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D:\HD_Docs\HD_Documents\_SFI\_Product\"/>
    </mc:Choice>
  </mc:AlternateContent>
  <xr:revisionPtr revIDLastSave="0" documentId="13_ncr:1_{A5B577D7-3215-4971-9CBF-FE3736C5E120}" xr6:coauthVersionLast="47" xr6:coauthVersionMax="47" xr10:uidLastSave="{00000000-0000-0000-0000-000000000000}"/>
  <bookViews>
    <workbookView xWindow="-120" yWindow="-120" windowWidth="29040" windowHeight="15720" firstSheet="5" activeTab="5" xr2:uid="{00000000-000D-0000-FFFF-FFFF00000000}"/>
  </bookViews>
  <sheets>
    <sheet name="Readme" sheetId="7" r:id="rId1"/>
    <sheet name="Chart1" sheetId="89" r:id="rId2"/>
    <sheet name="Sheet2" sheetId="88" r:id="rId3"/>
    <sheet name="Chart2" sheetId="97" r:id="rId4"/>
    <sheet name="Sheet1" sheetId="96" r:id="rId5"/>
    <sheet name="Master" sheetId="1" r:id="rId6"/>
    <sheet name="BITO-IV" sheetId="87" r:id="rId7"/>
    <sheet name="ETF_OP_Fee" sheetId="77" r:id="rId8"/>
    <sheet name="BITXeom" sheetId="91" r:id="rId9"/>
    <sheet name="Dividends" sheetId="95" r:id="rId10"/>
    <sheet name="H_SPBTFDUE" sheetId="80" r:id="rId11"/>
    <sheet name="BTC-Web" sheetId="85" r:id="rId12"/>
    <sheet name="BITX-Web" sheetId="81" r:id="rId13"/>
    <sheet name="ETH-Web" sheetId="92" r:id="rId14"/>
    <sheet name="ETHU-Web" sheetId="94" r:id="rId15"/>
    <sheet name="SOLZ-Web" sheetId="98" r:id="rId16"/>
    <sheet name="SOLT-Web" sheetId="99" r:id="rId17"/>
    <sheet name="Scraper" sheetId="100" r:id="rId18"/>
  </sheets>
  <definedNames>
    <definedName name="solver_adj" localSheetId="5" hidden="1">Master!#REF!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2</definedName>
    <definedName name="solver_nod" localSheetId="5" hidden="1">2147483647</definedName>
    <definedName name="solver_num" localSheetId="5" hidden="1">0</definedName>
    <definedName name="solver_nwt" localSheetId="5" hidden="1">1</definedName>
    <definedName name="solver_opt" localSheetId="5" hidden="1">Master!#REF!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104168.72</definedName>
    <definedName name="solver_ver" localSheetId="5" hidden="1">3</definedName>
  </definedNames>
  <calcPr calcId="191029" calcMode="manual"/>
  <pivotCaches>
    <pivotCache cacheId="4" r:id="rId19"/>
  </pivotCaches>
</workbook>
</file>

<file path=xl/calcChain.xml><?xml version="1.0" encoding="utf-8"?>
<calcChain xmlns="http://schemas.openxmlformats.org/spreadsheetml/2006/main">
  <c r="O3854" i="1" l="1"/>
  <c r="O3853" i="1"/>
  <c r="O3852" i="1"/>
  <c r="O3851" i="1"/>
  <c r="O3850" i="1"/>
  <c r="O3849" i="1"/>
  <c r="O3848" i="1"/>
  <c r="O3847" i="1"/>
  <c r="O3846" i="1"/>
  <c r="O3845" i="1"/>
  <c r="O3844" i="1"/>
  <c r="O3843" i="1"/>
  <c r="O3842" i="1"/>
  <c r="O3841" i="1"/>
  <c r="O3840" i="1"/>
  <c r="O3839" i="1"/>
  <c r="O3838" i="1"/>
  <c r="O3837" i="1"/>
  <c r="O3836" i="1"/>
  <c r="O3835" i="1"/>
  <c r="O3834" i="1"/>
  <c r="O3833" i="1"/>
  <c r="O3832"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J8" i="77"/>
  <c r="L7" i="77"/>
  <c r="L3757" i="1"/>
  <c r="L3845" i="1"/>
  <c r="L3844" i="1"/>
  <c r="L3843" i="1"/>
  <c r="L3842" i="1"/>
  <c r="L3841" i="1"/>
  <c r="L3840" i="1"/>
  <c r="L3839" i="1"/>
  <c r="L3838" i="1"/>
  <c r="L3837" i="1"/>
  <c r="L3854" i="1"/>
  <c r="I3854" i="1" s="1"/>
  <c r="L3853" i="1"/>
  <c r="I3853" i="1" s="1"/>
  <c r="L3852" i="1"/>
  <c r="I3852" i="1" s="1"/>
  <c r="L3851" i="1"/>
  <c r="I3851" i="1" s="1"/>
  <c r="L3850" i="1"/>
  <c r="I3850" i="1" s="1"/>
  <c r="L3849" i="1"/>
  <c r="I3849" i="1" s="1"/>
  <c r="L3848" i="1"/>
  <c r="L3847" i="1"/>
  <c r="I3847" i="1" s="1"/>
  <c r="L3846" i="1"/>
  <c r="I3846" i="1" s="1"/>
  <c r="I3848" i="1"/>
  <c r="I3845" i="1"/>
  <c r="L3836" i="1"/>
  <c r="E3836" i="1"/>
  <c r="K1986" i="1"/>
  <c r="E3852" i="1"/>
  <c r="E3851" i="1"/>
  <c r="E3850" i="1"/>
  <c r="E3849" i="1"/>
  <c r="E3848" i="1"/>
  <c r="E3847" i="1"/>
  <c r="E3846" i="1"/>
  <c r="E3845" i="1"/>
  <c r="E3844" i="1"/>
  <c r="E3843" i="1"/>
  <c r="E3842" i="1"/>
  <c r="E3841" i="1"/>
  <c r="E3840" i="1"/>
  <c r="E3839" i="1"/>
  <c r="E3838" i="1"/>
  <c r="E3837" i="1"/>
  <c r="C1082" i="100"/>
  <c r="C1081" i="100"/>
  <c r="C1080" i="100"/>
  <c r="C1079" i="100"/>
  <c r="C1078" i="100"/>
  <c r="C1077" i="100"/>
  <c r="C1076" i="100"/>
  <c r="C1075" i="100"/>
  <c r="C1074" i="100"/>
  <c r="C1073" i="100"/>
  <c r="C1072" i="100"/>
  <c r="C1071" i="100"/>
  <c r="C1070" i="100"/>
  <c r="C1069" i="100"/>
  <c r="C1068" i="100"/>
  <c r="C1067" i="100"/>
  <c r="C1066" i="100"/>
  <c r="C1065" i="100"/>
  <c r="C1064" i="100"/>
  <c r="C1063" i="100"/>
  <c r="C1062" i="100"/>
  <c r="C1061" i="100"/>
  <c r="C1060" i="100"/>
  <c r="C1059" i="100"/>
  <c r="C1058" i="100"/>
  <c r="C1057" i="100"/>
  <c r="C1056" i="100"/>
  <c r="C1055" i="100"/>
  <c r="C1054" i="100"/>
  <c r="C1053" i="100"/>
  <c r="C1052" i="100"/>
  <c r="C1051" i="100"/>
  <c r="C1050" i="100"/>
  <c r="C1049" i="100"/>
  <c r="C1048" i="100"/>
  <c r="C1047" i="100"/>
  <c r="C1046" i="100"/>
  <c r="C1045" i="100"/>
  <c r="C1044" i="100"/>
  <c r="C1043" i="100"/>
  <c r="C1042" i="100"/>
  <c r="C1041" i="100"/>
  <c r="C1040" i="100"/>
  <c r="C1039" i="100"/>
  <c r="C1038" i="100"/>
  <c r="C1037" i="100"/>
  <c r="C1036" i="100"/>
  <c r="C1035" i="100"/>
  <c r="C1034" i="100"/>
  <c r="C1033" i="100"/>
  <c r="C1032" i="100"/>
  <c r="C1031" i="100"/>
  <c r="C1030" i="100"/>
  <c r="C1029" i="100"/>
  <c r="C1028" i="100"/>
  <c r="C1027" i="100"/>
  <c r="C1026" i="100"/>
  <c r="C1025" i="100"/>
  <c r="C1024" i="100"/>
  <c r="C1023" i="100"/>
  <c r="C1022" i="100"/>
  <c r="C1021" i="100"/>
  <c r="C1020" i="100"/>
  <c r="C1019" i="100"/>
  <c r="C1018" i="100"/>
  <c r="C1017" i="100"/>
  <c r="C1016" i="100"/>
  <c r="C1015" i="100"/>
  <c r="C1014" i="100"/>
  <c r="C1013" i="100"/>
  <c r="C1012" i="100"/>
  <c r="C1011" i="100"/>
  <c r="C1010" i="100"/>
  <c r="C1009" i="100"/>
  <c r="C1008" i="100"/>
  <c r="C1007" i="100"/>
  <c r="C1006" i="100"/>
  <c r="C1005" i="100"/>
  <c r="C1004" i="100"/>
  <c r="C1003" i="100"/>
  <c r="C1002" i="100"/>
  <c r="C1001" i="100"/>
  <c r="C1000" i="100"/>
  <c r="C999" i="100"/>
  <c r="C998" i="100"/>
  <c r="C997" i="100"/>
  <c r="C996" i="100"/>
  <c r="C995" i="100"/>
  <c r="C994" i="100"/>
  <c r="C993" i="100"/>
  <c r="C992" i="100"/>
  <c r="C991" i="100"/>
  <c r="C990" i="100"/>
  <c r="C989" i="100"/>
  <c r="C988" i="100"/>
  <c r="C987" i="100"/>
  <c r="C986" i="100"/>
  <c r="C985" i="100"/>
  <c r="C984" i="100"/>
  <c r="C983" i="100"/>
  <c r="C982" i="100"/>
  <c r="C981" i="100"/>
  <c r="C980" i="100"/>
  <c r="C979" i="100"/>
  <c r="C978" i="100"/>
  <c r="C977" i="100"/>
  <c r="C976" i="100"/>
  <c r="C975" i="100"/>
  <c r="C974" i="100"/>
  <c r="C973" i="100"/>
  <c r="C972" i="100"/>
  <c r="C971" i="100"/>
  <c r="C970" i="100"/>
  <c r="C969" i="100"/>
  <c r="C968" i="100"/>
  <c r="C967" i="100"/>
  <c r="C966" i="100"/>
  <c r="C965" i="100"/>
  <c r="C964" i="100"/>
  <c r="C963" i="100"/>
  <c r="C962" i="100"/>
  <c r="C961" i="100"/>
  <c r="C960" i="100"/>
  <c r="C959" i="100"/>
  <c r="C958" i="100"/>
  <c r="C957" i="100"/>
  <c r="C956" i="100"/>
  <c r="C955" i="100"/>
  <c r="C954" i="100"/>
  <c r="C953" i="100"/>
  <c r="C952" i="100"/>
  <c r="C951" i="100"/>
  <c r="C950" i="100"/>
  <c r="C949" i="100"/>
  <c r="C948" i="100"/>
  <c r="C947" i="100"/>
  <c r="C946" i="100"/>
  <c r="C945" i="100"/>
  <c r="C944" i="100"/>
  <c r="C943" i="100"/>
  <c r="C942" i="100"/>
  <c r="C941" i="100"/>
  <c r="C940" i="100"/>
  <c r="C939" i="100"/>
  <c r="C938" i="100"/>
  <c r="C937" i="100"/>
  <c r="C936" i="100"/>
  <c r="C935" i="100"/>
  <c r="C934" i="100"/>
  <c r="C933" i="100"/>
  <c r="C932" i="100"/>
  <c r="C931" i="100"/>
  <c r="C930" i="100"/>
  <c r="C929" i="100"/>
  <c r="C928" i="100"/>
  <c r="C927" i="100"/>
  <c r="C926" i="100"/>
  <c r="C925" i="100"/>
  <c r="C924" i="100"/>
  <c r="C923" i="100"/>
  <c r="C922" i="100"/>
  <c r="C921" i="100"/>
  <c r="C920" i="100"/>
  <c r="C919" i="100"/>
  <c r="C918" i="100"/>
  <c r="C917" i="100"/>
  <c r="C916" i="100"/>
  <c r="C915" i="100"/>
  <c r="C914" i="100"/>
  <c r="C913" i="100"/>
  <c r="C912" i="100"/>
  <c r="C911" i="100"/>
  <c r="C910" i="100"/>
  <c r="C909" i="100"/>
  <c r="C908" i="100"/>
  <c r="C907" i="100"/>
  <c r="C906" i="100"/>
  <c r="C905" i="100"/>
  <c r="C904" i="100"/>
  <c r="C903" i="100"/>
  <c r="C902" i="100"/>
  <c r="C901" i="100"/>
  <c r="C900" i="100"/>
  <c r="C899" i="100"/>
  <c r="C898" i="100"/>
  <c r="C897" i="100"/>
  <c r="C896" i="100"/>
  <c r="C895" i="100"/>
  <c r="C894" i="100"/>
  <c r="C893" i="100"/>
  <c r="C892" i="100"/>
  <c r="C891" i="100"/>
  <c r="C890" i="100"/>
  <c r="C889" i="100"/>
  <c r="C888" i="100"/>
  <c r="C887" i="100"/>
  <c r="C886" i="100"/>
  <c r="C885" i="100"/>
  <c r="C884" i="100"/>
  <c r="C883" i="100"/>
  <c r="C882" i="100"/>
  <c r="C881" i="100"/>
  <c r="C880" i="100"/>
  <c r="C879" i="100"/>
  <c r="C878" i="100"/>
  <c r="C877" i="100"/>
  <c r="C876" i="100"/>
  <c r="C875" i="100"/>
  <c r="C874" i="100"/>
  <c r="C873" i="100"/>
  <c r="C872" i="100"/>
  <c r="C871" i="100"/>
  <c r="C870" i="100"/>
  <c r="C869" i="100"/>
  <c r="C868" i="100"/>
  <c r="C867" i="100"/>
  <c r="C866" i="100"/>
  <c r="C865" i="100"/>
  <c r="C864" i="100"/>
  <c r="C863" i="100"/>
  <c r="C862" i="100"/>
  <c r="C861" i="100"/>
  <c r="C860" i="100"/>
  <c r="C859" i="100"/>
  <c r="C858" i="100"/>
  <c r="C857" i="100"/>
  <c r="C856" i="100"/>
  <c r="C855" i="100"/>
  <c r="C854" i="100"/>
  <c r="C853" i="100"/>
  <c r="C852" i="100"/>
  <c r="C851" i="100"/>
  <c r="C850" i="100"/>
  <c r="C849" i="100"/>
  <c r="C848" i="100"/>
  <c r="C847" i="100"/>
  <c r="C846" i="100"/>
  <c r="C845" i="100"/>
  <c r="C844" i="100"/>
  <c r="C843" i="100"/>
  <c r="C842" i="100"/>
  <c r="C841" i="100"/>
  <c r="C840" i="100"/>
  <c r="C839" i="100"/>
  <c r="C838" i="100"/>
  <c r="C837" i="100"/>
  <c r="C836" i="100"/>
  <c r="C835" i="100"/>
  <c r="C834" i="100"/>
  <c r="C833" i="100"/>
  <c r="C832" i="100"/>
  <c r="C831" i="100"/>
  <c r="C830" i="100"/>
  <c r="C829" i="100"/>
  <c r="C828" i="100"/>
  <c r="C827" i="100"/>
  <c r="C826" i="100"/>
  <c r="C825" i="100"/>
  <c r="C824" i="100"/>
  <c r="C823" i="100"/>
  <c r="C822" i="100"/>
  <c r="C821" i="100"/>
  <c r="C820" i="100"/>
  <c r="C819" i="100"/>
  <c r="C818" i="100"/>
  <c r="C817" i="100"/>
  <c r="C816" i="100"/>
  <c r="C815" i="100"/>
  <c r="C814" i="100"/>
  <c r="C813" i="100"/>
  <c r="C812" i="100"/>
  <c r="C811" i="100"/>
  <c r="C810" i="100"/>
  <c r="C809" i="100"/>
  <c r="C808" i="100"/>
  <c r="C807" i="100"/>
  <c r="C806" i="100"/>
  <c r="C805" i="100"/>
  <c r="C804" i="100"/>
  <c r="C803" i="100"/>
  <c r="C802" i="100"/>
  <c r="C801" i="100"/>
  <c r="C800" i="100"/>
  <c r="C799" i="100"/>
  <c r="C798" i="100"/>
  <c r="C797" i="100"/>
  <c r="C796" i="100"/>
  <c r="C795" i="100"/>
  <c r="C794" i="100"/>
  <c r="C793" i="100"/>
  <c r="C792" i="100"/>
  <c r="C791" i="100"/>
  <c r="C790" i="100"/>
  <c r="C789" i="100"/>
  <c r="C788" i="100"/>
  <c r="C787" i="100"/>
  <c r="C786" i="100"/>
  <c r="C785" i="100"/>
  <c r="C784" i="100"/>
  <c r="C783" i="100"/>
  <c r="C782" i="100"/>
  <c r="C781" i="100"/>
  <c r="C780" i="100"/>
  <c r="C779" i="100"/>
  <c r="C778" i="100"/>
  <c r="C777" i="100"/>
  <c r="C776" i="100"/>
  <c r="C775" i="100"/>
  <c r="C774" i="100"/>
  <c r="C773" i="100"/>
  <c r="C772" i="100"/>
  <c r="C771" i="100"/>
  <c r="C770" i="100"/>
  <c r="C769" i="100"/>
  <c r="C768" i="100"/>
  <c r="C767" i="100"/>
  <c r="C766" i="100"/>
  <c r="C765" i="100"/>
  <c r="C764" i="100"/>
  <c r="C763" i="100"/>
  <c r="C762" i="100"/>
  <c r="C761" i="100"/>
  <c r="C760" i="100"/>
  <c r="C759" i="100"/>
  <c r="C758" i="100"/>
  <c r="C757" i="100"/>
  <c r="C756" i="100"/>
  <c r="C755" i="100"/>
  <c r="C754" i="100"/>
  <c r="C753" i="100"/>
  <c r="C752" i="100"/>
  <c r="C751" i="100"/>
  <c r="C750" i="100"/>
  <c r="C749" i="100"/>
  <c r="C748" i="100"/>
  <c r="C747" i="100"/>
  <c r="C746" i="100"/>
  <c r="C745" i="100"/>
  <c r="C744" i="100"/>
  <c r="C743" i="100"/>
  <c r="C742" i="100"/>
  <c r="C741" i="100"/>
  <c r="C740" i="100"/>
  <c r="C739" i="100"/>
  <c r="C738" i="100"/>
  <c r="C737" i="100"/>
  <c r="C736" i="100"/>
  <c r="C735" i="100"/>
  <c r="C734" i="100"/>
  <c r="C733" i="100"/>
  <c r="C732" i="100"/>
  <c r="C731" i="100"/>
  <c r="C730" i="100"/>
  <c r="C729" i="100"/>
  <c r="C728" i="100"/>
  <c r="C727" i="100"/>
  <c r="C726" i="100"/>
  <c r="C725" i="100"/>
  <c r="C724" i="100"/>
  <c r="C723" i="100"/>
  <c r="C722" i="100"/>
  <c r="C721" i="100"/>
  <c r="C720" i="100"/>
  <c r="C719" i="100"/>
  <c r="C718" i="100"/>
  <c r="C717" i="100"/>
  <c r="C716" i="100"/>
  <c r="C715" i="100"/>
  <c r="C714" i="100"/>
  <c r="C713" i="100"/>
  <c r="C712" i="100"/>
  <c r="C711" i="100"/>
  <c r="C710" i="100"/>
  <c r="C709" i="100"/>
  <c r="C708" i="100"/>
  <c r="C707" i="100"/>
  <c r="C706" i="100"/>
  <c r="C705" i="100"/>
  <c r="C704" i="100"/>
  <c r="C703" i="100"/>
  <c r="C702" i="100"/>
  <c r="C701" i="100"/>
  <c r="C700" i="100"/>
  <c r="C699" i="100"/>
  <c r="C698" i="100"/>
  <c r="C697" i="100"/>
  <c r="C696" i="100"/>
  <c r="C695" i="100"/>
  <c r="C694" i="100"/>
  <c r="C693" i="100"/>
  <c r="C692" i="100"/>
  <c r="C691" i="100"/>
  <c r="C690" i="100"/>
  <c r="C689" i="100"/>
  <c r="C688" i="100"/>
  <c r="C687" i="100"/>
  <c r="C686" i="100"/>
  <c r="C685" i="100"/>
  <c r="C684" i="100"/>
  <c r="C683" i="100"/>
  <c r="C682" i="100"/>
  <c r="C681" i="100"/>
  <c r="C680" i="100"/>
  <c r="C679" i="100"/>
  <c r="C678" i="100"/>
  <c r="C677" i="100"/>
  <c r="C676" i="100"/>
  <c r="C675" i="100"/>
  <c r="C674" i="100"/>
  <c r="C673" i="100"/>
  <c r="C672" i="100"/>
  <c r="C671" i="100"/>
  <c r="C670" i="100"/>
  <c r="C669" i="100"/>
  <c r="C668" i="100"/>
  <c r="C667" i="100"/>
  <c r="C666" i="100"/>
  <c r="C665" i="100"/>
  <c r="C664" i="100"/>
  <c r="C663" i="100"/>
  <c r="C662" i="100"/>
  <c r="C661" i="100"/>
  <c r="C660" i="100"/>
  <c r="C659" i="100"/>
  <c r="C658" i="100"/>
  <c r="C657" i="100"/>
  <c r="C656" i="100"/>
  <c r="C655" i="100"/>
  <c r="C654" i="100"/>
  <c r="C653" i="100"/>
  <c r="C652" i="100"/>
  <c r="C651" i="100"/>
  <c r="C650" i="100"/>
  <c r="C649" i="100"/>
  <c r="C648" i="100"/>
  <c r="C647" i="100"/>
  <c r="C646" i="100"/>
  <c r="C645" i="100"/>
  <c r="C644" i="100"/>
  <c r="C643" i="100"/>
  <c r="C642" i="100"/>
  <c r="C641" i="100"/>
  <c r="C640" i="100"/>
  <c r="C639" i="100"/>
  <c r="C638" i="100"/>
  <c r="C637" i="100"/>
  <c r="C636" i="100"/>
  <c r="C635" i="100"/>
  <c r="C634" i="100"/>
  <c r="C633" i="100"/>
  <c r="C632" i="100"/>
  <c r="C631" i="100"/>
  <c r="C630" i="100"/>
  <c r="C629" i="100"/>
  <c r="C628" i="100"/>
  <c r="C627" i="100"/>
  <c r="C626" i="100"/>
  <c r="C625" i="100"/>
  <c r="C624" i="100"/>
  <c r="C623" i="100"/>
  <c r="C622" i="100"/>
  <c r="C621" i="100"/>
  <c r="C620" i="100"/>
  <c r="C619" i="100"/>
  <c r="C618" i="100"/>
  <c r="C617" i="100"/>
  <c r="C616" i="100"/>
  <c r="C615" i="100"/>
  <c r="C614" i="100"/>
  <c r="C613" i="100"/>
  <c r="C612" i="100"/>
  <c r="C611" i="100"/>
  <c r="C610" i="100"/>
  <c r="C609" i="100"/>
  <c r="C608" i="100"/>
  <c r="C607" i="100"/>
  <c r="C606" i="100"/>
  <c r="C605" i="100"/>
  <c r="C604" i="100"/>
  <c r="C603" i="100"/>
  <c r="C602" i="100"/>
  <c r="C601" i="100"/>
  <c r="C600" i="100"/>
  <c r="C599" i="100"/>
  <c r="C598" i="100"/>
  <c r="C597" i="100"/>
  <c r="C596" i="100"/>
  <c r="C595" i="100"/>
  <c r="C594" i="100"/>
  <c r="C593" i="100"/>
  <c r="C592" i="100"/>
  <c r="C591" i="100"/>
  <c r="C590" i="100"/>
  <c r="C589" i="100"/>
  <c r="C588" i="100"/>
  <c r="C587" i="100"/>
  <c r="C586" i="100"/>
  <c r="C585" i="100"/>
  <c r="C584" i="100"/>
  <c r="C583" i="100"/>
  <c r="C582" i="100"/>
  <c r="C581" i="100"/>
  <c r="C580" i="100"/>
  <c r="C579" i="100"/>
  <c r="C578" i="100"/>
  <c r="C577" i="100"/>
  <c r="C576" i="100"/>
  <c r="C575" i="100"/>
  <c r="C574" i="100"/>
  <c r="C573" i="100"/>
  <c r="C572" i="100"/>
  <c r="C571" i="100"/>
  <c r="C570" i="100"/>
  <c r="C569" i="100"/>
  <c r="C568" i="100"/>
  <c r="C567" i="100"/>
  <c r="C566" i="100"/>
  <c r="C565" i="100"/>
  <c r="C564" i="100"/>
  <c r="C563" i="100"/>
  <c r="C562" i="100"/>
  <c r="C561" i="100"/>
  <c r="C560" i="100"/>
  <c r="C559" i="100"/>
  <c r="C558" i="100"/>
  <c r="C557" i="100"/>
  <c r="C556" i="100"/>
  <c r="C555" i="100"/>
  <c r="C554" i="100"/>
  <c r="C553" i="100"/>
  <c r="C552" i="100"/>
  <c r="C551" i="100"/>
  <c r="C550" i="100"/>
  <c r="C549" i="100"/>
  <c r="C548" i="100"/>
  <c r="C547" i="100"/>
  <c r="C546" i="100"/>
  <c r="C545" i="100"/>
  <c r="C544" i="100"/>
  <c r="C543" i="100"/>
  <c r="C542" i="100"/>
  <c r="C541" i="100"/>
  <c r="C540" i="100"/>
  <c r="C539" i="100"/>
  <c r="C538" i="100"/>
  <c r="C537" i="100"/>
  <c r="C536" i="100"/>
  <c r="C535" i="100"/>
  <c r="C534" i="100"/>
  <c r="C533" i="100"/>
  <c r="C532" i="100"/>
  <c r="C531" i="100"/>
  <c r="C530" i="100"/>
  <c r="C529" i="100"/>
  <c r="C528" i="100"/>
  <c r="C527" i="100"/>
  <c r="C526" i="100"/>
  <c r="C525" i="100"/>
  <c r="C524" i="100"/>
  <c r="C523" i="100"/>
  <c r="C522" i="100"/>
  <c r="C521" i="100"/>
  <c r="C520" i="100"/>
  <c r="C519" i="100"/>
  <c r="C518" i="100"/>
  <c r="C517" i="100"/>
  <c r="C516" i="100"/>
  <c r="C515" i="100"/>
  <c r="C514" i="100"/>
  <c r="C513" i="100"/>
  <c r="C512" i="100"/>
  <c r="C511" i="100"/>
  <c r="C510" i="100"/>
  <c r="C509" i="100"/>
  <c r="C508" i="100"/>
  <c r="C507" i="100"/>
  <c r="C506" i="100"/>
  <c r="C505" i="100"/>
  <c r="C504" i="100"/>
  <c r="C503" i="100"/>
  <c r="C502" i="100"/>
  <c r="C501" i="100"/>
  <c r="C500" i="100"/>
  <c r="C499" i="100"/>
  <c r="C498" i="100"/>
  <c r="C497" i="100"/>
  <c r="C496" i="100"/>
  <c r="C495" i="100"/>
  <c r="C494" i="100"/>
  <c r="C493" i="100"/>
  <c r="C492" i="100"/>
  <c r="C491" i="100"/>
  <c r="C490" i="100"/>
  <c r="C489" i="100"/>
  <c r="C488" i="100"/>
  <c r="C487" i="100"/>
  <c r="C486" i="100"/>
  <c r="C485" i="100"/>
  <c r="C484" i="100"/>
  <c r="C483" i="100"/>
  <c r="C482" i="100"/>
  <c r="C481" i="100"/>
  <c r="C480" i="100"/>
  <c r="C479" i="100"/>
  <c r="C478" i="100"/>
  <c r="C477" i="100"/>
  <c r="C476" i="100"/>
  <c r="C475" i="100"/>
  <c r="C474" i="100"/>
  <c r="C473" i="100"/>
  <c r="C472" i="100"/>
  <c r="C471" i="100"/>
  <c r="C470" i="100"/>
  <c r="C469" i="100"/>
  <c r="C468" i="100"/>
  <c r="C467" i="100"/>
  <c r="C466" i="100"/>
  <c r="C465" i="100"/>
  <c r="C464" i="100"/>
  <c r="C463" i="100"/>
  <c r="C462" i="100"/>
  <c r="C461" i="100"/>
  <c r="C460" i="100"/>
  <c r="C459" i="100"/>
  <c r="C458" i="100"/>
  <c r="C457" i="100"/>
  <c r="C456" i="100"/>
  <c r="C455" i="100"/>
  <c r="C454" i="100"/>
  <c r="C453" i="100"/>
  <c r="C452" i="100"/>
  <c r="C451" i="100"/>
  <c r="C450" i="100"/>
  <c r="C449" i="100"/>
  <c r="C448" i="100"/>
  <c r="C447" i="100"/>
  <c r="C446" i="100"/>
  <c r="C445" i="100"/>
  <c r="C444" i="100"/>
  <c r="C443" i="100"/>
  <c r="C442" i="100"/>
  <c r="C441" i="100"/>
  <c r="C440" i="100"/>
  <c r="C439" i="100"/>
  <c r="C438" i="100"/>
  <c r="C437" i="100"/>
  <c r="C436" i="100"/>
  <c r="C435" i="100"/>
  <c r="C434" i="100"/>
  <c r="C433" i="100"/>
  <c r="C432" i="100"/>
  <c r="C431" i="100"/>
  <c r="C430" i="100"/>
  <c r="C429" i="100"/>
  <c r="C428" i="100"/>
  <c r="C427" i="100"/>
  <c r="C426" i="100"/>
  <c r="C425" i="100"/>
  <c r="C424" i="100"/>
  <c r="C423" i="100"/>
  <c r="C422" i="100"/>
  <c r="C421" i="100"/>
  <c r="C420" i="100"/>
  <c r="C419" i="100"/>
  <c r="C418" i="100"/>
  <c r="C417" i="100"/>
  <c r="C416" i="100"/>
  <c r="C415" i="100"/>
  <c r="C414" i="100"/>
  <c r="C413" i="100"/>
  <c r="C412" i="100"/>
  <c r="C411" i="100"/>
  <c r="C410" i="100"/>
  <c r="C409" i="100"/>
  <c r="C408" i="100"/>
  <c r="C407" i="100"/>
  <c r="C406" i="100"/>
  <c r="C405" i="100"/>
  <c r="C404" i="100"/>
  <c r="C403" i="100"/>
  <c r="C402" i="100"/>
  <c r="C401" i="100"/>
  <c r="C400" i="100"/>
  <c r="C399" i="100"/>
  <c r="C398" i="100"/>
  <c r="C397" i="100"/>
  <c r="C396" i="100"/>
  <c r="C395" i="100"/>
  <c r="C394" i="100"/>
  <c r="C393" i="100"/>
  <c r="C392" i="100"/>
  <c r="C391" i="100"/>
  <c r="C390" i="100"/>
  <c r="C389" i="100"/>
  <c r="C388" i="100"/>
  <c r="C387" i="100"/>
  <c r="C386" i="100"/>
  <c r="C385" i="100"/>
  <c r="C384" i="100"/>
  <c r="C383" i="100"/>
  <c r="C382" i="100"/>
  <c r="C381" i="100"/>
  <c r="C380" i="100"/>
  <c r="C379" i="100"/>
  <c r="C378" i="100"/>
  <c r="C377" i="100"/>
  <c r="C376" i="100"/>
  <c r="C375" i="100"/>
  <c r="C374" i="100"/>
  <c r="C373" i="100"/>
  <c r="C372" i="100"/>
  <c r="C371" i="100"/>
  <c r="C370" i="100"/>
  <c r="C369" i="100"/>
  <c r="C368" i="100"/>
  <c r="C367" i="100"/>
  <c r="C366" i="100"/>
  <c r="C365" i="100"/>
  <c r="C364" i="100"/>
  <c r="C363" i="100"/>
  <c r="C362" i="100"/>
  <c r="C361" i="100"/>
  <c r="C360" i="100"/>
  <c r="C359" i="100"/>
  <c r="C358" i="100"/>
  <c r="C357" i="100"/>
  <c r="C356" i="100"/>
  <c r="C355" i="100"/>
  <c r="C354" i="100"/>
  <c r="C353" i="100"/>
  <c r="C352" i="100"/>
  <c r="C351" i="100"/>
  <c r="C350" i="100"/>
  <c r="C349" i="100"/>
  <c r="C348" i="100"/>
  <c r="C347" i="100"/>
  <c r="C346" i="100"/>
  <c r="C345" i="100"/>
  <c r="C344" i="100"/>
  <c r="C343" i="100"/>
  <c r="C342" i="100"/>
  <c r="C341" i="100"/>
  <c r="C340" i="100"/>
  <c r="C339" i="100"/>
  <c r="C338" i="100"/>
  <c r="C337" i="100"/>
  <c r="C336" i="100"/>
  <c r="C335" i="100"/>
  <c r="C334" i="100"/>
  <c r="C333" i="100"/>
  <c r="C332" i="100"/>
  <c r="C331" i="100"/>
  <c r="C330" i="100"/>
  <c r="C329" i="100"/>
  <c r="C328" i="100"/>
  <c r="C327" i="100"/>
  <c r="C326" i="100"/>
  <c r="C325" i="100"/>
  <c r="C324" i="100"/>
  <c r="C323" i="100"/>
  <c r="C322" i="100"/>
  <c r="C321" i="100"/>
  <c r="C320" i="100"/>
  <c r="C319" i="100"/>
  <c r="C318" i="100"/>
  <c r="C317" i="100"/>
  <c r="C316" i="100"/>
  <c r="C315" i="100"/>
  <c r="C314" i="100"/>
  <c r="C313" i="100"/>
  <c r="C312" i="100"/>
  <c r="C311" i="100"/>
  <c r="C310" i="100"/>
  <c r="C309" i="100"/>
  <c r="C308" i="100"/>
  <c r="C307" i="100"/>
  <c r="C306" i="100"/>
  <c r="C305" i="100"/>
  <c r="C304" i="100"/>
  <c r="C303" i="100"/>
  <c r="C302" i="100"/>
  <c r="C301" i="100"/>
  <c r="C300" i="100"/>
  <c r="C299" i="100"/>
  <c r="C298" i="100"/>
  <c r="C297" i="100"/>
  <c r="C296" i="100"/>
  <c r="C295" i="100"/>
  <c r="C294" i="100"/>
  <c r="C293" i="100"/>
  <c r="C292" i="100"/>
  <c r="C291" i="100"/>
  <c r="C290" i="100"/>
  <c r="C289" i="100"/>
  <c r="C288" i="100"/>
  <c r="C287" i="100"/>
  <c r="C286" i="100"/>
  <c r="C285" i="100"/>
  <c r="C284" i="100"/>
  <c r="C283" i="100"/>
  <c r="C282" i="100"/>
  <c r="C281" i="100"/>
  <c r="C280" i="100"/>
  <c r="C279" i="100"/>
  <c r="C278" i="100"/>
  <c r="C277" i="100"/>
  <c r="C276" i="100"/>
  <c r="C275" i="100"/>
  <c r="C274" i="100"/>
  <c r="C273" i="100"/>
  <c r="C272" i="100"/>
  <c r="C271" i="100"/>
  <c r="C270" i="100"/>
  <c r="C269" i="100"/>
  <c r="C268" i="100"/>
  <c r="C267" i="100"/>
  <c r="C266" i="100"/>
  <c r="C265" i="100"/>
  <c r="C264" i="100"/>
  <c r="C263" i="100"/>
  <c r="C262" i="100"/>
  <c r="C261" i="100"/>
  <c r="C260" i="100"/>
  <c r="C259" i="100"/>
  <c r="C258" i="100"/>
  <c r="C257" i="100"/>
  <c r="C256" i="100"/>
  <c r="C255" i="100"/>
  <c r="C254" i="100"/>
  <c r="C253" i="100"/>
  <c r="C252" i="100"/>
  <c r="C251" i="100"/>
  <c r="C250" i="100"/>
  <c r="C249" i="100"/>
  <c r="C248" i="100"/>
  <c r="C247" i="100"/>
  <c r="C246" i="100"/>
  <c r="C245" i="100"/>
  <c r="C244" i="100"/>
  <c r="C243" i="100"/>
  <c r="C242" i="100"/>
  <c r="C241" i="100"/>
  <c r="C240" i="100"/>
  <c r="C239" i="100"/>
  <c r="C238" i="100"/>
  <c r="C237" i="100"/>
  <c r="C236" i="100"/>
  <c r="C235" i="100"/>
  <c r="C234" i="100"/>
  <c r="C233" i="100"/>
  <c r="C232" i="100"/>
  <c r="C231" i="100"/>
  <c r="C230" i="100"/>
  <c r="C229" i="100"/>
  <c r="C228" i="100"/>
  <c r="C227" i="100"/>
  <c r="C226" i="100"/>
  <c r="C225" i="100"/>
  <c r="C224" i="100"/>
  <c r="C223" i="100"/>
  <c r="C222" i="100"/>
  <c r="C221" i="100"/>
  <c r="C220" i="100"/>
  <c r="C219" i="100"/>
  <c r="C218" i="100"/>
  <c r="C217" i="100"/>
  <c r="C216" i="100"/>
  <c r="C215" i="100"/>
  <c r="C214" i="100"/>
  <c r="C213" i="100"/>
  <c r="C212" i="100"/>
  <c r="C211" i="100"/>
  <c r="C210" i="100"/>
  <c r="C209" i="100"/>
  <c r="C208" i="100"/>
  <c r="C207" i="100"/>
  <c r="C206" i="100"/>
  <c r="C205" i="100"/>
  <c r="C204" i="100"/>
  <c r="C203" i="100"/>
  <c r="C202" i="100"/>
  <c r="C201" i="100"/>
  <c r="C200" i="100"/>
  <c r="C199" i="100"/>
  <c r="C198" i="100"/>
  <c r="C197" i="100"/>
  <c r="C196" i="100"/>
  <c r="C195" i="100"/>
  <c r="C194" i="100"/>
  <c r="C193" i="100"/>
  <c r="C192" i="100"/>
  <c r="C191" i="100"/>
  <c r="C190" i="100"/>
  <c r="C189" i="100"/>
  <c r="C188" i="100"/>
  <c r="C187" i="100"/>
  <c r="C186" i="100"/>
  <c r="C185" i="100"/>
  <c r="C184" i="100"/>
  <c r="C183" i="100"/>
  <c r="C182" i="100"/>
  <c r="C181" i="100"/>
  <c r="C180" i="100"/>
  <c r="C179" i="100"/>
  <c r="C178" i="100"/>
  <c r="C177" i="100"/>
  <c r="C176" i="100"/>
  <c r="C175" i="100"/>
  <c r="C174" i="100"/>
  <c r="C173" i="100"/>
  <c r="C172" i="100"/>
  <c r="C171" i="100"/>
  <c r="C170" i="100"/>
  <c r="C169" i="100"/>
  <c r="C168" i="100"/>
  <c r="C167" i="100"/>
  <c r="C166" i="100"/>
  <c r="C165" i="100"/>
  <c r="C164" i="100"/>
  <c r="C163" i="100"/>
  <c r="C162" i="100"/>
  <c r="C161" i="100"/>
  <c r="C160" i="100"/>
  <c r="C159" i="100"/>
  <c r="C158" i="100"/>
  <c r="C157" i="100"/>
  <c r="C156" i="100"/>
  <c r="C155" i="100"/>
  <c r="C154" i="100"/>
  <c r="C153" i="100"/>
  <c r="C152" i="100"/>
  <c r="C151" i="100"/>
  <c r="C150" i="100"/>
  <c r="C149" i="100"/>
  <c r="C148" i="100"/>
  <c r="C147" i="100"/>
  <c r="C146" i="100"/>
  <c r="C145" i="100"/>
  <c r="C144" i="100"/>
  <c r="C143" i="100"/>
  <c r="C142" i="100"/>
  <c r="C141" i="100"/>
  <c r="C140" i="100"/>
  <c r="C139" i="100"/>
  <c r="C138" i="100"/>
  <c r="C137" i="100"/>
  <c r="C136" i="100"/>
  <c r="C135" i="100"/>
  <c r="C134" i="100"/>
  <c r="C133" i="100"/>
  <c r="C132" i="100"/>
  <c r="C131" i="100"/>
  <c r="C130" i="100"/>
  <c r="C129" i="100"/>
  <c r="C128" i="100"/>
  <c r="C127" i="100"/>
  <c r="C126" i="100"/>
  <c r="C125" i="100"/>
  <c r="C124" i="100"/>
  <c r="C123" i="100"/>
  <c r="C122" i="100"/>
  <c r="C121" i="100"/>
  <c r="C120" i="100"/>
  <c r="C119" i="100"/>
  <c r="C118" i="100"/>
  <c r="C117" i="100"/>
  <c r="C116" i="100"/>
  <c r="C115" i="100"/>
  <c r="C114" i="100"/>
  <c r="C113" i="100"/>
  <c r="C112" i="100"/>
  <c r="C111" i="100"/>
  <c r="C110" i="100"/>
  <c r="C109" i="100"/>
  <c r="C108" i="100"/>
  <c r="C107" i="100"/>
  <c r="C106" i="100"/>
  <c r="C105" i="100"/>
  <c r="C104" i="100"/>
  <c r="C103" i="100"/>
  <c r="C102" i="100"/>
  <c r="C101" i="100"/>
  <c r="C100" i="100"/>
  <c r="C99" i="100"/>
  <c r="C98" i="100"/>
  <c r="C97" i="100"/>
  <c r="C96" i="100"/>
  <c r="C95" i="100"/>
  <c r="C94" i="100"/>
  <c r="C93" i="100"/>
  <c r="C92" i="100"/>
  <c r="C91" i="100"/>
  <c r="C90" i="100"/>
  <c r="C89" i="100"/>
  <c r="C88" i="100"/>
  <c r="C87" i="100"/>
  <c r="C86" i="100"/>
  <c r="C85" i="100"/>
  <c r="C84" i="100"/>
  <c r="C83" i="100"/>
  <c r="C82" i="100"/>
  <c r="C81" i="100"/>
  <c r="C80" i="100"/>
  <c r="C79" i="100"/>
  <c r="C78" i="100"/>
  <c r="C77" i="100"/>
  <c r="C76" i="100"/>
  <c r="C75" i="100"/>
  <c r="C74" i="100"/>
  <c r="C73" i="100"/>
  <c r="C72" i="100"/>
  <c r="C71" i="100"/>
  <c r="C70" i="100"/>
  <c r="C69" i="100"/>
  <c r="C68" i="100"/>
  <c r="C67" i="100"/>
  <c r="C66" i="100"/>
  <c r="C65" i="100"/>
  <c r="C64" i="100"/>
  <c r="C63" i="100"/>
  <c r="C62" i="100"/>
  <c r="C61" i="100"/>
  <c r="C60" i="100"/>
  <c r="C59" i="100"/>
  <c r="C58" i="100"/>
  <c r="C57" i="100"/>
  <c r="C56" i="100"/>
  <c r="C55" i="100"/>
  <c r="C54" i="100"/>
  <c r="C53" i="100"/>
  <c r="C52" i="100"/>
  <c r="C51" i="100"/>
  <c r="C50" i="100"/>
  <c r="C49" i="100"/>
  <c r="C48" i="100"/>
  <c r="C47" i="100"/>
  <c r="C46" i="100"/>
  <c r="C45" i="100"/>
  <c r="C44" i="100"/>
  <c r="C43" i="100"/>
  <c r="C42" i="100"/>
  <c r="C41" i="100"/>
  <c r="C40" i="100"/>
  <c r="C39" i="100"/>
  <c r="C38" i="100"/>
  <c r="C37" i="100"/>
  <c r="C36" i="100"/>
  <c r="C35" i="100"/>
  <c r="C34" i="100"/>
  <c r="C33" i="100"/>
  <c r="C32" i="100"/>
  <c r="C31" i="100"/>
  <c r="C30" i="100"/>
  <c r="C29" i="100"/>
  <c r="C28" i="100"/>
  <c r="C27" i="100"/>
  <c r="C26" i="100"/>
  <c r="C25" i="100"/>
  <c r="C24" i="100"/>
  <c r="C23" i="100"/>
  <c r="C22" i="100"/>
  <c r="C21" i="100"/>
  <c r="C20" i="100"/>
  <c r="C19" i="100"/>
  <c r="C18" i="100"/>
  <c r="C17" i="100"/>
  <c r="C16" i="100"/>
  <c r="C15" i="100"/>
  <c r="C14" i="100"/>
  <c r="C13" i="100"/>
  <c r="C12" i="100"/>
  <c r="C11" i="100"/>
  <c r="C10" i="100"/>
  <c r="C9" i="100"/>
  <c r="O8" i="100"/>
  <c r="C8" i="100"/>
  <c r="M3854" i="1"/>
  <c r="J3854" i="1"/>
  <c r="H3854" i="1"/>
  <c r="C3854" i="1"/>
  <c r="B3854" i="1"/>
  <c r="M3853" i="1"/>
  <c r="J3853" i="1"/>
  <c r="H3853" i="1"/>
  <c r="C3853" i="1"/>
  <c r="B3853" i="1"/>
  <c r="M3852" i="1"/>
  <c r="J3852" i="1"/>
  <c r="H3852" i="1"/>
  <c r="C3852" i="1"/>
  <c r="B3852" i="1"/>
  <c r="M3851" i="1"/>
  <c r="J3851" i="1"/>
  <c r="H3851" i="1"/>
  <c r="C3851" i="1"/>
  <c r="B3851" i="1"/>
  <c r="M3850" i="1"/>
  <c r="J3850" i="1"/>
  <c r="H3850" i="1"/>
  <c r="C3850" i="1"/>
  <c r="B3850" i="1"/>
  <c r="M3849" i="1"/>
  <c r="J3849" i="1"/>
  <c r="H3849" i="1"/>
  <c r="C3849" i="1"/>
  <c r="B3849" i="1"/>
  <c r="M3848" i="1"/>
  <c r="J3848" i="1"/>
  <c r="H3848" i="1"/>
  <c r="C3848" i="1"/>
  <c r="B3848" i="1"/>
  <c r="M3847" i="1"/>
  <c r="J3847" i="1"/>
  <c r="H3847" i="1"/>
  <c r="C3847" i="1"/>
  <c r="B3847" i="1"/>
  <c r="M3846" i="1"/>
  <c r="J3846" i="1"/>
  <c r="H3846" i="1"/>
  <c r="C3846" i="1"/>
  <c r="B3846" i="1"/>
  <c r="M3845" i="1"/>
  <c r="J3845" i="1"/>
  <c r="H3845" i="1"/>
  <c r="C3845" i="1"/>
  <c r="B3845" i="1"/>
  <c r="M3844" i="1"/>
  <c r="J3844" i="1"/>
  <c r="H3844" i="1"/>
  <c r="C3844" i="1"/>
  <c r="B3844" i="1"/>
  <c r="M3843" i="1"/>
  <c r="J3843" i="1"/>
  <c r="H3843" i="1"/>
  <c r="C3843" i="1"/>
  <c r="B3843" i="1"/>
  <c r="M3842" i="1"/>
  <c r="J3842" i="1"/>
  <c r="H3842" i="1"/>
  <c r="C3842" i="1"/>
  <c r="B3842" i="1"/>
  <c r="M3841" i="1"/>
  <c r="J3841" i="1"/>
  <c r="H3841" i="1"/>
  <c r="C3841" i="1"/>
  <c r="B3841" i="1"/>
  <c r="M3840" i="1"/>
  <c r="J3840" i="1"/>
  <c r="H3840" i="1"/>
  <c r="C3840" i="1"/>
  <c r="B3840" i="1"/>
  <c r="M3839" i="1"/>
  <c r="J3839" i="1"/>
  <c r="H3839" i="1"/>
  <c r="C3839" i="1"/>
  <c r="B3839" i="1"/>
  <c r="M3838" i="1"/>
  <c r="J3838" i="1"/>
  <c r="H3838" i="1"/>
  <c r="C3838" i="1"/>
  <c r="B3838" i="1"/>
  <c r="M3837" i="1"/>
  <c r="J3837" i="1"/>
  <c r="H3837" i="1"/>
  <c r="C3837" i="1"/>
  <c r="B3837" i="1"/>
  <c r="M3836" i="1"/>
  <c r="J3836" i="1"/>
  <c r="H3836" i="1"/>
  <c r="C3836" i="1"/>
  <c r="B3836" i="1"/>
  <c r="M3835" i="1"/>
  <c r="J3835" i="1"/>
  <c r="H3835" i="1"/>
  <c r="C3835" i="1"/>
  <c r="B3835" i="1"/>
  <c r="M3834" i="1"/>
  <c r="J3834" i="1"/>
  <c r="H3834" i="1"/>
  <c r="C3834" i="1"/>
  <c r="B3834" i="1"/>
  <c r="M3833" i="1"/>
  <c r="J3833" i="1"/>
  <c r="H3833" i="1"/>
  <c r="C3833" i="1"/>
  <c r="B3833" i="1"/>
  <c r="M3832" i="1"/>
  <c r="J3832" i="1"/>
  <c r="H3832" i="1"/>
  <c r="C3832" i="1"/>
  <c r="B3832" i="1"/>
  <c r="M3831" i="1"/>
  <c r="J3831" i="1"/>
  <c r="H3831" i="1"/>
  <c r="C3831" i="1"/>
  <c r="B3831" i="1"/>
  <c r="M3830" i="1"/>
  <c r="J3830" i="1"/>
  <c r="H3830" i="1"/>
  <c r="C3830" i="1"/>
  <c r="B3830" i="1"/>
  <c r="M3829" i="1"/>
  <c r="J3829" i="1"/>
  <c r="H3829" i="1"/>
  <c r="C3829" i="1"/>
  <c r="B3829" i="1"/>
  <c r="M3828" i="1"/>
  <c r="J3828" i="1"/>
  <c r="H3828" i="1"/>
  <c r="C3828" i="1"/>
  <c r="B3828" i="1"/>
  <c r="M3827" i="1"/>
  <c r="J3827" i="1"/>
  <c r="H3827" i="1"/>
  <c r="C3827" i="1"/>
  <c r="B3827" i="1"/>
  <c r="M3826" i="1"/>
  <c r="J3826" i="1"/>
  <c r="H3826" i="1"/>
  <c r="C3826" i="1"/>
  <c r="B3826" i="1"/>
  <c r="M3825" i="1"/>
  <c r="J3825" i="1"/>
  <c r="H3825" i="1"/>
  <c r="C3825" i="1"/>
  <c r="B3825" i="1"/>
  <c r="M3824" i="1"/>
  <c r="J3824" i="1"/>
  <c r="H3824" i="1"/>
  <c r="C3824" i="1"/>
  <c r="B3824" i="1"/>
  <c r="M3823" i="1"/>
  <c r="J3823" i="1"/>
  <c r="H3823" i="1"/>
  <c r="C3823" i="1"/>
  <c r="B3823" i="1"/>
  <c r="M3822" i="1"/>
  <c r="J3822" i="1"/>
  <c r="H3822" i="1"/>
  <c r="C3822" i="1"/>
  <c r="B3822" i="1"/>
  <c r="M3821" i="1"/>
  <c r="J3821" i="1"/>
  <c r="H3821" i="1"/>
  <c r="C3821" i="1"/>
  <c r="B3821" i="1"/>
  <c r="M3820" i="1"/>
  <c r="J3820" i="1"/>
  <c r="H3820" i="1"/>
  <c r="C3820" i="1"/>
  <c r="B3820" i="1"/>
  <c r="M3819" i="1"/>
  <c r="J3819" i="1"/>
  <c r="H3819" i="1"/>
  <c r="C3819" i="1"/>
  <c r="B3819" i="1"/>
  <c r="M3818" i="1"/>
  <c r="J3818" i="1"/>
  <c r="H3818" i="1"/>
  <c r="C3818" i="1"/>
  <c r="B3818" i="1"/>
  <c r="M3817" i="1"/>
  <c r="J3817" i="1"/>
  <c r="H3817" i="1"/>
  <c r="C3817" i="1"/>
  <c r="B3817" i="1"/>
  <c r="M3816" i="1"/>
  <c r="J3816" i="1"/>
  <c r="H3816" i="1"/>
  <c r="C3816" i="1"/>
  <c r="B3816" i="1"/>
  <c r="M3815" i="1"/>
  <c r="J3815" i="1"/>
  <c r="H3815" i="1"/>
  <c r="C3815" i="1"/>
  <c r="B3815" i="1"/>
  <c r="M3814" i="1"/>
  <c r="J3814" i="1"/>
  <c r="H3814" i="1"/>
  <c r="C3814" i="1"/>
  <c r="B3814" i="1"/>
  <c r="M3813" i="1"/>
  <c r="J3813" i="1"/>
  <c r="H3813" i="1"/>
  <c r="C3813" i="1"/>
  <c r="B3813" i="1"/>
  <c r="M3812" i="1"/>
  <c r="J3812" i="1"/>
  <c r="H3812" i="1"/>
  <c r="C3812" i="1"/>
  <c r="B3812" i="1"/>
  <c r="M3811" i="1"/>
  <c r="J3811" i="1"/>
  <c r="H3811" i="1"/>
  <c r="C3811" i="1"/>
  <c r="B3811" i="1"/>
  <c r="M3810" i="1"/>
  <c r="J3810" i="1"/>
  <c r="H3810" i="1"/>
  <c r="C3810" i="1"/>
  <c r="B3810" i="1"/>
  <c r="M3809" i="1"/>
  <c r="J3809" i="1"/>
  <c r="H3809" i="1"/>
  <c r="C3809" i="1"/>
  <c r="B3809" i="1"/>
  <c r="M3808" i="1"/>
  <c r="J3808" i="1"/>
  <c r="H3808" i="1"/>
  <c r="C3808" i="1"/>
  <c r="B3808" i="1"/>
  <c r="M3807" i="1"/>
  <c r="J3807" i="1"/>
  <c r="H3807" i="1"/>
  <c r="C3807" i="1"/>
  <c r="B3807" i="1"/>
  <c r="M3806" i="1"/>
  <c r="J3806" i="1"/>
  <c r="H3806" i="1"/>
  <c r="C3806" i="1"/>
  <c r="B3806" i="1"/>
  <c r="M3805" i="1"/>
  <c r="J3805" i="1"/>
  <c r="H3805" i="1"/>
  <c r="C3805" i="1"/>
  <c r="B3805" i="1"/>
  <c r="M3804" i="1"/>
  <c r="J3804" i="1"/>
  <c r="H3804" i="1"/>
  <c r="C3804" i="1"/>
  <c r="B3804" i="1"/>
  <c r="M3803" i="1"/>
  <c r="J3803" i="1"/>
  <c r="H3803" i="1"/>
  <c r="C3803" i="1"/>
  <c r="B3803" i="1"/>
  <c r="M3802" i="1"/>
  <c r="J3802" i="1"/>
  <c r="H3802" i="1"/>
  <c r="C3802" i="1"/>
  <c r="B3802" i="1"/>
  <c r="M3801" i="1"/>
  <c r="J3801" i="1"/>
  <c r="H3801" i="1"/>
  <c r="C3801" i="1"/>
  <c r="B3801" i="1"/>
  <c r="M3800" i="1"/>
  <c r="J3800" i="1"/>
  <c r="H3800" i="1"/>
  <c r="C3800" i="1"/>
  <c r="B3800" i="1"/>
  <c r="M3799" i="1"/>
  <c r="J3799" i="1"/>
  <c r="H3799" i="1"/>
  <c r="C3799" i="1"/>
  <c r="B3799" i="1"/>
  <c r="M3798" i="1"/>
  <c r="J3798" i="1"/>
  <c r="H3798" i="1"/>
  <c r="C3798" i="1"/>
  <c r="B3798" i="1"/>
  <c r="M3797" i="1"/>
  <c r="J3797" i="1"/>
  <c r="H3797" i="1"/>
  <c r="C3797" i="1"/>
  <c r="B3797" i="1"/>
  <c r="M3796" i="1"/>
  <c r="J3796" i="1"/>
  <c r="H3796" i="1"/>
  <c r="C3796" i="1"/>
  <c r="B3796" i="1"/>
  <c r="M3795" i="1"/>
  <c r="J3795" i="1"/>
  <c r="H3795" i="1"/>
  <c r="C3795" i="1"/>
  <c r="B3795" i="1"/>
  <c r="B3688" i="1"/>
  <c r="C3688" i="1"/>
  <c r="B3689" i="1"/>
  <c r="C3689" i="1"/>
  <c r="B3690" i="1"/>
  <c r="C3690" i="1"/>
  <c r="B3691" i="1"/>
  <c r="C3691" i="1"/>
  <c r="B3692" i="1"/>
  <c r="C3692" i="1"/>
  <c r="B3693" i="1"/>
  <c r="C3693" i="1"/>
  <c r="B3694" i="1"/>
  <c r="C3694" i="1"/>
  <c r="B3695" i="1"/>
  <c r="C3695" i="1"/>
  <c r="B3696" i="1"/>
  <c r="C3696" i="1"/>
  <c r="B3697" i="1"/>
  <c r="C3697" i="1"/>
  <c r="B3698" i="1"/>
  <c r="C3698" i="1"/>
  <c r="B3699" i="1"/>
  <c r="C3699" i="1"/>
  <c r="B3700" i="1"/>
  <c r="C3700" i="1"/>
  <c r="B3701" i="1"/>
  <c r="C3701" i="1"/>
  <c r="B3702" i="1"/>
  <c r="C3702" i="1"/>
  <c r="B3703" i="1"/>
  <c r="C3703" i="1"/>
  <c r="B3704" i="1"/>
  <c r="C3704" i="1"/>
  <c r="B3705" i="1"/>
  <c r="C3705" i="1"/>
  <c r="B3706" i="1"/>
  <c r="C3706" i="1"/>
  <c r="B3707" i="1"/>
  <c r="C3707" i="1"/>
  <c r="B3708" i="1"/>
  <c r="C3708" i="1"/>
  <c r="B3709" i="1"/>
  <c r="C3709" i="1"/>
  <c r="B3710" i="1"/>
  <c r="C3710" i="1"/>
  <c r="B3711" i="1"/>
  <c r="C3711" i="1"/>
  <c r="B3712" i="1"/>
  <c r="C3712" i="1"/>
  <c r="B3713" i="1"/>
  <c r="C3713" i="1"/>
  <c r="B3714" i="1"/>
  <c r="C3714" i="1"/>
  <c r="B3715" i="1"/>
  <c r="C3715" i="1"/>
  <c r="B3716" i="1"/>
  <c r="C3716" i="1"/>
  <c r="B3717" i="1"/>
  <c r="C3717" i="1"/>
  <c r="B3718" i="1"/>
  <c r="C3718" i="1"/>
  <c r="B3719" i="1"/>
  <c r="C3719" i="1"/>
  <c r="B3720" i="1"/>
  <c r="C3720" i="1"/>
  <c r="B3721" i="1"/>
  <c r="C3721" i="1"/>
  <c r="B3722" i="1"/>
  <c r="C3722" i="1"/>
  <c r="B3723" i="1"/>
  <c r="C3723" i="1"/>
  <c r="B3724" i="1"/>
  <c r="C3724" i="1"/>
  <c r="B3725" i="1"/>
  <c r="C3725" i="1"/>
  <c r="B3726" i="1"/>
  <c r="C3726" i="1"/>
  <c r="B3727" i="1"/>
  <c r="C3727" i="1"/>
  <c r="B3728" i="1"/>
  <c r="C3728" i="1"/>
  <c r="B3729" i="1"/>
  <c r="C3729" i="1"/>
  <c r="B3730" i="1"/>
  <c r="C3730" i="1"/>
  <c r="B3731" i="1"/>
  <c r="C3731" i="1"/>
  <c r="B3732" i="1"/>
  <c r="C3732" i="1"/>
  <c r="B3733" i="1"/>
  <c r="C3733" i="1"/>
  <c r="B3734" i="1"/>
  <c r="C3734" i="1"/>
  <c r="B3735" i="1"/>
  <c r="C3735" i="1"/>
  <c r="B3736" i="1"/>
  <c r="C3736" i="1"/>
  <c r="B3737" i="1"/>
  <c r="C3737" i="1"/>
  <c r="B3738" i="1"/>
  <c r="C3738" i="1"/>
  <c r="B3739" i="1"/>
  <c r="C3739" i="1"/>
  <c r="B3740" i="1"/>
  <c r="C3740" i="1"/>
  <c r="B3741" i="1"/>
  <c r="C3741" i="1"/>
  <c r="B3742" i="1"/>
  <c r="C3742" i="1"/>
  <c r="B3743" i="1"/>
  <c r="C3743" i="1"/>
  <c r="B3744" i="1"/>
  <c r="C3744" i="1"/>
  <c r="B3745" i="1"/>
  <c r="C3745" i="1"/>
  <c r="B3746" i="1"/>
  <c r="C3746" i="1"/>
  <c r="B3747" i="1"/>
  <c r="C3747" i="1"/>
  <c r="B3748" i="1"/>
  <c r="C3748" i="1"/>
  <c r="B3749" i="1"/>
  <c r="C3749" i="1"/>
  <c r="B3750" i="1"/>
  <c r="C3750" i="1"/>
  <c r="B3751" i="1"/>
  <c r="C3751" i="1"/>
  <c r="B3752" i="1"/>
  <c r="C3752" i="1"/>
  <c r="B3753" i="1"/>
  <c r="C3753" i="1"/>
  <c r="B3754" i="1"/>
  <c r="C3754" i="1"/>
  <c r="B3755" i="1"/>
  <c r="C3755" i="1"/>
  <c r="B3756" i="1"/>
  <c r="C3756" i="1"/>
  <c r="B3757" i="1"/>
  <c r="C3757" i="1"/>
  <c r="B3758" i="1"/>
  <c r="C3758" i="1"/>
  <c r="B3759" i="1"/>
  <c r="C3759" i="1"/>
  <c r="B3760" i="1"/>
  <c r="C3760" i="1"/>
  <c r="B3761" i="1"/>
  <c r="C3761" i="1"/>
  <c r="B3762" i="1"/>
  <c r="C3762" i="1"/>
  <c r="B3763" i="1"/>
  <c r="C3763" i="1"/>
  <c r="B3764" i="1"/>
  <c r="C3764" i="1"/>
  <c r="B3765" i="1"/>
  <c r="C3765" i="1"/>
  <c r="B3766" i="1"/>
  <c r="C3766" i="1"/>
  <c r="B3767" i="1"/>
  <c r="C3767" i="1"/>
  <c r="B3768" i="1"/>
  <c r="C3768" i="1"/>
  <c r="B3769" i="1"/>
  <c r="C3769" i="1"/>
  <c r="B3770" i="1"/>
  <c r="C3770" i="1"/>
  <c r="B3771" i="1"/>
  <c r="C3771" i="1"/>
  <c r="B3772" i="1"/>
  <c r="C3772" i="1"/>
  <c r="B3773" i="1"/>
  <c r="C3773" i="1"/>
  <c r="B3774" i="1"/>
  <c r="C3774" i="1"/>
  <c r="B3775" i="1"/>
  <c r="C3775" i="1"/>
  <c r="B3776" i="1"/>
  <c r="C3776" i="1"/>
  <c r="B3777" i="1"/>
  <c r="C3777" i="1"/>
  <c r="B3778" i="1"/>
  <c r="C3778" i="1"/>
  <c r="B3779" i="1"/>
  <c r="C3779" i="1"/>
  <c r="B3780" i="1"/>
  <c r="C3780" i="1"/>
  <c r="B3781" i="1"/>
  <c r="C3781" i="1"/>
  <c r="B3782" i="1"/>
  <c r="C3782" i="1"/>
  <c r="B3783" i="1"/>
  <c r="C3783" i="1"/>
  <c r="B3784" i="1"/>
  <c r="C3784" i="1"/>
  <c r="B3785" i="1"/>
  <c r="C3785" i="1"/>
  <c r="B3786" i="1"/>
  <c r="C3786" i="1"/>
  <c r="B3787" i="1"/>
  <c r="C3787" i="1"/>
  <c r="B3788" i="1"/>
  <c r="C3788" i="1"/>
  <c r="B3789" i="1"/>
  <c r="C3789" i="1"/>
  <c r="B3790" i="1"/>
  <c r="C3790" i="1"/>
  <c r="B3791" i="1"/>
  <c r="C3791" i="1"/>
  <c r="B3792" i="1"/>
  <c r="C3792" i="1"/>
  <c r="B3793" i="1"/>
  <c r="C3793" i="1"/>
  <c r="B3794" i="1"/>
  <c r="C3794" i="1"/>
  <c r="M3794" i="1"/>
  <c r="J3794" i="1"/>
  <c r="H3794" i="1"/>
  <c r="M3793" i="1"/>
  <c r="J3793" i="1"/>
  <c r="H3793" i="1"/>
  <c r="M3792" i="1"/>
  <c r="J3792" i="1"/>
  <c r="H3792" i="1"/>
  <c r="M3791" i="1"/>
  <c r="J3791" i="1"/>
  <c r="H3791" i="1"/>
  <c r="M3790" i="1"/>
  <c r="J3790" i="1"/>
  <c r="H3790" i="1"/>
  <c r="M3789" i="1"/>
  <c r="J3789" i="1"/>
  <c r="H3789" i="1"/>
  <c r="M3788" i="1"/>
  <c r="J3788" i="1"/>
  <c r="H3788" i="1"/>
  <c r="M3787" i="1"/>
  <c r="J3787" i="1"/>
  <c r="H3787" i="1"/>
  <c r="M3786" i="1"/>
  <c r="J3786" i="1"/>
  <c r="H3786" i="1"/>
  <c r="M3785" i="1"/>
  <c r="J3785" i="1"/>
  <c r="H3785" i="1"/>
  <c r="M3784" i="1"/>
  <c r="J3784" i="1"/>
  <c r="H3784" i="1"/>
  <c r="M3783" i="1"/>
  <c r="J3783" i="1"/>
  <c r="H3783" i="1"/>
  <c r="M3782" i="1"/>
  <c r="J3782" i="1"/>
  <c r="H3782" i="1"/>
  <c r="M3781" i="1"/>
  <c r="J3781" i="1"/>
  <c r="X3781" i="1" s="1"/>
  <c r="H3781" i="1"/>
  <c r="AC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L6" i="77"/>
  <c r="W3711" i="1"/>
  <c r="W3710" i="1"/>
  <c r="W3691" i="1"/>
  <c r="W3671" i="1"/>
  <c r="W3651" i="1"/>
  <c r="W3631" i="1"/>
  <c r="W3611" i="1"/>
  <c r="W3591" i="1"/>
  <c r="W3571" i="1"/>
  <c r="W3551" i="1"/>
  <c r="W3531" i="1"/>
  <c r="W3511" i="1"/>
  <c r="W3491" i="1"/>
  <c r="W3471" i="1"/>
  <c r="W3690" i="1"/>
  <c r="W3670" i="1"/>
  <c r="W3650" i="1"/>
  <c r="W3630" i="1"/>
  <c r="W3610" i="1"/>
  <c r="W3590" i="1"/>
  <c r="W3570" i="1"/>
  <c r="W3550" i="1"/>
  <c r="W3530" i="1"/>
  <c r="W3510" i="1"/>
  <c r="W3490" i="1"/>
  <c r="W3470" i="1"/>
  <c r="W3689" i="1"/>
  <c r="W3649" i="1"/>
  <c r="W3629" i="1"/>
  <c r="W3609" i="1"/>
  <c r="W3589" i="1"/>
  <c r="W3569" i="1"/>
  <c r="W3549" i="1"/>
  <c r="W3529" i="1"/>
  <c r="W3509" i="1"/>
  <c r="W3489" i="1"/>
  <c r="W3469" i="1"/>
  <c r="W3709" i="1"/>
  <c r="W3708" i="1"/>
  <c r="W3688" i="1"/>
  <c r="W3668" i="1"/>
  <c r="W3648" i="1"/>
  <c r="W3628" i="1"/>
  <c r="W3608" i="1"/>
  <c r="W3588" i="1"/>
  <c r="W3568" i="1"/>
  <c r="W3548" i="1"/>
  <c r="W3528" i="1"/>
  <c r="W3508" i="1"/>
  <c r="W3488" i="1"/>
  <c r="W3468" i="1"/>
  <c r="W3707" i="1"/>
  <c r="W3687" i="1"/>
  <c r="W3667" i="1"/>
  <c r="W3647" i="1"/>
  <c r="W3627" i="1"/>
  <c r="W3607" i="1"/>
  <c r="W3587" i="1"/>
  <c r="W3567" i="1"/>
  <c r="W3547" i="1"/>
  <c r="W3527" i="1"/>
  <c r="W3507" i="1"/>
  <c r="W3487" i="1"/>
  <c r="W3467" i="1"/>
  <c r="W3706" i="1"/>
  <c r="W3686" i="1"/>
  <c r="W3666" i="1"/>
  <c r="W3646" i="1"/>
  <c r="W3626" i="1"/>
  <c r="W3606" i="1"/>
  <c r="W3586" i="1"/>
  <c r="W3566" i="1"/>
  <c r="W3546" i="1"/>
  <c r="W3526" i="1"/>
  <c r="W3506" i="1"/>
  <c r="W3486" i="1"/>
  <c r="W3466" i="1"/>
  <c r="W3705" i="1"/>
  <c r="W3685" i="1"/>
  <c r="W3665" i="1"/>
  <c r="W3645" i="1"/>
  <c r="W3625" i="1"/>
  <c r="W3605" i="1"/>
  <c r="W3585" i="1"/>
  <c r="W3565" i="1"/>
  <c r="W3545" i="1"/>
  <c r="W3525" i="1"/>
  <c r="W3505" i="1"/>
  <c r="W3485" i="1"/>
  <c r="W3704" i="1"/>
  <c r="W3677" i="1"/>
  <c r="W3644" i="1"/>
  <c r="W3617" i="1"/>
  <c r="W3583" i="1"/>
  <c r="W3556" i="1"/>
  <c r="W3522" i="1"/>
  <c r="W3495" i="1"/>
  <c r="W3462" i="1"/>
  <c r="W3703" i="1"/>
  <c r="W3676" i="1"/>
  <c r="W3643" i="1"/>
  <c r="W3616" i="1"/>
  <c r="W3582" i="1"/>
  <c r="W3555" i="1"/>
  <c r="W3521" i="1"/>
  <c r="W3494" i="1"/>
  <c r="W3461" i="1"/>
  <c r="W3702" i="1"/>
  <c r="W3581" i="1"/>
  <c r="W3520" i="1"/>
  <c r="W3493" i="1"/>
  <c r="W3675" i="1"/>
  <c r="W3642" i="1"/>
  <c r="W3615" i="1"/>
  <c r="W3554" i="1"/>
  <c r="W3460" i="1"/>
  <c r="W3701" i="1"/>
  <c r="W3674" i="1"/>
  <c r="W3641" i="1"/>
  <c r="W3614" i="1"/>
  <c r="W3580" i="1"/>
  <c r="W3553" i="1"/>
  <c r="W3519" i="1"/>
  <c r="W3492" i="1"/>
  <c r="W3459" i="1"/>
  <c r="W3673" i="1"/>
  <c r="W3700" i="1"/>
  <c r="W3640" i="1"/>
  <c r="W3613" i="1"/>
  <c r="W3579" i="1"/>
  <c r="W3552" i="1"/>
  <c r="W3484" i="1"/>
  <c r="W3699" i="1"/>
  <c r="W3672" i="1"/>
  <c r="W3639" i="1"/>
  <c r="W3612" i="1"/>
  <c r="W3578" i="1"/>
  <c r="W3544" i="1"/>
  <c r="W3517" i="1"/>
  <c r="W3483" i="1"/>
  <c r="W3698" i="1"/>
  <c r="W3669" i="1"/>
  <c r="W3638" i="1"/>
  <c r="W3604" i="1"/>
  <c r="W3577" i="1"/>
  <c r="W3543" i="1"/>
  <c r="W3516" i="1"/>
  <c r="W3482" i="1"/>
  <c r="W3697" i="1"/>
  <c r="W3664" i="1"/>
  <c r="W3637" i="1"/>
  <c r="W3603" i="1"/>
  <c r="W3576" i="1"/>
  <c r="W3542" i="1"/>
  <c r="W3515" i="1"/>
  <c r="W3481" i="1"/>
  <c r="W3684" i="1"/>
  <c r="W3658" i="1"/>
  <c r="W3624" i="1"/>
  <c r="W3597" i="1"/>
  <c r="W3563" i="1"/>
  <c r="W3536" i="1"/>
  <c r="W3696" i="1"/>
  <c r="W3653" i="1"/>
  <c r="W3594" i="1"/>
  <c r="W3535" i="1"/>
  <c r="W3479" i="1"/>
  <c r="W3584" i="1"/>
  <c r="W3564" i="1"/>
  <c r="W3512" i="1"/>
  <c r="W3463" i="1"/>
  <c r="W3499" i="1"/>
  <c r="W3538" i="1"/>
  <c r="W3695" i="1"/>
  <c r="W3652" i="1"/>
  <c r="W3593" i="1"/>
  <c r="W3534" i="1"/>
  <c r="W3478" i="1"/>
  <c r="W3532" i="1"/>
  <c r="W3622" i="1"/>
  <c r="W3464" i="1"/>
  <c r="W3559" i="1"/>
  <c r="W3540" i="1"/>
  <c r="W3596" i="1"/>
  <c r="W3694" i="1"/>
  <c r="W3636" i="1"/>
  <c r="W3592" i="1"/>
  <c r="W3533" i="1"/>
  <c r="W3477" i="1"/>
  <c r="W3693" i="1"/>
  <c r="W3476" i="1"/>
  <c r="W3513" i="1"/>
  <c r="W3504" i="1"/>
  <c r="W3503" i="1"/>
  <c r="W3618" i="1"/>
  <c r="W3498" i="1"/>
  <c r="W3655" i="1"/>
  <c r="W3635" i="1"/>
  <c r="W3465" i="1"/>
  <c r="W3562" i="1"/>
  <c r="W3678" i="1"/>
  <c r="W3619" i="1"/>
  <c r="W3662" i="1"/>
  <c r="W3599" i="1"/>
  <c r="W3497" i="1"/>
  <c r="W3692" i="1"/>
  <c r="W3634" i="1"/>
  <c r="W3575" i="1"/>
  <c r="W3524" i="1"/>
  <c r="W3475" i="1"/>
  <c r="W3632" i="1"/>
  <c r="W3621" i="1"/>
  <c r="W3663" i="1"/>
  <c r="W3502" i="1"/>
  <c r="W3600" i="1"/>
  <c r="W3656" i="1"/>
  <c r="W3683" i="1"/>
  <c r="W3633" i="1"/>
  <c r="W3574" i="1"/>
  <c r="W3523" i="1"/>
  <c r="W3474" i="1"/>
  <c r="W3682" i="1"/>
  <c r="W3573" i="1"/>
  <c r="W3518" i="1"/>
  <c r="W3473" i="1"/>
  <c r="W3679" i="1"/>
  <c r="W3561" i="1"/>
  <c r="W3560" i="1"/>
  <c r="W3541" i="1"/>
  <c r="W3598" i="1"/>
  <c r="W3496" i="1"/>
  <c r="W3681" i="1"/>
  <c r="W3623" i="1"/>
  <c r="W3572" i="1"/>
  <c r="W3514" i="1"/>
  <c r="W3472" i="1"/>
  <c r="W3680" i="1"/>
  <c r="W3620" i="1"/>
  <c r="W3539" i="1"/>
  <c r="W3657" i="1"/>
  <c r="W3661" i="1"/>
  <c r="W3602" i="1"/>
  <c r="W3558" i="1"/>
  <c r="W3501" i="1"/>
  <c r="W3660" i="1"/>
  <c r="W3601" i="1"/>
  <c r="W3557" i="1"/>
  <c r="W3500" i="1"/>
  <c r="W3659" i="1"/>
  <c r="W3654" i="1"/>
  <c r="W3595" i="1"/>
  <c r="W3537" i="1"/>
  <c r="W3480" i="1"/>
  <c r="F1192" i="1" l="1"/>
  <c r="F1"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D1" i="1"/>
  <c r="K1"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V3781" i="1" l="1"/>
  <c r="AD3781"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6" i="77"/>
  <c r="T3" i="1" l="1"/>
  <c r="T4" i="1" s="1"/>
  <c r="W3" i="1" a="1"/>
  <c r="W3" i="1" s="1"/>
  <c r="X3" i="1" s="1"/>
  <c r="Y3" i="1" s="1"/>
  <c r="AE3781" i="1"/>
  <c r="Y3781" i="1"/>
  <c r="K1987" i="1"/>
  <c r="K1988" i="1" s="1"/>
  <c r="K1989" i="1" s="1"/>
  <c r="K1990" i="1" s="1"/>
  <c r="K1991" i="1" s="1"/>
  <c r="K1992" i="1" s="1"/>
  <c r="K1993" i="1" s="1"/>
  <c r="K1994" i="1" s="1"/>
  <c r="K1995" i="1" s="1"/>
  <c r="K1996" i="1" s="1"/>
  <c r="K1997" i="1" s="1"/>
  <c r="K1998" i="1" s="1"/>
  <c r="K1999" i="1" s="1"/>
  <c r="K2000" i="1" s="1"/>
  <c r="K2001" i="1" s="1"/>
  <c r="K2002" i="1" s="1"/>
  <c r="K2003" i="1" s="1"/>
  <c r="K2004" i="1" s="1"/>
  <c r="K2005" i="1" s="1"/>
  <c r="K2006" i="1" s="1"/>
  <c r="K2007" i="1" s="1"/>
  <c r="K2008" i="1" s="1"/>
  <c r="K2009" i="1" s="1"/>
  <c r="K2010" i="1" s="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2033" i="1" s="1"/>
  <c r="K2034" i="1" s="1"/>
  <c r="K2035" i="1" s="1"/>
  <c r="K2036" i="1" s="1"/>
  <c r="K2037" i="1" s="1"/>
  <c r="K2038" i="1" s="1"/>
  <c r="K2039" i="1" s="1"/>
  <c r="K2040" i="1" s="1"/>
  <c r="K2041" i="1" s="1"/>
  <c r="K2042" i="1" s="1"/>
  <c r="K2043" i="1" s="1"/>
  <c r="K2044" i="1" s="1"/>
  <c r="K2045" i="1" s="1"/>
  <c r="K2046" i="1" s="1"/>
  <c r="K2047" i="1" s="1"/>
  <c r="K2048" i="1" s="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2068" i="1" s="1"/>
  <c r="K2069" i="1" s="1"/>
  <c r="K2070" i="1" s="1"/>
  <c r="K2071" i="1" s="1"/>
  <c r="K2072" i="1" s="1"/>
  <c r="K2073" i="1" s="1"/>
  <c r="K2074" i="1" s="1"/>
  <c r="K2075" i="1" s="1"/>
  <c r="K2076" i="1" s="1"/>
  <c r="K2077" i="1" s="1"/>
  <c r="K2078" i="1" s="1"/>
  <c r="K2079" i="1" s="1"/>
  <c r="K2080" i="1" s="1"/>
  <c r="K2081" i="1" s="1"/>
  <c r="K2082" i="1" s="1"/>
  <c r="K2083" i="1" s="1"/>
  <c r="K2084" i="1" s="1"/>
  <c r="K2085" i="1" s="1"/>
  <c r="K2086" i="1" s="1"/>
  <c r="K2087" i="1" s="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2110" i="1" s="1"/>
  <c r="K2111" i="1" s="1"/>
  <c r="K2112" i="1" s="1"/>
  <c r="K2113" i="1" s="1"/>
  <c r="K2114" i="1" s="1"/>
  <c r="K2115" i="1" s="1"/>
  <c r="K2116" i="1" s="1"/>
  <c r="K2117" i="1" s="1"/>
  <c r="K2118" i="1" s="1"/>
  <c r="K2119" i="1" s="1"/>
  <c r="K2120" i="1" s="1"/>
  <c r="K2121" i="1" s="1"/>
  <c r="K2122" i="1" s="1"/>
  <c r="K2123" i="1" s="1"/>
  <c r="K2124" i="1" s="1"/>
  <c r="K2125" i="1" s="1"/>
  <c r="K2126" i="1" s="1"/>
  <c r="K2127" i="1" s="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148" i="1" s="1"/>
  <c r="K2149" i="1" s="1"/>
  <c r="K2150" i="1" s="1"/>
  <c r="K2151" i="1" s="1"/>
  <c r="K2152" i="1" s="1"/>
  <c r="K2153" i="1" s="1"/>
  <c r="K2154" i="1" s="1"/>
  <c r="K2155" i="1" s="1"/>
  <c r="K2156" i="1" s="1"/>
  <c r="K2157" i="1" s="1"/>
  <c r="K2158" i="1" s="1"/>
  <c r="K2159" i="1" s="1"/>
  <c r="K2160" i="1" s="1"/>
  <c r="K2161" i="1" s="1"/>
  <c r="K2162" i="1" s="1"/>
  <c r="K2163" i="1" s="1"/>
  <c r="K2164" i="1" s="1"/>
  <c r="K2165" i="1" s="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2186" i="1" s="1"/>
  <c r="K2187" i="1" s="1"/>
  <c r="K2188" i="1" s="1"/>
  <c r="K2189" i="1" s="1"/>
  <c r="K2190" i="1" s="1"/>
  <c r="K2191" i="1" s="1"/>
  <c r="K2192" i="1" s="1"/>
  <c r="K2193" i="1" s="1"/>
  <c r="K2194" i="1" s="1"/>
  <c r="K2195" i="1" s="1"/>
  <c r="K2196" i="1" s="1"/>
  <c r="K2197" i="1" s="1"/>
  <c r="K2198" i="1" s="1"/>
  <c r="K2199" i="1" s="1"/>
  <c r="K2200" i="1" s="1"/>
  <c r="K2201" i="1" s="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221" i="1" s="1"/>
  <c r="K2222" i="1" s="1"/>
  <c r="K2223" i="1" s="1"/>
  <c r="K2224" i="1" s="1"/>
  <c r="K2225" i="1" s="1"/>
  <c r="K2226" i="1" s="1"/>
  <c r="K2227" i="1" s="1"/>
  <c r="K2228" i="1" s="1"/>
  <c r="K2229" i="1" s="1"/>
  <c r="K2230" i="1" s="1"/>
  <c r="K2231" i="1" s="1"/>
  <c r="K2232" i="1" s="1"/>
  <c r="K2233" i="1" s="1"/>
  <c r="K2234" i="1" s="1"/>
  <c r="K2235" i="1" s="1"/>
  <c r="K2236" i="1" s="1"/>
  <c r="K2237" i="1" s="1"/>
  <c r="K2238" i="1" s="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259" i="1" s="1"/>
  <c r="K2260" i="1" s="1"/>
  <c r="K2261" i="1" s="1"/>
  <c r="K2262" i="1" s="1"/>
  <c r="K2263" i="1" s="1"/>
  <c r="K2264" i="1" s="1"/>
  <c r="K2265" i="1" s="1"/>
  <c r="K2266" i="1" s="1"/>
  <c r="K2267" i="1" s="1"/>
  <c r="K2268" i="1" s="1"/>
  <c r="K2269" i="1" s="1"/>
  <c r="K2270" i="1" s="1"/>
  <c r="K2271" i="1" s="1"/>
  <c r="K2272" i="1" s="1"/>
  <c r="K2273" i="1" s="1"/>
  <c r="K2274" i="1" s="1"/>
  <c r="K2275" i="1" s="1"/>
  <c r="K2276" i="1" s="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297" i="1" s="1"/>
  <c r="K2298" i="1" s="1"/>
  <c r="K2299" i="1" s="1"/>
  <c r="K2300" i="1" s="1"/>
  <c r="K2301" i="1" s="1"/>
  <c r="K2302" i="1" s="1"/>
  <c r="K2303" i="1" s="1"/>
  <c r="K2304" i="1" s="1"/>
  <c r="K2305" i="1" s="1"/>
  <c r="K2306" i="1" s="1"/>
  <c r="K2307" i="1" s="1"/>
  <c r="K2308" i="1" s="1"/>
  <c r="K2309" i="1" s="1"/>
  <c r="K2310" i="1" s="1"/>
  <c r="K2311" i="1" s="1"/>
  <c r="K2312" i="1" s="1"/>
  <c r="K2313" i="1" s="1"/>
  <c r="K2314" i="1" s="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335" i="1" s="1"/>
  <c r="K2336" i="1" s="1"/>
  <c r="K2337" i="1" s="1"/>
  <c r="K2338" i="1" s="1"/>
  <c r="K2339" i="1" s="1"/>
  <c r="K2340" i="1" s="1"/>
  <c r="K2341" i="1" s="1"/>
  <c r="K2342" i="1" s="1"/>
  <c r="K2343" i="1" s="1"/>
  <c r="K2344" i="1" s="1"/>
  <c r="K2345" i="1" s="1"/>
  <c r="K2346" i="1" s="1"/>
  <c r="K2347" i="1" s="1"/>
  <c r="K2348" i="1" s="1"/>
  <c r="K2349" i="1" s="1"/>
  <c r="K2350" i="1" s="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370" i="1" s="1"/>
  <c r="K2371" i="1" s="1"/>
  <c r="K2372" i="1" s="1"/>
  <c r="K2373" i="1" s="1"/>
  <c r="K2374" i="1" s="1"/>
  <c r="K2375" i="1" s="1"/>
  <c r="K2376" i="1" s="1"/>
  <c r="K2377" i="1" s="1"/>
  <c r="K2378" i="1" s="1"/>
  <c r="K2379" i="1" s="1"/>
  <c r="K2380" i="1" s="1"/>
  <c r="K2381" i="1" s="1"/>
  <c r="K2382" i="1" s="1"/>
  <c r="K2383" i="1" s="1"/>
  <c r="K2384" i="1" s="1"/>
  <c r="K2385" i="1" s="1"/>
  <c r="K2386" i="1" s="1"/>
  <c r="K2387" i="1" s="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408" i="1" s="1"/>
  <c r="K2409" i="1" s="1"/>
  <c r="K2410" i="1" s="1"/>
  <c r="K2411" i="1" s="1"/>
  <c r="K2412" i="1" s="1"/>
  <c r="K2413" i="1" s="1"/>
  <c r="K2414" i="1" s="1"/>
  <c r="K2415" i="1" s="1"/>
  <c r="K2416" i="1" s="1"/>
  <c r="K2417" i="1" s="1"/>
  <c r="K2418" i="1" s="1"/>
  <c r="K2419" i="1" s="1"/>
  <c r="K2420" i="1" s="1"/>
  <c r="K2421" i="1" s="1"/>
  <c r="K2422" i="1" s="1"/>
  <c r="K2423" i="1" s="1"/>
  <c r="K2424" i="1" s="1"/>
  <c r="K2425" i="1" s="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446" i="1" s="1"/>
  <c r="K2447" i="1" s="1"/>
  <c r="K2448" i="1" s="1"/>
  <c r="K2449" i="1" s="1"/>
  <c r="K2450" i="1" s="1"/>
  <c r="K2451" i="1" s="1"/>
  <c r="K2452" i="1" s="1"/>
  <c r="K2453" i="1" s="1"/>
  <c r="K2454" i="1" s="1"/>
  <c r="K2455" i="1" s="1"/>
  <c r="K2456" i="1" s="1"/>
  <c r="K2457" i="1" s="1"/>
  <c r="K2458" i="1" s="1"/>
  <c r="K2459" i="1" s="1"/>
  <c r="K2460" i="1" s="1"/>
  <c r="K2461" i="1" s="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481" i="1" s="1"/>
  <c r="K2482" i="1" s="1"/>
  <c r="K2483" i="1" s="1"/>
  <c r="K2484" i="1" s="1"/>
  <c r="K2485" i="1" s="1"/>
  <c r="K2486" i="1" s="1"/>
  <c r="K2487" i="1" s="1"/>
  <c r="K2488" i="1" s="1"/>
  <c r="K2489" i="1" s="1"/>
  <c r="K2490" i="1" s="1"/>
  <c r="K2491" i="1" s="1"/>
  <c r="K2492" i="1" s="1"/>
  <c r="K2493" i="1" s="1"/>
  <c r="K2494" i="1" s="1"/>
  <c r="K2495" i="1" s="1"/>
  <c r="K2496" i="1" s="1"/>
  <c r="K2497" i="1" s="1"/>
  <c r="K2498" i="1" s="1"/>
  <c r="K2499" i="1" s="1"/>
  <c r="K2500" i="1" s="1"/>
  <c r="K2501" i="1" s="1"/>
  <c r="K2502" i="1" s="1"/>
  <c r="K2503" i="1" s="1"/>
  <c r="K2504" i="1" s="1"/>
  <c r="K2505" i="1" s="1"/>
  <c r="K2506" i="1" s="1"/>
  <c r="K2507" i="1" s="1"/>
  <c r="K2508" i="1" s="1"/>
  <c r="K2509" i="1" s="1"/>
  <c r="K2510" i="1" s="1"/>
  <c r="K2511" i="1" s="1"/>
  <c r="K2512" i="1" s="1"/>
  <c r="K2513" i="1" s="1"/>
  <c r="K2514" i="1" s="1"/>
  <c r="K2515" i="1" s="1"/>
  <c r="K2516" i="1" s="1"/>
  <c r="K2517" i="1" s="1"/>
  <c r="K2518" i="1" s="1"/>
  <c r="K2519" i="1" s="1"/>
  <c r="K2520" i="1" s="1"/>
  <c r="K2521" i="1" s="1"/>
  <c r="K2522" i="1" s="1"/>
  <c r="K2523" i="1" s="1"/>
  <c r="K2524" i="1" s="1"/>
  <c r="K2525" i="1" s="1"/>
  <c r="K2526" i="1" s="1"/>
  <c r="K2527" i="1" s="1"/>
  <c r="K2528" i="1" s="1"/>
  <c r="K2529" i="1" s="1"/>
  <c r="K2530" i="1" s="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550" i="1" s="1"/>
  <c r="K2551" i="1" s="1"/>
  <c r="K2552" i="1" s="1"/>
  <c r="K2553" i="1" s="1"/>
  <c r="K2554" i="1" s="1"/>
  <c r="K2555" i="1" s="1"/>
  <c r="K2556" i="1" s="1"/>
  <c r="K2557" i="1" s="1"/>
  <c r="K2558" i="1" s="1"/>
  <c r="K2559" i="1" s="1"/>
  <c r="K2560" i="1" s="1"/>
  <c r="K2561" i="1" s="1"/>
  <c r="K2562" i="1" s="1"/>
  <c r="K2563" i="1" s="1"/>
  <c r="K2564" i="1" s="1"/>
  <c r="K2565" i="1" s="1"/>
  <c r="K2566" i="1" s="1"/>
  <c r="K2567" i="1" s="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588" i="1" s="1"/>
  <c r="K2589" i="1" s="1"/>
  <c r="K2590" i="1" s="1"/>
  <c r="K2591" i="1" s="1"/>
  <c r="K2592" i="1" s="1"/>
  <c r="K2593" i="1" s="1"/>
  <c r="K2594" i="1" s="1"/>
  <c r="K2595" i="1" s="1"/>
  <c r="K2596" i="1" s="1"/>
  <c r="K2597" i="1" s="1"/>
  <c r="K2598" i="1" s="1"/>
  <c r="K2599" i="1" s="1"/>
  <c r="K2600" i="1" s="1"/>
  <c r="K2601" i="1" s="1"/>
  <c r="K2602" i="1" s="1"/>
  <c r="K2603" i="1" s="1"/>
  <c r="K2604" i="1" s="1"/>
  <c r="K2605" i="1" s="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626" i="1" s="1"/>
  <c r="K2627" i="1" s="1"/>
  <c r="K2628" i="1" s="1"/>
  <c r="K2629" i="1" s="1"/>
  <c r="K2630" i="1" s="1"/>
  <c r="K2631" i="1" s="1"/>
  <c r="K2632" i="1" s="1"/>
  <c r="K2633" i="1" s="1"/>
  <c r="K2634" i="1" s="1"/>
  <c r="K2635" i="1" s="1"/>
  <c r="K2636" i="1" s="1"/>
  <c r="K2637" i="1" s="1"/>
  <c r="K2638" i="1" s="1"/>
  <c r="K2639" i="1" s="1"/>
  <c r="K2640" i="1" s="1"/>
  <c r="K2641" i="1" s="1"/>
  <c r="K2642" i="1" s="1"/>
  <c r="K2643" i="1" s="1"/>
  <c r="K2644" i="1" s="1"/>
  <c r="K2645" i="1" s="1"/>
  <c r="K2646" i="1" s="1"/>
  <c r="K2647" i="1" s="1"/>
  <c r="K2648" i="1" s="1"/>
  <c r="K2649" i="1" s="1"/>
  <c r="K2650" i="1" s="1"/>
  <c r="K2651" i="1" s="1"/>
  <c r="K2652" i="1" s="1"/>
  <c r="K2653" i="1" s="1"/>
  <c r="K2654" i="1" s="1"/>
  <c r="K2655" i="1" s="1"/>
  <c r="K2656" i="1" s="1"/>
  <c r="K2657" i="1" s="1"/>
  <c r="K2658" i="1" s="1"/>
  <c r="K2659" i="1" s="1"/>
  <c r="K2660" i="1" s="1"/>
  <c r="K2661" i="1" s="1"/>
  <c r="K2662" i="1" s="1"/>
  <c r="K2663" i="1" s="1"/>
  <c r="K2664" i="1" s="1"/>
  <c r="K2665" i="1" s="1"/>
  <c r="K2666" i="1" s="1"/>
  <c r="K2667" i="1" s="1"/>
  <c r="K2668" i="1" s="1"/>
  <c r="K2669" i="1" s="1"/>
  <c r="K2670" i="1" s="1"/>
  <c r="K2671" i="1" s="1"/>
  <c r="K2672" i="1" s="1"/>
  <c r="K2673" i="1" s="1"/>
  <c r="K2674" i="1" s="1"/>
  <c r="K2675" i="1" s="1"/>
  <c r="K2676" i="1" s="1"/>
  <c r="K2677" i="1" s="1"/>
  <c r="K2678" i="1" s="1"/>
  <c r="K2679" i="1" s="1"/>
  <c r="K2680" i="1" s="1"/>
  <c r="K2681" i="1" s="1"/>
  <c r="K2682" i="1" s="1"/>
  <c r="K2683" i="1" s="1"/>
  <c r="K2684" i="1" s="1"/>
  <c r="K2685" i="1" s="1"/>
  <c r="K2686" i="1" s="1"/>
  <c r="K2687" i="1" s="1"/>
  <c r="K2688" i="1" s="1"/>
  <c r="K2689" i="1" s="1"/>
  <c r="K2690" i="1" s="1"/>
  <c r="K2691" i="1" s="1"/>
  <c r="K2692" i="1" s="1"/>
  <c r="K2693" i="1" s="1"/>
  <c r="K2694" i="1" s="1"/>
  <c r="K2695" i="1" s="1"/>
  <c r="K2696" i="1" s="1"/>
  <c r="K2697" i="1" s="1"/>
  <c r="K2698" i="1" s="1"/>
  <c r="K2699" i="1" s="1"/>
  <c r="K2700" i="1" s="1"/>
  <c r="K2701" i="1" s="1"/>
  <c r="K2702" i="1" s="1"/>
  <c r="K2703" i="1" s="1"/>
  <c r="K2704" i="1" s="1"/>
  <c r="K2705" i="1" s="1"/>
  <c r="K2706" i="1" s="1"/>
  <c r="K2707" i="1" s="1"/>
  <c r="K2708" i="1" s="1"/>
  <c r="K2709" i="1" s="1"/>
  <c r="K2710" i="1" s="1"/>
  <c r="K2711" i="1" s="1"/>
  <c r="K2712" i="1" s="1"/>
  <c r="K2713" i="1" s="1"/>
  <c r="K2714" i="1" s="1"/>
  <c r="K2715" i="1" s="1"/>
  <c r="K2716" i="1" s="1"/>
  <c r="K2717" i="1" s="1"/>
  <c r="K2718" i="1" s="1"/>
  <c r="K2719" i="1" s="1"/>
  <c r="K2720" i="1" s="1"/>
  <c r="K2721" i="1" s="1"/>
  <c r="K2722" i="1" s="1"/>
  <c r="K2723" i="1" s="1"/>
  <c r="K2724" i="1" s="1"/>
  <c r="K2725" i="1" s="1"/>
  <c r="K2726" i="1" s="1"/>
  <c r="K2727" i="1" s="1"/>
  <c r="K2728" i="1" s="1"/>
  <c r="K2729" i="1" s="1"/>
  <c r="K2730" i="1" s="1"/>
  <c r="K2731" i="1" s="1"/>
  <c r="K2732" i="1" s="1"/>
  <c r="K2733" i="1" s="1"/>
  <c r="K2734" i="1" s="1"/>
  <c r="K2735" i="1" s="1"/>
  <c r="K2736" i="1" s="1"/>
  <c r="K2737" i="1" s="1"/>
  <c r="K2738" i="1" s="1"/>
  <c r="K2739" i="1" s="1"/>
  <c r="K2740" i="1" s="1"/>
  <c r="K2741" i="1" s="1"/>
  <c r="K2742" i="1" s="1"/>
  <c r="K2743" i="1" s="1"/>
  <c r="K2744" i="1" s="1"/>
  <c r="K2745" i="1" s="1"/>
  <c r="K2746" i="1" s="1"/>
  <c r="K2747" i="1" s="1"/>
  <c r="K2748" i="1" s="1"/>
  <c r="K2749" i="1" s="1"/>
  <c r="K2750" i="1" s="1"/>
  <c r="K2751" i="1" s="1"/>
  <c r="K2752" i="1" s="1"/>
  <c r="K2753" i="1" s="1"/>
  <c r="K2754" i="1" s="1"/>
  <c r="K2755" i="1" s="1"/>
  <c r="K2756" i="1" s="1"/>
  <c r="K2757" i="1" s="1"/>
  <c r="K2758" i="1" s="1"/>
  <c r="K2759" i="1" s="1"/>
  <c r="K2760" i="1" s="1"/>
  <c r="K2761" i="1" s="1"/>
  <c r="K2762" i="1" s="1"/>
  <c r="K2763" i="1" s="1"/>
  <c r="K2764" i="1" s="1"/>
  <c r="K2765" i="1" s="1"/>
  <c r="K2766" i="1" s="1"/>
  <c r="K2767" i="1" s="1"/>
  <c r="K2768" i="1" s="1"/>
  <c r="K2769" i="1" s="1"/>
  <c r="K2770" i="1" s="1"/>
  <c r="K2771" i="1" s="1"/>
  <c r="K2772" i="1" s="1"/>
  <c r="K2773" i="1" s="1"/>
  <c r="K2774" i="1" s="1"/>
  <c r="K2775" i="1" s="1"/>
  <c r="K2776" i="1" s="1"/>
  <c r="K2777" i="1" s="1"/>
  <c r="K2778" i="1" s="1"/>
  <c r="K2779" i="1" s="1"/>
  <c r="K2780" i="1" s="1"/>
  <c r="K2781" i="1" s="1"/>
  <c r="K2782" i="1" s="1"/>
  <c r="K2783" i="1" s="1"/>
  <c r="K2784" i="1" s="1"/>
  <c r="K2785" i="1" s="1"/>
  <c r="K2786" i="1" s="1"/>
  <c r="K2787" i="1" s="1"/>
  <c r="K2788" i="1" s="1"/>
  <c r="K2789" i="1" s="1"/>
  <c r="K2790" i="1" s="1"/>
  <c r="K2791" i="1" s="1"/>
  <c r="K2792" i="1" s="1"/>
  <c r="K2793" i="1" s="1"/>
  <c r="K2794" i="1" s="1"/>
  <c r="K2795" i="1" s="1"/>
  <c r="K2796" i="1" s="1"/>
  <c r="K2797" i="1" s="1"/>
  <c r="K2798" i="1" s="1"/>
  <c r="K2799" i="1" s="1"/>
  <c r="K2800" i="1" s="1"/>
  <c r="K2801" i="1" s="1"/>
  <c r="K2802" i="1" s="1"/>
  <c r="K2803" i="1" s="1"/>
  <c r="K2804" i="1" s="1"/>
  <c r="K2805" i="1" s="1"/>
  <c r="K2806" i="1" s="1"/>
  <c r="K2807" i="1" s="1"/>
  <c r="K2808" i="1" s="1"/>
  <c r="K2809" i="1" s="1"/>
  <c r="K2810" i="1" s="1"/>
  <c r="K2811" i="1" s="1"/>
  <c r="K2812" i="1" s="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833" i="1" s="1"/>
  <c r="K2834" i="1" s="1"/>
  <c r="K2835" i="1" s="1"/>
  <c r="K2836" i="1" s="1"/>
  <c r="K2837" i="1" s="1"/>
  <c r="K2838" i="1" s="1"/>
  <c r="K2839" i="1" s="1"/>
  <c r="K2840" i="1" s="1"/>
  <c r="K2841" i="1" s="1"/>
  <c r="K2842" i="1" s="1"/>
  <c r="K2843" i="1" s="1"/>
  <c r="K2844" i="1" s="1"/>
  <c r="K2845" i="1" s="1"/>
  <c r="K2846" i="1" s="1"/>
  <c r="K2847" i="1" s="1"/>
  <c r="K2848" i="1" s="1"/>
  <c r="K2849" i="1" s="1"/>
  <c r="K2850" i="1" s="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871" i="1" s="1"/>
  <c r="K2872" i="1" s="1"/>
  <c r="K2873" i="1" s="1"/>
  <c r="K2874" i="1" s="1"/>
  <c r="K2875" i="1" s="1"/>
  <c r="K2876" i="1" s="1"/>
  <c r="K2877" i="1" s="1"/>
  <c r="K2878" i="1" s="1"/>
  <c r="K2879" i="1" s="1"/>
  <c r="K2880" i="1" s="1"/>
  <c r="K2881" i="1" s="1"/>
  <c r="K2882" i="1" s="1"/>
  <c r="K2883" i="1" s="1"/>
  <c r="K2884" i="1" s="1"/>
  <c r="K2885" i="1" s="1"/>
  <c r="K2886" i="1" s="1"/>
  <c r="K2887" i="1" s="1"/>
  <c r="K2888" i="1" s="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909" i="1" s="1"/>
  <c r="K2910" i="1" s="1"/>
  <c r="K2911" i="1" s="1"/>
  <c r="K2912" i="1" s="1"/>
  <c r="K2913" i="1" s="1"/>
  <c r="K2914" i="1" s="1"/>
  <c r="K2915" i="1" s="1"/>
  <c r="K2916" i="1" s="1"/>
  <c r="K2917" i="1" s="1"/>
  <c r="K2918" i="1" s="1"/>
  <c r="K2919" i="1" s="1"/>
  <c r="K2920" i="1" s="1"/>
  <c r="K2921" i="1" s="1"/>
  <c r="K2922" i="1" s="1"/>
  <c r="K2923" i="1" s="1"/>
  <c r="K2924" i="1" s="1"/>
  <c r="K2925" i="1" s="1"/>
  <c r="K2926" i="1" s="1"/>
  <c r="K2927" i="1" s="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950" i="1" s="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973" i="1" s="1"/>
  <c r="K2974" i="1" s="1"/>
  <c r="K2975" i="1" s="1"/>
  <c r="K2976" i="1" s="1"/>
  <c r="K2977" i="1" s="1"/>
  <c r="K2978" i="1" s="1"/>
  <c r="K2979" i="1" s="1"/>
  <c r="K2980" i="1" s="1"/>
  <c r="K2981" i="1" s="1"/>
  <c r="K2982" i="1" s="1"/>
  <c r="K2983" i="1" s="1"/>
  <c r="K2984" i="1" s="1"/>
  <c r="K2985" i="1" s="1"/>
  <c r="K2986" i="1" s="1"/>
  <c r="K2987" i="1" s="1"/>
  <c r="K2988" i="1" s="1"/>
  <c r="K2989" i="1" s="1"/>
  <c r="K2990" i="1" s="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3011" i="1" s="1"/>
  <c r="K3012" i="1" s="1"/>
  <c r="K3013" i="1" s="1"/>
  <c r="K3014" i="1" s="1"/>
  <c r="K3015" i="1" s="1"/>
  <c r="K3016" i="1" s="1"/>
  <c r="K3017" i="1" s="1"/>
  <c r="K3018" i="1" s="1"/>
  <c r="K3019" i="1" s="1"/>
  <c r="K3020" i="1" s="1"/>
  <c r="K3021" i="1" s="1"/>
  <c r="K3022" i="1" s="1"/>
  <c r="K3023" i="1" s="1"/>
  <c r="K3024" i="1" s="1"/>
  <c r="K3025" i="1" s="1"/>
  <c r="K3026" i="1" s="1"/>
  <c r="K3027" i="1" s="1"/>
  <c r="K3028" i="1" s="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3049" i="1" s="1"/>
  <c r="K3050" i="1" s="1"/>
  <c r="K3051" i="1" s="1"/>
  <c r="K3052" i="1" s="1"/>
  <c r="K3053" i="1" s="1"/>
  <c r="K3054" i="1" s="1"/>
  <c r="K3055" i="1" s="1"/>
  <c r="K3056" i="1" s="1"/>
  <c r="K3057" i="1" s="1"/>
  <c r="K3058" i="1" s="1"/>
  <c r="K3059" i="1" s="1"/>
  <c r="K3060" i="1" s="1"/>
  <c r="K3061" i="1" s="1"/>
  <c r="K3062" i="1" s="1"/>
  <c r="K3063" i="1" s="1"/>
  <c r="K3064" i="1" s="1"/>
  <c r="K3065" i="1" s="1"/>
  <c r="K3066" i="1" s="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3087" i="1" s="1"/>
  <c r="K3088" i="1" s="1"/>
  <c r="K3089" i="1" s="1"/>
  <c r="K3090" i="1" s="1"/>
  <c r="K3091" i="1" s="1"/>
  <c r="K3092" i="1" s="1"/>
  <c r="K3093" i="1" s="1"/>
  <c r="K3094" i="1" s="1"/>
  <c r="K3095" i="1" s="1"/>
  <c r="K3096" i="1" s="1"/>
  <c r="K3097" i="1" s="1"/>
  <c r="K3098" i="1" s="1"/>
  <c r="K3099" i="1" s="1"/>
  <c r="K3100" i="1" s="1"/>
  <c r="K3101" i="1" s="1"/>
  <c r="K3102" i="1" s="1"/>
  <c r="K3103" i="1" s="1"/>
  <c r="K3104" i="1" s="1"/>
  <c r="K3105" i="1" s="1"/>
  <c r="K3106" i="1" s="1"/>
  <c r="K3107" i="1" s="1"/>
  <c r="K3108" i="1" s="1"/>
  <c r="K3109" i="1" s="1"/>
  <c r="K3110" i="1" s="1"/>
  <c r="K3111" i="1" s="1"/>
  <c r="K3112" i="1" s="1"/>
  <c r="K3113" i="1" s="1"/>
  <c r="K3114" i="1" s="1"/>
  <c r="K3115" i="1" s="1"/>
  <c r="K3116" i="1" s="1"/>
  <c r="K3117" i="1" s="1"/>
  <c r="K3118" i="1" s="1"/>
  <c r="K3119" i="1" s="1"/>
  <c r="K3120" i="1" s="1"/>
  <c r="K3121" i="1" s="1"/>
  <c r="K3122" i="1" s="1"/>
  <c r="K3123" i="1" s="1"/>
  <c r="K3124" i="1" s="1"/>
  <c r="K3125" i="1" s="1"/>
  <c r="K3126" i="1" s="1"/>
  <c r="K3127" i="1" s="1"/>
  <c r="K3128" i="1" s="1"/>
  <c r="K3129" i="1" s="1"/>
  <c r="K3130" i="1" s="1"/>
  <c r="K3131" i="1" s="1"/>
  <c r="K3132" i="1" s="1"/>
  <c r="K3133" i="1" s="1"/>
  <c r="K3134" i="1" s="1"/>
  <c r="K3135" i="1" s="1"/>
  <c r="K3136" i="1" s="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3156" i="1" s="1"/>
  <c r="K3157" i="1" s="1"/>
  <c r="K3158" i="1" s="1"/>
  <c r="K3159" i="1" s="1"/>
  <c r="K3160" i="1" s="1"/>
  <c r="K3161" i="1" s="1"/>
  <c r="K3162" i="1" s="1"/>
  <c r="K3163" i="1" s="1"/>
  <c r="K3164" i="1" s="1"/>
  <c r="K3165" i="1" s="1"/>
  <c r="K3166" i="1" s="1"/>
  <c r="K3167" i="1" s="1"/>
  <c r="K3168" i="1" s="1"/>
  <c r="K3169" i="1" s="1"/>
  <c r="K3170" i="1" s="1"/>
  <c r="K3171" i="1" s="1"/>
  <c r="K3172" i="1" s="1"/>
  <c r="K3173" i="1" s="1"/>
  <c r="K3174" i="1" s="1"/>
  <c r="K3175" i="1" s="1"/>
  <c r="K3176" i="1" s="1"/>
  <c r="K3177" i="1" s="1"/>
  <c r="K3178" i="1" s="1"/>
  <c r="K3179" i="1" s="1"/>
  <c r="K3180" i="1" s="1"/>
  <c r="K3181" i="1" s="1"/>
  <c r="K3182" i="1" s="1"/>
  <c r="K3183" i="1" s="1"/>
  <c r="K3184" i="1" s="1"/>
  <c r="K3185" i="1" s="1"/>
  <c r="K3186" i="1" s="1"/>
  <c r="K3187" i="1" s="1"/>
  <c r="K3188" i="1" s="1"/>
  <c r="K3189" i="1" s="1"/>
  <c r="K3190" i="1" s="1"/>
  <c r="K3191" i="1" s="1"/>
  <c r="K3192" i="1" s="1"/>
  <c r="K3193" i="1" s="1"/>
  <c r="K3194" i="1" s="1"/>
  <c r="K3195" i="1" s="1"/>
  <c r="K3196" i="1" s="1"/>
  <c r="K3197" i="1" s="1"/>
  <c r="K3198" i="1" s="1"/>
  <c r="K3199" i="1" s="1"/>
  <c r="K3200" i="1" s="1"/>
  <c r="K3201" i="1" s="1"/>
  <c r="K3202" i="1" s="1"/>
  <c r="K3203" i="1" s="1"/>
  <c r="K3204" i="1" s="1"/>
  <c r="K3205" i="1" s="1"/>
  <c r="K3206" i="1" s="1"/>
  <c r="K3207" i="1" s="1"/>
  <c r="K3208" i="1" s="1"/>
  <c r="K3209" i="1" s="1"/>
  <c r="K3210" i="1" s="1"/>
  <c r="K3211" i="1" s="1"/>
  <c r="K3212" i="1" s="1"/>
  <c r="K3213" i="1" s="1"/>
  <c r="K3214" i="1" s="1"/>
  <c r="K3215" i="1" s="1"/>
  <c r="K3216" i="1" s="1"/>
  <c r="K3217" i="1" s="1"/>
  <c r="K3218" i="1" s="1"/>
  <c r="K3219" i="1" s="1"/>
  <c r="K3220" i="1" s="1"/>
  <c r="K3221" i="1" s="1"/>
  <c r="K3222" i="1" s="1"/>
  <c r="K3223" i="1" s="1"/>
  <c r="K3224" i="1" s="1"/>
  <c r="K3225" i="1" s="1"/>
  <c r="K3226" i="1" s="1"/>
  <c r="K3227" i="1" s="1"/>
  <c r="K3228" i="1" s="1"/>
  <c r="K3229" i="1" s="1"/>
  <c r="K3230" i="1" s="1"/>
  <c r="K3231" i="1" s="1"/>
  <c r="K3232" i="1" s="1"/>
  <c r="K3233" i="1" s="1"/>
  <c r="K3234" i="1" s="1"/>
  <c r="K3235" i="1" s="1"/>
  <c r="K3236" i="1" s="1"/>
  <c r="K3237" i="1" s="1"/>
  <c r="K3238" i="1" s="1"/>
  <c r="K3239" i="1" s="1"/>
  <c r="K3240" i="1" s="1"/>
  <c r="K3241" i="1" s="1"/>
  <c r="K3242" i="1" s="1"/>
  <c r="K3243" i="1" s="1"/>
  <c r="K3244" i="1" s="1"/>
  <c r="K3245" i="1" s="1"/>
  <c r="K3246" i="1" s="1"/>
  <c r="K3247" i="1" s="1"/>
  <c r="K3248" i="1" s="1"/>
  <c r="K3249" i="1" s="1"/>
  <c r="K3250" i="1" s="1"/>
  <c r="K3251" i="1" s="1"/>
  <c r="K3252" i="1" s="1"/>
  <c r="K3253" i="1" s="1"/>
  <c r="K3254" i="1" s="1"/>
  <c r="K3255" i="1" s="1"/>
  <c r="K3256" i="1" s="1"/>
  <c r="K3257" i="1" s="1"/>
  <c r="K3258" i="1" s="1"/>
  <c r="K3259" i="1" s="1"/>
  <c r="K3260" i="1" s="1"/>
  <c r="K3261" i="1" s="1"/>
  <c r="K3262" i="1" s="1"/>
  <c r="K3263" i="1" s="1"/>
  <c r="K3264" i="1" s="1"/>
  <c r="K3265" i="1" s="1"/>
  <c r="K3266" i="1" s="1"/>
  <c r="K3267" i="1" s="1"/>
  <c r="K3268" i="1" s="1"/>
  <c r="K3269" i="1" s="1"/>
  <c r="K3270" i="1" s="1"/>
  <c r="K3271" i="1" s="1"/>
  <c r="K3272" i="1" s="1"/>
  <c r="K3273" i="1" s="1"/>
  <c r="K3274" i="1" s="1"/>
  <c r="K3275" i="1" s="1"/>
  <c r="K3276" i="1" s="1"/>
  <c r="K3277" i="1" s="1"/>
  <c r="K3278" i="1" s="1"/>
  <c r="K3279" i="1" s="1"/>
  <c r="K3280" i="1" s="1"/>
  <c r="K3281" i="1" s="1"/>
  <c r="K3282" i="1" s="1"/>
  <c r="K3283" i="1" s="1"/>
  <c r="K3284" i="1" s="1"/>
  <c r="K3285" i="1" s="1"/>
  <c r="K3286" i="1" s="1"/>
  <c r="K3287" i="1" s="1"/>
  <c r="K3288" i="1" s="1"/>
  <c r="K3289" i="1" s="1"/>
  <c r="K3290" i="1" s="1"/>
  <c r="K3291" i="1" s="1"/>
  <c r="K3292" i="1" s="1"/>
  <c r="K3293" i="1" s="1"/>
  <c r="K3294" i="1" s="1"/>
  <c r="K3295" i="1" s="1"/>
  <c r="K3296" i="1" s="1"/>
  <c r="K3297" i="1" s="1"/>
  <c r="K3298" i="1" s="1"/>
  <c r="K3299" i="1" s="1"/>
  <c r="K3300" i="1" s="1"/>
  <c r="K3301" i="1" s="1"/>
  <c r="K3302" i="1" s="1"/>
  <c r="K3303" i="1" s="1"/>
  <c r="K3304" i="1" s="1"/>
  <c r="K3305" i="1" s="1"/>
  <c r="K3306" i="1" s="1"/>
  <c r="K3307" i="1" s="1"/>
  <c r="K3308" i="1" s="1"/>
  <c r="K3309" i="1" s="1"/>
  <c r="K3310" i="1" s="1"/>
  <c r="K3311" i="1" s="1"/>
  <c r="K3312" i="1" s="1"/>
  <c r="K3313" i="1" s="1"/>
  <c r="K3314" i="1" s="1"/>
  <c r="K3315" i="1" s="1"/>
  <c r="K3316" i="1" s="1"/>
  <c r="K3317" i="1" s="1"/>
  <c r="K3318" i="1" s="1"/>
  <c r="K3319" i="1" s="1"/>
  <c r="K3320" i="1" s="1"/>
  <c r="K3321" i="1" s="1"/>
  <c r="K3322" i="1" s="1"/>
  <c r="K3323" i="1" s="1"/>
  <c r="K3324" i="1" s="1"/>
  <c r="K3325" i="1" s="1"/>
  <c r="K3326" i="1" s="1"/>
  <c r="K3327" i="1" s="1"/>
  <c r="K3328" i="1" s="1"/>
  <c r="K3329" i="1" s="1"/>
  <c r="K3330" i="1" s="1"/>
  <c r="K3331" i="1" s="1"/>
  <c r="K3332" i="1" s="1"/>
  <c r="K3333" i="1" s="1"/>
  <c r="K3334" i="1" s="1"/>
  <c r="K3335" i="1" s="1"/>
  <c r="K3336" i="1" s="1"/>
  <c r="K3337" i="1" s="1"/>
  <c r="K3338" i="1" s="1"/>
  <c r="K3339" i="1" s="1"/>
  <c r="K3340" i="1" s="1"/>
  <c r="K3341" i="1" s="1"/>
  <c r="K3342" i="1" s="1"/>
  <c r="K3343" i="1" s="1"/>
  <c r="K3344" i="1" s="1"/>
  <c r="K3345" i="1" s="1"/>
  <c r="K3346" i="1" s="1"/>
  <c r="K3347" i="1" s="1"/>
  <c r="K3348" i="1" s="1"/>
  <c r="K3349" i="1" s="1"/>
  <c r="K3350" i="1" s="1"/>
  <c r="K3351" i="1" s="1"/>
  <c r="K3352" i="1" s="1"/>
  <c r="K3353" i="1" s="1"/>
  <c r="K3354" i="1" s="1"/>
  <c r="K3355" i="1" s="1"/>
  <c r="K3356" i="1" s="1"/>
  <c r="K3357" i="1" s="1"/>
  <c r="K3358" i="1" s="1"/>
  <c r="K3359" i="1" s="1"/>
  <c r="K3360" i="1" s="1"/>
  <c r="K3361" i="1" s="1"/>
  <c r="K3362" i="1" s="1"/>
  <c r="K3363" i="1" s="1"/>
  <c r="K3364" i="1" s="1"/>
  <c r="K3365" i="1" s="1"/>
  <c r="K3366" i="1" s="1"/>
  <c r="K3367" i="1" s="1"/>
  <c r="K3368" i="1" s="1"/>
  <c r="K3369" i="1" s="1"/>
  <c r="K3370" i="1" s="1"/>
  <c r="K3371" i="1" s="1"/>
  <c r="K3372" i="1" s="1"/>
  <c r="K3373" i="1" s="1"/>
  <c r="K3374" i="1" s="1"/>
  <c r="K3375" i="1" s="1"/>
  <c r="K3376" i="1" s="1"/>
  <c r="K3377" i="1" s="1"/>
  <c r="K3378" i="1" s="1"/>
  <c r="K3379" i="1" s="1"/>
  <c r="K3380" i="1" s="1"/>
  <c r="K3381" i="1" s="1"/>
  <c r="K3382" i="1" s="1"/>
  <c r="K3383" i="1" s="1"/>
  <c r="K3384" i="1" s="1"/>
  <c r="K3385" i="1" s="1"/>
  <c r="K3386" i="1" s="1"/>
  <c r="K3387" i="1" s="1"/>
  <c r="K3388" i="1" s="1"/>
  <c r="K3389" i="1" s="1"/>
  <c r="K3390" i="1" s="1"/>
  <c r="K3391" i="1" s="1"/>
  <c r="K3392" i="1" s="1"/>
  <c r="K3393" i="1" s="1"/>
  <c r="K3394" i="1" s="1"/>
  <c r="K3395" i="1" s="1"/>
  <c r="K3396" i="1" s="1"/>
  <c r="K3397" i="1" s="1"/>
  <c r="K3398" i="1" s="1"/>
  <c r="K3399" i="1" s="1"/>
  <c r="K3400" i="1" s="1"/>
  <c r="K3401" i="1" s="1"/>
  <c r="K3402" i="1" s="1"/>
  <c r="K3403" i="1" s="1"/>
  <c r="K3404" i="1" s="1"/>
  <c r="K3405" i="1" s="1"/>
  <c r="K3406" i="1" s="1"/>
  <c r="K3407" i="1" s="1"/>
  <c r="K3408" i="1" s="1"/>
  <c r="K3409" i="1" s="1"/>
  <c r="K3410" i="1" s="1"/>
  <c r="K3411" i="1" s="1"/>
  <c r="K3412" i="1" s="1"/>
  <c r="K3413" i="1" s="1"/>
  <c r="K3414" i="1" s="1"/>
  <c r="K3415" i="1" s="1"/>
  <c r="K3416" i="1" s="1"/>
  <c r="K3417" i="1" s="1"/>
  <c r="K3418" i="1" s="1"/>
  <c r="K3419" i="1" s="1"/>
  <c r="K3420" i="1" s="1"/>
  <c r="K3421" i="1" s="1"/>
  <c r="K3422" i="1" s="1"/>
  <c r="K3423" i="1" s="1"/>
  <c r="K3424" i="1" s="1"/>
  <c r="K3425" i="1" s="1"/>
  <c r="K3426" i="1" s="1"/>
  <c r="K3427" i="1" s="1"/>
  <c r="K3428" i="1" s="1"/>
  <c r="K3429" i="1" s="1"/>
  <c r="K3430" i="1" s="1"/>
  <c r="K3431" i="1" s="1"/>
  <c r="K3432" i="1" s="1"/>
  <c r="K3433" i="1" s="1"/>
  <c r="K3434" i="1" s="1"/>
  <c r="K3435" i="1" s="1"/>
  <c r="K3436" i="1" s="1"/>
  <c r="K3437" i="1" s="1"/>
  <c r="K3438" i="1" s="1"/>
  <c r="K3439" i="1" s="1"/>
  <c r="K3440" i="1" s="1"/>
  <c r="K3441" i="1" s="1"/>
  <c r="K3442" i="1" s="1"/>
  <c r="K3443" i="1" s="1"/>
  <c r="K3444" i="1" s="1"/>
  <c r="K3445" i="1" s="1"/>
  <c r="K3446" i="1" s="1"/>
  <c r="K3447" i="1" s="1"/>
  <c r="K3448" i="1" s="1"/>
  <c r="K3449" i="1" s="1"/>
  <c r="K3450" i="1" s="1"/>
  <c r="K3451" i="1" s="1"/>
  <c r="K3452" i="1" s="1"/>
  <c r="K3453" i="1" s="1"/>
  <c r="K3454" i="1" s="1"/>
  <c r="K3455" i="1" s="1"/>
  <c r="K3456" i="1" s="1"/>
  <c r="K3457" i="1" s="1"/>
  <c r="K3458" i="1" s="1"/>
  <c r="K3459" i="1" s="1"/>
  <c r="K3460" i="1" s="1"/>
  <c r="K3461" i="1" s="1"/>
  <c r="K3462" i="1" s="1"/>
  <c r="K3463" i="1" s="1"/>
  <c r="K3464" i="1" s="1"/>
  <c r="K3465" i="1" s="1"/>
  <c r="K3466" i="1" s="1"/>
  <c r="K3467" i="1" s="1"/>
  <c r="K3468" i="1" s="1"/>
  <c r="K3469" i="1" s="1"/>
  <c r="K3470" i="1" s="1"/>
  <c r="K3471" i="1" s="1"/>
  <c r="K3472" i="1" s="1"/>
  <c r="K3473" i="1" s="1"/>
  <c r="K3474" i="1" s="1"/>
  <c r="K3475" i="1" s="1"/>
  <c r="K3476" i="1" s="1"/>
  <c r="K3477" i="1" s="1"/>
  <c r="K3478" i="1" s="1"/>
  <c r="K3479" i="1" s="1"/>
  <c r="K3480" i="1" s="1"/>
  <c r="K3481" i="1" s="1"/>
  <c r="K3482" i="1" s="1"/>
  <c r="K3483" i="1" s="1"/>
  <c r="K3484" i="1" s="1"/>
  <c r="K3485" i="1" s="1"/>
  <c r="K3486" i="1" s="1"/>
  <c r="K3487" i="1" s="1"/>
  <c r="K3488" i="1" s="1"/>
  <c r="K3489" i="1" s="1"/>
  <c r="K3490" i="1" s="1"/>
  <c r="K3491" i="1" s="1"/>
  <c r="K3492" i="1" s="1"/>
  <c r="K3493" i="1" s="1"/>
  <c r="K3494" i="1" s="1"/>
  <c r="K3495" i="1" s="1"/>
  <c r="K3496" i="1" s="1"/>
  <c r="K3497" i="1" s="1"/>
  <c r="K3498" i="1" s="1"/>
  <c r="K3499" i="1" s="1"/>
  <c r="K3500" i="1" s="1"/>
  <c r="K3501" i="1" s="1"/>
  <c r="K3502" i="1" s="1"/>
  <c r="K3503" i="1" s="1"/>
  <c r="K3504" i="1" s="1"/>
  <c r="K3505" i="1" s="1"/>
  <c r="K3506" i="1" s="1"/>
  <c r="K3507" i="1" s="1"/>
  <c r="K3508" i="1" s="1"/>
  <c r="K3509" i="1" s="1"/>
  <c r="K3510" i="1" s="1"/>
  <c r="K3511" i="1" s="1"/>
  <c r="K3512" i="1" s="1"/>
  <c r="K3513" i="1" s="1"/>
  <c r="K3514" i="1" s="1"/>
  <c r="K3515" i="1" s="1"/>
  <c r="K3516" i="1" s="1"/>
  <c r="K3517" i="1" s="1"/>
  <c r="K3518" i="1" s="1"/>
  <c r="K3519" i="1" s="1"/>
  <c r="K3520" i="1" s="1"/>
  <c r="K3521" i="1" s="1"/>
  <c r="K3522" i="1" s="1"/>
  <c r="K3523" i="1" s="1"/>
  <c r="K3524" i="1" s="1"/>
  <c r="K3525" i="1" s="1"/>
  <c r="K3526" i="1" s="1"/>
  <c r="K3527" i="1" s="1"/>
  <c r="K3528" i="1" s="1"/>
  <c r="K3529" i="1" s="1"/>
  <c r="K3530" i="1" s="1"/>
  <c r="K3531" i="1" s="1"/>
  <c r="K3532" i="1" s="1"/>
  <c r="K3533" i="1" s="1"/>
  <c r="K3534" i="1" s="1"/>
  <c r="K3535" i="1" s="1"/>
  <c r="K3536" i="1" s="1"/>
  <c r="K3537" i="1" s="1"/>
  <c r="K3538" i="1" s="1"/>
  <c r="K3539" i="1" s="1"/>
  <c r="K3540" i="1" s="1"/>
  <c r="K3541" i="1" s="1"/>
  <c r="K3542" i="1" s="1"/>
  <c r="K3543" i="1" s="1"/>
  <c r="K3544" i="1" s="1"/>
  <c r="K3545" i="1" s="1"/>
  <c r="K3546" i="1" s="1"/>
  <c r="K3547" i="1" s="1"/>
  <c r="K3548" i="1" s="1"/>
  <c r="K3549" i="1" s="1"/>
  <c r="K3550" i="1" s="1"/>
  <c r="K3551" i="1" s="1"/>
  <c r="K3552" i="1" s="1"/>
  <c r="K3553" i="1" s="1"/>
  <c r="K3554" i="1" s="1"/>
  <c r="K3555" i="1" s="1"/>
  <c r="K3556" i="1" s="1"/>
  <c r="K3557" i="1" s="1"/>
  <c r="K3558" i="1" s="1"/>
  <c r="K3559" i="1" s="1"/>
  <c r="K3560" i="1" s="1"/>
  <c r="K3561" i="1" s="1"/>
  <c r="K3562" i="1" s="1"/>
  <c r="K3563" i="1" s="1"/>
  <c r="K3564" i="1" s="1"/>
  <c r="K3565" i="1" s="1"/>
  <c r="K3566" i="1" s="1"/>
  <c r="K3567" i="1" s="1"/>
  <c r="K3568" i="1" s="1"/>
  <c r="K3569" i="1" s="1"/>
  <c r="K3570" i="1" s="1"/>
  <c r="K3571" i="1" s="1"/>
  <c r="K3572" i="1" s="1"/>
  <c r="K3573" i="1" s="1"/>
  <c r="K3574" i="1" s="1"/>
  <c r="K3575" i="1" s="1"/>
  <c r="K3576" i="1" s="1"/>
  <c r="K3577" i="1" s="1"/>
  <c r="K3578" i="1" s="1"/>
  <c r="K3579" i="1" s="1"/>
  <c r="K3580" i="1" s="1"/>
  <c r="K3581" i="1" s="1"/>
  <c r="K3582" i="1" s="1"/>
  <c r="K3583" i="1" s="1"/>
  <c r="K3584" i="1" s="1"/>
  <c r="K3585" i="1" s="1"/>
  <c r="K3586" i="1" s="1"/>
  <c r="K3587" i="1" s="1"/>
  <c r="K3588" i="1" s="1"/>
  <c r="K3589" i="1" s="1"/>
  <c r="K3590" i="1" s="1"/>
  <c r="K3591" i="1" s="1"/>
  <c r="K3592" i="1" s="1"/>
  <c r="K3593" i="1" s="1"/>
  <c r="K3594" i="1" s="1"/>
  <c r="K3595" i="1" s="1"/>
  <c r="K3596" i="1" s="1"/>
  <c r="K3597" i="1" s="1"/>
  <c r="K3598" i="1" s="1"/>
  <c r="K3599" i="1" s="1"/>
  <c r="K3600" i="1" s="1"/>
  <c r="K3601" i="1" s="1"/>
  <c r="K3602" i="1" s="1"/>
  <c r="K3603" i="1" s="1"/>
  <c r="K3604" i="1" s="1"/>
  <c r="K3605" i="1" s="1"/>
  <c r="K3606" i="1" s="1"/>
  <c r="K3607" i="1" s="1"/>
  <c r="K3608" i="1" s="1"/>
  <c r="K3609" i="1" s="1"/>
  <c r="K3610" i="1" s="1"/>
  <c r="K3611" i="1" s="1"/>
  <c r="K3612" i="1" s="1"/>
  <c r="K3613" i="1" s="1"/>
  <c r="K3614" i="1" s="1"/>
  <c r="K3615" i="1" s="1"/>
  <c r="K3616" i="1" s="1"/>
  <c r="K3617" i="1" s="1"/>
  <c r="K3618" i="1" s="1"/>
  <c r="K3619" i="1" s="1"/>
  <c r="K3620" i="1" s="1"/>
  <c r="K3621" i="1" s="1"/>
  <c r="K3622" i="1" s="1"/>
  <c r="K3623" i="1" s="1"/>
  <c r="K3624" i="1" s="1"/>
  <c r="K3625" i="1" s="1"/>
  <c r="K3626" i="1" s="1"/>
  <c r="K3627" i="1" s="1"/>
  <c r="K3628" i="1" s="1"/>
  <c r="K3629" i="1" s="1"/>
  <c r="K3630" i="1" s="1"/>
  <c r="K3631" i="1" s="1"/>
  <c r="K3632" i="1" s="1"/>
  <c r="K3633" i="1" s="1"/>
  <c r="K3634" i="1" s="1"/>
  <c r="K3635" i="1" s="1"/>
  <c r="K3636" i="1" s="1"/>
  <c r="K3637" i="1" s="1"/>
  <c r="K3638" i="1" s="1"/>
  <c r="K3639" i="1" s="1"/>
  <c r="K3640" i="1" s="1"/>
  <c r="K3641" i="1" s="1"/>
  <c r="K3642" i="1" s="1"/>
  <c r="K3643" i="1" s="1"/>
  <c r="K3644" i="1" s="1"/>
  <c r="K3645" i="1" s="1"/>
  <c r="K3646" i="1" s="1"/>
  <c r="K3647" i="1" s="1"/>
  <c r="K3648" i="1" s="1"/>
  <c r="K3649" i="1" s="1"/>
  <c r="K3650" i="1" s="1"/>
  <c r="K3651" i="1" s="1"/>
  <c r="K3652" i="1" s="1"/>
  <c r="K3653" i="1" s="1"/>
  <c r="K3654" i="1" s="1"/>
  <c r="K3655" i="1" s="1"/>
  <c r="K3656" i="1" s="1"/>
  <c r="K3657" i="1" s="1"/>
  <c r="K3658" i="1" s="1"/>
  <c r="K3659" i="1" s="1"/>
  <c r="K3660" i="1" s="1"/>
  <c r="K3661" i="1" s="1"/>
  <c r="K3662" i="1" s="1"/>
  <c r="K3663" i="1" s="1"/>
  <c r="K3664" i="1" s="1"/>
  <c r="K3665" i="1" s="1"/>
  <c r="K3666" i="1" s="1"/>
  <c r="K3667" i="1" s="1"/>
  <c r="K3668" i="1" s="1"/>
  <c r="K3669" i="1" s="1"/>
  <c r="K3670" i="1" s="1"/>
  <c r="K3671" i="1" s="1"/>
  <c r="K3672" i="1" s="1"/>
  <c r="K3673" i="1" s="1"/>
  <c r="K3674" i="1" s="1"/>
  <c r="K3675" i="1" s="1"/>
  <c r="K3676" i="1" s="1"/>
  <c r="K3677" i="1" s="1"/>
  <c r="K3678" i="1" s="1"/>
  <c r="K3679" i="1" s="1"/>
  <c r="K3680" i="1" s="1"/>
  <c r="K3681" i="1" s="1"/>
  <c r="K3682" i="1" s="1"/>
  <c r="K3683" i="1" s="1"/>
  <c r="K3684" i="1" s="1"/>
  <c r="K3685" i="1" s="1"/>
  <c r="K3686" i="1" s="1"/>
  <c r="K3687" i="1" s="1"/>
  <c r="K3688" i="1" s="1"/>
  <c r="K3689" i="1" s="1"/>
  <c r="K3690" i="1" s="1"/>
  <c r="K3691" i="1" s="1"/>
  <c r="K3692" i="1" s="1"/>
  <c r="K3693" i="1" s="1"/>
  <c r="K3694" i="1" s="1"/>
  <c r="K3695" i="1" s="1"/>
  <c r="K3696" i="1" s="1"/>
  <c r="K3697" i="1" s="1"/>
  <c r="K3698" i="1" s="1"/>
  <c r="K3699" i="1" s="1"/>
  <c r="K3700" i="1" s="1"/>
  <c r="K3701" i="1" s="1"/>
  <c r="K3702" i="1" s="1"/>
  <c r="K3703" i="1" s="1"/>
  <c r="K3704" i="1" s="1"/>
  <c r="K3705" i="1" s="1"/>
  <c r="K3706" i="1" s="1"/>
  <c r="K3707" i="1" s="1"/>
  <c r="K3708" i="1" s="1"/>
  <c r="K3709" i="1" s="1"/>
  <c r="K3710" i="1" s="1"/>
  <c r="K3711" i="1" s="1"/>
  <c r="K3712" i="1" s="1"/>
  <c r="K3713" i="1" s="1"/>
  <c r="K3714" i="1" s="1"/>
  <c r="K3715" i="1" s="1"/>
  <c r="K3716" i="1" s="1"/>
  <c r="K3717" i="1" s="1"/>
  <c r="K3718" i="1" s="1"/>
  <c r="K3719" i="1" s="1"/>
  <c r="K3720" i="1" s="1"/>
  <c r="K3721" i="1" s="1"/>
  <c r="K3722" i="1" s="1"/>
  <c r="K3723" i="1" s="1"/>
  <c r="K3724" i="1" s="1"/>
  <c r="K3725" i="1" s="1"/>
  <c r="K3726" i="1" s="1"/>
  <c r="K3727" i="1" s="1"/>
  <c r="K3728" i="1" s="1"/>
  <c r="K3729" i="1" s="1"/>
  <c r="K3730" i="1" s="1"/>
  <c r="K3731" i="1" s="1"/>
  <c r="K3732" i="1" s="1"/>
  <c r="K3733" i="1" s="1"/>
  <c r="K3734" i="1" s="1"/>
  <c r="K3735" i="1" s="1"/>
  <c r="K3736" i="1" s="1"/>
  <c r="K3737" i="1" s="1"/>
  <c r="K3738" i="1" s="1"/>
  <c r="K3739" i="1" s="1"/>
  <c r="K3740" i="1" s="1"/>
  <c r="K3741" i="1" s="1"/>
  <c r="K3742" i="1" s="1"/>
  <c r="K3743" i="1" s="1"/>
  <c r="K3744" i="1" s="1"/>
  <c r="K3745" i="1" s="1"/>
  <c r="K3746" i="1" s="1"/>
  <c r="K3747" i="1" s="1"/>
  <c r="K3748" i="1" s="1"/>
  <c r="K3749" i="1" s="1"/>
  <c r="K3750" i="1" s="1"/>
  <c r="K3751" i="1" s="1"/>
  <c r="K3752" i="1" s="1"/>
  <c r="K3753" i="1" s="1"/>
  <c r="K3754" i="1" s="1"/>
  <c r="K3755" i="1" s="1"/>
  <c r="K3756" i="1" s="1"/>
  <c r="K3757" i="1" s="1"/>
  <c r="K3758" i="1" s="1"/>
  <c r="K3759" i="1" s="1"/>
  <c r="K3760" i="1" s="1"/>
  <c r="K3761" i="1" s="1"/>
  <c r="K3762" i="1" s="1"/>
  <c r="K3763" i="1" s="1"/>
  <c r="K3764" i="1" s="1"/>
  <c r="K3765" i="1" s="1"/>
  <c r="K3766" i="1" s="1"/>
  <c r="K3767" i="1" s="1"/>
  <c r="K3768" i="1" s="1"/>
  <c r="K3769" i="1" s="1"/>
  <c r="K3770" i="1" s="1"/>
  <c r="K3771" i="1" s="1"/>
  <c r="K3772" i="1" s="1"/>
  <c r="K3773" i="1" s="1"/>
  <c r="K3774" i="1" s="1"/>
  <c r="K3775" i="1" s="1"/>
  <c r="K3776" i="1" s="1"/>
  <c r="K3777" i="1" s="1"/>
  <c r="K3778" i="1" s="1"/>
  <c r="K3779" i="1" s="1"/>
  <c r="K3780" i="1" s="1"/>
  <c r="K3781" i="1" s="1"/>
  <c r="K3782" i="1" s="1"/>
  <c r="K3783" i="1" s="1"/>
  <c r="K3784" i="1" s="1"/>
  <c r="K3785" i="1" s="1"/>
  <c r="K3786" i="1" s="1"/>
  <c r="K3787" i="1" s="1"/>
  <c r="K3788" i="1" s="1"/>
  <c r="K3789" i="1" s="1"/>
  <c r="K3790" i="1" s="1"/>
  <c r="K3791" i="1" s="1"/>
  <c r="K3792" i="1" s="1"/>
  <c r="K3793" i="1" s="1"/>
  <c r="K3794" i="1" s="1"/>
  <c r="C3606" i="1"/>
  <c r="B3606" i="1"/>
  <c r="C3605" i="1"/>
  <c r="B3605" i="1"/>
  <c r="C3604" i="1"/>
  <c r="B3604" i="1"/>
  <c r="C3603" i="1"/>
  <c r="B3603" i="1"/>
  <c r="C3602" i="1"/>
  <c r="B3602" i="1"/>
  <c r="C3601" i="1"/>
  <c r="B3601" i="1"/>
  <c r="C3600" i="1"/>
  <c r="B3600" i="1"/>
  <c r="C3599" i="1"/>
  <c r="B3599" i="1"/>
  <c r="C3598" i="1"/>
  <c r="B3598" i="1"/>
  <c r="C3597" i="1"/>
  <c r="B3597" i="1"/>
  <c r="C3596" i="1"/>
  <c r="B3596" i="1"/>
  <c r="C3595" i="1"/>
  <c r="B3595" i="1"/>
  <c r="C3594" i="1"/>
  <c r="B3594" i="1"/>
  <c r="C3593" i="1"/>
  <c r="B3593" i="1"/>
  <c r="C3592" i="1"/>
  <c r="B3592" i="1"/>
  <c r="C3591" i="1"/>
  <c r="B3591" i="1"/>
  <c r="C3590" i="1"/>
  <c r="B3590" i="1"/>
  <c r="C3589" i="1"/>
  <c r="B3589" i="1"/>
  <c r="C3588" i="1"/>
  <c r="B3588" i="1"/>
  <c r="C3587" i="1"/>
  <c r="B3587" i="1"/>
  <c r="C3586" i="1"/>
  <c r="B3586" i="1"/>
  <c r="C3585" i="1"/>
  <c r="B3585" i="1"/>
  <c r="C3584" i="1"/>
  <c r="B3584" i="1"/>
  <c r="C3583" i="1"/>
  <c r="B3583" i="1"/>
  <c r="C3582" i="1"/>
  <c r="B3582" i="1"/>
  <c r="C3581" i="1"/>
  <c r="B3581" i="1"/>
  <c r="C3580" i="1"/>
  <c r="B3580" i="1"/>
  <c r="C3579" i="1"/>
  <c r="B3579" i="1"/>
  <c r="C3578" i="1"/>
  <c r="B3578" i="1"/>
  <c r="C3577" i="1"/>
  <c r="B3577" i="1"/>
  <c r="C3576" i="1"/>
  <c r="B3576" i="1"/>
  <c r="C3575" i="1"/>
  <c r="B3575" i="1"/>
  <c r="C3574" i="1"/>
  <c r="B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W1987" i="1"/>
  <c r="K3795" i="1" l="1"/>
  <c r="T3814" i="1"/>
  <c r="T3849" i="1"/>
  <c r="T3829" i="1"/>
  <c r="T3812" i="1"/>
  <c r="T3846" i="1"/>
  <c r="T3836" i="1"/>
  <c r="T3796" i="1"/>
  <c r="T3839" i="1"/>
  <c r="T3835" i="1"/>
  <c r="T3815" i="1"/>
  <c r="T3809" i="1"/>
  <c r="T3819" i="1"/>
  <c r="T3799" i="1"/>
  <c r="T3842" i="1"/>
  <c r="T3822" i="1"/>
  <c r="T3802" i="1"/>
  <c r="T3816" i="1"/>
  <c r="T3832" i="1"/>
  <c r="T3825" i="1"/>
  <c r="T3852" i="1"/>
  <c r="T3826" i="1"/>
  <c r="T3845" i="1"/>
  <c r="T3838" i="1"/>
  <c r="T3818" i="1"/>
  <c r="T3798" i="1"/>
  <c r="T3805" i="1"/>
  <c r="T3820" i="1"/>
  <c r="T3800" i="1"/>
  <c r="T3806" i="1"/>
  <c r="T3840" i="1"/>
  <c r="T3853" i="1"/>
  <c r="T3810" i="1"/>
  <c r="T3830" i="1"/>
  <c r="T3827" i="1"/>
  <c r="T3831" i="1"/>
  <c r="T3841" i="1"/>
  <c r="T3834" i="1"/>
  <c r="T3843" i="1"/>
  <c r="T3851" i="1"/>
  <c r="T3850" i="1"/>
  <c r="T3804" i="1"/>
  <c r="T3854" i="1"/>
  <c r="T3817" i="1"/>
  <c r="T3808" i="1"/>
  <c r="T3797" i="1"/>
  <c r="T3824" i="1"/>
  <c r="T3813" i="1"/>
  <c r="T3828" i="1"/>
  <c r="T3821" i="1"/>
  <c r="T3844" i="1"/>
  <c r="T3833" i="1"/>
  <c r="T3803" i="1"/>
  <c r="T3848" i="1"/>
  <c r="T3837" i="1"/>
  <c r="T3811" i="1"/>
  <c r="T3823" i="1"/>
  <c r="T3807" i="1"/>
  <c r="T3795" i="1"/>
  <c r="T3847" i="1"/>
  <c r="T3801" i="1"/>
  <c r="T3438" i="1"/>
  <c r="T3783" i="1"/>
  <c r="T3785" i="1"/>
  <c r="T3790" i="1"/>
  <c r="T3784" i="1"/>
  <c r="T3791" i="1"/>
  <c r="T3788" i="1"/>
  <c r="T3793" i="1"/>
  <c r="T3794" i="1"/>
  <c r="T3787" i="1"/>
  <c r="T3789" i="1"/>
  <c r="T3792" i="1"/>
  <c r="T3786" i="1"/>
  <c r="T3782" i="1"/>
  <c r="T3781" i="1"/>
  <c r="T3097" i="1"/>
  <c r="T3018" i="1"/>
  <c r="T2253" i="1"/>
  <c r="T2095" i="1"/>
  <c r="T3340" i="1"/>
  <c r="T2363" i="1"/>
  <c r="T2622" i="1"/>
  <c r="T2985" i="1"/>
  <c r="T3218" i="1"/>
  <c r="T3253" i="1"/>
  <c r="T2038" i="1"/>
  <c r="T3188" i="1"/>
  <c r="T3589" i="1"/>
  <c r="T3111" i="1"/>
  <c r="T2996" i="1"/>
  <c r="T2878" i="1"/>
  <c r="T2910" i="1"/>
  <c r="T2286" i="1"/>
  <c r="T3173" i="1"/>
  <c r="T2039" i="1"/>
  <c r="T2312" i="1"/>
  <c r="T2961" i="1"/>
  <c r="T3052" i="1"/>
  <c r="T3735" i="1"/>
  <c r="T3224" i="1"/>
  <c r="T2385" i="1"/>
  <c r="T2222" i="1"/>
  <c r="T2889" i="1"/>
  <c r="T2317" i="1"/>
  <c r="T2356" i="1"/>
  <c r="T3133" i="1"/>
  <c r="T3298" i="1"/>
  <c r="T2092" i="1"/>
  <c r="T3227" i="1"/>
  <c r="T3679" i="1"/>
  <c r="T3279" i="1"/>
  <c r="T3033" i="1"/>
  <c r="T3242" i="1"/>
  <c r="T3234" i="1"/>
  <c r="T2314" i="1"/>
  <c r="T3197" i="1"/>
  <c r="T2100" i="1"/>
  <c r="T2375" i="1"/>
  <c r="T2984" i="1"/>
  <c r="T3074" i="1"/>
  <c r="T3775" i="1"/>
  <c r="T3324" i="1"/>
  <c r="T3096" i="1"/>
  <c r="T2321" i="1"/>
  <c r="T2081" i="1"/>
  <c r="T3282" i="1"/>
  <c r="T2621" i="1"/>
  <c r="T3577" i="1"/>
  <c r="T2035" i="1"/>
  <c r="T2380" i="1"/>
  <c r="T3022" i="1"/>
  <c r="T2212" i="1"/>
  <c r="T2364" i="1"/>
  <c r="T1993" i="1"/>
  <c r="T2457" i="1"/>
  <c r="T3199" i="1"/>
  <c r="T3700" i="1"/>
  <c r="T2698" i="1"/>
  <c r="T2684" i="1"/>
  <c r="T2892" i="1"/>
  <c r="T2960" i="1"/>
  <c r="T3333" i="1"/>
  <c r="T3587" i="1"/>
  <c r="T2803" i="1"/>
  <c r="T3285" i="1"/>
  <c r="T2082" i="1"/>
  <c r="T3262" i="1"/>
  <c r="T2811" i="1"/>
  <c r="T2557" i="1"/>
  <c r="T3491" i="1"/>
  <c r="T2409" i="1"/>
  <c r="T2239" i="1"/>
  <c r="T2579" i="1"/>
  <c r="T2489" i="1"/>
  <c r="T2490" i="1"/>
  <c r="T3230" i="1"/>
  <c r="T2729" i="1"/>
  <c r="T2772" i="1"/>
  <c r="T2914" i="1"/>
  <c r="T2982" i="1"/>
  <c r="T3458" i="1"/>
  <c r="T2775" i="1"/>
  <c r="T2823" i="1"/>
  <c r="T3345" i="1"/>
  <c r="T2591" i="1"/>
  <c r="T2031" i="1"/>
  <c r="T2309" i="1"/>
  <c r="T3501" i="1"/>
  <c r="T3269" i="1"/>
  <c r="T2183" i="1"/>
  <c r="T2114" i="1"/>
  <c r="U1987" i="1"/>
  <c r="T2196" i="1"/>
  <c r="T2125" i="1"/>
  <c r="T3594" i="1"/>
  <c r="T3764" i="1"/>
  <c r="T2536" i="1"/>
  <c r="T2181" i="1"/>
  <c r="T3666" i="1"/>
  <c r="T2804" i="1"/>
  <c r="T3560" i="1"/>
  <c r="T3752" i="1"/>
  <c r="T3182" i="1"/>
  <c r="T3429" i="1"/>
  <c r="T2495" i="1"/>
  <c r="T3058" i="1"/>
  <c r="T2820" i="1"/>
  <c r="T2444" i="1"/>
  <c r="T3226" i="1"/>
  <c r="T2267" i="1"/>
  <c r="T2646" i="1"/>
  <c r="T2519" i="1"/>
  <c r="T2520" i="1"/>
  <c r="T3268" i="1"/>
  <c r="T2099" i="1"/>
  <c r="T3314" i="1"/>
  <c r="T2884" i="1"/>
  <c r="T2937" i="1"/>
  <c r="T3049" i="1"/>
  <c r="T3533" i="1"/>
  <c r="T2795" i="1"/>
  <c r="T2863" i="1"/>
  <c r="T3365" i="1"/>
  <c r="T2108" i="1"/>
  <c r="T3179" i="1"/>
  <c r="T2010" i="1"/>
  <c r="T2265" i="1"/>
  <c r="T2340" i="1"/>
  <c r="T3293" i="1"/>
  <c r="T2673" i="1"/>
  <c r="T3548" i="1"/>
  <c r="T3270" i="1"/>
  <c r="T3177" i="1"/>
  <c r="T3592" i="1"/>
  <c r="T2805" i="1"/>
  <c r="T3338" i="1"/>
  <c r="T1987" i="1"/>
  <c r="T3777" i="1"/>
  <c r="T2432" i="1"/>
  <c r="T2979" i="1"/>
  <c r="T2745" i="1"/>
  <c r="T2473" i="1"/>
  <c r="T3272" i="1"/>
  <c r="T2453" i="1"/>
  <c r="T2017" i="1"/>
  <c r="T2553" i="1"/>
  <c r="T2582" i="1"/>
  <c r="T3301" i="1"/>
  <c r="T2127" i="1"/>
  <c r="T3350" i="1"/>
  <c r="T2906" i="1"/>
  <c r="T2959" i="1"/>
  <c r="T3281" i="1"/>
  <c r="T2063" i="1"/>
  <c r="T2855" i="1"/>
  <c r="T2883" i="1"/>
  <c r="T3425" i="1"/>
  <c r="T2465" i="1"/>
  <c r="T2862" i="1"/>
  <c r="T3529" i="1"/>
  <c r="T2259" i="1"/>
  <c r="T3289" i="1"/>
  <c r="T3050" i="1"/>
  <c r="T3376" i="1"/>
  <c r="T3674" i="1"/>
  <c r="T1997" i="1"/>
  <c r="T2669" i="1"/>
  <c r="T2534" i="1"/>
  <c r="T3317" i="1"/>
  <c r="T2612" i="1"/>
  <c r="T2045" i="1"/>
  <c r="T2581" i="1"/>
  <c r="T2616" i="1"/>
  <c r="T3626" i="1"/>
  <c r="T2599" i="1"/>
  <c r="T3388" i="1"/>
  <c r="T2928" i="1"/>
  <c r="T2981" i="1"/>
  <c r="T3308" i="1"/>
  <c r="T2084" i="1"/>
  <c r="T2975" i="1"/>
  <c r="T2903" i="1"/>
  <c r="T3705" i="1"/>
  <c r="T3359" i="1"/>
  <c r="T2260" i="1"/>
  <c r="T3047" i="1"/>
  <c r="T2598" i="1"/>
  <c r="T2651" i="1"/>
  <c r="T2169" i="1"/>
  <c r="T2556" i="1"/>
  <c r="T3766" i="1"/>
  <c r="T2236" i="1"/>
  <c r="T3053" i="1"/>
  <c r="T2452" i="1"/>
  <c r="T3148" i="1"/>
  <c r="T2128" i="1"/>
  <c r="T2687" i="1"/>
  <c r="T2048" i="1"/>
  <c r="T2331" i="1"/>
  <c r="T2690" i="1"/>
  <c r="T3637" i="1"/>
  <c r="T3151" i="1"/>
  <c r="T3680" i="1"/>
  <c r="T2187" i="1"/>
  <c r="T2189" i="1"/>
  <c r="T3095" i="1"/>
  <c r="T3283" i="1"/>
  <c r="T2012" i="1"/>
  <c r="T2109" i="1"/>
  <c r="T2664" i="1"/>
  <c r="T2044" i="1"/>
  <c r="T2760" i="1"/>
  <c r="T2180" i="1"/>
  <c r="T3090" i="1"/>
  <c r="T3576" i="1"/>
  <c r="T3769" i="1"/>
  <c r="T2070" i="1"/>
  <c r="T3662" i="1"/>
  <c r="T3421" i="1"/>
  <c r="T3380" i="1"/>
  <c r="T2105" i="1"/>
  <c r="T2923" i="1"/>
  <c r="T3568" i="1"/>
  <c r="T2620" i="1"/>
  <c r="T2296" i="1"/>
  <c r="T2535" i="1"/>
  <c r="T2595" i="1"/>
  <c r="T2093" i="1"/>
  <c r="T3108" i="1"/>
  <c r="T2096" i="1"/>
  <c r="T1995" i="1"/>
  <c r="T2226" i="1"/>
  <c r="T2659" i="1"/>
  <c r="T3599" i="1"/>
  <c r="T2972" i="1"/>
  <c r="T3407" i="1"/>
  <c r="T2166" i="1"/>
  <c r="T2126" i="1"/>
  <c r="T3075" i="1"/>
  <c r="T3263" i="1"/>
  <c r="T2024" i="1"/>
  <c r="T3044" i="1"/>
  <c r="T3606" i="1"/>
  <c r="T2494" i="1"/>
  <c r="T3398" i="1"/>
  <c r="T2192" i="1"/>
  <c r="T3089" i="1"/>
  <c r="T2513" i="1"/>
  <c r="T3366" i="1"/>
  <c r="T2182" i="1"/>
  <c r="T3076" i="1"/>
  <c r="T2492" i="1"/>
  <c r="T2360" i="1"/>
  <c r="T2724" i="1"/>
  <c r="T3673" i="1"/>
  <c r="T3247" i="1"/>
  <c r="T3707" i="1"/>
  <c r="T2208" i="1"/>
  <c r="T2210" i="1"/>
  <c r="T3195" i="1"/>
  <c r="T3543" i="1"/>
  <c r="T2712" i="1"/>
  <c r="T2377" i="1"/>
  <c r="T2384" i="1"/>
  <c r="T2782" i="1"/>
  <c r="T3653" i="1"/>
  <c r="T2713" i="1"/>
  <c r="T3725" i="1"/>
  <c r="T3250" i="1"/>
  <c r="T2431" i="1"/>
  <c r="T3312" i="1"/>
  <c r="T2504" i="1"/>
  <c r="T3614" i="1"/>
  <c r="T2546" i="1"/>
  <c r="T3406" i="1"/>
  <c r="T2214" i="1"/>
  <c r="T3286" i="1"/>
  <c r="T2527" i="1"/>
  <c r="T2386" i="1"/>
  <c r="T2754" i="1"/>
  <c r="T2682" i="1"/>
  <c r="T3596" i="1"/>
  <c r="T3780" i="1"/>
  <c r="T2292" i="1"/>
  <c r="T2357" i="1"/>
  <c r="T3255" i="1"/>
  <c r="T3563" i="1"/>
  <c r="T3617" i="1"/>
  <c r="T2936" i="1"/>
  <c r="T3377" i="1"/>
  <c r="T2094" i="1"/>
  <c r="T2844" i="1"/>
  <c r="T3391" i="1"/>
  <c r="T2120" i="1"/>
  <c r="T3641" i="1"/>
  <c r="T2391" i="1"/>
  <c r="T3119" i="1"/>
  <c r="T3744" i="1"/>
  <c r="T3180" i="1"/>
  <c r="T2600" i="1"/>
  <c r="T2945" i="1"/>
  <c r="T3002" i="1"/>
  <c r="T2781" i="1"/>
  <c r="T3236" i="1"/>
  <c r="T3537" i="1"/>
  <c r="T2140" i="1"/>
  <c r="T2987" i="1"/>
  <c r="T3167" i="1"/>
  <c r="T3619" i="1"/>
  <c r="T3309" i="1"/>
  <c r="T3245" i="1"/>
  <c r="T2049" i="1"/>
  <c r="T2562" i="1"/>
  <c r="T3065" i="1"/>
  <c r="T2615" i="1"/>
  <c r="T2630" i="1"/>
  <c r="T2950" i="1"/>
  <c r="T2145" i="1"/>
  <c r="T3055" i="1"/>
  <c r="T3046" i="1"/>
  <c r="T3159" i="1"/>
  <c r="T2310" i="1"/>
  <c r="T3219" i="1"/>
  <c r="T2533" i="1"/>
  <c r="T3654" i="1"/>
  <c r="T2577" i="1"/>
  <c r="T3453" i="1"/>
  <c r="T2614" i="1"/>
  <c r="T2338" i="1"/>
  <c r="T2555" i="1"/>
  <c r="T2411" i="1"/>
  <c r="T2788" i="1"/>
  <c r="T2727" i="1"/>
  <c r="T3620" i="1"/>
  <c r="T2122" i="1"/>
  <c r="T2313" i="1"/>
  <c r="T2547" i="1"/>
  <c r="T3615" i="1"/>
  <c r="T3623" i="1"/>
  <c r="T3009" i="1"/>
  <c r="T3567" i="1"/>
  <c r="T2790" i="1"/>
  <c r="T3056" i="1"/>
  <c r="T2311" i="1"/>
  <c r="T2332" i="1"/>
  <c r="T2653" i="1"/>
  <c r="T3085" i="1"/>
  <c r="T2254" i="1"/>
  <c r="T2537" i="1"/>
  <c r="T3126" i="1"/>
  <c r="T3754" i="1"/>
  <c r="T2644" i="1"/>
  <c r="T3541" i="1"/>
  <c r="T2647" i="1"/>
  <c r="T2801" i="1"/>
  <c r="T2619" i="1"/>
  <c r="T2466" i="1"/>
  <c r="T3134" i="1"/>
  <c r="T3082" i="1"/>
  <c r="T3647" i="1"/>
  <c r="T2144" i="1"/>
  <c r="T2334" i="1"/>
  <c r="T2568" i="1"/>
  <c r="T3635" i="1"/>
  <c r="T3743" i="1"/>
  <c r="T2530" i="1"/>
  <c r="T2732" i="1"/>
  <c r="T2230" i="1"/>
  <c r="T3086" i="1"/>
  <c r="T2173" i="1"/>
  <c r="T2470" i="1"/>
  <c r="T2807" i="1"/>
  <c r="T2172" i="1"/>
  <c r="T2658" i="1"/>
  <c r="T3530" i="1"/>
  <c r="T3650" i="1"/>
  <c r="T2736" i="1"/>
  <c r="T2132" i="1"/>
  <c r="T3091" i="1"/>
  <c r="T2110" i="1"/>
  <c r="T2341" i="1"/>
  <c r="T2448" i="1"/>
  <c r="T3251" i="1"/>
  <c r="T3021" i="1"/>
  <c r="T3665" i="1"/>
  <c r="T3265" i="1"/>
  <c r="T3404" i="1"/>
  <c r="T3643" i="1"/>
  <c r="T3243" i="1"/>
  <c r="T2843" i="1"/>
  <c r="T2443" i="1"/>
  <c r="T3755" i="1"/>
  <c r="T3355" i="1"/>
  <c r="T2955" i="1"/>
  <c r="T3660" i="1"/>
  <c r="T3166" i="1"/>
  <c r="T2719" i="1"/>
  <c r="T2294" i="1"/>
  <c r="T3758" i="1"/>
  <c r="T3258" i="1"/>
  <c r="T2806" i="1"/>
  <c r="T2376" i="1"/>
  <c r="T3581" i="1"/>
  <c r="T3093" i="1"/>
  <c r="T2649" i="1"/>
  <c r="T2228" i="1"/>
  <c r="T3607" i="1"/>
  <c r="T3114" i="1"/>
  <c r="T2670" i="1"/>
  <c r="T2227" i="1"/>
  <c r="T3571" i="1"/>
  <c r="T3084" i="1"/>
  <c r="T2639" i="1"/>
  <c r="T3346" i="1"/>
  <c r="T2882" i="1"/>
  <c r="T3492" i="1"/>
  <c r="T2822" i="1"/>
  <c r="T3779" i="1"/>
  <c r="T3073" i="1"/>
  <c r="T2468" i="1"/>
  <c r="T3740" i="1"/>
  <c r="T3037" i="1"/>
  <c r="T3652" i="1"/>
  <c r="T2234" i="1"/>
  <c r="T2637" i="1"/>
  <c r="T2656" i="1"/>
  <c r="T2382" i="1"/>
  <c r="T3352" i="1"/>
  <c r="T3261" i="1"/>
  <c r="T3701" i="1"/>
  <c r="T2590" i="1"/>
  <c r="T2570" i="1"/>
  <c r="T3121" i="1"/>
  <c r="T2865" i="1"/>
  <c r="T2056" i="1"/>
  <c r="T2810" i="1"/>
  <c r="T2464" i="1"/>
  <c r="T3351" i="1"/>
  <c r="T3441" i="1"/>
  <c r="T2710" i="1"/>
  <c r="T2171" i="1"/>
  <c r="T3505" i="1"/>
  <c r="T3624" i="1"/>
  <c r="T3204" i="1"/>
  <c r="T3423" i="1"/>
  <c r="T3003" i="1"/>
  <c r="T2583" i="1"/>
  <c r="T2163" i="1"/>
  <c r="T3455" i="1"/>
  <c r="T3035" i="1"/>
  <c r="T3736" i="1"/>
  <c r="T3212" i="1"/>
  <c r="T2741" i="1"/>
  <c r="T2273" i="1"/>
  <c r="T3709" i="1"/>
  <c r="T3187" i="1"/>
  <c r="T2717" i="1"/>
  <c r="T2271" i="1"/>
  <c r="T3432" i="1"/>
  <c r="T2938" i="1"/>
  <c r="T2480" i="1"/>
  <c r="T2040" i="1"/>
  <c r="T3356" i="1"/>
  <c r="T2870" i="1"/>
  <c r="T2395" i="1"/>
  <c r="T3747" i="1"/>
  <c r="T3221" i="1"/>
  <c r="T2750" i="1"/>
  <c r="T3446" i="1"/>
  <c r="T2949" i="1"/>
  <c r="T3566" i="1"/>
  <c r="T2856" i="1"/>
  <c r="T3742" i="1"/>
  <c r="T3010" i="1"/>
  <c r="T2388" i="1"/>
  <c r="T3591" i="1"/>
  <c r="T2879" i="1"/>
  <c r="T2306" i="1"/>
  <c r="T3517" i="1"/>
  <c r="T3691" i="1"/>
  <c r="T2841" i="1"/>
  <c r="T2190" i="1"/>
  <c r="T2400" i="1"/>
  <c r="T3506" i="1"/>
  <c r="T3640" i="1"/>
  <c r="T2800" i="1"/>
  <c r="T2156" i="1"/>
  <c r="T3237" i="1"/>
  <c r="T2488" i="1"/>
  <c r="T3500" i="1"/>
  <c r="T2300" i="1"/>
  <c r="T3066" i="1"/>
  <c r="T3321" i="1"/>
  <c r="T2549" i="1"/>
  <c r="T3772" i="1"/>
  <c r="T2904" i="1"/>
  <c r="T2238" i="1"/>
  <c r="T3146" i="1"/>
  <c r="T2358" i="1"/>
  <c r="T3572" i="1"/>
  <c r="T2744" i="1"/>
  <c r="T2112" i="1"/>
  <c r="T3088" i="1"/>
  <c r="T2379" i="1"/>
  <c r="T3300" i="1"/>
  <c r="T2821" i="1"/>
  <c r="T2601" i="1"/>
  <c r="T2307" i="1"/>
  <c r="T1996" i="1"/>
  <c r="T3145" i="1"/>
  <c r="T2769" i="1"/>
  <c r="T2256" i="1"/>
  <c r="T2005" i="1"/>
  <c r="T3337" i="1"/>
  <c r="T3714" i="1"/>
  <c r="T2858" i="1"/>
  <c r="T3181" i="1"/>
  <c r="T2886" i="1"/>
  <c r="T2233" i="1"/>
  <c r="T3001" i="1"/>
  <c r="T2635" i="1"/>
  <c r="T3621" i="1"/>
  <c r="T2702" i="1"/>
  <c r="T2205" i="1"/>
  <c r="T3098" i="1"/>
  <c r="T3213" i="1"/>
  <c r="T2965" i="1"/>
  <c r="T2347" i="1"/>
  <c r="T3485" i="1"/>
  <c r="T3604" i="1"/>
  <c r="T3184" i="1"/>
  <c r="T3403" i="1"/>
  <c r="T2983" i="1"/>
  <c r="T2563" i="1"/>
  <c r="T2143" i="1"/>
  <c r="T3435" i="1"/>
  <c r="T3015" i="1"/>
  <c r="T3711" i="1"/>
  <c r="T3189" i="1"/>
  <c r="T2697" i="1"/>
  <c r="T2252" i="1"/>
  <c r="T3682" i="1"/>
  <c r="T3162" i="1"/>
  <c r="T2694" i="1"/>
  <c r="T2250" i="1"/>
  <c r="T3408" i="1"/>
  <c r="T2916" i="1"/>
  <c r="T2459" i="1"/>
  <c r="T2020" i="1"/>
  <c r="T3331" i="1"/>
  <c r="T2848" i="1"/>
  <c r="T2374" i="1"/>
  <c r="T3720" i="1"/>
  <c r="T3198" i="1"/>
  <c r="T2728" i="1"/>
  <c r="T3419" i="1"/>
  <c r="T2927" i="1"/>
  <c r="T3528" i="1"/>
  <c r="T2791" i="1"/>
  <c r="T3702" i="1"/>
  <c r="T2977" i="1"/>
  <c r="T2362" i="1"/>
  <c r="T3553" i="1"/>
  <c r="T2846" i="1"/>
  <c r="T2280" i="1"/>
  <c r="T3479" i="1"/>
  <c r="T3642" i="1"/>
  <c r="T2802" i="1"/>
  <c r="T2158" i="1"/>
  <c r="T2368" i="1"/>
  <c r="T3466" i="1"/>
  <c r="T3597" i="1"/>
  <c r="T2766" i="1"/>
  <c r="T2129" i="1"/>
  <c r="T3192" i="1"/>
  <c r="T2455" i="1"/>
  <c r="T3367" i="1"/>
  <c r="T2268" i="1"/>
  <c r="T2990" i="1"/>
  <c r="T3276" i="1"/>
  <c r="T2514" i="1"/>
  <c r="T3726" i="1"/>
  <c r="T2867" i="1"/>
  <c r="T2211" i="1"/>
  <c r="T3102" i="1"/>
  <c r="T2326" i="1"/>
  <c r="T3527" i="1"/>
  <c r="T2707" i="1"/>
  <c r="T2086" i="1"/>
  <c r="T3051" i="1"/>
  <c r="T2034" i="1"/>
  <c r="T3393" i="1"/>
  <c r="T2898" i="1"/>
  <c r="T2676" i="1"/>
  <c r="T2352" i="1"/>
  <c r="T2351" i="1"/>
  <c r="T3225" i="1"/>
  <c r="T2842" i="1"/>
  <c r="T2316" i="1"/>
  <c r="T2054" i="1"/>
  <c r="T3428" i="1"/>
  <c r="T3716" i="1"/>
  <c r="T2261" i="1"/>
  <c r="T3099" i="1"/>
  <c r="T2387" i="1"/>
  <c r="T2235" i="1"/>
  <c r="T3474" i="1"/>
  <c r="T2511" i="1"/>
  <c r="T3468" i="1"/>
  <c r="T2572" i="1"/>
  <c r="T3562" i="1"/>
  <c r="T2929" i="1"/>
  <c r="T3042" i="1"/>
  <c r="T3259" i="1"/>
  <c r="T2559" i="1"/>
  <c r="T3465" i="1"/>
  <c r="T3584" i="1"/>
  <c r="T3164" i="1"/>
  <c r="T3383" i="1"/>
  <c r="T2963" i="1"/>
  <c r="T2543" i="1"/>
  <c r="T2123" i="1"/>
  <c r="T3415" i="1"/>
  <c r="T2995" i="1"/>
  <c r="T3687" i="1"/>
  <c r="T3141" i="1"/>
  <c r="T2674" i="1"/>
  <c r="T2231" i="1"/>
  <c r="T3658" i="1"/>
  <c r="T3139" i="1"/>
  <c r="T2672" i="1"/>
  <c r="T2229" i="1"/>
  <c r="T3381" i="1"/>
  <c r="T2893" i="1"/>
  <c r="T2438" i="1"/>
  <c r="T2000" i="1"/>
  <c r="T3307" i="1"/>
  <c r="T2826" i="1"/>
  <c r="T2353" i="1"/>
  <c r="T3696" i="1"/>
  <c r="T3174" i="1"/>
  <c r="T2706" i="1"/>
  <c r="T3394" i="1"/>
  <c r="T2905" i="1"/>
  <c r="T3454" i="1"/>
  <c r="T2758" i="1"/>
  <c r="T3668" i="1"/>
  <c r="T2946" i="1"/>
  <c r="T2337" i="1"/>
  <c r="T3518" i="1"/>
  <c r="T2814" i="1"/>
  <c r="T2255" i="1"/>
  <c r="T3448" i="1"/>
  <c r="T3600" i="1"/>
  <c r="T2768" i="1"/>
  <c r="T2131" i="1"/>
  <c r="T2304" i="1"/>
  <c r="T3418" i="1"/>
  <c r="T3549" i="1"/>
  <c r="T2726" i="1"/>
  <c r="T2098" i="1"/>
  <c r="T3152" i="1"/>
  <c r="T2427" i="1"/>
  <c r="T3191" i="1"/>
  <c r="T2213" i="1"/>
  <c r="T2834" i="1"/>
  <c r="T3228" i="1"/>
  <c r="T2486" i="1"/>
  <c r="T3677" i="1"/>
  <c r="T2832" i="1"/>
  <c r="T2151" i="1"/>
  <c r="T3062" i="1"/>
  <c r="T2297" i="1"/>
  <c r="T3477" i="1"/>
  <c r="T2668" i="1"/>
  <c r="T2057" i="1"/>
  <c r="T3011" i="1"/>
  <c r="T2085" i="1"/>
  <c r="T3478" i="1"/>
  <c r="T2976" i="1"/>
  <c r="T2747" i="1"/>
  <c r="T2415" i="1"/>
  <c r="T3490" i="1"/>
  <c r="T3316" i="1"/>
  <c r="T2922" i="1"/>
  <c r="T2371" i="1"/>
  <c r="T2107" i="1"/>
  <c r="T3514" i="1"/>
  <c r="T3718" i="1"/>
  <c r="T2499" i="1"/>
  <c r="T3521" i="1"/>
  <c r="T2888" i="1"/>
  <c r="T2076" i="1"/>
  <c r="T3341" i="1"/>
  <c r="T2406" i="1"/>
  <c r="T3292" i="1"/>
  <c r="T2467" i="1"/>
  <c r="T3354" i="1"/>
  <c r="T2774" i="1"/>
  <c r="T2853" i="1"/>
  <c r="T3612" i="1"/>
  <c r="T2789" i="1"/>
  <c r="T3445" i="1"/>
  <c r="T2162" i="1"/>
  <c r="T2711" i="1"/>
  <c r="T2065" i="1"/>
  <c r="T3206" i="1"/>
  <c r="T3178" i="1"/>
  <c r="T3648" i="1"/>
  <c r="T2219" i="1"/>
  <c r="T2344" i="1"/>
  <c r="T2588" i="1"/>
  <c r="T2161" i="1"/>
  <c r="T2532" i="1"/>
  <c r="T3585" i="1"/>
  <c r="T3564" i="1"/>
  <c r="T3723" i="1"/>
  <c r="T3223" i="1"/>
  <c r="T2743" i="1"/>
  <c r="T2263" i="1"/>
  <c r="T3495" i="1"/>
  <c r="T2935" i="1"/>
  <c r="T3536" i="1"/>
  <c r="T2964" i="1"/>
  <c r="T2441" i="1"/>
  <c r="T3710" i="1"/>
  <c r="T3210" i="1"/>
  <c r="T2608" i="1"/>
  <c r="T3757" i="1"/>
  <c r="T3161" i="1"/>
  <c r="T2607" i="1"/>
  <c r="T2101" i="1"/>
  <c r="T3280" i="1"/>
  <c r="T2737" i="1"/>
  <c r="T2185" i="1"/>
  <c r="T3420" i="1"/>
  <c r="T2861" i="1"/>
  <c r="T3494" i="1"/>
  <c r="T2838" i="1"/>
  <c r="T3277" i="1"/>
  <c r="T2525" i="1"/>
  <c r="T3273" i="1"/>
  <c r="T2518" i="1"/>
  <c r="T3627" i="1"/>
  <c r="T2721" i="1"/>
  <c r="T2097" i="1"/>
  <c r="T3131" i="1"/>
  <c r="T3079" i="1"/>
  <c r="T2276" i="1"/>
  <c r="T2275" i="1"/>
  <c r="T3240" i="1"/>
  <c r="T3239" i="1"/>
  <c r="T2398" i="1"/>
  <c r="T3461" i="1"/>
  <c r="T2552" i="1"/>
  <c r="T3029" i="1"/>
  <c r="T2016" i="1"/>
  <c r="T3773" i="1"/>
  <c r="T2797" i="1"/>
  <c r="T2068" i="1"/>
  <c r="T2947" i="1"/>
  <c r="T2067" i="1"/>
  <c r="T2831" i="1"/>
  <c r="T1988" i="1"/>
  <c r="T2969" i="1"/>
  <c r="T2197" i="1"/>
  <c r="T2968" i="1"/>
  <c r="T2293" i="1"/>
  <c r="T2136" i="1"/>
  <c r="T2036" i="1"/>
  <c r="T2037" i="1"/>
  <c r="T3672" i="1"/>
  <c r="T3493" i="1"/>
  <c r="T3330" i="1"/>
  <c r="T2924" i="1"/>
  <c r="T2773" i="1"/>
  <c r="T2662" i="1"/>
  <c r="T2701" i="1"/>
  <c r="T3516" i="1"/>
  <c r="T2567" i="1"/>
  <c r="T3020" i="1"/>
  <c r="T3472" i="1"/>
  <c r="T2116" i="1"/>
  <c r="T2220" i="1"/>
  <c r="T2449" i="1"/>
  <c r="T2030" i="1"/>
  <c r="T2776" i="1"/>
  <c r="T3565" i="1"/>
  <c r="T3544" i="1"/>
  <c r="T3703" i="1"/>
  <c r="T3203" i="1"/>
  <c r="T2723" i="1"/>
  <c r="T2243" i="1"/>
  <c r="T3475" i="1"/>
  <c r="T2915" i="1"/>
  <c r="T3511" i="1"/>
  <c r="T2941" i="1"/>
  <c r="T2420" i="1"/>
  <c r="T3686" i="1"/>
  <c r="T3117" i="1"/>
  <c r="T2587" i="1"/>
  <c r="T3732" i="1"/>
  <c r="T3138" i="1"/>
  <c r="T2586" i="1"/>
  <c r="T2080" i="1"/>
  <c r="T3256" i="1"/>
  <c r="T2714" i="1"/>
  <c r="T2164" i="1"/>
  <c r="T3396" i="1"/>
  <c r="T2839" i="1"/>
  <c r="T3470" i="1"/>
  <c r="T2816" i="1"/>
  <c r="T3241" i="1"/>
  <c r="T2496" i="1"/>
  <c r="T3238" i="1"/>
  <c r="T2493" i="1"/>
  <c r="T3486" i="1"/>
  <c r="T2688" i="1"/>
  <c r="T2073" i="1"/>
  <c r="T3100" i="1"/>
  <c r="T3034" i="1"/>
  <c r="T2245" i="1"/>
  <c r="T2244" i="1"/>
  <c r="T3154" i="1"/>
  <c r="T3193" i="1"/>
  <c r="T2367" i="1"/>
  <c r="T3414" i="1"/>
  <c r="T2517" i="1"/>
  <c r="T2952" i="1"/>
  <c r="T1991" i="1"/>
  <c r="T3727" i="1"/>
  <c r="T2757" i="1"/>
  <c r="T2042" i="1"/>
  <c r="T2796" i="1"/>
  <c r="T2041" i="1"/>
  <c r="T2792" i="1"/>
  <c r="T2179" i="1"/>
  <c r="T2931" i="1"/>
  <c r="T2170" i="1"/>
  <c r="T2930" i="1"/>
  <c r="T2349" i="1"/>
  <c r="T2193" i="1"/>
  <c r="T2088" i="1"/>
  <c r="T2089" i="1"/>
  <c r="T3767" i="1"/>
  <c r="T3578" i="1"/>
  <c r="T3426" i="1"/>
  <c r="T2999" i="1"/>
  <c r="T2845" i="1"/>
  <c r="T3442" i="1"/>
  <c r="T3469" i="1"/>
  <c r="T2113" i="1"/>
  <c r="T2847" i="1"/>
  <c r="T2880" i="1"/>
  <c r="T3297" i="1"/>
  <c r="T2033" i="1"/>
  <c r="T2008" i="1"/>
  <c r="T2324" i="1"/>
  <c r="T2159" i="1"/>
  <c r="T3267" i="1"/>
  <c r="T3545" i="1"/>
  <c r="T3524" i="1"/>
  <c r="T3683" i="1"/>
  <c r="T3183" i="1"/>
  <c r="T2703" i="1"/>
  <c r="T2223" i="1"/>
  <c r="T3395" i="1"/>
  <c r="T2895" i="1"/>
  <c r="T3487" i="1"/>
  <c r="T2919" i="1"/>
  <c r="T2399" i="1"/>
  <c r="T3659" i="1"/>
  <c r="T3094" i="1"/>
  <c r="T2566" i="1"/>
  <c r="T3708" i="1"/>
  <c r="T3116" i="1"/>
  <c r="T2565" i="1"/>
  <c r="T2060" i="1"/>
  <c r="T3231" i="1"/>
  <c r="T2692" i="1"/>
  <c r="T2142" i="1"/>
  <c r="T3371" i="1"/>
  <c r="T2817" i="1"/>
  <c r="T3370" i="1"/>
  <c r="T2793" i="1"/>
  <c r="T3207" i="1"/>
  <c r="T2471" i="1"/>
  <c r="T3202" i="1"/>
  <c r="T2442" i="1"/>
  <c r="T3449" i="1"/>
  <c r="T2657" i="1"/>
  <c r="T2050" i="1"/>
  <c r="T3067" i="1"/>
  <c r="T2997" i="1"/>
  <c r="T2217" i="1"/>
  <c r="T2216" i="1"/>
  <c r="T3113" i="1"/>
  <c r="T3153" i="1"/>
  <c r="T2335" i="1"/>
  <c r="T3368" i="1"/>
  <c r="T2394" i="1"/>
  <c r="T2908" i="1"/>
  <c r="T3676" i="1"/>
  <c r="T3678" i="1"/>
  <c r="T2720" i="1"/>
  <c r="T2015" i="1"/>
  <c r="T2756" i="1"/>
  <c r="T2014" i="1"/>
  <c r="T2753" i="1"/>
  <c r="T3722" i="1"/>
  <c r="T2891" i="1"/>
  <c r="T2138" i="1"/>
  <c r="T2890" i="1"/>
  <c r="T2410" i="1"/>
  <c r="T2246" i="1"/>
  <c r="T2137" i="1"/>
  <c r="T2139" i="1"/>
  <c r="T1998" i="1"/>
  <c r="T3768" i="1"/>
  <c r="T3512" i="1"/>
  <c r="T3081" i="1"/>
  <c r="T2925" i="1"/>
  <c r="T2204" i="1"/>
  <c r="T2117" i="1"/>
  <c r="T2966" i="1"/>
  <c r="T3087" i="1"/>
  <c r="T2740" i="1"/>
  <c r="T3169" i="1"/>
  <c r="T3749" i="1"/>
  <c r="T3120" i="1"/>
  <c r="T2191" i="1"/>
  <c r="T2285" i="1"/>
  <c r="T3618" i="1"/>
  <c r="T3525" i="1"/>
  <c r="T3504" i="1"/>
  <c r="T3663" i="1"/>
  <c r="T3163" i="1"/>
  <c r="T2683" i="1"/>
  <c r="T2203" i="1"/>
  <c r="T3375" i="1"/>
  <c r="T2875" i="1"/>
  <c r="T3460" i="1"/>
  <c r="T2897" i="1"/>
  <c r="T2378" i="1"/>
  <c r="T3733" i="1"/>
  <c r="T3072" i="1"/>
  <c r="T2545" i="1"/>
  <c r="T3681" i="1"/>
  <c r="T3071" i="1"/>
  <c r="T2544" i="1"/>
  <c r="T2606" i="1"/>
  <c r="T3208" i="1"/>
  <c r="T2648" i="1"/>
  <c r="T2121" i="1"/>
  <c r="T3347" i="1"/>
  <c r="T2794" i="1"/>
  <c r="T3319" i="1"/>
  <c r="T2771" i="1"/>
  <c r="T3176" i="1"/>
  <c r="T2446" i="1"/>
  <c r="T3170" i="1"/>
  <c r="T2413" i="1"/>
  <c r="T3413" i="1"/>
  <c r="T2625" i="1"/>
  <c r="T2027" i="1"/>
  <c r="T3036" i="1"/>
  <c r="T2957" i="1"/>
  <c r="T2104" i="1"/>
  <c r="T2188" i="1"/>
  <c r="T3077" i="1"/>
  <c r="T3112" i="1"/>
  <c r="T2302" i="1"/>
  <c r="T3326" i="1"/>
  <c r="T2365" i="1"/>
  <c r="T2869" i="1"/>
  <c r="T3728" i="1"/>
  <c r="T3634" i="1"/>
  <c r="T2681" i="1"/>
  <c r="T1990" i="1"/>
  <c r="T2718" i="1"/>
  <c r="T1989" i="1"/>
  <c r="T2679" i="1"/>
  <c r="T2512" i="1"/>
  <c r="T2857" i="1"/>
  <c r="T2032" i="1"/>
  <c r="T2854" i="1"/>
  <c r="T2474" i="1"/>
  <c r="T2295" i="1"/>
  <c r="T2194" i="1"/>
  <c r="T2195" i="1"/>
  <c r="T2090" i="1"/>
  <c r="T2001" i="1"/>
  <c r="T3601" i="1"/>
  <c r="T3158" i="1"/>
  <c r="T2445" i="1"/>
  <c r="T2958" i="1"/>
  <c r="T3379" i="1"/>
  <c r="T2435" i="1"/>
  <c r="T2528" i="1"/>
  <c r="T2864" i="1"/>
  <c r="T3390" i="1"/>
  <c r="T2934" i="1"/>
  <c r="T3751" i="1"/>
  <c r="T2709" i="1"/>
  <c r="T2345" i="1"/>
  <c r="T3405" i="1"/>
  <c r="T3464" i="1"/>
  <c r="T3603" i="1"/>
  <c r="T3123" i="1"/>
  <c r="T2643" i="1"/>
  <c r="T2103" i="1"/>
  <c r="T3315" i="1"/>
  <c r="T2835" i="1"/>
  <c r="T3411" i="1"/>
  <c r="T2852" i="1"/>
  <c r="T2336" i="1"/>
  <c r="T3609" i="1"/>
  <c r="T3028" i="1"/>
  <c r="T2502" i="1"/>
  <c r="T3632" i="1"/>
  <c r="T3027" i="1"/>
  <c r="T2501" i="1"/>
  <c r="T3756" i="1"/>
  <c r="T3160" i="1"/>
  <c r="T2585" i="1"/>
  <c r="T2079" i="1"/>
  <c r="T2885" i="1"/>
  <c r="T2373" i="1"/>
  <c r="T2111" i="1"/>
  <c r="T2641" i="1"/>
  <c r="T2407" i="1"/>
  <c r="T2734" i="1"/>
  <c r="T3252" i="1"/>
  <c r="T2780" i="1"/>
  <c r="T3534" i="1"/>
  <c r="T2962" i="1"/>
  <c r="T3266" i="1"/>
  <c r="T3385" i="1"/>
  <c r="T3444" i="1"/>
  <c r="T3583" i="1"/>
  <c r="T3103" i="1"/>
  <c r="T2623" i="1"/>
  <c r="T2083" i="1"/>
  <c r="T3295" i="1"/>
  <c r="T2815" i="1"/>
  <c r="T3387" i="1"/>
  <c r="T2830" i="1"/>
  <c r="T2315" i="1"/>
  <c r="T3582" i="1"/>
  <c r="T3006" i="1"/>
  <c r="T2481" i="1"/>
  <c r="T3608" i="1"/>
  <c r="T3005" i="1"/>
  <c r="T2417" i="1"/>
  <c r="T3731" i="1"/>
  <c r="T3137" i="1"/>
  <c r="T2564" i="1"/>
  <c r="T2059" i="1"/>
  <c r="T3271" i="1"/>
  <c r="T2661" i="1"/>
  <c r="T3246" i="1"/>
  <c r="T2705" i="1"/>
  <c r="T3078" i="1"/>
  <c r="T2366" i="1"/>
  <c r="T3041" i="1"/>
  <c r="T2257" i="1"/>
  <c r="T3302" i="1"/>
  <c r="T2541" i="1"/>
  <c r="T3739" i="1"/>
  <c r="T2942" i="1"/>
  <c r="T2731" i="1"/>
  <c r="T2022" i="1"/>
  <c r="T2102" i="1"/>
  <c r="T2956" i="1"/>
  <c r="T2992" i="1"/>
  <c r="T2215" i="1"/>
  <c r="T3069" i="1"/>
  <c r="T2272" i="1"/>
  <c r="T2722" i="1"/>
  <c r="T3542" i="1"/>
  <c r="T3499" i="1"/>
  <c r="T2578" i="1"/>
  <c r="T3540" i="1"/>
  <c r="T2611" i="1"/>
  <c r="T3539" i="1"/>
  <c r="T2575" i="1"/>
  <c r="T3712" i="1"/>
  <c r="T2026" i="1"/>
  <c r="T2708" i="1"/>
  <c r="T2284" i="1"/>
  <c r="T2055" i="1"/>
  <c r="T3439" i="1"/>
  <c r="T2134" i="1"/>
  <c r="T2405" i="1"/>
  <c r="T2278" i="1"/>
  <c r="T2342" i="1"/>
  <c r="T2926" i="1"/>
  <c r="T2160" i="1"/>
  <c r="T3290" i="1"/>
  <c r="T3325" i="1"/>
  <c r="T3364" i="1"/>
  <c r="T3523" i="1"/>
  <c r="T3043" i="1"/>
  <c r="T2503" i="1"/>
  <c r="T3715" i="1"/>
  <c r="T3235" i="1"/>
  <c r="T2755" i="1"/>
  <c r="T3311" i="1"/>
  <c r="T2764" i="1"/>
  <c r="T2168" i="1"/>
  <c r="T3509" i="1"/>
  <c r="T2939" i="1"/>
  <c r="T2418" i="1"/>
  <c r="T3508" i="1"/>
  <c r="T2871" i="1"/>
  <c r="T2354" i="1"/>
  <c r="T3656" i="1"/>
  <c r="T3048" i="1"/>
  <c r="T2500" i="1"/>
  <c r="T1999" i="1"/>
  <c r="T3128" i="1"/>
  <c r="T2447" i="1"/>
  <c r="T2569" i="1"/>
  <c r="T3721" i="1"/>
  <c r="T2277" i="1"/>
  <c r="T3748" i="1"/>
  <c r="T2061" i="1"/>
  <c r="T2320" i="1"/>
  <c r="T2174" i="1"/>
  <c r="T2218" i="1"/>
  <c r="T2733" i="1"/>
  <c r="T2288" i="1"/>
  <c r="T3622" i="1"/>
  <c r="T3305" i="1"/>
  <c r="T3344" i="1"/>
  <c r="T3503" i="1"/>
  <c r="T3023" i="1"/>
  <c r="T2483" i="1"/>
  <c r="T3695" i="1"/>
  <c r="T3215" i="1"/>
  <c r="T2735" i="1"/>
  <c r="T3287" i="1"/>
  <c r="T2652" i="1"/>
  <c r="T2147" i="1"/>
  <c r="T3482" i="1"/>
  <c r="T2917" i="1"/>
  <c r="T2397" i="1"/>
  <c r="T3481" i="1"/>
  <c r="T2849" i="1"/>
  <c r="T2333" i="1"/>
  <c r="T3631" i="1"/>
  <c r="T3026" i="1"/>
  <c r="T2479" i="1"/>
  <c r="T3771" i="1"/>
  <c r="T3106" i="1"/>
  <c r="T3746" i="1"/>
  <c r="T3150" i="1"/>
  <c r="T2617" i="1"/>
  <c r="T2951" i="1"/>
  <c r="T3629" i="1"/>
  <c r="T2819" i="1"/>
  <c r="T2152" i="1"/>
  <c r="T3168" i="1"/>
  <c r="T2436" i="1"/>
  <c r="T3590" i="1"/>
  <c r="T3510" i="1"/>
  <c r="T2584" i="1"/>
  <c r="T2767" i="1"/>
  <c r="T1994" i="1"/>
  <c r="T2554" i="1"/>
  <c r="T2837" i="1"/>
  <c r="T2018" i="1"/>
  <c r="T2911" i="1"/>
  <c r="T2155" i="1"/>
  <c r="T2550" i="1"/>
  <c r="T3278" i="1"/>
  <c r="T3190" i="1"/>
  <c r="T2361" i="1"/>
  <c r="T3362" i="1"/>
  <c r="T2485" i="1"/>
  <c r="T3361" i="1"/>
  <c r="T2422" i="1"/>
  <c r="T3392" i="1"/>
  <c r="T2506" i="1"/>
  <c r="T3526" i="1"/>
  <c r="T2594" i="1"/>
  <c r="T2970" i="1"/>
  <c r="T2746" i="1"/>
  <c r="T2978" i="1"/>
  <c r="T2825" i="1"/>
  <c r="T2478" i="1"/>
  <c r="T2370" i="1"/>
  <c r="T2106" i="1"/>
  <c r="T2148" i="1"/>
  <c r="T2529" i="1"/>
  <c r="T2450" i="1"/>
  <c r="T2434" i="1"/>
  <c r="T3211" i="1"/>
  <c r="T3430" i="1"/>
  <c r="T3610" i="1"/>
  <c r="T2058" i="1"/>
  <c r="T3125" i="1"/>
  <c r="T2574" i="1"/>
  <c r="T2346" i="1"/>
  <c r="T3724" i="1"/>
  <c r="T3483" i="1"/>
  <c r="T2763" i="1"/>
  <c r="T3595" i="1"/>
  <c r="T2715" i="1"/>
  <c r="T2986" i="1"/>
  <c r="T2043" i="1"/>
  <c r="T2894" i="1"/>
  <c r="T2738" i="1"/>
  <c r="T3580" i="1"/>
  <c r="T2759" i="1"/>
  <c r="T3547" i="1"/>
  <c r="T2618" i="1"/>
  <c r="T3060" i="1"/>
  <c r="T3142" i="1"/>
  <c r="T3559" i="1"/>
  <c r="T2573" i="1"/>
  <c r="T3200" i="1"/>
  <c r="T2200" i="1"/>
  <c r="T2909" i="1"/>
  <c r="T2461" i="1"/>
  <c r="T2157" i="1"/>
  <c r="T3730" i="1"/>
  <c r="T2456" i="1"/>
  <c r="T2953" i="1"/>
  <c r="T1992" i="1"/>
  <c r="T3459" i="1"/>
  <c r="T3025" i="1"/>
  <c r="T3630" i="1"/>
  <c r="T2424" i="1"/>
  <c r="T2902" i="1"/>
  <c r="T3437" i="1"/>
  <c r="T2348" i="1"/>
  <c r="T2813" i="1"/>
  <c r="T2896" i="1"/>
  <c r="T3397" i="1"/>
  <c r="T2251" i="1"/>
  <c r="T2421" i="1"/>
  <c r="T2696" i="1"/>
  <c r="T3249" i="1"/>
  <c r="T3697" i="1"/>
  <c r="T3019" i="1"/>
  <c r="T3698" i="1"/>
  <c r="T3343" i="1"/>
  <c r="T3760" i="1"/>
  <c r="T3734" i="1"/>
  <c r="T2628" i="1"/>
  <c r="T3447" i="1"/>
  <c r="T2980" i="1"/>
  <c r="T3007" i="1"/>
  <c r="T2339" i="1"/>
  <c r="T2184" i="1"/>
  <c r="T3149" i="1"/>
  <c r="T2298" i="1"/>
  <c r="T2225" i="1"/>
  <c r="T3762" i="1"/>
  <c r="T3248" i="1"/>
  <c r="T3651" i="1"/>
  <c r="T2381" i="1"/>
  <c r="T3440" i="1"/>
  <c r="T3014" i="1"/>
  <c r="T2940" i="1"/>
  <c r="T2318" i="1"/>
  <c r="T2011" i="1"/>
  <c r="T3704" i="1"/>
  <c r="T3463" i="1"/>
  <c r="T2663" i="1"/>
  <c r="T3575" i="1"/>
  <c r="T2695" i="1"/>
  <c r="T2874" i="1"/>
  <c r="T2023" i="1"/>
  <c r="T2872" i="1"/>
  <c r="T3657" i="1"/>
  <c r="T2716" i="1"/>
  <c r="T3556" i="1"/>
  <c r="T2627" i="1"/>
  <c r="T3520" i="1"/>
  <c r="T2597" i="1"/>
  <c r="T3038" i="1"/>
  <c r="T3109" i="1"/>
  <c r="T3522" i="1"/>
  <c r="T2548" i="1"/>
  <c r="T3132" i="1"/>
  <c r="T2175" i="1"/>
  <c r="T3738" i="1"/>
  <c r="T2430" i="1"/>
  <c r="T2130" i="1"/>
  <c r="T3689" i="1"/>
  <c r="T2428" i="1"/>
  <c r="T2873" i="1"/>
  <c r="T3774" i="1"/>
  <c r="T3410" i="1"/>
  <c r="T2989" i="1"/>
  <c r="T3586" i="1"/>
  <c r="T2390" i="1"/>
  <c r="T2866" i="1"/>
  <c r="T3349" i="1"/>
  <c r="T2319" i="1"/>
  <c r="T2777" i="1"/>
  <c r="T3054" i="1"/>
  <c r="T3488" i="1"/>
  <c r="T2477" i="1"/>
  <c r="T2539" i="1"/>
  <c r="T2998" i="1"/>
  <c r="T3334" i="1"/>
  <c r="T2325" i="1"/>
  <c r="T2469" i="1"/>
  <c r="T3644" i="1"/>
  <c r="T2463" i="1"/>
  <c r="T2631" i="1"/>
  <c r="T3457" i="1"/>
  <c r="T3480" i="1"/>
  <c r="T3694" i="1"/>
  <c r="T3416" i="1"/>
  <c r="T2004" i="1"/>
  <c r="T2021" i="1"/>
  <c r="T2765" i="1"/>
  <c r="T2868" i="1"/>
  <c r="T2540" i="1"/>
  <c r="T2667" i="1"/>
  <c r="T2677" i="1"/>
  <c r="T3602" i="1"/>
  <c r="T2812" i="1"/>
  <c r="T3389" i="1"/>
  <c r="T3291" i="1"/>
  <c r="T2626" i="1"/>
  <c r="T2787" i="1"/>
  <c r="T2176" i="1"/>
  <c r="T2025" i="1"/>
  <c r="T3684" i="1"/>
  <c r="T3443" i="1"/>
  <c r="T2603" i="1"/>
  <c r="T3555" i="1"/>
  <c r="T2675" i="1"/>
  <c r="T2808" i="1"/>
  <c r="T2003" i="1"/>
  <c r="T2850" i="1"/>
  <c r="T3557" i="1"/>
  <c r="T2693" i="1"/>
  <c r="T3531" i="1"/>
  <c r="T2542" i="1"/>
  <c r="T3496" i="1"/>
  <c r="T3770" i="1"/>
  <c r="T3016" i="1"/>
  <c r="T3045" i="1"/>
  <c r="T3489" i="1"/>
  <c r="T2308" i="1"/>
  <c r="T3101" i="1"/>
  <c r="T2150" i="1"/>
  <c r="T3551" i="1"/>
  <c r="T2401" i="1"/>
  <c r="T2072" i="1"/>
  <c r="T3502" i="1"/>
  <c r="T2274" i="1"/>
  <c r="T2836" i="1"/>
  <c r="T3638" i="1"/>
  <c r="T3322" i="1"/>
  <c r="T2948" i="1"/>
  <c r="T3498" i="1"/>
  <c r="T2359" i="1"/>
  <c r="T2642" i="1"/>
  <c r="T3299" i="1"/>
  <c r="T2287" i="1"/>
  <c r="T2742" i="1"/>
  <c r="T3130" i="1"/>
  <c r="T3574" i="1"/>
  <c r="T2538" i="1"/>
  <c r="T2605" i="1"/>
  <c r="T3080" i="1"/>
  <c r="T3427" i="1"/>
  <c r="T3205" i="1"/>
  <c r="T2221" i="1"/>
  <c r="T1986" i="1"/>
  <c r="T3515" i="1"/>
  <c r="T2784" i="1"/>
  <c r="T2458" i="1"/>
  <c r="T2971" i="1"/>
  <c r="T2232" i="1"/>
  <c r="T3422" i="1"/>
  <c r="T3417" i="1"/>
  <c r="T2798" i="1"/>
  <c r="T3402" i="1"/>
  <c r="T3216" i="1"/>
  <c r="T3573" i="1"/>
  <c r="T2751" i="1"/>
  <c r="T2404" i="1"/>
  <c r="T2640" i="1"/>
  <c r="T3165" i="1"/>
  <c r="T2510" i="1"/>
  <c r="T2624" i="1"/>
  <c r="T2077" i="1"/>
  <c r="T3040" i="1"/>
  <c r="T3664" i="1"/>
  <c r="T3363" i="1"/>
  <c r="T2523" i="1"/>
  <c r="T3535" i="1"/>
  <c r="T2655" i="1"/>
  <c r="T2786" i="1"/>
  <c r="T3759" i="1"/>
  <c r="T2828" i="1"/>
  <c r="T3532" i="1"/>
  <c r="T2671" i="1"/>
  <c r="T3507" i="1"/>
  <c r="T2521" i="1"/>
  <c r="T3471" i="1"/>
  <c r="T3719" i="1"/>
  <c r="T2993" i="1"/>
  <c r="T3013" i="1"/>
  <c r="T3451" i="1"/>
  <c r="T2282" i="1"/>
  <c r="T3068" i="1"/>
  <c r="T2124" i="1"/>
  <c r="T3467" i="1"/>
  <c r="T2369" i="1"/>
  <c r="T2047" i="1"/>
  <c r="T3462" i="1"/>
  <c r="T2242" i="1"/>
  <c r="T2799" i="1"/>
  <c r="T3110" i="1"/>
  <c r="T3229" i="1"/>
  <c r="T2907" i="1"/>
  <c r="T3452" i="1"/>
  <c r="T2327" i="1"/>
  <c r="T2609" i="1"/>
  <c r="T3254" i="1"/>
  <c r="T2258" i="1"/>
  <c r="T2704" i="1"/>
  <c r="T3217" i="1"/>
  <c r="T3667" i="1"/>
  <c r="T2604" i="1"/>
  <c r="T2678" i="1"/>
  <c r="T3157" i="1"/>
  <c r="T3513" i="1"/>
  <c r="T2028" i="1"/>
  <c r="T2932" i="1"/>
  <c r="T3717" i="1"/>
  <c r="T3124" i="1"/>
  <c r="T3122" i="1"/>
  <c r="T2666" i="1"/>
  <c r="T3765" i="1"/>
  <c r="T3484" i="1"/>
  <c r="T3323" i="1"/>
  <c r="T2423" i="1"/>
  <c r="T3335" i="1"/>
  <c r="T3636" i="1"/>
  <c r="T2610" i="1"/>
  <c r="T3633" i="1"/>
  <c r="T2761" i="1"/>
  <c r="T3357" i="1"/>
  <c r="T2522" i="1"/>
  <c r="T3456" i="1"/>
  <c r="T2437" i="1"/>
  <c r="T3320" i="1"/>
  <c r="T3670" i="1"/>
  <c r="T2860" i="1"/>
  <c r="T2920" i="1"/>
  <c r="T3378" i="1"/>
  <c r="T2202" i="1"/>
  <c r="T2974" i="1"/>
  <c r="T3776" i="1"/>
  <c r="T3373" i="1"/>
  <c r="T2305" i="1"/>
  <c r="T2178" i="1"/>
  <c r="T3369" i="1"/>
  <c r="T2071" i="1"/>
  <c r="T2725" i="1"/>
  <c r="T2762" i="1"/>
  <c r="T2613" i="1"/>
  <c r="T2833" i="1"/>
  <c r="T3318" i="1"/>
  <c r="T2266" i="1"/>
  <c r="T2482" i="1"/>
  <c r="T3172" i="1"/>
  <c r="T2007" i="1"/>
  <c r="T2632" i="1"/>
  <c r="T3661" i="1"/>
  <c r="T2247" i="1"/>
  <c r="T2748" i="1"/>
  <c r="T2829" i="1"/>
  <c r="T3692" i="1"/>
  <c r="T3693" i="1"/>
  <c r="T2809" i="1"/>
  <c r="T3386" i="1"/>
  <c r="T3561" i="1"/>
  <c r="T2967" i="1"/>
  <c r="T2592" i="1"/>
  <c r="T2531" i="1"/>
  <c r="T3745" i="1"/>
  <c r="T3424" i="1"/>
  <c r="T3303" i="1"/>
  <c r="T2403" i="1"/>
  <c r="T3275" i="1"/>
  <c r="T3611" i="1"/>
  <c r="T2589" i="1"/>
  <c r="T3558" i="1"/>
  <c r="T2739" i="1"/>
  <c r="T3332" i="1"/>
  <c r="T2396" i="1"/>
  <c r="T3431" i="1"/>
  <c r="T2416" i="1"/>
  <c r="T3296" i="1"/>
  <c r="T3646" i="1"/>
  <c r="T2749" i="1"/>
  <c r="T2887" i="1"/>
  <c r="T3342" i="1"/>
  <c r="T2177" i="1"/>
  <c r="T2944" i="1"/>
  <c r="T3699" i="1"/>
  <c r="T3329" i="1"/>
  <c r="T2074" i="1"/>
  <c r="T3737" i="1"/>
  <c r="T3327" i="1"/>
  <c r="T2046" i="1"/>
  <c r="T2686" i="1"/>
  <c r="T2685" i="1"/>
  <c r="T2454" i="1"/>
  <c r="T2645" i="1"/>
  <c r="T3274" i="1"/>
  <c r="T2119" i="1"/>
  <c r="T2451" i="1"/>
  <c r="T3129" i="1"/>
  <c r="T3753" i="1"/>
  <c r="T2561" i="1"/>
  <c r="T3761" i="1"/>
  <c r="T2414" i="1"/>
  <c r="T2900" i="1"/>
  <c r="T2901" i="1"/>
  <c r="T3669" i="1"/>
  <c r="T2201" i="1"/>
  <c r="T2281" i="1"/>
  <c r="T2279" i="1"/>
  <c r="T2636" i="1"/>
  <c r="T2593" i="1"/>
  <c r="T3554" i="1"/>
  <c r="T2507" i="1"/>
  <c r="T3685" i="1"/>
  <c r="T3304" i="1"/>
  <c r="T3143" i="1"/>
  <c r="T2343" i="1"/>
  <c r="T3175" i="1"/>
  <c r="T3436" i="1"/>
  <c r="T2526" i="1"/>
  <c r="T3433" i="1"/>
  <c r="T2524" i="1"/>
  <c r="T3257" i="1"/>
  <c r="T2291" i="1"/>
  <c r="T3185" i="1"/>
  <c r="T2290" i="1"/>
  <c r="T3061" i="1"/>
  <c r="T3570" i="1"/>
  <c r="T2660" i="1"/>
  <c r="T2665" i="1"/>
  <c r="T3104" i="1"/>
  <c r="T2075" i="1"/>
  <c r="T2752" i="1"/>
  <c r="T3552" i="1"/>
  <c r="T3196" i="1"/>
  <c r="T3194" i="1"/>
  <c r="T3598" i="1"/>
  <c r="T3032" i="1"/>
  <c r="T3778" i="1"/>
  <c r="T2580" i="1"/>
  <c r="T2515" i="1"/>
  <c r="T2154" i="1"/>
  <c r="T2425" i="1"/>
  <c r="T3147" i="1"/>
  <c r="T3579" i="1"/>
  <c r="T2237" i="1"/>
  <c r="T3012" i="1"/>
  <c r="T3613" i="1"/>
  <c r="T2472" i="1"/>
  <c r="T2087" i="1"/>
  <c r="T2824" i="1"/>
  <c r="T3140" i="1"/>
  <c r="T3400" i="1"/>
  <c r="T2002" i="1"/>
  <c r="T2372" i="1"/>
  <c r="T3201" i="1"/>
  <c r="T2062" i="1"/>
  <c r="T2322" i="1"/>
  <c r="T2508" i="1"/>
  <c r="T3353" i="1"/>
  <c r="T3538" i="1"/>
  <c r="T3645" i="1"/>
  <c r="T3284" i="1"/>
  <c r="T3083" i="1"/>
  <c r="T2323" i="1"/>
  <c r="T3155" i="1"/>
  <c r="T3360" i="1"/>
  <c r="T2505" i="1"/>
  <c r="T3409" i="1"/>
  <c r="T2460" i="1"/>
  <c r="T3232" i="1"/>
  <c r="T2270" i="1"/>
  <c r="T3092" i="1"/>
  <c r="T2269" i="1"/>
  <c r="T3039" i="1"/>
  <c r="T3546" i="1"/>
  <c r="T2638" i="1"/>
  <c r="T2634" i="1"/>
  <c r="T2912" i="1"/>
  <c r="T2052" i="1"/>
  <c r="T2596" i="1"/>
  <c r="T3412" i="1"/>
  <c r="T3156" i="1"/>
  <c r="T2840" i="1"/>
  <c r="T3550" i="1"/>
  <c r="T2954" i="1"/>
  <c r="T3729" i="1"/>
  <c r="T2330" i="1"/>
  <c r="T2487" i="1"/>
  <c r="T2069" i="1"/>
  <c r="T2392" i="1"/>
  <c r="T3107" i="1"/>
  <c r="T3497" i="1"/>
  <c r="T2209" i="1"/>
  <c r="T2818" i="1"/>
  <c r="T3569" i="1"/>
  <c r="T2440" i="1"/>
  <c r="T2350" i="1"/>
  <c r="T2899" i="1"/>
  <c r="T3222" i="1"/>
  <c r="T2051" i="1"/>
  <c r="T2053" i="1"/>
  <c r="T2433" i="1"/>
  <c r="T2498" i="1"/>
  <c r="T2262" i="1"/>
  <c r="T2224" i="1"/>
  <c r="T2402" i="1"/>
  <c r="T2933" i="1"/>
  <c r="T2009" i="1"/>
  <c r="T3625" i="1"/>
  <c r="T3264" i="1"/>
  <c r="T3063" i="1"/>
  <c r="T2303" i="1"/>
  <c r="T3135" i="1"/>
  <c r="T3336" i="1"/>
  <c r="T2484" i="1"/>
  <c r="T3382" i="1"/>
  <c r="T2439" i="1"/>
  <c r="T3209" i="1"/>
  <c r="T2249" i="1"/>
  <c r="T3070" i="1"/>
  <c r="T2248" i="1"/>
  <c r="T3017" i="1"/>
  <c r="T3519" i="1"/>
  <c r="T3750" i="1"/>
  <c r="T2602" i="1"/>
  <c r="T2881" i="1"/>
  <c r="T2029" i="1"/>
  <c r="T2571" i="1"/>
  <c r="T3374" i="1"/>
  <c r="T3118" i="1"/>
  <c r="T2730" i="1"/>
  <c r="T3372" i="1"/>
  <c r="T2913" i="1"/>
  <c r="T3688" i="1"/>
  <c r="T2301" i="1"/>
  <c r="T2426" i="1"/>
  <c r="T3628" i="1"/>
  <c r="T2328" i="1"/>
  <c r="T3064" i="1"/>
  <c r="T3450" i="1"/>
  <c r="T2149" i="1"/>
  <c r="T2778" i="1"/>
  <c r="T3476" i="1"/>
  <c r="T2408" i="1"/>
  <c r="T2412" i="1"/>
  <c r="T3057" i="1"/>
  <c r="T3313" i="1"/>
  <c r="T2091" i="1"/>
  <c r="T2146" i="1"/>
  <c r="T2497" i="1"/>
  <c r="T3616" i="1"/>
  <c r="T2064" i="1"/>
  <c r="T3649" i="1"/>
  <c r="T2289" i="1"/>
  <c r="T2779" i="1"/>
  <c r="T2509" i="1"/>
  <c r="T3605" i="1"/>
  <c r="T3244" i="1"/>
  <c r="T2943" i="1"/>
  <c r="T2283" i="1"/>
  <c r="T3115" i="1"/>
  <c r="T3260" i="1"/>
  <c r="T2462" i="1"/>
  <c r="T3358" i="1"/>
  <c r="T2355" i="1"/>
  <c r="T3186" i="1"/>
  <c r="T2207" i="1"/>
  <c r="T3004" i="1"/>
  <c r="T2206" i="1"/>
  <c r="T2994" i="1"/>
  <c r="T3294" i="1"/>
  <c r="T3713" i="1"/>
  <c r="T2576" i="1"/>
  <c r="T2851" i="1"/>
  <c r="T2006" i="1"/>
  <c r="T2516" i="1"/>
  <c r="T3339" i="1"/>
  <c r="T2921" i="1"/>
  <c r="T2689" i="1"/>
  <c r="T3328" i="1"/>
  <c r="T2876" i="1"/>
  <c r="T3639" i="1"/>
  <c r="T2241" i="1"/>
  <c r="T2393" i="1"/>
  <c r="T3588" i="1"/>
  <c r="T2299" i="1"/>
  <c r="T3024" i="1"/>
  <c r="T3401" i="1"/>
  <c r="T2118" i="1"/>
  <c r="T2633" i="1"/>
  <c r="T3434" i="1"/>
  <c r="T2135" i="1"/>
  <c r="T2475" i="1"/>
  <c r="T3136" i="1"/>
  <c r="T3399" i="1"/>
  <c r="T2141" i="1"/>
  <c r="T2199" i="1"/>
  <c r="T2558" i="1"/>
  <c r="T3690" i="1"/>
  <c r="T3000" i="1"/>
  <c r="T2198" i="1"/>
  <c r="T2476" i="1"/>
  <c r="T3171" i="1"/>
  <c r="T2066" i="1"/>
  <c r="T2680" i="1"/>
  <c r="T2240" i="1"/>
  <c r="T2991" i="1"/>
  <c r="T2877" i="1"/>
  <c r="T2654" i="1"/>
  <c r="T2491" i="1"/>
  <c r="T3310" i="1"/>
  <c r="T3105" i="1"/>
  <c r="T3671" i="1"/>
  <c r="T2165" i="1"/>
  <c r="T2629" i="1"/>
  <c r="T3008" i="1"/>
  <c r="T3655" i="1"/>
  <c r="T3763" i="1"/>
  <c r="T2167" i="1"/>
  <c r="T2859" i="1"/>
  <c r="T2115" i="1"/>
  <c r="T3348" i="1"/>
  <c r="T3288" i="1"/>
  <c r="T3220" i="1"/>
  <c r="T3384" i="1"/>
  <c r="T2389" i="1"/>
  <c r="T2973" i="1"/>
  <c r="T3233" i="1"/>
  <c r="T2078" i="1"/>
  <c r="T2770" i="1"/>
  <c r="T2153" i="1"/>
  <c r="T2419" i="1"/>
  <c r="T2383" i="1"/>
  <c r="T3741" i="1"/>
  <c r="T2699" i="1"/>
  <c r="T3706" i="1"/>
  <c r="T2429" i="1"/>
  <c r="T2551" i="1"/>
  <c r="T2827" i="1"/>
  <c r="T2783" i="1"/>
  <c r="T3473" i="1"/>
  <c r="T2700" i="1"/>
  <c r="T3059" i="1"/>
  <c r="T3306" i="1"/>
  <c r="T3214" i="1"/>
  <c r="T2013" i="1"/>
  <c r="T2988" i="1"/>
  <c r="T2329" i="1"/>
  <c r="T3031" i="1"/>
  <c r="T2918" i="1"/>
  <c r="T2691" i="1"/>
  <c r="T2785" i="1"/>
  <c r="T3593" i="1"/>
  <c r="T3127" i="1"/>
  <c r="T2019" i="1"/>
  <c r="T2186" i="1"/>
  <c r="T2650" i="1"/>
  <c r="T3030" i="1"/>
  <c r="T3675" i="1"/>
  <c r="T3144" i="1"/>
  <c r="T2264" i="1"/>
  <c r="T2133" i="1"/>
  <c r="T2560" i="1"/>
  <c r="Y3416" i="1"/>
  <c r="Y2979" i="1"/>
  <c r="G2" i="1"/>
  <c r="G1192" i="1" s="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Q3" i="1" s="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2070" i="1"/>
  <c r="B7" i="1"/>
  <c r="G1" i="1"/>
  <c r="AB2531" i="1"/>
  <c r="Z2531" i="1"/>
  <c r="X2519" i="1"/>
  <c r="H2531" i="1"/>
  <c r="X2531"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W1988" i="1"/>
  <c r="K3796" i="1" l="1"/>
  <c r="Q4" i="1"/>
  <c r="Q3755" i="1" s="1"/>
  <c r="Q1969" i="1"/>
  <c r="Q1968" i="1"/>
  <c r="Q1967" i="1"/>
  <c r="Q1966" i="1"/>
  <c r="Q1985" i="1"/>
  <c r="Q1984" i="1"/>
  <c r="Q1983" i="1"/>
  <c r="Q1982" i="1"/>
  <c r="Q1981" i="1"/>
  <c r="Q1980" i="1"/>
  <c r="Q1979" i="1"/>
  <c r="Q1978" i="1"/>
  <c r="Q1977" i="1"/>
  <c r="Q1976" i="1"/>
  <c r="Q1975" i="1"/>
  <c r="Q1974" i="1"/>
  <c r="Q1973" i="1"/>
  <c r="Q1972" i="1"/>
  <c r="Q1971" i="1"/>
  <c r="Q1970" i="1"/>
  <c r="Q2261" i="1"/>
  <c r="Q2320" i="1"/>
  <c r="Q2338" i="1"/>
  <c r="Q2318" i="1"/>
  <c r="Q2957" i="1"/>
  <c r="Q2097" i="1"/>
  <c r="Q3236" i="1"/>
  <c r="Q2815" i="1"/>
  <c r="Q2795" i="1"/>
  <c r="Q2791" i="1"/>
  <c r="Q1991" i="1"/>
  <c r="Q2330" i="1"/>
  <c r="Q1990" i="1"/>
  <c r="Q1988" i="1"/>
  <c r="Q1986" i="1"/>
  <c r="Q1987" i="1"/>
  <c r="Q2749" i="1"/>
  <c r="Q2969" i="1"/>
  <c r="Q1989" i="1"/>
  <c r="Q3540" i="1"/>
  <c r="Q3725" i="1"/>
  <c r="Q3654" i="1"/>
  <c r="Q3572" i="1"/>
  <c r="Q3492" i="1"/>
  <c r="Q3590" i="1"/>
  <c r="Q3705" i="1"/>
  <c r="U1988" i="1"/>
  <c r="G1193" i="1"/>
  <c r="G1194" i="1" s="1"/>
  <c r="G1195" i="1" s="1"/>
  <c r="G1196" i="1" s="1"/>
  <c r="G1197" i="1" s="1"/>
  <c r="G1198" i="1" s="1"/>
  <c r="G1199" i="1" s="1"/>
  <c r="G1200" i="1" s="1"/>
  <c r="G1201" i="1" s="1"/>
  <c r="G1202" i="1" s="1"/>
  <c r="G1203" i="1" s="1"/>
  <c r="G1204" i="1" s="1"/>
  <c r="G1205" i="1" s="1"/>
  <c r="G1206" i="1" s="1"/>
  <c r="G1207" i="1" s="1"/>
  <c r="G1208" i="1" s="1"/>
  <c r="G1209" i="1" s="1"/>
  <c r="G1210" i="1" s="1"/>
  <c r="G1211" i="1" s="1"/>
  <c r="G1212" i="1" s="1"/>
  <c r="G1213" i="1" s="1"/>
  <c r="G1214" i="1" s="1"/>
  <c r="G1215" i="1" s="1"/>
  <c r="G1216" i="1" s="1"/>
  <c r="G1217" i="1" s="1"/>
  <c r="G1218" i="1" s="1"/>
  <c r="G1219" i="1" s="1"/>
  <c r="G1220" i="1" s="1"/>
  <c r="G1221" i="1" s="1"/>
  <c r="G1222" i="1" s="1"/>
  <c r="G1223" i="1" s="1"/>
  <c r="G1224" i="1" s="1"/>
  <c r="G1225" i="1" s="1"/>
  <c r="G1226" i="1" s="1"/>
  <c r="G1227" i="1" s="1"/>
  <c r="G1228" i="1" s="1"/>
  <c r="G1229" i="1" s="1"/>
  <c r="G1230" i="1" s="1"/>
  <c r="G1231" i="1" s="1"/>
  <c r="G1232" i="1" s="1"/>
  <c r="G1233" i="1" s="1"/>
  <c r="G1234" i="1" s="1"/>
  <c r="G1235" i="1" s="1"/>
  <c r="G1236" i="1" s="1"/>
  <c r="G1237" i="1" s="1"/>
  <c r="G1238" i="1" s="1"/>
  <c r="G1239" i="1" s="1"/>
  <c r="G1240" i="1" s="1"/>
  <c r="G1241" i="1" s="1"/>
  <c r="G1242" i="1" s="1"/>
  <c r="G1243" i="1" s="1"/>
  <c r="G1244" i="1" s="1"/>
  <c r="G1245" i="1" s="1"/>
  <c r="G1246" i="1" s="1"/>
  <c r="G1247" i="1" s="1"/>
  <c r="G1248" i="1" s="1"/>
  <c r="G1249" i="1" s="1"/>
  <c r="G1250" i="1" s="1"/>
  <c r="G1251" i="1" s="1"/>
  <c r="G1252" i="1" s="1"/>
  <c r="G1253" i="1" s="1"/>
  <c r="G1254" i="1" s="1"/>
  <c r="G1255" i="1" s="1"/>
  <c r="G1256" i="1" s="1"/>
  <c r="G1257" i="1" s="1"/>
  <c r="G1258" i="1" s="1"/>
  <c r="G1259" i="1" s="1"/>
  <c r="G1260" i="1" s="1"/>
  <c r="G1261" i="1" s="1"/>
  <c r="G1262" i="1" s="1"/>
  <c r="G1263" i="1" s="1"/>
  <c r="G1264" i="1" s="1"/>
  <c r="G1265" i="1" s="1"/>
  <c r="G1266" i="1" s="1"/>
  <c r="G1267" i="1" s="1"/>
  <c r="G1268" i="1" s="1"/>
  <c r="G1269" i="1" s="1"/>
  <c r="G1270" i="1" s="1"/>
  <c r="G1271" i="1" s="1"/>
  <c r="G1272" i="1" s="1"/>
  <c r="G1273" i="1" s="1"/>
  <c r="G1274" i="1" s="1"/>
  <c r="G1275" i="1" s="1"/>
  <c r="G1276" i="1" s="1"/>
  <c r="G1277" i="1" s="1"/>
  <c r="G1278" i="1" s="1"/>
  <c r="G1279" i="1" s="1"/>
  <c r="G1280" i="1" s="1"/>
  <c r="G1281" i="1" s="1"/>
  <c r="G1282" i="1" s="1"/>
  <c r="G1283" i="1" s="1"/>
  <c r="G1284" i="1" s="1"/>
  <c r="G1285" i="1" s="1"/>
  <c r="G1286" i="1" s="1"/>
  <c r="G1287" i="1" s="1"/>
  <c r="G1288" i="1" s="1"/>
  <c r="G1289" i="1" s="1"/>
  <c r="G1290" i="1" s="1"/>
  <c r="G1291" i="1" s="1"/>
  <c r="G1292" i="1" s="1"/>
  <c r="G1293" i="1" s="1"/>
  <c r="G1294" i="1" s="1"/>
  <c r="G1295" i="1" s="1"/>
  <c r="G1296" i="1" s="1"/>
  <c r="G1297" i="1" s="1"/>
  <c r="G1298" i="1" s="1"/>
  <c r="G1299" i="1" s="1"/>
  <c r="G1300" i="1" s="1"/>
  <c r="G1301" i="1" s="1"/>
  <c r="G1302" i="1" s="1"/>
  <c r="G1303" i="1" s="1"/>
  <c r="G1304" i="1" s="1"/>
  <c r="G1305" i="1" s="1"/>
  <c r="G1306" i="1" s="1"/>
  <c r="G1307" i="1" s="1"/>
  <c r="G1308" i="1" s="1"/>
  <c r="G1309" i="1" s="1"/>
  <c r="G1310" i="1" s="1"/>
  <c r="G1311" i="1" s="1"/>
  <c r="G1312" i="1" s="1"/>
  <c r="G1313" i="1" s="1"/>
  <c r="G1314" i="1" s="1"/>
  <c r="G1315" i="1" s="1"/>
  <c r="G1316" i="1" s="1"/>
  <c r="G1317" i="1" s="1"/>
  <c r="G1318" i="1" s="1"/>
  <c r="G1319" i="1" s="1"/>
  <c r="G1320" i="1" s="1"/>
  <c r="G1321" i="1" s="1"/>
  <c r="G1322" i="1" s="1"/>
  <c r="G1323" i="1" s="1"/>
  <c r="G1324" i="1" s="1"/>
  <c r="G1325" i="1" s="1"/>
  <c r="G1326" i="1" s="1"/>
  <c r="G1327" i="1" s="1"/>
  <c r="G1328" i="1" s="1"/>
  <c r="G1329" i="1" s="1"/>
  <c r="G1330" i="1" s="1"/>
  <c r="G1331" i="1" s="1"/>
  <c r="G1332" i="1" s="1"/>
  <c r="G1333" i="1" s="1"/>
  <c r="G1334" i="1" s="1"/>
  <c r="G1335" i="1" s="1"/>
  <c r="G1336" i="1" s="1"/>
  <c r="G1337" i="1" s="1"/>
  <c r="G1338" i="1" s="1"/>
  <c r="G1339" i="1" s="1"/>
  <c r="G1340" i="1" s="1"/>
  <c r="G1341" i="1" s="1"/>
  <c r="G1342" i="1" s="1"/>
  <c r="G1343" i="1" s="1"/>
  <c r="G1344" i="1" s="1"/>
  <c r="G1345" i="1" s="1"/>
  <c r="G1346" i="1" s="1"/>
  <c r="G1347" i="1" s="1"/>
  <c r="G1348" i="1" s="1"/>
  <c r="G1349" i="1" s="1"/>
  <c r="G1350" i="1" s="1"/>
  <c r="G1351" i="1" s="1"/>
  <c r="G1352" i="1" s="1"/>
  <c r="G1353" i="1" s="1"/>
  <c r="G1354" i="1" s="1"/>
  <c r="G1355" i="1" s="1"/>
  <c r="G1356" i="1" s="1"/>
  <c r="G1357" i="1" s="1"/>
  <c r="G1358" i="1" s="1"/>
  <c r="G1359" i="1" s="1"/>
  <c r="G1360" i="1" s="1"/>
  <c r="G1361" i="1" s="1"/>
  <c r="G1362" i="1" s="1"/>
  <c r="G1363" i="1" s="1"/>
  <c r="G1364" i="1" s="1"/>
  <c r="G1365" i="1" s="1"/>
  <c r="G1366" i="1" s="1"/>
  <c r="G1367" i="1" s="1"/>
  <c r="G1368" i="1" s="1"/>
  <c r="G1369" i="1" s="1"/>
  <c r="G1370" i="1" s="1"/>
  <c r="G1371" i="1" s="1"/>
  <c r="G1372" i="1" s="1"/>
  <c r="G1373" i="1" s="1"/>
  <c r="G1374" i="1" s="1"/>
  <c r="G1375" i="1" s="1"/>
  <c r="G1376" i="1" s="1"/>
  <c r="G1377" i="1" s="1"/>
  <c r="G1378" i="1" s="1"/>
  <c r="G1379" i="1" s="1"/>
  <c r="G1380" i="1" s="1"/>
  <c r="G1381" i="1" s="1"/>
  <c r="G1382" i="1" s="1"/>
  <c r="G1383" i="1" s="1"/>
  <c r="G1384" i="1" s="1"/>
  <c r="G1385" i="1" s="1"/>
  <c r="G1386" i="1" s="1"/>
  <c r="G1387" i="1" s="1"/>
  <c r="G1388" i="1" s="1"/>
  <c r="G1389" i="1" s="1"/>
  <c r="G1390" i="1" s="1"/>
  <c r="G1391" i="1" s="1"/>
  <c r="G1392" i="1" s="1"/>
  <c r="G1393" i="1" s="1"/>
  <c r="G1394" i="1" s="1"/>
  <c r="G1395" i="1" s="1"/>
  <c r="G1396" i="1" s="1"/>
  <c r="G1397" i="1" s="1"/>
  <c r="G1398" i="1" s="1"/>
  <c r="G1399" i="1" s="1"/>
  <c r="G1400" i="1" s="1"/>
  <c r="G1401" i="1" s="1"/>
  <c r="G1402" i="1" s="1"/>
  <c r="G1403" i="1" s="1"/>
  <c r="G1404" i="1" s="1"/>
  <c r="G1405" i="1" s="1"/>
  <c r="G1406" i="1" s="1"/>
  <c r="G1407" i="1" s="1"/>
  <c r="G1408" i="1" s="1"/>
  <c r="G1409" i="1" s="1"/>
  <c r="G1410" i="1" s="1"/>
  <c r="G1411" i="1" s="1"/>
  <c r="G1412" i="1" s="1"/>
  <c r="G1413" i="1" s="1"/>
  <c r="G1414" i="1" s="1"/>
  <c r="G1415" i="1" s="1"/>
  <c r="G1416" i="1" s="1"/>
  <c r="G1417" i="1" s="1"/>
  <c r="G1418" i="1" s="1"/>
  <c r="G1419" i="1" s="1"/>
  <c r="G1420" i="1" s="1"/>
  <c r="G1421" i="1" s="1"/>
  <c r="G1422" i="1" s="1"/>
  <c r="G1423" i="1" s="1"/>
  <c r="G1424" i="1" s="1"/>
  <c r="G1425" i="1" s="1"/>
  <c r="G1426" i="1" s="1"/>
  <c r="G1427" i="1" s="1"/>
  <c r="G1428" i="1" s="1"/>
  <c r="G1429" i="1" s="1"/>
  <c r="G1430" i="1" s="1"/>
  <c r="G1431" i="1" s="1"/>
  <c r="G1432" i="1" s="1"/>
  <c r="G1433" i="1" s="1"/>
  <c r="G1434" i="1" s="1"/>
  <c r="G1435" i="1" s="1"/>
  <c r="G1436" i="1" s="1"/>
  <c r="G1437" i="1" s="1"/>
  <c r="G1438" i="1" s="1"/>
  <c r="G1439" i="1" s="1"/>
  <c r="G1440" i="1" s="1"/>
  <c r="G1441" i="1" s="1"/>
  <c r="G1442" i="1" s="1"/>
  <c r="G1443" i="1" s="1"/>
  <c r="G1444" i="1" s="1"/>
  <c r="G1445" i="1" s="1"/>
  <c r="G1446" i="1" s="1"/>
  <c r="G1447" i="1" s="1"/>
  <c r="G1448" i="1" s="1"/>
  <c r="G1449" i="1" s="1"/>
  <c r="G1450" i="1" s="1"/>
  <c r="G1451" i="1" s="1"/>
  <c r="G1452" i="1" s="1"/>
  <c r="G1453" i="1" s="1"/>
  <c r="G1454" i="1" s="1"/>
  <c r="G1455" i="1" s="1"/>
  <c r="G1456" i="1" s="1"/>
  <c r="G1457" i="1" s="1"/>
  <c r="G1458" i="1" s="1"/>
  <c r="G1459" i="1" s="1"/>
  <c r="G1460" i="1" s="1"/>
  <c r="G1461" i="1" s="1"/>
  <c r="G1462" i="1" s="1"/>
  <c r="G1463" i="1" s="1"/>
  <c r="G1464" i="1" s="1"/>
  <c r="G1465" i="1" s="1"/>
  <c r="G1466" i="1" s="1"/>
  <c r="G1467" i="1" s="1"/>
  <c r="G1468" i="1" s="1"/>
  <c r="G1469" i="1" s="1"/>
  <c r="G1470" i="1" s="1"/>
  <c r="G1471" i="1" s="1"/>
  <c r="G1472" i="1" s="1"/>
  <c r="G1473" i="1" s="1"/>
  <c r="G1474" i="1" s="1"/>
  <c r="G1475" i="1" s="1"/>
  <c r="G1476" i="1" s="1"/>
  <c r="G1477" i="1" s="1"/>
  <c r="G1478" i="1" s="1"/>
  <c r="G1479" i="1" s="1"/>
  <c r="G1480" i="1" s="1"/>
  <c r="G1481" i="1" s="1"/>
  <c r="G1482" i="1" s="1"/>
  <c r="G1483" i="1" s="1"/>
  <c r="G1484" i="1" s="1"/>
  <c r="G1485" i="1" s="1"/>
  <c r="G1486" i="1" s="1"/>
  <c r="G1487" i="1" s="1"/>
  <c r="G1488" i="1" s="1"/>
  <c r="G1489" i="1" s="1"/>
  <c r="G1490" i="1" s="1"/>
  <c r="G1491" i="1" s="1"/>
  <c r="G1492" i="1" s="1"/>
  <c r="G1493" i="1" s="1"/>
  <c r="G1494" i="1" s="1"/>
  <c r="G1495" i="1" s="1"/>
  <c r="G1496" i="1" s="1"/>
  <c r="G1497" i="1" s="1"/>
  <c r="G1498" i="1" s="1"/>
  <c r="G1499" i="1" s="1"/>
  <c r="G1500" i="1" s="1"/>
  <c r="G1501" i="1" s="1"/>
  <c r="G1502" i="1" s="1"/>
  <c r="G1503" i="1" s="1"/>
  <c r="G1504" i="1" s="1"/>
  <c r="G1505" i="1" s="1"/>
  <c r="G1506" i="1" s="1"/>
  <c r="G1507" i="1" s="1"/>
  <c r="G1508" i="1" s="1"/>
  <c r="G1509" i="1" s="1"/>
  <c r="G1510" i="1" s="1"/>
  <c r="G1511" i="1" s="1"/>
  <c r="G1512" i="1" s="1"/>
  <c r="G1513" i="1" s="1"/>
  <c r="G1514" i="1" s="1"/>
  <c r="G1515" i="1" s="1"/>
  <c r="G1516" i="1" s="1"/>
  <c r="G1517" i="1" s="1"/>
  <c r="G1518" i="1" s="1"/>
  <c r="G1519" i="1" s="1"/>
  <c r="G1520" i="1" s="1"/>
  <c r="G1521" i="1" s="1"/>
  <c r="G1522" i="1" s="1"/>
  <c r="G1523" i="1" s="1"/>
  <c r="G1524" i="1" s="1"/>
  <c r="G1525" i="1" s="1"/>
  <c r="G1526" i="1" s="1"/>
  <c r="G1527" i="1" s="1"/>
  <c r="G1528" i="1" s="1"/>
  <c r="G1529" i="1" s="1"/>
  <c r="G1530" i="1" s="1"/>
  <c r="G1531" i="1" s="1"/>
  <c r="G1532" i="1" s="1"/>
  <c r="G1533" i="1" s="1"/>
  <c r="G1534" i="1" s="1"/>
  <c r="G1535" i="1" s="1"/>
  <c r="G1536" i="1" s="1"/>
  <c r="G1537" i="1" s="1"/>
  <c r="G1538" i="1" s="1"/>
  <c r="G1539" i="1" s="1"/>
  <c r="G1540" i="1" s="1"/>
  <c r="G1541" i="1" s="1"/>
  <c r="G1542" i="1" s="1"/>
  <c r="G1543" i="1" s="1"/>
  <c r="G1544" i="1" s="1"/>
  <c r="G1545" i="1" s="1"/>
  <c r="G1546" i="1" s="1"/>
  <c r="G1547" i="1" s="1"/>
  <c r="G1548" i="1" s="1"/>
  <c r="G1549" i="1" s="1"/>
  <c r="G1550" i="1" s="1"/>
  <c r="G1551" i="1" s="1"/>
  <c r="G1552" i="1" s="1"/>
  <c r="G1553" i="1" s="1"/>
  <c r="G1554" i="1" s="1"/>
  <c r="G1555" i="1" s="1"/>
  <c r="G1556" i="1" s="1"/>
  <c r="G1557" i="1" s="1"/>
  <c r="G1558" i="1" s="1"/>
  <c r="G1559" i="1" s="1"/>
  <c r="G1560" i="1" s="1"/>
  <c r="G1561" i="1" s="1"/>
  <c r="G1562" i="1" s="1"/>
  <c r="G1563" i="1" s="1"/>
  <c r="G1564" i="1" s="1"/>
  <c r="G1565" i="1" s="1"/>
  <c r="G1566" i="1" s="1"/>
  <c r="G1567" i="1" s="1"/>
  <c r="G1568" i="1" s="1"/>
  <c r="G1569" i="1" s="1"/>
  <c r="G1570" i="1" s="1"/>
  <c r="G1571" i="1" s="1"/>
  <c r="G1572" i="1" s="1"/>
  <c r="G1573" i="1" s="1"/>
  <c r="G1574" i="1" s="1"/>
  <c r="G1575" i="1" s="1"/>
  <c r="G1576" i="1" s="1"/>
  <c r="G1577" i="1" s="1"/>
  <c r="G1578" i="1" s="1"/>
  <c r="G1579" i="1" s="1"/>
  <c r="G1580" i="1" s="1"/>
  <c r="G1581" i="1" s="1"/>
  <c r="G1582" i="1" s="1"/>
  <c r="G1583" i="1" s="1"/>
  <c r="G1584" i="1" s="1"/>
  <c r="G1585" i="1" s="1"/>
  <c r="G1586" i="1" s="1"/>
  <c r="G1587" i="1" s="1"/>
  <c r="G1588" i="1" s="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G1610" i="1" s="1"/>
  <c r="G1611" i="1" s="1"/>
  <c r="G1612" i="1" s="1"/>
  <c r="G1613" i="1" s="1"/>
  <c r="G1614" i="1" s="1"/>
  <c r="G1615" i="1" s="1"/>
  <c r="G1616" i="1" s="1"/>
  <c r="G1617" i="1" s="1"/>
  <c r="G1618" i="1" s="1"/>
  <c r="G1619" i="1" s="1"/>
  <c r="G1620" i="1" s="1"/>
  <c r="G1621" i="1" s="1"/>
  <c r="G1622" i="1" s="1"/>
  <c r="G1623" i="1" s="1"/>
  <c r="G1624" i="1" s="1"/>
  <c r="G1625" i="1" s="1"/>
  <c r="G1626" i="1" s="1"/>
  <c r="G1627" i="1" s="1"/>
  <c r="G1628" i="1" s="1"/>
  <c r="G1629" i="1" s="1"/>
  <c r="G1630" i="1" s="1"/>
  <c r="G1631" i="1" s="1"/>
  <c r="G1632" i="1" s="1"/>
  <c r="G1633" i="1" s="1"/>
  <c r="G1634" i="1" s="1"/>
  <c r="G1635" i="1" s="1"/>
  <c r="G1636" i="1" s="1"/>
  <c r="G1637" i="1" s="1"/>
  <c r="G1638" i="1" s="1"/>
  <c r="G1639" i="1" s="1"/>
  <c r="G1640" i="1" s="1"/>
  <c r="G1641" i="1" s="1"/>
  <c r="G1642" i="1" s="1"/>
  <c r="G1643" i="1" s="1"/>
  <c r="G1644" i="1" s="1"/>
  <c r="G1645" i="1" s="1"/>
  <c r="G1646" i="1" s="1"/>
  <c r="G1647" i="1" s="1"/>
  <c r="G1648" i="1" s="1"/>
  <c r="G1649" i="1" s="1"/>
  <c r="G1650" i="1" s="1"/>
  <c r="G1651" i="1" s="1"/>
  <c r="G1652" i="1" s="1"/>
  <c r="G1653" i="1" s="1"/>
  <c r="G1654" i="1" s="1"/>
  <c r="G1655" i="1" s="1"/>
  <c r="G1656" i="1" s="1"/>
  <c r="G1657" i="1" s="1"/>
  <c r="G1658" i="1" s="1"/>
  <c r="G1659" i="1" s="1"/>
  <c r="G1660" i="1" s="1"/>
  <c r="G1661" i="1" s="1"/>
  <c r="G1662" i="1" s="1"/>
  <c r="G1663" i="1" s="1"/>
  <c r="G1664" i="1" s="1"/>
  <c r="G1665" i="1" s="1"/>
  <c r="G1666" i="1" s="1"/>
  <c r="G1667" i="1" s="1"/>
  <c r="G1668" i="1" s="1"/>
  <c r="G1669" i="1" s="1"/>
  <c r="G1670" i="1" s="1"/>
  <c r="G1671" i="1" s="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G1693" i="1" s="1"/>
  <c r="G1694" i="1" s="1"/>
  <c r="G1695" i="1" s="1"/>
  <c r="G1696" i="1" s="1"/>
  <c r="G1697" i="1" s="1"/>
  <c r="G1698" i="1" s="1"/>
  <c r="G1699" i="1" s="1"/>
  <c r="G1700" i="1" s="1"/>
  <c r="G1701" i="1" s="1"/>
  <c r="G1702" i="1" s="1"/>
  <c r="G1703" i="1" s="1"/>
  <c r="G1704" i="1" s="1"/>
  <c r="G1705" i="1" s="1"/>
  <c r="G1706" i="1" s="1"/>
  <c r="G1707" i="1" s="1"/>
  <c r="G1708" i="1" s="1"/>
  <c r="G1709" i="1" s="1"/>
  <c r="G1710" i="1" s="1"/>
  <c r="G1711" i="1" s="1"/>
  <c r="G1712" i="1" s="1"/>
  <c r="G1713" i="1" s="1"/>
  <c r="G1714" i="1" s="1"/>
  <c r="G1715" i="1" s="1"/>
  <c r="G1716" i="1" s="1"/>
  <c r="G1717" i="1" s="1"/>
  <c r="G1718" i="1" s="1"/>
  <c r="G1719" i="1" s="1"/>
  <c r="G1720" i="1" s="1"/>
  <c r="G1721" i="1" s="1"/>
  <c r="G1722" i="1" s="1"/>
  <c r="G1723" i="1" s="1"/>
  <c r="G1724" i="1" s="1"/>
  <c r="G1725" i="1" s="1"/>
  <c r="G1726" i="1" s="1"/>
  <c r="G1727" i="1" s="1"/>
  <c r="G1728" i="1" s="1"/>
  <c r="G1729" i="1" s="1"/>
  <c r="G1730" i="1" s="1"/>
  <c r="G1731" i="1" s="1"/>
  <c r="G1732" i="1" s="1"/>
  <c r="G1733" i="1" s="1"/>
  <c r="G1734" i="1" s="1"/>
  <c r="G1735" i="1" s="1"/>
  <c r="G1736" i="1" s="1"/>
  <c r="G1737" i="1" s="1"/>
  <c r="G1738" i="1" s="1"/>
  <c r="G1739" i="1" s="1"/>
  <c r="G1740" i="1" s="1"/>
  <c r="G1741" i="1" s="1"/>
  <c r="G1742" i="1" s="1"/>
  <c r="G1743" i="1" s="1"/>
  <c r="G1744" i="1" s="1"/>
  <c r="G1745" i="1" s="1"/>
  <c r="G1746" i="1" s="1"/>
  <c r="G1747" i="1" s="1"/>
  <c r="G1748" i="1" s="1"/>
  <c r="G1749" i="1" s="1"/>
  <c r="G1750" i="1" s="1"/>
  <c r="G1751" i="1" s="1"/>
  <c r="G1752" i="1" s="1"/>
  <c r="G1753" i="1" s="1"/>
  <c r="G1754" i="1" s="1"/>
  <c r="G1755" i="1" s="1"/>
  <c r="G1756" i="1" s="1"/>
  <c r="G1757" i="1" s="1"/>
  <c r="G1758" i="1" s="1"/>
  <c r="G1759" i="1" s="1"/>
  <c r="G1760" i="1" s="1"/>
  <c r="G1761" i="1" s="1"/>
  <c r="G1762" i="1" s="1"/>
  <c r="G1763" i="1" s="1"/>
  <c r="G1764" i="1" s="1"/>
  <c r="G1765" i="1" s="1"/>
  <c r="G1766" i="1" s="1"/>
  <c r="G1767" i="1" s="1"/>
  <c r="G1768" i="1" s="1"/>
  <c r="G1769" i="1" s="1"/>
  <c r="G1770" i="1" s="1"/>
  <c r="G1771" i="1" s="1"/>
  <c r="G1772" i="1" s="1"/>
  <c r="G1773" i="1" s="1"/>
  <c r="G1774" i="1" s="1"/>
  <c r="G1775" i="1" s="1"/>
  <c r="G1776" i="1" s="1"/>
  <c r="G1777" i="1" s="1"/>
  <c r="G1778" i="1" s="1"/>
  <c r="G1779" i="1" s="1"/>
  <c r="G1780" i="1" s="1"/>
  <c r="G1781" i="1" s="1"/>
  <c r="G1782" i="1" s="1"/>
  <c r="G1783" i="1" s="1"/>
  <c r="G1784" i="1" s="1"/>
  <c r="G1785" i="1" s="1"/>
  <c r="G1786" i="1" s="1"/>
  <c r="G1787" i="1" s="1"/>
  <c r="G1788" i="1" s="1"/>
  <c r="G1789" i="1" s="1"/>
  <c r="G1790" i="1" s="1"/>
  <c r="G1791" i="1" s="1"/>
  <c r="G1792" i="1" s="1"/>
  <c r="G1793" i="1" s="1"/>
  <c r="G1794" i="1" s="1"/>
  <c r="G1795" i="1" s="1"/>
  <c r="G1796" i="1" s="1"/>
  <c r="G1797" i="1" s="1"/>
  <c r="G1798" i="1" s="1"/>
  <c r="G1799" i="1" s="1"/>
  <c r="G1800" i="1" s="1"/>
  <c r="G1801" i="1" s="1"/>
  <c r="G1802" i="1" s="1"/>
  <c r="G1803" i="1" s="1"/>
  <c r="G1804" i="1" s="1"/>
  <c r="G1805" i="1" s="1"/>
  <c r="G1806" i="1" s="1"/>
  <c r="G1807" i="1" s="1"/>
  <c r="G1808" i="1" s="1"/>
  <c r="G1809" i="1" s="1"/>
  <c r="G1810" i="1" s="1"/>
  <c r="G1811" i="1" s="1"/>
  <c r="G1812" i="1" s="1"/>
  <c r="G1813" i="1" s="1"/>
  <c r="G1814" i="1" s="1"/>
  <c r="G1815" i="1" s="1"/>
  <c r="G1816" i="1" s="1"/>
  <c r="G1817" i="1" s="1"/>
  <c r="G1818" i="1" s="1"/>
  <c r="G1819" i="1" s="1"/>
  <c r="G1820" i="1" s="1"/>
  <c r="G1821" i="1" s="1"/>
  <c r="G1822" i="1" s="1"/>
  <c r="G1823" i="1" s="1"/>
  <c r="G1824" i="1" s="1"/>
  <c r="G1825" i="1" s="1"/>
  <c r="G1826" i="1" s="1"/>
  <c r="G1827" i="1" s="1"/>
  <c r="G1828" i="1" s="1"/>
  <c r="G1829" i="1" s="1"/>
  <c r="G1830" i="1" s="1"/>
  <c r="G1831" i="1" s="1"/>
  <c r="G1832" i="1" s="1"/>
  <c r="G1833" i="1" s="1"/>
  <c r="G1834" i="1" s="1"/>
  <c r="G1835" i="1" s="1"/>
  <c r="G1836" i="1" s="1"/>
  <c r="G1837" i="1" s="1"/>
  <c r="G1838" i="1" s="1"/>
  <c r="G1839" i="1" s="1"/>
  <c r="G1840" i="1" s="1"/>
  <c r="G1841" i="1" s="1"/>
  <c r="G1842" i="1" s="1"/>
  <c r="G1843" i="1" s="1"/>
  <c r="G1844" i="1" s="1"/>
  <c r="G1845" i="1" s="1"/>
  <c r="G1846" i="1" s="1"/>
  <c r="G1847" i="1" s="1"/>
  <c r="G1848" i="1" s="1"/>
  <c r="G1849" i="1" s="1"/>
  <c r="G1850" i="1" s="1"/>
  <c r="G1851" i="1" s="1"/>
  <c r="G1852" i="1" s="1"/>
  <c r="G1853" i="1" s="1"/>
  <c r="G1854" i="1" s="1"/>
  <c r="G1855" i="1" s="1"/>
  <c r="G1856" i="1" s="1"/>
  <c r="G1857" i="1" s="1"/>
  <c r="G1858" i="1" s="1"/>
  <c r="G1859" i="1" s="1"/>
  <c r="G1860" i="1" s="1"/>
  <c r="G1861" i="1" s="1"/>
  <c r="G1862" i="1" s="1"/>
  <c r="G1863" i="1" s="1"/>
  <c r="G1864" i="1" s="1"/>
  <c r="G1865" i="1" s="1"/>
  <c r="G1866" i="1" s="1"/>
  <c r="G1867" i="1" s="1"/>
  <c r="G1868" i="1" s="1"/>
  <c r="G1869" i="1" s="1"/>
  <c r="G1870" i="1" s="1"/>
  <c r="G1871" i="1" s="1"/>
  <c r="G1872" i="1" s="1"/>
  <c r="G1873" i="1" s="1"/>
  <c r="G1874" i="1" s="1"/>
  <c r="G1875" i="1" s="1"/>
  <c r="G1876" i="1" s="1"/>
  <c r="G1877" i="1" s="1"/>
  <c r="G1878" i="1" s="1"/>
  <c r="G1879" i="1" s="1"/>
  <c r="G1880" i="1" s="1"/>
  <c r="G1881" i="1" s="1"/>
  <c r="G1882" i="1" s="1"/>
  <c r="G1883" i="1" s="1"/>
  <c r="G1884" i="1" s="1"/>
  <c r="G1885" i="1" s="1"/>
  <c r="G1886" i="1" s="1"/>
  <c r="G1887" i="1" s="1"/>
  <c r="G1888" i="1" s="1"/>
  <c r="G1889" i="1" s="1"/>
  <c r="G1890" i="1" s="1"/>
  <c r="G1891" i="1" s="1"/>
  <c r="G1892" i="1" s="1"/>
  <c r="G1893" i="1" s="1"/>
  <c r="G1894" i="1" s="1"/>
  <c r="G1895" i="1" s="1"/>
  <c r="G1896" i="1" s="1"/>
  <c r="G1897" i="1" s="1"/>
  <c r="G1898" i="1" s="1"/>
  <c r="G1899" i="1" s="1"/>
  <c r="G1900" i="1" s="1"/>
  <c r="G1901" i="1" s="1"/>
  <c r="G1902" i="1" s="1"/>
  <c r="G1903" i="1" s="1"/>
  <c r="G1904" i="1" s="1"/>
  <c r="G1905" i="1" s="1"/>
  <c r="G1906" i="1" s="1"/>
  <c r="G1907" i="1" s="1"/>
  <c r="G1908" i="1" s="1"/>
  <c r="G1909" i="1" s="1"/>
  <c r="G1910" i="1" s="1"/>
  <c r="G1911" i="1" s="1"/>
  <c r="G1912" i="1" s="1"/>
  <c r="G1913" i="1" s="1"/>
  <c r="G1914" i="1" s="1"/>
  <c r="G1915" i="1" s="1"/>
  <c r="G1916" i="1" s="1"/>
  <c r="G1917" i="1" s="1"/>
  <c r="G1918" i="1" s="1"/>
  <c r="G1919" i="1" s="1"/>
  <c r="G1920" i="1" s="1"/>
  <c r="G1921" i="1" s="1"/>
  <c r="G1922" i="1" s="1"/>
  <c r="G1923" i="1" s="1"/>
  <c r="G1924" i="1" s="1"/>
  <c r="G1925" i="1" s="1"/>
  <c r="G1926" i="1" s="1"/>
  <c r="G1927" i="1" s="1"/>
  <c r="G1928" i="1" s="1"/>
  <c r="G1929" i="1" s="1"/>
  <c r="G1930" i="1" s="1"/>
  <c r="G1931" i="1" s="1"/>
  <c r="G1932" i="1" s="1"/>
  <c r="G1933" i="1" s="1"/>
  <c r="G1934" i="1" s="1"/>
  <c r="G1935" i="1" s="1"/>
  <c r="G1936" i="1" s="1"/>
  <c r="G1937" i="1" s="1"/>
  <c r="G1938" i="1" s="1"/>
  <c r="G1939" i="1" s="1"/>
  <c r="G1940" i="1" s="1"/>
  <c r="G1941" i="1" s="1"/>
  <c r="G1942" i="1" s="1"/>
  <c r="G1943" i="1" s="1"/>
  <c r="G1944" i="1" s="1"/>
  <c r="G1945" i="1" s="1"/>
  <c r="G1946" i="1" s="1"/>
  <c r="G1947" i="1" s="1"/>
  <c r="G1948" i="1" s="1"/>
  <c r="G1949" i="1" s="1"/>
  <c r="G1950" i="1" s="1"/>
  <c r="G1951" i="1" s="1"/>
  <c r="G1952" i="1" s="1"/>
  <c r="G1953" i="1" s="1"/>
  <c r="G1954" i="1" s="1"/>
  <c r="G1955" i="1" s="1"/>
  <c r="G1956" i="1" s="1"/>
  <c r="G1957" i="1" s="1"/>
  <c r="G1958" i="1" s="1"/>
  <c r="G1959" i="1" s="1"/>
  <c r="G1960" i="1" s="1"/>
  <c r="G1961" i="1" s="1"/>
  <c r="G1962" i="1" s="1"/>
  <c r="G1963" i="1" s="1"/>
  <c r="G1964" i="1" s="1"/>
  <c r="G1965" i="1" s="1"/>
  <c r="G1966" i="1" s="1"/>
  <c r="G1967" i="1" s="1"/>
  <c r="G1968" i="1" s="1"/>
  <c r="G1969" i="1" s="1"/>
  <c r="G1970" i="1" s="1"/>
  <c r="G1971" i="1" s="1"/>
  <c r="G1972" i="1" s="1"/>
  <c r="G1973" i="1" s="1"/>
  <c r="G1974" i="1" s="1"/>
  <c r="G1975" i="1" s="1"/>
  <c r="G1976" i="1" s="1"/>
  <c r="G1977" i="1" s="1"/>
  <c r="G1978" i="1" s="1"/>
  <c r="G1979" i="1" s="1"/>
  <c r="G1980" i="1" s="1"/>
  <c r="G1981" i="1" s="1"/>
  <c r="G1982" i="1" s="1"/>
  <c r="G1983" i="1" s="1"/>
  <c r="G1984" i="1" s="1"/>
  <c r="G1985" i="1" s="1"/>
  <c r="G1986" i="1" s="1"/>
  <c r="G1987" i="1" s="1"/>
  <c r="G1988" i="1" s="1"/>
  <c r="G1989" i="1" s="1"/>
  <c r="G1990" i="1" s="1"/>
  <c r="G1991" i="1" s="1"/>
  <c r="G1992" i="1" s="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W1989" i="1"/>
  <c r="Q2839" i="1" l="1"/>
  <c r="Q3580" i="1"/>
  <c r="Q2879" i="1"/>
  <c r="Q2844" i="1"/>
  <c r="Q3449" i="1"/>
  <c r="Q2708" i="1"/>
  <c r="Q3203" i="1"/>
  <c r="Q2225" i="1"/>
  <c r="Q2267" i="1"/>
  <c r="Q3625" i="1"/>
  <c r="Q3630" i="1"/>
  <c r="Q3730" i="1"/>
  <c r="Q2184" i="1"/>
  <c r="Q3670" i="1"/>
  <c r="Q3488" i="1"/>
  <c r="Q3463" i="1"/>
  <c r="K3797" i="1"/>
  <c r="Q2502" i="1"/>
  <c r="Q3490" i="1"/>
  <c r="Q3387" i="1"/>
  <c r="Q2483" i="1"/>
  <c r="Q3554" i="1"/>
  <c r="Q3566" i="1"/>
  <c r="Q2973" i="1"/>
  <c r="Q3475" i="1"/>
  <c r="Q2181" i="1"/>
  <c r="Q3813" i="1"/>
  <c r="Q3828" i="1"/>
  <c r="Q3819" i="1"/>
  <c r="Q3799" i="1"/>
  <c r="Q3848" i="1"/>
  <c r="Q3838" i="1"/>
  <c r="Q3808" i="1"/>
  <c r="Q3798" i="1"/>
  <c r="Q3845" i="1"/>
  <c r="Q3842" i="1"/>
  <c r="Q3822" i="1"/>
  <c r="Q3802" i="1"/>
  <c r="Q3849" i="1"/>
  <c r="Q3831" i="1"/>
  <c r="Q3805" i="1"/>
  <c r="Q3836" i="1"/>
  <c r="Q3816" i="1"/>
  <c r="Q3796" i="1"/>
  <c r="Q3825" i="1"/>
  <c r="Q3850" i="1"/>
  <c r="Q3830" i="1"/>
  <c r="Q3810" i="1"/>
  <c r="Q3844" i="1"/>
  <c r="Q3824" i="1"/>
  <c r="Q3811" i="1"/>
  <c r="Q3804" i="1"/>
  <c r="Q3851" i="1"/>
  <c r="Q3818" i="1"/>
  <c r="Q3852" i="1"/>
  <c r="Q3832" i="1"/>
  <c r="Q3812" i="1"/>
  <c r="Q3839" i="1"/>
  <c r="Q3820" i="1"/>
  <c r="Q3829" i="1"/>
  <c r="Q3840" i="1"/>
  <c r="Q3833" i="1"/>
  <c r="Q3797" i="1"/>
  <c r="Q3806" i="1"/>
  <c r="Q3809" i="1"/>
  <c r="Q3803" i="1"/>
  <c r="Q3841" i="1"/>
  <c r="Q3807" i="1"/>
  <c r="Q3823" i="1"/>
  <c r="Q3835" i="1"/>
  <c r="Q3853" i="1"/>
  <c r="Q3815" i="1"/>
  <c r="Q3827" i="1"/>
  <c r="Q3826" i="1"/>
  <c r="Q3837" i="1"/>
  <c r="Q3821" i="1"/>
  <c r="Q3843" i="1"/>
  <c r="Q3847" i="1"/>
  <c r="Q3834" i="1"/>
  <c r="Q3846" i="1"/>
  <c r="Q3795" i="1"/>
  <c r="Q3801" i="1"/>
  <c r="Q3814" i="1"/>
  <c r="Q3800" i="1"/>
  <c r="Q3817" i="1"/>
  <c r="Q3854" i="1"/>
  <c r="Q2463" i="1"/>
  <c r="Q3698" i="1"/>
  <c r="Q2547" i="1"/>
  <c r="Q3560" i="1"/>
  <c r="Q3740" i="1"/>
  <c r="Q2863" i="1"/>
  <c r="Q3746" i="1"/>
  <c r="Q3487" i="1"/>
  <c r="Q3622" i="1"/>
  <c r="Q3643" i="1"/>
  <c r="Q3521" i="1"/>
  <c r="Q3541" i="1"/>
  <c r="Q2109" i="1"/>
  <c r="Q2885" i="1"/>
  <c r="Q2304" i="1"/>
  <c r="Q2728" i="1"/>
  <c r="Q2288" i="1"/>
  <c r="Q2773" i="1"/>
  <c r="Q3006" i="1"/>
  <c r="Q2966" i="1"/>
  <c r="Q3224" i="1"/>
  <c r="Q3718" i="1"/>
  <c r="Q3187" i="1"/>
  <c r="I3507" i="1"/>
  <c r="Q3652" i="1"/>
  <c r="Q2333" i="1"/>
  <c r="Q2544" i="1"/>
  <c r="Q2630" i="1"/>
  <c r="Q3672" i="1"/>
  <c r="Q3005" i="1"/>
  <c r="Q3514" i="1"/>
  <c r="Q2526" i="1"/>
  <c r="Q2293" i="1"/>
  <c r="Q2211" i="1"/>
  <c r="Q3534" i="1"/>
  <c r="Q2613" i="1"/>
  <c r="Q2965" i="1"/>
  <c r="Q2411" i="1"/>
  <c r="Q2301" i="1"/>
  <c r="Q2163" i="1"/>
  <c r="Q2450" i="1"/>
  <c r="Q3576" i="1"/>
  <c r="Q3326" i="1"/>
  <c r="Q2226" i="1"/>
  <c r="Q2132" i="1"/>
  <c r="Q3691" i="1"/>
  <c r="Q3656" i="1"/>
  <c r="Q3368" i="1"/>
  <c r="Q2405" i="1"/>
  <c r="Q2464" i="1"/>
  <c r="Q2412" i="1"/>
  <c r="Q3671" i="1"/>
  <c r="Q3485" i="1"/>
  <c r="Q3756" i="1"/>
  <c r="Q2467" i="1"/>
  <c r="Q3323" i="1"/>
  <c r="Q2593" i="1"/>
  <c r="Q2712" i="1"/>
  <c r="Q3645" i="1"/>
  <c r="Q3657" i="1"/>
  <c r="Q2909" i="1"/>
  <c r="Q2143" i="1"/>
  <c r="Q3043" i="1"/>
  <c r="Q2674" i="1"/>
  <c r="Q3547" i="1"/>
  <c r="Q3598" i="1"/>
  <c r="Q2485" i="1"/>
  <c r="Q2227" i="1"/>
  <c r="Q3169" i="1"/>
  <c r="Q2694" i="1"/>
  <c r="Q3587" i="1"/>
  <c r="Q3658" i="1"/>
  <c r="Q2793" i="1"/>
  <c r="Q2269" i="1"/>
  <c r="Q2868" i="1"/>
  <c r="Q3454" i="1"/>
  <c r="Q2390" i="1"/>
  <c r="Q2152" i="1"/>
  <c r="Q2755" i="1"/>
  <c r="Q2997" i="1"/>
  <c r="Q2760" i="1"/>
  <c r="Q3646" i="1"/>
  <c r="Q3731" i="1"/>
  <c r="Q3632" i="1"/>
  <c r="Q3675" i="1"/>
  <c r="Q3678" i="1"/>
  <c r="Q3743" i="1"/>
  <c r="Q3422" i="1"/>
  <c r="Q3244" i="1"/>
  <c r="Q2662" i="1"/>
  <c r="Q2185" i="1"/>
  <c r="Q3313" i="1"/>
  <c r="Q2813" i="1"/>
  <c r="Q2686" i="1"/>
  <c r="Q2430" i="1"/>
  <c r="Q2352" i="1"/>
  <c r="Q2775" i="1"/>
  <c r="Q2298" i="1"/>
  <c r="Q2241" i="1"/>
  <c r="Q3527" i="1"/>
  <c r="Q3561" i="1"/>
  <c r="Q2783" i="1"/>
  <c r="Q3633" i="1"/>
  <c r="Q2873" i="1"/>
  <c r="Q2545" i="1"/>
  <c r="Q2872" i="1"/>
  <c r="Q2618" i="1"/>
  <c r="Q3476" i="1"/>
  <c r="Q2907" i="1"/>
  <c r="Q2043" i="1"/>
  <c r="Q3692" i="1"/>
  <c r="Q3738" i="1"/>
  <c r="Q2165" i="1"/>
  <c r="Q2322" i="1"/>
  <c r="Q2823" i="1"/>
  <c r="Q2812" i="1"/>
  <c r="Q2358" i="1"/>
  <c r="Q3626" i="1"/>
  <c r="Q3758" i="1"/>
  <c r="Q2605" i="1"/>
  <c r="Q2364" i="1"/>
  <c r="Q2865" i="1"/>
  <c r="Q3115" i="1"/>
  <c r="Q2641" i="1"/>
  <c r="Q3666" i="1"/>
  <c r="Q3723" i="1"/>
  <c r="Q2608" i="1"/>
  <c r="Q2585" i="1"/>
  <c r="Q2468" i="1"/>
  <c r="Q2892" i="1"/>
  <c r="Q2678" i="1"/>
  <c r="Q2661" i="1"/>
  <c r="Q3706" i="1"/>
  <c r="Q3733" i="1"/>
  <c r="Q1993" i="1"/>
  <c r="Q2627" i="1"/>
  <c r="Q2828" i="1"/>
  <c r="Q3223" i="1"/>
  <c r="Q2912" i="1"/>
  <c r="Q2056" i="1"/>
  <c r="Q3078" i="1"/>
  <c r="Q3101" i="1"/>
  <c r="Q3766" i="1"/>
  <c r="Q3753" i="1"/>
  <c r="Q3516" i="1"/>
  <c r="Q3480" i="1"/>
  <c r="Q3701" i="1"/>
  <c r="Q2262" i="1"/>
  <c r="Q3183" i="1"/>
  <c r="Q3164" i="1"/>
  <c r="Q3166" i="1"/>
  <c r="Q2964" i="1"/>
  <c r="Q2071" i="1"/>
  <c r="Q3112" i="1"/>
  <c r="Q2076" i="1"/>
  <c r="Q3138" i="1"/>
  <c r="Q3261" i="1"/>
  <c r="Q3510" i="1"/>
  <c r="Q3467" i="1"/>
  <c r="Q3474" i="1"/>
  <c r="Q3536" i="1"/>
  <c r="Q3500" i="1"/>
  <c r="Q3721" i="1"/>
  <c r="Q2085" i="1"/>
  <c r="Q2609" i="1"/>
  <c r="Q3322" i="1"/>
  <c r="Q3206" i="1"/>
  <c r="Q3208" i="1"/>
  <c r="Q2148" i="1"/>
  <c r="Q2473" i="1"/>
  <c r="Q2171" i="1"/>
  <c r="Q2294" i="1"/>
  <c r="Q2116" i="1"/>
  <c r="Q3158" i="1"/>
  <c r="Q3321" i="1"/>
  <c r="Q3586" i="1"/>
  <c r="Q3667" i="1"/>
  <c r="Q3225" i="1"/>
  <c r="Q2362" i="1"/>
  <c r="Q2282" i="1"/>
  <c r="Q2890" i="1"/>
  <c r="Q3055" i="1"/>
  <c r="Q2401" i="1"/>
  <c r="Q3567" i="1"/>
  <c r="Q3732" i="1"/>
  <c r="Q3621" i="1"/>
  <c r="Q3333" i="1"/>
  <c r="Q3404" i="1"/>
  <c r="Q3270" i="1"/>
  <c r="Q3627" i="1"/>
  <c r="Q3752" i="1"/>
  <c r="Q3641" i="1"/>
  <c r="Q3283" i="1"/>
  <c r="Q3383" i="1"/>
  <c r="Q2587" i="1"/>
  <c r="Q3455" i="1"/>
  <c r="Q3707" i="1"/>
  <c r="Q3564" i="1"/>
  <c r="Q3496" i="1"/>
  <c r="Q3681" i="1"/>
  <c r="Q3103" i="1"/>
  <c r="Q3426" i="1"/>
  <c r="Q3124" i="1"/>
  <c r="Q2051" i="1"/>
  <c r="Q3708" i="1"/>
  <c r="Q3550" i="1"/>
  <c r="Q3507" i="1"/>
  <c r="Q3494" i="1"/>
  <c r="Q3556" i="1"/>
  <c r="Q3520" i="1"/>
  <c r="Q3741" i="1"/>
  <c r="Q2393" i="1"/>
  <c r="Q2129" i="1"/>
  <c r="Q2428" i="1"/>
  <c r="Q3293" i="1"/>
  <c r="Q3253" i="1"/>
  <c r="Q2193" i="1"/>
  <c r="Q3228" i="1"/>
  <c r="Q2191" i="1"/>
  <c r="Q2314" i="1"/>
  <c r="Q3176" i="1"/>
  <c r="Q3298" i="1"/>
  <c r="Q3421" i="1"/>
  <c r="Q2431" i="1"/>
  <c r="Q2714" i="1"/>
  <c r="Q2157" i="1"/>
  <c r="Q3279" i="1"/>
  <c r="Q3690" i="1"/>
  <c r="Q3588" i="1"/>
  <c r="Q3574" i="1"/>
  <c r="Q3637" i="1"/>
  <c r="Q3720" i="1"/>
  <c r="Q2568" i="1"/>
  <c r="Q2927" i="1"/>
  <c r="Q3462" i="1"/>
  <c r="Q2447" i="1"/>
  <c r="Q2586" i="1"/>
  <c r="Q2367" i="1"/>
  <c r="Q3085" i="1"/>
  <c r="Q3266" i="1"/>
  <c r="Q2771" i="1"/>
  <c r="Q2814" i="1"/>
  <c r="Q2177" i="1"/>
  <c r="Q3379" i="1"/>
  <c r="Q2302" i="1"/>
  <c r="Q2542" i="1"/>
  <c r="Q2628" i="1"/>
  <c r="Q2504" i="1"/>
  <c r="Q3399" i="1"/>
  <c r="Q2842" i="1"/>
  <c r="Q2584" i="1"/>
  <c r="Q2524" i="1"/>
  <c r="Q3264" i="1"/>
  <c r="Q2030" i="1"/>
  <c r="Q2831" i="1"/>
  <c r="Q3054" i="1"/>
  <c r="Q2217" i="1"/>
  <c r="Q3439" i="1"/>
  <c r="Q3624" i="1"/>
  <c r="Q3511" i="1"/>
  <c r="Q3530" i="1"/>
  <c r="Q3674" i="1"/>
  <c r="Q3677" i="1"/>
  <c r="Q3502" i="1"/>
  <c r="Q3022" i="1"/>
  <c r="Q2702" i="1"/>
  <c r="Q2673" i="1"/>
  <c r="Q3684" i="1"/>
  <c r="Q3531" i="1"/>
  <c r="Q3570" i="1"/>
  <c r="Q3754" i="1"/>
  <c r="Q3757" i="1"/>
  <c r="Q3562" i="1"/>
  <c r="Q2884" i="1"/>
  <c r="Q3064" i="1"/>
  <c r="Q3049" i="1"/>
  <c r="Q2984" i="1"/>
  <c r="Q3028" i="1"/>
  <c r="Q2105" i="1"/>
  <c r="Q3306" i="1"/>
  <c r="Q2050" i="1"/>
  <c r="Q2092" i="1"/>
  <c r="Q3074" i="1"/>
  <c r="Q2497" i="1"/>
  <c r="Q2020" i="1"/>
  <c r="Q2834" i="1"/>
  <c r="Q2197" i="1"/>
  <c r="Q3764" i="1"/>
  <c r="Q3611" i="1"/>
  <c r="Q3472" i="1"/>
  <c r="Q3685" i="1"/>
  <c r="Q3777" i="1"/>
  <c r="Q3582" i="1"/>
  <c r="Q3147" i="1"/>
  <c r="Q2344" i="1"/>
  <c r="Q3273" i="1"/>
  <c r="Q3007" i="1"/>
  <c r="Q3073" i="1"/>
  <c r="Q2189" i="1"/>
  <c r="Q2342" i="1"/>
  <c r="Q2310" i="1"/>
  <c r="Q2112" i="1"/>
  <c r="Q3434" i="1"/>
  <c r="Q2557" i="1"/>
  <c r="Q2300" i="1"/>
  <c r="Q3088" i="1"/>
  <c r="Q3303" i="1"/>
  <c r="Q3444" i="1"/>
  <c r="Q3222" i="1"/>
  <c r="Q3265" i="1"/>
  <c r="Q2350" i="1"/>
  <c r="Q2231" i="1"/>
  <c r="Q2752" i="1"/>
  <c r="Q2874" i="1"/>
  <c r="Q2036" i="1"/>
  <c r="Q2237" i="1"/>
  <c r="Q3118" i="1"/>
  <c r="Q2080" i="1"/>
  <c r="Q3201" i="1"/>
  <c r="Q2096" i="1"/>
  <c r="Q2897" i="1"/>
  <c r="Q3198" i="1"/>
  <c r="Q2720" i="1"/>
  <c r="Q3381" i="1"/>
  <c r="Q3747" i="1"/>
  <c r="Q3711" i="1"/>
  <c r="Q3508" i="1"/>
  <c r="Q3772" i="1"/>
  <c r="Q3573" i="1"/>
  <c r="Q3676" i="1"/>
  <c r="Q3778" i="1"/>
  <c r="Q3602" i="1"/>
  <c r="Q2026" i="1"/>
  <c r="Q2113" i="1"/>
  <c r="Q3106" i="1"/>
  <c r="Q2182" i="1"/>
  <c r="Q2309" i="1"/>
  <c r="Q2805" i="1"/>
  <c r="Q3248" i="1"/>
  <c r="Q2648" i="1"/>
  <c r="Q2462" i="1"/>
  <c r="Q2963" i="1"/>
  <c r="Q2033" i="1"/>
  <c r="Q2345" i="1"/>
  <c r="Q2650" i="1"/>
  <c r="Q2811" i="1"/>
  <c r="Q3092" i="1"/>
  <c r="Q1995" i="1"/>
  <c r="Q2376" i="1"/>
  <c r="Q2977" i="1"/>
  <c r="Q1999" i="1"/>
  <c r="Q2820" i="1"/>
  <c r="Q2015" i="1"/>
  <c r="Q2436" i="1"/>
  <c r="Q2880" i="1"/>
  <c r="Q3668" i="1"/>
  <c r="Q3664" i="1"/>
  <c r="Q2028" i="1"/>
  <c r="Q2404" i="1"/>
  <c r="Q2688" i="1"/>
  <c r="Q3343" i="1"/>
  <c r="Q2166" i="1"/>
  <c r="Q2546" i="1"/>
  <c r="Q2329" i="1"/>
  <c r="Q2851" i="1"/>
  <c r="Q3392" i="1"/>
  <c r="Q2035" i="1"/>
  <c r="Q2776" i="1"/>
  <c r="Q3017" i="1"/>
  <c r="Q2419" i="1"/>
  <c r="Q2920" i="1"/>
  <c r="Q3762" i="1"/>
  <c r="Q3569" i="1"/>
  <c r="Q3771" i="1"/>
  <c r="Q3688" i="1"/>
  <c r="Q3493" i="1"/>
  <c r="Q3515" i="1"/>
  <c r="Q3537" i="1"/>
  <c r="Q3579" i="1"/>
  <c r="Q3662" i="1"/>
  <c r="Q2263" i="1"/>
  <c r="Q2607" i="1"/>
  <c r="Q2746" i="1"/>
  <c r="Q2803" i="1"/>
  <c r="Q2446" i="1"/>
  <c r="Q2289" i="1"/>
  <c r="Q3385" i="1"/>
  <c r="Q2053" i="1"/>
  <c r="Q2588" i="1"/>
  <c r="Q3202" i="1"/>
  <c r="Q2382" i="1"/>
  <c r="Q2970" i="1"/>
  <c r="Q2871" i="1"/>
  <c r="Q2014" i="1"/>
  <c r="Q2135" i="1"/>
  <c r="Q2836" i="1"/>
  <c r="Q3037" i="1"/>
  <c r="Q2439" i="1"/>
  <c r="Q2940" i="1"/>
  <c r="Q3599" i="1"/>
  <c r="Q2103" i="1"/>
  <c r="Q2413" i="1"/>
  <c r="Q3151" i="1"/>
  <c r="Q2034" i="1"/>
  <c r="Q2335" i="1"/>
  <c r="Q2856" i="1"/>
  <c r="Q3297" i="1"/>
  <c r="Q2479" i="1"/>
  <c r="Q3160" i="1"/>
  <c r="Q2019" i="1"/>
  <c r="Q3495" i="1"/>
  <c r="Q2042" i="1"/>
  <c r="Q2910" i="1"/>
  <c r="Q3589" i="1"/>
  <c r="Q3728" i="1"/>
  <c r="Q3535" i="1"/>
  <c r="Q3742" i="1"/>
  <c r="Q2044" i="1"/>
  <c r="Q2689" i="1"/>
  <c r="Q2633" i="1"/>
  <c r="Q2063" i="1"/>
  <c r="Q3689" i="1"/>
  <c r="Q3748" i="1"/>
  <c r="Q3613" i="1"/>
  <c r="Q3555" i="1"/>
  <c r="Q3577" i="1"/>
  <c r="Q3699" i="1"/>
  <c r="Q3483" i="1"/>
  <c r="Q2389" i="1"/>
  <c r="Q3104" i="1"/>
  <c r="Q2223" i="1"/>
  <c r="Q2887" i="1"/>
  <c r="Q2846" i="1"/>
  <c r="Q3142" i="1"/>
  <c r="Q2928" i="1"/>
  <c r="Q2145" i="1"/>
  <c r="Q2988" i="1"/>
  <c r="Q2022" i="1"/>
  <c r="Q2242" i="1"/>
  <c r="Q3003" i="1"/>
  <c r="Q3050" i="1"/>
  <c r="Q3171" i="1"/>
  <c r="Q2074" i="1"/>
  <c r="Q2355" i="1"/>
  <c r="Q2876" i="1"/>
  <c r="Q3357" i="1"/>
  <c r="Q2579" i="1"/>
  <c r="Q3220" i="1"/>
  <c r="Q3751" i="1"/>
  <c r="Q3517" i="1"/>
  <c r="Q2923" i="1"/>
  <c r="Q2704" i="1"/>
  <c r="Q3722" i="1"/>
  <c r="Q3557" i="1"/>
  <c r="Q2925" i="1"/>
  <c r="Q2845" i="1"/>
  <c r="Q2866" i="1"/>
  <c r="Q3504" i="1"/>
  <c r="Q3524" i="1"/>
  <c r="Q3768" i="1"/>
  <c r="Q3693" i="1"/>
  <c r="Q3575" i="1"/>
  <c r="Q3597" i="1"/>
  <c r="Q3759" i="1"/>
  <c r="Q3543" i="1"/>
  <c r="Q2442" i="1"/>
  <c r="Q3188" i="1"/>
  <c r="Q2444" i="1"/>
  <c r="Q2929" i="1"/>
  <c r="Q3246" i="1"/>
  <c r="Q2385" i="1"/>
  <c r="Q2889" i="1"/>
  <c r="Q2187" i="1"/>
  <c r="Q3033" i="1"/>
  <c r="Q2064" i="1"/>
  <c r="Q2023" i="1"/>
  <c r="Q3129" i="1"/>
  <c r="Q3070" i="1"/>
  <c r="Q2012" i="1"/>
  <c r="Q2134" i="1"/>
  <c r="Q2715" i="1"/>
  <c r="Q2896" i="1"/>
  <c r="Q2218" i="1"/>
  <c r="Q2599" i="1"/>
  <c r="Q3781" i="1"/>
  <c r="Q3787" i="1"/>
  <c r="Q3788" i="1"/>
  <c r="Q3782" i="1"/>
  <c r="Q3784" i="1"/>
  <c r="Q3794" i="1"/>
  <c r="Q3789" i="1"/>
  <c r="Q3783" i="1"/>
  <c r="Q3790" i="1"/>
  <c r="Q3791" i="1"/>
  <c r="Q3786" i="1"/>
  <c r="Q3793" i="1"/>
  <c r="Q3792" i="1"/>
  <c r="Q3785" i="1"/>
  <c r="Q3361" i="1"/>
  <c r="Q2961" i="1"/>
  <c r="Q2561" i="1"/>
  <c r="Q2161" i="1"/>
  <c r="Q3260" i="1"/>
  <c r="Q2860" i="1"/>
  <c r="Q2460" i="1"/>
  <c r="Q2060" i="1"/>
  <c r="Q3139" i="1"/>
  <c r="Q2739" i="1"/>
  <c r="Q2339" i="1"/>
  <c r="Q3458" i="1"/>
  <c r="Q3058" i="1"/>
  <c r="Q2658" i="1"/>
  <c r="Q2258" i="1"/>
  <c r="Q3337" i="1"/>
  <c r="Q2937" i="1"/>
  <c r="Q2537" i="1"/>
  <c r="Q2137" i="1"/>
  <c r="Q3216" i="1"/>
  <c r="Q2816" i="1"/>
  <c r="Q2416" i="1"/>
  <c r="Q2016" i="1"/>
  <c r="Q3095" i="1"/>
  <c r="Q2695" i="1"/>
  <c r="Q2295" i="1"/>
  <c r="Q3374" i="1"/>
  <c r="Q2974" i="1"/>
  <c r="Q2574" i="1"/>
  <c r="Q2174" i="1"/>
  <c r="Q3252" i="1"/>
  <c r="Q2852" i="1"/>
  <c r="Q2452" i="1"/>
  <c r="Q2052" i="1"/>
  <c r="Q3131" i="1"/>
  <c r="Q2731" i="1"/>
  <c r="Q2331" i="1"/>
  <c r="Q3410" i="1"/>
  <c r="Q3010" i="1"/>
  <c r="Q2610" i="1"/>
  <c r="Q2210" i="1"/>
  <c r="Q3087" i="1"/>
  <c r="Q2203" i="1"/>
  <c r="Q2425" i="1"/>
  <c r="Q2644" i="1"/>
  <c r="Q2147" i="1"/>
  <c r="Q3004" i="1"/>
  <c r="Q2685" i="1"/>
  <c r="Q2173" i="1"/>
  <c r="Q3389" i="1"/>
  <c r="Q2326" i="1"/>
  <c r="Q2862" i="1"/>
  <c r="Q2847" i="1"/>
  <c r="Q2903" i="1"/>
  <c r="Q2008" i="1"/>
  <c r="Q2069" i="1"/>
  <c r="Q2902" i="1"/>
  <c r="Q2007" i="1"/>
  <c r="Q2893" i="1"/>
  <c r="Q2006" i="1"/>
  <c r="Q3046" i="1"/>
  <c r="Q2489" i="1"/>
  <c r="Q2647" i="1"/>
  <c r="Q2762" i="1"/>
  <c r="Q2349" i="1"/>
  <c r="Q3133" i="1"/>
  <c r="Q2624" i="1"/>
  <c r="Q2124" i="1"/>
  <c r="Q2802" i="1"/>
  <c r="Q3327" i="1"/>
  <c r="Q2443" i="1"/>
  <c r="Q2433" i="1"/>
  <c r="Q3242" i="1"/>
  <c r="Q2347" i="1"/>
  <c r="Q3661" i="1"/>
  <c r="Q3503" i="1"/>
  <c r="Q3680" i="1"/>
  <c r="Q3619" i="1"/>
  <c r="Q3578" i="1"/>
  <c r="Q3497" i="1"/>
  <c r="Q3526" i="1"/>
  <c r="Q3687" i="1"/>
  <c r="Q3773" i="1"/>
  <c r="Q3712" i="1"/>
  <c r="Q3529" i="1"/>
  <c r="Q3341" i="1"/>
  <c r="Q2941" i="1"/>
  <c r="Q2541" i="1"/>
  <c r="Q2141" i="1"/>
  <c r="Q3240" i="1"/>
  <c r="Q2840" i="1"/>
  <c r="Q2440" i="1"/>
  <c r="Q2040" i="1"/>
  <c r="Q3119" i="1"/>
  <c r="Q2719" i="1"/>
  <c r="Q2319" i="1"/>
  <c r="Q3438" i="1"/>
  <c r="Q3038" i="1"/>
  <c r="Q2638" i="1"/>
  <c r="Q2238" i="1"/>
  <c r="Q3317" i="1"/>
  <c r="Q2917" i="1"/>
  <c r="Q2517" i="1"/>
  <c r="Q2117" i="1"/>
  <c r="Q3196" i="1"/>
  <c r="Q2796" i="1"/>
  <c r="Q2396" i="1"/>
  <c r="Q1996" i="1"/>
  <c r="Q3075" i="1"/>
  <c r="Q2675" i="1"/>
  <c r="Q2275" i="1"/>
  <c r="Q3354" i="1"/>
  <c r="Q2954" i="1"/>
  <c r="Q2554" i="1"/>
  <c r="Q2154" i="1"/>
  <c r="Q3232" i="1"/>
  <c r="Q2832" i="1"/>
  <c r="Q2432" i="1"/>
  <c r="Q2032" i="1"/>
  <c r="Q3111" i="1"/>
  <c r="Q2711" i="1"/>
  <c r="Q2311" i="1"/>
  <c r="Q3390" i="1"/>
  <c r="Q2990" i="1"/>
  <c r="Q2590" i="1"/>
  <c r="Q2190" i="1"/>
  <c r="Q3045" i="1"/>
  <c r="Q2153" i="1"/>
  <c r="Q2025" i="1"/>
  <c r="Q2602" i="1"/>
  <c r="Q3301" i="1"/>
  <c r="Q2901" i="1"/>
  <c r="Q2501" i="1"/>
  <c r="Q2101" i="1"/>
  <c r="Q3200" i="1"/>
  <c r="Q2800" i="1"/>
  <c r="Q2400" i="1"/>
  <c r="Q2000" i="1"/>
  <c r="Q3079" i="1"/>
  <c r="Q2679" i="1"/>
  <c r="Q2279" i="1"/>
  <c r="Q3398" i="1"/>
  <c r="Q2998" i="1"/>
  <c r="Q2598" i="1"/>
  <c r="Q2198" i="1"/>
  <c r="Q3277" i="1"/>
  <c r="Q2877" i="1"/>
  <c r="Q2477" i="1"/>
  <c r="Q2077" i="1"/>
  <c r="Q3156" i="1"/>
  <c r="Q2756" i="1"/>
  <c r="Q2356" i="1"/>
  <c r="Q3435" i="1"/>
  <c r="Q3035" i="1"/>
  <c r="Q2635" i="1"/>
  <c r="Q2235" i="1"/>
  <c r="Q3314" i="1"/>
  <c r="Q2914" i="1"/>
  <c r="Q2514" i="1"/>
  <c r="Q2114" i="1"/>
  <c r="Q3192" i="1"/>
  <c r="Q2792" i="1"/>
  <c r="Q2392" i="1"/>
  <c r="Q1992" i="1"/>
  <c r="Q3071" i="1"/>
  <c r="Q2671" i="1"/>
  <c r="Q2271" i="1"/>
  <c r="Q3350" i="1"/>
  <c r="Q2950" i="1"/>
  <c r="Q2550" i="1"/>
  <c r="Q2150" i="1"/>
  <c r="Q2953" i="1"/>
  <c r="Q2066" i="1"/>
  <c r="Q3402" i="1"/>
  <c r="Q2507" i="1"/>
  <c r="Q2265" i="1"/>
  <c r="Q3445" i="1"/>
  <c r="Q2548" i="1"/>
  <c r="Q3263" i="1"/>
  <c r="Q3286" i="1"/>
  <c r="Q2725" i="1"/>
  <c r="Q2653" i="1"/>
  <c r="Q2766" i="1"/>
  <c r="Q2005" i="1"/>
  <c r="Q2742" i="1"/>
  <c r="Q2765" i="1"/>
  <c r="Q2525" i="1"/>
  <c r="Q2764" i="1"/>
  <c r="Q3328" i="1"/>
  <c r="Q3427" i="1"/>
  <c r="Q2363" i="1"/>
  <c r="Q2825" i="1"/>
  <c r="Q2625" i="1"/>
  <c r="Q2167" i="1"/>
  <c r="Q3382" i="1"/>
  <c r="Q2487" i="1"/>
  <c r="Q3048" i="1"/>
  <c r="Q2665" i="1"/>
  <c r="Q3193" i="1"/>
  <c r="Q2306" i="1"/>
  <c r="Q2208" i="1"/>
  <c r="Q3105" i="1"/>
  <c r="Q2213" i="1"/>
  <c r="Q3601" i="1"/>
  <c r="Q3702" i="1"/>
  <c r="Q3620" i="1"/>
  <c r="Q3559" i="1"/>
  <c r="Q3518" i="1"/>
  <c r="Q3281" i="1"/>
  <c r="Q2881" i="1"/>
  <c r="Q2481" i="1"/>
  <c r="Q2081" i="1"/>
  <c r="Q3180" i="1"/>
  <c r="Q2780" i="1"/>
  <c r="Q2380" i="1"/>
  <c r="Q3459" i="1"/>
  <c r="Q3059" i="1"/>
  <c r="Q2659" i="1"/>
  <c r="Q2259" i="1"/>
  <c r="Q3378" i="1"/>
  <c r="Q2978" i="1"/>
  <c r="Q2578" i="1"/>
  <c r="Q2178" i="1"/>
  <c r="Q3257" i="1"/>
  <c r="Q2857" i="1"/>
  <c r="Q2457" i="1"/>
  <c r="Q2057" i="1"/>
  <c r="Q3136" i="1"/>
  <c r="Q2736" i="1"/>
  <c r="Q2336" i="1"/>
  <c r="Q3415" i="1"/>
  <c r="Q3015" i="1"/>
  <c r="Q2615" i="1"/>
  <c r="Q2215" i="1"/>
  <c r="Q3294" i="1"/>
  <c r="Q2894" i="1"/>
  <c r="Q2494" i="1"/>
  <c r="Q2094" i="1"/>
  <c r="Q3172" i="1"/>
  <c r="Q2772" i="1"/>
  <c r="Q2372" i="1"/>
  <c r="Q3451" i="1"/>
  <c r="Q3051" i="1"/>
  <c r="Q2651" i="1"/>
  <c r="Q2251" i="1"/>
  <c r="Q3330" i="1"/>
  <c r="Q2930" i="1"/>
  <c r="Q2530" i="1"/>
  <c r="Q2130" i="1"/>
  <c r="Q2908" i="1"/>
  <c r="Q2024" i="1"/>
  <c r="Q3349" i="1"/>
  <c r="Q2465" i="1"/>
  <c r="Q3409" i="1"/>
  <c r="Q3393" i="1"/>
  <c r="Q2506" i="1"/>
  <c r="Q3145" i="1"/>
  <c r="Q3213" i="1"/>
  <c r="Q2833" i="1"/>
  <c r="Q2683" i="1"/>
  <c r="Q2249" i="1"/>
  <c r="Q2724" i="1"/>
  <c r="Q2402" i="1"/>
  <c r="Q2563" i="1"/>
  <c r="Q2723" i="1"/>
  <c r="Q2703" i="1"/>
  <c r="Q2722" i="1"/>
  <c r="Q2573" i="1"/>
  <c r="Q3384" i="1"/>
  <c r="Q2313" i="1"/>
  <c r="Q2383" i="1"/>
  <c r="Q2583" i="1"/>
  <c r="Q3408" i="1"/>
  <c r="Q3329" i="1"/>
  <c r="Q2445" i="1"/>
  <c r="Q2564" i="1"/>
  <c r="Q2623" i="1"/>
  <c r="Q3148" i="1"/>
  <c r="Q2264" i="1"/>
  <c r="Q3102" i="1"/>
  <c r="Q3063" i="1"/>
  <c r="Q2168" i="1"/>
  <c r="Q3581" i="1"/>
  <c r="Q3682" i="1"/>
  <c r="Q3600" i="1"/>
  <c r="Q3539" i="1"/>
  <c r="Q3498" i="1"/>
  <c r="Q3241" i="1"/>
  <c r="Q2841" i="1"/>
  <c r="Q2441" i="1"/>
  <c r="Q2041" i="1"/>
  <c r="Q3140" i="1"/>
  <c r="Q2740" i="1"/>
  <c r="Q2340" i="1"/>
  <c r="Q3419" i="1"/>
  <c r="Q3019" i="1"/>
  <c r="Q2619" i="1"/>
  <c r="Q2219" i="1"/>
  <c r="Q3338" i="1"/>
  <c r="Q2938" i="1"/>
  <c r="Q2538" i="1"/>
  <c r="Q2138" i="1"/>
  <c r="Q3217" i="1"/>
  <c r="Q2817" i="1"/>
  <c r="Q2417" i="1"/>
  <c r="Q2017" i="1"/>
  <c r="Q3096" i="1"/>
  <c r="Q2696" i="1"/>
  <c r="Q2296" i="1"/>
  <c r="Q3375" i="1"/>
  <c r="Q2975" i="1"/>
  <c r="Q2575" i="1"/>
  <c r="Q2175" i="1"/>
  <c r="Q3254" i="1"/>
  <c r="Q2854" i="1"/>
  <c r="Q2454" i="1"/>
  <c r="Q2054" i="1"/>
  <c r="Q3132" i="1"/>
  <c r="Q2732" i="1"/>
  <c r="Q2332" i="1"/>
  <c r="Q3411" i="1"/>
  <c r="Q3011" i="1"/>
  <c r="Q3221" i="1"/>
  <c r="Q2821" i="1"/>
  <c r="Q2421" i="1"/>
  <c r="Q2021" i="1"/>
  <c r="Q3181" i="1"/>
  <c r="Q2781" i="1"/>
  <c r="Q2381" i="1"/>
  <c r="Q3433" i="1"/>
  <c r="Q3080" i="1"/>
  <c r="Q2680" i="1"/>
  <c r="Q2280" i="1"/>
  <c r="Q3359" i="1"/>
  <c r="Q2959" i="1"/>
  <c r="Q2559" i="1"/>
  <c r="Q2159" i="1"/>
  <c r="Q3278" i="1"/>
  <c r="Q2878" i="1"/>
  <c r="Q2478" i="1"/>
  <c r="Q2078" i="1"/>
  <c r="Q3157" i="1"/>
  <c r="Q2757" i="1"/>
  <c r="Q2357" i="1"/>
  <c r="Q3436" i="1"/>
  <c r="Q3036" i="1"/>
  <c r="Q2636" i="1"/>
  <c r="Q2236" i="1"/>
  <c r="Q3315" i="1"/>
  <c r="Q2915" i="1"/>
  <c r="Q2515" i="1"/>
  <c r="Q2115" i="1"/>
  <c r="Q3194" i="1"/>
  <c r="Q2794" i="1"/>
  <c r="Q2394" i="1"/>
  <c r="Q1994" i="1"/>
  <c r="Q3072" i="1"/>
  <c r="Q2672" i="1"/>
  <c r="Q2272" i="1"/>
  <c r="Q3351" i="1"/>
  <c r="Q2951" i="1"/>
  <c r="Q2551" i="1"/>
  <c r="Q2151" i="1"/>
  <c r="Q3230" i="1"/>
  <c r="Q2830" i="1"/>
  <c r="Q3610" i="1"/>
  <c r="Q3161" i="1"/>
  <c r="Q2761" i="1"/>
  <c r="Q2361" i="1"/>
  <c r="Q3460" i="1"/>
  <c r="Q3060" i="1"/>
  <c r="Q2660" i="1"/>
  <c r="Q2260" i="1"/>
  <c r="Q3339" i="1"/>
  <c r="Q2939" i="1"/>
  <c r="Q2539" i="1"/>
  <c r="Q2139" i="1"/>
  <c r="Q3258" i="1"/>
  <c r="Q2858" i="1"/>
  <c r="Q2458" i="1"/>
  <c r="Q2058" i="1"/>
  <c r="Q3137" i="1"/>
  <c r="Q2737" i="1"/>
  <c r="Q2337" i="1"/>
  <c r="Q3416" i="1"/>
  <c r="Q3016" i="1"/>
  <c r="Q2616" i="1"/>
  <c r="Q2216" i="1"/>
  <c r="Q3295" i="1"/>
  <c r="Q2895" i="1"/>
  <c r="Q2495" i="1"/>
  <c r="Q2095" i="1"/>
  <c r="Q3174" i="1"/>
  <c r="Q2774" i="1"/>
  <c r="Q2374" i="1"/>
  <c r="Q3452" i="1"/>
  <c r="Q3052" i="1"/>
  <c r="Q2652" i="1"/>
  <c r="Q2252" i="1"/>
  <c r="Q3331" i="1"/>
  <c r="Q2931" i="1"/>
  <c r="Q2531" i="1"/>
  <c r="Q2131" i="1"/>
  <c r="Q3210" i="1"/>
  <c r="Q2810" i="1"/>
  <c r="Q2410" i="1"/>
  <c r="Q2010" i="1"/>
  <c r="Q2645" i="1"/>
  <c r="Q2786" i="1"/>
  <c r="Q3086" i="1"/>
  <c r="Q2202" i="1"/>
  <c r="Q3144" i="1"/>
  <c r="Q3127" i="1"/>
  <c r="Q2243" i="1"/>
  <c r="Q3269" i="1"/>
  <c r="Q2947" i="1"/>
  <c r="Q3304" i="1"/>
  <c r="Q2409" i="1"/>
  <c r="Q3345" i="1"/>
  <c r="Q2453" i="1"/>
  <c r="Q2882" i="1"/>
  <c r="Q3344" i="1"/>
  <c r="Q2449" i="1"/>
  <c r="Q3609" i="1"/>
  <c r="Q3141" i="1"/>
  <c r="Q2741" i="1"/>
  <c r="Q2341" i="1"/>
  <c r="Q3440" i="1"/>
  <c r="Q3040" i="1"/>
  <c r="Q2640" i="1"/>
  <c r="Q2240" i="1"/>
  <c r="Q3319" i="1"/>
  <c r="Q2919" i="1"/>
  <c r="Q2519" i="1"/>
  <c r="Q2119" i="1"/>
  <c r="Q3238" i="1"/>
  <c r="Q2838" i="1"/>
  <c r="Q2438" i="1"/>
  <c r="Q2038" i="1"/>
  <c r="Q3117" i="1"/>
  <c r="Q2717" i="1"/>
  <c r="Q2317" i="1"/>
  <c r="Q3396" i="1"/>
  <c r="Q2996" i="1"/>
  <c r="Q2596" i="1"/>
  <c r="Q2196" i="1"/>
  <c r="Q3275" i="1"/>
  <c r="Q2875" i="1"/>
  <c r="Q2475" i="1"/>
  <c r="Q2075" i="1"/>
  <c r="Q3154" i="1"/>
  <c r="Q2754" i="1"/>
  <c r="Q2354" i="1"/>
  <c r="Q3432" i="1"/>
  <c r="Q3032" i="1"/>
  <c r="Q2632" i="1"/>
  <c r="Q2232" i="1"/>
  <c r="Q3311" i="1"/>
  <c r="Q2911" i="1"/>
  <c r="Q2511" i="1"/>
  <c r="Q2111" i="1"/>
  <c r="Q3190" i="1"/>
  <c r="Q3608" i="1"/>
  <c r="Q3121" i="1"/>
  <c r="Q2721" i="1"/>
  <c r="Q2321" i="1"/>
  <c r="Q3420" i="1"/>
  <c r="Q3020" i="1"/>
  <c r="Q2620" i="1"/>
  <c r="Q2220" i="1"/>
  <c r="Q3299" i="1"/>
  <c r="Q2899" i="1"/>
  <c r="Q2499" i="1"/>
  <c r="Q2099" i="1"/>
  <c r="Q3218" i="1"/>
  <c r="Q2818" i="1"/>
  <c r="Q2418" i="1"/>
  <c r="Q2018" i="1"/>
  <c r="Q3097" i="1"/>
  <c r="Q2697" i="1"/>
  <c r="Q2297" i="1"/>
  <c r="Q3376" i="1"/>
  <c r="Q2976" i="1"/>
  <c r="Q2576" i="1"/>
  <c r="Q2176" i="1"/>
  <c r="Q3255" i="1"/>
  <c r="Q2855" i="1"/>
  <c r="Q2455" i="1"/>
  <c r="Q2055" i="1"/>
  <c r="Q3134" i="1"/>
  <c r="Q2734" i="1"/>
  <c r="Q2334" i="1"/>
  <c r="Q3412" i="1"/>
  <c r="Q3012" i="1"/>
  <c r="Q2612" i="1"/>
  <c r="Q2212" i="1"/>
  <c r="Q3291" i="1"/>
  <c r="Q2891" i="1"/>
  <c r="Q2491" i="1"/>
  <c r="Q2091" i="1"/>
  <c r="Q3170" i="1"/>
  <c r="Q2770" i="1"/>
  <c r="Q2370" i="1"/>
  <c r="Q3447" i="1"/>
  <c r="Q2553" i="1"/>
  <c r="Q3227" i="1"/>
  <c r="Q3002" i="1"/>
  <c r="Q3606" i="1"/>
  <c r="Q3081" i="1"/>
  <c r="Q2681" i="1"/>
  <c r="Q2281" i="1"/>
  <c r="Q3380" i="1"/>
  <c r="Q2980" i="1"/>
  <c r="Q2580" i="1"/>
  <c r="Q2180" i="1"/>
  <c r="Q3259" i="1"/>
  <c r="Q2859" i="1"/>
  <c r="Q2459" i="1"/>
  <c r="Q2059" i="1"/>
  <c r="Q3178" i="1"/>
  <c r="Q2778" i="1"/>
  <c r="Q2378" i="1"/>
  <c r="Q3457" i="1"/>
  <c r="Q3057" i="1"/>
  <c r="Q2657" i="1"/>
  <c r="Q2257" i="1"/>
  <c r="Q3336" i="1"/>
  <c r="Q2936" i="1"/>
  <c r="Q2536" i="1"/>
  <c r="Q2136" i="1"/>
  <c r="Q3215" i="1"/>
  <c r="Q3401" i="1"/>
  <c r="Q3001" i="1"/>
  <c r="Q2601" i="1"/>
  <c r="Q2201" i="1"/>
  <c r="Q3300" i="1"/>
  <c r="Q2900" i="1"/>
  <c r="Q2500" i="1"/>
  <c r="Q2100" i="1"/>
  <c r="Q3179" i="1"/>
  <c r="Q2779" i="1"/>
  <c r="Q2379" i="1"/>
  <c r="Q3453" i="1"/>
  <c r="Q3098" i="1"/>
  <c r="Q2698" i="1"/>
  <c r="Q3021" i="1"/>
  <c r="Q2001" i="1"/>
  <c r="Q2560" i="1"/>
  <c r="Q3199" i="1"/>
  <c r="Q2299" i="1"/>
  <c r="Q2918" i="1"/>
  <c r="Q2098" i="1"/>
  <c r="Q2777" i="1"/>
  <c r="Q3456" i="1"/>
  <c r="Q2656" i="1"/>
  <c r="Q3335" i="1"/>
  <c r="Q2555" i="1"/>
  <c r="Q3334" i="1"/>
  <c r="Q2614" i="1"/>
  <c r="Q3332" i="1"/>
  <c r="Q2572" i="1"/>
  <c r="Q3371" i="1"/>
  <c r="Q2631" i="1"/>
  <c r="Q2790" i="1"/>
  <c r="Q2250" i="1"/>
  <c r="Q2729" i="1"/>
  <c r="Q2784" i="1"/>
  <c r="Q2373" i="1"/>
  <c r="Q2649" i="1"/>
  <c r="Q2906" i="1"/>
  <c r="Q2486" i="1"/>
  <c r="Q3168" i="1"/>
  <c r="Q3346" i="1"/>
  <c r="Q2233" i="1"/>
  <c r="Q2987" i="1"/>
  <c r="Q2002" i="1"/>
  <c r="Q3386" i="1"/>
  <c r="Q2273" i="1"/>
  <c r="Q3027" i="1"/>
  <c r="Q2942" i="1"/>
  <c r="Q3289" i="1"/>
  <c r="Q3367" i="1"/>
  <c r="Q3109" i="1"/>
  <c r="Q2088" i="1"/>
  <c r="Q2826" i="1"/>
  <c r="Q2529" i="1"/>
  <c r="Q2913" i="1"/>
  <c r="Q2346" i="1"/>
  <c r="Q2748" i="1"/>
  <c r="Q3062" i="1"/>
  <c r="Q3284" i="1"/>
  <c r="Q2126" i="1"/>
  <c r="Q3501" i="1"/>
  <c r="Q3542" i="1"/>
  <c r="Q3739" i="1"/>
  <c r="Q3638" i="1"/>
  <c r="Q3477" i="1"/>
  <c r="Q3704" i="1"/>
  <c r="Q3544" i="1"/>
  <c r="Q3673" i="1"/>
  <c r="Q3612" i="1"/>
  <c r="Q3648" i="1"/>
  <c r="Q3486" i="1"/>
  <c r="Q3651" i="1"/>
  <c r="Q3729" i="1"/>
  <c r="Q3726" i="1"/>
  <c r="Q2403" i="1"/>
  <c r="Q2084" i="1"/>
  <c r="Q3522" i="1"/>
  <c r="Q3618" i="1"/>
  <c r="Q3776" i="1"/>
  <c r="Q3775" i="1"/>
  <c r="Q3653" i="1"/>
  <c r="Q3592" i="1"/>
  <c r="Q3628" i="1"/>
  <c r="Q3765" i="1"/>
  <c r="Q3709" i="1"/>
  <c r="Q3686" i="1"/>
  <c r="Q2520" i="1"/>
  <c r="Q3437" i="1"/>
  <c r="Q3195" i="1"/>
  <c r="Q3292" i="1"/>
  <c r="Q3430" i="1"/>
  <c r="Q2603" i="1"/>
  <c r="Q3185" i="1"/>
  <c r="Q3084" i="1"/>
  <c r="Q2146" i="1"/>
  <c r="Q3249" i="1"/>
  <c r="Q2307" i="1"/>
  <c r="Q3053" i="1"/>
  <c r="Q2004" i="1"/>
  <c r="Q3448" i="1"/>
  <c r="Q2664" i="1"/>
  <c r="Q2981" i="1"/>
  <c r="Q3400" i="1"/>
  <c r="Q2540" i="1"/>
  <c r="Q3159" i="1"/>
  <c r="Q2239" i="1"/>
  <c r="Q2898" i="1"/>
  <c r="Q1998" i="1"/>
  <c r="Q2677" i="1"/>
  <c r="Q3356" i="1"/>
  <c r="Q2556" i="1"/>
  <c r="Q3235" i="1"/>
  <c r="Q2535" i="1"/>
  <c r="Q3274" i="1"/>
  <c r="Q2594" i="1"/>
  <c r="Q3312" i="1"/>
  <c r="Q2552" i="1"/>
  <c r="Q3271" i="1"/>
  <c r="Q2611" i="1"/>
  <c r="Q3450" i="1"/>
  <c r="Q2750" i="1"/>
  <c r="Q2230" i="1"/>
  <c r="Q2687" i="1"/>
  <c r="Q2205" i="1"/>
  <c r="Q2328" i="1"/>
  <c r="Q2123" i="1"/>
  <c r="Q2864" i="1"/>
  <c r="Q2883" i="1"/>
  <c r="Q3126" i="1"/>
  <c r="Q3262" i="1"/>
  <c r="Q2188" i="1"/>
  <c r="Q2945" i="1"/>
  <c r="Q2967" i="1"/>
  <c r="Q3302" i="1"/>
  <c r="Q2228" i="1"/>
  <c r="Q2985" i="1"/>
  <c r="Q2142" i="1"/>
  <c r="Q3247" i="1"/>
  <c r="Q2083" i="1"/>
  <c r="Q3067" i="1"/>
  <c r="Q2046" i="1"/>
  <c r="Q2247" i="1"/>
  <c r="Q2426" i="1"/>
  <c r="Q3464" i="1"/>
  <c r="Q2706" i="1"/>
  <c r="Q3009" i="1"/>
  <c r="Q3189" i="1"/>
  <c r="Q3481" i="1"/>
  <c r="Q3719" i="1"/>
  <c r="Q3774" i="1"/>
  <c r="Q3631" i="1"/>
  <c r="Q2921" i="1"/>
  <c r="Q3360" i="1"/>
  <c r="Q3099" i="1"/>
  <c r="Q2199" i="1"/>
  <c r="Q2798" i="1"/>
  <c r="Q2637" i="1"/>
  <c r="Q3316" i="1"/>
  <c r="Q2516" i="1"/>
  <c r="Q2435" i="1"/>
  <c r="Q3234" i="1"/>
  <c r="Q2534" i="1"/>
  <c r="Q2532" i="1"/>
  <c r="Q3251" i="1"/>
  <c r="Q2591" i="1"/>
  <c r="Q2730" i="1"/>
  <c r="Q2170" i="1"/>
  <c r="Q3267" i="1"/>
  <c r="Q2286" i="1"/>
  <c r="Q2822" i="1"/>
  <c r="Q2388" i="1"/>
  <c r="Q3209" i="1"/>
  <c r="Q2853" i="1"/>
  <c r="Q2567" i="1"/>
  <c r="Q2186" i="1"/>
  <c r="Q2943" i="1"/>
  <c r="Q3205" i="1"/>
  <c r="Q3025" i="1"/>
  <c r="Q2562" i="1"/>
  <c r="Q2353" i="1"/>
  <c r="Q3282" i="1"/>
  <c r="Q2861" i="1"/>
  <c r="Q3340" i="1"/>
  <c r="Q2480" i="1"/>
  <c r="Q3039" i="1"/>
  <c r="Q2179" i="1"/>
  <c r="Q2758" i="1"/>
  <c r="Q3417" i="1"/>
  <c r="Q2617" i="1"/>
  <c r="Q3296" i="1"/>
  <c r="Q2496" i="1"/>
  <c r="Q3175" i="1"/>
  <c r="Q2415" i="1"/>
  <c r="Q3214" i="1"/>
  <c r="Q2474" i="1"/>
  <c r="Q3272" i="1"/>
  <c r="Q2512" i="1"/>
  <c r="Q3231" i="1"/>
  <c r="Q2571" i="1"/>
  <c r="Q3370" i="1"/>
  <c r="Q2710" i="1"/>
  <c r="Q2110" i="1"/>
  <c r="Q2508" i="1"/>
  <c r="Q2867" i="1"/>
  <c r="Q2244" i="1"/>
  <c r="Q2743" i="1"/>
  <c r="Q2769" i="1"/>
  <c r="Q3042" i="1"/>
  <c r="Q3167" i="1"/>
  <c r="Q2104" i="1"/>
  <c r="Q2808" i="1"/>
  <c r="Q2209" i="1"/>
  <c r="Q3207" i="1"/>
  <c r="Q2144" i="1"/>
  <c r="Q2848" i="1"/>
  <c r="Q2128" i="1"/>
  <c r="Q3163" i="1"/>
  <c r="Q2387" i="1"/>
  <c r="Q2983" i="1"/>
  <c r="Q3373" i="1"/>
  <c r="Q3425" i="1"/>
  <c r="Q2308" i="1"/>
  <c r="Q2962" i="1"/>
  <c r="Q3008" i="1"/>
  <c r="Q2622" i="1"/>
  <c r="Q2788" i="1"/>
  <c r="Q3013" i="1"/>
  <c r="Q3703" i="1"/>
  <c r="Q3482" i="1"/>
  <c r="Q3679" i="1"/>
  <c r="Q3558" i="1"/>
  <c r="Q3736" i="1"/>
  <c r="Q3735" i="1"/>
  <c r="Q3734" i="1"/>
  <c r="Q3593" i="1"/>
  <c r="Q3552" i="1"/>
  <c r="Q3568" i="1"/>
  <c r="Q3605" i="1"/>
  <c r="Q3591" i="1"/>
  <c r="Q3669" i="1"/>
  <c r="Q3506" i="1"/>
  <c r="Q2690" i="1"/>
  <c r="Q2806" i="1"/>
  <c r="Q2528" i="1"/>
  <c r="Q2733" i="1"/>
  <c r="Q2125" i="1"/>
  <c r="Q3324" i="1"/>
  <c r="Q3780" i="1"/>
  <c r="Q3538" i="1"/>
  <c r="Q3715" i="1"/>
  <c r="Q3553" i="1"/>
  <c r="Q3532" i="1"/>
  <c r="Q3565" i="1"/>
  <c r="Q3649" i="1"/>
  <c r="Q3466" i="1"/>
  <c r="Q3512" i="1"/>
  <c r="Q3629" i="1"/>
  <c r="Q2801" i="1"/>
  <c r="Q3320" i="1"/>
  <c r="Q2420" i="1"/>
  <c r="Q2999" i="1"/>
  <c r="Q2079" i="1"/>
  <c r="Q2738" i="1"/>
  <c r="Q3397" i="1"/>
  <c r="Q2597" i="1"/>
  <c r="Q3276" i="1"/>
  <c r="Q2476" i="1"/>
  <c r="Q3155" i="1"/>
  <c r="Q2395" i="1"/>
  <c r="Q3114" i="1"/>
  <c r="Q2434" i="1"/>
  <c r="Q3212" i="1"/>
  <c r="Q2492" i="1"/>
  <c r="Q3211" i="1"/>
  <c r="Q2471" i="1"/>
  <c r="Q3310" i="1"/>
  <c r="Q2090" i="1"/>
  <c r="Q2466" i="1"/>
  <c r="Q3446" i="1"/>
  <c r="Q2149" i="1"/>
  <c r="Q2248" i="1"/>
  <c r="Q2727" i="1"/>
  <c r="Q2745" i="1"/>
  <c r="Q2989" i="1"/>
  <c r="Q3125" i="1"/>
  <c r="Q2062" i="1"/>
  <c r="Q2682" i="1"/>
  <c r="Q3229" i="1"/>
  <c r="Q3165" i="1"/>
  <c r="Q2102" i="1"/>
  <c r="Q3366" i="1"/>
  <c r="Q3113" i="1"/>
  <c r="Q3186" i="1"/>
  <c r="Q2933" i="1"/>
  <c r="Q3287" i="1"/>
  <c r="Q2266" i="1"/>
  <c r="Q2566" i="1"/>
  <c r="Q2569" i="1"/>
  <c r="Q2968" i="1"/>
  <c r="Q3683" i="1"/>
  <c r="Q3659" i="1"/>
  <c r="Q3716" i="1"/>
  <c r="Q3714" i="1"/>
  <c r="Q3548" i="1"/>
  <c r="Q3571" i="1"/>
  <c r="Q3528" i="1"/>
  <c r="Q3551" i="1"/>
  <c r="Q3745" i="1"/>
  <c r="Q2701" i="1"/>
  <c r="Q3280" i="1"/>
  <c r="Q2360" i="1"/>
  <c r="Q2979" i="1"/>
  <c r="Q2039" i="1"/>
  <c r="Q2718" i="1"/>
  <c r="Q3377" i="1"/>
  <c r="Q2577" i="1"/>
  <c r="Q3256" i="1"/>
  <c r="Q2456" i="1"/>
  <c r="Q3135" i="1"/>
  <c r="Q2375" i="1"/>
  <c r="Q3094" i="1"/>
  <c r="Q2414" i="1"/>
  <c r="Q3152" i="1"/>
  <c r="Q2472" i="1"/>
  <c r="Q3191" i="1"/>
  <c r="Q2451" i="1"/>
  <c r="Q3290" i="1"/>
  <c r="Q2670" i="1"/>
  <c r="Q2070" i="1"/>
  <c r="Q2424" i="1"/>
  <c r="Q3307" i="1"/>
  <c r="Q2107" i="1"/>
  <c r="Q3226" i="1"/>
  <c r="Q2643" i="1"/>
  <c r="Q2303" i="1"/>
  <c r="Q2905" i="1"/>
  <c r="Q3083" i="1"/>
  <c r="Q2009" i="1"/>
  <c r="Q2629" i="1"/>
  <c r="Q2482" i="1"/>
  <c r="Q3123" i="1"/>
  <c r="Q2049" i="1"/>
  <c r="Q2669" i="1"/>
  <c r="Q3365" i="1"/>
  <c r="Q3026" i="1"/>
  <c r="Q2744" i="1"/>
  <c r="Q2888" i="1"/>
  <c r="Q2086" i="1"/>
  <c r="Q3245" i="1"/>
  <c r="Q2224" i="1"/>
  <c r="Q2509" i="1"/>
  <c r="Q2082" i="1"/>
  <c r="Q2527" i="1"/>
  <c r="Q2787" i="1"/>
  <c r="Q2926" i="1"/>
  <c r="Q2469" i="1"/>
  <c r="Q3663" i="1"/>
  <c r="Q3760" i="1"/>
  <c r="Q3639" i="1"/>
  <c r="Q3478" i="1"/>
  <c r="Q3696" i="1"/>
  <c r="Q3695" i="1"/>
  <c r="Q3694" i="1"/>
  <c r="Q3533" i="1"/>
  <c r="Q3525" i="1"/>
  <c r="Q2621" i="1"/>
  <c r="Q3120" i="1"/>
  <c r="Q2200" i="1"/>
  <c r="Q2819" i="1"/>
  <c r="Q3413" i="1"/>
  <c r="Q2558" i="1"/>
  <c r="Q3237" i="1"/>
  <c r="Q2437" i="1"/>
  <c r="Q3116" i="1"/>
  <c r="Q2316" i="1"/>
  <c r="Q2995" i="1"/>
  <c r="Q2315" i="1"/>
  <c r="Q3034" i="1"/>
  <c r="Q2274" i="1"/>
  <c r="Q2992" i="1"/>
  <c r="Q2312" i="1"/>
  <c r="Q3091" i="1"/>
  <c r="Q2391" i="1"/>
  <c r="Q3150" i="1"/>
  <c r="Q2570" i="1"/>
  <c r="Q2287" i="1"/>
  <c r="Q3173" i="1"/>
  <c r="Q2726" i="1"/>
  <c r="Q3309" i="1"/>
  <c r="Q2422" i="1"/>
  <c r="Q2073" i="1"/>
  <c r="Q2768" i="1"/>
  <c r="Q2946" i="1"/>
  <c r="Q2122" i="1"/>
  <c r="Q2503" i="1"/>
  <c r="Q2386" i="1"/>
  <c r="Q2986" i="1"/>
  <c r="Q2543" i="1"/>
  <c r="Q2565" i="1"/>
  <c r="Q2763" i="1"/>
  <c r="Q2869" i="1"/>
  <c r="Q2709" i="1"/>
  <c r="Q2924" i="1"/>
  <c r="Q3108" i="1"/>
  <c r="Q2087" i="1"/>
  <c r="Q3149" i="1"/>
  <c r="Q3423" i="1"/>
  <c r="Q2348" i="1"/>
  <c r="Q3143" i="1"/>
  <c r="Q2789" i="1"/>
  <c r="Q3363" i="1"/>
  <c r="Q3603" i="1"/>
  <c r="Q3700" i="1"/>
  <c r="Q3519" i="1"/>
  <c r="Q3737" i="1"/>
  <c r="Q3636" i="1"/>
  <c r="Q3635" i="1"/>
  <c r="Q3634" i="1"/>
  <c r="Q3473" i="1"/>
  <c r="Q3770" i="1"/>
  <c r="Q3468" i="1"/>
  <c r="Q3724" i="1"/>
  <c r="Q3491" i="1"/>
  <c r="Q3549" i="1"/>
  <c r="Q3585" i="1"/>
  <c r="Q2045" i="1"/>
  <c r="Q2693" i="1"/>
  <c r="Q3362" i="1"/>
  <c r="Q3583" i="1"/>
  <c r="Q3660" i="1"/>
  <c r="Q3717" i="1"/>
  <c r="Q3616" i="1"/>
  <c r="Q3615" i="1"/>
  <c r="Q3614" i="1"/>
  <c r="Q3727" i="1"/>
  <c r="Q3710" i="1"/>
  <c r="Q3767" i="1"/>
  <c r="Q3471" i="1"/>
  <c r="Q3509" i="1"/>
  <c r="Q3545" i="1"/>
  <c r="Q2705" i="1"/>
  <c r="Q3479" i="1"/>
  <c r="Q3596" i="1"/>
  <c r="Q3595" i="1"/>
  <c r="Q3546" i="1"/>
  <c r="Q3650" i="1"/>
  <c r="Q3604" i="1"/>
  <c r="Q3505" i="1"/>
  <c r="Q2488" i="1"/>
  <c r="Q2127" i="1"/>
  <c r="Q3607" i="1"/>
  <c r="Q2581" i="1"/>
  <c r="Q3100" i="1"/>
  <c r="Q2160" i="1"/>
  <c r="Q2799" i="1"/>
  <c r="Q3418" i="1"/>
  <c r="Q2518" i="1"/>
  <c r="Q3197" i="1"/>
  <c r="Q2397" i="1"/>
  <c r="Q3076" i="1"/>
  <c r="Q2276" i="1"/>
  <c r="Q2955" i="1"/>
  <c r="Q2255" i="1"/>
  <c r="Q3014" i="1"/>
  <c r="Q2254" i="1"/>
  <c r="Q2972" i="1"/>
  <c r="Q2292" i="1"/>
  <c r="Q3031" i="1"/>
  <c r="Q2371" i="1"/>
  <c r="Q3130" i="1"/>
  <c r="Q2510" i="1"/>
  <c r="Q3403" i="1"/>
  <c r="Q2245" i="1"/>
  <c r="Q3128" i="1"/>
  <c r="Q2505" i="1"/>
  <c r="Q2646" i="1"/>
  <c r="Q2369" i="1"/>
  <c r="Q2785" i="1"/>
  <c r="Q2684" i="1"/>
  <c r="Q2904" i="1"/>
  <c r="Q2384" i="1"/>
  <c r="Q2408" i="1"/>
  <c r="Q3364" i="1"/>
  <c r="Q2944" i="1"/>
  <c r="Q2606" i="1"/>
  <c r="Q2493" i="1"/>
  <c r="Q2523" i="1"/>
  <c r="Q2713" i="1"/>
  <c r="Q2343" i="1"/>
  <c r="Q2667" i="1"/>
  <c r="Q2429" i="1"/>
  <c r="Q3066" i="1"/>
  <c r="Q3065" i="1"/>
  <c r="Q3369" i="1"/>
  <c r="Q2222" i="1"/>
  <c r="Q2747" i="1"/>
  <c r="Q3499" i="1"/>
  <c r="Q3644" i="1"/>
  <c r="Q3647" i="1"/>
  <c r="Q3489" i="1"/>
  <c r="Q2068" i="1"/>
  <c r="Q3461" i="1"/>
  <c r="Q2521" i="1"/>
  <c r="Q3000" i="1"/>
  <c r="Q2140" i="1"/>
  <c r="Q2759" i="1"/>
  <c r="Q3358" i="1"/>
  <c r="Q2498" i="1"/>
  <c r="Q3177" i="1"/>
  <c r="Q2377" i="1"/>
  <c r="Q3056" i="1"/>
  <c r="Q2256" i="1"/>
  <c r="Q2935" i="1"/>
  <c r="Q2195" i="1"/>
  <c r="Q2994" i="1"/>
  <c r="Q2234" i="1"/>
  <c r="Q2952" i="1"/>
  <c r="Q2192" i="1"/>
  <c r="Q2991" i="1"/>
  <c r="Q2351" i="1"/>
  <c r="Q3110" i="1"/>
  <c r="Q2490" i="1"/>
  <c r="Q3353" i="1"/>
  <c r="Q2108" i="1"/>
  <c r="Q3044" i="1"/>
  <c r="Q2368" i="1"/>
  <c r="Q2162" i="1"/>
  <c r="Q2327" i="1"/>
  <c r="Q2164" i="1"/>
  <c r="Q2642" i="1"/>
  <c r="Q2809" i="1"/>
  <c r="Q2246" i="1"/>
  <c r="Q2366" i="1"/>
  <c r="Q3093" i="1"/>
  <c r="Q2849" i="1"/>
  <c r="Q2067" i="1"/>
  <c r="Q2448" i="1"/>
  <c r="Q2207" i="1"/>
  <c r="Q2668" i="1"/>
  <c r="Q3089" i="1"/>
  <c r="Q2533" i="1"/>
  <c r="Q3024" i="1"/>
  <c r="Q2003" i="1"/>
  <c r="Q3023" i="1"/>
  <c r="Q3285" i="1"/>
  <c r="Q2169" i="1"/>
  <c r="Q2206" i="1"/>
  <c r="Q3761" i="1"/>
  <c r="Q3563" i="1"/>
  <c r="Q3640" i="1"/>
  <c r="Q3697" i="1"/>
  <c r="Q3594" i="1"/>
  <c r="Q3750" i="1"/>
  <c r="Q3107" i="1"/>
  <c r="Q2663" i="1"/>
  <c r="Q3441" i="1"/>
  <c r="Q2461" i="1"/>
  <c r="Q2960" i="1"/>
  <c r="Q2120" i="1"/>
  <c r="Q2699" i="1"/>
  <c r="Q3318" i="1"/>
  <c r="Q2398" i="1"/>
  <c r="Q3077" i="1"/>
  <c r="Q2277" i="1"/>
  <c r="Q2956" i="1"/>
  <c r="Q2156" i="1"/>
  <c r="Q2835" i="1"/>
  <c r="Q2155" i="1"/>
  <c r="Q2934" i="1"/>
  <c r="Q2214" i="1"/>
  <c r="Q2932" i="1"/>
  <c r="Q2172" i="1"/>
  <c r="Q2971" i="1"/>
  <c r="Q2291" i="1"/>
  <c r="Q3090" i="1"/>
  <c r="Q2470" i="1"/>
  <c r="Q3308" i="1"/>
  <c r="Q3325" i="1"/>
  <c r="Q2949" i="1"/>
  <c r="Q2284" i="1"/>
  <c r="Q3348" i="1"/>
  <c r="Q2285" i="1"/>
  <c r="Q3405" i="1"/>
  <c r="Q2589" i="1"/>
  <c r="Q2767" i="1"/>
  <c r="Q3442" i="1"/>
  <c r="Q2324" i="1"/>
  <c r="Q2827" i="1"/>
  <c r="Q2807" i="1"/>
  <c r="Q3428" i="1"/>
  <c r="Q2406" i="1"/>
  <c r="Q3406" i="1"/>
  <c r="Q2626" i="1"/>
  <c r="Q3407" i="1"/>
  <c r="Q2982" i="1"/>
  <c r="Q2886" i="1"/>
  <c r="Q3243" i="1"/>
  <c r="Q3047" i="1"/>
  <c r="Q3061" i="1"/>
  <c r="Q2121" i="1"/>
  <c r="Q2700" i="1"/>
  <c r="Q3239" i="1"/>
  <c r="Q2399" i="1"/>
  <c r="Q3018" i="1"/>
  <c r="Q2158" i="1"/>
  <c r="Q2837" i="1"/>
  <c r="Q2037" i="1"/>
  <c r="Q2716" i="1"/>
  <c r="Q3395" i="1"/>
  <c r="Q2655" i="1"/>
  <c r="Q3414" i="1"/>
  <c r="Q2654" i="1"/>
  <c r="Q3372" i="1"/>
  <c r="Q2692" i="1"/>
  <c r="Q3431" i="1"/>
  <c r="Q2751" i="1"/>
  <c r="Q2031" i="1"/>
  <c r="Q2870" i="1"/>
  <c r="Q2290" i="1"/>
  <c r="Q2824" i="1"/>
  <c r="Q2522" i="1"/>
  <c r="Q2549" i="1"/>
  <c r="Q2829" i="1"/>
  <c r="Q2993" i="1"/>
  <c r="Q2013" i="1"/>
  <c r="Q3347" i="1"/>
  <c r="Q3443" i="1"/>
  <c r="Q2325" i="1"/>
  <c r="Q3082" i="1"/>
  <c r="Q3068" i="1"/>
  <c r="Q2604" i="1"/>
  <c r="Q2365" i="1"/>
  <c r="Q3122" i="1"/>
  <c r="Q2093" i="1"/>
  <c r="Q2204" i="1"/>
  <c r="Q2089" i="1"/>
  <c r="Q3204" i="1"/>
  <c r="Q2183" i="1"/>
  <c r="Q2427" i="1"/>
  <c r="Q2666" i="1"/>
  <c r="Q2027" i="1"/>
  <c r="Q3465" i="1"/>
  <c r="Q2843" i="1"/>
  <c r="Q3146" i="1"/>
  <c r="Q3041" i="1"/>
  <c r="Q2061" i="1"/>
  <c r="Q2600" i="1"/>
  <c r="Q3219" i="1"/>
  <c r="Q2359" i="1"/>
  <c r="Q2958" i="1"/>
  <c r="Q2118" i="1"/>
  <c r="Q2797" i="1"/>
  <c r="Q1997" i="1"/>
  <c r="Q2676" i="1"/>
  <c r="Q3355" i="1"/>
  <c r="Q2595" i="1"/>
  <c r="Q3394" i="1"/>
  <c r="Q2634" i="1"/>
  <c r="Q3352" i="1"/>
  <c r="Q2592" i="1"/>
  <c r="Q3391" i="1"/>
  <c r="Q2691" i="1"/>
  <c r="Q2011" i="1"/>
  <c r="Q2850" i="1"/>
  <c r="Q2270" i="1"/>
  <c r="Q2782" i="1"/>
  <c r="Q3184" i="1"/>
  <c r="Q2423" i="1"/>
  <c r="Q2253" i="1"/>
  <c r="Q2948" i="1"/>
  <c r="Q3424" i="1"/>
  <c r="Q3305" i="1"/>
  <c r="Q3388" i="1"/>
  <c r="Q2283" i="1"/>
  <c r="Q3029" i="1"/>
  <c r="Q2268" i="1"/>
  <c r="Q3429" i="1"/>
  <c r="Q2323" i="1"/>
  <c r="Q3069" i="1"/>
  <c r="Q2048" i="1"/>
  <c r="Q3342" i="1"/>
  <c r="Q2047" i="1"/>
  <c r="Q3162" i="1"/>
  <c r="Q2133" i="1"/>
  <c r="Q3268" i="1"/>
  <c r="Q2582" i="1"/>
  <c r="Q3469" i="1"/>
  <c r="Q3665" i="1"/>
  <c r="Q3642" i="1"/>
  <c r="Q2753" i="1"/>
  <c r="Q2029" i="1"/>
  <c r="Q3763" i="1"/>
  <c r="Q3513" i="1"/>
  <c r="Q2305" i="1"/>
  <c r="Q2804" i="1"/>
  <c r="Q3030" i="1"/>
  <c r="Q3484" i="1"/>
  <c r="Q3523" i="1"/>
  <c r="Q3749" i="1"/>
  <c r="Q3584" i="1"/>
  <c r="Q3769" i="1"/>
  <c r="Q3744" i="1"/>
  <c r="Q3470" i="1"/>
  <c r="Q3713" i="1"/>
  <c r="Q3655" i="1"/>
  <c r="Q3617" i="1"/>
  <c r="Q3779" i="1"/>
  <c r="Q3623" i="1"/>
  <c r="Q2484" i="1"/>
  <c r="Q3233" i="1"/>
  <c r="Q2707" i="1"/>
  <c r="Q3153" i="1"/>
  <c r="Q3288" i="1"/>
  <c r="Q2922" i="1"/>
  <c r="Q2407" i="1"/>
  <c r="Q2229" i="1"/>
  <c r="Q2513" i="1"/>
  <c r="Q2106" i="1"/>
  <c r="Q2065" i="1"/>
  <c r="Q3182" i="1"/>
  <c r="Q3250" i="1"/>
  <c r="Q2072" i="1"/>
  <c r="Q2194" i="1"/>
  <c r="Q2735" i="1"/>
  <c r="Q2916" i="1"/>
  <c r="Q2278" i="1"/>
  <c r="Q2639" i="1"/>
  <c r="Q2221" i="1"/>
  <c r="G1993" i="1"/>
  <c r="G1994" i="1" s="1"/>
  <c r="G1995" i="1" s="1"/>
  <c r="G1996" i="1" s="1"/>
  <c r="G1997" i="1" s="1"/>
  <c r="G1998" i="1" s="1"/>
  <c r="G1999" i="1" s="1"/>
  <c r="G2000" i="1" s="1"/>
  <c r="G2001" i="1" s="1"/>
  <c r="G2002" i="1" s="1"/>
  <c r="G2003" i="1" s="1"/>
  <c r="G2004" i="1" s="1"/>
  <c r="G2005" i="1" s="1"/>
  <c r="G2006" i="1" s="1"/>
  <c r="G2007" i="1" s="1"/>
  <c r="G2008" i="1" s="1"/>
  <c r="G2009" i="1" s="1"/>
  <c r="G2010" i="1" s="1"/>
  <c r="G2011" i="1" s="1"/>
  <c r="G2012" i="1" s="1"/>
  <c r="G2013" i="1" s="1"/>
  <c r="G2014" i="1" s="1"/>
  <c r="G2015" i="1" s="1"/>
  <c r="G2016" i="1" s="1"/>
  <c r="G2017" i="1" s="1"/>
  <c r="G2018" i="1" s="1"/>
  <c r="G2019" i="1" s="1"/>
  <c r="G2020" i="1" s="1"/>
  <c r="G2021" i="1" s="1"/>
  <c r="G2022" i="1" s="1"/>
  <c r="G2023" i="1" s="1"/>
  <c r="G2024" i="1" s="1"/>
  <c r="G2025" i="1" s="1"/>
  <c r="G2026" i="1" s="1"/>
  <c r="G2027" i="1" s="1"/>
  <c r="G2028" i="1" s="1"/>
  <c r="G2029" i="1" s="1"/>
  <c r="G2030" i="1" s="1"/>
  <c r="G2031" i="1" s="1"/>
  <c r="G2032" i="1" s="1"/>
  <c r="R3" i="1"/>
  <c r="R4" i="1" s="1"/>
  <c r="U1989"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W1990" i="1"/>
  <c r="K3798" i="1" l="1"/>
  <c r="R2010" i="1"/>
  <c r="R2006" i="1"/>
  <c r="R2018" i="1"/>
  <c r="R1996" i="1"/>
  <c r="R2012" i="1"/>
  <c r="R2031" i="1"/>
  <c r="R2029" i="1"/>
  <c r="R2011" i="1"/>
  <c r="R1994" i="1"/>
  <c r="R2026" i="1"/>
  <c r="R2005" i="1"/>
  <c r="R1998" i="1"/>
  <c r="R2001" i="1"/>
  <c r="R2013" i="1"/>
  <c r="R2008" i="1"/>
  <c r="R2022" i="1"/>
  <c r="R2030" i="1"/>
  <c r="R2015" i="1"/>
  <c r="R2028" i="1"/>
  <c r="R1997" i="1"/>
  <c r="R2014" i="1"/>
  <c r="R2017" i="1"/>
  <c r="R2020" i="1"/>
  <c r="R2016" i="1"/>
  <c r="R2007" i="1"/>
  <c r="R2021" i="1"/>
  <c r="R2009" i="1"/>
  <c r="R2025" i="1"/>
  <c r="R1995" i="1"/>
  <c r="R2027" i="1"/>
  <c r="R1992" i="1"/>
  <c r="R2003" i="1"/>
  <c r="R1993" i="1"/>
  <c r="R2023" i="1"/>
  <c r="R1999" i="1"/>
  <c r="R2004" i="1"/>
  <c r="R2024" i="1"/>
  <c r="R2000" i="1"/>
  <c r="R2019" i="1"/>
  <c r="R2002" i="1"/>
  <c r="G2033" i="1"/>
  <c r="R2032" i="1"/>
  <c r="U1990" i="1"/>
  <c r="D2"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S3" i="1" s="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W1991" i="1"/>
  <c r="K3799" i="1" l="1"/>
  <c r="F1193" i="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F1825" i="1" s="1"/>
  <c r="F1826" i="1" s="1"/>
  <c r="F1827" i="1" s="1"/>
  <c r="F1828" i="1" s="1"/>
  <c r="F1829" i="1" s="1"/>
  <c r="F1830" i="1" s="1"/>
  <c r="F1831" i="1" s="1"/>
  <c r="F1832" i="1" s="1"/>
  <c r="F1833" i="1" s="1"/>
  <c r="F1834" i="1" s="1"/>
  <c r="F1835" i="1" s="1"/>
  <c r="F1836" i="1" s="1"/>
  <c r="F1837" i="1" s="1"/>
  <c r="F1838" i="1" s="1"/>
  <c r="F1839" i="1" s="1"/>
  <c r="F1840" i="1" s="1"/>
  <c r="F1841" i="1" s="1"/>
  <c r="F1842" i="1" s="1"/>
  <c r="F1843" i="1" s="1"/>
  <c r="F1844" i="1" s="1"/>
  <c r="F1845" i="1" s="1"/>
  <c r="F1846" i="1" s="1"/>
  <c r="F1847" i="1" s="1"/>
  <c r="F1848" i="1" s="1"/>
  <c r="F1849" i="1" s="1"/>
  <c r="F1850" i="1" s="1"/>
  <c r="F1851" i="1" s="1"/>
  <c r="F1852" i="1" s="1"/>
  <c r="F1853" i="1" s="1"/>
  <c r="F1854" i="1" s="1"/>
  <c r="F1855" i="1" s="1"/>
  <c r="F1856" i="1" s="1"/>
  <c r="F1857" i="1" s="1"/>
  <c r="F1858" i="1" s="1"/>
  <c r="F1859" i="1" s="1"/>
  <c r="F1860" i="1" s="1"/>
  <c r="F1861" i="1" s="1"/>
  <c r="F1862" i="1" s="1"/>
  <c r="F1863" i="1" s="1"/>
  <c r="F1864" i="1" s="1"/>
  <c r="F1865" i="1" s="1"/>
  <c r="F1866" i="1" s="1"/>
  <c r="F1867" i="1" s="1"/>
  <c r="F1868" i="1" s="1"/>
  <c r="F1869" i="1" s="1"/>
  <c r="F1870" i="1" s="1"/>
  <c r="F1871" i="1" s="1"/>
  <c r="F1872" i="1" s="1"/>
  <c r="F1873" i="1" s="1"/>
  <c r="F1874" i="1" s="1"/>
  <c r="F1875" i="1" s="1"/>
  <c r="F1876" i="1" s="1"/>
  <c r="F1877" i="1" s="1"/>
  <c r="F1878" i="1" s="1"/>
  <c r="F1879" i="1" s="1"/>
  <c r="F1880" i="1" s="1"/>
  <c r="F1881" i="1" s="1"/>
  <c r="F1882" i="1" s="1"/>
  <c r="F1883" i="1" s="1"/>
  <c r="F1884" i="1" s="1"/>
  <c r="F1885" i="1" s="1"/>
  <c r="F1886" i="1" s="1"/>
  <c r="F1887" i="1" s="1"/>
  <c r="F1888" i="1" s="1"/>
  <c r="F1889" i="1" s="1"/>
  <c r="F1890" i="1" s="1"/>
  <c r="F1891" i="1" s="1"/>
  <c r="F1892" i="1" s="1"/>
  <c r="F1893" i="1" s="1"/>
  <c r="F1894" i="1" s="1"/>
  <c r="F1895" i="1" s="1"/>
  <c r="F1896" i="1" s="1"/>
  <c r="F1897" i="1" s="1"/>
  <c r="F1898" i="1" s="1"/>
  <c r="F1899" i="1" s="1"/>
  <c r="F1900" i="1" s="1"/>
  <c r="F1901" i="1" s="1"/>
  <c r="F1902" i="1" s="1"/>
  <c r="F1903" i="1" s="1"/>
  <c r="F1904" i="1" s="1"/>
  <c r="F1905" i="1" s="1"/>
  <c r="F1906" i="1" s="1"/>
  <c r="F1907" i="1" s="1"/>
  <c r="F1908" i="1" s="1"/>
  <c r="F1909" i="1" s="1"/>
  <c r="F1910" i="1" s="1"/>
  <c r="F1911" i="1" s="1"/>
  <c r="F1912" i="1" s="1"/>
  <c r="F1913" i="1" s="1"/>
  <c r="F1914" i="1" s="1"/>
  <c r="F1915" i="1" s="1"/>
  <c r="F1916" i="1" s="1"/>
  <c r="F1917" i="1" s="1"/>
  <c r="F1918" i="1" s="1"/>
  <c r="F1919" i="1" s="1"/>
  <c r="F1920" i="1" s="1"/>
  <c r="F1921" i="1" s="1"/>
  <c r="F1922" i="1" s="1"/>
  <c r="F1923" i="1" s="1"/>
  <c r="F1924" i="1" s="1"/>
  <c r="F1925" i="1" s="1"/>
  <c r="F1926" i="1" s="1"/>
  <c r="F1927" i="1" s="1"/>
  <c r="F1928" i="1" s="1"/>
  <c r="F1929" i="1" s="1"/>
  <c r="F1930" i="1" s="1"/>
  <c r="F1931" i="1" s="1"/>
  <c r="F1932" i="1" s="1"/>
  <c r="F1933" i="1" s="1"/>
  <c r="F1934" i="1" s="1"/>
  <c r="F1935" i="1" s="1"/>
  <c r="F1936" i="1" s="1"/>
  <c r="F1937" i="1" s="1"/>
  <c r="F1938" i="1" s="1"/>
  <c r="F1939" i="1" s="1"/>
  <c r="F1940" i="1" s="1"/>
  <c r="F1941" i="1" s="1"/>
  <c r="F1942" i="1" s="1"/>
  <c r="F1943" i="1" s="1"/>
  <c r="F1944" i="1" s="1"/>
  <c r="F1945" i="1" s="1"/>
  <c r="F1946" i="1" s="1"/>
  <c r="F1947" i="1" s="1"/>
  <c r="F1948" i="1" s="1"/>
  <c r="F1949" i="1" s="1"/>
  <c r="F1950" i="1" s="1"/>
  <c r="F1951" i="1" s="1"/>
  <c r="F1952" i="1" s="1"/>
  <c r="F1953" i="1" s="1"/>
  <c r="F1954" i="1" s="1"/>
  <c r="F1955" i="1" s="1"/>
  <c r="F1956" i="1" s="1"/>
  <c r="F1957" i="1" s="1"/>
  <c r="F1958" i="1" s="1"/>
  <c r="F1959" i="1" s="1"/>
  <c r="F1960" i="1" s="1"/>
  <c r="F1961" i="1" s="1"/>
  <c r="F1962" i="1" s="1"/>
  <c r="F1963" i="1" s="1"/>
  <c r="F1964" i="1" s="1"/>
  <c r="F1965" i="1" s="1"/>
  <c r="F1966" i="1" s="1"/>
  <c r="F1967" i="1" s="1"/>
  <c r="F1968" i="1" s="1"/>
  <c r="F1969" i="1" s="1"/>
  <c r="F1970" i="1" s="1"/>
  <c r="F1971" i="1" s="1"/>
  <c r="F1972" i="1" s="1"/>
  <c r="F1973" i="1" s="1"/>
  <c r="F1974" i="1" s="1"/>
  <c r="F1975" i="1" s="1"/>
  <c r="F1976" i="1" s="1"/>
  <c r="F1977" i="1" s="1"/>
  <c r="F1978" i="1" s="1"/>
  <c r="F1979" i="1" s="1"/>
  <c r="F1980" i="1" s="1"/>
  <c r="F1981" i="1" s="1"/>
  <c r="F1982" i="1" s="1"/>
  <c r="F1983" i="1" s="1"/>
  <c r="F1984" i="1" s="1"/>
  <c r="F1985" i="1" s="1"/>
  <c r="F1986" i="1" s="1"/>
  <c r="F1987" i="1" s="1"/>
  <c r="F1988" i="1" s="1"/>
  <c r="F1989" i="1" s="1"/>
  <c r="F1990" i="1" s="1"/>
  <c r="F1991" i="1" s="1"/>
  <c r="F1992" i="1" s="1"/>
  <c r="F1993" i="1" s="1"/>
  <c r="F1994" i="1" s="1"/>
  <c r="F1995" i="1" s="1"/>
  <c r="F1996" i="1" s="1"/>
  <c r="F1997" i="1" s="1"/>
  <c r="F1998" i="1" s="1"/>
  <c r="F1999" i="1" s="1"/>
  <c r="F2000" i="1" s="1"/>
  <c r="F2001" i="1" s="1"/>
  <c r="F2002" i="1" s="1"/>
  <c r="F2003" i="1" s="1"/>
  <c r="F2004" i="1" s="1"/>
  <c r="F2005" i="1" s="1"/>
  <c r="F2006" i="1" s="1"/>
  <c r="F2007" i="1" s="1"/>
  <c r="F2008" i="1" s="1"/>
  <c r="F2009" i="1" s="1"/>
  <c r="F2010" i="1" s="1"/>
  <c r="F2011" i="1" s="1"/>
  <c r="F2012" i="1" s="1"/>
  <c r="F2013" i="1" s="1"/>
  <c r="F2014" i="1" s="1"/>
  <c r="F2015" i="1" s="1"/>
  <c r="F2016" i="1" s="1"/>
  <c r="F2017" i="1" s="1"/>
  <c r="F2018" i="1" s="1"/>
  <c r="F2019" i="1" s="1"/>
  <c r="F2020" i="1" s="1"/>
  <c r="F2021" i="1" s="1"/>
  <c r="F2022" i="1" s="1"/>
  <c r="F2023" i="1" s="1"/>
  <c r="F2024" i="1" s="1"/>
  <c r="F2025" i="1" s="1"/>
  <c r="F2026" i="1" s="1"/>
  <c r="F2027" i="1" s="1"/>
  <c r="F2028" i="1" s="1"/>
  <c r="F2029" i="1" s="1"/>
  <c r="F2030" i="1" s="1"/>
  <c r="F2031" i="1" s="1"/>
  <c r="F2032" i="1" s="1"/>
  <c r="F2033" i="1" s="1"/>
  <c r="F2034" i="1" s="1"/>
  <c r="F2035" i="1" s="1"/>
  <c r="F2036" i="1" s="1"/>
  <c r="F2037" i="1" s="1"/>
  <c r="F2038" i="1" s="1"/>
  <c r="F2039" i="1" s="1"/>
  <c r="F2040" i="1" s="1"/>
  <c r="F2041" i="1" s="1"/>
  <c r="F2042" i="1" s="1"/>
  <c r="F2043" i="1" s="1"/>
  <c r="F2044" i="1" s="1"/>
  <c r="F2045" i="1" s="1"/>
  <c r="F2046" i="1" s="1"/>
  <c r="F2047" i="1" s="1"/>
  <c r="F2048" i="1" s="1"/>
  <c r="F2049" i="1" s="1"/>
  <c r="F2050" i="1" s="1"/>
  <c r="F2051" i="1" s="1"/>
  <c r="F2052" i="1" s="1"/>
  <c r="F2053" i="1" s="1"/>
  <c r="F2054" i="1" s="1"/>
  <c r="F2055" i="1" s="1"/>
  <c r="F2056" i="1" s="1"/>
  <c r="F2057" i="1" s="1"/>
  <c r="F2058" i="1" s="1"/>
  <c r="F2059" i="1" s="1"/>
  <c r="F2060" i="1" s="1"/>
  <c r="F2061" i="1" s="1"/>
  <c r="F2062" i="1" s="1"/>
  <c r="F2063" i="1" s="1"/>
  <c r="F2064" i="1" s="1"/>
  <c r="F2065" i="1" s="1"/>
  <c r="F2066" i="1" s="1"/>
  <c r="F2067" i="1" s="1"/>
  <c r="F2068" i="1" s="1"/>
  <c r="F2069" i="1" s="1"/>
  <c r="F2070" i="1" s="1"/>
  <c r="F2071" i="1" s="1"/>
  <c r="F2072" i="1" s="1"/>
  <c r="F2073" i="1" s="1"/>
  <c r="F2074" i="1" s="1"/>
  <c r="F2075" i="1" s="1"/>
  <c r="F2076" i="1" s="1"/>
  <c r="F2077" i="1" s="1"/>
  <c r="F2078" i="1" s="1"/>
  <c r="F2079" i="1" s="1"/>
  <c r="F2080" i="1" s="1"/>
  <c r="F2081" i="1" s="1"/>
  <c r="F2082" i="1" s="1"/>
  <c r="F2083" i="1" s="1"/>
  <c r="F2084" i="1" s="1"/>
  <c r="F2085" i="1" s="1"/>
  <c r="F2086" i="1" s="1"/>
  <c r="F2087" i="1" s="1"/>
  <c r="F2088" i="1" s="1"/>
  <c r="F2089" i="1" s="1"/>
  <c r="F2090" i="1" s="1"/>
  <c r="F2091" i="1" s="1"/>
  <c r="F2092" i="1" s="1"/>
  <c r="F2093" i="1" s="1"/>
  <c r="F2094" i="1" s="1"/>
  <c r="F2095" i="1" s="1"/>
  <c r="F2096" i="1" s="1"/>
  <c r="F2097" i="1" s="1"/>
  <c r="F2098" i="1" s="1"/>
  <c r="F2099" i="1" s="1"/>
  <c r="F2100" i="1" s="1"/>
  <c r="F2101" i="1" s="1"/>
  <c r="F2102" i="1" s="1"/>
  <c r="F2103" i="1" s="1"/>
  <c r="F2104" i="1" s="1"/>
  <c r="F2105" i="1" s="1"/>
  <c r="F2106" i="1" s="1"/>
  <c r="F2107" i="1" s="1"/>
  <c r="F2108" i="1" s="1"/>
  <c r="F2109" i="1" s="1"/>
  <c r="F2110" i="1" s="1"/>
  <c r="F2111" i="1" s="1"/>
  <c r="F2112" i="1" s="1"/>
  <c r="F2113" i="1" s="1"/>
  <c r="F2114" i="1" s="1"/>
  <c r="F2115" i="1" s="1"/>
  <c r="F2116" i="1" s="1"/>
  <c r="F2117" i="1" s="1"/>
  <c r="F2118" i="1" s="1"/>
  <c r="F2119" i="1" s="1"/>
  <c r="F2120" i="1" s="1"/>
  <c r="F2121" i="1" s="1"/>
  <c r="F2122" i="1" s="1"/>
  <c r="F2123" i="1" s="1"/>
  <c r="F2124" i="1" s="1"/>
  <c r="F2125" i="1" s="1"/>
  <c r="F2126" i="1" s="1"/>
  <c r="F2127" i="1" s="1"/>
  <c r="F2128" i="1" s="1"/>
  <c r="F2129" i="1" s="1"/>
  <c r="F2130" i="1" s="1"/>
  <c r="F2131" i="1" s="1"/>
  <c r="F2132" i="1" s="1"/>
  <c r="F2133" i="1" s="1"/>
  <c r="F2134" i="1" s="1"/>
  <c r="F2135" i="1" s="1"/>
  <c r="F2136" i="1" s="1"/>
  <c r="F2137" i="1" s="1"/>
  <c r="F2138" i="1" s="1"/>
  <c r="F2139" i="1" s="1"/>
  <c r="F2140" i="1" s="1"/>
  <c r="F2141" i="1" s="1"/>
  <c r="F2142" i="1" s="1"/>
  <c r="F2143" i="1" s="1"/>
  <c r="F2144" i="1" s="1"/>
  <c r="F2145" i="1" s="1"/>
  <c r="F2146" i="1" s="1"/>
  <c r="F2147" i="1" s="1"/>
  <c r="F2148" i="1" s="1"/>
  <c r="F2149" i="1" s="1"/>
  <c r="F2150" i="1" s="1"/>
  <c r="F2151" i="1" s="1"/>
  <c r="F2152" i="1" s="1"/>
  <c r="F2153" i="1" s="1"/>
  <c r="F2154" i="1" s="1"/>
  <c r="F2155" i="1" s="1"/>
  <c r="F2156" i="1" s="1"/>
  <c r="F2157" i="1" s="1"/>
  <c r="F2158" i="1" s="1"/>
  <c r="F2159" i="1" s="1"/>
  <c r="F2160" i="1" s="1"/>
  <c r="F2161" i="1" s="1"/>
  <c r="F2162" i="1" s="1"/>
  <c r="F2163" i="1" s="1"/>
  <c r="F2164" i="1" s="1"/>
  <c r="F2165" i="1" s="1"/>
  <c r="F2166" i="1" s="1"/>
  <c r="F2167" i="1" s="1"/>
  <c r="F2168" i="1" s="1"/>
  <c r="F2169" i="1" s="1"/>
  <c r="F2170" i="1" s="1"/>
  <c r="F2171" i="1" s="1"/>
  <c r="F2172" i="1" s="1"/>
  <c r="F2173" i="1" s="1"/>
  <c r="F2174" i="1" s="1"/>
  <c r="F2175" i="1" s="1"/>
  <c r="F2176" i="1" s="1"/>
  <c r="F2177" i="1" s="1"/>
  <c r="F2178" i="1" s="1"/>
  <c r="F2179" i="1" s="1"/>
  <c r="F2180" i="1" s="1"/>
  <c r="F2181" i="1" s="1"/>
  <c r="F2182" i="1" s="1"/>
  <c r="F2183" i="1" s="1"/>
  <c r="F2184" i="1" s="1"/>
  <c r="F2185" i="1" s="1"/>
  <c r="F2186" i="1" s="1"/>
  <c r="F2187" i="1" s="1"/>
  <c r="F2188" i="1" s="1"/>
  <c r="F2189" i="1" s="1"/>
  <c r="F2190" i="1" s="1"/>
  <c r="F2191" i="1" s="1"/>
  <c r="F2192" i="1" s="1"/>
  <c r="F2193" i="1" s="1"/>
  <c r="F2194" i="1" s="1"/>
  <c r="F2195" i="1" s="1"/>
  <c r="F2196" i="1" s="1"/>
  <c r="F2197" i="1" s="1"/>
  <c r="F2198" i="1" s="1"/>
  <c r="F2199" i="1" s="1"/>
  <c r="F2200" i="1" s="1"/>
  <c r="F2201" i="1" s="1"/>
  <c r="F2202" i="1" s="1"/>
  <c r="F2203" i="1" s="1"/>
  <c r="F2204" i="1" s="1"/>
  <c r="F2205" i="1" s="1"/>
  <c r="F2206" i="1" s="1"/>
  <c r="F2207" i="1" s="1"/>
  <c r="F2208" i="1" s="1"/>
  <c r="F2209" i="1" s="1"/>
  <c r="F2210" i="1" s="1"/>
  <c r="F2211" i="1" s="1"/>
  <c r="F2212" i="1" s="1"/>
  <c r="F2213" i="1" s="1"/>
  <c r="F2214" i="1" s="1"/>
  <c r="F2215" i="1" s="1"/>
  <c r="F2216" i="1" s="1"/>
  <c r="F2217" i="1" s="1"/>
  <c r="F2218" i="1" s="1"/>
  <c r="F2219" i="1" s="1"/>
  <c r="F2220" i="1" s="1"/>
  <c r="F2221" i="1" s="1"/>
  <c r="F2222" i="1" s="1"/>
  <c r="F2223" i="1" s="1"/>
  <c r="F2224" i="1" s="1"/>
  <c r="F2225" i="1" s="1"/>
  <c r="F2226" i="1" s="1"/>
  <c r="F2227" i="1" s="1"/>
  <c r="F2228" i="1" s="1"/>
  <c r="F2229" i="1" s="1"/>
  <c r="F2230" i="1" s="1"/>
  <c r="F2231" i="1" s="1"/>
  <c r="F2232" i="1" s="1"/>
  <c r="F2233" i="1" s="1"/>
  <c r="F2234" i="1" s="1"/>
  <c r="F2235" i="1" s="1"/>
  <c r="F2236" i="1" s="1"/>
  <c r="F2237" i="1" s="1"/>
  <c r="F2238" i="1" s="1"/>
  <c r="F2239" i="1" s="1"/>
  <c r="F2240" i="1" s="1"/>
  <c r="F2241" i="1" s="1"/>
  <c r="F2242" i="1" s="1"/>
  <c r="F2243" i="1" s="1"/>
  <c r="F2244" i="1" s="1"/>
  <c r="F2245" i="1" s="1"/>
  <c r="F2246" i="1" s="1"/>
  <c r="F2247" i="1" s="1"/>
  <c r="F2248" i="1" s="1"/>
  <c r="F2249" i="1" s="1"/>
  <c r="F2250" i="1" s="1"/>
  <c r="F2251" i="1" s="1"/>
  <c r="F2252" i="1" s="1"/>
  <c r="F2253" i="1" s="1"/>
  <c r="F2254" i="1" s="1"/>
  <c r="F2255" i="1" s="1"/>
  <c r="F2256" i="1" s="1"/>
  <c r="F2257" i="1" s="1"/>
  <c r="F2258" i="1" s="1"/>
  <c r="F2259" i="1" s="1"/>
  <c r="F2260" i="1" s="1"/>
  <c r="F2261" i="1" s="1"/>
  <c r="F2262" i="1" s="1"/>
  <c r="F2263" i="1" s="1"/>
  <c r="F2264" i="1" s="1"/>
  <c r="F2265" i="1" s="1"/>
  <c r="F2266" i="1" s="1"/>
  <c r="F2267" i="1" s="1"/>
  <c r="F2268" i="1" s="1"/>
  <c r="F2269" i="1" s="1"/>
  <c r="F2270" i="1" s="1"/>
  <c r="F2271" i="1" s="1"/>
  <c r="F2272" i="1" s="1"/>
  <c r="F2273" i="1" s="1"/>
  <c r="F2274" i="1" s="1"/>
  <c r="F2275" i="1" s="1"/>
  <c r="F2276" i="1" s="1"/>
  <c r="F2277" i="1" s="1"/>
  <c r="F2278" i="1" s="1"/>
  <c r="F2279" i="1" s="1"/>
  <c r="F2280" i="1" s="1"/>
  <c r="F2281" i="1" s="1"/>
  <c r="F2282" i="1" s="1"/>
  <c r="F2283" i="1" s="1"/>
  <c r="F2284" i="1" s="1"/>
  <c r="F2285" i="1" s="1"/>
  <c r="F2286" i="1" s="1"/>
  <c r="F2287" i="1" s="1"/>
  <c r="F2288" i="1" s="1"/>
  <c r="F2289" i="1" s="1"/>
  <c r="F2290" i="1" s="1"/>
  <c r="F2291" i="1" s="1"/>
  <c r="F2292" i="1" s="1"/>
  <c r="F2293" i="1" s="1"/>
  <c r="F2294" i="1" s="1"/>
  <c r="F2295" i="1" s="1"/>
  <c r="F2296" i="1" s="1"/>
  <c r="F2297" i="1" s="1"/>
  <c r="F2298" i="1" s="1"/>
  <c r="F2299" i="1" s="1"/>
  <c r="F2300" i="1" s="1"/>
  <c r="F2301" i="1" s="1"/>
  <c r="F2302" i="1" s="1"/>
  <c r="F2303" i="1" s="1"/>
  <c r="F2304" i="1" s="1"/>
  <c r="F2305" i="1" s="1"/>
  <c r="F2306" i="1" s="1"/>
  <c r="F2307" i="1" s="1"/>
  <c r="F2308" i="1" s="1"/>
  <c r="F2309" i="1" s="1"/>
  <c r="F2310" i="1" s="1"/>
  <c r="F2311" i="1" s="1"/>
  <c r="F2312" i="1" s="1"/>
  <c r="F2313" i="1" s="1"/>
  <c r="F2314" i="1" s="1"/>
  <c r="F2315" i="1" s="1"/>
  <c r="F2316" i="1" s="1"/>
  <c r="F2317" i="1" s="1"/>
  <c r="F2318" i="1" s="1"/>
  <c r="F2319" i="1" s="1"/>
  <c r="F2320" i="1" s="1"/>
  <c r="F2321" i="1" s="1"/>
  <c r="F2322" i="1" s="1"/>
  <c r="F2323" i="1" s="1"/>
  <c r="F2324" i="1" s="1"/>
  <c r="F2325" i="1" s="1"/>
  <c r="F2326" i="1" s="1"/>
  <c r="F2327" i="1" s="1"/>
  <c r="F2328" i="1" s="1"/>
  <c r="F2329" i="1" s="1"/>
  <c r="F2330" i="1" s="1"/>
  <c r="F2331" i="1" s="1"/>
  <c r="F2332" i="1" s="1"/>
  <c r="F2333" i="1" s="1"/>
  <c r="F2334" i="1" s="1"/>
  <c r="F2335" i="1" s="1"/>
  <c r="F2336" i="1" s="1"/>
  <c r="F2337" i="1" s="1"/>
  <c r="F2338" i="1" s="1"/>
  <c r="F2339" i="1" s="1"/>
  <c r="F2340" i="1" s="1"/>
  <c r="F2341" i="1" s="1"/>
  <c r="F2342" i="1" s="1"/>
  <c r="F2343" i="1" s="1"/>
  <c r="F2344" i="1" s="1"/>
  <c r="F2345" i="1" s="1"/>
  <c r="F2346" i="1" s="1"/>
  <c r="F2347" i="1" s="1"/>
  <c r="F2348" i="1" s="1"/>
  <c r="F2349" i="1" s="1"/>
  <c r="F2350" i="1" s="1"/>
  <c r="F2351" i="1" s="1"/>
  <c r="F2352" i="1" s="1"/>
  <c r="F2353" i="1" s="1"/>
  <c r="F2354" i="1" s="1"/>
  <c r="F2355" i="1" s="1"/>
  <c r="F2356" i="1" s="1"/>
  <c r="F2357" i="1" s="1"/>
  <c r="F2358" i="1" s="1"/>
  <c r="F2359" i="1" s="1"/>
  <c r="F2360" i="1" s="1"/>
  <c r="F2361" i="1" s="1"/>
  <c r="F2362" i="1" s="1"/>
  <c r="F2363" i="1" s="1"/>
  <c r="F2364" i="1" s="1"/>
  <c r="F2365" i="1" s="1"/>
  <c r="F2366" i="1" s="1"/>
  <c r="F2367" i="1" s="1"/>
  <c r="F2368" i="1" s="1"/>
  <c r="F2369" i="1" s="1"/>
  <c r="F2370" i="1" s="1"/>
  <c r="F2371" i="1" s="1"/>
  <c r="F2372" i="1" s="1"/>
  <c r="F2373" i="1" s="1"/>
  <c r="F2374" i="1" s="1"/>
  <c r="F2375" i="1" s="1"/>
  <c r="F2376" i="1" s="1"/>
  <c r="F2377" i="1" s="1"/>
  <c r="F2378" i="1" s="1"/>
  <c r="F2379" i="1" s="1"/>
  <c r="F2380" i="1" s="1"/>
  <c r="F2381" i="1" s="1"/>
  <c r="F2382" i="1" s="1"/>
  <c r="F2383" i="1" s="1"/>
  <c r="F2384" i="1" s="1"/>
  <c r="F2385" i="1" s="1"/>
  <c r="F2386" i="1" s="1"/>
  <c r="F2387" i="1" s="1"/>
  <c r="F2388" i="1" s="1"/>
  <c r="F2389" i="1" s="1"/>
  <c r="F2390" i="1" s="1"/>
  <c r="F2391" i="1" s="1"/>
  <c r="F2392" i="1" s="1"/>
  <c r="F2393" i="1" s="1"/>
  <c r="F2394" i="1" s="1"/>
  <c r="F2395" i="1" s="1"/>
  <c r="F2396" i="1" s="1"/>
  <c r="F2397" i="1" s="1"/>
  <c r="F2398" i="1" s="1"/>
  <c r="F2399" i="1" s="1"/>
  <c r="F2400" i="1" s="1"/>
  <c r="F2401" i="1" s="1"/>
  <c r="F2402" i="1" s="1"/>
  <c r="F2403" i="1" s="1"/>
  <c r="F2404" i="1" s="1"/>
  <c r="F2405" i="1" s="1"/>
  <c r="F2406" i="1" s="1"/>
  <c r="F2407" i="1" s="1"/>
  <c r="F2408" i="1" s="1"/>
  <c r="F2409" i="1" s="1"/>
  <c r="F2410" i="1" s="1"/>
  <c r="F2411" i="1" s="1"/>
  <c r="F2412" i="1" s="1"/>
  <c r="F2413" i="1" s="1"/>
  <c r="F2414" i="1" s="1"/>
  <c r="F2415" i="1" s="1"/>
  <c r="F2416" i="1" s="1"/>
  <c r="F2417" i="1" s="1"/>
  <c r="F2418" i="1" s="1"/>
  <c r="F2419" i="1" s="1"/>
  <c r="F2420" i="1" s="1"/>
  <c r="F2421" i="1" s="1"/>
  <c r="F2422" i="1" s="1"/>
  <c r="F2423" i="1" s="1"/>
  <c r="F2424" i="1" s="1"/>
  <c r="F2425" i="1" s="1"/>
  <c r="F2426" i="1" s="1"/>
  <c r="F2427" i="1" s="1"/>
  <c r="F2428" i="1" s="1"/>
  <c r="F2429" i="1" s="1"/>
  <c r="F2430" i="1" s="1"/>
  <c r="F2431" i="1" s="1"/>
  <c r="F2432" i="1" s="1"/>
  <c r="F2433" i="1" s="1"/>
  <c r="F2434" i="1" s="1"/>
  <c r="F2435" i="1" s="1"/>
  <c r="F2436" i="1" s="1"/>
  <c r="F2437" i="1" s="1"/>
  <c r="F2438" i="1" s="1"/>
  <c r="F2439" i="1" s="1"/>
  <c r="F2440" i="1" s="1"/>
  <c r="F2441" i="1" s="1"/>
  <c r="F2442" i="1" s="1"/>
  <c r="F2443" i="1" s="1"/>
  <c r="F2444" i="1" s="1"/>
  <c r="F2445" i="1" s="1"/>
  <c r="F2446" i="1" s="1"/>
  <c r="F2447" i="1" s="1"/>
  <c r="F2448" i="1" s="1"/>
  <c r="F2449" i="1" s="1"/>
  <c r="F2450" i="1" s="1"/>
  <c r="F2451" i="1" s="1"/>
  <c r="F2452" i="1" s="1"/>
  <c r="F2453" i="1" s="1"/>
  <c r="F2454" i="1" s="1"/>
  <c r="F2455" i="1" s="1"/>
  <c r="F2456" i="1" s="1"/>
  <c r="F2457" i="1" s="1"/>
  <c r="F2458" i="1" s="1"/>
  <c r="F2459" i="1" s="1"/>
  <c r="F2460" i="1" s="1"/>
  <c r="F2461" i="1" s="1"/>
  <c r="F2462" i="1" s="1"/>
  <c r="F2463" i="1" s="1"/>
  <c r="F2464" i="1" s="1"/>
  <c r="F2465" i="1" s="1"/>
  <c r="F2466" i="1" s="1"/>
  <c r="F2467" i="1" s="1"/>
  <c r="F2468" i="1" s="1"/>
  <c r="F2469" i="1" s="1"/>
  <c r="F2470" i="1" s="1"/>
  <c r="F2471" i="1" s="1"/>
  <c r="F2472" i="1" s="1"/>
  <c r="F2473" i="1" s="1"/>
  <c r="F2474" i="1" s="1"/>
  <c r="F2475" i="1" s="1"/>
  <c r="F2476" i="1" s="1"/>
  <c r="F2477" i="1" s="1"/>
  <c r="F2478" i="1" s="1"/>
  <c r="F2479" i="1" s="1"/>
  <c r="F2480" i="1" s="1"/>
  <c r="F2481" i="1" s="1"/>
  <c r="F2482" i="1" s="1"/>
  <c r="F2483" i="1" s="1"/>
  <c r="F2484" i="1" s="1"/>
  <c r="F2485" i="1" s="1"/>
  <c r="F2486" i="1" s="1"/>
  <c r="F2487" i="1" s="1"/>
  <c r="F2488" i="1" s="1"/>
  <c r="F2489" i="1" s="1"/>
  <c r="F2490" i="1" s="1"/>
  <c r="F2491" i="1" s="1"/>
  <c r="F2492" i="1" s="1"/>
  <c r="F2493" i="1" s="1"/>
  <c r="F2494" i="1" s="1"/>
  <c r="F2495" i="1" s="1"/>
  <c r="F2496" i="1" s="1"/>
  <c r="F2497" i="1" s="1"/>
  <c r="F2498" i="1" s="1"/>
  <c r="F2499" i="1" s="1"/>
  <c r="F2500" i="1" s="1"/>
  <c r="F2501" i="1" s="1"/>
  <c r="F2502" i="1" s="1"/>
  <c r="F2503" i="1" s="1"/>
  <c r="F2504" i="1" s="1"/>
  <c r="F2505" i="1" s="1"/>
  <c r="F2506" i="1" s="1"/>
  <c r="F2507" i="1" s="1"/>
  <c r="F2508" i="1" s="1"/>
  <c r="F2509" i="1" s="1"/>
  <c r="F2510" i="1" s="1"/>
  <c r="F2511" i="1" s="1"/>
  <c r="F2512" i="1" s="1"/>
  <c r="F2513" i="1" s="1"/>
  <c r="F2514" i="1" s="1"/>
  <c r="F2515" i="1" s="1"/>
  <c r="F2516" i="1" s="1"/>
  <c r="F2517" i="1" s="1"/>
  <c r="F2518" i="1" s="1"/>
  <c r="F2519" i="1" s="1"/>
  <c r="F2520" i="1" s="1"/>
  <c r="F2521" i="1" s="1"/>
  <c r="F2522" i="1" s="1"/>
  <c r="F2523" i="1" s="1"/>
  <c r="F2524" i="1" s="1"/>
  <c r="F2525" i="1" s="1"/>
  <c r="F2526" i="1" s="1"/>
  <c r="F2527" i="1" s="1"/>
  <c r="F2528" i="1" s="1"/>
  <c r="F2529" i="1" s="1"/>
  <c r="F2530" i="1" s="1"/>
  <c r="F2531" i="1" s="1"/>
  <c r="F2532" i="1" s="1"/>
  <c r="F2533" i="1" s="1"/>
  <c r="F2534" i="1" s="1"/>
  <c r="F2535" i="1" s="1"/>
  <c r="F2536" i="1" s="1"/>
  <c r="F2537" i="1" s="1"/>
  <c r="F2538" i="1" s="1"/>
  <c r="F2539" i="1" s="1"/>
  <c r="F2540" i="1" s="1"/>
  <c r="F2541" i="1" s="1"/>
  <c r="F2542" i="1" s="1"/>
  <c r="F2543" i="1" s="1"/>
  <c r="F2544" i="1" s="1"/>
  <c r="F2545" i="1" s="1"/>
  <c r="F2546" i="1" s="1"/>
  <c r="F2547" i="1" s="1"/>
  <c r="F2548" i="1" s="1"/>
  <c r="F2549" i="1" s="1"/>
  <c r="F2550" i="1" s="1"/>
  <c r="F2551" i="1" s="1"/>
  <c r="F2552" i="1" s="1"/>
  <c r="F2553" i="1" s="1"/>
  <c r="F2554" i="1" s="1"/>
  <c r="F2555" i="1" s="1"/>
  <c r="F2556" i="1" s="1"/>
  <c r="F2557" i="1" s="1"/>
  <c r="F2558" i="1" s="1"/>
  <c r="F2559" i="1" s="1"/>
  <c r="F2560" i="1" s="1"/>
  <c r="F2561" i="1" s="1"/>
  <c r="F2562" i="1" s="1"/>
  <c r="F2563" i="1" s="1"/>
  <c r="F2564" i="1" s="1"/>
  <c r="F2565" i="1" s="1"/>
  <c r="F2566" i="1" s="1"/>
  <c r="F2567" i="1" s="1"/>
  <c r="F2568" i="1" s="1"/>
  <c r="F2569" i="1" s="1"/>
  <c r="F2570" i="1" s="1"/>
  <c r="F2571" i="1" s="1"/>
  <c r="F2572" i="1" s="1"/>
  <c r="F2573" i="1" s="1"/>
  <c r="F2574" i="1" s="1"/>
  <c r="F2575" i="1" s="1"/>
  <c r="F2576" i="1" s="1"/>
  <c r="F2577" i="1" s="1"/>
  <c r="F2578" i="1" s="1"/>
  <c r="F2579" i="1" s="1"/>
  <c r="F2580" i="1" s="1"/>
  <c r="F2581" i="1" s="1"/>
  <c r="F2582" i="1" s="1"/>
  <c r="F2583" i="1" s="1"/>
  <c r="F2584" i="1" s="1"/>
  <c r="F2585" i="1" s="1"/>
  <c r="F2586" i="1" s="1"/>
  <c r="F2587" i="1" s="1"/>
  <c r="F2588" i="1" s="1"/>
  <c r="F2589" i="1" s="1"/>
  <c r="F2590" i="1" s="1"/>
  <c r="F2591" i="1" s="1"/>
  <c r="F2592" i="1" s="1"/>
  <c r="F2593" i="1" s="1"/>
  <c r="F2594" i="1" s="1"/>
  <c r="F2595" i="1" s="1"/>
  <c r="F2596" i="1" s="1"/>
  <c r="F2597" i="1" s="1"/>
  <c r="F2598" i="1" s="1"/>
  <c r="F2599" i="1" s="1"/>
  <c r="F2600" i="1" s="1"/>
  <c r="F2601" i="1" s="1"/>
  <c r="F2602" i="1" s="1"/>
  <c r="F2603" i="1" s="1"/>
  <c r="F2604" i="1" s="1"/>
  <c r="F2605" i="1" s="1"/>
  <c r="F2606" i="1" s="1"/>
  <c r="F2607" i="1" s="1"/>
  <c r="F2608" i="1" s="1"/>
  <c r="F2609" i="1" s="1"/>
  <c r="F2610" i="1" s="1"/>
  <c r="F2611" i="1" s="1"/>
  <c r="F2612" i="1" s="1"/>
  <c r="F2613" i="1" s="1"/>
  <c r="F2614" i="1" s="1"/>
  <c r="F2615" i="1" s="1"/>
  <c r="F2616" i="1" s="1"/>
  <c r="F2617" i="1" s="1"/>
  <c r="F2618" i="1" s="1"/>
  <c r="F2619" i="1" s="1"/>
  <c r="F2620" i="1" s="1"/>
  <c r="F2621" i="1" s="1"/>
  <c r="F2622" i="1" s="1"/>
  <c r="F2623" i="1" s="1"/>
  <c r="F2624" i="1" s="1"/>
  <c r="F2625" i="1" s="1"/>
  <c r="F2626" i="1" s="1"/>
  <c r="F2627" i="1" s="1"/>
  <c r="F2628" i="1" s="1"/>
  <c r="F2629" i="1" s="1"/>
  <c r="F2630" i="1" s="1"/>
  <c r="F2631" i="1" s="1"/>
  <c r="F2632" i="1" s="1"/>
  <c r="F2633" i="1" s="1"/>
  <c r="F2634" i="1" s="1"/>
  <c r="F2635" i="1" s="1"/>
  <c r="F2636" i="1" s="1"/>
  <c r="F2637" i="1" s="1"/>
  <c r="F2638" i="1" s="1"/>
  <c r="F2639" i="1" s="1"/>
  <c r="F2640" i="1" s="1"/>
  <c r="F2641" i="1" s="1"/>
  <c r="F2642" i="1" s="1"/>
  <c r="F2643" i="1" s="1"/>
  <c r="F2644" i="1" s="1"/>
  <c r="F2645" i="1" s="1"/>
  <c r="F2646" i="1" s="1"/>
  <c r="F2647" i="1" s="1"/>
  <c r="F2648" i="1" s="1"/>
  <c r="F2649" i="1" s="1"/>
  <c r="F2650" i="1" s="1"/>
  <c r="F2651" i="1" s="1"/>
  <c r="F2652" i="1" s="1"/>
  <c r="F2653" i="1" s="1"/>
  <c r="F2654" i="1" s="1"/>
  <c r="F2655" i="1" s="1"/>
  <c r="F2656" i="1" s="1"/>
  <c r="F2657" i="1" s="1"/>
  <c r="F2658" i="1" s="1"/>
  <c r="F2659" i="1" s="1"/>
  <c r="F2660" i="1" s="1"/>
  <c r="F2661" i="1" s="1"/>
  <c r="F2662" i="1" s="1"/>
  <c r="F2663" i="1" s="1"/>
  <c r="F2664" i="1" s="1"/>
  <c r="F2665" i="1" s="1"/>
  <c r="F2666" i="1" s="1"/>
  <c r="F2667" i="1" s="1"/>
  <c r="F2668" i="1" s="1"/>
  <c r="F2669" i="1" s="1"/>
  <c r="F2670" i="1" s="1"/>
  <c r="F2671" i="1" s="1"/>
  <c r="F2672" i="1" s="1"/>
  <c r="F2673" i="1" s="1"/>
  <c r="F2674" i="1" s="1"/>
  <c r="F2675" i="1" s="1"/>
  <c r="F2676" i="1" s="1"/>
  <c r="F2677" i="1" s="1"/>
  <c r="F2678" i="1" s="1"/>
  <c r="F2679" i="1" s="1"/>
  <c r="F2680" i="1" s="1"/>
  <c r="F2681" i="1" s="1"/>
  <c r="F2682" i="1" s="1"/>
  <c r="F2683" i="1" s="1"/>
  <c r="F2684" i="1" s="1"/>
  <c r="F2685" i="1" s="1"/>
  <c r="F2686" i="1" s="1"/>
  <c r="F2687" i="1" s="1"/>
  <c r="F2688" i="1" s="1"/>
  <c r="F2689" i="1" s="1"/>
  <c r="F2690" i="1" s="1"/>
  <c r="F2691" i="1" s="1"/>
  <c r="F2692" i="1" s="1"/>
  <c r="F2693" i="1" s="1"/>
  <c r="F2694" i="1" s="1"/>
  <c r="F2695" i="1" s="1"/>
  <c r="F2696" i="1" s="1"/>
  <c r="F2697" i="1" s="1"/>
  <c r="F2698" i="1" s="1"/>
  <c r="F2699" i="1" s="1"/>
  <c r="F2700" i="1" s="1"/>
  <c r="F2701" i="1" s="1"/>
  <c r="F2702" i="1" s="1"/>
  <c r="F2703" i="1" s="1"/>
  <c r="F2704" i="1" s="1"/>
  <c r="F2705" i="1" s="1"/>
  <c r="F2706" i="1" s="1"/>
  <c r="F2707" i="1" s="1"/>
  <c r="F2708" i="1" s="1"/>
  <c r="F2709" i="1" s="1"/>
  <c r="F2710" i="1" s="1"/>
  <c r="F2711" i="1" s="1"/>
  <c r="F2712" i="1" s="1"/>
  <c r="F2713" i="1" s="1"/>
  <c r="F2714" i="1" s="1"/>
  <c r="F2715" i="1" s="1"/>
  <c r="F2716" i="1" s="1"/>
  <c r="F2717" i="1" s="1"/>
  <c r="F2718" i="1" s="1"/>
  <c r="F2719" i="1" s="1"/>
  <c r="F2720" i="1" s="1"/>
  <c r="F2721" i="1" s="1"/>
  <c r="F2722" i="1" s="1"/>
  <c r="F2723" i="1" s="1"/>
  <c r="F2724" i="1" s="1"/>
  <c r="F2725" i="1" s="1"/>
  <c r="F2726" i="1" s="1"/>
  <c r="F2727" i="1" s="1"/>
  <c r="F2728" i="1" s="1"/>
  <c r="F2729" i="1" s="1"/>
  <c r="F2730" i="1" s="1"/>
  <c r="F2731" i="1" s="1"/>
  <c r="F2732" i="1" s="1"/>
  <c r="F2733" i="1" s="1"/>
  <c r="F2734" i="1" s="1"/>
  <c r="F2735" i="1" s="1"/>
  <c r="F2736" i="1" s="1"/>
  <c r="F2737" i="1" s="1"/>
  <c r="F2738" i="1" s="1"/>
  <c r="F2739" i="1" s="1"/>
  <c r="F2740" i="1" s="1"/>
  <c r="F2741" i="1" s="1"/>
  <c r="F2742" i="1" s="1"/>
  <c r="F2743" i="1" s="1"/>
  <c r="F2744" i="1" s="1"/>
  <c r="F2745" i="1" s="1"/>
  <c r="F2746" i="1" s="1"/>
  <c r="F2747" i="1" s="1"/>
  <c r="F2748" i="1" s="1"/>
  <c r="F2749" i="1" s="1"/>
  <c r="F2750" i="1" s="1"/>
  <c r="F2751" i="1" s="1"/>
  <c r="F2752" i="1" s="1"/>
  <c r="F2753" i="1" s="1"/>
  <c r="F2754" i="1" s="1"/>
  <c r="F2755" i="1" s="1"/>
  <c r="F2756" i="1" s="1"/>
  <c r="F2757" i="1" s="1"/>
  <c r="F2758" i="1" s="1"/>
  <c r="F2759" i="1" s="1"/>
  <c r="F2760" i="1" s="1"/>
  <c r="F2761" i="1" s="1"/>
  <c r="F2762" i="1" s="1"/>
  <c r="F2763" i="1" s="1"/>
  <c r="F2764" i="1" s="1"/>
  <c r="F2765" i="1" s="1"/>
  <c r="F2766" i="1" s="1"/>
  <c r="F2767" i="1" s="1"/>
  <c r="F2768" i="1" s="1"/>
  <c r="F2769" i="1" s="1"/>
  <c r="F2770" i="1" s="1"/>
  <c r="F2771" i="1" s="1"/>
  <c r="F2772" i="1" s="1"/>
  <c r="F2773" i="1" s="1"/>
  <c r="F2774" i="1" s="1"/>
  <c r="F2775" i="1" s="1"/>
  <c r="F2776" i="1" s="1"/>
  <c r="F2777" i="1" s="1"/>
  <c r="F2778" i="1" s="1"/>
  <c r="F2779" i="1" s="1"/>
  <c r="F2780" i="1" s="1"/>
  <c r="F2781" i="1" s="1"/>
  <c r="F2782" i="1" s="1"/>
  <c r="F2783" i="1" s="1"/>
  <c r="F2784" i="1" s="1"/>
  <c r="F2785" i="1" s="1"/>
  <c r="F2786" i="1" s="1"/>
  <c r="F2787" i="1" s="1"/>
  <c r="F2788" i="1" s="1"/>
  <c r="F2789" i="1" s="1"/>
  <c r="F2790" i="1" s="1"/>
  <c r="F2791" i="1" s="1"/>
  <c r="F2792" i="1" s="1"/>
  <c r="F2793" i="1" s="1"/>
  <c r="F2794" i="1" s="1"/>
  <c r="F2795" i="1" s="1"/>
  <c r="F2796" i="1" s="1"/>
  <c r="F2797" i="1" s="1"/>
  <c r="F2798" i="1" s="1"/>
  <c r="F2799" i="1" s="1"/>
  <c r="F2800" i="1" s="1"/>
  <c r="F2801" i="1" s="1"/>
  <c r="F2802" i="1" s="1"/>
  <c r="F2803" i="1" s="1"/>
  <c r="F2804" i="1" s="1"/>
  <c r="F2805" i="1" s="1"/>
  <c r="F2806" i="1" s="1"/>
  <c r="F2807" i="1" s="1"/>
  <c r="F2808" i="1" s="1"/>
  <c r="F2809" i="1" s="1"/>
  <c r="F2810" i="1" s="1"/>
  <c r="F2811" i="1" s="1"/>
  <c r="F2812" i="1" s="1"/>
  <c r="F2813" i="1" s="1"/>
  <c r="F2814" i="1" s="1"/>
  <c r="F2815" i="1" s="1"/>
  <c r="F2816" i="1" s="1"/>
  <c r="F2817" i="1" s="1"/>
  <c r="F2818" i="1" s="1"/>
  <c r="F2819" i="1" s="1"/>
  <c r="F2820" i="1" s="1"/>
  <c r="F2821" i="1" s="1"/>
  <c r="F2822" i="1" s="1"/>
  <c r="F2823" i="1" s="1"/>
  <c r="F2824" i="1" s="1"/>
  <c r="F2825" i="1" s="1"/>
  <c r="F2826" i="1" s="1"/>
  <c r="F2827" i="1" s="1"/>
  <c r="F2828" i="1" s="1"/>
  <c r="F2829" i="1" s="1"/>
  <c r="F2830" i="1" s="1"/>
  <c r="F2831" i="1" s="1"/>
  <c r="F2832" i="1" s="1"/>
  <c r="F2833" i="1" s="1"/>
  <c r="F2834" i="1" s="1"/>
  <c r="F2835" i="1" s="1"/>
  <c r="F2836" i="1" s="1"/>
  <c r="F2837" i="1" s="1"/>
  <c r="F2838" i="1" s="1"/>
  <c r="F2839" i="1" s="1"/>
  <c r="F2840" i="1" s="1"/>
  <c r="F2841" i="1" s="1"/>
  <c r="F2842" i="1" s="1"/>
  <c r="F2843" i="1" s="1"/>
  <c r="F2844" i="1" s="1"/>
  <c r="F2845" i="1" s="1"/>
  <c r="F2846" i="1" s="1"/>
  <c r="F2847" i="1" s="1"/>
  <c r="F2848" i="1" s="1"/>
  <c r="F2849" i="1" s="1"/>
  <c r="F2850" i="1" s="1"/>
  <c r="F2851" i="1" s="1"/>
  <c r="F2852" i="1" s="1"/>
  <c r="F2853" i="1" s="1"/>
  <c r="F2854" i="1" s="1"/>
  <c r="F2855" i="1" s="1"/>
  <c r="F2856" i="1" s="1"/>
  <c r="F2857" i="1" s="1"/>
  <c r="F2858" i="1" s="1"/>
  <c r="F2859" i="1" s="1"/>
  <c r="F2860" i="1" s="1"/>
  <c r="F2861" i="1" s="1"/>
  <c r="F2862" i="1" s="1"/>
  <c r="F2863" i="1" s="1"/>
  <c r="F2864" i="1" s="1"/>
  <c r="F2865" i="1" s="1"/>
  <c r="F2866" i="1" s="1"/>
  <c r="F2867" i="1" s="1"/>
  <c r="F2868" i="1" s="1"/>
  <c r="F2869" i="1" s="1"/>
  <c r="F2870" i="1" s="1"/>
  <c r="F2871" i="1" s="1"/>
  <c r="F2872" i="1" s="1"/>
  <c r="F2873" i="1" s="1"/>
  <c r="F2874" i="1" s="1"/>
  <c r="F2875" i="1" s="1"/>
  <c r="F2876" i="1" s="1"/>
  <c r="F2877" i="1" s="1"/>
  <c r="F2878" i="1" s="1"/>
  <c r="F2879" i="1" s="1"/>
  <c r="F2880" i="1" s="1"/>
  <c r="F2881" i="1" s="1"/>
  <c r="F2882" i="1" s="1"/>
  <c r="F2883" i="1" s="1"/>
  <c r="F2884" i="1" s="1"/>
  <c r="F2885" i="1" s="1"/>
  <c r="F2886" i="1" s="1"/>
  <c r="F2887" i="1" s="1"/>
  <c r="F2888" i="1" s="1"/>
  <c r="F2889" i="1" s="1"/>
  <c r="F2890" i="1" s="1"/>
  <c r="F2891" i="1" s="1"/>
  <c r="F2892" i="1" s="1"/>
  <c r="F2893" i="1" s="1"/>
  <c r="F2894" i="1" s="1"/>
  <c r="F2895" i="1" s="1"/>
  <c r="F2896" i="1" s="1"/>
  <c r="F2897" i="1" s="1"/>
  <c r="F2898" i="1" s="1"/>
  <c r="F2899" i="1" s="1"/>
  <c r="F2900" i="1" s="1"/>
  <c r="F2901" i="1" s="1"/>
  <c r="F2902" i="1" s="1"/>
  <c r="F2903" i="1" s="1"/>
  <c r="F2904" i="1" s="1"/>
  <c r="F2905" i="1" s="1"/>
  <c r="F2906" i="1" s="1"/>
  <c r="F2907" i="1" s="1"/>
  <c r="F2908" i="1" s="1"/>
  <c r="F2909" i="1" s="1"/>
  <c r="F2910" i="1" s="1"/>
  <c r="F2911" i="1" s="1"/>
  <c r="F2912" i="1" s="1"/>
  <c r="F2913" i="1" s="1"/>
  <c r="F2914" i="1" s="1"/>
  <c r="F2915" i="1" s="1"/>
  <c r="F2916" i="1" s="1"/>
  <c r="F2917" i="1" s="1"/>
  <c r="F2918" i="1" s="1"/>
  <c r="F2919" i="1" s="1"/>
  <c r="F2920" i="1" s="1"/>
  <c r="F2921" i="1" s="1"/>
  <c r="F2922" i="1" s="1"/>
  <c r="F2923" i="1" s="1"/>
  <c r="F2924" i="1" s="1"/>
  <c r="F2925" i="1" s="1"/>
  <c r="F2926" i="1" s="1"/>
  <c r="F2927" i="1" s="1"/>
  <c r="F2928" i="1" s="1"/>
  <c r="F2929" i="1" s="1"/>
  <c r="F2930" i="1" s="1"/>
  <c r="F2931" i="1" s="1"/>
  <c r="F2932" i="1" s="1"/>
  <c r="F2933" i="1" s="1"/>
  <c r="F2934" i="1" s="1"/>
  <c r="F2935" i="1" s="1"/>
  <c r="F2936" i="1" s="1"/>
  <c r="F2937" i="1" s="1"/>
  <c r="F2938" i="1" s="1"/>
  <c r="F2939" i="1" s="1"/>
  <c r="F2940" i="1" s="1"/>
  <c r="F2941" i="1" s="1"/>
  <c r="F2942" i="1" s="1"/>
  <c r="F2943" i="1" s="1"/>
  <c r="F2944" i="1" s="1"/>
  <c r="F2945" i="1" s="1"/>
  <c r="F2946" i="1" s="1"/>
  <c r="F2947" i="1" s="1"/>
  <c r="F2948" i="1" s="1"/>
  <c r="F2949" i="1" s="1"/>
  <c r="F2950" i="1" s="1"/>
  <c r="F2951" i="1" s="1"/>
  <c r="F2952" i="1" s="1"/>
  <c r="F2953" i="1" s="1"/>
  <c r="F2954" i="1" s="1"/>
  <c r="F2955" i="1" s="1"/>
  <c r="F2956" i="1" s="1"/>
  <c r="F2957" i="1" s="1"/>
  <c r="F2958" i="1" s="1"/>
  <c r="F2959" i="1" s="1"/>
  <c r="F2960" i="1" s="1"/>
  <c r="F2961" i="1" s="1"/>
  <c r="F2962" i="1" s="1"/>
  <c r="F2963" i="1" s="1"/>
  <c r="F2964" i="1" s="1"/>
  <c r="F2965" i="1" s="1"/>
  <c r="F2966" i="1" s="1"/>
  <c r="F2967" i="1" s="1"/>
  <c r="F2968" i="1" s="1"/>
  <c r="F2969" i="1" s="1"/>
  <c r="F2970" i="1" s="1"/>
  <c r="F2971" i="1" s="1"/>
  <c r="F2972" i="1" s="1"/>
  <c r="F2973" i="1" s="1"/>
  <c r="F2974" i="1" s="1"/>
  <c r="F2975" i="1" s="1"/>
  <c r="F2976" i="1" s="1"/>
  <c r="F2977" i="1" s="1"/>
  <c r="F2978" i="1" s="1"/>
  <c r="F2979" i="1" s="1"/>
  <c r="F2980" i="1" s="1"/>
  <c r="F2981" i="1" s="1"/>
  <c r="F2982" i="1" s="1"/>
  <c r="F2983" i="1" s="1"/>
  <c r="F2984" i="1" s="1"/>
  <c r="F2985" i="1" s="1"/>
  <c r="F2986" i="1" s="1"/>
  <c r="F2987" i="1" s="1"/>
  <c r="F2988" i="1" s="1"/>
  <c r="F2989" i="1" s="1"/>
  <c r="F2990" i="1" s="1"/>
  <c r="F2991" i="1" s="1"/>
  <c r="F2992" i="1" s="1"/>
  <c r="F2993" i="1" s="1"/>
  <c r="F2994" i="1" s="1"/>
  <c r="F2995" i="1" s="1"/>
  <c r="F2996" i="1" s="1"/>
  <c r="F2997" i="1" s="1"/>
  <c r="F2998" i="1" s="1"/>
  <c r="F2999" i="1" s="1"/>
  <c r="F3000" i="1" s="1"/>
  <c r="F3001" i="1" s="1"/>
  <c r="F3002" i="1" s="1"/>
  <c r="F3003" i="1" s="1"/>
  <c r="F3004" i="1" s="1"/>
  <c r="F3005" i="1" s="1"/>
  <c r="F3006" i="1" s="1"/>
  <c r="F3007" i="1" s="1"/>
  <c r="F3008" i="1" s="1"/>
  <c r="F3009" i="1" s="1"/>
  <c r="F3010" i="1" s="1"/>
  <c r="F3011" i="1" s="1"/>
  <c r="F3012" i="1" s="1"/>
  <c r="F3013" i="1" s="1"/>
  <c r="F3014" i="1" s="1"/>
  <c r="F3015" i="1" s="1"/>
  <c r="F3016" i="1" s="1"/>
  <c r="F3017" i="1" s="1"/>
  <c r="F3018" i="1" s="1"/>
  <c r="F3019" i="1" s="1"/>
  <c r="F3020" i="1" s="1"/>
  <c r="F3021" i="1" s="1"/>
  <c r="F3022" i="1" s="1"/>
  <c r="F3023" i="1" s="1"/>
  <c r="F3024" i="1" s="1"/>
  <c r="F3025" i="1" s="1"/>
  <c r="F3026" i="1" s="1"/>
  <c r="F3027" i="1" s="1"/>
  <c r="F3028" i="1" s="1"/>
  <c r="F3029" i="1" s="1"/>
  <c r="F3030" i="1" s="1"/>
  <c r="F3031" i="1" s="1"/>
  <c r="F3032" i="1" s="1"/>
  <c r="F3033" i="1" s="1"/>
  <c r="F3034" i="1" s="1"/>
  <c r="F3035" i="1" s="1"/>
  <c r="F3036" i="1" s="1"/>
  <c r="F3037" i="1" s="1"/>
  <c r="F3038" i="1" s="1"/>
  <c r="F3039" i="1" s="1"/>
  <c r="F3040" i="1" s="1"/>
  <c r="F3041" i="1" s="1"/>
  <c r="F3042" i="1" s="1"/>
  <c r="F3043" i="1" s="1"/>
  <c r="F3044" i="1" s="1"/>
  <c r="F3045" i="1" s="1"/>
  <c r="F3046" i="1" s="1"/>
  <c r="F3047" i="1" s="1"/>
  <c r="F3048" i="1" s="1"/>
  <c r="F3049" i="1" s="1"/>
  <c r="F3050" i="1" s="1"/>
  <c r="F3051" i="1" s="1"/>
  <c r="F3052" i="1" s="1"/>
  <c r="F3053" i="1" s="1"/>
  <c r="F3054" i="1" s="1"/>
  <c r="F3055" i="1" s="1"/>
  <c r="F3056" i="1" s="1"/>
  <c r="F3057" i="1" s="1"/>
  <c r="F3058" i="1" s="1"/>
  <c r="F3059" i="1" s="1"/>
  <c r="F3060" i="1" s="1"/>
  <c r="F3061" i="1" s="1"/>
  <c r="F3062" i="1" s="1"/>
  <c r="F3063" i="1" s="1"/>
  <c r="F3064" i="1" s="1"/>
  <c r="F3065" i="1" s="1"/>
  <c r="F3066" i="1" s="1"/>
  <c r="F3067" i="1" s="1"/>
  <c r="F3068" i="1" s="1"/>
  <c r="F3069" i="1" s="1"/>
  <c r="F3070" i="1" s="1"/>
  <c r="F3071" i="1" s="1"/>
  <c r="F3072" i="1" s="1"/>
  <c r="F3073" i="1" s="1"/>
  <c r="F3074" i="1" s="1"/>
  <c r="F3075" i="1" s="1"/>
  <c r="F3076" i="1" s="1"/>
  <c r="F3077" i="1" s="1"/>
  <c r="F3078" i="1" s="1"/>
  <c r="F3079" i="1" s="1"/>
  <c r="F3080" i="1" s="1"/>
  <c r="F3081" i="1" s="1"/>
  <c r="F3082" i="1" s="1"/>
  <c r="F3083" i="1" s="1"/>
  <c r="F3084" i="1" s="1"/>
  <c r="F3085" i="1" s="1"/>
  <c r="F3086" i="1" s="1"/>
  <c r="F3087" i="1" s="1"/>
  <c r="F3088" i="1" s="1"/>
  <c r="F3089" i="1" s="1"/>
  <c r="F3090" i="1" s="1"/>
  <c r="F3091" i="1" s="1"/>
  <c r="F3092" i="1" s="1"/>
  <c r="F3093" i="1" s="1"/>
  <c r="F3094" i="1" s="1"/>
  <c r="F3095" i="1" s="1"/>
  <c r="F3096" i="1" s="1"/>
  <c r="F3097" i="1" s="1"/>
  <c r="F3098" i="1" s="1"/>
  <c r="F3099" i="1" s="1"/>
  <c r="F3100" i="1" s="1"/>
  <c r="F3101" i="1" s="1"/>
  <c r="F3102" i="1" s="1"/>
  <c r="F3103" i="1" s="1"/>
  <c r="F3104" i="1" s="1"/>
  <c r="F3105" i="1" s="1"/>
  <c r="F3106" i="1" s="1"/>
  <c r="F3107" i="1" s="1"/>
  <c r="F3108" i="1" s="1"/>
  <c r="F3109" i="1" s="1"/>
  <c r="F3110" i="1" s="1"/>
  <c r="F3111" i="1" s="1"/>
  <c r="F3112" i="1" s="1"/>
  <c r="F3113" i="1" s="1"/>
  <c r="F3114" i="1" s="1"/>
  <c r="F3115" i="1" s="1"/>
  <c r="F3116" i="1" s="1"/>
  <c r="F3117" i="1" s="1"/>
  <c r="F3118" i="1" s="1"/>
  <c r="F3119" i="1" s="1"/>
  <c r="F3120" i="1" s="1"/>
  <c r="F3121" i="1" s="1"/>
  <c r="F3122" i="1" s="1"/>
  <c r="F3123" i="1" s="1"/>
  <c r="F3124" i="1" s="1"/>
  <c r="F3125" i="1" s="1"/>
  <c r="F3126" i="1" s="1"/>
  <c r="F3127" i="1" s="1"/>
  <c r="F3128" i="1" s="1"/>
  <c r="F3129" i="1" s="1"/>
  <c r="F3130" i="1" s="1"/>
  <c r="F3131" i="1" s="1"/>
  <c r="F3132" i="1" s="1"/>
  <c r="F3133" i="1" s="1"/>
  <c r="F3134" i="1" s="1"/>
  <c r="F3135" i="1" s="1"/>
  <c r="F3136" i="1" s="1"/>
  <c r="F3137" i="1" s="1"/>
  <c r="F3138" i="1" s="1"/>
  <c r="F3139" i="1" s="1"/>
  <c r="F3140" i="1" s="1"/>
  <c r="F3141" i="1" s="1"/>
  <c r="F3142" i="1" s="1"/>
  <c r="F3143" i="1" s="1"/>
  <c r="F3144" i="1" s="1"/>
  <c r="F3145" i="1" s="1"/>
  <c r="F3146" i="1" s="1"/>
  <c r="F3147" i="1" s="1"/>
  <c r="F3148" i="1" s="1"/>
  <c r="F3149" i="1" s="1"/>
  <c r="F3150" i="1" s="1"/>
  <c r="F3151" i="1" s="1"/>
  <c r="F3152" i="1" s="1"/>
  <c r="F3153" i="1" s="1"/>
  <c r="F3154" i="1" s="1"/>
  <c r="F3155" i="1" s="1"/>
  <c r="F3156" i="1" s="1"/>
  <c r="F3157" i="1" s="1"/>
  <c r="F3158" i="1" s="1"/>
  <c r="F3159" i="1" s="1"/>
  <c r="F3160" i="1" s="1"/>
  <c r="F3161" i="1" s="1"/>
  <c r="F3162" i="1" s="1"/>
  <c r="F3163" i="1" s="1"/>
  <c r="F3164" i="1" s="1"/>
  <c r="F3165" i="1" s="1"/>
  <c r="F3166" i="1" s="1"/>
  <c r="F3167" i="1" s="1"/>
  <c r="F3168" i="1" s="1"/>
  <c r="F3169" i="1" s="1"/>
  <c r="F3170" i="1" s="1"/>
  <c r="F3171" i="1" s="1"/>
  <c r="F3172" i="1" s="1"/>
  <c r="F3173" i="1" s="1"/>
  <c r="F3174" i="1" s="1"/>
  <c r="F3175" i="1" s="1"/>
  <c r="F3176" i="1" s="1"/>
  <c r="F3177" i="1" s="1"/>
  <c r="F3178" i="1" s="1"/>
  <c r="F3179" i="1" s="1"/>
  <c r="F3180" i="1" s="1"/>
  <c r="F3181" i="1" s="1"/>
  <c r="F3182" i="1" s="1"/>
  <c r="F3183" i="1" s="1"/>
  <c r="F3184" i="1" s="1"/>
  <c r="F3185" i="1" s="1"/>
  <c r="F3186" i="1" s="1"/>
  <c r="F3187" i="1" s="1"/>
  <c r="F3188" i="1" s="1"/>
  <c r="F3189" i="1" s="1"/>
  <c r="F3190" i="1" s="1"/>
  <c r="F3191" i="1" s="1"/>
  <c r="F3192" i="1" s="1"/>
  <c r="F3193" i="1" s="1"/>
  <c r="F3194" i="1" s="1"/>
  <c r="F3195" i="1" s="1"/>
  <c r="F3196" i="1" s="1"/>
  <c r="F3197" i="1" s="1"/>
  <c r="F3198" i="1" s="1"/>
  <c r="F3199" i="1" s="1"/>
  <c r="F3200" i="1" s="1"/>
  <c r="F3201" i="1" s="1"/>
  <c r="F3202" i="1" s="1"/>
  <c r="F3203" i="1" s="1"/>
  <c r="F3204" i="1" s="1"/>
  <c r="F3205" i="1" s="1"/>
  <c r="F3206" i="1" s="1"/>
  <c r="F3207" i="1" s="1"/>
  <c r="F3208" i="1" s="1"/>
  <c r="F3209" i="1" s="1"/>
  <c r="F3210" i="1" s="1"/>
  <c r="F3211" i="1" s="1"/>
  <c r="F3212" i="1" s="1"/>
  <c r="F3213" i="1" s="1"/>
  <c r="F3214" i="1" s="1"/>
  <c r="F3215" i="1" s="1"/>
  <c r="F3216" i="1" s="1"/>
  <c r="F3217" i="1" s="1"/>
  <c r="F3218" i="1" s="1"/>
  <c r="F3219" i="1" s="1"/>
  <c r="F3220" i="1" s="1"/>
  <c r="F3221" i="1" s="1"/>
  <c r="F3222" i="1" s="1"/>
  <c r="F3223" i="1" s="1"/>
  <c r="F3224" i="1" s="1"/>
  <c r="F3225" i="1" s="1"/>
  <c r="F3226" i="1" s="1"/>
  <c r="F3227" i="1" s="1"/>
  <c r="F3228" i="1" s="1"/>
  <c r="F3229" i="1" s="1"/>
  <c r="F3230" i="1" s="1"/>
  <c r="F3231" i="1" s="1"/>
  <c r="F3232" i="1" s="1"/>
  <c r="F3233" i="1" s="1"/>
  <c r="F3234" i="1" s="1"/>
  <c r="F3235" i="1" s="1"/>
  <c r="F3236" i="1" s="1"/>
  <c r="F3237" i="1" s="1"/>
  <c r="F3238" i="1" s="1"/>
  <c r="F3239" i="1" s="1"/>
  <c r="F3240" i="1" s="1"/>
  <c r="F3241" i="1" s="1"/>
  <c r="F3242" i="1" s="1"/>
  <c r="F3243" i="1" s="1"/>
  <c r="F3244" i="1" s="1"/>
  <c r="F3245" i="1" s="1"/>
  <c r="F3246" i="1" s="1"/>
  <c r="F3247" i="1" s="1"/>
  <c r="F3248" i="1" s="1"/>
  <c r="F3249" i="1" s="1"/>
  <c r="F3250" i="1" s="1"/>
  <c r="F3251" i="1" s="1"/>
  <c r="F3252" i="1" s="1"/>
  <c r="F3253" i="1" s="1"/>
  <c r="F3254" i="1" s="1"/>
  <c r="F3255" i="1" s="1"/>
  <c r="F3256" i="1" s="1"/>
  <c r="F3257" i="1" s="1"/>
  <c r="F3258" i="1" s="1"/>
  <c r="F3259" i="1" s="1"/>
  <c r="F3260" i="1" s="1"/>
  <c r="F3261" i="1" s="1"/>
  <c r="F3262" i="1" s="1"/>
  <c r="F3263" i="1" s="1"/>
  <c r="F3264" i="1" s="1"/>
  <c r="F3265" i="1" s="1"/>
  <c r="F3266" i="1" s="1"/>
  <c r="F3267" i="1" s="1"/>
  <c r="F3268" i="1" s="1"/>
  <c r="F3269" i="1" s="1"/>
  <c r="F3270" i="1" s="1"/>
  <c r="F3271" i="1" s="1"/>
  <c r="F3272" i="1" s="1"/>
  <c r="F3273" i="1" s="1"/>
  <c r="F3274" i="1" s="1"/>
  <c r="F3275" i="1" s="1"/>
  <c r="F3276" i="1" s="1"/>
  <c r="F3277" i="1" s="1"/>
  <c r="F3278" i="1" s="1"/>
  <c r="F3279" i="1" s="1"/>
  <c r="F3280" i="1" s="1"/>
  <c r="F3281" i="1" s="1"/>
  <c r="F3282" i="1" s="1"/>
  <c r="F3283" i="1" s="1"/>
  <c r="F3284" i="1" s="1"/>
  <c r="F3285" i="1" s="1"/>
  <c r="F3286" i="1" s="1"/>
  <c r="F3287" i="1" s="1"/>
  <c r="F3288" i="1" s="1"/>
  <c r="F3289" i="1" s="1"/>
  <c r="F3290" i="1" s="1"/>
  <c r="F3291" i="1" s="1"/>
  <c r="F3292" i="1" s="1"/>
  <c r="F3293" i="1" s="1"/>
  <c r="F3294" i="1" s="1"/>
  <c r="F3295" i="1" s="1"/>
  <c r="F3296" i="1" s="1"/>
  <c r="F3297" i="1" s="1"/>
  <c r="F3298" i="1" s="1"/>
  <c r="F3299" i="1" s="1"/>
  <c r="F3300" i="1" s="1"/>
  <c r="F3301" i="1" s="1"/>
  <c r="F3302" i="1" s="1"/>
  <c r="F3303" i="1" s="1"/>
  <c r="F3304" i="1" s="1"/>
  <c r="F3305" i="1" s="1"/>
  <c r="F3306" i="1" s="1"/>
  <c r="F3307" i="1" s="1"/>
  <c r="F3308" i="1" s="1"/>
  <c r="F3309" i="1" s="1"/>
  <c r="F3310" i="1" s="1"/>
  <c r="F3311" i="1" s="1"/>
  <c r="F3312" i="1" s="1"/>
  <c r="F3313" i="1" s="1"/>
  <c r="F3314" i="1" s="1"/>
  <c r="F3315" i="1" s="1"/>
  <c r="F3316" i="1" s="1"/>
  <c r="F3317" i="1" s="1"/>
  <c r="F3318" i="1" s="1"/>
  <c r="F3319" i="1" s="1"/>
  <c r="F3320" i="1" s="1"/>
  <c r="F3321" i="1" s="1"/>
  <c r="F3322" i="1" s="1"/>
  <c r="F3323" i="1" s="1"/>
  <c r="F3324" i="1" s="1"/>
  <c r="F3325" i="1" s="1"/>
  <c r="F3326" i="1" s="1"/>
  <c r="F3327" i="1" s="1"/>
  <c r="F3328" i="1" s="1"/>
  <c r="F3329" i="1" s="1"/>
  <c r="F3330" i="1" s="1"/>
  <c r="F3331" i="1" s="1"/>
  <c r="F3332" i="1" s="1"/>
  <c r="F3333" i="1" s="1"/>
  <c r="F3334" i="1" s="1"/>
  <c r="F3335" i="1" s="1"/>
  <c r="F3336" i="1" s="1"/>
  <c r="F3337" i="1" s="1"/>
  <c r="F3338" i="1" s="1"/>
  <c r="F3339" i="1" s="1"/>
  <c r="F3340" i="1" s="1"/>
  <c r="F3341" i="1" s="1"/>
  <c r="F3342" i="1" s="1"/>
  <c r="F3343" i="1" s="1"/>
  <c r="F3344" i="1" s="1"/>
  <c r="F3345" i="1" s="1"/>
  <c r="F3346" i="1" s="1"/>
  <c r="F3347" i="1" s="1"/>
  <c r="F3348" i="1" s="1"/>
  <c r="F3349" i="1" s="1"/>
  <c r="F3350" i="1" s="1"/>
  <c r="F3351" i="1" s="1"/>
  <c r="F3352" i="1" s="1"/>
  <c r="F3353" i="1" s="1"/>
  <c r="F3354" i="1" s="1"/>
  <c r="F3355" i="1" s="1"/>
  <c r="F3356" i="1" s="1"/>
  <c r="F3357" i="1" s="1"/>
  <c r="F3358" i="1" s="1"/>
  <c r="F3359" i="1" s="1"/>
  <c r="F3360" i="1" s="1"/>
  <c r="F3361" i="1" s="1"/>
  <c r="F3362" i="1" s="1"/>
  <c r="F3363" i="1" s="1"/>
  <c r="F3364" i="1" s="1"/>
  <c r="F3365" i="1" s="1"/>
  <c r="F3366" i="1" s="1"/>
  <c r="F3367" i="1" s="1"/>
  <c r="F3368" i="1" s="1"/>
  <c r="F3369" i="1" s="1"/>
  <c r="F3370" i="1" s="1"/>
  <c r="F3371" i="1" s="1"/>
  <c r="F3372" i="1" s="1"/>
  <c r="F3373" i="1" s="1"/>
  <c r="F3374" i="1" s="1"/>
  <c r="F3375" i="1" s="1"/>
  <c r="F3376" i="1" s="1"/>
  <c r="F3377" i="1" s="1"/>
  <c r="F3378" i="1" s="1"/>
  <c r="F3379" i="1" s="1"/>
  <c r="F3380" i="1" s="1"/>
  <c r="F3381" i="1" s="1"/>
  <c r="F3382" i="1" s="1"/>
  <c r="F3383" i="1" s="1"/>
  <c r="F3384" i="1" s="1"/>
  <c r="F3385" i="1" s="1"/>
  <c r="F3386" i="1" s="1"/>
  <c r="F3387" i="1" s="1"/>
  <c r="F3388" i="1" s="1"/>
  <c r="F3389" i="1" s="1"/>
  <c r="F3390" i="1" s="1"/>
  <c r="F3391" i="1" s="1"/>
  <c r="F3392" i="1" s="1"/>
  <c r="F3393" i="1" s="1"/>
  <c r="F3394" i="1" s="1"/>
  <c r="F3395" i="1" s="1"/>
  <c r="F3396" i="1" s="1"/>
  <c r="F3397" i="1" s="1"/>
  <c r="F3398" i="1" s="1"/>
  <c r="F3399" i="1" s="1"/>
  <c r="F3400" i="1" s="1"/>
  <c r="F3401" i="1" s="1"/>
  <c r="F3402" i="1" s="1"/>
  <c r="F3403" i="1" s="1"/>
  <c r="F3404" i="1" s="1"/>
  <c r="F3405" i="1" s="1"/>
  <c r="F3406" i="1" s="1"/>
  <c r="F3407" i="1" s="1"/>
  <c r="F3408" i="1" s="1"/>
  <c r="F3409" i="1" s="1"/>
  <c r="F3410" i="1" s="1"/>
  <c r="F3411" i="1" s="1"/>
  <c r="F3412" i="1" s="1"/>
  <c r="F3413" i="1" s="1"/>
  <c r="F3414" i="1" s="1"/>
  <c r="F3415" i="1" s="1"/>
  <c r="F3416" i="1" s="1"/>
  <c r="F3417" i="1" s="1"/>
  <c r="F3418" i="1" s="1"/>
  <c r="F3419" i="1" s="1"/>
  <c r="F3420" i="1" s="1"/>
  <c r="F3421" i="1" s="1"/>
  <c r="F3422" i="1" s="1"/>
  <c r="F3423" i="1" s="1"/>
  <c r="F3424" i="1" s="1"/>
  <c r="F3425" i="1" s="1"/>
  <c r="F3426" i="1" s="1"/>
  <c r="F3427" i="1" s="1"/>
  <c r="F3428" i="1" s="1"/>
  <c r="F3429" i="1" s="1"/>
  <c r="F3430" i="1" s="1"/>
  <c r="F3431" i="1" s="1"/>
  <c r="F3432" i="1" s="1"/>
  <c r="F3433" i="1" s="1"/>
  <c r="F3434" i="1" s="1"/>
  <c r="F3435" i="1" s="1"/>
  <c r="F3436" i="1" s="1"/>
  <c r="F3437" i="1" s="1"/>
  <c r="F3438" i="1" s="1"/>
  <c r="F3439" i="1" s="1"/>
  <c r="F3440" i="1" s="1"/>
  <c r="F3441" i="1" s="1"/>
  <c r="F3442" i="1" s="1"/>
  <c r="F3443" i="1" s="1"/>
  <c r="F3444" i="1" s="1"/>
  <c r="F3445" i="1" s="1"/>
  <c r="F3446" i="1" s="1"/>
  <c r="F3447" i="1" s="1"/>
  <c r="F3448" i="1" s="1"/>
  <c r="F3449" i="1" s="1"/>
  <c r="F3450" i="1" s="1"/>
  <c r="F3451" i="1" s="1"/>
  <c r="F3452" i="1" s="1"/>
  <c r="F3453" i="1" s="1"/>
  <c r="F3454" i="1" s="1"/>
  <c r="F3455" i="1" s="1"/>
  <c r="F3456" i="1" s="1"/>
  <c r="F3457" i="1" s="1"/>
  <c r="F3458" i="1" s="1"/>
  <c r="F3459" i="1" s="1"/>
  <c r="F3460" i="1" s="1"/>
  <c r="F3461" i="1" s="1"/>
  <c r="F3462" i="1" s="1"/>
  <c r="F3463" i="1" s="1"/>
  <c r="F3464" i="1" s="1"/>
  <c r="F3465" i="1" s="1"/>
  <c r="F3466" i="1" s="1"/>
  <c r="F3467" i="1" s="1"/>
  <c r="F3468" i="1" s="1"/>
  <c r="F3469" i="1" s="1"/>
  <c r="F3470" i="1" s="1"/>
  <c r="F3471" i="1" s="1"/>
  <c r="F3472" i="1" s="1"/>
  <c r="F3473" i="1" s="1"/>
  <c r="F3474" i="1" s="1"/>
  <c r="F3475" i="1" s="1"/>
  <c r="F3476" i="1" s="1"/>
  <c r="F3477" i="1" s="1"/>
  <c r="F3478" i="1" s="1"/>
  <c r="F3479" i="1" s="1"/>
  <c r="F3480" i="1" s="1"/>
  <c r="F3481" i="1" s="1"/>
  <c r="F3482" i="1" s="1"/>
  <c r="F3483" i="1" s="1"/>
  <c r="F3484" i="1" s="1"/>
  <c r="F3485" i="1" s="1"/>
  <c r="F3486" i="1" s="1"/>
  <c r="F3487" i="1" s="1"/>
  <c r="F3488" i="1" s="1"/>
  <c r="F3489" i="1" s="1"/>
  <c r="F3490" i="1" s="1"/>
  <c r="F3491" i="1" s="1"/>
  <c r="F3492" i="1" s="1"/>
  <c r="F3493" i="1" s="1"/>
  <c r="F3494" i="1" s="1"/>
  <c r="F3495" i="1" s="1"/>
  <c r="F3496" i="1" s="1"/>
  <c r="F3497" i="1" s="1"/>
  <c r="F3498" i="1" s="1"/>
  <c r="F3499" i="1" s="1"/>
  <c r="F3500" i="1" s="1"/>
  <c r="F3501" i="1" s="1"/>
  <c r="F3502" i="1" s="1"/>
  <c r="F3503" i="1" s="1"/>
  <c r="F3504" i="1" s="1"/>
  <c r="F3505" i="1" s="1"/>
  <c r="F3506" i="1" s="1"/>
  <c r="F3507" i="1" s="1"/>
  <c r="F3508" i="1" s="1"/>
  <c r="F3509" i="1" s="1"/>
  <c r="F3510" i="1" s="1"/>
  <c r="F3511" i="1" s="1"/>
  <c r="F3512" i="1" s="1"/>
  <c r="F3513" i="1" s="1"/>
  <c r="F3514" i="1" s="1"/>
  <c r="F3515" i="1" s="1"/>
  <c r="F3516" i="1" s="1"/>
  <c r="F3517" i="1" s="1"/>
  <c r="F3518" i="1" s="1"/>
  <c r="F3519" i="1" s="1"/>
  <c r="F3520" i="1" s="1"/>
  <c r="F3521" i="1" s="1"/>
  <c r="F3522" i="1" s="1"/>
  <c r="F3523" i="1" s="1"/>
  <c r="F3524" i="1" s="1"/>
  <c r="F3525" i="1" s="1"/>
  <c r="F3526" i="1" s="1"/>
  <c r="F3527" i="1" s="1"/>
  <c r="F3528" i="1" s="1"/>
  <c r="F3529" i="1" s="1"/>
  <c r="F3530" i="1" s="1"/>
  <c r="F3531" i="1" s="1"/>
  <c r="F3532" i="1" s="1"/>
  <c r="F3533" i="1" s="1"/>
  <c r="F3534" i="1" s="1"/>
  <c r="F3535" i="1" s="1"/>
  <c r="F3536" i="1" s="1"/>
  <c r="F3537" i="1" s="1"/>
  <c r="F3538" i="1" s="1"/>
  <c r="F3539" i="1" s="1"/>
  <c r="F3540" i="1" s="1"/>
  <c r="F3541" i="1" s="1"/>
  <c r="F3542" i="1" s="1"/>
  <c r="F3543" i="1" s="1"/>
  <c r="F3544" i="1" s="1"/>
  <c r="F3545" i="1" s="1"/>
  <c r="F3546" i="1" s="1"/>
  <c r="F3547" i="1" s="1"/>
  <c r="F3548" i="1" s="1"/>
  <c r="F3549" i="1" s="1"/>
  <c r="F3550" i="1" s="1"/>
  <c r="F3551" i="1" s="1"/>
  <c r="F3552" i="1" s="1"/>
  <c r="F3553" i="1" s="1"/>
  <c r="F3554" i="1" s="1"/>
  <c r="F3555" i="1" s="1"/>
  <c r="F3556" i="1" s="1"/>
  <c r="F3557" i="1" s="1"/>
  <c r="F3558" i="1" s="1"/>
  <c r="F3559" i="1" s="1"/>
  <c r="F3560" i="1" s="1"/>
  <c r="F3561" i="1" s="1"/>
  <c r="F3562" i="1" s="1"/>
  <c r="F3563" i="1" s="1"/>
  <c r="F3564" i="1" s="1"/>
  <c r="F3565" i="1" s="1"/>
  <c r="F3566" i="1" s="1"/>
  <c r="F3567" i="1" s="1"/>
  <c r="F3568" i="1" s="1"/>
  <c r="F3569" i="1" s="1"/>
  <c r="F3570" i="1" s="1"/>
  <c r="F3571" i="1" s="1"/>
  <c r="F3572" i="1" s="1"/>
  <c r="F3573" i="1" s="1"/>
  <c r="F3574" i="1" s="1"/>
  <c r="F3575" i="1" s="1"/>
  <c r="F3576" i="1" s="1"/>
  <c r="F3577" i="1" s="1"/>
  <c r="F3578" i="1" s="1"/>
  <c r="F3579" i="1" s="1"/>
  <c r="F3580" i="1" s="1"/>
  <c r="F3581" i="1" s="1"/>
  <c r="F3582" i="1" s="1"/>
  <c r="F3583" i="1" s="1"/>
  <c r="F3584" i="1" s="1"/>
  <c r="F3585" i="1" s="1"/>
  <c r="F3586" i="1" s="1"/>
  <c r="F3587" i="1" s="1"/>
  <c r="F3588" i="1" s="1"/>
  <c r="F3589" i="1" s="1"/>
  <c r="F3590" i="1" s="1"/>
  <c r="F3591" i="1" s="1"/>
  <c r="F3592" i="1" s="1"/>
  <c r="F3593" i="1" s="1"/>
  <c r="F3594" i="1" s="1"/>
  <c r="F3595" i="1" s="1"/>
  <c r="F3596" i="1" s="1"/>
  <c r="F3597" i="1" s="1"/>
  <c r="F3598" i="1" s="1"/>
  <c r="F3599" i="1" s="1"/>
  <c r="F3600" i="1" s="1"/>
  <c r="F3601" i="1" s="1"/>
  <c r="F3602" i="1" s="1"/>
  <c r="F3603" i="1" s="1"/>
  <c r="F3604" i="1" s="1"/>
  <c r="F3605" i="1" s="1"/>
  <c r="F3606" i="1" s="1"/>
  <c r="F3607" i="1" s="1"/>
  <c r="F3608" i="1" s="1"/>
  <c r="F3609" i="1" s="1"/>
  <c r="F3610" i="1" s="1"/>
  <c r="F3611" i="1" s="1"/>
  <c r="F3612" i="1" s="1"/>
  <c r="F3613" i="1" s="1"/>
  <c r="F3614" i="1" s="1"/>
  <c r="F3615" i="1" s="1"/>
  <c r="F3616" i="1" s="1"/>
  <c r="F3617" i="1" s="1"/>
  <c r="F3618" i="1" s="1"/>
  <c r="F3619" i="1" s="1"/>
  <c r="F3620" i="1" s="1"/>
  <c r="F3621" i="1" s="1"/>
  <c r="F3622" i="1" s="1"/>
  <c r="F3623" i="1" s="1"/>
  <c r="F3624" i="1" s="1"/>
  <c r="F3625" i="1" s="1"/>
  <c r="F3626" i="1" s="1"/>
  <c r="F3627" i="1" s="1"/>
  <c r="F3628" i="1" s="1"/>
  <c r="F3629" i="1" s="1"/>
  <c r="F3630" i="1" s="1"/>
  <c r="F3631" i="1" s="1"/>
  <c r="F3632" i="1" s="1"/>
  <c r="F3633" i="1" s="1"/>
  <c r="F3634" i="1" s="1"/>
  <c r="F3635" i="1" s="1"/>
  <c r="F3636" i="1" s="1"/>
  <c r="F3637" i="1" s="1"/>
  <c r="F3638" i="1" s="1"/>
  <c r="F3639" i="1" s="1"/>
  <c r="F3640" i="1" s="1"/>
  <c r="F3641" i="1" s="1"/>
  <c r="F3642" i="1" s="1"/>
  <c r="F3643" i="1" s="1"/>
  <c r="F3644" i="1" s="1"/>
  <c r="F3645" i="1" s="1"/>
  <c r="F3646" i="1" s="1"/>
  <c r="F3647" i="1" s="1"/>
  <c r="F3648" i="1" s="1"/>
  <c r="F3649" i="1" s="1"/>
  <c r="F3650" i="1" s="1"/>
  <c r="F3651" i="1" s="1"/>
  <c r="F3652" i="1" s="1"/>
  <c r="F3653" i="1" s="1"/>
  <c r="F3654" i="1" s="1"/>
  <c r="F3655" i="1" s="1"/>
  <c r="F3656" i="1" s="1"/>
  <c r="F3657" i="1" s="1"/>
  <c r="F3658" i="1" s="1"/>
  <c r="F3659" i="1" s="1"/>
  <c r="F3660" i="1" s="1"/>
  <c r="F3661" i="1" s="1"/>
  <c r="F3662" i="1" s="1"/>
  <c r="F3663" i="1" s="1"/>
  <c r="F3664" i="1" s="1"/>
  <c r="F3665" i="1" s="1"/>
  <c r="F3666" i="1" s="1"/>
  <c r="F3667" i="1" s="1"/>
  <c r="F3668" i="1" s="1"/>
  <c r="F3669" i="1" s="1"/>
  <c r="F3670" i="1" s="1"/>
  <c r="F3671" i="1" s="1"/>
  <c r="F3672" i="1" s="1"/>
  <c r="F3673" i="1" s="1"/>
  <c r="F3674" i="1" s="1"/>
  <c r="F3675" i="1" s="1"/>
  <c r="F3676" i="1" s="1"/>
  <c r="F3677" i="1" s="1"/>
  <c r="F3678" i="1" s="1"/>
  <c r="F3679" i="1" s="1"/>
  <c r="F3680" i="1" s="1"/>
  <c r="F3681" i="1" s="1"/>
  <c r="F3682" i="1" s="1"/>
  <c r="F3683" i="1" s="1"/>
  <c r="F3684" i="1" s="1"/>
  <c r="F3685" i="1" s="1"/>
  <c r="F3686" i="1" s="1"/>
  <c r="F3687" i="1" s="1"/>
  <c r="F3688" i="1" s="1"/>
  <c r="F3689" i="1" s="1"/>
  <c r="F3690" i="1" s="1"/>
  <c r="F3691" i="1" s="1"/>
  <c r="F3692" i="1" s="1"/>
  <c r="F3693" i="1" s="1"/>
  <c r="F3694" i="1" s="1"/>
  <c r="F3695" i="1" s="1"/>
  <c r="F3696" i="1" s="1"/>
  <c r="F3697" i="1" s="1"/>
  <c r="F3698" i="1" s="1"/>
  <c r="F3699" i="1" s="1"/>
  <c r="F3700" i="1" s="1"/>
  <c r="F3701" i="1" s="1"/>
  <c r="F3702" i="1" s="1"/>
  <c r="F3703" i="1" s="1"/>
  <c r="F3704" i="1" s="1"/>
  <c r="F3705" i="1" s="1"/>
  <c r="F3706" i="1" s="1"/>
  <c r="F3707" i="1" s="1"/>
  <c r="F3708" i="1" s="1"/>
  <c r="F3709" i="1" s="1"/>
  <c r="F3710" i="1" s="1"/>
  <c r="F3711" i="1" s="1"/>
  <c r="F3712" i="1" s="1"/>
  <c r="F3713" i="1" s="1"/>
  <c r="F3714" i="1" s="1"/>
  <c r="F3715" i="1" s="1"/>
  <c r="F3716" i="1" s="1"/>
  <c r="F3717" i="1" s="1"/>
  <c r="F3718" i="1" s="1"/>
  <c r="F3719" i="1" s="1"/>
  <c r="F3720" i="1" s="1"/>
  <c r="F3721" i="1" s="1"/>
  <c r="F3722" i="1" s="1"/>
  <c r="F3723" i="1" s="1"/>
  <c r="F3724" i="1" s="1"/>
  <c r="F3725" i="1" s="1"/>
  <c r="F3726" i="1" s="1"/>
  <c r="F3727" i="1" s="1"/>
  <c r="F3728" i="1" s="1"/>
  <c r="F3729" i="1" s="1"/>
  <c r="F3730" i="1" s="1"/>
  <c r="F3731" i="1" s="1"/>
  <c r="F3732" i="1" s="1"/>
  <c r="F3733" i="1" s="1"/>
  <c r="F3734" i="1" s="1"/>
  <c r="F3735" i="1" s="1"/>
  <c r="F3736" i="1" s="1"/>
  <c r="F3737" i="1" s="1"/>
  <c r="F3738" i="1" s="1"/>
  <c r="F3739" i="1" s="1"/>
  <c r="F3740" i="1" s="1"/>
  <c r="F3741" i="1" s="1"/>
  <c r="F3742" i="1" s="1"/>
  <c r="F3743" i="1" s="1"/>
  <c r="F3744" i="1" s="1"/>
  <c r="F3745" i="1" s="1"/>
  <c r="F3746" i="1" s="1"/>
  <c r="F3747" i="1" s="1"/>
  <c r="F3748" i="1" s="1"/>
  <c r="F3749" i="1" s="1"/>
  <c r="F3750" i="1" s="1"/>
  <c r="F3751" i="1" s="1"/>
  <c r="F3752" i="1" s="1"/>
  <c r="F3753" i="1" s="1"/>
  <c r="F3754" i="1" s="1"/>
  <c r="F3755" i="1" s="1"/>
  <c r="F3756" i="1" s="1"/>
  <c r="F3757" i="1" s="1"/>
  <c r="F3758" i="1" s="1"/>
  <c r="F3759" i="1" s="1"/>
  <c r="F3760" i="1" s="1"/>
  <c r="F3761" i="1" s="1"/>
  <c r="F3762" i="1" s="1"/>
  <c r="F3763" i="1" s="1"/>
  <c r="F3764" i="1" s="1"/>
  <c r="F3765" i="1" s="1"/>
  <c r="F3766" i="1" s="1"/>
  <c r="F3767" i="1" s="1"/>
  <c r="F3768" i="1" s="1"/>
  <c r="F3769" i="1" s="1"/>
  <c r="F3770" i="1" s="1"/>
  <c r="F3771" i="1" s="1"/>
  <c r="F3772" i="1" s="1"/>
  <c r="F3773" i="1" s="1"/>
  <c r="F3774" i="1" s="1"/>
  <c r="F3775" i="1" s="1"/>
  <c r="F3776" i="1" s="1"/>
  <c r="F3777" i="1" s="1"/>
  <c r="F3778" i="1" s="1"/>
  <c r="F3779" i="1" s="1"/>
  <c r="F3780" i="1" s="1"/>
  <c r="F3781" i="1" s="1"/>
  <c r="F3782" i="1" s="1"/>
  <c r="F3783" i="1" s="1"/>
  <c r="F3784" i="1" s="1"/>
  <c r="F3785" i="1" s="1"/>
  <c r="F3786" i="1" s="1"/>
  <c r="F3787" i="1" s="1"/>
  <c r="F3788" i="1" s="1"/>
  <c r="F3789" i="1" s="1"/>
  <c r="F3790" i="1" s="1"/>
  <c r="F3791" i="1" s="1"/>
  <c r="F3792" i="1" s="1"/>
  <c r="F3793" i="1" s="1"/>
  <c r="F3794" i="1" s="1"/>
  <c r="F3795" i="1" s="1"/>
  <c r="F3796" i="1" s="1"/>
  <c r="F3797" i="1" s="1"/>
  <c r="F3798" i="1" s="1"/>
  <c r="F3799" i="1" s="1"/>
  <c r="F3800" i="1" s="1"/>
  <c r="F3801" i="1" s="1"/>
  <c r="F3802" i="1" s="1"/>
  <c r="F3803" i="1" s="1"/>
  <c r="F3804" i="1" s="1"/>
  <c r="F3805" i="1" s="1"/>
  <c r="F3806" i="1" s="1"/>
  <c r="F3807" i="1" s="1"/>
  <c r="F3808" i="1" s="1"/>
  <c r="F3809" i="1" s="1"/>
  <c r="F3810" i="1" s="1"/>
  <c r="F3811" i="1" s="1"/>
  <c r="F3812" i="1" s="1"/>
  <c r="F3813" i="1" s="1"/>
  <c r="F3814" i="1" s="1"/>
  <c r="F3815" i="1" s="1"/>
  <c r="F3816" i="1" s="1"/>
  <c r="F3817" i="1" s="1"/>
  <c r="F3818" i="1" s="1"/>
  <c r="F3819" i="1" s="1"/>
  <c r="F3820" i="1" s="1"/>
  <c r="F3821" i="1" s="1"/>
  <c r="F3822" i="1" s="1"/>
  <c r="F3823" i="1" s="1"/>
  <c r="F3824" i="1" s="1"/>
  <c r="F3825" i="1" s="1"/>
  <c r="F3826" i="1" s="1"/>
  <c r="F3827" i="1" s="1"/>
  <c r="F3828" i="1" s="1"/>
  <c r="F3829" i="1" s="1"/>
  <c r="F3830" i="1" s="1"/>
  <c r="F3831" i="1" s="1"/>
  <c r="F3832" i="1" s="1"/>
  <c r="F3833" i="1" s="1"/>
  <c r="F3834" i="1" s="1"/>
  <c r="F3835" i="1" s="1"/>
  <c r="F3836" i="1" s="1"/>
  <c r="F3837" i="1" s="1"/>
  <c r="F3838" i="1" s="1"/>
  <c r="F3839" i="1" s="1"/>
  <c r="F3840" i="1" s="1"/>
  <c r="F3841" i="1" s="1"/>
  <c r="F3842" i="1" s="1"/>
  <c r="F3843" i="1" s="1"/>
  <c r="F3844" i="1" s="1"/>
  <c r="F3845" i="1" s="1"/>
  <c r="F3846" i="1" s="1"/>
  <c r="F3847" i="1" s="1"/>
  <c r="F3848" i="1" s="1"/>
  <c r="F3849" i="1" s="1"/>
  <c r="F3850" i="1" s="1"/>
  <c r="F3851" i="1" s="1"/>
  <c r="F3852" i="1" s="1"/>
  <c r="F3853" i="1" s="1"/>
  <c r="F3854" i="1" s="1"/>
  <c r="G2034" i="1"/>
  <c r="R2033" i="1"/>
  <c r="U1991" i="1"/>
  <c r="S4" i="1"/>
  <c r="H6" i="77"/>
  <c r="D1192" i="1"/>
  <c r="D1193" i="1" s="1"/>
  <c r="C1" i="1"/>
  <c r="W1992" i="1"/>
  <c r="K3800" i="1" l="1"/>
  <c r="S3805" i="1"/>
  <c r="S3852" i="1"/>
  <c r="S3809" i="1"/>
  <c r="S3825" i="1"/>
  <c r="S3812" i="1"/>
  <c r="S3835" i="1"/>
  <c r="S3815" i="1"/>
  <c r="S3795" i="1"/>
  <c r="S3849" i="1"/>
  <c r="S3829" i="1"/>
  <c r="S3836" i="1"/>
  <c r="S3843" i="1"/>
  <c r="S3823" i="1"/>
  <c r="S3803" i="1"/>
  <c r="S3839" i="1"/>
  <c r="S3799" i="1"/>
  <c r="S3850" i="1"/>
  <c r="S3830" i="1"/>
  <c r="S3810" i="1"/>
  <c r="S3832" i="1"/>
  <c r="S3819" i="1"/>
  <c r="S3813" i="1"/>
  <c r="S3797" i="1"/>
  <c r="S3845" i="1"/>
  <c r="S3846" i="1"/>
  <c r="S3826" i="1"/>
  <c r="S3806" i="1"/>
  <c r="S3853" i="1"/>
  <c r="S3833" i="1"/>
  <c r="S3798" i="1"/>
  <c r="S3807" i="1"/>
  <c r="S3802" i="1"/>
  <c r="S3811" i="1"/>
  <c r="S3824" i="1"/>
  <c r="S3814" i="1"/>
  <c r="S3827" i="1"/>
  <c r="S3818" i="1"/>
  <c r="S3796" i="1"/>
  <c r="S3848" i="1"/>
  <c r="S3828" i="1"/>
  <c r="S3831" i="1"/>
  <c r="S3808" i="1"/>
  <c r="S3822" i="1"/>
  <c r="S3800" i="1"/>
  <c r="S3847" i="1"/>
  <c r="S3816" i="1"/>
  <c r="S3834" i="1"/>
  <c r="S3841" i="1"/>
  <c r="S3851" i="1"/>
  <c r="S3838" i="1"/>
  <c r="S3801" i="1"/>
  <c r="S3842" i="1"/>
  <c r="S3817" i="1"/>
  <c r="S3854" i="1"/>
  <c r="S3821" i="1"/>
  <c r="S3840" i="1"/>
  <c r="S3820" i="1"/>
  <c r="S3837" i="1"/>
  <c r="S3804" i="1"/>
  <c r="S3844" i="1"/>
  <c r="S3781" i="1"/>
  <c r="S3782" i="1"/>
  <c r="S3790" i="1"/>
  <c r="S3791" i="1"/>
  <c r="S3788" i="1"/>
  <c r="S3783" i="1"/>
  <c r="S3794" i="1"/>
  <c r="S3789" i="1"/>
  <c r="S3784" i="1"/>
  <c r="S3787" i="1"/>
  <c r="S3785" i="1"/>
  <c r="S3786" i="1"/>
  <c r="S3792" i="1"/>
  <c r="S3793" i="1"/>
  <c r="G2035" i="1"/>
  <c r="R2034" i="1"/>
  <c r="D1194" i="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S3766" i="1"/>
  <c r="S3746" i="1"/>
  <c r="S3726" i="1"/>
  <c r="S3706" i="1"/>
  <c r="S3686" i="1"/>
  <c r="S3666" i="1"/>
  <c r="S3646" i="1"/>
  <c r="S3626" i="1"/>
  <c r="S3606" i="1"/>
  <c r="S3764" i="1"/>
  <c r="S3724" i="1"/>
  <c r="S3684" i="1"/>
  <c r="S3664" i="1"/>
  <c r="S3604" i="1"/>
  <c r="S3761" i="1"/>
  <c r="S3701" i="1"/>
  <c r="S3641" i="1"/>
  <c r="S3720" i="1"/>
  <c r="S3660" i="1"/>
  <c r="S3638" i="1"/>
  <c r="S3717" i="1"/>
  <c r="S3617" i="1"/>
  <c r="S3756" i="1"/>
  <c r="S3636" i="1"/>
  <c r="S3675" i="1"/>
  <c r="S3714" i="1"/>
  <c r="S3634" i="1"/>
  <c r="S3693" i="1"/>
  <c r="S3732" i="1"/>
  <c r="S3731" i="1"/>
  <c r="S3611" i="1"/>
  <c r="S3650" i="1"/>
  <c r="S3709" i="1"/>
  <c r="S3708" i="1"/>
  <c r="S3687" i="1"/>
  <c r="S3607" i="1"/>
  <c r="S3765" i="1"/>
  <c r="S3745" i="1"/>
  <c r="S3725" i="1"/>
  <c r="S3705" i="1"/>
  <c r="S3685" i="1"/>
  <c r="S3665" i="1"/>
  <c r="S3645" i="1"/>
  <c r="S3625" i="1"/>
  <c r="S3605" i="1"/>
  <c r="S3744" i="1"/>
  <c r="S3704" i="1"/>
  <c r="S3644" i="1"/>
  <c r="S3624" i="1"/>
  <c r="S3602" i="1"/>
  <c r="S3741" i="1"/>
  <c r="S3721" i="1"/>
  <c r="S3661" i="1"/>
  <c r="S3601" i="1"/>
  <c r="S3760" i="1"/>
  <c r="S3620" i="1"/>
  <c r="S3658" i="1"/>
  <c r="S3757" i="1"/>
  <c r="S3677" i="1"/>
  <c r="S3716" i="1"/>
  <c r="S3676" i="1"/>
  <c r="S3775" i="1"/>
  <c r="S3615" i="1"/>
  <c r="S3754" i="1"/>
  <c r="S3753" i="1"/>
  <c r="S3653" i="1"/>
  <c r="S3752" i="1"/>
  <c r="S3652" i="1"/>
  <c r="S3751" i="1"/>
  <c r="S3651" i="1"/>
  <c r="S3730" i="1"/>
  <c r="S3630" i="1"/>
  <c r="S3769" i="1"/>
  <c r="S3609" i="1"/>
  <c r="S3748" i="1"/>
  <c r="S3727" i="1"/>
  <c r="S3647" i="1"/>
  <c r="S3763" i="1"/>
  <c r="S3743" i="1"/>
  <c r="S3723" i="1"/>
  <c r="S3703" i="1"/>
  <c r="S3683" i="1"/>
  <c r="S3663" i="1"/>
  <c r="S3643" i="1"/>
  <c r="S3623" i="1"/>
  <c r="S3603" i="1"/>
  <c r="S3762" i="1"/>
  <c r="S3742" i="1"/>
  <c r="S3722" i="1"/>
  <c r="S3702" i="1"/>
  <c r="S3682" i="1"/>
  <c r="S3662" i="1"/>
  <c r="S3642" i="1"/>
  <c r="S3622" i="1"/>
  <c r="S3681" i="1"/>
  <c r="S3621" i="1"/>
  <c r="S3740" i="1"/>
  <c r="S3640" i="1"/>
  <c r="S3618" i="1"/>
  <c r="S3697" i="1"/>
  <c r="S3776" i="1"/>
  <c r="S3735" i="1"/>
  <c r="S3635" i="1"/>
  <c r="S3694" i="1"/>
  <c r="S3773" i="1"/>
  <c r="S3672" i="1"/>
  <c r="S3612" i="1"/>
  <c r="S3771" i="1"/>
  <c r="S3710" i="1"/>
  <c r="S3749" i="1"/>
  <c r="S3629" i="1"/>
  <c r="S3668" i="1"/>
  <c r="S3648" i="1"/>
  <c r="S3608" i="1"/>
  <c r="S3747" i="1"/>
  <c r="S3780" i="1"/>
  <c r="S3700" i="1"/>
  <c r="S3680" i="1"/>
  <c r="S3777" i="1"/>
  <c r="S3637" i="1"/>
  <c r="S3696" i="1"/>
  <c r="S3616" i="1"/>
  <c r="S3755" i="1"/>
  <c r="S3655" i="1"/>
  <c r="S3774" i="1"/>
  <c r="S3654" i="1"/>
  <c r="S3733" i="1"/>
  <c r="S3633" i="1"/>
  <c r="S3772" i="1"/>
  <c r="S3632" i="1"/>
  <c r="S3691" i="1"/>
  <c r="S3631" i="1"/>
  <c r="S3750" i="1"/>
  <c r="S3610" i="1"/>
  <c r="S3729" i="1"/>
  <c r="S3649" i="1"/>
  <c r="S3688" i="1"/>
  <c r="S3628" i="1"/>
  <c r="S3767" i="1"/>
  <c r="S3627" i="1"/>
  <c r="S3779" i="1"/>
  <c r="S3759" i="1"/>
  <c r="S3739" i="1"/>
  <c r="S3719" i="1"/>
  <c r="S3699" i="1"/>
  <c r="S3679" i="1"/>
  <c r="S3659" i="1"/>
  <c r="S3639" i="1"/>
  <c r="S3619" i="1"/>
  <c r="S3758" i="1"/>
  <c r="S3738" i="1"/>
  <c r="S3718" i="1"/>
  <c r="S3698" i="1"/>
  <c r="S3678" i="1"/>
  <c r="S3737" i="1"/>
  <c r="S3657" i="1"/>
  <c r="S3736" i="1"/>
  <c r="S3656" i="1"/>
  <c r="S3695" i="1"/>
  <c r="S3734" i="1"/>
  <c r="S3614" i="1"/>
  <c r="S3713" i="1"/>
  <c r="S3613" i="1"/>
  <c r="S3712" i="1"/>
  <c r="S3711" i="1"/>
  <c r="S3690" i="1"/>
  <c r="S3689" i="1"/>
  <c r="S3728" i="1"/>
  <c r="S3707" i="1"/>
  <c r="S3778" i="1"/>
  <c r="S3715" i="1"/>
  <c r="S3674" i="1"/>
  <c r="S3673" i="1"/>
  <c r="S3692" i="1"/>
  <c r="S3671" i="1"/>
  <c r="S3670" i="1"/>
  <c r="S3669" i="1"/>
  <c r="S3768" i="1"/>
  <c r="S3667" i="1"/>
  <c r="S3770" i="1"/>
  <c r="S2997" i="1"/>
  <c r="S3596" i="1"/>
  <c r="S3586" i="1"/>
  <c r="S3595" i="1"/>
  <c r="S3591" i="1"/>
  <c r="S3579" i="1"/>
  <c r="S3575" i="1"/>
  <c r="S3590" i="1"/>
  <c r="S3599" i="1"/>
  <c r="S3576" i="1"/>
  <c r="S3583" i="1"/>
  <c r="S3600" i="1"/>
  <c r="S3581" i="1"/>
  <c r="S3580" i="1"/>
  <c r="S3577" i="1"/>
  <c r="S3587" i="1"/>
  <c r="S3597" i="1"/>
  <c r="S3588" i="1"/>
  <c r="S3578" i="1"/>
  <c r="S3589" i="1"/>
  <c r="S3598" i="1"/>
  <c r="S3582" i="1"/>
  <c r="S3592" i="1"/>
  <c r="S3593" i="1"/>
  <c r="S3574" i="1"/>
  <c r="S3585" i="1"/>
  <c r="S3584" i="1"/>
  <c r="S3594" i="1"/>
  <c r="S3192" i="1"/>
  <c r="S3291" i="1"/>
  <c r="S3208" i="1"/>
  <c r="S3366" i="1"/>
  <c r="S3324" i="1"/>
  <c r="S3321" i="1"/>
  <c r="S3238" i="1"/>
  <c r="S3023" i="1"/>
  <c r="S3279" i="1"/>
  <c r="S3119" i="1"/>
  <c r="S3179" i="1"/>
  <c r="S3159" i="1"/>
  <c r="S3257" i="1"/>
  <c r="S3346" i="1"/>
  <c r="S3301" i="1"/>
  <c r="S3218" i="1"/>
  <c r="S3102" i="1"/>
  <c r="S3019" i="1"/>
  <c r="S3127" i="1"/>
  <c r="S3124" i="1"/>
  <c r="S3402" i="1"/>
  <c r="S3237" i="1"/>
  <c r="S3011" i="1"/>
  <c r="S3176" i="1"/>
  <c r="S3154" i="1"/>
  <c r="S3044" i="1"/>
  <c r="S3148" i="1"/>
  <c r="S2991" i="1"/>
  <c r="S3253" i="1"/>
  <c r="S3284" i="1"/>
  <c r="S3115" i="1"/>
  <c r="S3162" i="1"/>
  <c r="S3022" i="1"/>
  <c r="S3330" i="1"/>
  <c r="S3293" i="1"/>
  <c r="S3155" i="1"/>
  <c r="S3135" i="1"/>
  <c r="S2985" i="1"/>
  <c r="S3132" i="1"/>
  <c r="S3385" i="1"/>
  <c r="S3112" i="1"/>
  <c r="S3025" i="1"/>
  <c r="S3064" i="1"/>
  <c r="S3290" i="1"/>
  <c r="S3304" i="1"/>
  <c r="S3024" i="1"/>
  <c r="S3365" i="1"/>
  <c r="S3096" i="1"/>
  <c r="S3224" i="1"/>
  <c r="S3122" i="1"/>
  <c r="S3357" i="1"/>
  <c r="S3347" i="1"/>
  <c r="S3220" i="1"/>
  <c r="S3267" i="1"/>
  <c r="S3203" i="1"/>
  <c r="S3098" i="1"/>
  <c r="S3037" i="1"/>
  <c r="S2988" i="1"/>
  <c r="S3273" i="1"/>
  <c r="S3390" i="1"/>
  <c r="S3061" i="1"/>
  <c r="S3049" i="1"/>
  <c r="S3178" i="1"/>
  <c r="S3266" i="1"/>
  <c r="S3099" i="1"/>
  <c r="S3221" i="1"/>
  <c r="S3069" i="1"/>
  <c r="S3174" i="1"/>
  <c r="S3067" i="1"/>
  <c r="S3027" i="1"/>
  <c r="S3382" i="1"/>
  <c r="S3136" i="1"/>
  <c r="S3008" i="1"/>
  <c r="S3362" i="1"/>
  <c r="S3350" i="1"/>
  <c r="S3407" i="1"/>
  <c r="S3177" i="1"/>
  <c r="S3397" i="1"/>
  <c r="S3088" i="1"/>
  <c r="S3310" i="1"/>
  <c r="S3345" i="1"/>
  <c r="S3101" i="1"/>
  <c r="S3055" i="1"/>
  <c r="S3367" i="1"/>
  <c r="S3137" i="1"/>
  <c r="S3153" i="1"/>
  <c r="S3184" i="1"/>
  <c r="S2980" i="1"/>
  <c r="S3036" i="1"/>
  <c r="S3133" i="1"/>
  <c r="S3327" i="1"/>
  <c r="S3263" i="1"/>
  <c r="S3014" i="1"/>
  <c r="S3230" i="1"/>
  <c r="S3144" i="1"/>
  <c r="S3326" i="1"/>
  <c r="S2996" i="1"/>
  <c r="S3093" i="1"/>
  <c r="S3245" i="1"/>
  <c r="S3060" i="1"/>
  <c r="S2976" i="1"/>
  <c r="S3225" i="1"/>
  <c r="S2990" i="1"/>
  <c r="S3378" i="1"/>
  <c r="S3163" i="1"/>
  <c r="S3058" i="1"/>
  <c r="S3463" i="1"/>
  <c r="S3563" i="1"/>
  <c r="S3561" i="1"/>
  <c r="S3552" i="1"/>
  <c r="S3569" i="1"/>
  <c r="S3568" i="1"/>
  <c r="S3549" i="1"/>
  <c r="S3548" i="1"/>
  <c r="S3556" i="1"/>
  <c r="S3562" i="1"/>
  <c r="S3554" i="1"/>
  <c r="S3557" i="1"/>
  <c r="S3572" i="1"/>
  <c r="S3559" i="1"/>
  <c r="S3571" i="1"/>
  <c r="S3566" i="1"/>
  <c r="S3560" i="1"/>
  <c r="S3551" i="1"/>
  <c r="S3546" i="1"/>
  <c r="S3567" i="1"/>
  <c r="S3558" i="1"/>
  <c r="S3547" i="1"/>
  <c r="S3564" i="1"/>
  <c r="S3555" i="1"/>
  <c r="S3573" i="1"/>
  <c r="S3570" i="1"/>
  <c r="S3550" i="1"/>
  <c r="S3553" i="1"/>
  <c r="S3565" i="1"/>
  <c r="S3490" i="1"/>
  <c r="S3532" i="1"/>
  <c r="S3519" i="1"/>
  <c r="S3482" i="1"/>
  <c r="S3527" i="1"/>
  <c r="S3530" i="1"/>
  <c r="S3480" i="1"/>
  <c r="S3528" i="1"/>
  <c r="S3518" i="1"/>
  <c r="S3541" i="1"/>
  <c r="S3484" i="1"/>
  <c r="S3533" i="1"/>
  <c r="S3539" i="1"/>
  <c r="S3502" i="1"/>
  <c r="S3504" i="1"/>
  <c r="S3514" i="1"/>
  <c r="S3511" i="1"/>
  <c r="S3522" i="1"/>
  <c r="S3505" i="1"/>
  <c r="S3516" i="1"/>
  <c r="S3520" i="1"/>
  <c r="S3503" i="1"/>
  <c r="S3508" i="1"/>
  <c r="S3521" i="1"/>
  <c r="S3524" i="1"/>
  <c r="S3489" i="1"/>
  <c r="S3517" i="1"/>
  <c r="S3542" i="1"/>
  <c r="S3498" i="1"/>
  <c r="S3544" i="1"/>
  <c r="S3535" i="1"/>
  <c r="S3478" i="1"/>
  <c r="S3495" i="1"/>
  <c r="S3543" i="1"/>
  <c r="S3507" i="1"/>
  <c r="S3486" i="1"/>
  <c r="S3497" i="1"/>
  <c r="S3537" i="1"/>
  <c r="S3485" i="1"/>
  <c r="S3496" i="1"/>
  <c r="S3500" i="1"/>
  <c r="S3483" i="1"/>
  <c r="S3545" i="1"/>
  <c r="S3494" i="1"/>
  <c r="S3513" i="1"/>
  <c r="S3525" i="1"/>
  <c r="S3536" i="1"/>
  <c r="S3540" i="1"/>
  <c r="S3523" i="1"/>
  <c r="S3491" i="1"/>
  <c r="S3538" i="1"/>
  <c r="S3506" i="1"/>
  <c r="S3488" i="1"/>
  <c r="S3493" i="1"/>
  <c r="S3501" i="1"/>
  <c r="S3534" i="1"/>
  <c r="S3526" i="1"/>
  <c r="S3509" i="1"/>
  <c r="S3487" i="1"/>
  <c r="S3529" i="1"/>
  <c r="S3515" i="1"/>
  <c r="S3510" i="1"/>
  <c r="S3492" i="1"/>
  <c r="S3479" i="1"/>
  <c r="S3477" i="1"/>
  <c r="S3531" i="1"/>
  <c r="S3512" i="1"/>
  <c r="S3499" i="1"/>
  <c r="S3481" i="1"/>
  <c r="S3453" i="1"/>
  <c r="S3432" i="1"/>
  <c r="S3454" i="1"/>
  <c r="S3412" i="1"/>
  <c r="S3428" i="1"/>
  <c r="S3473" i="1"/>
  <c r="S3436" i="1"/>
  <c r="S3474" i="1"/>
  <c r="S3413" i="1"/>
  <c r="S3416" i="1"/>
  <c r="S3448" i="1"/>
  <c r="S3435" i="1"/>
  <c r="S3419" i="1"/>
  <c r="S3457" i="1"/>
  <c r="S3455" i="1"/>
  <c r="S3468" i="1"/>
  <c r="S3417" i="1"/>
  <c r="S3422" i="1"/>
  <c r="S3440" i="1"/>
  <c r="S3410" i="1"/>
  <c r="S3418" i="1"/>
  <c r="S3424" i="1"/>
  <c r="S3427" i="1"/>
  <c r="S3449" i="1"/>
  <c r="S3469" i="1"/>
  <c r="S3409" i="1"/>
  <c r="S3420" i="1"/>
  <c r="S3444" i="1"/>
  <c r="S3447" i="1"/>
  <c r="S3429" i="1"/>
  <c r="S3460" i="1"/>
  <c r="S3464" i="1"/>
  <c r="S3467" i="1"/>
  <c r="S3434" i="1"/>
  <c r="S3470" i="1"/>
  <c r="S3459" i="1"/>
  <c r="S3438" i="1"/>
  <c r="S3411" i="1"/>
  <c r="S3462" i="1"/>
  <c r="S3461" i="1"/>
  <c r="S3431" i="1"/>
  <c r="S3452" i="1"/>
  <c r="S3425" i="1"/>
  <c r="S3451" i="1"/>
  <c r="S3414" i="1"/>
  <c r="S3445" i="1"/>
  <c r="S3471" i="1"/>
  <c r="S3475" i="1"/>
  <c r="S3465" i="1"/>
  <c r="S3472" i="1"/>
  <c r="S3437" i="1"/>
  <c r="S3439" i="1"/>
  <c r="S3433" i="1"/>
  <c r="S3441" i="1"/>
  <c r="S3442" i="1"/>
  <c r="S3456" i="1"/>
  <c r="S3443" i="1"/>
  <c r="S3446" i="1"/>
  <c r="S3476" i="1"/>
  <c r="S3450" i="1"/>
  <c r="S3466" i="1"/>
  <c r="S3430" i="1"/>
  <c r="S3415" i="1"/>
  <c r="S3458" i="1"/>
  <c r="S3423" i="1"/>
  <c r="S3421" i="1"/>
  <c r="S3426" i="1"/>
  <c r="S3170" i="1"/>
  <c r="S3299" i="1"/>
  <c r="S3356" i="1"/>
  <c r="S3171" i="1"/>
  <c r="S3205" i="1"/>
  <c r="S3400" i="1"/>
  <c r="S3315" i="1"/>
  <c r="S3227" i="1"/>
  <c r="S3013" i="1"/>
  <c r="S3312" i="1"/>
  <c r="S3328" i="1"/>
  <c r="S3207" i="1"/>
  <c r="S3165" i="1"/>
  <c r="S3323" i="1"/>
  <c r="S3358" i="1"/>
  <c r="S3002" i="1"/>
  <c r="S3065" i="1"/>
  <c r="S3045" i="1"/>
  <c r="S3240" i="1"/>
  <c r="S3143" i="1"/>
  <c r="S3038" i="1"/>
  <c r="S2977" i="1"/>
  <c r="S3175" i="1"/>
  <c r="S3149" i="1"/>
  <c r="S3108" i="1"/>
  <c r="S3198" i="1"/>
  <c r="S3233" i="1"/>
  <c r="S3261" i="1"/>
  <c r="S3114" i="1"/>
  <c r="S3021" i="1"/>
  <c r="S3193" i="1"/>
  <c r="S3320" i="1"/>
  <c r="S3072" i="1"/>
  <c r="S3199" i="1"/>
  <c r="S3052" i="1"/>
  <c r="S3182" i="1"/>
  <c r="S3015" i="1"/>
  <c r="S3048" i="1"/>
  <c r="S3097" i="1"/>
  <c r="S3046" i="1"/>
  <c r="S3012" i="1"/>
  <c r="S3265" i="1"/>
  <c r="S3280" i="1"/>
  <c r="S3243" i="1"/>
  <c r="S2994" i="1"/>
  <c r="S2992" i="1"/>
  <c r="S3403" i="1"/>
  <c r="S3223" i="1"/>
  <c r="S3286" i="1"/>
  <c r="S3142" i="1"/>
  <c r="S3050" i="1"/>
  <c r="S3053" i="1"/>
  <c r="S3352" i="1"/>
  <c r="S3398" i="1"/>
  <c r="S3201" i="1"/>
  <c r="S3151" i="1"/>
  <c r="S3121" i="1"/>
  <c r="S3314" i="1"/>
  <c r="S3294" i="1"/>
  <c r="S3269" i="1"/>
  <c r="S3090" i="1"/>
  <c r="S3393" i="1"/>
  <c r="S2993" i="1"/>
  <c r="S3111" i="1"/>
  <c r="S3030" i="1"/>
  <c r="S3391" i="1"/>
  <c r="S3308" i="1"/>
  <c r="S3187" i="1"/>
  <c r="S3145" i="1"/>
  <c r="S3303" i="1"/>
  <c r="S3338" i="1"/>
  <c r="S3360" i="1"/>
  <c r="S2984" i="1"/>
  <c r="S3003" i="1"/>
  <c r="S3239" i="1"/>
  <c r="S3123" i="1"/>
  <c r="S3018" i="1"/>
  <c r="S3262" i="1"/>
  <c r="S3271" i="1"/>
  <c r="S3089" i="1"/>
  <c r="S3405" i="1"/>
  <c r="S3200" i="1"/>
  <c r="S3095" i="1"/>
  <c r="S3244" i="1"/>
  <c r="S3092" i="1"/>
  <c r="S3157" i="1"/>
  <c r="S3074" i="1"/>
  <c r="S3186" i="1"/>
  <c r="S3204" i="1"/>
  <c r="S3340" i="1"/>
  <c r="S3166" i="1"/>
  <c r="S3305" i="1"/>
  <c r="S3117" i="1"/>
  <c r="S3287" i="1"/>
  <c r="S3118" i="1"/>
  <c r="S3130" i="1"/>
  <c r="S3372" i="1"/>
  <c r="S2999" i="1"/>
  <c r="S3354" i="1"/>
  <c r="S3368" i="1"/>
  <c r="S3183" i="1"/>
  <c r="S3334" i="1"/>
  <c r="S3332" i="1"/>
  <c r="S3125" i="1"/>
  <c r="S3316" i="1"/>
  <c r="S3190" i="1"/>
  <c r="S3189" i="1"/>
  <c r="S3010" i="1"/>
  <c r="S3373" i="1"/>
  <c r="S3272" i="1"/>
  <c r="S3091" i="1"/>
  <c r="S3389" i="1"/>
  <c r="S3371" i="1"/>
  <c r="S3288" i="1"/>
  <c r="S3167" i="1"/>
  <c r="S3404" i="1"/>
  <c r="S3401" i="1"/>
  <c r="S3318" i="1"/>
  <c r="S3100" i="1"/>
  <c r="S3043" i="1"/>
  <c r="S3082" i="1"/>
  <c r="S2979" i="1"/>
  <c r="S2983" i="1"/>
  <c r="S2998" i="1"/>
  <c r="S3001" i="1"/>
  <c r="S3196" i="1"/>
  <c r="S3209" i="1"/>
  <c r="S3172" i="1"/>
  <c r="S3156" i="1"/>
  <c r="S3168" i="1"/>
  <c r="S3104" i="1"/>
  <c r="S3370" i="1"/>
  <c r="S3197" i="1"/>
  <c r="S3213" i="1"/>
  <c r="S3087" i="1"/>
  <c r="S3161" i="1"/>
  <c r="S3226" i="1"/>
  <c r="S3387" i="1"/>
  <c r="S3180" i="1"/>
  <c r="S3377" i="1"/>
  <c r="S3028" i="1"/>
  <c r="S3325" i="1"/>
  <c r="S3302" i="1"/>
  <c r="S3035" i="1"/>
  <c r="S3107" i="1"/>
  <c r="S3369" i="1"/>
  <c r="S3081" i="1"/>
  <c r="S3282" i="1"/>
  <c r="S3034" i="1"/>
  <c r="S3032" i="1"/>
  <c r="S3359" i="1"/>
  <c r="S3158" i="1"/>
  <c r="S3016" i="1"/>
  <c r="S3113" i="1"/>
  <c r="S3307" i="1"/>
  <c r="S3120" i="1"/>
  <c r="S3103" i="1"/>
  <c r="S2975" i="1"/>
  <c r="S3210" i="1"/>
  <c r="S3057" i="1"/>
  <c r="S3395" i="1"/>
  <c r="S3388" i="1"/>
  <c r="S3259" i="1"/>
  <c r="S3375" i="1"/>
  <c r="S3247" i="1"/>
  <c r="S3078" i="1"/>
  <c r="S3066" i="1"/>
  <c r="S3348" i="1"/>
  <c r="S3202" i="1"/>
  <c r="S3006" i="1"/>
  <c r="S3256" i="1"/>
  <c r="S3349" i="1"/>
  <c r="S3252" i="1"/>
  <c r="S3071" i="1"/>
  <c r="S3309" i="1"/>
  <c r="S3351" i="1"/>
  <c r="S3268" i="1"/>
  <c r="S3147" i="1"/>
  <c r="S3384" i="1"/>
  <c r="S3381" i="1"/>
  <c r="S3298" i="1"/>
  <c r="S3039" i="1"/>
  <c r="S3242" i="1"/>
  <c r="S2981" i="1"/>
  <c r="S3083" i="1"/>
  <c r="S3062" i="1"/>
  <c r="S2978" i="1"/>
  <c r="S3300" i="1"/>
  <c r="S3194" i="1"/>
  <c r="S3188" i="1"/>
  <c r="S3251" i="1"/>
  <c r="S3217" i="1"/>
  <c r="S3134" i="1"/>
  <c r="S3231" i="1"/>
  <c r="S3042" i="1"/>
  <c r="S3009" i="1"/>
  <c r="S3191" i="1"/>
  <c r="S3342" i="1"/>
  <c r="S3075" i="1"/>
  <c r="S3306" i="1"/>
  <c r="S3322" i="1"/>
  <c r="S3076" i="1"/>
  <c r="S3173" i="1"/>
  <c r="S3169" i="1"/>
  <c r="S3399" i="1"/>
  <c r="S3139" i="1"/>
  <c r="S3054" i="1"/>
  <c r="S3270" i="1"/>
  <c r="S3379" i="1"/>
  <c r="S3283" i="1"/>
  <c r="S3337" i="1"/>
  <c r="S3106" i="1"/>
  <c r="S3250" i="1"/>
  <c r="S3285" i="1"/>
  <c r="S3041" i="1"/>
  <c r="S3005" i="1"/>
  <c r="S2995" i="1"/>
  <c r="S3047" i="1"/>
  <c r="S3077" i="1"/>
  <c r="S2986" i="1"/>
  <c r="S3392" i="1"/>
  <c r="S3319" i="1"/>
  <c r="S3222" i="1"/>
  <c r="S3073" i="1"/>
  <c r="S2982" i="1"/>
  <c r="S3335" i="1"/>
  <c r="S3126" i="1"/>
  <c r="S3150" i="1"/>
  <c r="S3363" i="1"/>
  <c r="S3063" i="1"/>
  <c r="S3292" i="1"/>
  <c r="S3033" i="1"/>
  <c r="S3040" i="1"/>
  <c r="S3329" i="1"/>
  <c r="S3131" i="1"/>
  <c r="S3296" i="1"/>
  <c r="S3276" i="1"/>
  <c r="S3274" i="1"/>
  <c r="S3254" i="1"/>
  <c r="S3236" i="1"/>
  <c r="S3029" i="1"/>
  <c r="S3289" i="1"/>
  <c r="S3333" i="1"/>
  <c r="S3232" i="1"/>
  <c r="S3051" i="1"/>
  <c r="S3229" i="1"/>
  <c r="S3331" i="1"/>
  <c r="S3248" i="1"/>
  <c r="S3406" i="1"/>
  <c r="S3364" i="1"/>
  <c r="S3361" i="1"/>
  <c r="S3278" i="1"/>
  <c r="S3085" i="1"/>
  <c r="S3380" i="1"/>
  <c r="S3260" i="1"/>
  <c r="S3141" i="1"/>
  <c r="S3181" i="1"/>
  <c r="S3297" i="1"/>
  <c r="S3080" i="1"/>
  <c r="S2989" i="1"/>
  <c r="S3152" i="1"/>
  <c r="S3281" i="1"/>
  <c r="S2987" i="1"/>
  <c r="S3264" i="1"/>
  <c r="S3116" i="1"/>
  <c r="S3241" i="1"/>
  <c r="S3094" i="1"/>
  <c r="S3105" i="1"/>
  <c r="S3206" i="1"/>
  <c r="S3084" i="1"/>
  <c r="S3056" i="1"/>
  <c r="S3146" i="1"/>
  <c r="S3128" i="1"/>
  <c r="S3007" i="1"/>
  <c r="S3086" i="1"/>
  <c r="S3164" i="1"/>
  <c r="S3079" i="1"/>
  <c r="S3317" i="1"/>
  <c r="S3394" i="1"/>
  <c r="S3026" i="1"/>
  <c r="S3339" i="1"/>
  <c r="S3138" i="1"/>
  <c r="S3396" i="1"/>
  <c r="S3374" i="1"/>
  <c r="S3408" i="1"/>
  <c r="S3219" i="1"/>
  <c r="S3246" i="1"/>
  <c r="S3376" i="1"/>
  <c r="S3211" i="1"/>
  <c r="S3383" i="1"/>
  <c r="S3017" i="1"/>
  <c r="S3336" i="1"/>
  <c r="S3355" i="1"/>
  <c r="S3110" i="1"/>
  <c r="S3185" i="1"/>
  <c r="S3343" i="1"/>
  <c r="S3295" i="1"/>
  <c r="S3070" i="1"/>
  <c r="S3275" i="1"/>
  <c r="S3255" i="1"/>
  <c r="S3235" i="1"/>
  <c r="S3109" i="1"/>
  <c r="S3353" i="1"/>
  <c r="S3215" i="1"/>
  <c r="S3234" i="1"/>
  <c r="S3216" i="1"/>
  <c r="S3195" i="1"/>
  <c r="S3214" i="1"/>
  <c r="S3068" i="1"/>
  <c r="S3249" i="1"/>
  <c r="S3313" i="1"/>
  <c r="S3212" i="1"/>
  <c r="S3031" i="1"/>
  <c r="S3129" i="1"/>
  <c r="S3311" i="1"/>
  <c r="S3228" i="1"/>
  <c r="S3386" i="1"/>
  <c r="S3344" i="1"/>
  <c r="S3341" i="1"/>
  <c r="S3258" i="1"/>
  <c r="S3004" i="1"/>
  <c r="S3000" i="1"/>
  <c r="S3020" i="1"/>
  <c r="S3160" i="1"/>
  <c r="S3140" i="1"/>
  <c r="S3277" i="1"/>
  <c r="S3059" i="1"/>
  <c r="W1993" i="1"/>
  <c r="K3801" i="1" l="1"/>
  <c r="G2036" i="1"/>
  <c r="R2035" i="1"/>
  <c r="D3402" i="1"/>
  <c r="D3403" i="1" s="1"/>
  <c r="W1994" i="1"/>
  <c r="K3802" i="1" l="1"/>
  <c r="G2037" i="1"/>
  <c r="R2036" i="1"/>
  <c r="D3404" i="1"/>
  <c r="W1995" i="1"/>
  <c r="K3803" i="1" l="1"/>
  <c r="G2038" i="1"/>
  <c r="R2037" i="1"/>
  <c r="D3405" i="1"/>
  <c r="W1996" i="1"/>
  <c r="K3804" i="1" l="1"/>
  <c r="G2039" i="1"/>
  <c r="R2038" i="1"/>
  <c r="D3406" i="1"/>
  <c r="W1997" i="1"/>
  <c r="K3805" i="1" l="1"/>
  <c r="G2040" i="1"/>
  <c r="R2039" i="1"/>
  <c r="D3407" i="1"/>
  <c r="W1998" i="1"/>
  <c r="K3806" i="1" l="1"/>
  <c r="G2041" i="1"/>
  <c r="R2040" i="1"/>
  <c r="D3408" i="1"/>
  <c r="W1999" i="1"/>
  <c r="K3807" i="1" l="1"/>
  <c r="G2042" i="1"/>
  <c r="R2041" i="1"/>
  <c r="D3409" i="1"/>
  <c r="W2000" i="1"/>
  <c r="K3808" i="1" l="1"/>
  <c r="G2043" i="1"/>
  <c r="R2042" i="1"/>
  <c r="D3410" i="1"/>
  <c r="W2001" i="1"/>
  <c r="K3809" i="1" l="1"/>
  <c r="G2044" i="1"/>
  <c r="R2043" i="1"/>
  <c r="D3411" i="1"/>
  <c r="W2002" i="1"/>
  <c r="K3810" i="1" l="1"/>
  <c r="G2045" i="1"/>
  <c r="R2044" i="1"/>
  <c r="D3412" i="1"/>
  <c r="W2003" i="1"/>
  <c r="K3811" i="1" l="1"/>
  <c r="G2046" i="1"/>
  <c r="R2045" i="1"/>
  <c r="D3413" i="1"/>
  <c r="W2004" i="1"/>
  <c r="K3812" i="1" l="1"/>
  <c r="G2047" i="1"/>
  <c r="R2046" i="1"/>
  <c r="D3414" i="1"/>
  <c r="W2005" i="1"/>
  <c r="K3813" i="1" l="1"/>
  <c r="G2048" i="1"/>
  <c r="R2047" i="1"/>
  <c r="D3415" i="1"/>
  <c r="W2006" i="1"/>
  <c r="K3814" i="1" l="1"/>
  <c r="G2049" i="1"/>
  <c r="R2048" i="1"/>
  <c r="D3416" i="1"/>
  <c r="W2007" i="1"/>
  <c r="K3815" i="1" l="1"/>
  <c r="G2050" i="1"/>
  <c r="R2049" i="1"/>
  <c r="D3417" i="1"/>
  <c r="W2008" i="1"/>
  <c r="K3816" i="1" l="1"/>
  <c r="G2051" i="1"/>
  <c r="R2050" i="1"/>
  <c r="D3418" i="1"/>
  <c r="W2009" i="1"/>
  <c r="K3817" i="1" l="1"/>
  <c r="G2052" i="1"/>
  <c r="R2051" i="1"/>
  <c r="D3419" i="1"/>
  <c r="W2010" i="1"/>
  <c r="K3818" i="1" l="1"/>
  <c r="G2053" i="1"/>
  <c r="R2052" i="1"/>
  <c r="D3420" i="1"/>
  <c r="W2011" i="1"/>
  <c r="K3819" i="1" l="1"/>
  <c r="G2054" i="1"/>
  <c r="R2053" i="1"/>
  <c r="D3421" i="1"/>
  <c r="W2012" i="1"/>
  <c r="K3820" i="1" l="1"/>
  <c r="G2055" i="1"/>
  <c r="R2054" i="1"/>
  <c r="D3422" i="1"/>
  <c r="W2013" i="1"/>
  <c r="K3821" i="1" l="1"/>
  <c r="G2056" i="1"/>
  <c r="R2055" i="1"/>
  <c r="D3423" i="1"/>
  <c r="W2014" i="1"/>
  <c r="K3822" i="1" l="1"/>
  <c r="G2057" i="1"/>
  <c r="R2056" i="1"/>
  <c r="D3424" i="1"/>
  <c r="W2015" i="1"/>
  <c r="K3823" i="1" l="1"/>
  <c r="G2058" i="1"/>
  <c r="R2057" i="1"/>
  <c r="D3425" i="1"/>
  <c r="W2016" i="1"/>
  <c r="K3824" i="1" l="1"/>
  <c r="G2059" i="1"/>
  <c r="R2058" i="1"/>
  <c r="D3426" i="1"/>
  <c r="W2017" i="1"/>
  <c r="K3825" i="1" l="1"/>
  <c r="G2060" i="1"/>
  <c r="R2059" i="1"/>
  <c r="D3427" i="1"/>
  <c r="W2018" i="1"/>
  <c r="K3826" i="1" l="1"/>
  <c r="G2061" i="1"/>
  <c r="R2060" i="1"/>
  <c r="D3428" i="1"/>
  <c r="W2019" i="1"/>
  <c r="K3827" i="1" l="1"/>
  <c r="G2062" i="1"/>
  <c r="R2061" i="1"/>
  <c r="D3429" i="1"/>
  <c r="P1" i="1"/>
  <c r="W2020" i="1"/>
  <c r="K3828" i="1" l="1"/>
  <c r="G2063" i="1"/>
  <c r="R2062" i="1"/>
  <c r="D3430" i="1"/>
  <c r="W2021" i="1"/>
  <c r="K3829" i="1" l="1"/>
  <c r="G2064" i="1"/>
  <c r="R2063" i="1"/>
  <c r="D3431" i="1"/>
  <c r="W2022" i="1"/>
  <c r="K3830" i="1" l="1"/>
  <c r="G2065" i="1"/>
  <c r="R2064" i="1"/>
  <c r="D3432" i="1"/>
  <c r="W2023" i="1"/>
  <c r="K3831" i="1" l="1"/>
  <c r="G2066" i="1"/>
  <c r="R2065" i="1"/>
  <c r="D3433" i="1"/>
  <c r="W2024" i="1"/>
  <c r="K3832" i="1" l="1"/>
  <c r="G2067" i="1"/>
  <c r="R2066" i="1"/>
  <c r="D3434" i="1"/>
  <c r="W2025" i="1"/>
  <c r="K3833" i="1" l="1"/>
  <c r="G2068" i="1"/>
  <c r="R2067" i="1"/>
  <c r="D3435" i="1"/>
  <c r="W2026" i="1"/>
  <c r="K3834" i="1" l="1"/>
  <c r="G2069" i="1"/>
  <c r="R2068" i="1"/>
  <c r="D3436" i="1"/>
  <c r="W2027" i="1"/>
  <c r="K3835" i="1" l="1"/>
  <c r="G2070" i="1"/>
  <c r="R2069" i="1"/>
  <c r="D3437" i="1"/>
  <c r="W2028" i="1"/>
  <c r="K3836" i="1" l="1"/>
  <c r="G2071" i="1"/>
  <c r="R2070" i="1"/>
  <c r="D3438" i="1"/>
  <c r="W2029" i="1"/>
  <c r="K3837" i="1" l="1"/>
  <c r="K3838" i="1" s="1"/>
  <c r="K3839" i="1" s="1"/>
  <c r="K3840" i="1" s="1"/>
  <c r="K3841" i="1" s="1"/>
  <c r="K3842" i="1" s="1"/>
  <c r="K3843" i="1" s="1"/>
  <c r="K3844" i="1" s="1"/>
  <c r="K3845" i="1" s="1"/>
  <c r="K3846" i="1" s="1"/>
  <c r="K3847" i="1" s="1"/>
  <c r="K3848" i="1" s="1"/>
  <c r="K3849" i="1" s="1"/>
  <c r="K3850" i="1" s="1"/>
  <c r="K3851" i="1" s="1"/>
  <c r="K3852" i="1" s="1"/>
  <c r="K3853" i="1" s="1"/>
  <c r="K3854" i="1" s="1"/>
  <c r="G2072" i="1"/>
  <c r="R2071" i="1"/>
  <c r="D3439" i="1"/>
  <c r="W2030" i="1"/>
  <c r="G2073" i="1" l="1"/>
  <c r="R2072" i="1"/>
  <c r="D3440" i="1"/>
  <c r="W2031" i="1"/>
  <c r="G2074" i="1" l="1"/>
  <c r="R2073" i="1"/>
  <c r="D3441" i="1"/>
  <c r="W2032" i="1"/>
  <c r="G2075" i="1" l="1"/>
  <c r="R2074" i="1"/>
  <c r="D3442" i="1"/>
  <c r="W2033" i="1"/>
  <c r="G2076" i="1" l="1"/>
  <c r="R2075" i="1"/>
  <c r="D3443" i="1"/>
  <c r="W2034" i="1"/>
  <c r="G2077" i="1" l="1"/>
  <c r="R2076" i="1"/>
  <c r="D3444" i="1"/>
  <c r="W2035" i="1"/>
  <c r="G2078" i="1" l="1"/>
  <c r="R2077" i="1"/>
  <c r="D3445" i="1"/>
  <c r="W2036" i="1"/>
  <c r="G2079" i="1" l="1"/>
  <c r="R2078" i="1"/>
  <c r="D3446" i="1"/>
  <c r="W2037" i="1"/>
  <c r="G2080" i="1" l="1"/>
  <c r="R2079" i="1"/>
  <c r="D3447" i="1"/>
  <c r="W2038" i="1"/>
  <c r="G2081" i="1" l="1"/>
  <c r="R2080" i="1"/>
  <c r="D3448" i="1"/>
  <c r="W2039" i="1"/>
  <c r="G2082" i="1" l="1"/>
  <c r="R2081" i="1"/>
  <c r="D3449" i="1"/>
  <c r="W2040" i="1"/>
  <c r="G2083" i="1" l="1"/>
  <c r="R2082" i="1"/>
  <c r="D3450" i="1"/>
  <c r="W2041" i="1"/>
  <c r="G2084" i="1" l="1"/>
  <c r="R2083" i="1"/>
  <c r="D3451" i="1"/>
  <c r="W2042" i="1"/>
  <c r="G2085" i="1" l="1"/>
  <c r="R2084" i="1"/>
  <c r="D3452" i="1"/>
  <c r="W2043" i="1"/>
  <c r="G2086" i="1" l="1"/>
  <c r="R2085" i="1"/>
  <c r="D3453" i="1"/>
  <c r="W2044" i="1"/>
  <c r="G2087" i="1" l="1"/>
  <c r="R2086" i="1"/>
  <c r="D3454" i="1"/>
  <c r="W2045" i="1"/>
  <c r="G2088" i="1" l="1"/>
  <c r="R2087" i="1"/>
  <c r="D3455" i="1"/>
  <c r="W2046" i="1"/>
  <c r="G2089" i="1" l="1"/>
  <c r="R2088" i="1"/>
  <c r="D3456" i="1"/>
  <c r="W2047" i="1"/>
  <c r="G2090" i="1" l="1"/>
  <c r="R2089" i="1"/>
  <c r="D3457" i="1"/>
  <c r="W2048" i="1"/>
  <c r="G2091" i="1" l="1"/>
  <c r="R2090" i="1"/>
  <c r="D3458" i="1"/>
  <c r="W2049" i="1"/>
  <c r="G2092" i="1" l="1"/>
  <c r="R2091" i="1"/>
  <c r="D3459" i="1"/>
  <c r="W2050" i="1"/>
  <c r="G2093" i="1" l="1"/>
  <c r="R2092" i="1"/>
  <c r="D3460" i="1"/>
  <c r="W2051" i="1"/>
  <c r="G2094" i="1" l="1"/>
  <c r="R2093" i="1"/>
  <c r="D3461" i="1"/>
  <c r="W2052" i="1"/>
  <c r="G2095" i="1" l="1"/>
  <c r="R2094" i="1"/>
  <c r="D3462" i="1"/>
  <c r="W2053" i="1"/>
  <c r="G2096" i="1" l="1"/>
  <c r="R2095" i="1"/>
  <c r="D3463" i="1"/>
  <c r="W2054" i="1"/>
  <c r="G2097" i="1" l="1"/>
  <c r="R2096" i="1"/>
  <c r="D3464" i="1"/>
  <c r="W2055" i="1"/>
  <c r="G2098" i="1" l="1"/>
  <c r="R2097" i="1"/>
  <c r="D3465" i="1"/>
  <c r="W2056" i="1"/>
  <c r="G2099" i="1" l="1"/>
  <c r="R2098" i="1"/>
  <c r="D3466" i="1"/>
  <c r="W2057" i="1"/>
  <c r="G2100" i="1" l="1"/>
  <c r="R2099" i="1"/>
  <c r="D3467" i="1"/>
  <c r="W2058" i="1"/>
  <c r="G2101" i="1" l="1"/>
  <c r="R2100" i="1"/>
  <c r="D3468" i="1"/>
  <c r="W2059" i="1"/>
  <c r="G2102" i="1" l="1"/>
  <c r="R2101" i="1"/>
  <c r="D3469" i="1"/>
  <c r="W2060" i="1"/>
  <c r="G2103" i="1" l="1"/>
  <c r="R2102" i="1"/>
  <c r="D3470" i="1"/>
  <c r="W2061" i="1"/>
  <c r="G2104" i="1" l="1"/>
  <c r="R2103" i="1"/>
  <c r="D3471" i="1"/>
  <c r="W2062" i="1"/>
  <c r="G2105" i="1" l="1"/>
  <c r="R2104" i="1"/>
  <c r="D3472" i="1"/>
  <c r="W2063" i="1"/>
  <c r="G2106" i="1" l="1"/>
  <c r="R2105" i="1"/>
  <c r="D3473" i="1"/>
  <c r="W2064" i="1"/>
  <c r="G2107" i="1" l="1"/>
  <c r="R2106" i="1"/>
  <c r="D3474" i="1"/>
  <c r="W2065" i="1"/>
  <c r="G2108" i="1" l="1"/>
  <c r="R2107" i="1"/>
  <c r="D3475" i="1"/>
  <c r="W2066" i="1"/>
  <c r="G2109" i="1" l="1"/>
  <c r="R2108" i="1"/>
  <c r="D3476" i="1"/>
  <c r="W2067" i="1"/>
  <c r="G2110" i="1" l="1"/>
  <c r="R2109" i="1"/>
  <c r="J14" i="95"/>
  <c r="M14" i="95" s="1"/>
  <c r="D3477" i="1"/>
  <c r="W2068" i="1"/>
  <c r="G2111" i="1" l="1"/>
  <c r="R2110" i="1"/>
  <c r="D3478" i="1"/>
  <c r="W2069" i="1"/>
  <c r="G2112" i="1" l="1"/>
  <c r="R2111" i="1"/>
  <c r="D3479" i="1"/>
  <c r="W2070" i="1"/>
  <c r="G2113" i="1" l="1"/>
  <c r="R2112" i="1"/>
  <c r="D3480" i="1"/>
  <c r="W2071" i="1"/>
  <c r="G2114" i="1" l="1"/>
  <c r="R2113" i="1"/>
  <c r="D3481" i="1"/>
  <c r="W2072" i="1"/>
  <c r="G2115" i="1" l="1"/>
  <c r="R2114" i="1"/>
  <c r="D3482" i="1"/>
  <c r="W2073" i="1"/>
  <c r="G2116" i="1" l="1"/>
  <c r="R2115" i="1"/>
  <c r="D3483" i="1"/>
  <c r="W2074" i="1"/>
  <c r="G2117" i="1" l="1"/>
  <c r="R2116" i="1"/>
  <c r="D3484" i="1"/>
  <c r="W2075" i="1"/>
  <c r="G2118" i="1" l="1"/>
  <c r="R2117" i="1"/>
  <c r="D3485" i="1"/>
  <c r="W2076" i="1"/>
  <c r="G2119" i="1" l="1"/>
  <c r="R2118" i="1"/>
  <c r="D3486" i="1"/>
  <c r="W2077" i="1"/>
  <c r="G2120" i="1" l="1"/>
  <c r="R2119" i="1"/>
  <c r="D3487" i="1"/>
  <c r="W2078" i="1"/>
  <c r="G2121" i="1" l="1"/>
  <c r="R2120" i="1"/>
  <c r="D3488" i="1"/>
  <c r="W2079" i="1"/>
  <c r="G2122" i="1" l="1"/>
  <c r="R2121" i="1"/>
  <c r="D3489" i="1"/>
  <c r="W2080" i="1"/>
  <c r="G2123" i="1" l="1"/>
  <c r="R2122" i="1"/>
  <c r="D3490" i="1"/>
  <c r="W2081" i="1"/>
  <c r="G2124" i="1" l="1"/>
  <c r="R2123" i="1"/>
  <c r="D3491" i="1"/>
  <c r="W2082" i="1"/>
  <c r="G2125" i="1" l="1"/>
  <c r="R2124" i="1"/>
  <c r="D3492" i="1"/>
  <c r="W2083" i="1"/>
  <c r="G2126" i="1" l="1"/>
  <c r="R2125" i="1"/>
  <c r="D3493" i="1"/>
  <c r="W2084" i="1"/>
  <c r="G2127" i="1" l="1"/>
  <c r="R2126" i="1"/>
  <c r="D3494" i="1"/>
  <c r="W2085" i="1"/>
  <c r="G2128" i="1" l="1"/>
  <c r="R2127" i="1"/>
  <c r="D3495" i="1"/>
  <c r="W2086" i="1"/>
  <c r="G2129" i="1" l="1"/>
  <c r="R2128" i="1"/>
  <c r="D3496" i="1"/>
  <c r="W2087" i="1"/>
  <c r="G2130" i="1" l="1"/>
  <c r="R2129" i="1"/>
  <c r="D3497" i="1"/>
  <c r="W2088" i="1"/>
  <c r="G2131" i="1" l="1"/>
  <c r="R2130" i="1"/>
  <c r="D3498" i="1"/>
  <c r="W2089" i="1"/>
  <c r="G2132" i="1" l="1"/>
  <c r="R2131" i="1"/>
  <c r="D3499" i="1"/>
  <c r="W2090" i="1"/>
  <c r="G2133" i="1" l="1"/>
  <c r="R2132" i="1"/>
  <c r="J15" i="95"/>
  <c r="M15" i="95" s="1"/>
  <c r="D3500" i="1"/>
  <c r="W2091" i="1"/>
  <c r="G2134" i="1" l="1"/>
  <c r="R2133" i="1"/>
  <c r="D3501" i="1"/>
  <c r="W2092" i="1"/>
  <c r="G2135" i="1" l="1"/>
  <c r="R2134" i="1"/>
  <c r="D3502" i="1"/>
  <c r="W2093" i="1"/>
  <c r="G2136" i="1" l="1"/>
  <c r="R2135" i="1"/>
  <c r="D3503" i="1"/>
  <c r="W2094" i="1"/>
  <c r="G2137" i="1" l="1"/>
  <c r="R2136" i="1"/>
  <c r="D3504" i="1"/>
  <c r="W2095" i="1"/>
  <c r="G2138" i="1" l="1"/>
  <c r="R2137" i="1"/>
  <c r="D3505" i="1"/>
  <c r="W2096" i="1"/>
  <c r="G2139" i="1" l="1"/>
  <c r="R2138" i="1"/>
  <c r="D3506" i="1"/>
  <c r="W2097" i="1"/>
  <c r="G2140" i="1" l="1"/>
  <c r="R2139" i="1"/>
  <c r="D3507" i="1"/>
  <c r="W2098" i="1"/>
  <c r="G2141" i="1" l="1"/>
  <c r="R2140" i="1"/>
  <c r="D3508" i="1"/>
  <c r="W2099" i="1"/>
  <c r="G2142" i="1" l="1"/>
  <c r="R2141" i="1"/>
  <c r="D3509" i="1"/>
  <c r="W2100" i="1"/>
  <c r="G2143" i="1" l="1"/>
  <c r="R2142" i="1"/>
  <c r="D3510" i="1"/>
  <c r="W2101" i="1"/>
  <c r="G2144" i="1" l="1"/>
  <c r="R2143" i="1"/>
  <c r="D3511" i="1"/>
  <c r="W2102" i="1"/>
  <c r="G2145" i="1" l="1"/>
  <c r="R2144" i="1"/>
  <c r="D3512" i="1"/>
  <c r="W2103" i="1"/>
  <c r="G2146" i="1" l="1"/>
  <c r="R2145" i="1"/>
  <c r="D3513" i="1"/>
  <c r="W2104" i="1"/>
  <c r="G2147" i="1" l="1"/>
  <c r="R2146" i="1"/>
  <c r="D3514" i="1"/>
  <c r="W2105" i="1"/>
  <c r="G2148" i="1" l="1"/>
  <c r="R2147" i="1"/>
  <c r="D3515" i="1"/>
  <c r="W2106" i="1"/>
  <c r="G2149" i="1" l="1"/>
  <c r="R2148" i="1"/>
  <c r="D3516" i="1"/>
  <c r="W2107" i="1"/>
  <c r="G2150" i="1" l="1"/>
  <c r="R2149" i="1"/>
  <c r="D3517" i="1"/>
  <c r="W2108" i="1"/>
  <c r="G2151" i="1" l="1"/>
  <c r="R2150" i="1"/>
  <c r="D3518" i="1"/>
  <c r="W2109" i="1"/>
  <c r="G2152" i="1" l="1"/>
  <c r="R2151" i="1"/>
  <c r="D3519" i="1"/>
  <c r="W2110" i="1"/>
  <c r="G2153" i="1" l="1"/>
  <c r="R2152" i="1"/>
  <c r="J16" i="95"/>
  <c r="M16" i="95" s="1"/>
  <c r="D3520" i="1"/>
  <c r="W2111" i="1"/>
  <c r="G2154" i="1" l="1"/>
  <c r="R2153" i="1"/>
  <c r="D3521" i="1"/>
  <c r="W2112" i="1"/>
  <c r="G2155" i="1" l="1"/>
  <c r="R2154" i="1"/>
  <c r="D3522" i="1"/>
  <c r="W2113" i="1"/>
  <c r="G2156" i="1" l="1"/>
  <c r="R2155" i="1"/>
  <c r="D3523" i="1"/>
  <c r="W2114" i="1"/>
  <c r="G2157" i="1" l="1"/>
  <c r="R2156" i="1"/>
  <c r="D3524" i="1"/>
  <c r="W2115" i="1"/>
  <c r="G2158" i="1" l="1"/>
  <c r="R2157" i="1"/>
  <c r="D3525" i="1"/>
  <c r="W2116" i="1"/>
  <c r="G2159" i="1" l="1"/>
  <c r="R2158" i="1"/>
  <c r="D3526" i="1"/>
  <c r="W2117" i="1"/>
  <c r="G2160" i="1" l="1"/>
  <c r="R2159" i="1"/>
  <c r="D3527" i="1"/>
  <c r="W2118" i="1"/>
  <c r="G2161" i="1" l="1"/>
  <c r="R2160" i="1"/>
  <c r="D3528" i="1"/>
  <c r="W2119" i="1"/>
  <c r="G2162" i="1" l="1"/>
  <c r="R2161" i="1"/>
  <c r="D3529" i="1"/>
  <c r="W2120" i="1"/>
  <c r="G2163" i="1" l="1"/>
  <c r="R2162" i="1"/>
  <c r="D3530" i="1"/>
  <c r="W2121" i="1"/>
  <c r="G2164" i="1" l="1"/>
  <c r="R2163" i="1"/>
  <c r="D3531" i="1"/>
  <c r="W2122" i="1"/>
  <c r="G2165" i="1" l="1"/>
  <c r="R2164" i="1"/>
  <c r="D3532" i="1"/>
  <c r="W2123" i="1"/>
  <c r="G2166" i="1" l="1"/>
  <c r="R2165" i="1"/>
  <c r="J17" i="95"/>
  <c r="M17" i="95" s="1"/>
  <c r="D3533" i="1"/>
  <c r="W2124" i="1"/>
  <c r="G2167" i="1" l="1"/>
  <c r="R2166" i="1"/>
  <c r="D3534" i="1"/>
  <c r="W2125" i="1"/>
  <c r="G2168" i="1" l="1"/>
  <c r="R2167" i="1"/>
  <c r="D3535" i="1"/>
  <c r="A1" i="1"/>
  <c r="W2126" i="1"/>
  <c r="G2169" i="1" l="1"/>
  <c r="R2168" i="1"/>
  <c r="D3536" i="1"/>
  <c r="W2127" i="1"/>
  <c r="G2170" i="1" l="1"/>
  <c r="R2169" i="1"/>
  <c r="D3537" i="1"/>
  <c r="W2128" i="1"/>
  <c r="G2171" i="1" l="1"/>
  <c r="R2170" i="1"/>
  <c r="D3538" i="1"/>
  <c r="W2129" i="1"/>
  <c r="G2172" i="1" l="1"/>
  <c r="R2171" i="1"/>
  <c r="D3539" i="1"/>
  <c r="P2232" i="1"/>
  <c r="P2231" i="1"/>
  <c r="P2230" i="1"/>
  <c r="P2229" i="1"/>
  <c r="P2228" i="1"/>
  <c r="P2227" i="1"/>
  <c r="P2226" i="1"/>
  <c r="P2225" i="1"/>
  <c r="P2224" i="1"/>
  <c r="P2223" i="1"/>
  <c r="P2222" i="1"/>
  <c r="P2221" i="1"/>
  <c r="P2220" i="1"/>
  <c r="P2219" i="1"/>
  <c r="P2218" i="1"/>
  <c r="P2217" i="1"/>
  <c r="P2216" i="1"/>
  <c r="P2215" i="1"/>
  <c r="P2214" i="1"/>
  <c r="W2130" i="1"/>
  <c r="G2173" i="1" l="1"/>
  <c r="R2172" i="1"/>
  <c r="D3540"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W2131" i="1"/>
  <c r="G2174" i="1" l="1"/>
  <c r="R2173" i="1"/>
  <c r="D3541"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W2132" i="1"/>
  <c r="G2175" i="1" l="1"/>
  <c r="R2174" i="1"/>
  <c r="D3542" i="1"/>
  <c r="W2133" i="1"/>
  <c r="G2176" i="1" l="1"/>
  <c r="R2175" i="1"/>
  <c r="D3543" i="1"/>
  <c r="W2134" i="1"/>
  <c r="AA3781" i="1" l="1"/>
  <c r="G2177" i="1"/>
  <c r="R2176" i="1"/>
  <c r="D3544" i="1"/>
  <c r="W2135" i="1"/>
  <c r="G2178" i="1" l="1"/>
  <c r="R2177" i="1"/>
  <c r="D3545" i="1"/>
  <c r="W2136" i="1"/>
  <c r="G2179" i="1" l="1"/>
  <c r="R2178" i="1"/>
  <c r="D3546" i="1"/>
  <c r="W2137" i="1"/>
  <c r="G2180" i="1" l="1"/>
  <c r="R2179" i="1"/>
  <c r="D3547" i="1"/>
  <c r="W2138" i="1"/>
  <c r="G2181" i="1" l="1"/>
  <c r="R2180" i="1"/>
  <c r="D3548" i="1"/>
  <c r="W2139" i="1"/>
  <c r="G2182" i="1" l="1"/>
  <c r="R2181" i="1"/>
  <c r="D3549" i="1"/>
  <c r="W2140" i="1"/>
  <c r="G2183" i="1" l="1"/>
  <c r="R2182" i="1"/>
  <c r="D3550" i="1"/>
  <c r="W2141" i="1"/>
  <c r="G2184" i="1" l="1"/>
  <c r="R2183" i="1"/>
  <c r="D3551" i="1"/>
  <c r="W2142" i="1"/>
  <c r="G2185" i="1" l="1"/>
  <c r="R2184" i="1"/>
  <c r="D3552" i="1"/>
  <c r="W2143" i="1"/>
  <c r="G2186" i="1" l="1"/>
  <c r="R2185" i="1"/>
  <c r="D3553" i="1"/>
  <c r="W2144" i="1"/>
  <c r="G2187" i="1" l="1"/>
  <c r="R2186" i="1"/>
  <c r="D3554" i="1"/>
  <c r="W2145" i="1"/>
  <c r="G2188" i="1" l="1"/>
  <c r="R2187" i="1"/>
  <c r="D3555" i="1"/>
  <c r="W2146" i="1"/>
  <c r="G2189" i="1" l="1"/>
  <c r="R2188" i="1"/>
  <c r="D3556" i="1"/>
  <c r="W2147" i="1"/>
  <c r="G2190" i="1" l="1"/>
  <c r="R2189" i="1"/>
  <c r="D3557" i="1"/>
  <c r="W2148" i="1"/>
  <c r="G2191" i="1" l="1"/>
  <c r="R2190" i="1"/>
  <c r="D3558" i="1"/>
  <c r="W2149" i="1"/>
  <c r="G2192" i="1" l="1"/>
  <c r="R2191" i="1"/>
  <c r="D3559" i="1"/>
  <c r="W2150" i="1"/>
  <c r="G2193" i="1" l="1"/>
  <c r="R2192" i="1"/>
  <c r="D3560" i="1"/>
  <c r="W2151" i="1"/>
  <c r="G2194" i="1" l="1"/>
  <c r="R2193" i="1"/>
  <c r="D3561" i="1"/>
  <c r="W2152" i="1"/>
  <c r="G2195" i="1" l="1"/>
  <c r="R2194" i="1"/>
  <c r="D3562" i="1"/>
  <c r="W2153" i="1"/>
  <c r="G2196" i="1" l="1"/>
  <c r="R2195" i="1"/>
  <c r="D3563" i="1"/>
  <c r="W2154" i="1"/>
  <c r="G2197" i="1" l="1"/>
  <c r="R2196" i="1"/>
  <c r="D3564" i="1"/>
  <c r="W2155" i="1"/>
  <c r="G2198" i="1" l="1"/>
  <c r="R2197" i="1"/>
  <c r="D3565" i="1"/>
  <c r="W2156" i="1"/>
  <c r="G2199" i="1" l="1"/>
  <c r="R2198" i="1"/>
  <c r="D3566" i="1"/>
  <c r="W2157" i="1"/>
  <c r="G2200" i="1" l="1"/>
  <c r="R2199" i="1"/>
  <c r="D3567" i="1"/>
  <c r="W2158" i="1"/>
  <c r="G2201" i="1" l="1"/>
  <c r="R2200" i="1"/>
  <c r="D3568" i="1"/>
  <c r="W2159" i="1"/>
  <c r="G2202" i="1" l="1"/>
  <c r="R2201" i="1"/>
  <c r="D3569" i="1"/>
  <c r="W2160" i="1"/>
  <c r="G2203" i="1" l="1"/>
  <c r="R2202" i="1"/>
  <c r="D3570" i="1"/>
  <c r="W2161" i="1"/>
  <c r="G2204" i="1" l="1"/>
  <c r="R2203" i="1"/>
  <c r="D3571" i="1"/>
  <c r="Y3570" i="1"/>
  <c r="X3570" i="1"/>
  <c r="W2162" i="1"/>
  <c r="G2205" i="1" l="1"/>
  <c r="R2204" i="1"/>
  <c r="D3572" i="1"/>
  <c r="W2163" i="1"/>
  <c r="G2206" i="1" l="1"/>
  <c r="R2205" i="1"/>
  <c r="D3573" i="1"/>
  <c r="W2164" i="1"/>
  <c r="G2207" i="1" l="1"/>
  <c r="R2206" i="1"/>
  <c r="D3574" i="1"/>
  <c r="W2165" i="1"/>
  <c r="G2208" i="1" l="1"/>
  <c r="R2207" i="1"/>
  <c r="D3575" i="1"/>
  <c r="W2166" i="1"/>
  <c r="G2209" i="1" l="1"/>
  <c r="R2208" i="1"/>
  <c r="D3576" i="1"/>
  <c r="W2167" i="1"/>
  <c r="G2210" i="1" l="1"/>
  <c r="R2209" i="1"/>
  <c r="D3577" i="1"/>
  <c r="W2168" i="1"/>
  <c r="G2211" i="1" l="1"/>
  <c r="R2210" i="1"/>
  <c r="D3578" i="1"/>
  <c r="W2169" i="1"/>
  <c r="G2212" i="1" l="1"/>
  <c r="R2211" i="1"/>
  <c r="D3579" i="1"/>
  <c r="W2170" i="1"/>
  <c r="G2213" i="1" l="1"/>
  <c r="R2212" i="1"/>
  <c r="D3580" i="1"/>
  <c r="W2171" i="1"/>
  <c r="G2214" i="1" l="1"/>
  <c r="R2213" i="1"/>
  <c r="D3581" i="1"/>
  <c r="W2172" i="1"/>
  <c r="G2215" i="1" l="1"/>
  <c r="R2214" i="1"/>
  <c r="D3582" i="1"/>
  <c r="W2173" i="1"/>
  <c r="G2216" i="1" l="1"/>
  <c r="R2215" i="1"/>
  <c r="D3583" i="1"/>
  <c r="W2174" i="1"/>
  <c r="G2217" i="1" l="1"/>
  <c r="R2216" i="1"/>
  <c r="D3584" i="1"/>
  <c r="W2175" i="1"/>
  <c r="G2218" i="1" l="1"/>
  <c r="R2217" i="1"/>
  <c r="D3585" i="1"/>
  <c r="W2176" i="1"/>
  <c r="G2219" i="1" l="1"/>
  <c r="R2218" i="1"/>
  <c r="D3586" i="1"/>
  <c r="W2177" i="1"/>
  <c r="G2220" i="1" l="1"/>
  <c r="R2219" i="1"/>
  <c r="D3587" i="1"/>
  <c r="W2178" i="1"/>
  <c r="G2221" i="1" l="1"/>
  <c r="R2220" i="1"/>
  <c r="D3588" i="1"/>
  <c r="W2179" i="1"/>
  <c r="G2222" i="1" l="1"/>
  <c r="R2221" i="1"/>
  <c r="D3589" i="1"/>
  <c r="W2180" i="1"/>
  <c r="G2223" i="1" l="1"/>
  <c r="R2222" i="1"/>
  <c r="D3590" i="1"/>
  <c r="W2181" i="1"/>
  <c r="G2224" i="1" l="1"/>
  <c r="R2223" i="1"/>
  <c r="D3591" i="1"/>
  <c r="W2182" i="1"/>
  <c r="G2225" i="1" l="1"/>
  <c r="R2224" i="1"/>
  <c r="D3592" i="1"/>
  <c r="W2183" i="1"/>
  <c r="G2226" i="1" l="1"/>
  <c r="R2225" i="1"/>
  <c r="D3593" i="1"/>
  <c r="W2184" i="1"/>
  <c r="G2227" i="1" l="1"/>
  <c r="R2226" i="1"/>
  <c r="D3594" i="1"/>
  <c r="W2185" i="1"/>
  <c r="G2228" i="1" l="1"/>
  <c r="R2227" i="1"/>
  <c r="D3595" i="1"/>
  <c r="W2186" i="1"/>
  <c r="G2229" i="1" l="1"/>
  <c r="R2228" i="1"/>
  <c r="D3596" i="1"/>
  <c r="W2187" i="1"/>
  <c r="G2230" i="1" l="1"/>
  <c r="R2229" i="1"/>
  <c r="D3597" i="1"/>
  <c r="W2188" i="1"/>
  <c r="G2231" i="1" l="1"/>
  <c r="R2230" i="1"/>
  <c r="D3598" i="1"/>
  <c r="W2189" i="1"/>
  <c r="G2232" i="1" l="1"/>
  <c r="R2231" i="1"/>
  <c r="D3599" i="1"/>
  <c r="W2190" i="1"/>
  <c r="G2233" i="1" l="1"/>
  <c r="R2232" i="1"/>
  <c r="D3600" i="1"/>
  <c r="W2191" i="1"/>
  <c r="G2234" i="1" l="1"/>
  <c r="R2233" i="1"/>
  <c r="D3601" i="1"/>
  <c r="W2192" i="1"/>
  <c r="G2235" i="1" l="1"/>
  <c r="R2234" i="1"/>
  <c r="D3602" i="1"/>
  <c r="W2193" i="1"/>
  <c r="G2236" i="1" l="1"/>
  <c r="R2235" i="1"/>
  <c r="D3603" i="1"/>
  <c r="W2194" i="1"/>
  <c r="G2237" i="1" l="1"/>
  <c r="R2236" i="1"/>
  <c r="D3604" i="1"/>
  <c r="W2195" i="1"/>
  <c r="G2238" i="1" l="1"/>
  <c r="R2237" i="1"/>
  <c r="D3605" i="1"/>
  <c r="W2196" i="1"/>
  <c r="G2239" i="1" l="1"/>
  <c r="R2238" i="1"/>
  <c r="D3606" i="1"/>
  <c r="W2197" i="1"/>
  <c r="G2240" i="1" l="1"/>
  <c r="R2239" i="1"/>
  <c r="D3607" i="1"/>
  <c r="W2198" i="1"/>
  <c r="G2241" i="1" l="1"/>
  <c r="R2240" i="1"/>
  <c r="D3608" i="1"/>
  <c r="W2199" i="1"/>
  <c r="G2242" i="1" l="1"/>
  <c r="R2241" i="1"/>
  <c r="D3609" i="1"/>
  <c r="W2200" i="1"/>
  <c r="G2243" i="1" l="1"/>
  <c r="R2242" i="1"/>
  <c r="D3610" i="1"/>
  <c r="W2201" i="1"/>
  <c r="G2244" i="1" l="1"/>
  <c r="R2243" i="1"/>
  <c r="D3611" i="1"/>
  <c r="W2202" i="1"/>
  <c r="G2245" i="1" l="1"/>
  <c r="R2244" i="1"/>
  <c r="D3612" i="1"/>
  <c r="W2203" i="1"/>
  <c r="G2246" i="1" l="1"/>
  <c r="R2245" i="1"/>
  <c r="D3613" i="1"/>
  <c r="W2204" i="1"/>
  <c r="G2247" i="1" l="1"/>
  <c r="R2246" i="1"/>
  <c r="D3614" i="1"/>
  <c r="W2205" i="1"/>
  <c r="G2248" i="1" l="1"/>
  <c r="R2247" i="1"/>
  <c r="D3615" i="1"/>
  <c r="W2206" i="1"/>
  <c r="G2249" i="1" l="1"/>
  <c r="R2248" i="1"/>
  <c r="D3616" i="1"/>
  <c r="W2207" i="1"/>
  <c r="G2250" i="1" l="1"/>
  <c r="R2249" i="1"/>
  <c r="D3617" i="1"/>
  <c r="W2208" i="1"/>
  <c r="G2251" i="1" l="1"/>
  <c r="R2250" i="1"/>
  <c r="D3618" i="1"/>
  <c r="W2209" i="1"/>
  <c r="G2252" i="1" l="1"/>
  <c r="R2251" i="1"/>
  <c r="D3619" i="1"/>
  <c r="W2210" i="1"/>
  <c r="G2253" i="1" l="1"/>
  <c r="R2252" i="1"/>
  <c r="D3620" i="1"/>
  <c r="W2211" i="1"/>
  <c r="G2254" i="1" l="1"/>
  <c r="R2253" i="1"/>
  <c r="D3621" i="1"/>
  <c r="W2212" i="1"/>
  <c r="G2255" i="1" l="1"/>
  <c r="R2254" i="1"/>
  <c r="D3622" i="1"/>
  <c r="W2213" i="1"/>
  <c r="G2256" i="1" l="1"/>
  <c r="R2255" i="1"/>
  <c r="D3623" i="1"/>
  <c r="W2214" i="1"/>
  <c r="G2257" i="1" l="1"/>
  <c r="R2256" i="1"/>
  <c r="D3624" i="1"/>
  <c r="W2215" i="1"/>
  <c r="G2258" i="1" l="1"/>
  <c r="R2257" i="1"/>
  <c r="D3625" i="1"/>
  <c r="W2216" i="1"/>
  <c r="G2259" i="1" l="1"/>
  <c r="R2258" i="1"/>
  <c r="D3626" i="1"/>
  <c r="W2217" i="1"/>
  <c r="G2260" i="1" l="1"/>
  <c r="R2259" i="1"/>
  <c r="D3627" i="1"/>
  <c r="I10" i="95" s="1"/>
  <c r="L10" i="95" s="1"/>
  <c r="W2218" i="1"/>
  <c r="G2261" i="1" l="1"/>
  <c r="R2260" i="1"/>
  <c r="D3628" i="1"/>
  <c r="W2219" i="1"/>
  <c r="G2262" i="1" l="1"/>
  <c r="R2261" i="1"/>
  <c r="D3629" i="1"/>
  <c r="W2220" i="1"/>
  <c r="G2263" i="1" l="1"/>
  <c r="R2262" i="1"/>
  <c r="D3630" i="1"/>
  <c r="W2221" i="1"/>
  <c r="G2264" i="1" l="1"/>
  <c r="R2263" i="1"/>
  <c r="D3631" i="1"/>
  <c r="W2222" i="1"/>
  <c r="G2265" i="1" l="1"/>
  <c r="R2264" i="1"/>
  <c r="D3632" i="1"/>
  <c r="W2223" i="1"/>
  <c r="G2266" i="1" l="1"/>
  <c r="R2265" i="1"/>
  <c r="D3633" i="1"/>
  <c r="W2224" i="1"/>
  <c r="G2267" i="1" l="1"/>
  <c r="R2266" i="1"/>
  <c r="D3634" i="1"/>
  <c r="W2225" i="1"/>
  <c r="G2268" i="1" l="1"/>
  <c r="R2267" i="1"/>
  <c r="D3635" i="1"/>
  <c r="W2226" i="1"/>
  <c r="G2269" i="1" l="1"/>
  <c r="R2268" i="1"/>
  <c r="D3636" i="1"/>
  <c r="W2227" i="1"/>
  <c r="G2270" i="1" l="1"/>
  <c r="R2269" i="1"/>
  <c r="D3637" i="1"/>
  <c r="W2228" i="1"/>
  <c r="G2271" i="1" l="1"/>
  <c r="R2270" i="1"/>
  <c r="D3638" i="1"/>
  <c r="W2229" i="1"/>
  <c r="G2272" i="1" l="1"/>
  <c r="R2271" i="1"/>
  <c r="D3639" i="1"/>
  <c r="W2230" i="1"/>
  <c r="G2273" i="1" l="1"/>
  <c r="R2272" i="1"/>
  <c r="D3640" i="1"/>
  <c r="W2231" i="1"/>
  <c r="G2274" i="1" l="1"/>
  <c r="R2273" i="1"/>
  <c r="D3641" i="1"/>
  <c r="W2232" i="1"/>
  <c r="G2275" i="1" l="1"/>
  <c r="R2274" i="1"/>
  <c r="D3642" i="1"/>
  <c r="W2233" i="1"/>
  <c r="G2276" i="1" l="1"/>
  <c r="R2275" i="1"/>
  <c r="D3643" i="1"/>
  <c r="W2234" i="1"/>
  <c r="G2277" i="1" l="1"/>
  <c r="R2276" i="1"/>
  <c r="D3644" i="1"/>
  <c r="W2235" i="1"/>
  <c r="G2278" i="1" l="1"/>
  <c r="R2277" i="1"/>
  <c r="D3645" i="1"/>
  <c r="W2236" i="1"/>
  <c r="G2279" i="1" l="1"/>
  <c r="R2278" i="1"/>
  <c r="D3646" i="1"/>
  <c r="W2237" i="1"/>
  <c r="G2280" i="1" l="1"/>
  <c r="R2279" i="1"/>
  <c r="D3647" i="1"/>
  <c r="W2238" i="1"/>
  <c r="G2281" i="1" l="1"/>
  <c r="R2280" i="1"/>
  <c r="D3648" i="1"/>
  <c r="I11" i="95" s="1"/>
  <c r="L11" i="95" s="1"/>
  <c r="W2239" i="1"/>
  <c r="G2282" i="1" l="1"/>
  <c r="R2281" i="1"/>
  <c r="D3649" i="1"/>
  <c r="W2240" i="1"/>
  <c r="G2283" i="1" l="1"/>
  <c r="R2282" i="1"/>
  <c r="D3650" i="1"/>
  <c r="W2241" i="1"/>
  <c r="G2284" i="1" l="1"/>
  <c r="R2283" i="1"/>
  <c r="D3651" i="1"/>
  <c r="W2242" i="1"/>
  <c r="G2285" i="1" l="1"/>
  <c r="R2284" i="1"/>
  <c r="D3652" i="1"/>
  <c r="W2243" i="1"/>
  <c r="G2286" i="1" l="1"/>
  <c r="R2285" i="1"/>
  <c r="D3653" i="1"/>
  <c r="W2244" i="1"/>
  <c r="G2287" i="1" l="1"/>
  <c r="R2286" i="1"/>
  <c r="D3654" i="1"/>
  <c r="W2245" i="1"/>
  <c r="G2288" i="1" l="1"/>
  <c r="R2287" i="1"/>
  <c r="D3655" i="1"/>
  <c r="W2246" i="1"/>
  <c r="G2289" i="1" l="1"/>
  <c r="R2288" i="1"/>
  <c r="D3656" i="1"/>
  <c r="W2247" i="1"/>
  <c r="G2290" i="1" l="1"/>
  <c r="R2289" i="1"/>
  <c r="D3657" i="1"/>
  <c r="W2248" i="1"/>
  <c r="G2291" i="1" l="1"/>
  <c r="R2290" i="1"/>
  <c r="D3658" i="1"/>
  <c r="W2249" i="1"/>
  <c r="G2292" i="1" l="1"/>
  <c r="R2291" i="1"/>
  <c r="D3659" i="1"/>
  <c r="W2250" i="1"/>
  <c r="G2293" i="1" l="1"/>
  <c r="R2292" i="1"/>
  <c r="D3660" i="1"/>
  <c r="W2251" i="1"/>
  <c r="G2294" i="1" l="1"/>
  <c r="R2293" i="1"/>
  <c r="D3661" i="1"/>
  <c r="W2252" i="1"/>
  <c r="G2295" i="1" l="1"/>
  <c r="R2294" i="1"/>
  <c r="D3662" i="1"/>
  <c r="W2253" i="1"/>
  <c r="G2296" i="1" l="1"/>
  <c r="R2295" i="1"/>
  <c r="D3663" i="1"/>
  <c r="W2254" i="1"/>
  <c r="G2297" i="1" l="1"/>
  <c r="R2296" i="1"/>
  <c r="D3664" i="1"/>
  <c r="W2255" i="1"/>
  <c r="G2298" i="1" l="1"/>
  <c r="R2297" i="1"/>
  <c r="D3665" i="1"/>
  <c r="W2256" i="1"/>
  <c r="G2299" i="1" l="1"/>
  <c r="R2298" i="1"/>
  <c r="D3666" i="1"/>
  <c r="W2257" i="1"/>
  <c r="G2300" i="1" l="1"/>
  <c r="R2299" i="1"/>
  <c r="D3667" i="1"/>
  <c r="W2258" i="1"/>
  <c r="G2301" i="1" l="1"/>
  <c r="R2300" i="1"/>
  <c r="D3668" i="1"/>
  <c r="I12" i="95" s="1"/>
  <c r="L12" i="95" s="1"/>
  <c r="W2259" i="1"/>
  <c r="G2302" i="1" l="1"/>
  <c r="R2301" i="1"/>
  <c r="D3669" i="1"/>
  <c r="W2260" i="1"/>
  <c r="G2303" i="1" l="1"/>
  <c r="R2302" i="1"/>
  <c r="D3670" i="1"/>
  <c r="W2261" i="1"/>
  <c r="G2304" i="1" l="1"/>
  <c r="R2303" i="1"/>
  <c r="D3671" i="1"/>
  <c r="W2262" i="1"/>
  <c r="G2305" i="1" l="1"/>
  <c r="R2304" i="1"/>
  <c r="D3672" i="1"/>
  <c r="W2263" i="1"/>
  <c r="G2306" i="1" l="1"/>
  <c r="R2305" i="1"/>
  <c r="D3673" i="1"/>
  <c r="W2264" i="1"/>
  <c r="G2307" i="1" l="1"/>
  <c r="R2306" i="1"/>
  <c r="D3674" i="1"/>
  <c r="W2265" i="1"/>
  <c r="G2308" i="1" l="1"/>
  <c r="R2307" i="1"/>
  <c r="D3675" i="1"/>
  <c r="W2266" i="1"/>
  <c r="G2309" i="1" l="1"/>
  <c r="R2308" i="1"/>
  <c r="D3676" i="1"/>
  <c r="W2267" i="1"/>
  <c r="G2310" i="1" l="1"/>
  <c r="R2309" i="1"/>
  <c r="D3677" i="1"/>
  <c r="W2268" i="1"/>
  <c r="G2311" i="1" l="1"/>
  <c r="R2310" i="1"/>
  <c r="D3678" i="1"/>
  <c r="W2269" i="1"/>
  <c r="G2312" i="1" l="1"/>
  <c r="R2311" i="1"/>
  <c r="D3679" i="1"/>
  <c r="W2270" i="1"/>
  <c r="G2313" i="1" l="1"/>
  <c r="R2312" i="1"/>
  <c r="D3680" i="1"/>
  <c r="D3681" i="1" s="1"/>
  <c r="W2271" i="1"/>
  <c r="G2314" i="1" l="1"/>
  <c r="R2313" i="1"/>
  <c r="D3682" i="1"/>
  <c r="W2272" i="1"/>
  <c r="G2315" i="1" l="1"/>
  <c r="R2314" i="1"/>
  <c r="D3683" i="1"/>
  <c r="W2273" i="1"/>
  <c r="G2316" i="1" l="1"/>
  <c r="R2315" i="1"/>
  <c r="D3684" i="1"/>
  <c r="W2274" i="1"/>
  <c r="G2317" i="1" l="1"/>
  <c r="R2316" i="1"/>
  <c r="D3685" i="1"/>
  <c r="W2275" i="1"/>
  <c r="G2318" i="1" l="1"/>
  <c r="R2317" i="1"/>
  <c r="D3686" i="1"/>
  <c r="W2276" i="1"/>
  <c r="G2319" i="1" l="1"/>
  <c r="R2318" i="1"/>
  <c r="D3687" i="1"/>
  <c r="W2277" i="1"/>
  <c r="G2320" i="1" l="1"/>
  <c r="R2319" i="1"/>
  <c r="D3688" i="1"/>
  <c r="W2278" i="1"/>
  <c r="G2321" i="1" l="1"/>
  <c r="R2320" i="1"/>
  <c r="D3689" i="1"/>
  <c r="W2279" i="1"/>
  <c r="G2322" i="1" l="1"/>
  <c r="R2321" i="1"/>
  <c r="D3690" i="1"/>
  <c r="W2280" i="1"/>
  <c r="G2323" i="1" l="1"/>
  <c r="R2322" i="1"/>
  <c r="D3691" i="1"/>
  <c r="W2281" i="1"/>
  <c r="G2324" i="1" l="1"/>
  <c r="R2323" i="1"/>
  <c r="D3692" i="1"/>
  <c r="W2282" i="1"/>
  <c r="G2325" i="1" l="1"/>
  <c r="R2324" i="1"/>
  <c r="D3693" i="1"/>
  <c r="I13" i="95" s="1"/>
  <c r="L13" i="95" s="1"/>
  <c r="W2283" i="1"/>
  <c r="G2326" i="1" l="1"/>
  <c r="R2325" i="1"/>
  <c r="D3694" i="1"/>
  <c r="W2284" i="1"/>
  <c r="G2327" i="1" l="1"/>
  <c r="R2326" i="1"/>
  <c r="D3695" i="1"/>
  <c r="W2285" i="1"/>
  <c r="G2328" i="1" l="1"/>
  <c r="R2327" i="1"/>
  <c r="D3696" i="1"/>
  <c r="W2286" i="1"/>
  <c r="G2329" i="1" l="1"/>
  <c r="R2328" i="1"/>
  <c r="D3697" i="1"/>
  <c r="W2287" i="1"/>
  <c r="G2330" i="1" l="1"/>
  <c r="R2329" i="1"/>
  <c r="D3698" i="1"/>
  <c r="W2288" i="1"/>
  <c r="G2331" i="1" l="1"/>
  <c r="R2330" i="1"/>
  <c r="D3699" i="1"/>
  <c r="W2289" i="1"/>
  <c r="G2332" i="1" l="1"/>
  <c r="R2331" i="1"/>
  <c r="D3700" i="1"/>
  <c r="W2290" i="1"/>
  <c r="G2333" i="1" l="1"/>
  <c r="R2332" i="1"/>
  <c r="D3701" i="1"/>
  <c r="W2291" i="1"/>
  <c r="G2334" i="1" l="1"/>
  <c r="R2333" i="1"/>
  <c r="D3702" i="1"/>
  <c r="W2292" i="1"/>
  <c r="G2335" i="1" l="1"/>
  <c r="R2334" i="1"/>
  <c r="D3703" i="1"/>
  <c r="W2293" i="1"/>
  <c r="G2336" i="1" l="1"/>
  <c r="R2335" i="1"/>
  <c r="D3704" i="1"/>
  <c r="W2294" i="1"/>
  <c r="G2337" i="1" l="1"/>
  <c r="R2336" i="1"/>
  <c r="D3705" i="1"/>
  <c r="W2295" i="1"/>
  <c r="G2338" i="1" l="1"/>
  <c r="R2337" i="1"/>
  <c r="D3706" i="1"/>
  <c r="W2296" i="1"/>
  <c r="G2339" i="1" l="1"/>
  <c r="R2338" i="1"/>
  <c r="D3707" i="1"/>
  <c r="W2297" i="1"/>
  <c r="G2340" i="1" l="1"/>
  <c r="R2339" i="1"/>
  <c r="D3708" i="1"/>
  <c r="W2298" i="1"/>
  <c r="G2341" i="1" l="1"/>
  <c r="R2340" i="1"/>
  <c r="D3709" i="1"/>
  <c r="W2299" i="1"/>
  <c r="G2342" i="1" l="1"/>
  <c r="R2341" i="1"/>
  <c r="D3710" i="1"/>
  <c r="W2300" i="1"/>
  <c r="G2343" i="1" l="1"/>
  <c r="R2342" i="1"/>
  <c r="D3711" i="1"/>
  <c r="W2301" i="1"/>
  <c r="G2344" i="1" l="1"/>
  <c r="R2343" i="1"/>
  <c r="D3712" i="1"/>
  <c r="W2302" i="1"/>
  <c r="G2345" i="1" l="1"/>
  <c r="R2344" i="1"/>
  <c r="I14" i="95"/>
  <c r="L14" i="95" s="1"/>
  <c r="W2303" i="1"/>
  <c r="G2346" i="1" l="1"/>
  <c r="R2345" i="1"/>
  <c r="W2304" i="1"/>
  <c r="G2347" i="1" l="1"/>
  <c r="R2346" i="1"/>
  <c r="D3715" i="1"/>
  <c r="W2305" i="1"/>
  <c r="G2348" i="1" l="1"/>
  <c r="R2347" i="1"/>
  <c r="D3716" i="1"/>
  <c r="W2306" i="1"/>
  <c r="G2349" i="1" l="1"/>
  <c r="R2348" i="1"/>
  <c r="D3717" i="1"/>
  <c r="W2307" i="1"/>
  <c r="G2350" i="1" l="1"/>
  <c r="R2349" i="1"/>
  <c r="D3718" i="1"/>
  <c r="W2308" i="1"/>
  <c r="G2351" i="1" l="1"/>
  <c r="R2350" i="1"/>
  <c r="D3719" i="1"/>
  <c r="W2309" i="1"/>
  <c r="G2352" i="1" l="1"/>
  <c r="R2351" i="1"/>
  <c r="D3720" i="1"/>
  <c r="W2310" i="1"/>
  <c r="G2353" i="1" l="1"/>
  <c r="R2352" i="1"/>
  <c r="D3721" i="1"/>
  <c r="W2311" i="1"/>
  <c r="G2354" i="1" l="1"/>
  <c r="R2353" i="1"/>
  <c r="D3722" i="1"/>
  <c r="W2312" i="1"/>
  <c r="G2355" i="1" l="1"/>
  <c r="R2354" i="1"/>
  <c r="D3723" i="1"/>
  <c r="W2313" i="1"/>
  <c r="G2356" i="1" l="1"/>
  <c r="R2355" i="1"/>
  <c r="D3724" i="1"/>
  <c r="W2314" i="1"/>
  <c r="G2357" i="1" l="1"/>
  <c r="R2356" i="1"/>
  <c r="D3725" i="1"/>
  <c r="W2315" i="1"/>
  <c r="G2358" i="1" l="1"/>
  <c r="R2357" i="1"/>
  <c r="D3726" i="1"/>
  <c r="W2316" i="1"/>
  <c r="G2359" i="1" l="1"/>
  <c r="R2358" i="1"/>
  <c r="D3727" i="1"/>
  <c r="W2317" i="1"/>
  <c r="G2360" i="1" l="1"/>
  <c r="R2359" i="1"/>
  <c r="D3728" i="1"/>
  <c r="W2318" i="1"/>
  <c r="G2361" i="1" l="1"/>
  <c r="R2360" i="1"/>
  <c r="D3729" i="1"/>
  <c r="W2319" i="1"/>
  <c r="G2362" i="1" l="1"/>
  <c r="R2361" i="1"/>
  <c r="D3730" i="1"/>
  <c r="W2320" i="1"/>
  <c r="G2363" i="1" l="1"/>
  <c r="R2362" i="1"/>
  <c r="D3731" i="1"/>
  <c r="W2321" i="1"/>
  <c r="G2364" i="1" l="1"/>
  <c r="R2363" i="1"/>
  <c r="D3732" i="1"/>
  <c r="W2322" i="1"/>
  <c r="G2365" i="1" l="1"/>
  <c r="R2364" i="1"/>
  <c r="D3733" i="1"/>
  <c r="W2323" i="1"/>
  <c r="G2366" i="1" l="1"/>
  <c r="R2365" i="1"/>
  <c r="D3734" i="1"/>
  <c r="W2324" i="1"/>
  <c r="G2367" i="1" l="1"/>
  <c r="R2366" i="1"/>
  <c r="D3735" i="1"/>
  <c r="W2325" i="1"/>
  <c r="G2368" i="1" l="1"/>
  <c r="R2367" i="1"/>
  <c r="D3736" i="1"/>
  <c r="I15" i="95" s="1"/>
  <c r="L15" i="95" s="1"/>
  <c r="W2326" i="1"/>
  <c r="G2369" i="1" l="1"/>
  <c r="R2368" i="1"/>
  <c r="D3737" i="1"/>
  <c r="W2327" i="1"/>
  <c r="G2370" i="1" l="1"/>
  <c r="R2369" i="1"/>
  <c r="D3738" i="1"/>
  <c r="W2328" i="1"/>
  <c r="G2371" i="1" l="1"/>
  <c r="R2370" i="1"/>
  <c r="D3739" i="1"/>
  <c r="W2329" i="1"/>
  <c r="G2372" i="1" l="1"/>
  <c r="R2371" i="1"/>
  <c r="D3740" i="1"/>
  <c r="W2330" i="1"/>
  <c r="G2373" i="1" l="1"/>
  <c r="R2372" i="1"/>
  <c r="D3741" i="1"/>
  <c r="W2331" i="1"/>
  <c r="G2374" i="1" l="1"/>
  <c r="R2373" i="1"/>
  <c r="D3742" i="1"/>
  <c r="W2332" i="1"/>
  <c r="G2375" i="1" l="1"/>
  <c r="R2374" i="1"/>
  <c r="D3743" i="1"/>
  <c r="W2333" i="1"/>
  <c r="G2376" i="1" l="1"/>
  <c r="R2375" i="1"/>
  <c r="D3744" i="1"/>
  <c r="W2334" i="1"/>
  <c r="G2377" i="1" l="1"/>
  <c r="R2376" i="1"/>
  <c r="D3745" i="1"/>
  <c r="W2335" i="1"/>
  <c r="G2378" i="1" l="1"/>
  <c r="R2377" i="1"/>
  <c r="D3746" i="1"/>
  <c r="W2336" i="1"/>
  <c r="G2379" i="1" l="1"/>
  <c r="R2378" i="1"/>
  <c r="D3747" i="1"/>
  <c r="W2337" i="1"/>
  <c r="G2380" i="1" l="1"/>
  <c r="R2379" i="1"/>
  <c r="D3748" i="1"/>
  <c r="W2338" i="1"/>
  <c r="G2381" i="1" l="1"/>
  <c r="R2380" i="1"/>
  <c r="D3749" i="1"/>
  <c r="W2339" i="1"/>
  <c r="G2382" i="1" l="1"/>
  <c r="R2381" i="1"/>
  <c r="D3750" i="1"/>
  <c r="W2340" i="1"/>
  <c r="G2383" i="1" l="1"/>
  <c r="R2382" i="1"/>
  <c r="D3751" i="1"/>
  <c r="W2341" i="1"/>
  <c r="G2384" i="1" l="1"/>
  <c r="R2383" i="1"/>
  <c r="D3752" i="1"/>
  <c r="W2342" i="1"/>
  <c r="G2385" i="1" l="1"/>
  <c r="R2384" i="1"/>
  <c r="D3753" i="1"/>
  <c r="W2343" i="1"/>
  <c r="G2386" i="1" l="1"/>
  <c r="R2385" i="1"/>
  <c r="L3" i="1"/>
  <c r="U3" i="1"/>
  <c r="U4" i="1" s="1"/>
  <c r="D3754" i="1"/>
  <c r="W2344" i="1"/>
  <c r="U3795" i="1" l="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2343" i="1"/>
  <c r="U3781" i="1"/>
  <c r="U3782" i="1"/>
  <c r="U3783" i="1"/>
  <c r="U3784" i="1"/>
  <c r="U3785" i="1"/>
  <c r="U3786" i="1"/>
  <c r="U3787" i="1"/>
  <c r="U3788" i="1"/>
  <c r="U3789" i="1"/>
  <c r="U3790" i="1"/>
  <c r="U3791" i="1"/>
  <c r="U3792" i="1"/>
  <c r="U3793" i="1"/>
  <c r="U3794" i="1"/>
  <c r="G2387" i="1"/>
  <c r="R2386" i="1"/>
  <c r="U1986"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D3755" i="1"/>
  <c r="U2344" i="1"/>
  <c r="W2345" i="1"/>
  <c r="G2388" i="1" l="1"/>
  <c r="R2387" i="1"/>
  <c r="D3756" i="1"/>
  <c r="I16" i="95" s="1"/>
  <c r="L16" i="95" s="1"/>
  <c r="U2345" i="1"/>
  <c r="W2346" i="1"/>
  <c r="G2389" i="1" l="1"/>
  <c r="R2388" i="1"/>
  <c r="D3757" i="1"/>
  <c r="U2346" i="1"/>
  <c r="W2347" i="1"/>
  <c r="G2390" i="1" l="1"/>
  <c r="R2389" i="1"/>
  <c r="D3758" i="1"/>
  <c r="U2347" i="1"/>
  <c r="W2348" i="1"/>
  <c r="G2391" i="1" l="1"/>
  <c r="R2390" i="1"/>
  <c r="D3759" i="1"/>
  <c r="U2348" i="1"/>
  <c r="W2349" i="1"/>
  <c r="G2392" i="1" l="1"/>
  <c r="R2391" i="1"/>
  <c r="D3760" i="1"/>
  <c r="U2349" i="1"/>
  <c r="W2350" i="1"/>
  <c r="G2393" i="1" l="1"/>
  <c r="R2392" i="1"/>
  <c r="D3761" i="1"/>
  <c r="U2350" i="1"/>
  <c r="W2351" i="1"/>
  <c r="G2394" i="1" l="1"/>
  <c r="R2393" i="1"/>
  <c r="D3762" i="1"/>
  <c r="U2351" i="1"/>
  <c r="W2352" i="1"/>
  <c r="G2395" i="1" l="1"/>
  <c r="R2394" i="1"/>
  <c r="D3763" i="1"/>
  <c r="U2352" i="1"/>
  <c r="W2353" i="1"/>
  <c r="G2396" i="1" l="1"/>
  <c r="R2395" i="1"/>
  <c r="D3764" i="1"/>
  <c r="U2353" i="1"/>
  <c r="W2354" i="1"/>
  <c r="G2397" i="1" l="1"/>
  <c r="R2396" i="1"/>
  <c r="D3765" i="1"/>
  <c r="U2354" i="1"/>
  <c r="W2355" i="1"/>
  <c r="G2398" i="1" l="1"/>
  <c r="R2397" i="1"/>
  <c r="D3766" i="1"/>
  <c r="U2355" i="1"/>
  <c r="W2356" i="1"/>
  <c r="G2399" i="1" l="1"/>
  <c r="R2398" i="1"/>
  <c r="D3767" i="1"/>
  <c r="U2356" i="1"/>
  <c r="W2357" i="1"/>
  <c r="G2400" i="1" l="1"/>
  <c r="R2399" i="1"/>
  <c r="D3768" i="1"/>
  <c r="U2357" i="1"/>
  <c r="W2358" i="1"/>
  <c r="G2401" i="1" l="1"/>
  <c r="R2400" i="1"/>
  <c r="D3769" i="1"/>
  <c r="U2358" i="1"/>
  <c r="W2359" i="1"/>
  <c r="G2402" i="1" l="1"/>
  <c r="R2401" i="1"/>
  <c r="D3770" i="1"/>
  <c r="I17" i="95" s="1"/>
  <c r="L17" i="95" s="1"/>
  <c r="U2359" i="1"/>
  <c r="W2360" i="1"/>
  <c r="G2403" i="1" l="1"/>
  <c r="R2402" i="1"/>
  <c r="D3771" i="1"/>
  <c r="U2360" i="1"/>
  <c r="W2361" i="1"/>
  <c r="G2404" i="1" l="1"/>
  <c r="R2403" i="1"/>
  <c r="D3772" i="1"/>
  <c r="U2361" i="1"/>
  <c r="W2362" i="1"/>
  <c r="G2405" i="1" l="1"/>
  <c r="R2404" i="1"/>
  <c r="D3773" i="1"/>
  <c r="U2362" i="1"/>
  <c r="W2363" i="1"/>
  <c r="G2406" i="1" l="1"/>
  <c r="R2405" i="1"/>
  <c r="D3774" i="1"/>
  <c r="U2363" i="1"/>
  <c r="W2364" i="1"/>
  <c r="G2407" i="1" l="1"/>
  <c r="R2406" i="1"/>
  <c r="D3775" i="1"/>
  <c r="U2364" i="1"/>
  <c r="W2365" i="1"/>
  <c r="G2408" i="1" l="1"/>
  <c r="R2407" i="1"/>
  <c r="D3776" i="1"/>
  <c r="U2365" i="1"/>
  <c r="W2366" i="1"/>
  <c r="G2409" i="1" l="1"/>
  <c r="R2408" i="1"/>
  <c r="D3777" i="1"/>
  <c r="U2366" i="1"/>
  <c r="W2367" i="1"/>
  <c r="G2410" i="1" l="1"/>
  <c r="R2409" i="1"/>
  <c r="D3778" i="1"/>
  <c r="U2367" i="1"/>
  <c r="W2368" i="1"/>
  <c r="G2411" i="1" l="1"/>
  <c r="R2410" i="1"/>
  <c r="D3779" i="1"/>
  <c r="U2368" i="1"/>
  <c r="W2369" i="1"/>
  <c r="G2412" i="1" l="1"/>
  <c r="R2411" i="1"/>
  <c r="D3780" i="1"/>
  <c r="U2369" i="1"/>
  <c r="W2370" i="1"/>
  <c r="D3781" i="1" l="1"/>
  <c r="G2413" i="1"/>
  <c r="R2412" i="1"/>
  <c r="U2370" i="1"/>
  <c r="W2371" i="1"/>
  <c r="D3782" i="1" l="1"/>
  <c r="G2414" i="1"/>
  <c r="R2413" i="1"/>
  <c r="U2371" i="1"/>
  <c r="W2372" i="1"/>
  <c r="D3783" i="1" l="1"/>
  <c r="G2415" i="1"/>
  <c r="R2414" i="1"/>
  <c r="U2372" i="1"/>
  <c r="W2373" i="1"/>
  <c r="D3784" i="1" l="1"/>
  <c r="G2416" i="1"/>
  <c r="R2415" i="1"/>
  <c r="U2373" i="1"/>
  <c r="W2374" i="1"/>
  <c r="D3785" i="1" l="1"/>
  <c r="G2417" i="1"/>
  <c r="R2416" i="1"/>
  <c r="U2374" i="1"/>
  <c r="W2375" i="1"/>
  <c r="D3786" i="1" l="1"/>
  <c r="G2418" i="1"/>
  <c r="R2417" i="1"/>
  <c r="U2375" i="1"/>
  <c r="W2376" i="1"/>
  <c r="D3787" i="1" l="1"/>
  <c r="G2419" i="1"/>
  <c r="R2418" i="1"/>
  <c r="U2376" i="1"/>
  <c r="W2377" i="1"/>
  <c r="D3788" i="1" l="1"/>
  <c r="G2420" i="1"/>
  <c r="R2419" i="1"/>
  <c r="U2377" i="1"/>
  <c r="W2378" i="1"/>
  <c r="D3789" i="1" l="1"/>
  <c r="G2421" i="1"/>
  <c r="R2420" i="1"/>
  <c r="U2378" i="1"/>
  <c r="W2379" i="1"/>
  <c r="D3790" i="1" l="1"/>
  <c r="G2422" i="1"/>
  <c r="R2421" i="1"/>
  <c r="U2379" i="1"/>
  <c r="W2380" i="1"/>
  <c r="D3791" i="1" l="1"/>
  <c r="G2423" i="1"/>
  <c r="R2422" i="1"/>
  <c r="U2380" i="1"/>
  <c r="W2381" i="1"/>
  <c r="D3792" i="1" l="1"/>
  <c r="G2424" i="1"/>
  <c r="R2423" i="1"/>
  <c r="U2381" i="1"/>
  <c r="W2382" i="1"/>
  <c r="D3793" i="1" l="1"/>
  <c r="G2425" i="1"/>
  <c r="R2424" i="1"/>
  <c r="U2382" i="1"/>
  <c r="W2383" i="1"/>
  <c r="D3794" i="1" l="1"/>
  <c r="D3795" i="1" s="1"/>
  <c r="G2426" i="1"/>
  <c r="R2425" i="1"/>
  <c r="U2383" i="1"/>
  <c r="W2384" i="1"/>
  <c r="D3796" i="1" l="1"/>
  <c r="G2427" i="1"/>
  <c r="R2426" i="1"/>
  <c r="U2384" i="1"/>
  <c r="W2385" i="1"/>
  <c r="D3797" i="1" l="1"/>
  <c r="G2428" i="1"/>
  <c r="R2427" i="1"/>
  <c r="U2385" i="1"/>
  <c r="W2386" i="1"/>
  <c r="D3798" i="1" l="1"/>
  <c r="G2429" i="1"/>
  <c r="R2428" i="1"/>
  <c r="U2386" i="1"/>
  <c r="W2387" i="1"/>
  <c r="D3799" i="1" l="1"/>
  <c r="G2430" i="1"/>
  <c r="R2429" i="1"/>
  <c r="U2387" i="1"/>
  <c r="W2388" i="1"/>
  <c r="D3800" i="1" l="1"/>
  <c r="G2431" i="1"/>
  <c r="R2430" i="1"/>
  <c r="U2388" i="1"/>
  <c r="W2389" i="1"/>
  <c r="D3801" i="1" l="1"/>
  <c r="G2432" i="1"/>
  <c r="R2431" i="1"/>
  <c r="U2389" i="1"/>
  <c r="W2390" i="1"/>
  <c r="D3802" i="1" l="1"/>
  <c r="G2433" i="1"/>
  <c r="R2432" i="1"/>
  <c r="U2390" i="1"/>
  <c r="W2391" i="1"/>
  <c r="D3803" i="1" l="1"/>
  <c r="G2434" i="1"/>
  <c r="R2433" i="1"/>
  <c r="U2391" i="1"/>
  <c r="W2392" i="1"/>
  <c r="D3804" i="1" l="1"/>
  <c r="G2435" i="1"/>
  <c r="R2434" i="1"/>
  <c r="U2392" i="1"/>
  <c r="W2393" i="1"/>
  <c r="D3805" i="1" l="1"/>
  <c r="G2436" i="1"/>
  <c r="R2435" i="1"/>
  <c r="U2393" i="1"/>
  <c r="W2394" i="1"/>
  <c r="D3806" i="1" l="1"/>
  <c r="G2437" i="1"/>
  <c r="R2436" i="1"/>
  <c r="U2394" i="1"/>
  <c r="W2395" i="1"/>
  <c r="D3807" i="1" l="1"/>
  <c r="G2438" i="1"/>
  <c r="R2437" i="1"/>
  <c r="U2395" i="1"/>
  <c r="W2396" i="1"/>
  <c r="D3808" i="1" l="1"/>
  <c r="G2439" i="1"/>
  <c r="R2438" i="1"/>
  <c r="U2396" i="1"/>
  <c r="W2397" i="1"/>
  <c r="D3809" i="1" l="1"/>
  <c r="G2440" i="1"/>
  <c r="R2439" i="1"/>
  <c r="U2397" i="1"/>
  <c r="W2398" i="1"/>
  <c r="D3810" i="1" l="1"/>
  <c r="G2441" i="1"/>
  <c r="R2440" i="1"/>
  <c r="U2398" i="1"/>
  <c r="W2399" i="1"/>
  <c r="D3811" i="1" l="1"/>
  <c r="G2442" i="1"/>
  <c r="R2441" i="1"/>
  <c r="U2399" i="1"/>
  <c r="W2400" i="1"/>
  <c r="D3812" i="1" l="1"/>
  <c r="G2443" i="1"/>
  <c r="R2442" i="1"/>
  <c r="U2400" i="1"/>
  <c r="W2401" i="1"/>
  <c r="D3813" i="1" l="1"/>
  <c r="G2444" i="1"/>
  <c r="R2443" i="1"/>
  <c r="U2401" i="1"/>
  <c r="W2402" i="1"/>
  <c r="D3814" i="1" l="1"/>
  <c r="G2445" i="1"/>
  <c r="R2444" i="1"/>
  <c r="U2402" i="1"/>
  <c r="W2403" i="1"/>
  <c r="D3815" i="1" l="1"/>
  <c r="G2446" i="1"/>
  <c r="R2445" i="1"/>
  <c r="U2403" i="1"/>
  <c r="W2404" i="1"/>
  <c r="D3816" i="1" l="1"/>
  <c r="G2447" i="1"/>
  <c r="R2446" i="1"/>
  <c r="U2404" i="1"/>
  <c r="W2405" i="1"/>
  <c r="D3817" i="1" l="1"/>
  <c r="G2448" i="1"/>
  <c r="R2447" i="1"/>
  <c r="U2405" i="1"/>
  <c r="W2406" i="1"/>
  <c r="D3818" i="1" l="1"/>
  <c r="G2449" i="1"/>
  <c r="R2448" i="1"/>
  <c r="U2406" i="1"/>
  <c r="W2407" i="1"/>
  <c r="D3819" i="1" l="1"/>
  <c r="G2450" i="1"/>
  <c r="R2449" i="1"/>
  <c r="U2407" i="1"/>
  <c r="W2408" i="1"/>
  <c r="D3820" i="1" l="1"/>
  <c r="G2451" i="1"/>
  <c r="R2450" i="1"/>
  <c r="U2408" i="1"/>
  <c r="W2409" i="1"/>
  <c r="D3821" i="1" l="1"/>
  <c r="G2452" i="1"/>
  <c r="R2451" i="1"/>
  <c r="U2409" i="1"/>
  <c r="W2410" i="1"/>
  <c r="D3822" i="1" l="1"/>
  <c r="G2453" i="1"/>
  <c r="R2452" i="1"/>
  <c r="U2410" i="1"/>
  <c r="W2411" i="1"/>
  <c r="D3823" i="1" l="1"/>
  <c r="G2454" i="1"/>
  <c r="R2453" i="1"/>
  <c r="U2411" i="1"/>
  <c r="W2412" i="1"/>
  <c r="D3824" i="1" l="1"/>
  <c r="G2455" i="1"/>
  <c r="R2454" i="1"/>
  <c r="U2412" i="1"/>
  <c r="W2413" i="1"/>
  <c r="D3825" i="1" l="1"/>
  <c r="G2456" i="1"/>
  <c r="R2455" i="1"/>
  <c r="U2413" i="1"/>
  <c r="W2414" i="1"/>
  <c r="D3826" i="1" l="1"/>
  <c r="G2457" i="1"/>
  <c r="R2456" i="1"/>
  <c r="U2414" i="1"/>
  <c r="W2415" i="1"/>
  <c r="D3827" i="1" l="1"/>
  <c r="G2458" i="1"/>
  <c r="R2457" i="1"/>
  <c r="U2415" i="1"/>
  <c r="W2416" i="1"/>
  <c r="D3828" i="1" l="1"/>
  <c r="G2459" i="1"/>
  <c r="R2458" i="1"/>
  <c r="U2416" i="1"/>
  <c r="W2417" i="1"/>
  <c r="D3829" i="1" l="1"/>
  <c r="G2460" i="1"/>
  <c r="R2459" i="1"/>
  <c r="U2417" i="1"/>
  <c r="W2418" i="1"/>
  <c r="D3830" i="1" l="1"/>
  <c r="G2461" i="1"/>
  <c r="R2460" i="1"/>
  <c r="U2418" i="1"/>
  <c r="W2419" i="1"/>
  <c r="D3831" i="1" l="1"/>
  <c r="G2462" i="1"/>
  <c r="R2461" i="1"/>
  <c r="U2419" i="1"/>
  <c r="W2420" i="1"/>
  <c r="D3832" i="1" l="1"/>
  <c r="G2463" i="1"/>
  <c r="R2462" i="1"/>
  <c r="U2420" i="1"/>
  <c r="W2421" i="1"/>
  <c r="D3833" i="1" l="1"/>
  <c r="G2464" i="1"/>
  <c r="R2463" i="1"/>
  <c r="U2421" i="1"/>
  <c r="W2422" i="1"/>
  <c r="D3834" i="1" l="1"/>
  <c r="G2465" i="1"/>
  <c r="R2464" i="1"/>
  <c r="U2422" i="1"/>
  <c r="W2423" i="1"/>
  <c r="D3835" i="1" l="1"/>
  <c r="G2466" i="1"/>
  <c r="R2465" i="1"/>
  <c r="U2423" i="1"/>
  <c r="W2424" i="1"/>
  <c r="D3836" i="1" l="1"/>
  <c r="G2467" i="1"/>
  <c r="R2466" i="1"/>
  <c r="U2424" i="1"/>
  <c r="W2425" i="1"/>
  <c r="D3837" i="1" l="1"/>
  <c r="G2468" i="1"/>
  <c r="R2467" i="1"/>
  <c r="U2425" i="1"/>
  <c r="W2426" i="1"/>
  <c r="D3838" i="1" l="1"/>
  <c r="G2469" i="1"/>
  <c r="R2468" i="1"/>
  <c r="U2426" i="1"/>
  <c r="W2427" i="1"/>
  <c r="D3839" i="1" l="1"/>
  <c r="G2470" i="1"/>
  <c r="R2469" i="1"/>
  <c r="U2427" i="1"/>
  <c r="W2428" i="1"/>
  <c r="D3840" i="1" l="1"/>
  <c r="G2471" i="1"/>
  <c r="R2470" i="1"/>
  <c r="U2428" i="1"/>
  <c r="W2429" i="1"/>
  <c r="D3841" i="1" l="1"/>
  <c r="G2472" i="1"/>
  <c r="R2471" i="1"/>
  <c r="U2429" i="1"/>
  <c r="W2430" i="1"/>
  <c r="D3842" i="1" l="1"/>
  <c r="G2473" i="1"/>
  <c r="R2472" i="1"/>
  <c r="U2430" i="1"/>
  <c r="W2431" i="1"/>
  <c r="D3843" i="1" l="1"/>
  <c r="G2474" i="1"/>
  <c r="R2473" i="1"/>
  <c r="U2431" i="1"/>
  <c r="W2432" i="1"/>
  <c r="D3844" i="1" l="1"/>
  <c r="G2475" i="1"/>
  <c r="R2474" i="1"/>
  <c r="U2432" i="1"/>
  <c r="W2433" i="1"/>
  <c r="D3845" i="1" l="1"/>
  <c r="G2476" i="1"/>
  <c r="R2475" i="1"/>
  <c r="U2433" i="1"/>
  <c r="W2434" i="1"/>
  <c r="D3846" i="1" l="1"/>
  <c r="G2477" i="1"/>
  <c r="R2476" i="1"/>
  <c r="U2434" i="1"/>
  <c r="W2435" i="1"/>
  <c r="D3847" i="1" l="1"/>
  <c r="G2478" i="1"/>
  <c r="R2477" i="1"/>
  <c r="U2435" i="1"/>
  <c r="W2436" i="1"/>
  <c r="D3848" i="1" l="1"/>
  <c r="G2479" i="1"/>
  <c r="R2478" i="1"/>
  <c r="U2436" i="1"/>
  <c r="W2437" i="1"/>
  <c r="D3849" i="1" l="1"/>
  <c r="G2480" i="1"/>
  <c r="R2479" i="1"/>
  <c r="U2437" i="1"/>
  <c r="W2438" i="1"/>
  <c r="D3850" i="1" l="1"/>
  <c r="G2481" i="1"/>
  <c r="R2480" i="1"/>
  <c r="U2438" i="1"/>
  <c r="W2439" i="1"/>
  <c r="D3851" i="1" l="1"/>
  <c r="G2482" i="1"/>
  <c r="R2481" i="1"/>
  <c r="U2439" i="1"/>
  <c r="W2440" i="1"/>
  <c r="D3852" i="1" l="1"/>
  <c r="G2483" i="1"/>
  <c r="R2482" i="1"/>
  <c r="U2440" i="1"/>
  <c r="W2441" i="1"/>
  <c r="D3853" i="1" l="1"/>
  <c r="G2484" i="1"/>
  <c r="R2483" i="1"/>
  <c r="U2441" i="1"/>
  <c r="W2442" i="1"/>
  <c r="D3854" i="1" l="1"/>
  <c r="G2485" i="1"/>
  <c r="R2484" i="1"/>
  <c r="U2442" i="1"/>
  <c r="W2443" i="1"/>
  <c r="G2486" i="1" l="1"/>
  <c r="R2485" i="1"/>
  <c r="U2443" i="1"/>
  <c r="W2444" i="1"/>
  <c r="G2487" i="1" l="1"/>
  <c r="R2486" i="1"/>
  <c r="U2444" i="1"/>
  <c r="W2445" i="1"/>
  <c r="G2488" i="1" l="1"/>
  <c r="R2487" i="1"/>
  <c r="U2445" i="1"/>
  <c r="W2446" i="1"/>
  <c r="G2489" i="1" l="1"/>
  <c r="R2488" i="1"/>
  <c r="U2446" i="1"/>
  <c r="W2447" i="1"/>
  <c r="G2490" i="1" l="1"/>
  <c r="R2489" i="1"/>
  <c r="U2447" i="1"/>
  <c r="W2448" i="1"/>
  <c r="G2491" i="1" l="1"/>
  <c r="R2490" i="1"/>
  <c r="U2448" i="1"/>
  <c r="W2449" i="1"/>
  <c r="G2492" i="1" l="1"/>
  <c r="R2491" i="1"/>
  <c r="U2449" i="1"/>
  <c r="W2450" i="1"/>
  <c r="G2493" i="1" l="1"/>
  <c r="R2492" i="1"/>
  <c r="U2450" i="1"/>
  <c r="W2451" i="1"/>
  <c r="G2494" i="1" l="1"/>
  <c r="R2493" i="1"/>
  <c r="U2451" i="1"/>
  <c r="W2452" i="1"/>
  <c r="G2495" i="1" l="1"/>
  <c r="R2494" i="1"/>
  <c r="U2452" i="1"/>
  <c r="W2453" i="1"/>
  <c r="G2496" i="1" l="1"/>
  <c r="R2495" i="1"/>
  <c r="U2453" i="1"/>
  <c r="W2454" i="1"/>
  <c r="G2497" i="1" l="1"/>
  <c r="R2496" i="1"/>
  <c r="U2454" i="1"/>
  <c r="W2455" i="1"/>
  <c r="G2498" i="1" l="1"/>
  <c r="R2497" i="1"/>
  <c r="U2455" i="1"/>
  <c r="W2456" i="1"/>
  <c r="G2499" i="1" l="1"/>
  <c r="R2498" i="1"/>
  <c r="U2456" i="1"/>
  <c r="W2457" i="1"/>
  <c r="G2500" i="1" l="1"/>
  <c r="R2499" i="1"/>
  <c r="U2457" i="1"/>
  <c r="W2458" i="1"/>
  <c r="G2501" i="1" l="1"/>
  <c r="R2500" i="1"/>
  <c r="U2458" i="1"/>
  <c r="W2459" i="1"/>
  <c r="G2502" i="1" l="1"/>
  <c r="R2501" i="1"/>
  <c r="U2459" i="1"/>
  <c r="W2460" i="1"/>
  <c r="G2503" i="1" l="1"/>
  <c r="R2502" i="1"/>
  <c r="U2460" i="1"/>
  <c r="W2461" i="1"/>
  <c r="G2504" i="1" l="1"/>
  <c r="R2503" i="1"/>
  <c r="U2461" i="1"/>
  <c r="W2462" i="1"/>
  <c r="G2505" i="1" l="1"/>
  <c r="R2504" i="1"/>
  <c r="U2462" i="1"/>
  <c r="W2463" i="1"/>
  <c r="G2506" i="1" l="1"/>
  <c r="R2505" i="1"/>
  <c r="U2463" i="1"/>
  <c r="W2464" i="1"/>
  <c r="G2507" i="1" l="1"/>
  <c r="R2506" i="1"/>
  <c r="U2464" i="1"/>
  <c r="W2465" i="1"/>
  <c r="G2508" i="1" l="1"/>
  <c r="R2507" i="1"/>
  <c r="U2465" i="1"/>
  <c r="W2466" i="1"/>
  <c r="G2509" i="1" l="1"/>
  <c r="R2508" i="1"/>
  <c r="U2466" i="1"/>
  <c r="W2467" i="1"/>
  <c r="G2510" i="1" l="1"/>
  <c r="R2509" i="1"/>
  <c r="U2467" i="1"/>
  <c r="W2468" i="1"/>
  <c r="G2511" i="1" l="1"/>
  <c r="R2510" i="1"/>
  <c r="U2468" i="1"/>
  <c r="W2469" i="1"/>
  <c r="G2512" i="1" l="1"/>
  <c r="R2511" i="1"/>
  <c r="U2469" i="1"/>
  <c r="W2470" i="1"/>
  <c r="G2513" i="1" l="1"/>
  <c r="R2512" i="1"/>
  <c r="U2470" i="1"/>
  <c r="W2471" i="1"/>
  <c r="G2514" i="1" l="1"/>
  <c r="R2513" i="1"/>
  <c r="U2471" i="1"/>
  <c r="W2472" i="1"/>
  <c r="G2515" i="1" l="1"/>
  <c r="R2514" i="1"/>
  <c r="U2472" i="1"/>
  <c r="W2473" i="1"/>
  <c r="G2516" i="1" l="1"/>
  <c r="R2515" i="1"/>
  <c r="U2473" i="1"/>
  <c r="W2474" i="1"/>
  <c r="G2517" i="1" l="1"/>
  <c r="R2516" i="1"/>
  <c r="U2474" i="1"/>
  <c r="W2475" i="1"/>
  <c r="G2518" i="1" l="1"/>
  <c r="R2517" i="1"/>
  <c r="U2475" i="1"/>
  <c r="W2476" i="1"/>
  <c r="G2519" i="1" l="1"/>
  <c r="R2518" i="1"/>
  <c r="U2476" i="1"/>
  <c r="W2477" i="1"/>
  <c r="G2520" i="1" l="1"/>
  <c r="R2519" i="1"/>
  <c r="U2477" i="1"/>
  <c r="W2478" i="1"/>
  <c r="G2521" i="1" l="1"/>
  <c r="R2520" i="1"/>
  <c r="U2478" i="1"/>
  <c r="W2479" i="1"/>
  <c r="G2522" i="1" l="1"/>
  <c r="R2521" i="1"/>
  <c r="U2479" i="1"/>
  <c r="W2480" i="1"/>
  <c r="G2523" i="1" l="1"/>
  <c r="R2522" i="1"/>
  <c r="U2480" i="1"/>
  <c r="W2481" i="1"/>
  <c r="G2524" i="1" l="1"/>
  <c r="R2523" i="1"/>
  <c r="U2481" i="1"/>
  <c r="W2482" i="1"/>
  <c r="G2525" i="1" l="1"/>
  <c r="R2524" i="1"/>
  <c r="U2482" i="1"/>
  <c r="W2483" i="1"/>
  <c r="G2526" i="1" l="1"/>
  <c r="R2525" i="1"/>
  <c r="U2483" i="1"/>
  <c r="W2484" i="1"/>
  <c r="G2527" i="1" l="1"/>
  <c r="R2526" i="1"/>
  <c r="U2484" i="1"/>
  <c r="W2485" i="1"/>
  <c r="G2528" i="1" l="1"/>
  <c r="R2527" i="1"/>
  <c r="U2485" i="1"/>
  <c r="W2486" i="1"/>
  <c r="G2529" i="1" l="1"/>
  <c r="R2528" i="1"/>
  <c r="U2486" i="1"/>
  <c r="W2487" i="1"/>
  <c r="G2530" i="1" l="1"/>
  <c r="R2529" i="1"/>
  <c r="U2487" i="1"/>
  <c r="W2488" i="1"/>
  <c r="G2531" i="1" l="1"/>
  <c r="R2530" i="1"/>
  <c r="U2488" i="1"/>
  <c r="W2489" i="1"/>
  <c r="G2532" i="1" l="1"/>
  <c r="R2531" i="1"/>
  <c r="U2489" i="1"/>
  <c r="W2490" i="1"/>
  <c r="G2533" i="1" l="1"/>
  <c r="R2532" i="1"/>
  <c r="U2490" i="1"/>
  <c r="W2491" i="1"/>
  <c r="G2534" i="1" l="1"/>
  <c r="R2533" i="1"/>
  <c r="U2491" i="1"/>
  <c r="W2492" i="1"/>
  <c r="G2535" i="1" l="1"/>
  <c r="R2534" i="1"/>
  <c r="U2492" i="1"/>
  <c r="W2493" i="1"/>
  <c r="G2536" i="1" l="1"/>
  <c r="R2535" i="1"/>
  <c r="U2493" i="1"/>
  <c r="W2494" i="1"/>
  <c r="G2537" i="1" l="1"/>
  <c r="R2536" i="1"/>
  <c r="U2494" i="1"/>
  <c r="W2495" i="1"/>
  <c r="G2538" i="1" l="1"/>
  <c r="R2537" i="1"/>
  <c r="U2495" i="1"/>
  <c r="W2496" i="1"/>
  <c r="G2539" i="1" l="1"/>
  <c r="R2538" i="1"/>
  <c r="U2496" i="1"/>
  <c r="W2497" i="1"/>
  <c r="G2540" i="1" l="1"/>
  <c r="R2539" i="1"/>
  <c r="U2497" i="1"/>
  <c r="W2498" i="1"/>
  <c r="G2541" i="1" l="1"/>
  <c r="R2540" i="1"/>
  <c r="U2498" i="1"/>
  <c r="W2499" i="1"/>
  <c r="G2542" i="1" l="1"/>
  <c r="R2541" i="1"/>
  <c r="U2499" i="1"/>
  <c r="W2500" i="1"/>
  <c r="G2543" i="1" l="1"/>
  <c r="R2542" i="1"/>
  <c r="U2500" i="1"/>
  <c r="W2501" i="1"/>
  <c r="G2544" i="1" l="1"/>
  <c r="R2543" i="1"/>
  <c r="U2501" i="1"/>
  <c r="W2502" i="1"/>
  <c r="G2545" i="1" l="1"/>
  <c r="R2544" i="1"/>
  <c r="U2502" i="1"/>
  <c r="W2503" i="1"/>
  <c r="G2546" i="1" l="1"/>
  <c r="R2545" i="1"/>
  <c r="U2503" i="1"/>
  <c r="W2504" i="1"/>
  <c r="G2547" i="1" l="1"/>
  <c r="R2546" i="1"/>
  <c r="U2504" i="1"/>
  <c r="W2505" i="1"/>
  <c r="G2548" i="1" l="1"/>
  <c r="R2547" i="1"/>
  <c r="U2505" i="1"/>
  <c r="W2506" i="1"/>
  <c r="G2549" i="1" l="1"/>
  <c r="R2548" i="1"/>
  <c r="U2506" i="1"/>
  <c r="W2507" i="1"/>
  <c r="G2550" i="1" l="1"/>
  <c r="R2549" i="1"/>
  <c r="U2507" i="1"/>
  <c r="W2508" i="1"/>
  <c r="G2551" i="1" l="1"/>
  <c r="R2550" i="1"/>
  <c r="U2508" i="1"/>
  <c r="W2509" i="1"/>
  <c r="G2552" i="1" l="1"/>
  <c r="R2551" i="1"/>
  <c r="U2509" i="1"/>
  <c r="W2510" i="1"/>
  <c r="G2553" i="1" l="1"/>
  <c r="R2552" i="1"/>
  <c r="U2510" i="1"/>
  <c r="W2511" i="1"/>
  <c r="G2554" i="1" l="1"/>
  <c r="R2553" i="1"/>
  <c r="U2511" i="1"/>
  <c r="W2512" i="1"/>
  <c r="G2555" i="1" l="1"/>
  <c r="R2554" i="1"/>
  <c r="U2512" i="1"/>
  <c r="W2513" i="1"/>
  <c r="G2556" i="1" l="1"/>
  <c r="R2555" i="1"/>
  <c r="U2513" i="1"/>
  <c r="W2514" i="1"/>
  <c r="G2557" i="1" l="1"/>
  <c r="R2556" i="1"/>
  <c r="U2514" i="1"/>
  <c r="W2515" i="1"/>
  <c r="G2558" i="1" l="1"/>
  <c r="R2557" i="1"/>
  <c r="U2515" i="1"/>
  <c r="W2516" i="1"/>
  <c r="G2559" i="1" l="1"/>
  <c r="R2558" i="1"/>
  <c r="U2516" i="1"/>
  <c r="W2517" i="1"/>
  <c r="G2560" i="1" l="1"/>
  <c r="R2559" i="1"/>
  <c r="U2517" i="1"/>
  <c r="W2518" i="1"/>
  <c r="G2561" i="1" l="1"/>
  <c r="R2560" i="1"/>
  <c r="U2518" i="1"/>
  <c r="W2519" i="1"/>
  <c r="G2562" i="1" l="1"/>
  <c r="R2561" i="1"/>
  <c r="U2519" i="1"/>
  <c r="W2520" i="1"/>
  <c r="G2563" i="1" l="1"/>
  <c r="R2562" i="1"/>
  <c r="U2520" i="1"/>
  <c r="W2521" i="1"/>
  <c r="G2564" i="1" l="1"/>
  <c r="R2563" i="1"/>
  <c r="U2521" i="1"/>
  <c r="W2522" i="1"/>
  <c r="G2565" i="1" l="1"/>
  <c r="R2564" i="1"/>
  <c r="U2522" i="1"/>
  <c r="W2523" i="1"/>
  <c r="G2566" i="1" l="1"/>
  <c r="R2565" i="1"/>
  <c r="U2523" i="1"/>
  <c r="W2524" i="1"/>
  <c r="G2567" i="1" l="1"/>
  <c r="R2566" i="1"/>
  <c r="U2524" i="1"/>
  <c r="W2525" i="1"/>
  <c r="G2568" i="1" l="1"/>
  <c r="R2567" i="1"/>
  <c r="U2525" i="1"/>
  <c r="W2526" i="1"/>
  <c r="G2569" i="1" l="1"/>
  <c r="R2568" i="1"/>
  <c r="U2526" i="1"/>
  <c r="W2527" i="1"/>
  <c r="G2570" i="1" l="1"/>
  <c r="R2569" i="1"/>
  <c r="U2527" i="1"/>
  <c r="W2528" i="1"/>
  <c r="G2571" i="1" l="1"/>
  <c r="R2570" i="1"/>
  <c r="U2528" i="1"/>
  <c r="W2529" i="1"/>
  <c r="G2572" i="1" l="1"/>
  <c r="R2571" i="1"/>
  <c r="U2529" i="1"/>
  <c r="W2530" i="1"/>
  <c r="G2573" i="1" l="1"/>
  <c r="R2572" i="1"/>
  <c r="U2530" i="1"/>
  <c r="W2531" i="1"/>
  <c r="G2574" i="1" l="1"/>
  <c r="R2573" i="1"/>
  <c r="U2531" i="1"/>
  <c r="W2532" i="1"/>
  <c r="G2575" i="1" l="1"/>
  <c r="R2574" i="1"/>
  <c r="U2532" i="1"/>
  <c r="W2533" i="1"/>
  <c r="G2576" i="1" l="1"/>
  <c r="R2575" i="1"/>
  <c r="U2533" i="1"/>
  <c r="W2534" i="1"/>
  <c r="G2577" i="1" l="1"/>
  <c r="R2576" i="1"/>
  <c r="U2534" i="1"/>
  <c r="W2535" i="1"/>
  <c r="G2578" i="1" l="1"/>
  <c r="R2577" i="1"/>
  <c r="U2535" i="1"/>
  <c r="W2536" i="1"/>
  <c r="G2579" i="1" l="1"/>
  <c r="R2578" i="1"/>
  <c r="U2536" i="1"/>
  <c r="W2537" i="1"/>
  <c r="G2580" i="1" l="1"/>
  <c r="R2579" i="1"/>
  <c r="U2537" i="1"/>
  <c r="W2538" i="1"/>
  <c r="G2581" i="1" l="1"/>
  <c r="R2580" i="1"/>
  <c r="U2538" i="1"/>
  <c r="W2539" i="1"/>
  <c r="G2582" i="1" l="1"/>
  <c r="R2581" i="1"/>
  <c r="U2539" i="1"/>
  <c r="W2540" i="1"/>
  <c r="G2583" i="1" l="1"/>
  <c r="R2582" i="1"/>
  <c r="U2540" i="1"/>
  <c r="W2541" i="1"/>
  <c r="G2584" i="1" l="1"/>
  <c r="R2583" i="1"/>
  <c r="U2541" i="1"/>
  <c r="W2542" i="1"/>
  <c r="G2585" i="1" l="1"/>
  <c r="R2584" i="1"/>
  <c r="U2542" i="1"/>
  <c r="W2543" i="1"/>
  <c r="G2586" i="1" l="1"/>
  <c r="R2585" i="1"/>
  <c r="U2543" i="1"/>
  <c r="W2544" i="1"/>
  <c r="G2587" i="1" l="1"/>
  <c r="R2586" i="1"/>
  <c r="U2544" i="1"/>
  <c r="W2545" i="1"/>
  <c r="G2588" i="1" l="1"/>
  <c r="R2587" i="1"/>
  <c r="U2545" i="1"/>
  <c r="W2546" i="1"/>
  <c r="G2589" i="1" l="1"/>
  <c r="R2588" i="1"/>
  <c r="U2546" i="1"/>
  <c r="W2547" i="1"/>
  <c r="G2590" i="1" l="1"/>
  <c r="R2589" i="1"/>
  <c r="U2547" i="1"/>
  <c r="W2548" i="1"/>
  <c r="G2591" i="1" l="1"/>
  <c r="R2590" i="1"/>
  <c r="U2548" i="1"/>
  <c r="W2549" i="1"/>
  <c r="G2592" i="1" l="1"/>
  <c r="R2591" i="1"/>
  <c r="U2549" i="1"/>
  <c r="W2550" i="1"/>
  <c r="G2593" i="1" l="1"/>
  <c r="R2592" i="1"/>
  <c r="U2550" i="1"/>
  <c r="W2551" i="1"/>
  <c r="G2594" i="1" l="1"/>
  <c r="R2593" i="1"/>
  <c r="U2551" i="1"/>
  <c r="W2552" i="1"/>
  <c r="G2595" i="1" l="1"/>
  <c r="R2594" i="1"/>
  <c r="U2552" i="1"/>
  <c r="W2553" i="1"/>
  <c r="G2596" i="1" l="1"/>
  <c r="R2595" i="1"/>
  <c r="U2553" i="1"/>
  <c r="W2554" i="1"/>
  <c r="G2597" i="1" l="1"/>
  <c r="R2596" i="1"/>
  <c r="U2554" i="1"/>
  <c r="W2555" i="1"/>
  <c r="G2598" i="1" l="1"/>
  <c r="R2597" i="1"/>
  <c r="U2555" i="1"/>
  <c r="W2556" i="1"/>
  <c r="G2599" i="1" l="1"/>
  <c r="R2598" i="1"/>
  <c r="U2556" i="1"/>
  <c r="W2557" i="1"/>
  <c r="G2600" i="1" l="1"/>
  <c r="R2599" i="1"/>
  <c r="U2557" i="1"/>
  <c r="W2558" i="1"/>
  <c r="G2601" i="1" l="1"/>
  <c r="R2600" i="1"/>
  <c r="U2558" i="1"/>
  <c r="W2559" i="1"/>
  <c r="G2602" i="1" l="1"/>
  <c r="R2601" i="1"/>
  <c r="U2559" i="1"/>
  <c r="W2560" i="1"/>
  <c r="G2603" i="1" l="1"/>
  <c r="R2602" i="1"/>
  <c r="U2560" i="1"/>
  <c r="W2561" i="1"/>
  <c r="G2604" i="1" l="1"/>
  <c r="R2603" i="1"/>
  <c r="U2561" i="1"/>
  <c r="W2562" i="1"/>
  <c r="G2605" i="1" l="1"/>
  <c r="R2604" i="1"/>
  <c r="U2562" i="1"/>
  <c r="W2563" i="1"/>
  <c r="G2606" i="1" l="1"/>
  <c r="R2605" i="1"/>
  <c r="U2563" i="1"/>
  <c r="W2564" i="1"/>
  <c r="G2607" i="1" l="1"/>
  <c r="R2606" i="1"/>
  <c r="U2564" i="1"/>
  <c r="W2565" i="1"/>
  <c r="G2608" i="1" l="1"/>
  <c r="R2607" i="1"/>
  <c r="U2565" i="1"/>
  <c r="W2566" i="1"/>
  <c r="G2609" i="1" l="1"/>
  <c r="R2608" i="1"/>
  <c r="U2566" i="1"/>
  <c r="W2567" i="1"/>
  <c r="G2610" i="1" l="1"/>
  <c r="R2609" i="1"/>
  <c r="U2567" i="1"/>
  <c r="W2568" i="1"/>
  <c r="G2611" i="1" l="1"/>
  <c r="R2610" i="1"/>
  <c r="U2568" i="1"/>
  <c r="W2569" i="1"/>
  <c r="G2612" i="1" l="1"/>
  <c r="R2611" i="1"/>
  <c r="U2569" i="1"/>
  <c r="W2570" i="1"/>
  <c r="G2613" i="1" l="1"/>
  <c r="R2612" i="1"/>
  <c r="U2570" i="1"/>
  <c r="W2571" i="1"/>
  <c r="G2614" i="1" l="1"/>
  <c r="R2613" i="1"/>
  <c r="U2571" i="1"/>
  <c r="W2572" i="1"/>
  <c r="G2615" i="1" l="1"/>
  <c r="R2614" i="1"/>
  <c r="U2572" i="1"/>
  <c r="W2573" i="1"/>
  <c r="G2616" i="1" l="1"/>
  <c r="R2615" i="1"/>
  <c r="U2573" i="1"/>
  <c r="W2574" i="1"/>
  <c r="G2617" i="1" l="1"/>
  <c r="R2616" i="1"/>
  <c r="U2574" i="1"/>
  <c r="W2575" i="1"/>
  <c r="G2618" i="1" l="1"/>
  <c r="R2617" i="1"/>
  <c r="U2575" i="1"/>
  <c r="W2576" i="1"/>
  <c r="G2619" i="1" l="1"/>
  <c r="R2618" i="1"/>
  <c r="U2576" i="1"/>
  <c r="W2577" i="1"/>
  <c r="G2620" i="1" l="1"/>
  <c r="R2619" i="1"/>
  <c r="U2577" i="1"/>
  <c r="W2578" i="1"/>
  <c r="G2621" i="1" l="1"/>
  <c r="R2620" i="1"/>
  <c r="U2578" i="1"/>
  <c r="W2579" i="1"/>
  <c r="G2622" i="1" l="1"/>
  <c r="R2621" i="1"/>
  <c r="U2579" i="1"/>
  <c r="W2580" i="1"/>
  <c r="G2623" i="1" l="1"/>
  <c r="R2622" i="1"/>
  <c r="U2580" i="1"/>
  <c r="W2581" i="1"/>
  <c r="G2624" i="1" l="1"/>
  <c r="R2623" i="1"/>
  <c r="U2581" i="1"/>
  <c r="W2582" i="1"/>
  <c r="G2625" i="1" l="1"/>
  <c r="R2624" i="1"/>
  <c r="U2582" i="1"/>
  <c r="W2583" i="1"/>
  <c r="G2626" i="1" l="1"/>
  <c r="R2625" i="1"/>
  <c r="U2583" i="1"/>
  <c r="W2584" i="1"/>
  <c r="G2627" i="1" l="1"/>
  <c r="R2626" i="1"/>
  <c r="U2584" i="1"/>
  <c r="W2585" i="1"/>
  <c r="G2628" i="1" l="1"/>
  <c r="R2627" i="1"/>
  <c r="U2585" i="1"/>
  <c r="W2586" i="1"/>
  <c r="G2629" i="1" l="1"/>
  <c r="R2628" i="1"/>
  <c r="U2586" i="1"/>
  <c r="W2587" i="1"/>
  <c r="G2630" i="1" l="1"/>
  <c r="R2629" i="1"/>
  <c r="U2587" i="1"/>
  <c r="W2588" i="1"/>
  <c r="G2631" i="1" l="1"/>
  <c r="R2630" i="1"/>
  <c r="U2588" i="1"/>
  <c r="W2589" i="1"/>
  <c r="G2632" i="1" l="1"/>
  <c r="R2631" i="1"/>
  <c r="U2589" i="1"/>
  <c r="W2590" i="1"/>
  <c r="G2633" i="1" l="1"/>
  <c r="R2632" i="1"/>
  <c r="U2590" i="1"/>
  <c r="W2591" i="1"/>
  <c r="G2634" i="1" l="1"/>
  <c r="R2633" i="1"/>
  <c r="U2591" i="1"/>
  <c r="W2592" i="1"/>
  <c r="G2635" i="1" l="1"/>
  <c r="R2634" i="1"/>
  <c r="U2592" i="1"/>
  <c r="W2593" i="1"/>
  <c r="G2636" i="1" l="1"/>
  <c r="R2635" i="1"/>
  <c r="U2593" i="1"/>
  <c r="W2594" i="1"/>
  <c r="G2637" i="1" l="1"/>
  <c r="R2636" i="1"/>
  <c r="U2594" i="1"/>
  <c r="W2595" i="1"/>
  <c r="G2638" i="1" l="1"/>
  <c r="R2637" i="1"/>
  <c r="U2595" i="1"/>
  <c r="W2596" i="1"/>
  <c r="G2639" i="1" l="1"/>
  <c r="R2638" i="1"/>
  <c r="U2596" i="1"/>
  <c r="W2597" i="1"/>
  <c r="G2640" i="1" l="1"/>
  <c r="R2639" i="1"/>
  <c r="U2597" i="1"/>
  <c r="W2598" i="1"/>
  <c r="G2641" i="1" l="1"/>
  <c r="R2640" i="1"/>
  <c r="U2598" i="1"/>
  <c r="W2599" i="1"/>
  <c r="G2642" i="1" l="1"/>
  <c r="R2641" i="1"/>
  <c r="U2599" i="1"/>
  <c r="W2600" i="1"/>
  <c r="G2643" i="1" l="1"/>
  <c r="R2642" i="1"/>
  <c r="U2600" i="1"/>
  <c r="W2601" i="1"/>
  <c r="G2644" i="1" l="1"/>
  <c r="R2643" i="1"/>
  <c r="U2601" i="1"/>
  <c r="W2602" i="1"/>
  <c r="G2645" i="1" l="1"/>
  <c r="R2644" i="1"/>
  <c r="U2602" i="1"/>
  <c r="W2603" i="1"/>
  <c r="G2646" i="1" l="1"/>
  <c r="R2645" i="1"/>
  <c r="U2603" i="1"/>
  <c r="W2604" i="1"/>
  <c r="G2647" i="1" l="1"/>
  <c r="R2646" i="1"/>
  <c r="U2604" i="1"/>
  <c r="W2605" i="1"/>
  <c r="G2648" i="1" l="1"/>
  <c r="R2647" i="1"/>
  <c r="U2605" i="1"/>
  <c r="W2606" i="1"/>
  <c r="G2649" i="1" l="1"/>
  <c r="R2648" i="1"/>
  <c r="U2606" i="1"/>
  <c r="W2607" i="1"/>
  <c r="G2650" i="1" l="1"/>
  <c r="R2649" i="1"/>
  <c r="U2607" i="1"/>
  <c r="W2608" i="1"/>
  <c r="G2651" i="1" l="1"/>
  <c r="R2650" i="1"/>
  <c r="U2608" i="1"/>
  <c r="W2609" i="1"/>
  <c r="G2652" i="1" l="1"/>
  <c r="R2651" i="1"/>
  <c r="U2609" i="1"/>
  <c r="W2610" i="1"/>
  <c r="G2653" i="1" l="1"/>
  <c r="R2652" i="1"/>
  <c r="U2610" i="1"/>
  <c r="W2611" i="1"/>
  <c r="G2654" i="1" l="1"/>
  <c r="R2653" i="1"/>
  <c r="U2611" i="1"/>
  <c r="W2612" i="1"/>
  <c r="G2655" i="1" l="1"/>
  <c r="R2654" i="1"/>
  <c r="U2612" i="1"/>
  <c r="W2613" i="1"/>
  <c r="G2656" i="1" l="1"/>
  <c r="R2655" i="1"/>
  <c r="M3" i="1"/>
  <c r="M2" i="1" s="1"/>
  <c r="U2613" i="1"/>
  <c r="W2614" i="1"/>
  <c r="G2657" i="1" l="1"/>
  <c r="R2656" i="1"/>
  <c r="U2614" i="1"/>
  <c r="W2615" i="1"/>
  <c r="G2658" i="1" l="1"/>
  <c r="R2657" i="1"/>
  <c r="U2615" i="1"/>
  <c r="W2616" i="1"/>
  <c r="G2659" i="1" l="1"/>
  <c r="R2658" i="1"/>
  <c r="U2616" i="1"/>
  <c r="W2617" i="1"/>
  <c r="G2660" i="1" l="1"/>
  <c r="R2659" i="1"/>
  <c r="U2617" i="1"/>
  <c r="W2618" i="1"/>
  <c r="G2661" i="1" l="1"/>
  <c r="R2660" i="1"/>
  <c r="U2618" i="1"/>
  <c r="W2619" i="1"/>
  <c r="G2662" i="1" l="1"/>
  <c r="R2661" i="1"/>
  <c r="U2619" i="1"/>
  <c r="W2620" i="1"/>
  <c r="G2663" i="1" l="1"/>
  <c r="R2662" i="1"/>
  <c r="U2620" i="1"/>
  <c r="W2621" i="1"/>
  <c r="G2664" i="1" l="1"/>
  <c r="R2663" i="1"/>
  <c r="U2621" i="1"/>
  <c r="W2622" i="1"/>
  <c r="G2665" i="1" l="1"/>
  <c r="R2664" i="1"/>
  <c r="U2622" i="1"/>
  <c r="W2623" i="1"/>
  <c r="G2666" i="1" l="1"/>
  <c r="R2665" i="1"/>
  <c r="U2623" i="1"/>
  <c r="W2624" i="1"/>
  <c r="G2667" i="1" l="1"/>
  <c r="R2666" i="1"/>
  <c r="U2624" i="1"/>
  <c r="W2625" i="1"/>
  <c r="G2668" i="1" l="1"/>
  <c r="R2667" i="1"/>
  <c r="U2625" i="1"/>
  <c r="W2626" i="1"/>
  <c r="G2669" i="1" l="1"/>
  <c r="R2668" i="1"/>
  <c r="U2626" i="1"/>
  <c r="W2627" i="1"/>
  <c r="G2670" i="1" l="1"/>
  <c r="R2669" i="1"/>
  <c r="U2627" i="1"/>
  <c r="W2628" i="1"/>
  <c r="G2671" i="1" l="1"/>
  <c r="R2670" i="1"/>
  <c r="U2628" i="1"/>
  <c r="W2629" i="1"/>
  <c r="G2672" i="1" l="1"/>
  <c r="R2671" i="1"/>
  <c r="U2629" i="1"/>
  <c r="W2630" i="1"/>
  <c r="G2673" i="1" l="1"/>
  <c r="R2672" i="1"/>
  <c r="U2630" i="1"/>
  <c r="W2631" i="1"/>
  <c r="G2674" i="1" l="1"/>
  <c r="R2673" i="1"/>
  <c r="U2631" i="1"/>
  <c r="W2632" i="1"/>
  <c r="G2675" i="1" l="1"/>
  <c r="R2674" i="1"/>
  <c r="U2632" i="1"/>
  <c r="W2633" i="1"/>
  <c r="G2676" i="1" l="1"/>
  <c r="R2675" i="1"/>
  <c r="U2633" i="1"/>
  <c r="W2634" i="1"/>
  <c r="G2677" i="1" l="1"/>
  <c r="R2676" i="1"/>
  <c r="U2634" i="1"/>
  <c r="W2635" i="1"/>
  <c r="G2678" i="1" l="1"/>
  <c r="R2677" i="1"/>
  <c r="U2635" i="1"/>
  <c r="W2636" i="1"/>
  <c r="G2679" i="1" l="1"/>
  <c r="R2678" i="1"/>
  <c r="U2636" i="1"/>
  <c r="W2637" i="1"/>
  <c r="G2680" i="1" l="1"/>
  <c r="R2679" i="1"/>
  <c r="U2637" i="1"/>
  <c r="W2638" i="1"/>
  <c r="G2681" i="1" l="1"/>
  <c r="R2680" i="1"/>
  <c r="U2638" i="1"/>
  <c r="W2639" i="1"/>
  <c r="G2682" i="1" l="1"/>
  <c r="R2681" i="1"/>
  <c r="U2639" i="1"/>
  <c r="W2640" i="1"/>
  <c r="G2683" i="1" l="1"/>
  <c r="R2682" i="1"/>
  <c r="U2640" i="1"/>
  <c r="W2641" i="1"/>
  <c r="G2684" i="1" l="1"/>
  <c r="R2683" i="1"/>
  <c r="U2641" i="1"/>
  <c r="W2642" i="1"/>
  <c r="G2685" i="1" l="1"/>
  <c r="R2684" i="1"/>
  <c r="U2642" i="1"/>
  <c r="W2643" i="1"/>
  <c r="G2686" i="1" l="1"/>
  <c r="R2685" i="1"/>
  <c r="U2643" i="1"/>
  <c r="W2644" i="1"/>
  <c r="G2687" i="1" l="1"/>
  <c r="R2686" i="1"/>
  <c r="U2644" i="1"/>
  <c r="W2645" i="1"/>
  <c r="G2688" i="1" l="1"/>
  <c r="R2687" i="1"/>
  <c r="U2645" i="1"/>
  <c r="W2646" i="1"/>
  <c r="G2689" i="1" l="1"/>
  <c r="R2688" i="1"/>
  <c r="U2646" i="1"/>
  <c r="W2647" i="1"/>
  <c r="G2690" i="1" l="1"/>
  <c r="R2689" i="1"/>
  <c r="U2647" i="1"/>
  <c r="W2648" i="1"/>
  <c r="G2691" i="1" l="1"/>
  <c r="R2690" i="1"/>
  <c r="U2648" i="1"/>
  <c r="W2649" i="1"/>
  <c r="G2692" i="1" l="1"/>
  <c r="R2691" i="1"/>
  <c r="U2649" i="1"/>
  <c r="W2650" i="1"/>
  <c r="G2693" i="1" l="1"/>
  <c r="R2692" i="1"/>
  <c r="U2650" i="1"/>
  <c r="W2651" i="1"/>
  <c r="G2694" i="1" l="1"/>
  <c r="R2693" i="1"/>
  <c r="U2651" i="1"/>
  <c r="W2652" i="1"/>
  <c r="G2695" i="1" l="1"/>
  <c r="R2694" i="1"/>
  <c r="U2652" i="1"/>
  <c r="W2653" i="1"/>
  <c r="G2696" i="1" l="1"/>
  <c r="R2695" i="1"/>
  <c r="U2653" i="1"/>
  <c r="W2654" i="1"/>
  <c r="G2697" i="1" l="1"/>
  <c r="R2696" i="1"/>
  <c r="U2654" i="1"/>
  <c r="W2655" i="1"/>
  <c r="G2698" i="1" l="1"/>
  <c r="R2697" i="1"/>
  <c r="U2655" i="1"/>
  <c r="W2656" i="1"/>
  <c r="G2699" i="1" l="1"/>
  <c r="R2698" i="1"/>
  <c r="U2656" i="1"/>
  <c r="W2657" i="1"/>
  <c r="G2700" i="1" l="1"/>
  <c r="R2699" i="1"/>
  <c r="U2657" i="1"/>
  <c r="W2658" i="1"/>
  <c r="G2701" i="1" l="1"/>
  <c r="R2700" i="1"/>
  <c r="U2658" i="1"/>
  <c r="W2659" i="1"/>
  <c r="G2702" i="1" l="1"/>
  <c r="R2701" i="1"/>
  <c r="U2659" i="1"/>
  <c r="W2660" i="1"/>
  <c r="G2703" i="1" l="1"/>
  <c r="R2702" i="1"/>
  <c r="U2660" i="1"/>
  <c r="W2661" i="1"/>
  <c r="G2704" i="1" l="1"/>
  <c r="R2703" i="1"/>
  <c r="U2661" i="1"/>
  <c r="W2662" i="1"/>
  <c r="G2705" i="1" l="1"/>
  <c r="R2704" i="1"/>
  <c r="U2662" i="1"/>
  <c r="W2663" i="1"/>
  <c r="G2706" i="1" l="1"/>
  <c r="R2705" i="1"/>
  <c r="U2663" i="1"/>
  <c r="W2664" i="1"/>
  <c r="G2707" i="1" l="1"/>
  <c r="R2706" i="1"/>
  <c r="U2664" i="1"/>
  <c r="W2665" i="1"/>
  <c r="G2708" i="1" l="1"/>
  <c r="R2707" i="1"/>
  <c r="U2665" i="1"/>
  <c r="W2666" i="1"/>
  <c r="G2709" i="1" l="1"/>
  <c r="R2708" i="1"/>
  <c r="U2666" i="1"/>
  <c r="W2667" i="1"/>
  <c r="G2710" i="1" l="1"/>
  <c r="R2709" i="1"/>
  <c r="U2667" i="1"/>
  <c r="W2668" i="1"/>
  <c r="G2711" i="1" l="1"/>
  <c r="R2710" i="1"/>
  <c r="U2668" i="1"/>
  <c r="W2669" i="1"/>
  <c r="G2712" i="1" l="1"/>
  <c r="R2711" i="1"/>
  <c r="U2669" i="1"/>
  <c r="W2670" i="1"/>
  <c r="G2713" i="1" l="1"/>
  <c r="R2712" i="1"/>
  <c r="U2670" i="1"/>
  <c r="W2671" i="1"/>
  <c r="G2714" i="1" l="1"/>
  <c r="R2713" i="1"/>
  <c r="U2671" i="1"/>
  <c r="W2672" i="1"/>
  <c r="G2715" i="1" l="1"/>
  <c r="R2714" i="1"/>
  <c r="U2672" i="1"/>
  <c r="W2673" i="1"/>
  <c r="G2716" i="1" l="1"/>
  <c r="R2715" i="1"/>
  <c r="U2673" i="1"/>
  <c r="W2674" i="1"/>
  <c r="G2717" i="1" l="1"/>
  <c r="R2716" i="1"/>
  <c r="U2674" i="1"/>
  <c r="W2675" i="1"/>
  <c r="G2718" i="1" l="1"/>
  <c r="R2717" i="1"/>
  <c r="U2675" i="1"/>
  <c r="W2676" i="1"/>
  <c r="G2719" i="1" l="1"/>
  <c r="R2718" i="1"/>
  <c r="U2676" i="1"/>
  <c r="W2677" i="1"/>
  <c r="G2720" i="1" l="1"/>
  <c r="R2719" i="1"/>
  <c r="U2677" i="1"/>
  <c r="W2678" i="1"/>
  <c r="G2721" i="1" l="1"/>
  <c r="R2720" i="1"/>
  <c r="U2678" i="1"/>
  <c r="W2679" i="1"/>
  <c r="G2722" i="1" l="1"/>
  <c r="R2721" i="1"/>
  <c r="U2679" i="1"/>
  <c r="W2680" i="1"/>
  <c r="G2723" i="1" l="1"/>
  <c r="R2722" i="1"/>
  <c r="U2680" i="1"/>
  <c r="W2681" i="1"/>
  <c r="G2724" i="1" l="1"/>
  <c r="R2723" i="1"/>
  <c r="U2681" i="1"/>
  <c r="W2682" i="1"/>
  <c r="G2725" i="1" l="1"/>
  <c r="R2724" i="1"/>
  <c r="U2682" i="1"/>
  <c r="W2683" i="1"/>
  <c r="G2726" i="1" l="1"/>
  <c r="R2725" i="1"/>
  <c r="U2683" i="1"/>
  <c r="W2684" i="1"/>
  <c r="G2727" i="1" l="1"/>
  <c r="R2726" i="1"/>
  <c r="U2684" i="1"/>
  <c r="W2685" i="1"/>
  <c r="G2728" i="1" l="1"/>
  <c r="R2727" i="1"/>
  <c r="U2685" i="1"/>
  <c r="W2686" i="1"/>
  <c r="G2729" i="1" l="1"/>
  <c r="R2728" i="1"/>
  <c r="U2686" i="1"/>
  <c r="W2687" i="1"/>
  <c r="G2730" i="1" l="1"/>
  <c r="R2729" i="1"/>
  <c r="U2687" i="1"/>
  <c r="W2688" i="1"/>
  <c r="G2731" i="1" l="1"/>
  <c r="R2730" i="1"/>
  <c r="U2688" i="1"/>
  <c r="W2689" i="1"/>
  <c r="G2732" i="1" l="1"/>
  <c r="R2731" i="1"/>
  <c r="U2689" i="1"/>
  <c r="W2690" i="1"/>
  <c r="G2733" i="1" l="1"/>
  <c r="R2732" i="1"/>
  <c r="U2690" i="1"/>
  <c r="W2691" i="1"/>
  <c r="G2734" i="1" l="1"/>
  <c r="R2733" i="1"/>
  <c r="U2691" i="1"/>
  <c r="W2692" i="1"/>
  <c r="G2735" i="1" l="1"/>
  <c r="R2734" i="1"/>
  <c r="U2692" i="1"/>
  <c r="W2693" i="1"/>
  <c r="G2736" i="1" l="1"/>
  <c r="R2735" i="1"/>
  <c r="U2693" i="1"/>
  <c r="W2694" i="1"/>
  <c r="G2737" i="1" l="1"/>
  <c r="R2736" i="1"/>
  <c r="U2694" i="1"/>
  <c r="W2695" i="1"/>
  <c r="G2738" i="1" l="1"/>
  <c r="R2737" i="1"/>
  <c r="U2695" i="1"/>
  <c r="W2696" i="1"/>
  <c r="G2739" i="1" l="1"/>
  <c r="R2738" i="1"/>
  <c r="U2696" i="1"/>
  <c r="W2697" i="1"/>
  <c r="G2740" i="1" l="1"/>
  <c r="R2739" i="1"/>
  <c r="U2697" i="1"/>
  <c r="W2698" i="1"/>
  <c r="G2741" i="1" l="1"/>
  <c r="R2740" i="1"/>
  <c r="U2698" i="1"/>
  <c r="W2699" i="1"/>
  <c r="G2742" i="1" l="1"/>
  <c r="R2741" i="1"/>
  <c r="U2699" i="1"/>
  <c r="W2700" i="1"/>
  <c r="G2743" i="1" l="1"/>
  <c r="R2742" i="1"/>
  <c r="U2700" i="1"/>
  <c r="W2701" i="1"/>
  <c r="G2744" i="1" l="1"/>
  <c r="R2743" i="1"/>
  <c r="U2701" i="1"/>
  <c r="W2702" i="1"/>
  <c r="G2745" i="1" l="1"/>
  <c r="R2744" i="1"/>
  <c r="U2702" i="1"/>
  <c r="W2703" i="1"/>
  <c r="G2746" i="1" l="1"/>
  <c r="R2745" i="1"/>
  <c r="U2703" i="1"/>
  <c r="W2704" i="1"/>
  <c r="G2747" i="1" l="1"/>
  <c r="R2746" i="1"/>
  <c r="U2704" i="1"/>
  <c r="W2705" i="1"/>
  <c r="G2748" i="1" l="1"/>
  <c r="R2747" i="1"/>
  <c r="U2705" i="1"/>
  <c r="W2706" i="1"/>
  <c r="G2749" i="1" l="1"/>
  <c r="R2748" i="1"/>
  <c r="U2706" i="1"/>
  <c r="W2707" i="1"/>
  <c r="G2750" i="1" l="1"/>
  <c r="R2749" i="1"/>
  <c r="U2707" i="1"/>
  <c r="W2708" i="1"/>
  <c r="G2751" i="1" l="1"/>
  <c r="R2750" i="1"/>
  <c r="U2708" i="1"/>
  <c r="W2709" i="1"/>
  <c r="G2752" i="1" l="1"/>
  <c r="R2751" i="1"/>
  <c r="U2709" i="1"/>
  <c r="W2710" i="1"/>
  <c r="G2753" i="1" l="1"/>
  <c r="R2752" i="1"/>
  <c r="U2710" i="1"/>
  <c r="W2711" i="1"/>
  <c r="G2754" i="1" l="1"/>
  <c r="R2753" i="1"/>
  <c r="U2711" i="1"/>
  <c r="W2712" i="1"/>
  <c r="G2755" i="1" l="1"/>
  <c r="R2754" i="1"/>
  <c r="U2712" i="1"/>
  <c r="W2713" i="1"/>
  <c r="G2756" i="1" l="1"/>
  <c r="R2755" i="1"/>
  <c r="U2713" i="1"/>
  <c r="W2714" i="1"/>
  <c r="G2757" i="1" l="1"/>
  <c r="R2756" i="1"/>
  <c r="U2714" i="1"/>
  <c r="W2715" i="1"/>
  <c r="G2758" i="1" l="1"/>
  <c r="R2757" i="1"/>
  <c r="U2715" i="1"/>
  <c r="W2716" i="1"/>
  <c r="G2759" i="1" l="1"/>
  <c r="R2758" i="1"/>
  <c r="U2716" i="1"/>
  <c r="W2717" i="1"/>
  <c r="G2760" i="1" l="1"/>
  <c r="R2759" i="1"/>
  <c r="U2717" i="1"/>
  <c r="W2718" i="1"/>
  <c r="G2761" i="1" l="1"/>
  <c r="R2760" i="1"/>
  <c r="U2718" i="1"/>
  <c r="W2719" i="1"/>
  <c r="G2762" i="1" l="1"/>
  <c r="R2761" i="1"/>
  <c r="U2719" i="1"/>
  <c r="W2720" i="1"/>
  <c r="G2763" i="1" l="1"/>
  <c r="R2762" i="1"/>
  <c r="U2720" i="1"/>
  <c r="W2721" i="1"/>
  <c r="G2764" i="1" l="1"/>
  <c r="R2763" i="1"/>
  <c r="U2721" i="1"/>
  <c r="W2722" i="1"/>
  <c r="G2765" i="1" l="1"/>
  <c r="R2764" i="1"/>
  <c r="U2722" i="1"/>
  <c r="W2723" i="1"/>
  <c r="G2766" i="1" l="1"/>
  <c r="R2765" i="1"/>
  <c r="U2723" i="1"/>
  <c r="W2724" i="1"/>
  <c r="G2767" i="1" l="1"/>
  <c r="R2766" i="1"/>
  <c r="U2724" i="1"/>
  <c r="W2725" i="1"/>
  <c r="G2768" i="1" l="1"/>
  <c r="R2767" i="1"/>
  <c r="U2725" i="1"/>
  <c r="W2726" i="1"/>
  <c r="G2769" i="1" l="1"/>
  <c r="R2768" i="1"/>
  <c r="U2726" i="1"/>
  <c r="W2727" i="1"/>
  <c r="G2770" i="1" l="1"/>
  <c r="R2769" i="1"/>
  <c r="U2727" i="1"/>
  <c r="W2728" i="1"/>
  <c r="G2771" i="1" l="1"/>
  <c r="R2770" i="1"/>
  <c r="U2728" i="1"/>
  <c r="W2729" i="1"/>
  <c r="G2772" i="1" l="1"/>
  <c r="R2771" i="1"/>
  <c r="U2729" i="1"/>
  <c r="W2730" i="1"/>
  <c r="G2773" i="1" l="1"/>
  <c r="R2772" i="1"/>
  <c r="U2730" i="1"/>
  <c r="W2731" i="1"/>
  <c r="G2774" i="1" l="1"/>
  <c r="R2773" i="1"/>
  <c r="U2731" i="1"/>
  <c r="W2732" i="1"/>
  <c r="G2775" i="1" l="1"/>
  <c r="R2774" i="1"/>
  <c r="U2732" i="1"/>
  <c r="W2733" i="1"/>
  <c r="G2776" i="1" l="1"/>
  <c r="R2775" i="1"/>
  <c r="U2733" i="1"/>
  <c r="W2734" i="1"/>
  <c r="G2777" i="1" l="1"/>
  <c r="R2776" i="1"/>
  <c r="U2734" i="1"/>
  <c r="W2735" i="1"/>
  <c r="G2778" i="1" l="1"/>
  <c r="R2777" i="1"/>
  <c r="U2735" i="1"/>
  <c r="W2736" i="1"/>
  <c r="G2779" i="1" l="1"/>
  <c r="R2778" i="1"/>
  <c r="U2736" i="1"/>
  <c r="W2737" i="1"/>
  <c r="G2780" i="1" l="1"/>
  <c r="R2779" i="1"/>
  <c r="U2737" i="1"/>
  <c r="W2738" i="1"/>
  <c r="G2781" i="1" l="1"/>
  <c r="R2780" i="1"/>
  <c r="U2738" i="1"/>
  <c r="W2739" i="1"/>
  <c r="G2782" i="1" l="1"/>
  <c r="R2781" i="1"/>
  <c r="U2739" i="1"/>
  <c r="W2740" i="1"/>
  <c r="G2783" i="1" l="1"/>
  <c r="R2782" i="1"/>
  <c r="U2740" i="1"/>
  <c r="W2741" i="1"/>
  <c r="G2784" i="1" l="1"/>
  <c r="R2783" i="1"/>
  <c r="U2741" i="1"/>
  <c r="W2742" i="1"/>
  <c r="G2785" i="1" l="1"/>
  <c r="R2784" i="1"/>
  <c r="U2742" i="1"/>
  <c r="W2743" i="1"/>
  <c r="G2786" i="1" l="1"/>
  <c r="R2785" i="1"/>
  <c r="U2743" i="1"/>
  <c r="W2744" i="1"/>
  <c r="G2787" i="1" l="1"/>
  <c r="R2786" i="1"/>
  <c r="U2744" i="1"/>
  <c r="W2745" i="1"/>
  <c r="G2788" i="1" l="1"/>
  <c r="R2787" i="1"/>
  <c r="U2745" i="1"/>
  <c r="W2746" i="1"/>
  <c r="G2789" i="1" l="1"/>
  <c r="R2788" i="1"/>
  <c r="U2746" i="1"/>
  <c r="W2747" i="1"/>
  <c r="G2790" i="1" l="1"/>
  <c r="R2789" i="1"/>
  <c r="U2747" i="1"/>
  <c r="W2748" i="1"/>
  <c r="G2791" i="1" l="1"/>
  <c r="R2790" i="1"/>
  <c r="U2748" i="1"/>
  <c r="W2749" i="1"/>
  <c r="G2792" i="1" l="1"/>
  <c r="R2791" i="1"/>
  <c r="U2749" i="1"/>
  <c r="W2750" i="1"/>
  <c r="G2793" i="1" l="1"/>
  <c r="R2792" i="1"/>
  <c r="U2750" i="1"/>
  <c r="W2751" i="1"/>
  <c r="G2794" i="1" l="1"/>
  <c r="R2793" i="1"/>
  <c r="U2751" i="1"/>
  <c r="W2752" i="1"/>
  <c r="G2795" i="1" l="1"/>
  <c r="R2794" i="1"/>
  <c r="U2752" i="1"/>
  <c r="W2753" i="1"/>
  <c r="G2796" i="1" l="1"/>
  <c r="R2795" i="1"/>
  <c r="U2753" i="1"/>
  <c r="W2754" i="1"/>
  <c r="G2797" i="1" l="1"/>
  <c r="R2796" i="1"/>
  <c r="U2754" i="1"/>
  <c r="W2755" i="1"/>
  <c r="G2798" i="1" l="1"/>
  <c r="R2797" i="1"/>
  <c r="U2755" i="1"/>
  <c r="W2756" i="1"/>
  <c r="G2799" i="1" l="1"/>
  <c r="R2798" i="1"/>
  <c r="U2756" i="1"/>
  <c r="W2757" i="1"/>
  <c r="G2800" i="1" l="1"/>
  <c r="R2799" i="1"/>
  <c r="U2757" i="1"/>
  <c r="W2758" i="1"/>
  <c r="G2801" i="1" l="1"/>
  <c r="R2800" i="1"/>
  <c r="U2758" i="1"/>
  <c r="W2759" i="1"/>
  <c r="G2802" i="1" l="1"/>
  <c r="R2801" i="1"/>
  <c r="U2759" i="1"/>
  <c r="W2760" i="1"/>
  <c r="G2803" i="1" l="1"/>
  <c r="R2802" i="1"/>
  <c r="U2760" i="1"/>
  <c r="W2761" i="1"/>
  <c r="G2804" i="1" l="1"/>
  <c r="R2803" i="1"/>
  <c r="U2761" i="1"/>
  <c r="W2762" i="1"/>
  <c r="G2805" i="1" l="1"/>
  <c r="R2804" i="1"/>
  <c r="U2762" i="1"/>
  <c r="W2763" i="1"/>
  <c r="G2806" i="1" l="1"/>
  <c r="R2805" i="1"/>
  <c r="U2763" i="1"/>
  <c r="W2764" i="1"/>
  <c r="G2807" i="1" l="1"/>
  <c r="R2806" i="1"/>
  <c r="U2764" i="1"/>
  <c r="W2765" i="1"/>
  <c r="G2808" i="1" l="1"/>
  <c r="R2807" i="1"/>
  <c r="U2765" i="1"/>
  <c r="W2766" i="1"/>
  <c r="G2809" i="1" l="1"/>
  <c r="R2808" i="1"/>
  <c r="U2766" i="1"/>
  <c r="W2767" i="1"/>
  <c r="G2810" i="1" l="1"/>
  <c r="R2809" i="1"/>
  <c r="U2767" i="1"/>
  <c r="W2768" i="1"/>
  <c r="G2811" i="1" l="1"/>
  <c r="R2810" i="1"/>
  <c r="U2768" i="1"/>
  <c r="W2769" i="1"/>
  <c r="G2812" i="1" l="1"/>
  <c r="R2811" i="1"/>
  <c r="U2769" i="1"/>
  <c r="W2770" i="1"/>
  <c r="G2813" i="1" l="1"/>
  <c r="R2812" i="1"/>
  <c r="U2770" i="1"/>
  <c r="W2771" i="1"/>
  <c r="G2814" i="1" l="1"/>
  <c r="R2813" i="1"/>
  <c r="U2771" i="1"/>
  <c r="W2772" i="1"/>
  <c r="G2815" i="1" l="1"/>
  <c r="R2814" i="1"/>
  <c r="U2772" i="1"/>
  <c r="W2773" i="1"/>
  <c r="G2816" i="1" l="1"/>
  <c r="R2815" i="1"/>
  <c r="U2773" i="1"/>
  <c r="W2774" i="1"/>
  <c r="G2817" i="1" l="1"/>
  <c r="R2816" i="1"/>
  <c r="U2774" i="1"/>
  <c r="W2775" i="1"/>
  <c r="G2818" i="1" l="1"/>
  <c r="R2817" i="1"/>
  <c r="U2775" i="1"/>
  <c r="W2776" i="1"/>
  <c r="G2819" i="1" l="1"/>
  <c r="R2818" i="1"/>
  <c r="U2776" i="1"/>
  <c r="W2777" i="1"/>
  <c r="G2820" i="1" l="1"/>
  <c r="R2819" i="1"/>
  <c r="U2777" i="1"/>
  <c r="W2778" i="1"/>
  <c r="G2821" i="1" l="1"/>
  <c r="R2820" i="1"/>
  <c r="U2778" i="1"/>
  <c r="W2779" i="1"/>
  <c r="G2822" i="1" l="1"/>
  <c r="R2821" i="1"/>
  <c r="U2779" i="1"/>
  <c r="W2780" i="1"/>
  <c r="G2823" i="1" l="1"/>
  <c r="R2822" i="1"/>
  <c r="U2780" i="1"/>
  <c r="W2781" i="1"/>
  <c r="G2824" i="1" l="1"/>
  <c r="R2823" i="1"/>
  <c r="U2781" i="1"/>
  <c r="W2782" i="1"/>
  <c r="G2825" i="1" l="1"/>
  <c r="R2824" i="1"/>
  <c r="U2782" i="1"/>
  <c r="W2783" i="1"/>
  <c r="G2826" i="1" l="1"/>
  <c r="R2825" i="1"/>
  <c r="U2783" i="1"/>
  <c r="W2784" i="1"/>
  <c r="G2827" i="1" l="1"/>
  <c r="R2826" i="1"/>
  <c r="U2784" i="1"/>
  <c r="W2785" i="1"/>
  <c r="G2828" i="1" l="1"/>
  <c r="R2827" i="1"/>
  <c r="U2785" i="1"/>
  <c r="W2786" i="1"/>
  <c r="G2829" i="1" l="1"/>
  <c r="R2828" i="1"/>
  <c r="U2786" i="1"/>
  <c r="W2787" i="1"/>
  <c r="G2830" i="1" l="1"/>
  <c r="R2829" i="1"/>
  <c r="U2787" i="1"/>
  <c r="W2788" i="1"/>
  <c r="G2831" i="1" l="1"/>
  <c r="R2830" i="1"/>
  <c r="U2788" i="1"/>
  <c r="W2789" i="1"/>
  <c r="G2832" i="1" l="1"/>
  <c r="R2831" i="1"/>
  <c r="U2789" i="1"/>
  <c r="W2790" i="1"/>
  <c r="G2833" i="1" l="1"/>
  <c r="R2832" i="1"/>
  <c r="U2790" i="1"/>
  <c r="W2791" i="1"/>
  <c r="G2834" i="1" l="1"/>
  <c r="R2833" i="1"/>
  <c r="U2791" i="1"/>
  <c r="W2792" i="1"/>
  <c r="G2835" i="1" l="1"/>
  <c r="R2834" i="1"/>
  <c r="U2792" i="1"/>
  <c r="W2793" i="1"/>
  <c r="G2836" i="1" l="1"/>
  <c r="R2835" i="1"/>
  <c r="U2793" i="1"/>
  <c r="W2794" i="1"/>
  <c r="G2837" i="1" l="1"/>
  <c r="R2836" i="1"/>
  <c r="U2794" i="1"/>
  <c r="W2795" i="1"/>
  <c r="G2838" i="1" l="1"/>
  <c r="R2837" i="1"/>
  <c r="U2795" i="1"/>
  <c r="W2796" i="1"/>
  <c r="G2839" i="1" l="1"/>
  <c r="R2838" i="1"/>
  <c r="U2796" i="1"/>
  <c r="W2797" i="1"/>
  <c r="G2840" i="1" l="1"/>
  <c r="R2839" i="1"/>
  <c r="U2797" i="1"/>
  <c r="W2798" i="1"/>
  <c r="G2841" i="1" l="1"/>
  <c r="R2840" i="1"/>
  <c r="U2798" i="1"/>
  <c r="W2799" i="1"/>
  <c r="G2842" i="1" l="1"/>
  <c r="R2841" i="1"/>
  <c r="U2799" i="1"/>
  <c r="W2800" i="1"/>
  <c r="G2843" i="1" l="1"/>
  <c r="R2842" i="1"/>
  <c r="U2800" i="1"/>
  <c r="W2801" i="1"/>
  <c r="G2844" i="1" l="1"/>
  <c r="R2843" i="1"/>
  <c r="U2801" i="1"/>
  <c r="W2802" i="1"/>
  <c r="G2845" i="1" l="1"/>
  <c r="R2844" i="1"/>
  <c r="U2802" i="1"/>
  <c r="W2803" i="1"/>
  <c r="G2846" i="1" l="1"/>
  <c r="R2845" i="1"/>
  <c r="U2803" i="1"/>
  <c r="W2804" i="1"/>
  <c r="G2847" i="1" l="1"/>
  <c r="R2846" i="1"/>
  <c r="U2804" i="1"/>
  <c r="W2805" i="1"/>
  <c r="G2848" i="1" l="1"/>
  <c r="R2847" i="1"/>
  <c r="U2805" i="1"/>
  <c r="W2806" i="1"/>
  <c r="G2849" i="1" l="1"/>
  <c r="R2848" i="1"/>
  <c r="U2806" i="1"/>
  <c r="W2807" i="1"/>
  <c r="G2850" i="1" l="1"/>
  <c r="R2849" i="1"/>
  <c r="U2807" i="1"/>
  <c r="W2808" i="1"/>
  <c r="G2851" i="1" l="1"/>
  <c r="R2850" i="1"/>
  <c r="U2808" i="1"/>
  <c r="W2809" i="1"/>
  <c r="G2852" i="1" l="1"/>
  <c r="R2851" i="1"/>
  <c r="U2809" i="1"/>
  <c r="W2810" i="1"/>
  <c r="G2853" i="1" l="1"/>
  <c r="R2852" i="1"/>
  <c r="U2810" i="1"/>
  <c r="W2811" i="1"/>
  <c r="G2854" i="1" l="1"/>
  <c r="R2853" i="1"/>
  <c r="U2811" i="1"/>
  <c r="W2812" i="1"/>
  <c r="G2855" i="1" l="1"/>
  <c r="R2854" i="1"/>
  <c r="U2812" i="1"/>
  <c r="W2813" i="1"/>
  <c r="G2856" i="1" l="1"/>
  <c r="R2855" i="1"/>
  <c r="U2813" i="1"/>
  <c r="W2814" i="1"/>
  <c r="G2857" i="1" l="1"/>
  <c r="R2856" i="1"/>
  <c r="U2814" i="1"/>
  <c r="W2815" i="1"/>
  <c r="G2858" i="1" l="1"/>
  <c r="R2857" i="1"/>
  <c r="U2815" i="1"/>
  <c r="W2816" i="1"/>
  <c r="G2859" i="1" l="1"/>
  <c r="R2858" i="1"/>
  <c r="U2816" i="1"/>
  <c r="W2817" i="1"/>
  <c r="G2860" i="1" l="1"/>
  <c r="R2859" i="1"/>
  <c r="U2817" i="1"/>
  <c r="W2818" i="1"/>
  <c r="G2861" i="1" l="1"/>
  <c r="R2860" i="1"/>
  <c r="U2818" i="1"/>
  <c r="W2819" i="1"/>
  <c r="G2862" i="1" l="1"/>
  <c r="R2861" i="1"/>
  <c r="U2819" i="1"/>
  <c r="W2820" i="1"/>
  <c r="G2863" i="1" l="1"/>
  <c r="R2862" i="1"/>
  <c r="U2820" i="1"/>
  <c r="W2821" i="1"/>
  <c r="G2864" i="1" l="1"/>
  <c r="R2863" i="1"/>
  <c r="U2821" i="1"/>
  <c r="W2822" i="1"/>
  <c r="G2865" i="1" l="1"/>
  <c r="R2864" i="1"/>
  <c r="U2822" i="1"/>
  <c r="W2823" i="1"/>
  <c r="G2866" i="1" l="1"/>
  <c r="R2865" i="1"/>
  <c r="U2823" i="1"/>
  <c r="W2824" i="1"/>
  <c r="G2867" i="1" l="1"/>
  <c r="R2866" i="1"/>
  <c r="U2824" i="1"/>
  <c r="W2825" i="1"/>
  <c r="G2868" i="1" l="1"/>
  <c r="R2867" i="1"/>
  <c r="U2825" i="1"/>
  <c r="W2826" i="1"/>
  <c r="G2869" i="1" l="1"/>
  <c r="R2868" i="1"/>
  <c r="U2826" i="1"/>
  <c r="W2827" i="1"/>
  <c r="G2870" i="1" l="1"/>
  <c r="R2869" i="1"/>
  <c r="U2827" i="1"/>
  <c r="W2828" i="1"/>
  <c r="G2871" i="1" l="1"/>
  <c r="R2870" i="1"/>
  <c r="U2828" i="1"/>
  <c r="W2829" i="1"/>
  <c r="G2872" i="1" l="1"/>
  <c r="R2871" i="1"/>
  <c r="U2829" i="1"/>
  <c r="W2830" i="1"/>
  <c r="G2873" i="1" l="1"/>
  <c r="R2872" i="1"/>
  <c r="U2830" i="1"/>
  <c r="W2831" i="1"/>
  <c r="G2874" i="1" l="1"/>
  <c r="R2873" i="1"/>
  <c r="U2831" i="1"/>
  <c r="W2832" i="1"/>
  <c r="G2875" i="1" l="1"/>
  <c r="R2874" i="1"/>
  <c r="U2832" i="1"/>
  <c r="W2833" i="1"/>
  <c r="G2876" i="1" l="1"/>
  <c r="R2875" i="1"/>
  <c r="U2833" i="1"/>
  <c r="W2834" i="1"/>
  <c r="G2877" i="1" l="1"/>
  <c r="R2876" i="1"/>
  <c r="U2834" i="1"/>
  <c r="W2835" i="1"/>
  <c r="G2878" i="1" l="1"/>
  <c r="R2877" i="1"/>
  <c r="U2835" i="1"/>
  <c r="W2836" i="1"/>
  <c r="G2879" i="1" l="1"/>
  <c r="R2878" i="1"/>
  <c r="U2836" i="1"/>
  <c r="W2837" i="1"/>
  <c r="G2880" i="1" l="1"/>
  <c r="R2879" i="1"/>
  <c r="U2837" i="1"/>
  <c r="W2838" i="1"/>
  <c r="G2881" i="1" l="1"/>
  <c r="R2880" i="1"/>
  <c r="U2838" i="1"/>
  <c r="W2839" i="1"/>
  <c r="G2882" i="1" l="1"/>
  <c r="R2881" i="1"/>
  <c r="U2839" i="1"/>
  <c r="W2840" i="1"/>
  <c r="G2883" i="1" l="1"/>
  <c r="R2882" i="1"/>
  <c r="U2840" i="1"/>
  <c r="W2841" i="1"/>
  <c r="G2884" i="1" l="1"/>
  <c r="R2883" i="1"/>
  <c r="U2841" i="1"/>
  <c r="W2842" i="1"/>
  <c r="G2885" i="1" l="1"/>
  <c r="R2884" i="1"/>
  <c r="U2842" i="1"/>
  <c r="W2843" i="1"/>
  <c r="G2886" i="1" l="1"/>
  <c r="R2885" i="1"/>
  <c r="U2843" i="1"/>
  <c r="W2844" i="1"/>
  <c r="G2887" i="1" l="1"/>
  <c r="R2886" i="1"/>
  <c r="U2844" i="1"/>
  <c r="W2845" i="1"/>
  <c r="G2888" i="1" l="1"/>
  <c r="R2887" i="1"/>
  <c r="U2845" i="1"/>
  <c r="W2846" i="1"/>
  <c r="G2889" i="1" l="1"/>
  <c r="R2888" i="1"/>
  <c r="U2846" i="1"/>
  <c r="W2847" i="1"/>
  <c r="G2890" i="1" l="1"/>
  <c r="R2889" i="1"/>
  <c r="U2847" i="1"/>
  <c r="W2848" i="1"/>
  <c r="G2891" i="1" l="1"/>
  <c r="R2890" i="1"/>
  <c r="U2848" i="1"/>
  <c r="W2849" i="1"/>
  <c r="G2892" i="1" l="1"/>
  <c r="R2891" i="1"/>
  <c r="U2849" i="1"/>
  <c r="W2850" i="1"/>
  <c r="G2893" i="1" l="1"/>
  <c r="R2892" i="1"/>
  <c r="U2850" i="1"/>
  <c r="W2851" i="1"/>
  <c r="G2894" i="1" l="1"/>
  <c r="R2893" i="1"/>
  <c r="U2851" i="1"/>
  <c r="W2852" i="1"/>
  <c r="G2895" i="1" l="1"/>
  <c r="R2894" i="1"/>
  <c r="U2852" i="1"/>
  <c r="W2853" i="1"/>
  <c r="G2896" i="1" l="1"/>
  <c r="R2895" i="1"/>
  <c r="U2853" i="1"/>
  <c r="W2854" i="1"/>
  <c r="G2897" i="1" l="1"/>
  <c r="R2896" i="1"/>
  <c r="U2854" i="1"/>
  <c r="W2855" i="1"/>
  <c r="G2898" i="1" l="1"/>
  <c r="R2897" i="1"/>
  <c r="U2855" i="1"/>
  <c r="W2856" i="1"/>
  <c r="G2899" i="1" l="1"/>
  <c r="R2898" i="1"/>
  <c r="U2856" i="1"/>
  <c r="W2857" i="1"/>
  <c r="G2900" i="1" l="1"/>
  <c r="R2899" i="1"/>
  <c r="U2857" i="1"/>
  <c r="W2858" i="1"/>
  <c r="G2901" i="1" l="1"/>
  <c r="R2900" i="1"/>
  <c r="U2858" i="1"/>
  <c r="W2859" i="1"/>
  <c r="G2902" i="1" l="1"/>
  <c r="R2901" i="1"/>
  <c r="U2859" i="1"/>
  <c r="W2860" i="1"/>
  <c r="G2903" i="1" l="1"/>
  <c r="R2902" i="1"/>
  <c r="U2860" i="1"/>
  <c r="W2861" i="1"/>
  <c r="G2904" i="1" l="1"/>
  <c r="R2903" i="1"/>
  <c r="U2861" i="1"/>
  <c r="W2862" i="1"/>
  <c r="G2905" i="1" l="1"/>
  <c r="R2904" i="1"/>
  <c r="U2862" i="1"/>
  <c r="W2863" i="1"/>
  <c r="G2906" i="1" l="1"/>
  <c r="R2905" i="1"/>
  <c r="U2863" i="1"/>
  <c r="W2864" i="1"/>
  <c r="G2907" i="1" l="1"/>
  <c r="R2906" i="1"/>
  <c r="U2864" i="1"/>
  <c r="W2865" i="1"/>
  <c r="G2908" i="1" l="1"/>
  <c r="R2907" i="1"/>
  <c r="U2865" i="1"/>
  <c r="W2866" i="1"/>
  <c r="G2909" i="1" l="1"/>
  <c r="R2908" i="1"/>
  <c r="U2866" i="1"/>
  <c r="W2867" i="1"/>
  <c r="G2910" i="1" l="1"/>
  <c r="R2909" i="1"/>
  <c r="U2867" i="1"/>
  <c r="W2868" i="1"/>
  <c r="G2911" i="1" l="1"/>
  <c r="R2910" i="1"/>
  <c r="U2868" i="1"/>
  <c r="W2869" i="1"/>
  <c r="G2912" i="1" l="1"/>
  <c r="R2911" i="1"/>
  <c r="U2869" i="1"/>
  <c r="W2870" i="1"/>
  <c r="G2913" i="1" l="1"/>
  <c r="R2912" i="1"/>
  <c r="U2870" i="1"/>
  <c r="W2871" i="1"/>
  <c r="G2914" i="1" l="1"/>
  <c r="R2913" i="1"/>
  <c r="U2871" i="1"/>
  <c r="W2872" i="1"/>
  <c r="G2915" i="1" l="1"/>
  <c r="R2914" i="1"/>
  <c r="U2872" i="1"/>
  <c r="W2873" i="1"/>
  <c r="G2916" i="1" l="1"/>
  <c r="R2915" i="1"/>
  <c r="U2873" i="1"/>
  <c r="W2874" i="1"/>
  <c r="G2917" i="1" l="1"/>
  <c r="R2916" i="1"/>
  <c r="U2874" i="1"/>
  <c r="W2875" i="1"/>
  <c r="G2918" i="1" l="1"/>
  <c r="R2917" i="1"/>
  <c r="U2875" i="1"/>
  <c r="W2876" i="1"/>
  <c r="G2919" i="1" l="1"/>
  <c r="R2918" i="1"/>
  <c r="U2876" i="1"/>
  <c r="W2877" i="1"/>
  <c r="G2920" i="1" l="1"/>
  <c r="R2919" i="1"/>
  <c r="U2877" i="1"/>
  <c r="W2878" i="1"/>
  <c r="G2921" i="1" l="1"/>
  <c r="R2920" i="1"/>
  <c r="U2878" i="1"/>
  <c r="W2879" i="1"/>
  <c r="G2922" i="1" l="1"/>
  <c r="R2921" i="1"/>
  <c r="U2879" i="1"/>
  <c r="W2880" i="1"/>
  <c r="G2923" i="1" l="1"/>
  <c r="R2922" i="1"/>
  <c r="U2880" i="1"/>
  <c r="W2881" i="1"/>
  <c r="G2924" i="1" l="1"/>
  <c r="R2923" i="1"/>
  <c r="U2881" i="1"/>
  <c r="W2882" i="1"/>
  <c r="G2925" i="1" l="1"/>
  <c r="R2924" i="1"/>
  <c r="U2882" i="1"/>
  <c r="W2883" i="1"/>
  <c r="G2926" i="1" l="1"/>
  <c r="R2925" i="1"/>
  <c r="U2883" i="1"/>
  <c r="W2884" i="1"/>
  <c r="G2927" i="1" l="1"/>
  <c r="R2926" i="1"/>
  <c r="U2884" i="1"/>
  <c r="W2885" i="1"/>
  <c r="G2928" i="1" l="1"/>
  <c r="R2927" i="1"/>
  <c r="U2885" i="1"/>
  <c r="W2886" i="1"/>
  <c r="G2929" i="1" l="1"/>
  <c r="R2928" i="1"/>
  <c r="U2886" i="1"/>
  <c r="W2887" i="1"/>
  <c r="G2930" i="1" l="1"/>
  <c r="R2929" i="1"/>
  <c r="U2887" i="1"/>
  <c r="W2888" i="1"/>
  <c r="G2931" i="1" l="1"/>
  <c r="R2930" i="1"/>
  <c r="U2888" i="1"/>
  <c r="W2889" i="1"/>
  <c r="G2932" i="1" l="1"/>
  <c r="R2931" i="1"/>
  <c r="U2889" i="1"/>
  <c r="W2890" i="1"/>
  <c r="G2933" i="1" l="1"/>
  <c r="R2932" i="1"/>
  <c r="U2890" i="1"/>
  <c r="W2891" i="1"/>
  <c r="G2934" i="1" l="1"/>
  <c r="R2933" i="1"/>
  <c r="U2891" i="1"/>
  <c r="W2892" i="1"/>
  <c r="G2935" i="1" l="1"/>
  <c r="R2934" i="1"/>
  <c r="U2892" i="1"/>
  <c r="W2893" i="1"/>
  <c r="G2936" i="1" l="1"/>
  <c r="R2935" i="1"/>
  <c r="U2893" i="1"/>
  <c r="W2894" i="1"/>
  <c r="G2937" i="1" l="1"/>
  <c r="R2936" i="1"/>
  <c r="U2894" i="1"/>
  <c r="W2895" i="1"/>
  <c r="G2938" i="1" l="1"/>
  <c r="R2937" i="1"/>
  <c r="U2895" i="1"/>
  <c r="W2896" i="1"/>
  <c r="G2939" i="1" l="1"/>
  <c r="R2938" i="1"/>
  <c r="U2896" i="1"/>
  <c r="W2897" i="1"/>
  <c r="G2940" i="1" l="1"/>
  <c r="R2939" i="1"/>
  <c r="U2897" i="1"/>
  <c r="W2898" i="1"/>
  <c r="G2941" i="1" l="1"/>
  <c r="R2940" i="1"/>
  <c r="U2898" i="1"/>
  <c r="W2899" i="1"/>
  <c r="G2942" i="1" l="1"/>
  <c r="R2941" i="1"/>
  <c r="U2899" i="1"/>
  <c r="W2900" i="1"/>
  <c r="G2943" i="1" l="1"/>
  <c r="R2942" i="1"/>
  <c r="U2900" i="1"/>
  <c r="W2901" i="1"/>
  <c r="G2944" i="1" l="1"/>
  <c r="R2943" i="1"/>
  <c r="U2901" i="1"/>
  <c r="W2902" i="1"/>
  <c r="G2945" i="1" l="1"/>
  <c r="R2944" i="1"/>
  <c r="U2902" i="1"/>
  <c r="W2903" i="1"/>
  <c r="G2946" i="1" l="1"/>
  <c r="R2945" i="1"/>
  <c r="U2903" i="1"/>
  <c r="W2904" i="1"/>
  <c r="G2947" i="1" l="1"/>
  <c r="R2946" i="1"/>
  <c r="U2904" i="1"/>
  <c r="W2905" i="1"/>
  <c r="G2948" i="1" l="1"/>
  <c r="R2947" i="1"/>
  <c r="U2905" i="1"/>
  <c r="W2906" i="1"/>
  <c r="G2949" i="1" l="1"/>
  <c r="R2948" i="1"/>
  <c r="U2906" i="1"/>
  <c r="W2907" i="1"/>
  <c r="G2950" i="1" l="1"/>
  <c r="R2949" i="1"/>
  <c r="U2907" i="1"/>
  <c r="W2908" i="1"/>
  <c r="G2951" i="1" l="1"/>
  <c r="R2950" i="1"/>
  <c r="U2908" i="1"/>
  <c r="W2909" i="1"/>
  <c r="G2952" i="1" l="1"/>
  <c r="R2951" i="1"/>
  <c r="U2909" i="1"/>
  <c r="W2910" i="1"/>
  <c r="G2953" i="1" l="1"/>
  <c r="R2952" i="1"/>
  <c r="U2910" i="1"/>
  <c r="W2911" i="1"/>
  <c r="G2954" i="1" l="1"/>
  <c r="R2953" i="1"/>
  <c r="U2911" i="1"/>
  <c r="W2912" i="1"/>
  <c r="G2955" i="1" l="1"/>
  <c r="R2954" i="1"/>
  <c r="U2912" i="1"/>
  <c r="W2913" i="1"/>
  <c r="G2956" i="1" l="1"/>
  <c r="R2955" i="1"/>
  <c r="U2913" i="1"/>
  <c r="W2914" i="1"/>
  <c r="G2957" i="1" l="1"/>
  <c r="R2956" i="1"/>
  <c r="U2914" i="1"/>
  <c r="W2915" i="1"/>
  <c r="G2958" i="1" l="1"/>
  <c r="R2957" i="1"/>
  <c r="U2915" i="1"/>
  <c r="W2916" i="1"/>
  <c r="G2959" i="1" l="1"/>
  <c r="R2958" i="1"/>
  <c r="U2916" i="1"/>
  <c r="W2917" i="1"/>
  <c r="G2960" i="1" l="1"/>
  <c r="R2959" i="1"/>
  <c r="U2917" i="1"/>
  <c r="W2918" i="1"/>
  <c r="G2961" i="1" l="1"/>
  <c r="R2960" i="1"/>
  <c r="U2918" i="1"/>
  <c r="W2919" i="1"/>
  <c r="G2962" i="1" l="1"/>
  <c r="R2961" i="1"/>
  <c r="U2919" i="1"/>
  <c r="W2920" i="1"/>
  <c r="G2963" i="1" l="1"/>
  <c r="R2962" i="1"/>
  <c r="U2920" i="1"/>
  <c r="W2921" i="1"/>
  <c r="G2964" i="1" l="1"/>
  <c r="R2963" i="1"/>
  <c r="U2921" i="1"/>
  <c r="W2922" i="1"/>
  <c r="G2965" i="1" l="1"/>
  <c r="R2964" i="1"/>
  <c r="U2922" i="1"/>
  <c r="W2923" i="1"/>
  <c r="G2966" i="1" l="1"/>
  <c r="R2965" i="1"/>
  <c r="U2923" i="1"/>
  <c r="W2924" i="1"/>
  <c r="G2967" i="1" l="1"/>
  <c r="R2966" i="1"/>
  <c r="U2924" i="1"/>
  <c r="W2925" i="1"/>
  <c r="G2968" i="1" l="1"/>
  <c r="R2967" i="1"/>
  <c r="U2925" i="1"/>
  <c r="W2926" i="1"/>
  <c r="G2969" i="1" l="1"/>
  <c r="R2968" i="1"/>
  <c r="U2926" i="1"/>
  <c r="W2927" i="1"/>
  <c r="G2970" i="1" l="1"/>
  <c r="R2969" i="1"/>
  <c r="U2927" i="1"/>
  <c r="W2928" i="1"/>
  <c r="G2971" i="1" l="1"/>
  <c r="R2970" i="1"/>
  <c r="U2928" i="1"/>
  <c r="W2929" i="1"/>
  <c r="G2972" i="1" l="1"/>
  <c r="R2971" i="1"/>
  <c r="U2929" i="1"/>
  <c r="W2930" i="1"/>
  <c r="G2973" i="1" l="1"/>
  <c r="R2972" i="1"/>
  <c r="U2930" i="1"/>
  <c r="W2931" i="1"/>
  <c r="G2974" i="1" l="1"/>
  <c r="R2973" i="1"/>
  <c r="U2931" i="1"/>
  <c r="W2932" i="1"/>
  <c r="G2975" i="1" l="1"/>
  <c r="R2974" i="1"/>
  <c r="U2932" i="1"/>
  <c r="W2933" i="1"/>
  <c r="G2976" i="1" l="1"/>
  <c r="R2975" i="1"/>
  <c r="U2933" i="1"/>
  <c r="W2934" i="1"/>
  <c r="G2977" i="1" l="1"/>
  <c r="R2976" i="1"/>
  <c r="U2934" i="1"/>
  <c r="W2935" i="1"/>
  <c r="G2978" i="1" l="1"/>
  <c r="R2977" i="1"/>
  <c r="U2935" i="1"/>
  <c r="W2936" i="1"/>
  <c r="G2979" i="1" l="1"/>
  <c r="R2978" i="1"/>
  <c r="U2936" i="1"/>
  <c r="W2937" i="1"/>
  <c r="G2980" i="1" l="1"/>
  <c r="R2979" i="1"/>
  <c r="U2937" i="1"/>
  <c r="W2938" i="1"/>
  <c r="G2981" i="1" l="1"/>
  <c r="R2980" i="1"/>
  <c r="U2938" i="1"/>
  <c r="W2939" i="1"/>
  <c r="G2982" i="1" l="1"/>
  <c r="R2981" i="1"/>
  <c r="U2939" i="1"/>
  <c r="W2940" i="1"/>
  <c r="G2983" i="1" l="1"/>
  <c r="R2982" i="1"/>
  <c r="U2940" i="1"/>
  <c r="W2941" i="1"/>
  <c r="G2984" i="1" l="1"/>
  <c r="R2983" i="1"/>
  <c r="U2941" i="1"/>
  <c r="W2942" i="1"/>
  <c r="G2985" i="1" l="1"/>
  <c r="R2984" i="1"/>
  <c r="U2942" i="1"/>
  <c r="W2943" i="1"/>
  <c r="G2986" i="1" l="1"/>
  <c r="R2985" i="1"/>
  <c r="U2943" i="1"/>
  <c r="W2944" i="1"/>
  <c r="G2987" i="1" l="1"/>
  <c r="R2986" i="1"/>
  <c r="U2944" i="1"/>
  <c r="W2945" i="1"/>
  <c r="G2988" i="1" l="1"/>
  <c r="R2987" i="1"/>
  <c r="U2945" i="1"/>
  <c r="W2946" i="1"/>
  <c r="G2989" i="1" l="1"/>
  <c r="R2988" i="1"/>
  <c r="U2946" i="1"/>
  <c r="W2947" i="1"/>
  <c r="G2990" i="1" l="1"/>
  <c r="R2989" i="1"/>
  <c r="U2947" i="1"/>
  <c r="W2948" i="1"/>
  <c r="G2991" i="1" l="1"/>
  <c r="R2990" i="1"/>
  <c r="U2948" i="1"/>
  <c r="W2949" i="1"/>
  <c r="G2992" i="1" l="1"/>
  <c r="R2991" i="1"/>
  <c r="U2949" i="1"/>
  <c r="W2950" i="1"/>
  <c r="G2993" i="1" l="1"/>
  <c r="R2992" i="1"/>
  <c r="U2950" i="1"/>
  <c r="W2951" i="1"/>
  <c r="G2994" i="1" l="1"/>
  <c r="R2993" i="1"/>
  <c r="U2951" i="1"/>
  <c r="W2952" i="1"/>
  <c r="G2995" i="1" l="1"/>
  <c r="R2994" i="1"/>
  <c r="U2952" i="1"/>
  <c r="W2953" i="1"/>
  <c r="G2996" i="1" l="1"/>
  <c r="R2995" i="1"/>
  <c r="U2953" i="1"/>
  <c r="W2954" i="1"/>
  <c r="G2997" i="1" l="1"/>
  <c r="R2996" i="1"/>
  <c r="U2954" i="1"/>
  <c r="W2955" i="1"/>
  <c r="G2998" i="1" l="1"/>
  <c r="R2997" i="1"/>
  <c r="U2955" i="1"/>
  <c r="W2956" i="1"/>
  <c r="G2999" i="1" l="1"/>
  <c r="R2998" i="1"/>
  <c r="U2956" i="1"/>
  <c r="W2957" i="1"/>
  <c r="G3000" i="1" l="1"/>
  <c r="R2999" i="1"/>
  <c r="U2957" i="1"/>
  <c r="W2958" i="1"/>
  <c r="G3001" i="1" l="1"/>
  <c r="R3000" i="1"/>
  <c r="U2958" i="1"/>
  <c r="W2959" i="1"/>
  <c r="G3002" i="1" l="1"/>
  <c r="R3001" i="1"/>
  <c r="U2959" i="1"/>
  <c r="W2960" i="1"/>
  <c r="G3003" i="1" l="1"/>
  <c r="R3002" i="1"/>
  <c r="U2960" i="1"/>
  <c r="W2961" i="1"/>
  <c r="G3004" i="1" l="1"/>
  <c r="R3003" i="1"/>
  <c r="U2961" i="1"/>
  <c r="W2962" i="1"/>
  <c r="G3005" i="1" l="1"/>
  <c r="R3004" i="1"/>
  <c r="U2962" i="1"/>
  <c r="W2963" i="1"/>
  <c r="G3006" i="1" l="1"/>
  <c r="R3005" i="1"/>
  <c r="U2963" i="1"/>
  <c r="W2964" i="1"/>
  <c r="G3007" i="1" l="1"/>
  <c r="R3006" i="1"/>
  <c r="U2964" i="1"/>
  <c r="W2965" i="1"/>
  <c r="G3008" i="1" l="1"/>
  <c r="R3007" i="1"/>
  <c r="U2965" i="1"/>
  <c r="W2966" i="1"/>
  <c r="G3009" i="1" l="1"/>
  <c r="R3008" i="1"/>
  <c r="U2966" i="1"/>
  <c r="W2967" i="1"/>
  <c r="G3010" i="1" l="1"/>
  <c r="R3009" i="1"/>
  <c r="U2967" i="1"/>
  <c r="W2968" i="1"/>
  <c r="G3011" i="1" l="1"/>
  <c r="R3010" i="1"/>
  <c r="U2968" i="1"/>
  <c r="W2969" i="1"/>
  <c r="G3012" i="1" l="1"/>
  <c r="R3011" i="1"/>
  <c r="U2969" i="1"/>
  <c r="W2970" i="1"/>
  <c r="G3013" i="1" l="1"/>
  <c r="R3012" i="1"/>
  <c r="U2970" i="1"/>
  <c r="W2971" i="1"/>
  <c r="G3014" i="1" l="1"/>
  <c r="R3013" i="1"/>
  <c r="U2971" i="1"/>
  <c r="W2972" i="1"/>
  <c r="G3015" i="1" l="1"/>
  <c r="R3014" i="1"/>
  <c r="U2972" i="1"/>
  <c r="W2973" i="1"/>
  <c r="G3016" i="1" l="1"/>
  <c r="R3015" i="1"/>
  <c r="U2973" i="1"/>
  <c r="W2974" i="1"/>
  <c r="G3017" i="1" l="1"/>
  <c r="R3016" i="1"/>
  <c r="U2974" i="1"/>
  <c r="W2975" i="1"/>
  <c r="G3018" i="1" l="1"/>
  <c r="R3017" i="1"/>
  <c r="U2975" i="1"/>
  <c r="W2976" i="1"/>
  <c r="G3019" i="1" l="1"/>
  <c r="R3018" i="1"/>
  <c r="U2976" i="1"/>
  <c r="W2977" i="1"/>
  <c r="G3020" i="1" l="1"/>
  <c r="R3019" i="1"/>
  <c r="U2977" i="1"/>
  <c r="W2978" i="1"/>
  <c r="G3021" i="1" l="1"/>
  <c r="R3020" i="1"/>
  <c r="U2978" i="1"/>
  <c r="W2979" i="1"/>
  <c r="G3022" i="1" l="1"/>
  <c r="R3021" i="1"/>
  <c r="U2979" i="1"/>
  <c r="W2980" i="1"/>
  <c r="G3023" i="1" l="1"/>
  <c r="R3022" i="1"/>
  <c r="U2980" i="1"/>
  <c r="W2981" i="1"/>
  <c r="G3024" i="1" l="1"/>
  <c r="R3023" i="1"/>
  <c r="U2981" i="1"/>
  <c r="W2982" i="1"/>
  <c r="G3025" i="1" l="1"/>
  <c r="R3024" i="1"/>
  <c r="U2982" i="1"/>
  <c r="W2983" i="1"/>
  <c r="G3026" i="1" l="1"/>
  <c r="R3025" i="1"/>
  <c r="U2983" i="1"/>
  <c r="W2984" i="1"/>
  <c r="G3027" i="1" l="1"/>
  <c r="R3026" i="1"/>
  <c r="U2984" i="1"/>
  <c r="W2985" i="1"/>
  <c r="G3028" i="1" l="1"/>
  <c r="R3027" i="1"/>
  <c r="U2985" i="1"/>
  <c r="W2986" i="1"/>
  <c r="G3029" i="1" l="1"/>
  <c r="R3028" i="1"/>
  <c r="U2986" i="1"/>
  <c r="W2987" i="1"/>
  <c r="G3030" i="1" l="1"/>
  <c r="R3029" i="1"/>
  <c r="U2987" i="1"/>
  <c r="W2988" i="1"/>
  <c r="G3031" i="1" l="1"/>
  <c r="R3030" i="1"/>
  <c r="U2988" i="1"/>
  <c r="W2989" i="1"/>
  <c r="G3032" i="1" l="1"/>
  <c r="R3031" i="1"/>
  <c r="U2989" i="1"/>
  <c r="W2990" i="1"/>
  <c r="G3033" i="1" l="1"/>
  <c r="R3032" i="1"/>
  <c r="U2990" i="1"/>
  <c r="W2991" i="1"/>
  <c r="G3034" i="1" l="1"/>
  <c r="R3033" i="1"/>
  <c r="U2991" i="1"/>
  <c r="W2992" i="1"/>
  <c r="G3035" i="1" l="1"/>
  <c r="R3034" i="1"/>
  <c r="U2992" i="1"/>
  <c r="W2993" i="1"/>
  <c r="G3036" i="1" l="1"/>
  <c r="R3035" i="1"/>
  <c r="U2993" i="1"/>
  <c r="W2994" i="1"/>
  <c r="G3037" i="1" l="1"/>
  <c r="R3036" i="1"/>
  <c r="U2994" i="1"/>
  <c r="W2995" i="1"/>
  <c r="G3038" i="1" l="1"/>
  <c r="R3037" i="1"/>
  <c r="U2995" i="1"/>
  <c r="W2996" i="1"/>
  <c r="G3039" i="1" l="1"/>
  <c r="R3038" i="1"/>
  <c r="U2996" i="1"/>
  <c r="W2997" i="1"/>
  <c r="G3040" i="1" l="1"/>
  <c r="R3039" i="1"/>
  <c r="U2997" i="1"/>
  <c r="W2998" i="1"/>
  <c r="G3041" i="1" l="1"/>
  <c r="R3040" i="1"/>
  <c r="U2998" i="1"/>
  <c r="W2999" i="1"/>
  <c r="G3042" i="1" l="1"/>
  <c r="R3041" i="1"/>
  <c r="U2999" i="1"/>
  <c r="W3000" i="1"/>
  <c r="G3043" i="1" l="1"/>
  <c r="R3042" i="1"/>
  <c r="U3000" i="1"/>
  <c r="W3001" i="1"/>
  <c r="G3044" i="1" l="1"/>
  <c r="R3043" i="1"/>
  <c r="U3001" i="1"/>
  <c r="W3002" i="1"/>
  <c r="G3045" i="1" l="1"/>
  <c r="R3044" i="1"/>
  <c r="U3002" i="1"/>
  <c r="W3003" i="1"/>
  <c r="G3046" i="1" l="1"/>
  <c r="R3045" i="1"/>
  <c r="U3003" i="1"/>
  <c r="W3004" i="1"/>
  <c r="G3047" i="1" l="1"/>
  <c r="R3046" i="1"/>
  <c r="U3004" i="1"/>
  <c r="W3005" i="1"/>
  <c r="G3048" i="1" l="1"/>
  <c r="R3047" i="1"/>
  <c r="U3005" i="1"/>
  <c r="W3006" i="1"/>
  <c r="G3049" i="1" l="1"/>
  <c r="R3048" i="1"/>
  <c r="U3006" i="1"/>
  <c r="W3007" i="1"/>
  <c r="G3050" i="1" l="1"/>
  <c r="R3049" i="1"/>
  <c r="U3007" i="1"/>
  <c r="W3008" i="1"/>
  <c r="G3051" i="1" l="1"/>
  <c r="R3050" i="1"/>
  <c r="U3008" i="1"/>
  <c r="W3009" i="1"/>
  <c r="G3052" i="1" l="1"/>
  <c r="R3051" i="1"/>
  <c r="U3009" i="1"/>
  <c r="W3010" i="1"/>
  <c r="G3053" i="1" l="1"/>
  <c r="R3052" i="1"/>
  <c r="U3010" i="1"/>
  <c r="W3011" i="1"/>
  <c r="G3054" i="1" l="1"/>
  <c r="R3053" i="1"/>
  <c r="U3011" i="1"/>
  <c r="W3012" i="1"/>
  <c r="G3055" i="1" l="1"/>
  <c r="R3054" i="1"/>
  <c r="U3012" i="1"/>
  <c r="W3013" i="1"/>
  <c r="G3056" i="1" l="1"/>
  <c r="R3055" i="1"/>
  <c r="U3013" i="1"/>
  <c r="W3014" i="1"/>
  <c r="G3057" i="1" l="1"/>
  <c r="R3056" i="1"/>
  <c r="U3014" i="1"/>
  <c r="W3015" i="1"/>
  <c r="G3058" i="1" l="1"/>
  <c r="R3057" i="1"/>
  <c r="U3015" i="1"/>
  <c r="W3016" i="1"/>
  <c r="G3059" i="1" l="1"/>
  <c r="R3058" i="1"/>
  <c r="U3016" i="1"/>
  <c r="W3017" i="1"/>
  <c r="G3060" i="1" l="1"/>
  <c r="R3059" i="1"/>
  <c r="U3017" i="1"/>
  <c r="W3018" i="1"/>
  <c r="G3061" i="1" l="1"/>
  <c r="R3060" i="1"/>
  <c r="U3018" i="1"/>
  <c r="W3019" i="1"/>
  <c r="G3062" i="1" l="1"/>
  <c r="R3061" i="1"/>
  <c r="U3019" i="1"/>
  <c r="W3020" i="1"/>
  <c r="G3063" i="1" l="1"/>
  <c r="R3062" i="1"/>
  <c r="U3020" i="1"/>
  <c r="W3021" i="1"/>
  <c r="G3064" i="1" l="1"/>
  <c r="R3063" i="1"/>
  <c r="U3021" i="1"/>
  <c r="W3022" i="1"/>
  <c r="G3065" i="1" l="1"/>
  <c r="R3064" i="1"/>
  <c r="U3022" i="1"/>
  <c r="W3023" i="1"/>
  <c r="G3066" i="1" l="1"/>
  <c r="R3065" i="1"/>
  <c r="U3023" i="1"/>
  <c r="W3024" i="1"/>
  <c r="G3067" i="1" l="1"/>
  <c r="R3066" i="1"/>
  <c r="U3024" i="1"/>
  <c r="W3025" i="1"/>
  <c r="G3068" i="1" l="1"/>
  <c r="R3067" i="1"/>
  <c r="U3025" i="1"/>
  <c r="W3026" i="1"/>
  <c r="G3069" i="1" l="1"/>
  <c r="R3068" i="1"/>
  <c r="U3026" i="1"/>
  <c r="W3027" i="1"/>
  <c r="G3070" i="1" l="1"/>
  <c r="R3069" i="1"/>
  <c r="U3027" i="1"/>
  <c r="W3028" i="1"/>
  <c r="G3071" i="1" l="1"/>
  <c r="R3070" i="1"/>
  <c r="U3028" i="1"/>
  <c r="W3029" i="1"/>
  <c r="G3072" i="1" l="1"/>
  <c r="R3071" i="1"/>
  <c r="U3029" i="1"/>
  <c r="W3030" i="1"/>
  <c r="G3073" i="1" l="1"/>
  <c r="R3072" i="1"/>
  <c r="U3030" i="1"/>
  <c r="W3031" i="1"/>
  <c r="G3074" i="1" l="1"/>
  <c r="R3073" i="1"/>
  <c r="U3031" i="1"/>
  <c r="W3032" i="1"/>
  <c r="G3075" i="1" l="1"/>
  <c r="R3074" i="1"/>
  <c r="U3032" i="1"/>
  <c r="W3033" i="1"/>
  <c r="G3076" i="1" l="1"/>
  <c r="R3075" i="1"/>
  <c r="U3033" i="1"/>
  <c r="W3034" i="1"/>
  <c r="G3077" i="1" l="1"/>
  <c r="R3076" i="1"/>
  <c r="U3034" i="1"/>
  <c r="W3035" i="1"/>
  <c r="G3078" i="1" l="1"/>
  <c r="R3077" i="1"/>
  <c r="U3035" i="1"/>
  <c r="W3036" i="1"/>
  <c r="G3079" i="1" l="1"/>
  <c r="R3078" i="1"/>
  <c r="U3036" i="1"/>
  <c r="W3037" i="1"/>
  <c r="G3080" i="1" l="1"/>
  <c r="R3079" i="1"/>
  <c r="U3037" i="1"/>
  <c r="W3038" i="1"/>
  <c r="G3081" i="1" l="1"/>
  <c r="R3080" i="1"/>
  <c r="U3038" i="1"/>
  <c r="W3039" i="1"/>
  <c r="G3082" i="1" l="1"/>
  <c r="R3081" i="1"/>
  <c r="U3039" i="1"/>
  <c r="W3040" i="1"/>
  <c r="G3083" i="1" l="1"/>
  <c r="R3082" i="1"/>
  <c r="U3040" i="1"/>
  <c r="W3041" i="1"/>
  <c r="G3084" i="1" l="1"/>
  <c r="R3083" i="1"/>
  <c r="U3041" i="1"/>
  <c r="W3042" i="1"/>
  <c r="G3085" i="1" l="1"/>
  <c r="R3084" i="1"/>
  <c r="U3042" i="1"/>
  <c r="W3043" i="1"/>
  <c r="G3086" i="1" l="1"/>
  <c r="R3085" i="1"/>
  <c r="U3043" i="1"/>
  <c r="W3044" i="1"/>
  <c r="G3087" i="1" l="1"/>
  <c r="R3086" i="1"/>
  <c r="U3044" i="1"/>
  <c r="W3045" i="1"/>
  <c r="G3088" i="1" l="1"/>
  <c r="R3087" i="1"/>
  <c r="U3045" i="1"/>
  <c r="W3046" i="1"/>
  <c r="G3089" i="1" l="1"/>
  <c r="R3088" i="1"/>
  <c r="U3046" i="1"/>
  <c r="W3047" i="1"/>
  <c r="G3090" i="1" l="1"/>
  <c r="R3089" i="1"/>
  <c r="U3047" i="1"/>
  <c r="W3048" i="1"/>
  <c r="G3091" i="1" l="1"/>
  <c r="R3090" i="1"/>
  <c r="U3048" i="1"/>
  <c r="W3049" i="1"/>
  <c r="G3092" i="1" l="1"/>
  <c r="R3091" i="1"/>
  <c r="U3049" i="1"/>
  <c r="W3050" i="1"/>
  <c r="G3093" i="1" l="1"/>
  <c r="R3092" i="1"/>
  <c r="U3050" i="1"/>
  <c r="W3051" i="1"/>
  <c r="G3094" i="1" l="1"/>
  <c r="R3093" i="1"/>
  <c r="U3051" i="1"/>
  <c r="W3052" i="1"/>
  <c r="G3095" i="1" l="1"/>
  <c r="R3094" i="1"/>
  <c r="U3052" i="1"/>
  <c r="W3053" i="1"/>
  <c r="G3096" i="1" l="1"/>
  <c r="R3095" i="1"/>
  <c r="U3053" i="1"/>
  <c r="W3054" i="1"/>
  <c r="G3097" i="1" l="1"/>
  <c r="R3096" i="1"/>
  <c r="U3054" i="1"/>
  <c r="W3055" i="1"/>
  <c r="G3098" i="1" l="1"/>
  <c r="R3097" i="1"/>
  <c r="U3055" i="1"/>
  <c r="W3056" i="1"/>
  <c r="G3099" i="1" l="1"/>
  <c r="R3098" i="1"/>
  <c r="U3056" i="1"/>
  <c r="W3057" i="1"/>
  <c r="G3100" i="1" l="1"/>
  <c r="R3099" i="1"/>
  <c r="U3057" i="1"/>
  <c r="W3058" i="1"/>
  <c r="G3101" i="1" l="1"/>
  <c r="R3100" i="1"/>
  <c r="U3058" i="1"/>
  <c r="W3059" i="1"/>
  <c r="G3102" i="1" l="1"/>
  <c r="R3101" i="1"/>
  <c r="U3059" i="1"/>
  <c r="W3060" i="1"/>
  <c r="G3103" i="1" l="1"/>
  <c r="R3102" i="1"/>
  <c r="U3060" i="1"/>
  <c r="W3061" i="1"/>
  <c r="G3104" i="1" l="1"/>
  <c r="R3103" i="1"/>
  <c r="U3061" i="1"/>
  <c r="W3062" i="1"/>
  <c r="G3105" i="1" l="1"/>
  <c r="R3104" i="1"/>
  <c r="U3062" i="1"/>
  <c r="W3063" i="1"/>
  <c r="G3106" i="1" l="1"/>
  <c r="R3105" i="1"/>
  <c r="U3063" i="1"/>
  <c r="W3064" i="1"/>
  <c r="G3107" i="1" l="1"/>
  <c r="R3106" i="1"/>
  <c r="U3064" i="1"/>
  <c r="W3065" i="1"/>
  <c r="G3108" i="1" l="1"/>
  <c r="R3107" i="1"/>
  <c r="U3065" i="1"/>
  <c r="W3066" i="1"/>
  <c r="G3109" i="1" l="1"/>
  <c r="R3108" i="1"/>
  <c r="U3066" i="1"/>
  <c r="W3067" i="1"/>
  <c r="G3110" i="1" l="1"/>
  <c r="R3109" i="1"/>
  <c r="U3067" i="1"/>
  <c r="W3068" i="1"/>
  <c r="G3111" i="1" l="1"/>
  <c r="R3110" i="1"/>
  <c r="U3068" i="1"/>
  <c r="W3069" i="1"/>
  <c r="G3112" i="1" l="1"/>
  <c r="R3111" i="1"/>
  <c r="U3069" i="1"/>
  <c r="W3070" i="1"/>
  <c r="G3113" i="1" l="1"/>
  <c r="R3112" i="1"/>
  <c r="U3070" i="1"/>
  <c r="W3071" i="1"/>
  <c r="G3114" i="1" l="1"/>
  <c r="R3113" i="1"/>
  <c r="U3071" i="1"/>
  <c r="W3072" i="1"/>
  <c r="G3115" i="1" l="1"/>
  <c r="R3114" i="1"/>
  <c r="U3072" i="1"/>
  <c r="W3073" i="1"/>
  <c r="G3116" i="1" l="1"/>
  <c r="R3115" i="1"/>
  <c r="U3073" i="1"/>
  <c r="W3074" i="1"/>
  <c r="G3117" i="1" l="1"/>
  <c r="R3116" i="1"/>
  <c r="U3074" i="1"/>
  <c r="W3075" i="1"/>
  <c r="G3118" i="1" l="1"/>
  <c r="R3117" i="1"/>
  <c r="U3075" i="1"/>
  <c r="W3076" i="1"/>
  <c r="G3119" i="1" l="1"/>
  <c r="R3118" i="1"/>
  <c r="U3076" i="1"/>
  <c r="W3077" i="1"/>
  <c r="G3120" i="1" l="1"/>
  <c r="R3119" i="1"/>
  <c r="U3077" i="1"/>
  <c r="W3078" i="1"/>
  <c r="G3121" i="1" l="1"/>
  <c r="R3120" i="1"/>
  <c r="U3078" i="1"/>
  <c r="W3079" i="1"/>
  <c r="G3122" i="1" l="1"/>
  <c r="R3121" i="1"/>
  <c r="U3079" i="1"/>
  <c r="W3080" i="1"/>
  <c r="G3123" i="1" l="1"/>
  <c r="R3122" i="1"/>
  <c r="U3080" i="1"/>
  <c r="W3081" i="1"/>
  <c r="G3124" i="1" l="1"/>
  <c r="R3123" i="1"/>
  <c r="U3081" i="1"/>
  <c r="W3082" i="1"/>
  <c r="G3125" i="1" l="1"/>
  <c r="R3124" i="1"/>
  <c r="U3082" i="1"/>
  <c r="W3083" i="1"/>
  <c r="G3126" i="1" l="1"/>
  <c r="R3125" i="1"/>
  <c r="U3083" i="1"/>
  <c r="W3084" i="1"/>
  <c r="G3127" i="1" l="1"/>
  <c r="R3126" i="1"/>
  <c r="U3084" i="1"/>
  <c r="W3085" i="1"/>
  <c r="G3128" i="1" l="1"/>
  <c r="R3127" i="1"/>
  <c r="U3085" i="1"/>
  <c r="W3086" i="1"/>
  <c r="G3129" i="1" l="1"/>
  <c r="R3128" i="1"/>
  <c r="U3086" i="1"/>
  <c r="W3087" i="1"/>
  <c r="G3130" i="1" l="1"/>
  <c r="R3129" i="1"/>
  <c r="U3087" i="1"/>
  <c r="W3088" i="1"/>
  <c r="G3131" i="1" l="1"/>
  <c r="R3130" i="1"/>
  <c r="U3088" i="1"/>
  <c r="W3089" i="1"/>
  <c r="G3132" i="1" l="1"/>
  <c r="R3131" i="1"/>
  <c r="U3089" i="1"/>
  <c r="W3090" i="1"/>
  <c r="G3133" i="1" l="1"/>
  <c r="R3132" i="1"/>
  <c r="U3090" i="1"/>
  <c r="W3091" i="1"/>
  <c r="G3134" i="1" l="1"/>
  <c r="R3133" i="1"/>
  <c r="U3091" i="1"/>
  <c r="W3092" i="1"/>
  <c r="G3135" i="1" l="1"/>
  <c r="R3134" i="1"/>
  <c r="U3092" i="1"/>
  <c r="W3093" i="1"/>
  <c r="G3136" i="1" l="1"/>
  <c r="R3135" i="1"/>
  <c r="U3093" i="1"/>
  <c r="W3094" i="1"/>
  <c r="G3137" i="1" l="1"/>
  <c r="R3136" i="1"/>
  <c r="U3094" i="1"/>
  <c r="W3095" i="1"/>
  <c r="G3138" i="1" l="1"/>
  <c r="R3137" i="1"/>
  <c r="U3095" i="1"/>
  <c r="W3096" i="1"/>
  <c r="G3139" i="1" l="1"/>
  <c r="R3138" i="1"/>
  <c r="U3096" i="1"/>
  <c r="W3097" i="1"/>
  <c r="G3140" i="1" l="1"/>
  <c r="R3139" i="1"/>
  <c r="U3097" i="1"/>
  <c r="W3098" i="1"/>
  <c r="G3141" i="1" l="1"/>
  <c r="R3140" i="1"/>
  <c r="U3098" i="1"/>
  <c r="W3099" i="1"/>
  <c r="G3142" i="1" l="1"/>
  <c r="R3141" i="1"/>
  <c r="U3099" i="1"/>
  <c r="W3100" i="1"/>
  <c r="G3143" i="1" l="1"/>
  <c r="R3142" i="1"/>
  <c r="U3100" i="1"/>
  <c r="W3101" i="1"/>
  <c r="G3144" i="1" l="1"/>
  <c r="R3143" i="1"/>
  <c r="U3101" i="1"/>
  <c r="W3102" i="1"/>
  <c r="G3145" i="1" l="1"/>
  <c r="R3144" i="1"/>
  <c r="U3102" i="1"/>
  <c r="W3103" i="1"/>
  <c r="G3146" i="1" l="1"/>
  <c r="R3145" i="1"/>
  <c r="U3103" i="1"/>
  <c r="W3104" i="1"/>
  <c r="G3147" i="1" l="1"/>
  <c r="R3146" i="1"/>
  <c r="U3104" i="1"/>
  <c r="W3105" i="1"/>
  <c r="G3148" i="1" l="1"/>
  <c r="R3147" i="1"/>
  <c r="U3105" i="1"/>
  <c r="W3106" i="1"/>
  <c r="G3149" i="1" l="1"/>
  <c r="R3148" i="1"/>
  <c r="U3106" i="1"/>
  <c r="W3107" i="1"/>
  <c r="G3150" i="1" l="1"/>
  <c r="R3149" i="1"/>
  <c r="U3107" i="1"/>
  <c r="W3108" i="1"/>
  <c r="G3151" i="1" l="1"/>
  <c r="R3150" i="1"/>
  <c r="U3108" i="1"/>
  <c r="W3109" i="1"/>
  <c r="G3152" i="1" l="1"/>
  <c r="R3151" i="1"/>
  <c r="U3109" i="1"/>
  <c r="W3110" i="1"/>
  <c r="G3153" i="1" l="1"/>
  <c r="R3152" i="1"/>
  <c r="U3110" i="1"/>
  <c r="W3111" i="1"/>
  <c r="G3154" i="1" l="1"/>
  <c r="R3153" i="1"/>
  <c r="U3111" i="1"/>
  <c r="W3112" i="1"/>
  <c r="G3155" i="1" l="1"/>
  <c r="R3154" i="1"/>
  <c r="U3112" i="1"/>
  <c r="W3113" i="1"/>
  <c r="G3156" i="1" l="1"/>
  <c r="R3155" i="1"/>
  <c r="U3113" i="1"/>
  <c r="W3114" i="1"/>
  <c r="G3157" i="1" l="1"/>
  <c r="R3156" i="1"/>
  <c r="U3114" i="1"/>
  <c r="W3115" i="1"/>
  <c r="G3158" i="1" l="1"/>
  <c r="R3157" i="1"/>
  <c r="U3115" i="1"/>
  <c r="W3116" i="1"/>
  <c r="G3159" i="1" l="1"/>
  <c r="R3158" i="1"/>
  <c r="U3116" i="1"/>
  <c r="W3117" i="1"/>
  <c r="G3160" i="1" l="1"/>
  <c r="R3159" i="1"/>
  <c r="U3117" i="1"/>
  <c r="W3118" i="1"/>
  <c r="G3161" i="1" l="1"/>
  <c r="R3160" i="1"/>
  <c r="U3118" i="1"/>
  <c r="W3119" i="1"/>
  <c r="G3162" i="1" l="1"/>
  <c r="R3161" i="1"/>
  <c r="U3119" i="1"/>
  <c r="W3120" i="1"/>
  <c r="G3163" i="1" l="1"/>
  <c r="R3162" i="1"/>
  <c r="U3120" i="1"/>
  <c r="W3121" i="1"/>
  <c r="G3164" i="1" l="1"/>
  <c r="R3163" i="1"/>
  <c r="U3121" i="1"/>
  <c r="W3122" i="1"/>
  <c r="G3165" i="1" l="1"/>
  <c r="R3164" i="1"/>
  <c r="U3122" i="1"/>
  <c r="W3123" i="1"/>
  <c r="G3166" i="1" l="1"/>
  <c r="R3165" i="1"/>
  <c r="U3123" i="1"/>
  <c r="W3124" i="1"/>
  <c r="G3167" i="1" l="1"/>
  <c r="R3166" i="1"/>
  <c r="U3124" i="1"/>
  <c r="W3125" i="1"/>
  <c r="G3168" i="1" l="1"/>
  <c r="R3167" i="1"/>
  <c r="U3125" i="1"/>
  <c r="W3126" i="1"/>
  <c r="G3169" i="1" l="1"/>
  <c r="R3168" i="1"/>
  <c r="U3126" i="1"/>
  <c r="W3127" i="1"/>
  <c r="G3170" i="1" l="1"/>
  <c r="R3169" i="1"/>
  <c r="U3127" i="1"/>
  <c r="W3128" i="1"/>
  <c r="G3171" i="1" l="1"/>
  <c r="R3170" i="1"/>
  <c r="U3128" i="1"/>
  <c r="W3129" i="1"/>
  <c r="G3172" i="1" l="1"/>
  <c r="R3171" i="1"/>
  <c r="U3129" i="1"/>
  <c r="W3130" i="1"/>
  <c r="G3173" i="1" l="1"/>
  <c r="R3172" i="1"/>
  <c r="U3130" i="1"/>
  <c r="W3131" i="1"/>
  <c r="G3174" i="1" l="1"/>
  <c r="R3173" i="1"/>
  <c r="U3131" i="1"/>
  <c r="W3132" i="1"/>
  <c r="G3175" i="1" l="1"/>
  <c r="R3174" i="1"/>
  <c r="U3132" i="1"/>
  <c r="W3133" i="1"/>
  <c r="G3176" i="1" l="1"/>
  <c r="R3175" i="1"/>
  <c r="U3133" i="1"/>
  <c r="W3134" i="1"/>
  <c r="G3177" i="1" l="1"/>
  <c r="R3176" i="1"/>
  <c r="U3134" i="1"/>
  <c r="W3135" i="1"/>
  <c r="G3178" i="1" l="1"/>
  <c r="R3177" i="1"/>
  <c r="U3135" i="1"/>
  <c r="W3136" i="1"/>
  <c r="G3179" i="1" l="1"/>
  <c r="R3178" i="1"/>
  <c r="U3136" i="1"/>
  <c r="W3137" i="1"/>
  <c r="G3180" i="1" l="1"/>
  <c r="R3179" i="1"/>
  <c r="U3137" i="1"/>
  <c r="W3138" i="1"/>
  <c r="G3181" i="1" l="1"/>
  <c r="R3180" i="1"/>
  <c r="U3138" i="1"/>
  <c r="W3139" i="1"/>
  <c r="G3182" i="1" l="1"/>
  <c r="R3181" i="1"/>
  <c r="U3139" i="1"/>
  <c r="W3140" i="1"/>
  <c r="G3183" i="1" l="1"/>
  <c r="R3182" i="1"/>
  <c r="U3140" i="1"/>
  <c r="W3141" i="1"/>
  <c r="G3184" i="1" l="1"/>
  <c r="R3183" i="1"/>
  <c r="U3141" i="1"/>
  <c r="W3142" i="1"/>
  <c r="G3185" i="1" l="1"/>
  <c r="R3184" i="1"/>
  <c r="U3142" i="1"/>
  <c r="W3143" i="1"/>
  <c r="G3186" i="1" l="1"/>
  <c r="R3185" i="1"/>
  <c r="U3143" i="1"/>
  <c r="W3144" i="1"/>
  <c r="G3187" i="1" l="1"/>
  <c r="R3186" i="1"/>
  <c r="U3144" i="1"/>
  <c r="W3145" i="1"/>
  <c r="G3188" i="1" l="1"/>
  <c r="R3187" i="1"/>
  <c r="U3145" i="1"/>
  <c r="W3146" i="1"/>
  <c r="G3189" i="1" l="1"/>
  <c r="R3188" i="1"/>
  <c r="U3146" i="1"/>
  <c r="W3147" i="1"/>
  <c r="G3190" i="1" l="1"/>
  <c r="R3189" i="1"/>
  <c r="U3147" i="1"/>
  <c r="W3148" i="1"/>
  <c r="G3191" i="1" l="1"/>
  <c r="R3190" i="1"/>
  <c r="U3148" i="1"/>
  <c r="W3149" i="1"/>
  <c r="G3192" i="1" l="1"/>
  <c r="R3191" i="1"/>
  <c r="U3149" i="1"/>
  <c r="W3150" i="1"/>
  <c r="G3193" i="1" l="1"/>
  <c r="R3192" i="1"/>
  <c r="U3150" i="1"/>
  <c r="W3151" i="1"/>
  <c r="G3194" i="1" l="1"/>
  <c r="R3193" i="1"/>
  <c r="U3151" i="1"/>
  <c r="W3152" i="1"/>
  <c r="G3195" i="1" l="1"/>
  <c r="R3194" i="1"/>
  <c r="U3152" i="1"/>
  <c r="W3153" i="1"/>
  <c r="G3196" i="1" l="1"/>
  <c r="R3195" i="1"/>
  <c r="U3153" i="1"/>
  <c r="W3154" i="1"/>
  <c r="G3197" i="1" l="1"/>
  <c r="R3196" i="1"/>
  <c r="U3154" i="1"/>
  <c r="W3155" i="1"/>
  <c r="G3198" i="1" l="1"/>
  <c r="R3197" i="1"/>
  <c r="U3155" i="1"/>
  <c r="W3156" i="1"/>
  <c r="G3199" i="1" l="1"/>
  <c r="R3198" i="1"/>
  <c r="U3156" i="1"/>
  <c r="W3157" i="1"/>
  <c r="G3200" i="1" l="1"/>
  <c r="R3199" i="1"/>
  <c r="U3157" i="1"/>
  <c r="W3158" i="1"/>
  <c r="G3201" i="1" l="1"/>
  <c r="R3200" i="1"/>
  <c r="U3158" i="1"/>
  <c r="W3159" i="1"/>
  <c r="G3202" i="1" l="1"/>
  <c r="R3201" i="1"/>
  <c r="U3159" i="1"/>
  <c r="W3160" i="1"/>
  <c r="G3203" i="1" l="1"/>
  <c r="R3202" i="1"/>
  <c r="U3160" i="1"/>
  <c r="W3161" i="1"/>
  <c r="G3204" i="1" l="1"/>
  <c r="R3203" i="1"/>
  <c r="U3161" i="1"/>
  <c r="W3162" i="1"/>
  <c r="G3205" i="1" l="1"/>
  <c r="R3204" i="1"/>
  <c r="U3162" i="1"/>
  <c r="W3163" i="1"/>
  <c r="G3206" i="1" l="1"/>
  <c r="R3205" i="1"/>
  <c r="U3163" i="1"/>
  <c r="W3164" i="1"/>
  <c r="G3207" i="1" l="1"/>
  <c r="R3206" i="1"/>
  <c r="U3164" i="1"/>
  <c r="W3165" i="1"/>
  <c r="G3208" i="1" l="1"/>
  <c r="R3207" i="1"/>
  <c r="U3165" i="1"/>
  <c r="W3166" i="1"/>
  <c r="G3209" i="1" l="1"/>
  <c r="R3208" i="1"/>
  <c r="U3166" i="1"/>
  <c r="W3167" i="1"/>
  <c r="G3210" i="1" l="1"/>
  <c r="R3209" i="1"/>
  <c r="U3167" i="1"/>
  <c r="W3168" i="1"/>
  <c r="G3211" i="1" l="1"/>
  <c r="R3210" i="1"/>
  <c r="U3168" i="1"/>
  <c r="W3169" i="1"/>
  <c r="G3212" i="1" l="1"/>
  <c r="R3211" i="1"/>
  <c r="U3169" i="1"/>
  <c r="W3170" i="1"/>
  <c r="G3213" i="1" l="1"/>
  <c r="R3212" i="1"/>
  <c r="U3170" i="1"/>
  <c r="W3171" i="1"/>
  <c r="G3214" i="1" l="1"/>
  <c r="R3213" i="1"/>
  <c r="U3171" i="1"/>
  <c r="W3172" i="1"/>
  <c r="G3215" i="1" l="1"/>
  <c r="R3214" i="1"/>
  <c r="U3172" i="1"/>
  <c r="W3173" i="1"/>
  <c r="G3216" i="1" l="1"/>
  <c r="R3215" i="1"/>
  <c r="U3173" i="1"/>
  <c r="W3174" i="1"/>
  <c r="G3217" i="1" l="1"/>
  <c r="R3216" i="1"/>
  <c r="U3174" i="1"/>
  <c r="W3175" i="1"/>
  <c r="G3218" i="1" l="1"/>
  <c r="R3217" i="1"/>
  <c r="U3175" i="1"/>
  <c r="W3176" i="1"/>
  <c r="G3219" i="1" l="1"/>
  <c r="R3218" i="1"/>
  <c r="U3176" i="1"/>
  <c r="W3177" i="1"/>
  <c r="G3220" i="1" l="1"/>
  <c r="R3219" i="1"/>
  <c r="U3177" i="1"/>
  <c r="W3178" i="1"/>
  <c r="G3221" i="1" l="1"/>
  <c r="R3220" i="1"/>
  <c r="U3178" i="1"/>
  <c r="W3179" i="1"/>
  <c r="G3222" i="1" l="1"/>
  <c r="R3221" i="1"/>
  <c r="U3179" i="1"/>
  <c r="W3180" i="1"/>
  <c r="G3223" i="1" l="1"/>
  <c r="R3222" i="1"/>
  <c r="U3180" i="1"/>
  <c r="W3181" i="1"/>
  <c r="G3224" i="1" l="1"/>
  <c r="R3223" i="1"/>
  <c r="U3181" i="1"/>
  <c r="W3182" i="1"/>
  <c r="G3225" i="1" l="1"/>
  <c r="R3224" i="1"/>
  <c r="U3182" i="1"/>
  <c r="W3183" i="1"/>
  <c r="G3226" i="1" l="1"/>
  <c r="R3225" i="1"/>
  <c r="U3183" i="1"/>
  <c r="W3184" i="1"/>
  <c r="G3227" i="1" l="1"/>
  <c r="R3226" i="1"/>
  <c r="U3184" i="1"/>
  <c r="W3185" i="1"/>
  <c r="G3228" i="1" l="1"/>
  <c r="R3227" i="1"/>
  <c r="U3185" i="1"/>
  <c r="W3186" i="1"/>
  <c r="G3229" i="1" l="1"/>
  <c r="R3228" i="1"/>
  <c r="U3186" i="1"/>
  <c r="W3187" i="1"/>
  <c r="G3230" i="1" l="1"/>
  <c r="R3229" i="1"/>
  <c r="U3187" i="1"/>
  <c r="W3188" i="1"/>
  <c r="G3231" i="1" l="1"/>
  <c r="R3230" i="1"/>
  <c r="U3188" i="1"/>
  <c r="W3189" i="1"/>
  <c r="G3232" i="1" l="1"/>
  <c r="R3231" i="1"/>
  <c r="U3189" i="1"/>
  <c r="W3190" i="1"/>
  <c r="G3233" i="1" l="1"/>
  <c r="R3232" i="1"/>
  <c r="U3190" i="1"/>
  <c r="W3191" i="1"/>
  <c r="G3234" i="1" l="1"/>
  <c r="R3233" i="1"/>
  <c r="U3191" i="1"/>
  <c r="W3192" i="1"/>
  <c r="G3235" i="1" l="1"/>
  <c r="R3234" i="1"/>
  <c r="U3192" i="1"/>
  <c r="W3193" i="1"/>
  <c r="G3236" i="1" l="1"/>
  <c r="R3235" i="1"/>
  <c r="U3193" i="1"/>
  <c r="W3194" i="1"/>
  <c r="G3237" i="1" l="1"/>
  <c r="R3236" i="1"/>
  <c r="U3194" i="1"/>
  <c r="W3195" i="1"/>
  <c r="G3238" i="1" l="1"/>
  <c r="R3237" i="1"/>
  <c r="U3195" i="1"/>
  <c r="W3196" i="1"/>
  <c r="G3239" i="1" l="1"/>
  <c r="R3238" i="1"/>
  <c r="U3196" i="1"/>
  <c r="W3197" i="1"/>
  <c r="G3240" i="1" l="1"/>
  <c r="R3239" i="1"/>
  <c r="U3197" i="1"/>
  <c r="W3198" i="1"/>
  <c r="G3241" i="1" l="1"/>
  <c r="R3240" i="1"/>
  <c r="U3198" i="1"/>
  <c r="W3199" i="1"/>
  <c r="G3242" i="1" l="1"/>
  <c r="R3241" i="1"/>
  <c r="U3199" i="1"/>
  <c r="W3200" i="1"/>
  <c r="G3243" i="1" l="1"/>
  <c r="R3242" i="1"/>
  <c r="U3200" i="1"/>
  <c r="W3201" i="1"/>
  <c r="G3244" i="1" l="1"/>
  <c r="R3243" i="1"/>
  <c r="U3201" i="1"/>
  <c r="W3202" i="1"/>
  <c r="G3245" i="1" l="1"/>
  <c r="R3244" i="1"/>
  <c r="U3202" i="1"/>
  <c r="W3203" i="1"/>
  <c r="G3246" i="1" l="1"/>
  <c r="R3245" i="1"/>
  <c r="U3203" i="1"/>
  <c r="W3204" i="1"/>
  <c r="G3247" i="1" l="1"/>
  <c r="R3246" i="1"/>
  <c r="U3204" i="1"/>
  <c r="W3205" i="1"/>
  <c r="G3248" i="1" l="1"/>
  <c r="R3247" i="1"/>
  <c r="U3205" i="1"/>
  <c r="W3206" i="1"/>
  <c r="G3249" i="1" l="1"/>
  <c r="R3248" i="1"/>
  <c r="U3206" i="1"/>
  <c r="W3207" i="1"/>
  <c r="G3250" i="1" l="1"/>
  <c r="R3249" i="1"/>
  <c r="U3207" i="1"/>
  <c r="W3208" i="1"/>
  <c r="G3251" i="1" l="1"/>
  <c r="R3250" i="1"/>
  <c r="U3208" i="1"/>
  <c r="W3209" i="1"/>
  <c r="G3252" i="1" l="1"/>
  <c r="R3251" i="1"/>
  <c r="U3209" i="1"/>
  <c r="W3210" i="1"/>
  <c r="G3253" i="1" l="1"/>
  <c r="R3252" i="1"/>
  <c r="U3210" i="1"/>
  <c r="W3211" i="1"/>
  <c r="G3254" i="1" l="1"/>
  <c r="R3253" i="1"/>
  <c r="U3211" i="1"/>
  <c r="W3212" i="1"/>
  <c r="G3255" i="1" l="1"/>
  <c r="R3254" i="1"/>
  <c r="U3212" i="1"/>
  <c r="W3213" i="1"/>
  <c r="G3256" i="1" l="1"/>
  <c r="R3255" i="1"/>
  <c r="U3213" i="1"/>
  <c r="W3214" i="1"/>
  <c r="G3257" i="1" l="1"/>
  <c r="R3256" i="1"/>
  <c r="U3214" i="1"/>
  <c r="W3215" i="1"/>
  <c r="G3258" i="1" l="1"/>
  <c r="R3257" i="1"/>
  <c r="U3215" i="1"/>
  <c r="W3216" i="1"/>
  <c r="G3259" i="1" l="1"/>
  <c r="R3258" i="1"/>
  <c r="U3216" i="1"/>
  <c r="W3217" i="1"/>
  <c r="G3260" i="1" l="1"/>
  <c r="R3259" i="1"/>
  <c r="U3217" i="1"/>
  <c r="W3218" i="1"/>
  <c r="G3261" i="1" l="1"/>
  <c r="R3260" i="1"/>
  <c r="U3218" i="1"/>
  <c r="W3219" i="1"/>
  <c r="G3262" i="1" l="1"/>
  <c r="R3261" i="1"/>
  <c r="U3219" i="1"/>
  <c r="W3220" i="1"/>
  <c r="G3263" i="1" l="1"/>
  <c r="R3262" i="1"/>
  <c r="U3220" i="1"/>
  <c r="W3221" i="1"/>
  <c r="G3264" i="1" l="1"/>
  <c r="R3263" i="1"/>
  <c r="U3221" i="1"/>
  <c r="W3222" i="1"/>
  <c r="G3265" i="1" l="1"/>
  <c r="R3264" i="1"/>
  <c r="U3222" i="1"/>
  <c r="W3223" i="1"/>
  <c r="G3266" i="1" l="1"/>
  <c r="R3265" i="1"/>
  <c r="U3223" i="1"/>
  <c r="W3224" i="1"/>
  <c r="G3267" i="1" l="1"/>
  <c r="R3266" i="1"/>
  <c r="U3224" i="1"/>
  <c r="W3225" i="1"/>
  <c r="G3268" i="1" l="1"/>
  <c r="R3267" i="1"/>
  <c r="U3225" i="1"/>
  <c r="W3226" i="1"/>
  <c r="G3269" i="1" l="1"/>
  <c r="R3268" i="1"/>
  <c r="U3226" i="1"/>
  <c r="W3227" i="1"/>
  <c r="G3270" i="1" l="1"/>
  <c r="R3269" i="1"/>
  <c r="U3227" i="1"/>
  <c r="W3228" i="1"/>
  <c r="G3271" i="1" l="1"/>
  <c r="R3270" i="1"/>
  <c r="U3228" i="1"/>
  <c r="W3229" i="1"/>
  <c r="G3272" i="1" l="1"/>
  <c r="R3271" i="1"/>
  <c r="U3229" i="1"/>
  <c r="W3230" i="1"/>
  <c r="G3273" i="1" l="1"/>
  <c r="R3272" i="1"/>
  <c r="U3230" i="1"/>
  <c r="W3231" i="1"/>
  <c r="G3274" i="1" l="1"/>
  <c r="R3273" i="1"/>
  <c r="U3231" i="1"/>
  <c r="W3232" i="1"/>
  <c r="G3275" i="1" l="1"/>
  <c r="R3274" i="1"/>
  <c r="U3232" i="1"/>
  <c r="W3233" i="1"/>
  <c r="G3276" i="1" l="1"/>
  <c r="R3275" i="1"/>
  <c r="U3233" i="1"/>
  <c r="W3234" i="1"/>
  <c r="G3277" i="1" l="1"/>
  <c r="R3276" i="1"/>
  <c r="U3234" i="1"/>
  <c r="W3235" i="1"/>
  <c r="G3278" i="1" l="1"/>
  <c r="R3277" i="1"/>
  <c r="U3235" i="1"/>
  <c r="W3236" i="1"/>
  <c r="G3279" i="1" l="1"/>
  <c r="R3278" i="1"/>
  <c r="U3236" i="1"/>
  <c r="W3237" i="1"/>
  <c r="G3280" i="1" l="1"/>
  <c r="R3279" i="1"/>
  <c r="U3237" i="1"/>
  <c r="W3238" i="1"/>
  <c r="G3281" i="1" l="1"/>
  <c r="R3280" i="1"/>
  <c r="U3238" i="1"/>
  <c r="W3239" i="1"/>
  <c r="G3282" i="1" l="1"/>
  <c r="R3281" i="1"/>
  <c r="U3239" i="1"/>
  <c r="W3240" i="1"/>
  <c r="G3283" i="1" l="1"/>
  <c r="R3282" i="1"/>
  <c r="U3240" i="1"/>
  <c r="W3241" i="1"/>
  <c r="G3284" i="1" l="1"/>
  <c r="R3283" i="1"/>
  <c r="U3241" i="1"/>
  <c r="W3242" i="1"/>
  <c r="G3285" i="1" l="1"/>
  <c r="R3284" i="1"/>
  <c r="U3242" i="1"/>
  <c r="W3243" i="1"/>
  <c r="G3286" i="1" l="1"/>
  <c r="R3285" i="1"/>
  <c r="U3243" i="1"/>
  <c r="W3244" i="1"/>
  <c r="G3287" i="1" l="1"/>
  <c r="R3286" i="1"/>
  <c r="U3244" i="1"/>
  <c r="W3245" i="1"/>
  <c r="G3288" i="1" l="1"/>
  <c r="R3287" i="1"/>
  <c r="U3245" i="1"/>
  <c r="W3246" i="1"/>
  <c r="G3289" i="1" l="1"/>
  <c r="R3288" i="1"/>
  <c r="U3246" i="1"/>
  <c r="W3247" i="1"/>
  <c r="G3290" i="1" l="1"/>
  <c r="R3289" i="1"/>
  <c r="U3247" i="1"/>
  <c r="W3248" i="1"/>
  <c r="G3291" i="1" l="1"/>
  <c r="R3290" i="1"/>
  <c r="U3248" i="1"/>
  <c r="W3249" i="1"/>
  <c r="G3292" i="1" l="1"/>
  <c r="R3291" i="1"/>
  <c r="U3249" i="1"/>
  <c r="W3250" i="1"/>
  <c r="G3293" i="1" l="1"/>
  <c r="R3292" i="1"/>
  <c r="U3250" i="1"/>
  <c r="W3251" i="1"/>
  <c r="G3294" i="1" l="1"/>
  <c r="R3293" i="1"/>
  <c r="U3251" i="1"/>
  <c r="W3252" i="1"/>
  <c r="G3295" i="1" l="1"/>
  <c r="R3294" i="1"/>
  <c r="U3252" i="1"/>
  <c r="W3253" i="1"/>
  <c r="G3296" i="1" l="1"/>
  <c r="R3295" i="1"/>
  <c r="U3253" i="1"/>
  <c r="W3254" i="1"/>
  <c r="G3297" i="1" l="1"/>
  <c r="R3296" i="1"/>
  <c r="U3254" i="1"/>
  <c r="W3255" i="1"/>
  <c r="G3298" i="1" l="1"/>
  <c r="R3297" i="1"/>
  <c r="U3255" i="1"/>
  <c r="W3256" i="1"/>
  <c r="G3299" i="1" l="1"/>
  <c r="R3298" i="1"/>
  <c r="U3256" i="1"/>
  <c r="W3257" i="1"/>
  <c r="G3300" i="1" l="1"/>
  <c r="R3299" i="1"/>
  <c r="U3257" i="1"/>
  <c r="W3258" i="1"/>
  <c r="G3301" i="1" l="1"/>
  <c r="R3300" i="1"/>
  <c r="U3258" i="1"/>
  <c r="W3259" i="1"/>
  <c r="G3302" i="1" l="1"/>
  <c r="R3301" i="1"/>
  <c r="U3259" i="1"/>
  <c r="W3260" i="1"/>
  <c r="G3303" i="1" l="1"/>
  <c r="R3302" i="1"/>
  <c r="U3260" i="1"/>
  <c r="W3261" i="1"/>
  <c r="G3304" i="1" l="1"/>
  <c r="R3303" i="1"/>
  <c r="U3261" i="1"/>
  <c r="W3262" i="1"/>
  <c r="G3305" i="1" l="1"/>
  <c r="R3304" i="1"/>
  <c r="U3262" i="1"/>
  <c r="W3263" i="1"/>
  <c r="G3306" i="1" l="1"/>
  <c r="R3305" i="1"/>
  <c r="U3263" i="1"/>
  <c r="W3264" i="1"/>
  <c r="G3307" i="1" l="1"/>
  <c r="R3306" i="1"/>
  <c r="U3264" i="1"/>
  <c r="W3265" i="1"/>
  <c r="G3308" i="1" l="1"/>
  <c r="R3307" i="1"/>
  <c r="U3265" i="1"/>
  <c r="W3266" i="1"/>
  <c r="G3309" i="1" l="1"/>
  <c r="R3308" i="1"/>
  <c r="U3266" i="1"/>
  <c r="W3267" i="1"/>
  <c r="G3310" i="1" l="1"/>
  <c r="R3309" i="1"/>
  <c r="U3267" i="1"/>
  <c r="W3268" i="1"/>
  <c r="G3311" i="1" l="1"/>
  <c r="R3310" i="1"/>
  <c r="U3268" i="1"/>
  <c r="W3269" i="1"/>
  <c r="G3312" i="1" l="1"/>
  <c r="R3311" i="1"/>
  <c r="U3269" i="1"/>
  <c r="W3270" i="1"/>
  <c r="G3313" i="1" l="1"/>
  <c r="R3312" i="1"/>
  <c r="U3270" i="1"/>
  <c r="W3271" i="1"/>
  <c r="G3314" i="1" l="1"/>
  <c r="R3313" i="1"/>
  <c r="U3271" i="1"/>
  <c r="W3272" i="1"/>
  <c r="G3315" i="1" l="1"/>
  <c r="R3314" i="1"/>
  <c r="U3272" i="1"/>
  <c r="W3273" i="1"/>
  <c r="G3316" i="1" l="1"/>
  <c r="R3315" i="1"/>
  <c r="U3273" i="1"/>
  <c r="W3274" i="1"/>
  <c r="G3317" i="1" l="1"/>
  <c r="R3316" i="1"/>
  <c r="U3274" i="1"/>
  <c r="W3275" i="1"/>
  <c r="G3318" i="1" l="1"/>
  <c r="R3317" i="1"/>
  <c r="U3275" i="1"/>
  <c r="W3276" i="1"/>
  <c r="G3319" i="1" l="1"/>
  <c r="R3318" i="1"/>
  <c r="U3276" i="1"/>
  <c r="W3277" i="1"/>
  <c r="G3320" i="1" l="1"/>
  <c r="R3319" i="1"/>
  <c r="U3277" i="1"/>
  <c r="W3278" i="1"/>
  <c r="G3321" i="1" l="1"/>
  <c r="R3320" i="1"/>
  <c r="U3278" i="1"/>
  <c r="W3279" i="1"/>
  <c r="G3322" i="1" l="1"/>
  <c r="R3321" i="1"/>
  <c r="U3279" i="1"/>
  <c r="W3280" i="1"/>
  <c r="G3323" i="1" l="1"/>
  <c r="R3322" i="1"/>
  <c r="U3280" i="1"/>
  <c r="W3281" i="1"/>
  <c r="G3324" i="1" l="1"/>
  <c r="R3323" i="1"/>
  <c r="U3281" i="1"/>
  <c r="W3282" i="1"/>
  <c r="G3325" i="1" l="1"/>
  <c r="R3324" i="1"/>
  <c r="U3282" i="1"/>
  <c r="W3283" i="1"/>
  <c r="G3326" i="1" l="1"/>
  <c r="R3325" i="1"/>
  <c r="U3283" i="1"/>
  <c r="W3284" i="1"/>
  <c r="G3327" i="1" l="1"/>
  <c r="R3326" i="1"/>
  <c r="U3284" i="1"/>
  <c r="W3285" i="1"/>
  <c r="G3328" i="1" l="1"/>
  <c r="R3327" i="1"/>
  <c r="U3285" i="1"/>
  <c r="W3286" i="1"/>
  <c r="G3329" i="1" l="1"/>
  <c r="R3328" i="1"/>
  <c r="U3286" i="1"/>
  <c r="W3287" i="1"/>
  <c r="G3330" i="1" l="1"/>
  <c r="R3329" i="1"/>
  <c r="U3287" i="1"/>
  <c r="W3288" i="1"/>
  <c r="G3331" i="1" l="1"/>
  <c r="R3330" i="1"/>
  <c r="U3288" i="1"/>
  <c r="W3289" i="1"/>
  <c r="G3332" i="1" l="1"/>
  <c r="R3331" i="1"/>
  <c r="U3289" i="1"/>
  <c r="W3290" i="1"/>
  <c r="G3333" i="1" l="1"/>
  <c r="R3332" i="1"/>
  <c r="U3290" i="1"/>
  <c r="W3291" i="1"/>
  <c r="G3334" i="1" l="1"/>
  <c r="R3333" i="1"/>
  <c r="U3291" i="1"/>
  <c r="W3292" i="1"/>
  <c r="G3335" i="1" l="1"/>
  <c r="R3334" i="1"/>
  <c r="U3292" i="1"/>
  <c r="W3293" i="1"/>
  <c r="G3336" i="1" l="1"/>
  <c r="R3335" i="1"/>
  <c r="U3293" i="1"/>
  <c r="W3294" i="1"/>
  <c r="G3337" i="1" l="1"/>
  <c r="R3336" i="1"/>
  <c r="U3294" i="1"/>
  <c r="W3295" i="1"/>
  <c r="G3338" i="1" l="1"/>
  <c r="R3337" i="1"/>
  <c r="U3295" i="1"/>
  <c r="W3296" i="1"/>
  <c r="G3339" i="1" l="1"/>
  <c r="R3338" i="1"/>
  <c r="U3296" i="1"/>
  <c r="W3297" i="1"/>
  <c r="G3340" i="1" l="1"/>
  <c r="R3339" i="1"/>
  <c r="U3297" i="1"/>
  <c r="W3298" i="1"/>
  <c r="G3341" i="1" l="1"/>
  <c r="R3340" i="1"/>
  <c r="U3298" i="1"/>
  <c r="W3299" i="1"/>
  <c r="G3342" i="1" l="1"/>
  <c r="R3341" i="1"/>
  <c r="U3299" i="1"/>
  <c r="W3300" i="1"/>
  <c r="G3343" i="1" l="1"/>
  <c r="R3342" i="1"/>
  <c r="U3300" i="1"/>
  <c r="W3301" i="1"/>
  <c r="G3344" i="1" l="1"/>
  <c r="R3343" i="1"/>
  <c r="U3301" i="1"/>
  <c r="W3302" i="1"/>
  <c r="G3345" i="1" l="1"/>
  <c r="R3344" i="1"/>
  <c r="U3302" i="1"/>
  <c r="W3303" i="1"/>
  <c r="G3346" i="1" l="1"/>
  <c r="R3345" i="1"/>
  <c r="U3303" i="1"/>
  <c r="W3304" i="1"/>
  <c r="G3347" i="1" l="1"/>
  <c r="R3346" i="1"/>
  <c r="U3304" i="1"/>
  <c r="W3305" i="1"/>
  <c r="G3348" i="1" l="1"/>
  <c r="R3347" i="1"/>
  <c r="U3305" i="1"/>
  <c r="W3306" i="1"/>
  <c r="G3349" i="1" l="1"/>
  <c r="R3348" i="1"/>
  <c r="U3306" i="1"/>
  <c r="W3307" i="1"/>
  <c r="G3350" i="1" l="1"/>
  <c r="R3349" i="1"/>
  <c r="U3307" i="1"/>
  <c r="W3308" i="1"/>
  <c r="G3351" i="1" l="1"/>
  <c r="R3350" i="1"/>
  <c r="U3308" i="1"/>
  <c r="W3309" i="1"/>
  <c r="G3352" i="1" l="1"/>
  <c r="R3351" i="1"/>
  <c r="U3309" i="1"/>
  <c r="W3310" i="1"/>
  <c r="G3353" i="1" l="1"/>
  <c r="R3352" i="1"/>
  <c r="U3310" i="1"/>
  <c r="W3311" i="1"/>
  <c r="G3354" i="1" l="1"/>
  <c r="R3353" i="1"/>
  <c r="U3311" i="1"/>
  <c r="W3312" i="1"/>
  <c r="G3355" i="1" l="1"/>
  <c r="R3354" i="1"/>
  <c r="U3312" i="1"/>
  <c r="W3313" i="1"/>
  <c r="G3356" i="1" l="1"/>
  <c r="R3355" i="1"/>
  <c r="U3313" i="1"/>
  <c r="W3314" i="1"/>
  <c r="G3357" i="1" l="1"/>
  <c r="R3356" i="1"/>
  <c r="U3314" i="1"/>
  <c r="W3315" i="1"/>
  <c r="G3358" i="1" l="1"/>
  <c r="R3357" i="1"/>
  <c r="U3315" i="1"/>
  <c r="W3316" i="1"/>
  <c r="G3359" i="1" l="1"/>
  <c r="R3358" i="1"/>
  <c r="U3316" i="1"/>
  <c r="W3317" i="1"/>
  <c r="G3360" i="1" l="1"/>
  <c r="R3359" i="1"/>
  <c r="U3317" i="1"/>
  <c r="W3318" i="1"/>
  <c r="G3361" i="1" l="1"/>
  <c r="R3360" i="1"/>
  <c r="U3318" i="1"/>
  <c r="W3319" i="1"/>
  <c r="G3362" i="1" l="1"/>
  <c r="R3361" i="1"/>
  <c r="U3319" i="1"/>
  <c r="W3320" i="1"/>
  <c r="G3363" i="1" l="1"/>
  <c r="R3362" i="1"/>
  <c r="U3320" i="1"/>
  <c r="W3321" i="1"/>
  <c r="G3364" i="1" l="1"/>
  <c r="R3363" i="1"/>
  <c r="U3321" i="1"/>
  <c r="W3322" i="1"/>
  <c r="G3365" i="1" l="1"/>
  <c r="R3364" i="1"/>
  <c r="U3322" i="1"/>
  <c r="W3323" i="1"/>
  <c r="G3366" i="1" l="1"/>
  <c r="R3365" i="1"/>
  <c r="U3323" i="1"/>
  <c r="W3324" i="1"/>
  <c r="G3367" i="1" l="1"/>
  <c r="R3366" i="1"/>
  <c r="U3324" i="1"/>
  <c r="W3325" i="1"/>
  <c r="G3368" i="1" l="1"/>
  <c r="R3367" i="1"/>
  <c r="U3325" i="1"/>
  <c r="W3326" i="1"/>
  <c r="G3369" i="1" l="1"/>
  <c r="R3368" i="1"/>
  <c r="U3326" i="1"/>
  <c r="W3327" i="1"/>
  <c r="G3370" i="1" l="1"/>
  <c r="R3369" i="1"/>
  <c r="U3327" i="1"/>
  <c r="W3328" i="1"/>
  <c r="G3371" i="1" l="1"/>
  <c r="R3370" i="1"/>
  <c r="U3328" i="1"/>
  <c r="W3329" i="1"/>
  <c r="G3372" i="1" l="1"/>
  <c r="R3371" i="1"/>
  <c r="U3329" i="1"/>
  <c r="W3330" i="1"/>
  <c r="G3373" i="1" l="1"/>
  <c r="R3372" i="1"/>
  <c r="U3330" i="1"/>
  <c r="W3331" i="1"/>
  <c r="G3374" i="1" l="1"/>
  <c r="R3373" i="1"/>
  <c r="U3331" i="1"/>
  <c r="W3332" i="1"/>
  <c r="G3375" i="1" l="1"/>
  <c r="R3374" i="1"/>
  <c r="U3332" i="1"/>
  <c r="W3333" i="1"/>
  <c r="G3376" i="1" l="1"/>
  <c r="R3375" i="1"/>
  <c r="U3333" i="1"/>
  <c r="W3334" i="1"/>
  <c r="G3377" i="1" l="1"/>
  <c r="R3376" i="1"/>
  <c r="U3334" i="1"/>
  <c r="W3335" i="1"/>
  <c r="G3378" i="1" l="1"/>
  <c r="R3377" i="1"/>
  <c r="U3335" i="1"/>
  <c r="W3336" i="1"/>
  <c r="G3379" i="1" l="1"/>
  <c r="R3378" i="1"/>
  <c r="U3336" i="1"/>
  <c r="W3337" i="1"/>
  <c r="G3380" i="1" l="1"/>
  <c r="R3379" i="1"/>
  <c r="U3337" i="1"/>
  <c r="W3338" i="1"/>
  <c r="G3381" i="1" l="1"/>
  <c r="R3380" i="1"/>
  <c r="U3338" i="1"/>
  <c r="W3339" i="1"/>
  <c r="G3382" i="1" l="1"/>
  <c r="R3381" i="1"/>
  <c r="U3339" i="1"/>
  <c r="W3340" i="1"/>
  <c r="G3383" i="1" l="1"/>
  <c r="R3382" i="1"/>
  <c r="U3340" i="1"/>
  <c r="W3341" i="1"/>
  <c r="G3384" i="1" l="1"/>
  <c r="R3383" i="1"/>
  <c r="U3341" i="1"/>
  <c r="W3342" i="1"/>
  <c r="G3385" i="1" l="1"/>
  <c r="R3384" i="1"/>
  <c r="U3342" i="1"/>
  <c r="W3343" i="1"/>
  <c r="G3386" i="1" l="1"/>
  <c r="R3385" i="1"/>
  <c r="U3343" i="1"/>
  <c r="W3344" i="1"/>
  <c r="G3387" i="1" l="1"/>
  <c r="R3386" i="1"/>
  <c r="U3344" i="1"/>
  <c r="W3345" i="1"/>
  <c r="G3388" i="1" l="1"/>
  <c r="R3387" i="1"/>
  <c r="U3345" i="1"/>
  <c r="W3346" i="1"/>
  <c r="G3389" i="1" l="1"/>
  <c r="R3388" i="1"/>
  <c r="U3346" i="1"/>
  <c r="W3347" i="1"/>
  <c r="G3390" i="1" l="1"/>
  <c r="R3389" i="1"/>
  <c r="U3347" i="1"/>
  <c r="W3348" i="1"/>
  <c r="G3391" i="1" l="1"/>
  <c r="R3390" i="1"/>
  <c r="U3348" i="1"/>
  <c r="W3349" i="1"/>
  <c r="G3392" i="1" l="1"/>
  <c r="R3391" i="1"/>
  <c r="U3349" i="1"/>
  <c r="W3350" i="1"/>
  <c r="G3393" i="1" l="1"/>
  <c r="R3392" i="1"/>
  <c r="U3350" i="1"/>
  <c r="W3351" i="1"/>
  <c r="G3394" i="1" l="1"/>
  <c r="R3393" i="1"/>
  <c r="U3351" i="1"/>
  <c r="W3352" i="1"/>
  <c r="G3395" i="1" l="1"/>
  <c r="R3394" i="1"/>
  <c r="U3352" i="1"/>
  <c r="W3353" i="1"/>
  <c r="G3396" i="1" l="1"/>
  <c r="R3395" i="1"/>
  <c r="U3353" i="1"/>
  <c r="W3354" i="1"/>
  <c r="G3397" i="1" l="1"/>
  <c r="R3396" i="1"/>
  <c r="U3354" i="1"/>
  <c r="W3355" i="1"/>
  <c r="G3398" i="1" l="1"/>
  <c r="R3397" i="1"/>
  <c r="U3355" i="1"/>
  <c r="W3356" i="1"/>
  <c r="G3399" i="1" l="1"/>
  <c r="R3398" i="1"/>
  <c r="U3356" i="1"/>
  <c r="W3357" i="1"/>
  <c r="G3400" i="1" l="1"/>
  <c r="R3399" i="1"/>
  <c r="U3357" i="1"/>
  <c r="W3358" i="1"/>
  <c r="G3401" i="1" l="1"/>
  <c r="R3400" i="1"/>
  <c r="U3358" i="1"/>
  <c r="W3359" i="1"/>
  <c r="G3402" i="1" l="1"/>
  <c r="R3401" i="1"/>
  <c r="U3359" i="1"/>
  <c r="W3360" i="1"/>
  <c r="G3403" i="1" l="1"/>
  <c r="R3402" i="1"/>
  <c r="U3360" i="1"/>
  <c r="W3361" i="1"/>
  <c r="G3404" i="1" l="1"/>
  <c r="R3403" i="1"/>
  <c r="U3361" i="1"/>
  <c r="W3362" i="1"/>
  <c r="G3405" i="1" l="1"/>
  <c r="R3404" i="1"/>
  <c r="U3362" i="1"/>
  <c r="W3363" i="1"/>
  <c r="G3406" i="1" l="1"/>
  <c r="R3405" i="1"/>
  <c r="U3363" i="1"/>
  <c r="W3364" i="1"/>
  <c r="G3407" i="1" l="1"/>
  <c r="R3406" i="1"/>
  <c r="U3364" i="1"/>
  <c r="W3365" i="1"/>
  <c r="G3408" i="1" l="1"/>
  <c r="R3407" i="1"/>
  <c r="U3365" i="1"/>
  <c r="W3366" i="1"/>
  <c r="G3409" i="1" l="1"/>
  <c r="R3408" i="1"/>
  <c r="U3366" i="1"/>
  <c r="W3367" i="1"/>
  <c r="G3410" i="1" l="1"/>
  <c r="R3409" i="1"/>
  <c r="U3367" i="1"/>
  <c r="W3368" i="1"/>
  <c r="G3411" i="1" l="1"/>
  <c r="R3410" i="1"/>
  <c r="U3368" i="1"/>
  <c r="W3369" i="1"/>
  <c r="G3412" i="1" l="1"/>
  <c r="R3411" i="1"/>
  <c r="U3369" i="1"/>
  <c r="W3370" i="1"/>
  <c r="G3413" i="1" l="1"/>
  <c r="R3412" i="1"/>
  <c r="U3370" i="1"/>
  <c r="W3371" i="1"/>
  <c r="G3414" i="1" l="1"/>
  <c r="R3413" i="1"/>
  <c r="U3371" i="1"/>
  <c r="W3372" i="1"/>
  <c r="G3415" i="1" l="1"/>
  <c r="R3414" i="1"/>
  <c r="U3372" i="1"/>
  <c r="W3373" i="1"/>
  <c r="G3416" i="1" l="1"/>
  <c r="R3415" i="1"/>
  <c r="U3373" i="1"/>
  <c r="W3374" i="1"/>
  <c r="G3417" i="1" l="1"/>
  <c r="R3416" i="1"/>
  <c r="U3374" i="1"/>
  <c r="W3375" i="1"/>
  <c r="G3418" i="1" l="1"/>
  <c r="R3417" i="1"/>
  <c r="U3375" i="1"/>
  <c r="W3376" i="1"/>
  <c r="G3419" i="1" l="1"/>
  <c r="R3418" i="1"/>
  <c r="J10" i="95"/>
  <c r="U3376" i="1"/>
  <c r="W3377" i="1"/>
  <c r="G3420" i="1" l="1"/>
  <c r="R3419" i="1"/>
  <c r="U3377" i="1"/>
  <c r="W3378" i="1"/>
  <c r="G3421" i="1" l="1"/>
  <c r="R3420" i="1"/>
  <c r="U3378" i="1"/>
  <c r="W3379" i="1"/>
  <c r="G3422" i="1" l="1"/>
  <c r="R3421" i="1"/>
  <c r="U3379" i="1"/>
  <c r="W3380" i="1"/>
  <c r="G3423" i="1" l="1"/>
  <c r="R3422" i="1"/>
  <c r="U3380" i="1"/>
  <c r="W3381" i="1"/>
  <c r="G3424" i="1" l="1"/>
  <c r="R3423" i="1"/>
  <c r="U3381" i="1"/>
  <c r="W3382" i="1"/>
  <c r="G3425" i="1" l="1"/>
  <c r="R3424" i="1"/>
  <c r="U3382" i="1"/>
  <c r="W3383" i="1"/>
  <c r="G3426" i="1" l="1"/>
  <c r="R3425" i="1"/>
  <c r="U3383" i="1"/>
  <c r="W3384" i="1"/>
  <c r="G3427" i="1" l="1"/>
  <c r="R3426" i="1"/>
  <c r="U3384" i="1"/>
  <c r="W3385" i="1"/>
  <c r="G3428" i="1" l="1"/>
  <c r="R3427" i="1"/>
  <c r="U3385" i="1"/>
  <c r="W3386" i="1"/>
  <c r="G3429" i="1" l="1"/>
  <c r="R3428" i="1"/>
  <c r="U3386" i="1"/>
  <c r="W3387" i="1"/>
  <c r="G3430" i="1" l="1"/>
  <c r="R3429" i="1"/>
  <c r="U3387" i="1"/>
  <c r="W3388" i="1"/>
  <c r="G3431" i="1" l="1"/>
  <c r="R3430" i="1"/>
  <c r="U3388" i="1"/>
  <c r="W3389" i="1"/>
  <c r="G3432" i="1" l="1"/>
  <c r="R3431" i="1"/>
  <c r="U3389" i="1"/>
  <c r="W3390" i="1"/>
  <c r="G3433" i="1" l="1"/>
  <c r="R3432" i="1"/>
  <c r="U3390" i="1"/>
  <c r="W3391" i="1"/>
  <c r="G3434" i="1" l="1"/>
  <c r="R3433" i="1"/>
  <c r="U3391" i="1"/>
  <c r="W3392" i="1"/>
  <c r="G3435" i="1" l="1"/>
  <c r="R3434" i="1"/>
  <c r="U3392" i="1"/>
  <c r="W3393" i="1"/>
  <c r="G3436" i="1" l="1"/>
  <c r="R3435" i="1"/>
  <c r="U3393" i="1"/>
  <c r="W3394" i="1"/>
  <c r="G3437" i="1" l="1"/>
  <c r="R3436" i="1"/>
  <c r="U3394" i="1"/>
  <c r="W3395" i="1"/>
  <c r="G3438" i="1" l="1"/>
  <c r="R3437" i="1"/>
  <c r="U3395" i="1"/>
  <c r="W3396" i="1"/>
  <c r="G3439" i="1" l="1"/>
  <c r="R3438" i="1"/>
  <c r="U3396" i="1"/>
  <c r="W3397" i="1"/>
  <c r="G3440" i="1" l="1"/>
  <c r="R3439" i="1"/>
  <c r="J11" i="95"/>
  <c r="M11" i="95" s="1"/>
  <c r="U3397" i="1"/>
  <c r="W3398" i="1"/>
  <c r="G3441" i="1" l="1"/>
  <c r="R3440" i="1"/>
  <c r="U3398" i="1"/>
  <c r="W3399" i="1"/>
  <c r="G3442" i="1" l="1"/>
  <c r="R3441" i="1"/>
  <c r="U3399" i="1"/>
  <c r="W3400" i="1"/>
  <c r="G3443" i="1" l="1"/>
  <c r="R3442" i="1"/>
  <c r="U3400" i="1"/>
  <c r="W3401" i="1"/>
  <c r="G3444" i="1" l="1"/>
  <c r="R3443" i="1"/>
  <c r="U3401" i="1"/>
  <c r="W3402" i="1"/>
  <c r="G3445" i="1" l="1"/>
  <c r="R3444" i="1"/>
  <c r="U3402" i="1"/>
  <c r="W3403" i="1"/>
  <c r="G3446" i="1" l="1"/>
  <c r="R3445" i="1"/>
  <c r="U3403" i="1"/>
  <c r="W3404" i="1"/>
  <c r="G3447" i="1" l="1"/>
  <c r="R3446" i="1"/>
  <c r="U3404" i="1"/>
  <c r="W3405" i="1"/>
  <c r="G3448" i="1" l="1"/>
  <c r="R3447" i="1"/>
  <c r="U3405" i="1"/>
  <c r="W3406" i="1"/>
  <c r="G3449" i="1" l="1"/>
  <c r="R3448" i="1"/>
  <c r="U3406" i="1"/>
  <c r="W3407" i="1"/>
  <c r="G3450" i="1" l="1"/>
  <c r="R3449" i="1"/>
  <c r="U3407" i="1"/>
  <c r="W3408" i="1"/>
  <c r="G3451" i="1" l="1"/>
  <c r="R3450" i="1"/>
  <c r="U3408" i="1"/>
  <c r="W3409" i="1"/>
  <c r="G3452" i="1" l="1"/>
  <c r="R3451" i="1"/>
  <c r="U3409" i="1"/>
  <c r="W3410" i="1"/>
  <c r="G3453" i="1" l="1"/>
  <c r="R3452" i="1"/>
  <c r="U3410" i="1"/>
  <c r="W3411" i="1"/>
  <c r="G3454" i="1" l="1"/>
  <c r="R3453" i="1"/>
  <c r="U3411" i="1"/>
  <c r="W3412" i="1"/>
  <c r="G3455" i="1" l="1"/>
  <c r="R3454" i="1"/>
  <c r="U3412" i="1"/>
  <c r="W3413" i="1"/>
  <c r="G3456" i="1" l="1"/>
  <c r="R3455" i="1"/>
  <c r="U3413" i="1"/>
  <c r="W3414" i="1"/>
  <c r="G3457" i="1" l="1"/>
  <c r="R3456" i="1"/>
  <c r="U3414" i="1"/>
  <c r="W3415" i="1"/>
  <c r="G3458" i="1" l="1"/>
  <c r="R3457" i="1"/>
  <c r="U3415" i="1"/>
  <c r="W3416" i="1"/>
  <c r="G3459" i="1" l="1"/>
  <c r="R3458" i="1"/>
  <c r="U3416" i="1"/>
  <c r="W3417" i="1"/>
  <c r="G3460" i="1" l="1"/>
  <c r="R3459" i="1"/>
  <c r="J12" i="95"/>
  <c r="M12" i="95" s="1"/>
  <c r="U3417" i="1"/>
  <c r="W3418" i="1"/>
  <c r="G3461" i="1" l="1"/>
  <c r="R3460" i="1"/>
  <c r="U3418" i="1"/>
  <c r="W3419" i="1"/>
  <c r="G3462" i="1" l="1"/>
  <c r="R3461" i="1"/>
  <c r="U3419" i="1"/>
  <c r="W3420" i="1"/>
  <c r="G3463" i="1" l="1"/>
  <c r="R3462" i="1"/>
  <c r="U3420" i="1"/>
  <c r="W3421" i="1"/>
  <c r="G3464" i="1" l="1"/>
  <c r="R3463" i="1"/>
  <c r="U3421" i="1"/>
  <c r="W3422" i="1"/>
  <c r="G3465" i="1" l="1"/>
  <c r="R3464" i="1"/>
  <c r="U3422" i="1"/>
  <c r="W3423" i="1"/>
  <c r="G3466" i="1" l="1"/>
  <c r="R3465" i="1"/>
  <c r="U3423" i="1"/>
  <c r="W3424" i="1"/>
  <c r="G3467" i="1" l="1"/>
  <c r="R3466" i="1"/>
  <c r="U3424" i="1"/>
  <c r="W3425" i="1"/>
  <c r="G3468" i="1" l="1"/>
  <c r="R3467" i="1"/>
  <c r="U3425" i="1"/>
  <c r="W3426" i="1"/>
  <c r="G3469" i="1" l="1"/>
  <c r="R3468" i="1"/>
  <c r="U3426" i="1"/>
  <c r="W3427" i="1"/>
  <c r="G3470" i="1" l="1"/>
  <c r="R3469" i="1"/>
  <c r="U3427" i="1"/>
  <c r="W3428" i="1"/>
  <c r="G3471" i="1" l="1"/>
  <c r="R3470" i="1"/>
  <c r="U3428" i="1"/>
  <c r="W3429" i="1"/>
  <c r="G3472" i="1" l="1"/>
  <c r="R3471" i="1"/>
  <c r="U3429" i="1"/>
  <c r="W3430" i="1"/>
  <c r="G3473" i="1" l="1"/>
  <c r="R3472" i="1"/>
  <c r="U3430" i="1"/>
  <c r="W3431" i="1"/>
  <c r="G3474" i="1" l="1"/>
  <c r="R3473" i="1"/>
  <c r="U3431" i="1"/>
  <c r="W3432" i="1"/>
  <c r="G3475" i="1" l="1"/>
  <c r="R3474" i="1"/>
  <c r="U3432" i="1"/>
  <c r="W3433" i="1"/>
  <c r="G3476" i="1" l="1"/>
  <c r="R3475" i="1"/>
  <c r="U3433" i="1"/>
  <c r="W3434" i="1"/>
  <c r="G3477" i="1" l="1"/>
  <c r="R3476" i="1"/>
  <c r="U3434" i="1"/>
  <c r="W3435" i="1"/>
  <c r="G3478" i="1" l="1"/>
  <c r="R3477" i="1"/>
  <c r="U3435" i="1"/>
  <c r="W3436" i="1"/>
  <c r="G3479" i="1" l="1"/>
  <c r="R3478" i="1"/>
  <c r="U3436" i="1"/>
  <c r="W3437" i="1"/>
  <c r="G3480" i="1" l="1"/>
  <c r="R3479" i="1"/>
  <c r="U3437" i="1"/>
  <c r="W3438" i="1"/>
  <c r="G3481" i="1" l="1"/>
  <c r="R3480" i="1"/>
  <c r="U3438" i="1"/>
  <c r="W3439" i="1"/>
  <c r="G3482" i="1" l="1"/>
  <c r="R3481" i="1"/>
  <c r="U3439" i="1"/>
  <c r="W3440" i="1"/>
  <c r="G3483" i="1" l="1"/>
  <c r="R3482" i="1"/>
  <c r="U3440" i="1"/>
  <c r="W3441" i="1"/>
  <c r="G3484" i="1" l="1"/>
  <c r="R3483" i="1"/>
  <c r="U3441" i="1"/>
  <c r="W3442" i="1"/>
  <c r="G3485" i="1" l="1"/>
  <c r="R3484" i="1"/>
  <c r="J13" i="95"/>
  <c r="M13" i="95" s="1"/>
  <c r="U3442" i="1"/>
  <c r="W3443" i="1"/>
  <c r="G3486" i="1" l="1"/>
  <c r="R3485" i="1"/>
  <c r="U3443" i="1"/>
  <c r="W3444" i="1"/>
  <c r="G3487" i="1" l="1"/>
  <c r="R3486" i="1"/>
  <c r="U3444" i="1"/>
  <c r="W3445" i="1"/>
  <c r="G3488" i="1" l="1"/>
  <c r="R3487" i="1"/>
  <c r="U3445" i="1"/>
  <c r="W3446" i="1"/>
  <c r="G3489" i="1" l="1"/>
  <c r="R3488" i="1"/>
  <c r="U3446" i="1"/>
  <c r="W3447" i="1"/>
  <c r="G3490" i="1" l="1"/>
  <c r="R3489" i="1"/>
  <c r="U3447" i="1"/>
  <c r="W3448" i="1"/>
  <c r="G3491" i="1" l="1"/>
  <c r="R3490" i="1"/>
  <c r="U3448" i="1"/>
  <c r="W3449" i="1"/>
  <c r="G3492" i="1" l="1"/>
  <c r="R3491" i="1"/>
  <c r="U3449" i="1"/>
  <c r="W3450" i="1"/>
  <c r="G3493" i="1" l="1"/>
  <c r="R3492" i="1"/>
  <c r="U3450" i="1"/>
  <c r="W3451" i="1"/>
  <c r="G3494" i="1" l="1"/>
  <c r="R3493" i="1"/>
  <c r="U3451" i="1"/>
  <c r="W3452" i="1"/>
  <c r="G3495" i="1" l="1"/>
  <c r="R3494" i="1"/>
  <c r="U3452" i="1"/>
  <c r="W3453" i="1"/>
  <c r="G3496" i="1" l="1"/>
  <c r="R3495" i="1"/>
  <c r="U3453" i="1"/>
  <c r="W3454" i="1"/>
  <c r="G3497" i="1" l="1"/>
  <c r="R3496" i="1"/>
  <c r="U3454" i="1"/>
  <c r="W3455" i="1"/>
  <c r="G3498" i="1" l="1"/>
  <c r="R3497" i="1"/>
  <c r="U3455" i="1"/>
  <c r="W3456" i="1"/>
  <c r="G3499" i="1" l="1"/>
  <c r="R3498" i="1"/>
  <c r="U3456" i="1"/>
  <c r="W3457" i="1"/>
  <c r="G3500" i="1" l="1"/>
  <c r="R3499" i="1"/>
  <c r="U3457" i="1"/>
  <c r="W3458" i="1"/>
  <c r="G3501" i="1" l="1"/>
  <c r="R3500" i="1"/>
  <c r="W5" i="1"/>
  <c r="U3458" i="1"/>
  <c r="G3502" i="1" l="1"/>
  <c r="R3501" i="1"/>
  <c r="Y5" i="1"/>
  <c r="Z5" i="1"/>
  <c r="U3459" i="1"/>
  <c r="G3503" i="1" l="1"/>
  <c r="R3502" i="1"/>
  <c r="Y6" i="1"/>
  <c r="AA5" i="1"/>
  <c r="U3460" i="1"/>
  <c r="G3504" i="1" l="1"/>
  <c r="R3503" i="1"/>
  <c r="U3461" i="1"/>
  <c r="G3505" i="1" l="1"/>
  <c r="R3504" i="1"/>
  <c r="U3462" i="1"/>
  <c r="G3506" i="1" l="1"/>
  <c r="R3505" i="1"/>
  <c r="U3463" i="1"/>
  <c r="G3507" i="1" l="1"/>
  <c r="R3506" i="1"/>
  <c r="U3464" i="1"/>
  <c r="G3508" i="1" l="1"/>
  <c r="R3507" i="1"/>
  <c r="U3465" i="1"/>
  <c r="G3509" i="1" l="1"/>
  <c r="R3508" i="1"/>
  <c r="U3466" i="1"/>
  <c r="G3510" i="1" l="1"/>
  <c r="R3509" i="1"/>
  <c r="U3467" i="1"/>
  <c r="G3511" i="1" l="1"/>
  <c r="R3510" i="1"/>
  <c r="U3468" i="1"/>
  <c r="G3512" i="1" l="1"/>
  <c r="R3511" i="1"/>
  <c r="U3469" i="1"/>
  <c r="G3513" i="1" l="1"/>
  <c r="R3512" i="1"/>
  <c r="U3470" i="1"/>
  <c r="G3514" i="1" l="1"/>
  <c r="R3513" i="1"/>
  <c r="U3471" i="1"/>
  <c r="G3515" i="1" l="1"/>
  <c r="R3514" i="1"/>
  <c r="U3472" i="1"/>
  <c r="G3516" i="1" l="1"/>
  <c r="R3515" i="1"/>
  <c r="U3473" i="1"/>
  <c r="G3517" i="1" l="1"/>
  <c r="R3516" i="1"/>
  <c r="U3474" i="1"/>
  <c r="G3518" i="1" l="1"/>
  <c r="R3517" i="1"/>
  <c r="U3475" i="1"/>
  <c r="G3519" i="1" l="1"/>
  <c r="R3518" i="1"/>
  <c r="U3476" i="1"/>
  <c r="G3520" i="1" l="1"/>
  <c r="R3519" i="1"/>
  <c r="U3477" i="1"/>
  <c r="G3521" i="1" l="1"/>
  <c r="R3520" i="1"/>
  <c r="U3478" i="1"/>
  <c r="G3522" i="1" l="1"/>
  <c r="R3521" i="1"/>
  <c r="U3479" i="1"/>
  <c r="G3523" i="1" l="1"/>
  <c r="R3522" i="1"/>
  <c r="U3480" i="1"/>
  <c r="G3524" i="1" l="1"/>
  <c r="R3523" i="1"/>
  <c r="U3481" i="1"/>
  <c r="G3525" i="1" l="1"/>
  <c r="R3524" i="1"/>
  <c r="U3482" i="1"/>
  <c r="G3526" i="1" l="1"/>
  <c r="R3525" i="1"/>
  <c r="U3483" i="1"/>
  <c r="G3527" i="1" l="1"/>
  <c r="R3526" i="1"/>
  <c r="U3484" i="1"/>
  <c r="G3528" i="1" l="1"/>
  <c r="R3527" i="1"/>
  <c r="U3485" i="1"/>
  <c r="G3529" i="1" l="1"/>
  <c r="R3528" i="1"/>
  <c r="U3486" i="1"/>
  <c r="G3530" i="1" l="1"/>
  <c r="R3529" i="1"/>
  <c r="U3487" i="1"/>
  <c r="G3531" i="1" l="1"/>
  <c r="R3530" i="1"/>
  <c r="U3488" i="1"/>
  <c r="G3532" i="1" l="1"/>
  <c r="R3531" i="1"/>
  <c r="U3489" i="1"/>
  <c r="G3533" i="1" l="1"/>
  <c r="R3532" i="1"/>
  <c r="U3490" i="1"/>
  <c r="G3534" i="1" l="1"/>
  <c r="R3533" i="1"/>
  <c r="U3491" i="1"/>
  <c r="G3535" i="1" l="1"/>
  <c r="R3534" i="1"/>
  <c r="U3492" i="1"/>
  <c r="G3536" i="1" l="1"/>
  <c r="R3535" i="1"/>
  <c r="U3493" i="1"/>
  <c r="G3537" i="1" l="1"/>
  <c r="R3536" i="1"/>
  <c r="U3494" i="1"/>
  <c r="G3538" i="1" l="1"/>
  <c r="R3537" i="1"/>
  <c r="U3495" i="1"/>
  <c r="G3539" i="1" l="1"/>
  <c r="R3538" i="1"/>
  <c r="U3496" i="1"/>
  <c r="G3540" i="1" l="1"/>
  <c r="R3539" i="1"/>
  <c r="U3497" i="1"/>
  <c r="G3541" i="1" l="1"/>
  <c r="R3540" i="1"/>
  <c r="U3498" i="1"/>
  <c r="G3542" i="1" l="1"/>
  <c r="R3541" i="1"/>
  <c r="U3499" i="1"/>
  <c r="G3543" i="1" l="1"/>
  <c r="R3542" i="1"/>
  <c r="U3500" i="1"/>
  <c r="G3544" i="1" l="1"/>
  <c r="R3543" i="1"/>
  <c r="U3501" i="1"/>
  <c r="G3545" i="1" l="1"/>
  <c r="R3544" i="1"/>
  <c r="U3502" i="1"/>
  <c r="G3546" i="1" l="1"/>
  <c r="R3545" i="1"/>
  <c r="U3503" i="1"/>
  <c r="G3547" i="1" l="1"/>
  <c r="R3546" i="1"/>
  <c r="U3504" i="1"/>
  <c r="G3548" i="1" l="1"/>
  <c r="R3547" i="1"/>
  <c r="U3505" i="1"/>
  <c r="G3549" i="1" l="1"/>
  <c r="R3548" i="1"/>
  <c r="U3506" i="1"/>
  <c r="G3550" i="1" l="1"/>
  <c r="R3549" i="1"/>
  <c r="U3507" i="1"/>
  <c r="G3551" i="1" l="1"/>
  <c r="R3550" i="1"/>
  <c r="U3508" i="1"/>
  <c r="G3552" i="1" l="1"/>
  <c r="R3551" i="1"/>
  <c r="U3509" i="1"/>
  <c r="G3553" i="1" l="1"/>
  <c r="R3552" i="1"/>
  <c r="U3510" i="1"/>
  <c r="G3554" i="1" l="1"/>
  <c r="R3553" i="1"/>
  <c r="U3511" i="1"/>
  <c r="G3555" i="1" l="1"/>
  <c r="R3554" i="1"/>
  <c r="U3512" i="1"/>
  <c r="G3556" i="1" l="1"/>
  <c r="R3555" i="1"/>
  <c r="U3513" i="1"/>
  <c r="G3557" i="1" l="1"/>
  <c r="R3556" i="1"/>
  <c r="U3514" i="1"/>
  <c r="G3558" i="1" l="1"/>
  <c r="R3557" i="1"/>
  <c r="U3515" i="1"/>
  <c r="G3559" i="1" l="1"/>
  <c r="R3558" i="1"/>
  <c r="U3516" i="1"/>
  <c r="G3560" i="1" l="1"/>
  <c r="R3559" i="1"/>
  <c r="U3517" i="1"/>
  <c r="G3561" i="1" l="1"/>
  <c r="R3560" i="1"/>
  <c r="U3518" i="1"/>
  <c r="G3562" i="1" l="1"/>
  <c r="R3561" i="1"/>
  <c r="U3519" i="1"/>
  <c r="G3563" i="1" l="1"/>
  <c r="R3562" i="1"/>
  <c r="U3520" i="1"/>
  <c r="G3564" i="1" l="1"/>
  <c r="R3563" i="1"/>
  <c r="U3521" i="1"/>
  <c r="G3565" i="1" l="1"/>
  <c r="R3564" i="1"/>
  <c r="U3522" i="1"/>
  <c r="G3566" i="1" l="1"/>
  <c r="R3565" i="1"/>
  <c r="U3523" i="1"/>
  <c r="G3567" i="1" l="1"/>
  <c r="R3566" i="1"/>
  <c r="U3524" i="1"/>
  <c r="G3568" i="1" l="1"/>
  <c r="R3567" i="1"/>
  <c r="U3525" i="1"/>
  <c r="G3569" i="1" l="1"/>
  <c r="R3568" i="1"/>
  <c r="U3526" i="1"/>
  <c r="G3570" i="1" l="1"/>
  <c r="R3569" i="1"/>
  <c r="U3527" i="1"/>
  <c r="G3571" i="1" l="1"/>
  <c r="R3570" i="1"/>
  <c r="U3528" i="1"/>
  <c r="G3572" i="1" l="1"/>
  <c r="R3571" i="1"/>
  <c r="U3529" i="1"/>
  <c r="G3573" i="1" l="1"/>
  <c r="R3572" i="1"/>
  <c r="U3530" i="1"/>
  <c r="G3574" i="1" l="1"/>
  <c r="R3573" i="1"/>
  <c r="U3531" i="1"/>
  <c r="G3575" i="1" l="1"/>
  <c r="R3574" i="1"/>
  <c r="U3532" i="1"/>
  <c r="G3576" i="1" l="1"/>
  <c r="R3575" i="1"/>
  <c r="U3533" i="1"/>
  <c r="G3577" i="1" l="1"/>
  <c r="R3576" i="1"/>
  <c r="U3534" i="1"/>
  <c r="G3578" i="1" l="1"/>
  <c r="R3577" i="1"/>
  <c r="U3535" i="1"/>
  <c r="G3579" i="1" l="1"/>
  <c r="R3578" i="1"/>
  <c r="U3536" i="1"/>
  <c r="G3580" i="1" l="1"/>
  <c r="R3579" i="1"/>
  <c r="U3537" i="1"/>
  <c r="G3581" i="1" l="1"/>
  <c r="R3580" i="1"/>
  <c r="U3538" i="1"/>
  <c r="G3582" i="1" l="1"/>
  <c r="R3581" i="1"/>
  <c r="U3539" i="1"/>
  <c r="G3583" i="1" l="1"/>
  <c r="R3582" i="1"/>
  <c r="U3540" i="1"/>
  <c r="G3584" i="1" l="1"/>
  <c r="R3583" i="1"/>
  <c r="U3541" i="1"/>
  <c r="G3585" i="1" l="1"/>
  <c r="R3584" i="1"/>
  <c r="U3542" i="1"/>
  <c r="G3586" i="1" l="1"/>
  <c r="R3585" i="1"/>
  <c r="U3543" i="1"/>
  <c r="G3587" i="1" l="1"/>
  <c r="R3586" i="1"/>
  <c r="U3544" i="1"/>
  <c r="G3588" i="1" l="1"/>
  <c r="R3587" i="1"/>
  <c r="U3545" i="1"/>
  <c r="G3589" i="1" l="1"/>
  <c r="R3588" i="1"/>
  <c r="U3546" i="1"/>
  <c r="G3590" i="1" l="1"/>
  <c r="R3589" i="1"/>
  <c r="U3547" i="1"/>
  <c r="G3591" i="1" l="1"/>
  <c r="R3590" i="1"/>
  <c r="U3548" i="1"/>
  <c r="G3592" i="1" l="1"/>
  <c r="R3591" i="1"/>
  <c r="U3549" i="1"/>
  <c r="G3593" i="1" l="1"/>
  <c r="R3592" i="1"/>
  <c r="U3550" i="1"/>
  <c r="G3594" i="1" l="1"/>
  <c r="R3593" i="1"/>
  <c r="U3551" i="1"/>
  <c r="G3595" i="1" l="1"/>
  <c r="R3594" i="1"/>
  <c r="U3552" i="1"/>
  <c r="G3596" i="1" l="1"/>
  <c r="R3595" i="1"/>
  <c r="U3553" i="1"/>
  <c r="G3597" i="1" l="1"/>
  <c r="R3596" i="1"/>
  <c r="U3554" i="1"/>
  <c r="G3598" i="1" l="1"/>
  <c r="R3597" i="1"/>
  <c r="U3555" i="1"/>
  <c r="G3599" i="1" l="1"/>
  <c r="R3598" i="1"/>
  <c r="U3556" i="1"/>
  <c r="G3600" i="1" l="1"/>
  <c r="R3599" i="1"/>
  <c r="U3557" i="1"/>
  <c r="G3601" i="1" l="1"/>
  <c r="R3600" i="1"/>
  <c r="U3558" i="1"/>
  <c r="G3602" i="1" l="1"/>
  <c r="R3601" i="1"/>
  <c r="U3559" i="1"/>
  <c r="G3603" i="1" l="1"/>
  <c r="R3602" i="1"/>
  <c r="U3560" i="1"/>
  <c r="G3604" i="1" l="1"/>
  <c r="R3603" i="1"/>
  <c r="U3561" i="1"/>
  <c r="G3605" i="1" l="1"/>
  <c r="R3604" i="1"/>
  <c r="U3562" i="1"/>
  <c r="G3606" i="1" l="1"/>
  <c r="R3605" i="1"/>
  <c r="U3563" i="1"/>
  <c r="G3607" i="1" l="1"/>
  <c r="R3606" i="1"/>
  <c r="U3564" i="1"/>
  <c r="R3607" i="1" l="1"/>
  <c r="G3608" i="1"/>
  <c r="U3565" i="1"/>
  <c r="R3608" i="1" l="1"/>
  <c r="G3609" i="1"/>
  <c r="U3566" i="1"/>
  <c r="R3609" i="1" l="1"/>
  <c r="G3610" i="1"/>
  <c r="U3567" i="1"/>
  <c r="R3610" i="1" l="1"/>
  <c r="G3611" i="1"/>
  <c r="U3568" i="1"/>
  <c r="R3611" i="1" l="1"/>
  <c r="G3612" i="1"/>
  <c r="U3569" i="1"/>
  <c r="R3612" i="1" l="1"/>
  <c r="G3613" i="1"/>
  <c r="U3570" i="1"/>
  <c r="R3613" i="1" l="1"/>
  <c r="G3614" i="1"/>
  <c r="U3571" i="1"/>
  <c r="R3614" i="1" l="1"/>
  <c r="G3615" i="1"/>
  <c r="U3572" i="1"/>
  <c r="R3615" i="1" l="1"/>
  <c r="G3616" i="1"/>
  <c r="U3573" i="1"/>
  <c r="R3616" i="1" l="1"/>
  <c r="G3617" i="1"/>
  <c r="U3574" i="1"/>
  <c r="R3617" i="1" l="1"/>
  <c r="G3618" i="1"/>
  <c r="U3575" i="1"/>
  <c r="R3618" i="1" l="1"/>
  <c r="G3619" i="1"/>
  <c r="U3576" i="1"/>
  <c r="R3619" i="1" l="1"/>
  <c r="G3620" i="1"/>
  <c r="U3577" i="1"/>
  <c r="R3620" i="1" l="1"/>
  <c r="G3621" i="1"/>
  <c r="U3578" i="1"/>
  <c r="R3621" i="1" l="1"/>
  <c r="G3622" i="1"/>
  <c r="U3579" i="1"/>
  <c r="R3622" i="1" l="1"/>
  <c r="G3623" i="1"/>
  <c r="U3580" i="1"/>
  <c r="R3623" i="1" l="1"/>
  <c r="G3624" i="1"/>
  <c r="U3581" i="1"/>
  <c r="R3624" i="1" l="1"/>
  <c r="G3625" i="1"/>
  <c r="U3582" i="1"/>
  <c r="R3625" i="1" l="1"/>
  <c r="G3626" i="1"/>
  <c r="U3583" i="1"/>
  <c r="R3626" i="1" l="1"/>
  <c r="G3627" i="1"/>
  <c r="U3584" i="1"/>
  <c r="R3627" i="1" l="1"/>
  <c r="G3628" i="1"/>
  <c r="U3585" i="1"/>
  <c r="R3628" i="1" l="1"/>
  <c r="G3629" i="1"/>
  <c r="U3586" i="1"/>
  <c r="R3629" i="1" l="1"/>
  <c r="G3630" i="1"/>
  <c r="U3587" i="1"/>
  <c r="R3630" i="1" l="1"/>
  <c r="G3631" i="1"/>
  <c r="U3588" i="1"/>
  <c r="R3631" i="1" l="1"/>
  <c r="G3632" i="1"/>
  <c r="U3589" i="1"/>
  <c r="R3632" i="1" l="1"/>
  <c r="G3633" i="1"/>
  <c r="U3590" i="1"/>
  <c r="R3633" i="1" l="1"/>
  <c r="G3634" i="1"/>
  <c r="U3591" i="1"/>
  <c r="R3634" i="1" l="1"/>
  <c r="G3635" i="1"/>
  <c r="U3592" i="1"/>
  <c r="R3635" i="1" l="1"/>
  <c r="G3636" i="1"/>
  <c r="U3593" i="1"/>
  <c r="R3636" i="1" l="1"/>
  <c r="G3637" i="1"/>
  <c r="U3594" i="1"/>
  <c r="R3637" i="1" l="1"/>
  <c r="G3638" i="1"/>
  <c r="U3595" i="1"/>
  <c r="R3638" i="1" l="1"/>
  <c r="G3639" i="1"/>
  <c r="U3596" i="1"/>
  <c r="R3639" i="1" l="1"/>
  <c r="G3640" i="1"/>
  <c r="U3597" i="1"/>
  <c r="R3640" i="1" l="1"/>
  <c r="G3641" i="1"/>
  <c r="U3598" i="1"/>
  <c r="R3641" i="1" l="1"/>
  <c r="G3642" i="1"/>
  <c r="U3599" i="1"/>
  <c r="R3642" i="1" l="1"/>
  <c r="G3643" i="1"/>
  <c r="U3600" i="1"/>
  <c r="R3643" i="1" l="1"/>
  <c r="G3644" i="1"/>
  <c r="U3601" i="1"/>
  <c r="R3644" i="1" l="1"/>
  <c r="G3645" i="1"/>
  <c r="U3602" i="1"/>
  <c r="R3645" i="1" l="1"/>
  <c r="G3646" i="1"/>
  <c r="U3603" i="1"/>
  <c r="R3646" i="1" l="1"/>
  <c r="G3647" i="1"/>
  <c r="U3604" i="1"/>
  <c r="R3647" i="1" l="1"/>
  <c r="G3648" i="1"/>
  <c r="U3605" i="1"/>
  <c r="R3648" i="1" l="1"/>
  <c r="G3649" i="1"/>
  <c r="U3606" i="1"/>
  <c r="R3649" i="1" l="1"/>
  <c r="G3650" i="1"/>
  <c r="U3607" i="1"/>
  <c r="R3650" i="1" l="1"/>
  <c r="G3651" i="1"/>
  <c r="U3608" i="1"/>
  <c r="R3651" i="1" l="1"/>
  <c r="G3652" i="1"/>
  <c r="U3609" i="1"/>
  <c r="R3652" i="1" l="1"/>
  <c r="G3653" i="1"/>
  <c r="U3610" i="1"/>
  <c r="R3653" i="1" l="1"/>
  <c r="G3654" i="1"/>
  <c r="U3611" i="1"/>
  <c r="R3654" i="1" l="1"/>
  <c r="G3655" i="1"/>
  <c r="U3612" i="1"/>
  <c r="R3655" i="1" l="1"/>
  <c r="G3656" i="1"/>
  <c r="U3613" i="1"/>
  <c r="R3656" i="1" l="1"/>
  <c r="G3657" i="1"/>
  <c r="U3614" i="1"/>
  <c r="R3657" i="1" l="1"/>
  <c r="G3658" i="1"/>
  <c r="U3615" i="1"/>
  <c r="R3658" i="1" l="1"/>
  <c r="G3659" i="1"/>
  <c r="U3616" i="1"/>
  <c r="R3659" i="1" l="1"/>
  <c r="G3660" i="1"/>
  <c r="U3617" i="1"/>
  <c r="R3660" i="1" l="1"/>
  <c r="G3661" i="1"/>
  <c r="U3618" i="1"/>
  <c r="R3661" i="1" l="1"/>
  <c r="G3662" i="1"/>
  <c r="U3619" i="1"/>
  <c r="R3662" i="1" l="1"/>
  <c r="G3663" i="1"/>
  <c r="U3620" i="1"/>
  <c r="R3663" i="1" l="1"/>
  <c r="G3664" i="1"/>
  <c r="U3621" i="1"/>
  <c r="R3664" i="1" l="1"/>
  <c r="G3665" i="1"/>
  <c r="U3622" i="1"/>
  <c r="R3665" i="1" l="1"/>
  <c r="G3666" i="1"/>
  <c r="U3623" i="1"/>
  <c r="R3666" i="1" l="1"/>
  <c r="G3667" i="1"/>
  <c r="U3624" i="1"/>
  <c r="R3667" i="1" l="1"/>
  <c r="G3668" i="1"/>
  <c r="U3625" i="1"/>
  <c r="R3668" i="1" l="1"/>
  <c r="G3669" i="1"/>
  <c r="U3626" i="1"/>
  <c r="R3669" i="1" l="1"/>
  <c r="G3670" i="1"/>
  <c r="U3627" i="1"/>
  <c r="R3670" i="1" l="1"/>
  <c r="G3671" i="1"/>
  <c r="U3628" i="1"/>
  <c r="R3671" i="1" l="1"/>
  <c r="G3672" i="1"/>
  <c r="U3629" i="1"/>
  <c r="R3672" i="1" l="1"/>
  <c r="G3673" i="1"/>
  <c r="U3630" i="1"/>
  <c r="R3673" i="1" l="1"/>
  <c r="G3674" i="1"/>
  <c r="U3631" i="1"/>
  <c r="R3674" i="1" l="1"/>
  <c r="G3675" i="1"/>
  <c r="U3632" i="1"/>
  <c r="R3675" i="1" l="1"/>
  <c r="G3676" i="1"/>
  <c r="U3633" i="1"/>
  <c r="R3676" i="1" l="1"/>
  <c r="G3677" i="1"/>
  <c r="U3634" i="1"/>
  <c r="R3677" i="1" l="1"/>
  <c r="G3678" i="1"/>
  <c r="U3635" i="1"/>
  <c r="R3678" i="1" l="1"/>
  <c r="G3679" i="1"/>
  <c r="U3636" i="1"/>
  <c r="R3679" i="1" l="1"/>
  <c r="G3680" i="1"/>
  <c r="U3637" i="1"/>
  <c r="R3680" i="1" l="1"/>
  <c r="G3681" i="1"/>
  <c r="U3638" i="1"/>
  <c r="R3681" i="1" l="1"/>
  <c r="G3682" i="1"/>
  <c r="U3639" i="1"/>
  <c r="R3682" i="1" l="1"/>
  <c r="G3683" i="1"/>
  <c r="U3640" i="1"/>
  <c r="R3683" i="1" l="1"/>
  <c r="G3684" i="1"/>
  <c r="U3641" i="1"/>
  <c r="R3684" i="1" l="1"/>
  <c r="G3685" i="1"/>
  <c r="U3642" i="1"/>
  <c r="R3685" i="1" l="1"/>
  <c r="G3686" i="1"/>
  <c r="U3643" i="1"/>
  <c r="R3686" i="1" l="1"/>
  <c r="G3687" i="1"/>
  <c r="U3644" i="1"/>
  <c r="R3687" i="1" l="1"/>
  <c r="G3688" i="1"/>
  <c r="U3645" i="1"/>
  <c r="R3688" i="1" l="1"/>
  <c r="G3689" i="1"/>
  <c r="U3646" i="1"/>
  <c r="R3689" i="1" l="1"/>
  <c r="G3690" i="1"/>
  <c r="U3647" i="1"/>
  <c r="R3690" i="1" l="1"/>
  <c r="G3691" i="1"/>
  <c r="U3648" i="1"/>
  <c r="R3691" i="1" l="1"/>
  <c r="G3692" i="1"/>
  <c r="U3649" i="1"/>
  <c r="R3692" i="1" l="1"/>
  <c r="G3693" i="1"/>
  <c r="U3650" i="1"/>
  <c r="R3693" i="1" l="1"/>
  <c r="G3694" i="1"/>
  <c r="U3651" i="1"/>
  <c r="R3694" i="1" l="1"/>
  <c r="G3695" i="1"/>
  <c r="U3652" i="1"/>
  <c r="R3695" i="1" l="1"/>
  <c r="G3696" i="1"/>
  <c r="U3653" i="1"/>
  <c r="R3696" i="1" l="1"/>
  <c r="G3697" i="1"/>
  <c r="U3654" i="1"/>
  <c r="R3697" i="1" l="1"/>
  <c r="G3698" i="1"/>
  <c r="U3655" i="1"/>
  <c r="R3698" i="1" l="1"/>
  <c r="G3699" i="1"/>
  <c r="U3656" i="1"/>
  <c r="R3699" i="1" l="1"/>
  <c r="G3700" i="1"/>
  <c r="U3657" i="1"/>
  <c r="R3700" i="1" l="1"/>
  <c r="G3701" i="1"/>
  <c r="U3658" i="1"/>
  <c r="R3701" i="1" l="1"/>
  <c r="G3702" i="1"/>
  <c r="U3659" i="1"/>
  <c r="R3702" i="1" l="1"/>
  <c r="G3703" i="1"/>
  <c r="U3660" i="1"/>
  <c r="R3703" i="1" l="1"/>
  <c r="G3704" i="1"/>
  <c r="U3661" i="1"/>
  <c r="R3704" i="1" l="1"/>
  <c r="G3705" i="1"/>
  <c r="U3662" i="1"/>
  <c r="R3705" i="1" l="1"/>
  <c r="G3706" i="1"/>
  <c r="U3663" i="1"/>
  <c r="R3706" i="1" l="1"/>
  <c r="G3707" i="1"/>
  <c r="U3664" i="1"/>
  <c r="R3707" i="1" l="1"/>
  <c r="G3708" i="1"/>
  <c r="U3665" i="1"/>
  <c r="R3708" i="1" l="1"/>
  <c r="G3709" i="1"/>
  <c r="U3666" i="1"/>
  <c r="R3709" i="1" l="1"/>
  <c r="G3710" i="1"/>
  <c r="U3667" i="1"/>
  <c r="R3710" i="1" l="1"/>
  <c r="G3711" i="1"/>
  <c r="U3668" i="1"/>
  <c r="R3711" i="1" l="1"/>
  <c r="G3712" i="1"/>
  <c r="U3669" i="1"/>
  <c r="R3712" i="1" l="1"/>
  <c r="G3713" i="1"/>
  <c r="U3670" i="1"/>
  <c r="R3713" i="1" l="1"/>
  <c r="G3714" i="1"/>
  <c r="U3671" i="1"/>
  <c r="R3714" i="1" l="1"/>
  <c r="G3715" i="1"/>
  <c r="U3672" i="1"/>
  <c r="R3715" i="1" l="1"/>
  <c r="G3716" i="1"/>
  <c r="U3673" i="1"/>
  <c r="R3716" i="1" l="1"/>
  <c r="G3717" i="1"/>
  <c r="U3674" i="1"/>
  <c r="R3717" i="1" l="1"/>
  <c r="G3718" i="1"/>
  <c r="U3675" i="1"/>
  <c r="R3718" i="1" l="1"/>
  <c r="G3719" i="1"/>
  <c r="U3676" i="1"/>
  <c r="R3719" i="1" l="1"/>
  <c r="G3720" i="1"/>
  <c r="U3677" i="1"/>
  <c r="R3720" i="1" l="1"/>
  <c r="G3721" i="1"/>
  <c r="U3678" i="1"/>
  <c r="R3721" i="1" l="1"/>
  <c r="G3722" i="1"/>
  <c r="U3679" i="1"/>
  <c r="R3722" i="1" l="1"/>
  <c r="G3723" i="1"/>
  <c r="U3680" i="1"/>
  <c r="R3723" i="1" l="1"/>
  <c r="G3724" i="1"/>
  <c r="U3681" i="1"/>
  <c r="R3724" i="1" l="1"/>
  <c r="G3725" i="1"/>
  <c r="U3682" i="1"/>
  <c r="R3725" i="1" l="1"/>
  <c r="G3726" i="1"/>
  <c r="U3683" i="1"/>
  <c r="R3726" i="1" l="1"/>
  <c r="G3727" i="1"/>
  <c r="U3684" i="1"/>
  <c r="R3727" i="1" l="1"/>
  <c r="G3728" i="1"/>
  <c r="U3685" i="1"/>
  <c r="R3728" i="1" l="1"/>
  <c r="G3729" i="1"/>
  <c r="U3686" i="1"/>
  <c r="R3729" i="1" l="1"/>
  <c r="G3730" i="1"/>
  <c r="U3687" i="1"/>
  <c r="R3730" i="1" l="1"/>
  <c r="G3731" i="1"/>
  <c r="U3688" i="1"/>
  <c r="R3731" i="1" l="1"/>
  <c r="G3732" i="1"/>
  <c r="U3689" i="1"/>
  <c r="R3732" i="1" l="1"/>
  <c r="G3733" i="1"/>
  <c r="U3690" i="1"/>
  <c r="R3733" i="1" l="1"/>
  <c r="G3734" i="1"/>
  <c r="U3691" i="1"/>
  <c r="R3734" i="1" l="1"/>
  <c r="G3735" i="1"/>
  <c r="U3692" i="1"/>
  <c r="R3735" i="1" l="1"/>
  <c r="G3736" i="1"/>
  <c r="U3693" i="1"/>
  <c r="R3736" i="1" l="1"/>
  <c r="G3737" i="1"/>
  <c r="U3694" i="1"/>
  <c r="R3737" i="1" l="1"/>
  <c r="G3738" i="1"/>
  <c r="U3695" i="1"/>
  <c r="R3738" i="1" l="1"/>
  <c r="G3739" i="1"/>
  <c r="U3696" i="1"/>
  <c r="R3739" i="1" l="1"/>
  <c r="G3740" i="1"/>
  <c r="U3697" i="1"/>
  <c r="R3740" i="1" l="1"/>
  <c r="G3741" i="1"/>
  <c r="U3698" i="1"/>
  <c r="R3741" i="1" l="1"/>
  <c r="G3742" i="1"/>
  <c r="U3699" i="1"/>
  <c r="R3742" i="1" l="1"/>
  <c r="G3743" i="1"/>
  <c r="U3700" i="1"/>
  <c r="R3743" i="1" l="1"/>
  <c r="G3744" i="1"/>
  <c r="U3701" i="1"/>
  <c r="R3744" i="1" l="1"/>
  <c r="G3745" i="1"/>
  <c r="U3702" i="1"/>
  <c r="R3745" i="1" l="1"/>
  <c r="G3746" i="1"/>
  <c r="U3703" i="1"/>
  <c r="R3746" i="1" l="1"/>
  <c r="G3747" i="1"/>
  <c r="U3704" i="1"/>
  <c r="R3747" i="1" l="1"/>
  <c r="G3748" i="1"/>
  <c r="U3705" i="1"/>
  <c r="R3748" i="1" l="1"/>
  <c r="G3749" i="1"/>
  <c r="U3706" i="1"/>
  <c r="R3749" i="1" l="1"/>
  <c r="G3750" i="1"/>
  <c r="U3707" i="1"/>
  <c r="R3750" i="1" l="1"/>
  <c r="G3751" i="1"/>
  <c r="U3708" i="1"/>
  <c r="R3751" i="1" l="1"/>
  <c r="G3752" i="1"/>
  <c r="U3709" i="1"/>
  <c r="R3752" i="1" l="1"/>
  <c r="G3753" i="1"/>
  <c r="U3710" i="1"/>
  <c r="R3753" i="1" l="1"/>
  <c r="G3754" i="1"/>
  <c r="U3711" i="1"/>
  <c r="R3754" i="1" l="1"/>
  <c r="G3755" i="1"/>
  <c r="U3712" i="1"/>
  <c r="R3755" i="1" l="1"/>
  <c r="G3756" i="1"/>
  <c r="U3713" i="1"/>
  <c r="R3756" i="1" l="1"/>
  <c r="G3757" i="1"/>
  <c r="U3714" i="1"/>
  <c r="R3757" i="1" l="1"/>
  <c r="G3758" i="1"/>
  <c r="U3715" i="1"/>
  <c r="R3758" i="1" l="1"/>
  <c r="G3759" i="1"/>
  <c r="U3716" i="1"/>
  <c r="R3759" i="1" l="1"/>
  <c r="G3760" i="1"/>
  <c r="U3717" i="1"/>
  <c r="R3760" i="1" l="1"/>
  <c r="G3761" i="1"/>
  <c r="U3718" i="1"/>
  <c r="R3761" i="1" l="1"/>
  <c r="G3762" i="1"/>
  <c r="U3719" i="1"/>
  <c r="R3762" i="1" l="1"/>
  <c r="G3763" i="1"/>
  <c r="U3720" i="1"/>
  <c r="R3763" i="1" l="1"/>
  <c r="G3764" i="1"/>
  <c r="U3721" i="1"/>
  <c r="R3764" i="1" l="1"/>
  <c r="G3765" i="1"/>
  <c r="U3722" i="1"/>
  <c r="R3765" i="1" l="1"/>
  <c r="G3766" i="1"/>
  <c r="U3723" i="1"/>
  <c r="R3766" i="1" l="1"/>
  <c r="G3767" i="1"/>
  <c r="U3724" i="1"/>
  <c r="R3767" i="1" l="1"/>
  <c r="G3768" i="1"/>
  <c r="U3725" i="1"/>
  <c r="R3768" i="1" l="1"/>
  <c r="G3769" i="1"/>
  <c r="U3726" i="1"/>
  <c r="R3769" i="1" l="1"/>
  <c r="G3770" i="1"/>
  <c r="U3727" i="1"/>
  <c r="R3770" i="1" l="1"/>
  <c r="G3771" i="1"/>
  <c r="U3728" i="1"/>
  <c r="R3771" i="1" l="1"/>
  <c r="G3772" i="1"/>
  <c r="U3729" i="1"/>
  <c r="R3772" i="1" l="1"/>
  <c r="G3773" i="1"/>
  <c r="U3730" i="1"/>
  <c r="R3773" i="1" l="1"/>
  <c r="G3774" i="1"/>
  <c r="U3731" i="1"/>
  <c r="R3774" i="1" l="1"/>
  <c r="G3775" i="1"/>
  <c r="U3732" i="1"/>
  <c r="R3775" i="1" l="1"/>
  <c r="G3776" i="1"/>
  <c r="U3733" i="1"/>
  <c r="R3776" i="1" l="1"/>
  <c r="G3777" i="1"/>
  <c r="U3734" i="1"/>
  <c r="R3777" i="1" l="1"/>
  <c r="G3778" i="1"/>
  <c r="U3735" i="1"/>
  <c r="R3778" i="1" l="1"/>
  <c r="G3779" i="1"/>
  <c r="U3736" i="1"/>
  <c r="R3779" i="1" l="1"/>
  <c r="G3780" i="1"/>
  <c r="G3781" i="1" s="1"/>
  <c r="U3737" i="1"/>
  <c r="G3782" i="1" l="1"/>
  <c r="R3781" i="1"/>
  <c r="AB3781" i="1" s="1"/>
  <c r="R3780" i="1"/>
  <c r="U3738" i="1"/>
  <c r="G3783" i="1" l="1"/>
  <c r="R3782" i="1"/>
  <c r="U3739" i="1"/>
  <c r="G3784" i="1" l="1"/>
  <c r="R3783" i="1"/>
  <c r="U3740" i="1"/>
  <c r="G3785" i="1" l="1"/>
  <c r="R3784" i="1"/>
  <c r="U3741" i="1"/>
  <c r="G3786" i="1" l="1"/>
  <c r="R3785" i="1"/>
  <c r="U3742" i="1"/>
  <c r="G3787" i="1" l="1"/>
  <c r="R3786" i="1"/>
  <c r="U3743" i="1"/>
  <c r="G3788" i="1" l="1"/>
  <c r="R3787" i="1"/>
  <c r="U3744" i="1"/>
  <c r="R3788" i="1" l="1"/>
  <c r="G3789" i="1"/>
  <c r="U3745" i="1"/>
  <c r="R3789" i="1" l="1"/>
  <c r="G3790" i="1"/>
  <c r="U3746" i="1"/>
  <c r="R3790" i="1" l="1"/>
  <c r="G3791" i="1"/>
  <c r="U3747" i="1"/>
  <c r="G3792" i="1" l="1"/>
  <c r="R3791" i="1"/>
  <c r="U3748" i="1"/>
  <c r="R3792" i="1" l="1"/>
  <c r="G3793" i="1"/>
  <c r="U3749" i="1"/>
  <c r="R3793" i="1" l="1"/>
  <c r="G3794" i="1"/>
  <c r="G3795" i="1" s="1"/>
  <c r="U3750" i="1"/>
  <c r="R3795" i="1" l="1"/>
  <c r="G3796" i="1"/>
  <c r="R3794" i="1"/>
  <c r="U3751" i="1"/>
  <c r="G3797" i="1" l="1"/>
  <c r="R3796" i="1"/>
  <c r="U3752" i="1"/>
  <c r="G3798" i="1" l="1"/>
  <c r="R3797" i="1"/>
  <c r="U3753" i="1"/>
  <c r="R3798" i="1" l="1"/>
  <c r="G3799" i="1"/>
  <c r="U3754" i="1"/>
  <c r="G3800" i="1" l="1"/>
  <c r="R3799" i="1"/>
  <c r="U3755" i="1"/>
  <c r="R3800" i="1" l="1"/>
  <c r="G3801" i="1"/>
  <c r="U3756" i="1"/>
  <c r="G3802" i="1" l="1"/>
  <c r="R3801" i="1"/>
  <c r="U3757" i="1"/>
  <c r="R3802" i="1" l="1"/>
  <c r="G3803" i="1"/>
  <c r="U3758" i="1"/>
  <c r="G3804" i="1" l="1"/>
  <c r="R3803" i="1"/>
  <c r="U3759" i="1"/>
  <c r="G3805" i="1" l="1"/>
  <c r="R3804" i="1"/>
  <c r="U3760" i="1"/>
  <c r="R3805" i="1" l="1"/>
  <c r="G3806" i="1"/>
  <c r="U3761" i="1"/>
  <c r="R3806" i="1" l="1"/>
  <c r="G3807" i="1"/>
  <c r="U3762" i="1"/>
  <c r="R3807" i="1" l="1"/>
  <c r="G3808" i="1"/>
  <c r="U3763" i="1"/>
  <c r="G3809" i="1" l="1"/>
  <c r="R3808" i="1"/>
  <c r="U3764" i="1"/>
  <c r="G3810" i="1" l="1"/>
  <c r="R3809" i="1"/>
  <c r="U3765" i="1"/>
  <c r="G3811" i="1" l="1"/>
  <c r="R3810" i="1"/>
  <c r="U3766" i="1"/>
  <c r="G3812" i="1" l="1"/>
  <c r="R3811" i="1"/>
  <c r="U3767" i="1"/>
  <c r="R3812" i="1" l="1"/>
  <c r="G3813" i="1"/>
  <c r="U3768" i="1"/>
  <c r="R3813" i="1" l="1"/>
  <c r="G3814" i="1"/>
  <c r="U3769" i="1"/>
  <c r="R3814" i="1" l="1"/>
  <c r="G3815" i="1"/>
  <c r="U3770" i="1"/>
  <c r="R3815" i="1" l="1"/>
  <c r="G3816" i="1"/>
  <c r="U3771" i="1"/>
  <c r="G3817" i="1" l="1"/>
  <c r="R3816" i="1"/>
  <c r="U3772" i="1"/>
  <c r="G3818" i="1" l="1"/>
  <c r="R3817" i="1"/>
  <c r="U3773" i="1"/>
  <c r="G3819" i="1" l="1"/>
  <c r="R3818" i="1"/>
  <c r="U3774" i="1"/>
  <c r="G3820" i="1" l="1"/>
  <c r="R3819" i="1"/>
  <c r="U3775" i="1"/>
  <c r="R3820" i="1" l="1"/>
  <c r="G3821" i="1"/>
  <c r="U3776" i="1"/>
  <c r="R3821" i="1" l="1"/>
  <c r="G3822" i="1"/>
  <c r="U3777" i="1"/>
  <c r="R3822" i="1" l="1"/>
  <c r="G3823" i="1"/>
  <c r="U3778" i="1"/>
  <c r="G3824" i="1" l="1"/>
  <c r="R3823" i="1"/>
  <c r="U3779" i="1"/>
  <c r="G3825" i="1" l="1"/>
  <c r="R3824" i="1"/>
  <c r="U3780" i="1"/>
  <c r="R3825" i="1" l="1"/>
  <c r="G3826" i="1"/>
  <c r="G3827" i="1" l="1"/>
  <c r="R3826" i="1"/>
  <c r="R3827" i="1" l="1"/>
  <c r="G3828" i="1"/>
  <c r="G3829" i="1" l="1"/>
  <c r="R3828" i="1"/>
  <c r="R3829" i="1" l="1"/>
  <c r="G3830" i="1"/>
  <c r="G3831" i="1" l="1"/>
  <c r="R3830" i="1"/>
  <c r="G3832" i="1" l="1"/>
  <c r="R3831" i="1"/>
  <c r="R3832" i="1" l="1"/>
  <c r="G3833" i="1"/>
  <c r="R3833" i="1" l="1"/>
  <c r="G3834" i="1"/>
  <c r="R3834" i="1" l="1"/>
  <c r="G3835" i="1"/>
  <c r="G3836" i="1" l="1"/>
  <c r="R3835" i="1"/>
  <c r="G3837" i="1" l="1"/>
  <c r="R3836" i="1"/>
  <c r="G3838" i="1" l="1"/>
  <c r="R3837" i="1"/>
  <c r="G3839" i="1" l="1"/>
  <c r="R3838" i="1"/>
  <c r="G3840" i="1" l="1"/>
  <c r="R3839" i="1"/>
  <c r="R3840" i="1" l="1"/>
  <c r="G3841" i="1"/>
  <c r="R3841" i="1" l="1"/>
  <c r="G3842" i="1"/>
  <c r="R3842" i="1" l="1"/>
  <c r="G3843" i="1"/>
  <c r="G3844" i="1" l="1"/>
  <c r="R3843" i="1"/>
  <c r="G3845" i="1" l="1"/>
  <c r="R3844" i="1"/>
  <c r="R3845" i="1" l="1"/>
  <c r="G3846" i="1"/>
  <c r="G3847" i="1" l="1"/>
  <c r="R3846" i="1"/>
  <c r="R3847" i="1" l="1"/>
  <c r="G3848" i="1"/>
  <c r="R3848" i="1" l="1"/>
  <c r="G3849" i="1"/>
  <c r="R3849" i="1" l="1"/>
  <c r="G3850" i="1"/>
  <c r="G3851" i="1" l="1"/>
  <c r="R3850" i="1"/>
  <c r="G3852" i="1" l="1"/>
  <c r="R3851" i="1"/>
  <c r="G3853" i="1" l="1"/>
  <c r="R3852" i="1"/>
  <c r="R3853" i="1" l="1"/>
  <c r="G3854" i="1"/>
  <c r="R385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 Harwood</author>
  </authors>
  <commentList>
    <comment ref="C1" authorId="0" shapeId="0" xr:uid="{CF7DD7F3-0BC3-4F9B-A8C8-F8D1D204CC9D}">
      <text>
        <r>
          <rPr>
            <b/>
            <sz val="9"/>
            <color indexed="81"/>
            <rFont val="Tahoma"/>
            <family val="2"/>
          </rPr>
          <t>vance:</t>
        </r>
        <r>
          <rPr>
            <sz val="9"/>
            <color indexed="81"/>
            <rFont val="Tahoma"/>
            <family val="2"/>
          </rPr>
          <t xml:space="preserve">
Est annual contango / carry costs
</t>
        </r>
      </text>
    </comment>
    <comment ref="P1" authorId="0" shapeId="0" xr:uid="{B403E905-F185-42FF-A37F-55D007916D46}">
      <text>
        <r>
          <rPr>
            <b/>
            <sz val="9"/>
            <color indexed="81"/>
            <rFont val="Tahoma"/>
            <family val="2"/>
          </rPr>
          <t>vance:</t>
        </r>
        <r>
          <rPr>
            <sz val="9"/>
            <color indexed="81"/>
            <rFont val="Tahoma"/>
            <family val="2"/>
          </rPr>
          <t xml:space="preserve">
Estimated overhead/trading costs
</t>
        </r>
      </text>
    </comment>
    <comment ref="D2" authorId="1" shapeId="0" xr:uid="{B5257DDC-FD68-4739-BF05-744E5332FA14}">
      <text>
        <r>
          <rPr>
            <b/>
            <sz val="9"/>
            <color indexed="81"/>
            <rFont val="Tahoma"/>
            <family val="2"/>
          </rPr>
          <t>Vance Harwood:</t>
        </r>
        <r>
          <rPr>
            <sz val="9"/>
            <color indexed="81"/>
            <rFont val="Tahoma"/>
            <family val="2"/>
          </rPr>
          <t xml:space="preserve">
Seed value</t>
        </r>
      </text>
    </comment>
    <comment ref="F2" authorId="1" shapeId="0" xr:uid="{EBF94019-C151-4129-9102-A1BDF0DD2D17}">
      <text>
        <r>
          <rPr>
            <b/>
            <sz val="9"/>
            <color indexed="81"/>
            <rFont val="Tahoma"/>
            <family val="2"/>
          </rPr>
          <t>Vance Harwood:</t>
        </r>
        <r>
          <rPr>
            <sz val="9"/>
            <color indexed="81"/>
            <rFont val="Tahoma"/>
            <family val="2"/>
          </rPr>
          <t xml:space="preserve">
Seed value</t>
        </r>
      </text>
    </comment>
    <comment ref="K2" authorId="1" shapeId="0" xr:uid="{7018F27C-4895-483C-AC8A-549061A18815}">
      <text>
        <r>
          <rPr>
            <b/>
            <sz val="9"/>
            <color indexed="81"/>
            <rFont val="Tahoma"/>
            <family val="2"/>
          </rPr>
          <t>Vance Harwood:</t>
        </r>
        <r>
          <rPr>
            <sz val="9"/>
            <color indexed="81"/>
            <rFont val="Tahoma"/>
            <family val="2"/>
          </rPr>
          <t xml:space="preserve">
Seed value</t>
        </r>
      </text>
    </comment>
    <comment ref="D3" authorId="1" shapeId="0" xr:uid="{586DCE3C-923E-48B3-A1F2-3B42FBFC8666}">
      <text>
        <r>
          <rPr>
            <b/>
            <sz val="9"/>
            <color indexed="81"/>
            <rFont val="Tahoma"/>
            <family val="2"/>
          </rPr>
          <t>Vance Harwood:</t>
        </r>
        <r>
          <rPr>
            <sz val="9"/>
            <color indexed="81"/>
            <rFont val="Tahoma"/>
            <family val="2"/>
          </rPr>
          <t xml:space="preserve">
0 Dividend adj (reinvest)
1 = div subtracted
</t>
        </r>
      </text>
    </comment>
    <comment ref="F3" authorId="1" shapeId="0" xr:uid="{A363383F-4C84-4D68-B89F-28FFBD1BBA5F}">
      <text>
        <r>
          <rPr>
            <b/>
            <sz val="9"/>
            <color indexed="81"/>
            <rFont val="Tahoma"/>
            <family val="2"/>
          </rPr>
          <t>Vance Harwood:</t>
        </r>
        <r>
          <rPr>
            <sz val="9"/>
            <color indexed="81"/>
            <rFont val="Tahoma"/>
            <family val="2"/>
          </rPr>
          <t xml:space="preserve">
0 Dividend adj (reinvest)
1 = div subtracted
</t>
        </r>
      </text>
    </comment>
    <comment ref="K3" authorId="1" shapeId="0" xr:uid="{C7D4241B-4ABB-4594-A867-0D02F587AF26}">
      <text>
        <r>
          <rPr>
            <b/>
            <sz val="9"/>
            <color indexed="81"/>
            <rFont val="Tahoma"/>
            <family val="2"/>
          </rPr>
          <t>Vance Harwood:</t>
        </r>
        <r>
          <rPr>
            <sz val="9"/>
            <color indexed="81"/>
            <rFont val="Tahoma"/>
            <family val="2"/>
          </rPr>
          <t xml:space="preserve">
Div adjust  0 = diiv adj
1 = div subtracted</t>
        </r>
      </text>
    </comment>
    <comment ref="U5" authorId="1" shapeId="0" xr:uid="{854282FA-C5FE-4B06-A210-628D7AED7F09}">
      <text>
        <r>
          <rPr>
            <b/>
            <sz val="9"/>
            <color indexed="81"/>
            <rFont val="Tahoma"/>
            <family val="2"/>
          </rPr>
          <t>Vance Harwood:</t>
        </r>
        <r>
          <rPr>
            <sz val="9"/>
            <color indexed="81"/>
            <rFont val="Tahoma"/>
            <family val="2"/>
          </rPr>
          <t xml:space="preserve">
Inceptoion 29-Sep-2023</t>
        </r>
      </text>
    </comment>
    <comment ref="E6" authorId="1" shapeId="0" xr:uid="{77010102-5FA5-4CFE-A8FE-D2BE1B2AEF4E}">
      <text>
        <r>
          <rPr>
            <b/>
            <sz val="9"/>
            <color indexed="81"/>
            <rFont val="Tahoma"/>
            <family val="2"/>
          </rPr>
          <t>Vance Harwood:</t>
        </r>
        <r>
          <rPr>
            <sz val="9"/>
            <color indexed="81"/>
            <rFont val="Tahoma"/>
            <family val="2"/>
          </rPr>
          <t xml:space="preserve">
These are last trade numbers, may not reflect end of day NAV</t>
        </r>
      </text>
    </comment>
    <comment ref="G6" authorId="1" shapeId="0" xr:uid="{FD491026-7BA5-4570-8DB2-78868D965B09}">
      <text>
        <r>
          <rPr>
            <b/>
            <sz val="9"/>
            <color indexed="81"/>
            <rFont val="Tahoma"/>
            <family val="2"/>
          </rPr>
          <t>Vance Harwood:</t>
        </r>
        <r>
          <rPr>
            <sz val="9"/>
            <color indexed="81"/>
            <rFont val="Tahoma"/>
            <family val="2"/>
          </rPr>
          <t xml:space="preserve">
assumes BTC is index
</t>
        </r>
      </text>
    </comment>
    <comment ref="K6" authorId="1" shapeId="0" xr:uid="{1D43D9E2-88D7-4036-A162-351F142559B4}">
      <text>
        <r>
          <rPr>
            <b/>
            <sz val="9"/>
            <color indexed="81"/>
            <rFont val="Tahoma"/>
            <family val="2"/>
          </rPr>
          <t>Vance Harwood:</t>
        </r>
        <r>
          <rPr>
            <sz val="9"/>
            <color indexed="81"/>
            <rFont val="Tahoma"/>
            <family val="2"/>
          </rPr>
          <t xml:space="preserve">
inception 4-Jun-2024
Sim uses ETH as underlying</t>
        </r>
      </text>
    </comment>
    <comment ref="M6" authorId="1" shapeId="0" xr:uid="{AE2A89A1-FB9E-4B49-B7FD-DEC4825A92A1}">
      <text>
        <r>
          <rPr>
            <b/>
            <sz val="9"/>
            <color indexed="81"/>
            <rFont val="Tahoma"/>
            <family val="2"/>
          </rPr>
          <t>Vance Harwood:</t>
        </r>
        <r>
          <rPr>
            <sz val="9"/>
            <color indexed="81"/>
            <rFont val="Tahoma"/>
            <family val="2"/>
          </rPr>
          <t xml:space="preserve">
trade data from Yahoo</t>
        </r>
      </text>
    </comment>
    <comment ref="H2975" authorId="1" shapeId="0" xr:uid="{148F54AB-431E-4AB5-BC19-E0AE77783577}">
      <text>
        <r>
          <rPr>
            <b/>
            <sz val="9"/>
            <color indexed="81"/>
            <rFont val="Tahoma"/>
            <family val="2"/>
          </rPr>
          <t>Vance Harwood:</t>
        </r>
        <r>
          <rPr>
            <sz val="9"/>
            <color indexed="81"/>
            <rFont val="Tahoma"/>
            <family val="2"/>
          </rPr>
          <t xml:space="preserve">
Ignore, not trading
</t>
        </r>
      </text>
    </comment>
    <comment ref="A3089" authorId="0" shapeId="0" xr:uid="{A1078A52-C3D8-4646-BA27-52F32615AA0C}">
      <text>
        <r>
          <rPr>
            <b/>
            <sz val="9"/>
            <color indexed="81"/>
            <rFont val="Tahoma"/>
            <family val="2"/>
          </rPr>
          <t>vance:</t>
        </r>
        <r>
          <rPr>
            <sz val="9"/>
            <color indexed="81"/>
            <rFont val="Tahoma"/>
            <family val="2"/>
          </rPr>
          <t xml:space="preserve">
UVIX &amp; SVIX start trading ;-) </t>
        </r>
      </text>
    </comment>
    <comment ref="A3846" authorId="1" shapeId="0" xr:uid="{432F613B-B5B1-43AA-BD2C-0D98D4D92D95}">
      <text>
        <r>
          <rPr>
            <b/>
            <sz val="9"/>
            <color indexed="81"/>
            <rFont val="Tahoma"/>
            <family val="2"/>
          </rPr>
          <t>Vance Harwood:</t>
        </r>
        <r>
          <rPr>
            <sz val="9"/>
            <color indexed="81"/>
            <rFont val="Tahoma"/>
            <family val="2"/>
          </rPr>
          <t xml:space="preserve">
EHTU 20X reverse split
</t>
        </r>
      </text>
    </comment>
  </commentList>
</comments>
</file>

<file path=xl/sharedStrings.xml><?xml version="1.0" encoding="utf-8"?>
<sst xmlns="http://schemas.openxmlformats.org/spreadsheetml/2006/main" count="5158" uniqueCount="141">
  <si>
    <t>Trade Date</t>
  </si>
  <si>
    <t>END</t>
  </si>
  <si>
    <t>Row Labels</t>
  </si>
  <si>
    <t>Grand Total</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</si>
  <si>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</si>
  <si>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</si>
  <si>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</si>
  <si>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Open</t>
  </si>
  <si>
    <t>High</t>
  </si>
  <si>
    <t>Low</t>
  </si>
  <si>
    <t>Close</t>
  </si>
  <si>
    <t>Volume</t>
  </si>
  <si>
    <t>Adj Close</t>
  </si>
  <si>
    <t>Date</t>
  </si>
  <si>
    <t>Row</t>
  </si>
  <si>
    <t>start</t>
  </si>
  <si>
    <t xml:space="preserve">Negative is in shareholder's favor </t>
  </si>
  <si>
    <t>Expenses are assessed only on weekdays</t>
  </si>
  <si>
    <t>BITX w Fee</t>
  </si>
  <si>
    <t xml:space="preserve">BITX w Fee </t>
  </si>
  <si>
    <t>End-of-day</t>
  </si>
  <si>
    <t>H-SPBTFDUE</t>
  </si>
  <si>
    <t>Data before 28-Dec-2017 is contango adjusted (4%) Bitcoin moves</t>
  </si>
  <si>
    <t>Close*</t>
  </si>
  <si>
    <t>Adj Close**</t>
  </si>
  <si>
    <t>BITX-IV</t>
  </si>
  <si>
    <t>BTC</t>
  </si>
  <si>
    <t>ProShares Name</t>
  </si>
  <si>
    <t>Ticker</t>
  </si>
  <si>
    <t>NAV</t>
  </si>
  <si>
    <t>Prior NAV</t>
  </si>
  <si>
    <t>NAV Change (%)</t>
  </si>
  <si>
    <t>NAV Change ($)</t>
  </si>
  <si>
    <t>Shares Outstanding (000)</t>
  </si>
  <si>
    <t>Assets Under Management</t>
  </si>
  <si>
    <t>BITO</t>
  </si>
  <si>
    <t>BITO-IV</t>
  </si>
  <si>
    <t>Sim BITO w fee</t>
  </si>
  <si>
    <t>BITO w Fee</t>
  </si>
  <si>
    <t>trade 18-Oct-2021</t>
  </si>
  <si>
    <t>B</t>
  </si>
  <si>
    <t>Amount</t>
  </si>
  <si>
    <t>Due to regulatory requirements, BITX must sometimes reduce the leverage of their positions.  Sometimes this results in a deviation in performance compared to its SPBTFDUE index.  This worksheet enables adjusting NAV accordingly</t>
  </si>
  <si>
    <t>Sim Spot ETF</t>
  </si>
  <si>
    <t xml:space="preserve">   SFI Crypto Backtest  Readme Notes</t>
  </si>
  <si>
    <t>ETH</t>
  </si>
  <si>
    <t>ETHU w Fee</t>
  </si>
  <si>
    <t>Portfolio 2</t>
  </si>
  <si>
    <t>Portfolio 3</t>
  </si>
  <si>
    <t>ETH Port</t>
  </si>
  <si>
    <t>ETHU Port</t>
  </si>
  <si>
    <t>BITX</t>
  </si>
  <si>
    <t>ETHU</t>
  </si>
  <si>
    <t>Currency in USD</t>
  </si>
  <si>
    <t>Download</t>
  </si>
  <si>
    <t>Close </t>
  </si>
  <si>
    <t>Adj Close </t>
  </si>
  <si>
    <t>ETHU trade</t>
  </si>
  <si>
    <t>ETHU-iV</t>
  </si>
  <si>
    <t>https://www.spglobal.com/spdji/en/indices/digital-assets/sp-bitcoin-futures-daily-roll-index/?currency=USD&amp;returntype=E-#overview</t>
  </si>
  <si>
    <t xml:space="preserve"> ETHU Port</t>
  </si>
  <si>
    <t>sim -2x BTC</t>
  </si>
  <si>
    <t>Asset</t>
  </si>
  <si>
    <t>Record date - 1</t>
  </si>
  <si>
    <t xml:space="preserve"> ETH Port</t>
  </si>
  <si>
    <t>ProShares Bitcoin ETF</t>
  </si>
  <si>
    <t xml:space="preserve">Portfolio 1 </t>
  </si>
  <si>
    <t xml:space="preserve">Revision History
*A1 orginal
*A2 added BITXeom sheet to record gaps caused by BITX doing end-of-month deleveraging, code added in master sheet. Problem shows up in tracking. 
*A3 added ETH, ETHU and dividend history/handling </t>
  </si>
  <si>
    <t>Rev A3</t>
  </si>
  <si>
    <t>Sum of BITX % error</t>
  </si>
  <si>
    <t>SOLZ</t>
  </si>
  <si>
    <t>SOLT</t>
  </si>
  <si>
    <t>Assets</t>
  </si>
  <si>
    <t>Shares Out</t>
  </si>
  <si>
    <t>Futures</t>
  </si>
  <si>
    <t>Contracts</t>
  </si>
  <si>
    <t>Value</t>
  </si>
  <si>
    <t>SVIX</t>
  </si>
  <si>
    <t>CBOE VOL CLL OPT 05/25 35</t>
  </si>
  <si>
    <t>CBOE VIX FUTURE May25</t>
  </si>
  <si>
    <t>CBOE VIX FUTURE Apr25</t>
  </si>
  <si>
    <t>Cash &amp; Other</t>
  </si>
  <si>
    <t>UVIX</t>
  </si>
  <si>
    <t>% Of Net Assets</t>
  </si>
  <si>
    <t>Name</t>
  </si>
  <si>
    <t>CME Bitcoin Fut Apr25</t>
  </si>
  <si>
    <t>BTCJ5 Curncy</t>
  </si>
  <si>
    <t>CME Bitcoin Fut May25</t>
  </si>
  <si>
    <t>BTCK5 Curncy</t>
  </si>
  <si>
    <t>Cash&amp;Other</t>
  </si>
  <si>
    <t>CME Ether Future Apr25</t>
  </si>
  <si>
    <t>DCRJ5 Curncy</t>
  </si>
  <si>
    <t>CME Ether Future May25</t>
  </si>
  <si>
    <t>DCRK5 Curncy</t>
  </si>
  <si>
    <t>OOSB</t>
  </si>
  <si>
    <t>CME Micro Bitcoin Apr25</t>
  </si>
  <si>
    <t>BMRJ5 Curncy</t>
  </si>
  <si>
    <t>SP500 MIC EMIN FUTJun25</t>
  </si>
  <si>
    <t>HWAM5 Index</t>
  </si>
  <si>
    <t>OOQB</t>
  </si>
  <si>
    <t>NASD100 MICRO EMINJun25</t>
  </si>
  <si>
    <t>HWBM5 Index</t>
  </si>
  <si>
    <t>SOL Futures Apr25</t>
  </si>
  <si>
    <t>QSOJ5 Curncy</t>
  </si>
  <si>
    <t>ZVOL</t>
  </si>
  <si>
    <t>CBOE VIX FUTURE Jul25</t>
  </si>
  <si>
    <t>UXN5 Index</t>
  </si>
  <si>
    <t>CBOE VIX FUTURE Aug25</t>
  </si>
  <si>
    <t>UXQ5 Index</t>
  </si>
  <si>
    <t>CBOE VIX FUTURE Sep25</t>
  </si>
  <si>
    <t>UXU5 Index</t>
  </si>
  <si>
    <t>CBOE VIX FUTURE Oct25</t>
  </si>
  <si>
    <t>UXV5 Index</t>
  </si>
  <si>
    <t>WHTX</t>
  </si>
  <si>
    <t>WHEAT FUTURE(CBT) May25</t>
  </si>
  <si>
    <t>W K5 Comdty</t>
  </si>
  <si>
    <t>CORX</t>
  </si>
  <si>
    <t>CORN FUTURE May25</t>
  </si>
  <si>
    <t>C K5 Comdty</t>
  </si>
  <si>
    <t>VIX US 05/21/25 C35</t>
  </si>
  <si>
    <t>VIX US 05/21/25 C47.5</t>
  </si>
  <si>
    <t>VIX US 05/21/25 C75</t>
  </si>
  <si>
    <t>WHEAT FUTURE(CBT) Jul25</t>
  </si>
  <si>
    <t>W N5 Comdty</t>
  </si>
  <si>
    <t>CORN FUTURE Jul25</t>
  </si>
  <si>
    <t>C N5 Comdty</t>
  </si>
  <si>
    <t>CBOE VOL CLL OPT 05/25 55</t>
  </si>
  <si>
    <t>VIX US 05/21/25 C55</t>
  </si>
  <si>
    <t>CBOE VIX FUTURE Jun25</t>
  </si>
  <si>
    <t>CME Micro Bitcoin May25</t>
  </si>
  <si>
    <t>BMRK5 Curncy</t>
  </si>
  <si>
    <t>SOL Futures May25</t>
  </si>
  <si>
    <t>QSOK5 Curncy</t>
  </si>
  <si>
    <t>CBOE VIX FUTURE Nov25</t>
  </si>
  <si>
    <t>UXX5 Index</t>
  </si>
  <si>
    <t>CME Ether Future Jun25</t>
  </si>
  <si>
    <t>DCRM5 Curncy</t>
  </si>
  <si>
    <t xml:space="preserve">Mostly compensation for losses due to contango in the respective futures </t>
  </si>
  <si>
    <t>© 2025 VH2 LLC </t>
  </si>
  <si>
    <t>Web-SOLZ</t>
  </si>
  <si>
    <t xml:space="preserve">Web-SOLT (2X)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</si>
</sst>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409]dd\-mmm\-yy;@"/>
    <numFmt numFmtId="168" formatCode="[$-409]d\-mmm\-yyyy;@"/>
    <numFmt numFmtId="169" formatCode="0.000"/>
  </numFmts>
  <fonts count="52">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indexed="8"/>
      <name val="Arial"/>
      <family val="2"/>
    </font>
    <font>
      <sz val="10"/>
      <name val="Geogrotesque Rg"/>
    </font>
    <font>
      <sz val="10"/>
      <name val="Arial"/>
      <family val="2"/>
    </font>
    <font>
      <b/>
      <sz val="11"/>
      <color rgb="FF232A31"/>
      <name val="Arial"/>
      <family val="2"/>
    </font>
    <font>
      <sz val="11"/>
      <color rgb="FF232A31"/>
      <name val="Arial"/>
      <family val="2"/>
    </font>
    <font>
      <u/>
      <sz val="11"/>
      <color theme="10"/>
      <name val="Calibri"/>
      <family val="2"/>
      <scheme val="minor"/>
    </font>
    <font>
      <b/>
      <sz val="11"/>
      <color theme="1"/>
      <name val="Arial"/>
      <family val="2"/>
    </font>
    <font>
      <sz val="11"/>
      <color theme="1"/>
      <name val="Arial"/>
      <family val="2"/>
    </font>
    <font>
      <sz val="9"/>
      <color rgb="FF232A31"/>
      <name val="Arial"/>
      <family val="2"/>
    </font>
    <font>
      <sz val="10"/>
      <color theme="1"/>
      <name val="Arial"/>
      <family val="2"/>
    </font>
  </fonts>
  <fills count="62">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8"/>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2F5F7"/>
        <bgColor indexed="64"/>
      </patternFill>
    </fill>
    <fill>
      <patternFill patternType="solid">
        <fgColor rgb="FFDDE0E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rgb="FFCCCCCC"/>
      </left>
      <right style="medium">
        <color rgb="FFCCCCCC"/>
      </right>
      <top style="medium">
        <color rgb="FFCCCCCC"/>
      </top>
      <bottom style="medium">
        <color rgb="FFCCCCCC"/>
      </bottom>
      <diagonal/>
    </border>
  </borders>
  <cellStyleXfs count="105">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22" fillId="0" borderId="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6" fillId="48"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1"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7" fillId="53" borderId="0" applyNumberFormat="0" applyBorder="0" applyAlignment="0" applyProtection="0"/>
    <xf numFmtId="0" fontId="28" fillId="40" borderId="12" applyNumberFormat="0" applyAlignment="0" applyProtection="0"/>
    <xf numFmtId="0" fontId="29" fillId="54" borderId="13" applyNumberFormat="0" applyAlignment="0" applyProtection="0"/>
    <xf numFmtId="0" fontId="30" fillId="0" borderId="0" applyNumberFormat="0" applyFill="0" applyBorder="0" applyAlignment="0" applyProtection="0"/>
    <xf numFmtId="0" fontId="31" fillId="55" borderId="0" applyNumberFormat="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41" borderId="12" applyNumberFormat="0" applyAlignment="0" applyProtection="0"/>
    <xf numFmtId="0" fontId="36" fillId="0" borderId="17" applyNumberFormat="0" applyFill="0" applyAlignment="0" applyProtection="0"/>
    <xf numFmtId="0" fontId="37" fillId="46" borderId="0" applyNumberFormat="0" applyBorder="0" applyAlignment="0" applyProtection="0"/>
    <xf numFmtId="0" fontId="21" fillId="42" borderId="18" applyNumberFormat="0" applyFont="0" applyAlignment="0" applyProtection="0"/>
    <xf numFmtId="0" fontId="38" fillId="40" borderId="19" applyNumberFormat="0" applyAlignment="0" applyProtection="0"/>
    <xf numFmtId="0" fontId="22" fillId="0" borderId="0" applyNumberForma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0" applyNumberFormat="0" applyFill="0" applyBorder="0" applyAlignment="0" applyProtection="0"/>
    <xf numFmtId="0" fontId="42" fillId="0" borderId="0"/>
    <xf numFmtId="0" fontId="44" fillId="0" borderId="0"/>
    <xf numFmtId="0" fontId="44" fillId="0" borderId="0" applyNumberFormat="0" applyFill="0" applyBorder="0" applyAlignment="0" applyProtection="0"/>
    <xf numFmtId="0" fontId="47" fillId="0" borderId="0" applyNumberFormat="0" applyFill="0" applyBorder="0" applyAlignment="0" applyProtection="0"/>
  </cellStyleXfs>
  <cellXfs count="80">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6" fontId="0" fillId="0" borderId="0" xfId="0" applyNumberFormat="1"/>
    <xf numFmtId="2" fontId="0" fillId="0" borderId="0" xfId="0" applyNumberFormat="1"/>
    <xf numFmtId="164" fontId="0" fillId="2" borderId="0" xfId="0" applyNumberFormat="1" applyFill="1"/>
    <xf numFmtId="164" fontId="0" fillId="35" borderId="0" xfId="0" applyNumberFormat="1" applyFill="1"/>
    <xf numFmtId="14" fontId="0" fillId="0" borderId="0" xfId="0" applyNumberFormat="1"/>
    <xf numFmtId="0" fontId="0" fillId="0" borderId="0" xfId="0" pivotButton="1"/>
    <xf numFmtId="165" fontId="0" fillId="37" borderId="0" xfId="0" applyNumberFormat="1" applyFill="1"/>
    <xf numFmtId="165" fontId="0" fillId="3" borderId="0" xfId="0" applyNumberFormat="1" applyFill="1"/>
    <xf numFmtId="0" fontId="0" fillId="38" borderId="0" xfId="0" applyFill="1"/>
    <xf numFmtId="164" fontId="0" fillId="37" borderId="0" xfId="0" applyNumberFormat="1" applyFill="1"/>
    <xf numFmtId="167" fontId="0" fillId="0" borderId="0" xfId="0" applyNumberFormat="1"/>
    <xf numFmtId="15" fontId="25" fillId="36" borderId="11" xfId="0" applyNumberFormat="1" applyFont="1" applyFill="1" applyBorder="1" applyAlignment="1">
      <alignment horizontal="left" vertical="center" indent="1"/>
    </xf>
    <xf numFmtId="0" fontId="25" fillId="36" borderId="11" xfId="0" applyFont="1" applyFill="1" applyBorder="1" applyAlignment="1">
      <alignment horizontal="right" vertical="center" indent="1"/>
    </xf>
    <xf numFmtId="3" fontId="25" fillId="36" borderId="11" xfId="0" applyNumberFormat="1" applyFont="1" applyFill="1" applyBorder="1" applyAlignment="1">
      <alignment horizontal="right" vertical="center" indent="1"/>
    </xf>
    <xf numFmtId="14" fontId="0" fillId="0" borderId="0" xfId="0" applyNumberFormat="1" applyAlignment="1">
      <alignment horizontal="left"/>
    </xf>
    <xf numFmtId="0" fontId="0" fillId="0" borderId="0" xfId="0" applyAlignment="1">
      <alignment horizontal="left"/>
    </xf>
    <xf numFmtId="168" fontId="43" fillId="0" borderId="0" xfId="45" applyNumberFormat="1" applyFont="1" applyAlignment="1">
      <alignment wrapText="1"/>
    </xf>
    <xf numFmtId="168" fontId="0" fillId="0" borderId="0" xfId="0" applyNumberFormat="1"/>
    <xf numFmtId="14" fontId="43" fillId="0" borderId="0" xfId="0" applyNumberFormat="1" applyFont="1" applyAlignment="1">
      <alignment wrapText="1"/>
    </xf>
    <xf numFmtId="0" fontId="43" fillId="0" borderId="0" xfId="0" applyFont="1" applyAlignment="1">
      <alignment wrapText="1"/>
    </xf>
    <xf numFmtId="0" fontId="0" fillId="39" borderId="0" xfId="0" applyFill="1"/>
    <xf numFmtId="0" fontId="25" fillId="36" borderId="0" xfId="0" applyFont="1" applyFill="1" applyAlignment="1">
      <alignment horizontal="center" vertical="center"/>
    </xf>
    <xf numFmtId="0" fontId="25" fillId="36" borderId="0" xfId="0" applyFont="1" applyFill="1" applyAlignment="1">
      <alignment horizontal="center" vertical="center" wrapText="1"/>
    </xf>
    <xf numFmtId="0" fontId="43" fillId="0" borderId="0" xfId="102" applyFont="1" applyAlignment="1">
      <alignment wrapText="1"/>
    </xf>
    <xf numFmtId="14" fontId="43" fillId="0" borderId="0" xfId="102" applyNumberFormat="1" applyFont="1" applyAlignment="1">
      <alignment wrapText="1"/>
    </xf>
    <xf numFmtId="0" fontId="25" fillId="36" borderId="0" xfId="0" applyFont="1" applyFill="1" applyAlignment="1">
      <alignment horizontal="left" vertical="center" wrapText="1"/>
    </xf>
    <xf numFmtId="0" fontId="0" fillId="36" borderId="0" xfId="0" applyFill="1"/>
    <xf numFmtId="0" fontId="45" fillId="36" borderId="0" xfId="0" applyFont="1" applyFill="1" applyAlignment="1">
      <alignment horizontal="left" vertical="center"/>
    </xf>
    <xf numFmtId="0" fontId="45" fillId="36" borderId="0" xfId="0" applyFont="1" applyFill="1" applyAlignment="1">
      <alignment horizontal="right" vertical="center"/>
    </xf>
    <xf numFmtId="15" fontId="46" fillId="36" borderId="0" xfId="0" applyNumberFormat="1" applyFont="1" applyFill="1" applyAlignment="1">
      <alignment horizontal="left" vertical="center"/>
    </xf>
    <xf numFmtId="0" fontId="46" fillId="36" borderId="0" xfId="0" applyFont="1" applyFill="1" applyAlignment="1">
      <alignment horizontal="right" vertical="center"/>
    </xf>
    <xf numFmtId="3" fontId="46" fillId="36" borderId="0" xfId="0" applyNumberFormat="1" applyFont="1" applyFill="1" applyAlignment="1">
      <alignment horizontal="right" vertical="center"/>
    </xf>
    <xf numFmtId="15" fontId="0" fillId="3" borderId="0" xfId="0" applyNumberFormat="1" applyFill="1"/>
    <xf numFmtId="2" fontId="0" fillId="56" borderId="0" xfId="0" applyNumberFormat="1" applyFill="1"/>
    <xf numFmtId="2" fontId="0" fillId="37" borderId="0" xfId="0" applyNumberFormat="1" applyFill="1"/>
    <xf numFmtId="165" fontId="0" fillId="57" borderId="0" xfId="0" applyNumberFormat="1" applyFill="1"/>
    <xf numFmtId="169" fontId="0" fillId="0" borderId="0" xfId="0" applyNumberFormat="1"/>
    <xf numFmtId="0" fontId="47" fillId="0" borderId="0" xfId="104"/>
    <xf numFmtId="0" fontId="0" fillId="58" borderId="0" xfId="0" applyFill="1"/>
    <xf numFmtId="0" fontId="0" fillId="59" borderId="0" xfId="0" applyFill="1"/>
    <xf numFmtId="0" fontId="0" fillId="56" borderId="0" xfId="0" applyFill="1"/>
    <xf numFmtId="0" fontId="46" fillId="0" borderId="0" xfId="0" applyFont="1" applyAlignment="1">
      <alignment vertical="center" wrapText="1"/>
    </xf>
    <xf numFmtId="0" fontId="47" fillId="0" borderId="0" xfId="104" applyAlignment="1">
      <alignment vertical="center" wrapText="1"/>
    </xf>
    <xf numFmtId="0" fontId="48" fillId="0" borderId="0" xfId="0" applyFont="1" applyAlignment="1">
      <alignment horizontal="left" vertical="center"/>
    </xf>
    <xf numFmtId="0" fontId="48" fillId="0" borderId="0" xfId="0" applyFont="1" applyAlignment="1">
      <alignment horizontal="right" vertical="center"/>
    </xf>
    <xf numFmtId="15" fontId="49" fillId="0" borderId="0" xfId="0" applyNumberFormat="1" applyFont="1" applyAlignment="1">
      <alignment horizontal="left" vertical="center"/>
    </xf>
    <xf numFmtId="0" fontId="49" fillId="0" borderId="0" xfId="0" applyFont="1" applyAlignment="1">
      <alignment horizontal="right" vertical="center"/>
    </xf>
    <xf numFmtId="3" fontId="49" fillId="0" borderId="0" xfId="0" applyNumberFormat="1" applyFont="1" applyAlignment="1">
      <alignment horizontal="right" vertical="center"/>
    </xf>
    <xf numFmtId="4" fontId="46" fillId="36" borderId="0" xfId="0" applyNumberFormat="1" applyFont="1" applyFill="1" applyAlignment="1">
      <alignment horizontal="right" vertical="center"/>
    </xf>
    <xf numFmtId="4" fontId="49" fillId="0" borderId="0" xfId="0" applyNumberFormat="1" applyFont="1" applyAlignment="1">
      <alignment horizontal="right" vertical="center"/>
    </xf>
    <xf numFmtId="0" fontId="43" fillId="0" borderId="0" xfId="45" applyFont="1" applyAlignment="1">
      <alignment wrapText="1"/>
    </xf>
    <xf numFmtId="14" fontId="43" fillId="0" borderId="0" xfId="45" applyNumberFormat="1" applyFont="1" applyAlignment="1">
      <alignment wrapText="1"/>
    </xf>
    <xf numFmtId="165" fontId="0" fillId="0" borderId="0" xfId="0" quotePrefix="1" applyNumberFormat="1"/>
    <xf numFmtId="165" fontId="0" fillId="39" borderId="0" xfId="0" applyNumberFormat="1" applyFill="1"/>
    <xf numFmtId="15" fontId="46" fillId="60" borderId="0" xfId="0" applyNumberFormat="1" applyFont="1" applyFill="1" applyAlignment="1">
      <alignment horizontal="left" vertical="center"/>
    </xf>
    <xf numFmtId="0" fontId="46" fillId="60" borderId="0" xfId="0" applyFont="1" applyFill="1" applyAlignment="1">
      <alignment horizontal="right" vertical="center"/>
    </xf>
    <xf numFmtId="3" fontId="46" fillId="60" borderId="0" xfId="0" applyNumberFormat="1" applyFont="1" applyFill="1" applyAlignment="1">
      <alignment horizontal="right" vertical="center"/>
    </xf>
    <xf numFmtId="15" fontId="46" fillId="61" borderId="0" xfId="0" applyNumberFormat="1" applyFont="1" applyFill="1" applyAlignment="1">
      <alignment horizontal="left" vertical="center"/>
    </xf>
    <xf numFmtId="0" fontId="46" fillId="61" borderId="0" xfId="0" applyFont="1" applyFill="1" applyAlignment="1">
      <alignment horizontal="right" vertical="center"/>
    </xf>
    <xf numFmtId="3" fontId="46" fillId="61" borderId="0" xfId="0" applyNumberFormat="1" applyFont="1" applyFill="1" applyAlignment="1">
      <alignment horizontal="right" vertical="center"/>
    </xf>
    <xf numFmtId="0" fontId="50" fillId="36" borderId="0" xfId="0" applyFont="1" applyFill="1" applyAlignment="1">
      <alignment horizontal="left" vertical="center"/>
    </xf>
    <xf numFmtId="4" fontId="46" fillId="60" borderId="0" xfId="0" applyNumberFormat="1" applyFont="1" applyFill="1" applyAlignment="1">
      <alignment horizontal="right" vertical="center"/>
    </xf>
    <xf numFmtId="4" fontId="46" fillId="61" borderId="0" xfId="0" applyNumberFormat="1" applyFont="1" applyFill="1" applyAlignment="1">
      <alignment horizontal="right" vertical="center"/>
    </xf>
    <xf numFmtId="0" fontId="51" fillId="0" borderId="21" xfId="0" applyFont="1" applyBorder="1" applyAlignment="1">
      <alignment wrapText="1"/>
    </xf>
    <xf numFmtId="4" fontId="51" fillId="0" borderId="21" xfId="0" applyNumberFormat="1" applyFont="1" applyBorder="1" applyAlignment="1">
      <alignment horizontal="right" wrapText="1"/>
    </xf>
    <xf numFmtId="0" fontId="51" fillId="0" borderId="21" xfId="0" applyFont="1" applyBorder="1" applyAlignment="1">
      <alignment horizontal="right" wrapText="1"/>
    </xf>
    <xf numFmtId="3" fontId="51" fillId="0" borderId="21" xfId="0" applyNumberFormat="1" applyFont="1" applyBorder="1" applyAlignment="1">
      <alignment horizontal="right" wrapText="1"/>
    </xf>
    <xf numFmtId="10" fontId="51" fillId="0" borderId="21" xfId="0" applyNumberFormat="1" applyFont="1" applyBorder="1" applyAlignment="1">
      <alignment horizontal="right" wrapText="1"/>
    </xf>
    <xf numFmtId="14" fontId="51" fillId="0" borderId="21" xfId="0" applyNumberFormat="1" applyFont="1" applyBorder="1" applyAlignment="1">
      <alignment horizontal="right" wrapText="1"/>
    </xf>
    <xf numFmtId="0" fontId="0" fillId="37" borderId="0" xfId="0" applyFill="1"/>
    <xf numFmtId="0" fontId="50" fillId="36" borderId="0" xfId="0" applyFont="1" applyFill="1" applyAlignment="1">
      <alignment horizontal="right" vertical="center"/>
    </xf>
    <xf numFmtId="0" fontId="0" fillId="0" borderId="0" xfId="0" quotePrefix="1"/>
  </cellXfs>
  <cellStyles count="105">
    <cellStyle name="_x000a_bidires=100_x000d_" xfId="58" xr:uid="{C6C1C383-5FFB-480E-83CB-9AFF502FAD4E}"/>
    <cellStyle name="20% - Accent1" xfId="19" builtinId="30" customBuiltin="1"/>
    <cellStyle name="20% - Accent1 2" xfId="59" xr:uid="{7C6B794B-5EE2-440B-A22E-F0E0BD97812E}"/>
    <cellStyle name="20% - Accent2" xfId="23" builtinId="34" customBuiltin="1"/>
    <cellStyle name="20% - Accent2 2" xfId="60" xr:uid="{CC6C1C6B-DEF1-48E2-BEA8-AD93102E6B9B}"/>
    <cellStyle name="20% - Accent3" xfId="27" builtinId="38" customBuiltin="1"/>
    <cellStyle name="20% - Accent3 2" xfId="61" xr:uid="{84F7F313-28D6-437D-8405-811060205A84}"/>
    <cellStyle name="20% - Accent4" xfId="31" builtinId="42" customBuiltin="1"/>
    <cellStyle name="20% - Accent4 2" xfId="62" xr:uid="{0E00D8F3-9525-4E01-A3C8-8DB2E4FF0E7E}"/>
    <cellStyle name="20% - Accent5" xfId="35" builtinId="46" customBuiltin="1"/>
    <cellStyle name="20% - Accent5 2" xfId="63" xr:uid="{971FA8AC-C6F2-4CD6-827F-55E184CBC18D}"/>
    <cellStyle name="20% - Accent6" xfId="39" builtinId="50" customBuiltin="1"/>
    <cellStyle name="20% - Accent6 2" xfId="64" xr:uid="{FF05C4C1-AA43-4F96-ADA8-B5E7F3056026}"/>
    <cellStyle name="40% - Accent1" xfId="20" builtinId="31" customBuiltin="1"/>
    <cellStyle name="40% - Accent1 2" xfId="65" xr:uid="{52AE5457-70FA-4E8C-AB46-70B98B39FE45}"/>
    <cellStyle name="40% - Accent2" xfId="24" builtinId="35" customBuiltin="1"/>
    <cellStyle name="40% - Accent2 2" xfId="66" xr:uid="{144F1597-B9AC-4311-A0AF-EC48C1BD9450}"/>
    <cellStyle name="40% - Accent3" xfId="28" builtinId="39" customBuiltin="1"/>
    <cellStyle name="40% - Accent3 2" xfId="67" xr:uid="{DA1359F8-C0F6-4912-9016-B1D5124488F0}"/>
    <cellStyle name="40% - Accent4" xfId="32" builtinId="43" customBuiltin="1"/>
    <cellStyle name="40% - Accent4 2" xfId="68" xr:uid="{B89FCDE8-4AA0-478F-88EB-5BB8757832C6}"/>
    <cellStyle name="40% - Accent5" xfId="36" builtinId="47" customBuiltin="1"/>
    <cellStyle name="40% - Accent5 2" xfId="69" xr:uid="{30F76FF5-4568-4774-8BB8-6C74E305C051}"/>
    <cellStyle name="40% - Accent6" xfId="40" builtinId="51" customBuiltin="1"/>
    <cellStyle name="40% - Accent6 2" xfId="70" xr:uid="{A3FEFC53-6CB2-4145-B577-F6AC46D5030E}"/>
    <cellStyle name="60% - Accent1" xfId="21" builtinId="32" customBuiltin="1"/>
    <cellStyle name="60% - Accent1 2" xfId="52" xr:uid="{3F0C4683-618F-4E98-9A04-890572B62311}"/>
    <cellStyle name="60% - Accent1 3" xfId="71" xr:uid="{ABA9F86E-8D19-403D-B8D3-B2C1C62EAF1F}"/>
    <cellStyle name="60% - Accent2" xfId="25" builtinId="36" customBuiltin="1"/>
    <cellStyle name="60% - Accent2 2" xfId="53" xr:uid="{FC6C3DA3-DE68-4EDB-B718-EA4224070544}"/>
    <cellStyle name="60% - Accent2 3" xfId="72" xr:uid="{E5116F70-932D-4811-A88D-9EF240E34C25}"/>
    <cellStyle name="60% - Accent3" xfId="29" builtinId="40" customBuiltin="1"/>
    <cellStyle name="60% - Accent3 2" xfId="54" xr:uid="{7333E2B2-8625-4EBE-8AE0-5ABFFF4C115B}"/>
    <cellStyle name="60% - Accent3 3" xfId="73" xr:uid="{58EE12DE-696C-47B8-B730-47902A01C4E7}"/>
    <cellStyle name="60% - Accent4" xfId="33" builtinId="44" customBuiltin="1"/>
    <cellStyle name="60% - Accent4 2" xfId="55" xr:uid="{8DD02F23-8CBB-4464-A959-85732273A6C6}"/>
    <cellStyle name="60% - Accent4 3" xfId="74" xr:uid="{27065C52-55B4-4714-828F-DF155EEF6451}"/>
    <cellStyle name="60% - Accent5" xfId="37" builtinId="48" customBuiltin="1"/>
    <cellStyle name="60% - Accent5 2" xfId="56" xr:uid="{282E9E66-B343-4602-928D-0BB02D2CAC9F}"/>
    <cellStyle name="60% - Accent5 3" xfId="75" xr:uid="{D1FCE44A-0FAB-4F81-AA1E-152372EF358E}"/>
    <cellStyle name="60% - Accent6" xfId="41" builtinId="52" customBuiltin="1"/>
    <cellStyle name="60% - Accent6 2" xfId="57" xr:uid="{1A3A6F98-334C-4DE0-8A08-86AA4D7BF486}"/>
    <cellStyle name="60% - Accent6 3" xfId="76" xr:uid="{722C76C7-DF7A-4116-9593-FFA5620F4C26}"/>
    <cellStyle name="Accent1" xfId="18" builtinId="29" customBuiltin="1"/>
    <cellStyle name="Accent1 2" xfId="77" xr:uid="{A62BEB45-2480-4000-8BB9-ACB7B7BB6594}"/>
    <cellStyle name="Accent2" xfId="22" builtinId="33" customBuiltin="1"/>
    <cellStyle name="Accent2 2" xfId="78" xr:uid="{17DEB4F3-046C-4A29-8AFB-28ECE20F7F73}"/>
    <cellStyle name="Accent3" xfId="26" builtinId="37" customBuiltin="1"/>
    <cellStyle name="Accent3 2" xfId="79" xr:uid="{7ED79771-687A-4A73-BD01-53A33530553B}"/>
    <cellStyle name="Accent4" xfId="30" builtinId="41" customBuiltin="1"/>
    <cellStyle name="Accent4 2" xfId="80" xr:uid="{60B45F03-78CC-4064-A829-EA5358E0C7EF}"/>
    <cellStyle name="Accent5" xfId="34" builtinId="45" customBuiltin="1"/>
    <cellStyle name="Accent5 2" xfId="81" xr:uid="{520AD09D-A731-466A-9C9F-15F9600DF3DD}"/>
    <cellStyle name="Accent6" xfId="38" builtinId="49" customBuiltin="1"/>
    <cellStyle name="Accent6 2" xfId="82" xr:uid="{EDD13A67-F5EF-4D31-BA67-23975BA18E21}"/>
    <cellStyle name="Bad" xfId="7" builtinId="27" customBuiltin="1"/>
    <cellStyle name="Bad 2" xfId="83" xr:uid="{60BCC236-E673-4A41-94C2-888E4E8C0143}"/>
    <cellStyle name="blp_datetime" xfId="48" xr:uid="{00000000-0005-0000-0000-000019000000}"/>
    <cellStyle name="Calculation" xfId="11" builtinId="22" customBuiltin="1"/>
    <cellStyle name="Calculation 2" xfId="84" xr:uid="{50D02678-D366-4C49-96B8-127967CE1444}"/>
    <cellStyle name="Check Cell" xfId="13" builtinId="23" customBuiltin="1"/>
    <cellStyle name="Check Cell 2" xfId="85" xr:uid="{B5A2D7FF-1899-42F9-AB98-B73141FFDD04}"/>
    <cellStyle name="Explanatory Text" xfId="16" builtinId="53" customBuiltin="1"/>
    <cellStyle name="Explanatory Text 2" xfId="86" xr:uid="{49B393D6-2BEA-43F8-8994-6A9A310BD4C2}"/>
    <cellStyle name="Good" xfId="6" builtinId="26" customBuiltin="1"/>
    <cellStyle name="Good 2" xfId="87" xr:uid="{A9F34C2D-F5BE-4C4C-943A-6DECDACD0874}"/>
    <cellStyle name="Heading 1" xfId="2" builtinId="16" customBuiltin="1"/>
    <cellStyle name="Heading 1 2" xfId="88" xr:uid="{0B0D5C4A-8C1E-48AF-8273-4F15C2B75CCF}"/>
    <cellStyle name="Heading 2" xfId="3" builtinId="17" customBuiltin="1"/>
    <cellStyle name="Heading 2 2" xfId="89" xr:uid="{22D3FBAD-BDFA-471F-AC3E-1CE040E23848}"/>
    <cellStyle name="Heading 3" xfId="4" builtinId="18" customBuiltin="1"/>
    <cellStyle name="Heading 3 2" xfId="90" xr:uid="{902DA264-9430-4DF1-8DAA-75131B3011C5}"/>
    <cellStyle name="Heading 4" xfId="5" builtinId="19" customBuiltin="1"/>
    <cellStyle name="Heading 4 2" xfId="91" xr:uid="{9DB95FD8-22ED-4817-AC1E-4B8444B2B75E}"/>
    <cellStyle name="Hyperlink" xfId="104" builtinId="8"/>
    <cellStyle name="Input" xfId="9" builtinId="20" customBuiltin="1"/>
    <cellStyle name="Input 2" xfId="92" xr:uid="{56E2D1AB-FF6D-4E2D-A6DE-511F98921D88}"/>
    <cellStyle name="Linked Cell" xfId="12" builtinId="24" customBuiltin="1"/>
    <cellStyle name="Linked Cell 2" xfId="93" xr:uid="{1864863B-E3F8-4AB1-B3DD-B9BE75D767D0}"/>
    <cellStyle name="Neutral" xfId="8" builtinId="28" customBuiltin="1"/>
    <cellStyle name="Neutral 2" xfId="51" xr:uid="{5C2C3239-E877-48AF-B4B4-2F504AB4F290}"/>
    <cellStyle name="Neutral 3" xfId="94" xr:uid="{EE2DC266-CEA2-400B-9E62-9B166AF94984}"/>
    <cellStyle name="Normal" xfId="0" builtinId="0"/>
    <cellStyle name="Normal 2" xfId="45" xr:uid="{00000000-0005-0000-0000-000026000000}"/>
    <cellStyle name="Normal 2 2" xfId="46" xr:uid="{00000000-0005-0000-0000-000027000000}"/>
    <cellStyle name="Normal 3" xfId="102" xr:uid="{37E27631-C263-447A-9143-D7E0B6598D81}"/>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Note 7" xfId="95" xr:uid="{47879337-12FF-41F3-A4CA-131626B20B4A}"/>
    <cellStyle name="Output" xfId="10" builtinId="21" customBuiltin="1"/>
    <cellStyle name="Output 2" xfId="96" xr:uid="{9B91FD14-A81C-4E22-AAE3-835D48D4E57B}"/>
    <cellStyle name="Style 1" xfId="97" xr:uid="{DFF07259-1033-4A04-AFE5-EA4C5F992C59}"/>
    <cellStyle name="Style 1 2" xfId="103" xr:uid="{FC97C4E5-DDF4-4F89-B92B-F27065C4991D}"/>
    <cellStyle name="Title" xfId="1" builtinId="15" customBuiltin="1"/>
    <cellStyle name="Title 2" xfId="50" xr:uid="{21CDE64B-82F3-4ACA-835D-BB1E591A6B14}"/>
    <cellStyle name="Title 3" xfId="98" xr:uid="{E7F477DB-B241-4F61-84D4-EA96753D0E7A}"/>
    <cellStyle name="Total" xfId="17" builtinId="25" customBuiltin="1"/>
    <cellStyle name="Total 2" xfId="99" xr:uid="{69E24450-C137-45D0-B444-88EB6E5A9626}"/>
    <cellStyle name="Warning Text" xfId="14" builtinId="11" customBuiltin="1"/>
    <cellStyle name="Warning Text 2" xfId="100" xr:uid="{A4813135-3D67-4AA6-B6D8-386A4361124B}"/>
    <cellStyle name="Обычный_RTS_select_issues" xfId="101" xr:uid="{C386955A-06E5-40A3-BB10-ACC42495F4E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3" Type="http://schemas.openxmlformats.org/officeDocument/2006/relationships/worksheet" Target="worksheets/sheet2.xml"/><Relationship Id="rId21" Type="http://schemas.openxmlformats.org/officeDocument/2006/relationships/styles" Target="styles.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 Type="http://schemas.openxmlformats.org/officeDocument/2006/relationships/chartsheet" Target="chartsheets/sheet1.xml"/><Relationship Id="rId16" Type="http://schemas.openxmlformats.org/officeDocument/2006/relationships/worksheet" Target="worksheets/sheet1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calcChain" Target="calcChain.xml"/><Relationship Id="rId10" Type="http://schemas.openxmlformats.org/officeDocument/2006/relationships/worksheet" Target="worksheets/sheet8.xml"/><Relationship Id="rId19" Type="http://schemas.openxmlformats.org/officeDocument/2006/relationships/pivotCacheDefinition" Target="pivotCache/pivotCacheDefinition1.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Crypto ETP Backtest-master-product rev-A2 25-Apr-2025.xlsx]Sheet2!PivotTable1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Ether vs</a:t>
            </a:r>
            <a:r>
              <a:rPr lang="en-US" baseline="0"/>
              <a:t> 2X ETHU Portfolios </a:t>
            </a:r>
          </a:p>
          <a:p>
            <a:pPr>
              <a:defRPr/>
            </a:pPr>
            <a:r>
              <a:rPr lang="en-US" sz="1100" baseline="0"/>
              <a:t>(Starting 15-Apr-2020 with $100)</a:t>
            </a:r>
            <a:endParaRPr lang="en-US" sz="1100"/>
          </a:p>
        </c:rich>
      </c:tx>
      <c:layout>
        <c:manualLayout>
          <c:xMode val="edge"/>
          <c:yMode val="edge"/>
          <c:x val="0.39831828870838953"/>
          <c:y val="5.61052106283115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407286323107048E-2"/>
          <c:y val="0.14198116913208356"/>
          <c:w val="0.89093642274097795"/>
          <c:h val="0.70569032150130417"/>
        </c:manualLayout>
      </c:layout>
      <c:lineChart>
        <c:grouping val="standard"/>
        <c:varyColors val="0"/>
        <c:ser>
          <c:idx val="0"/>
          <c:order val="0"/>
          <c:tx>
            <c:strRef>
              <c:f>Sheet2!$B$3</c:f>
              <c:strCache>
                <c:ptCount val="1"/>
                <c:pt idx="0">
                  <c:v> ETHU Port</c:v>
                </c:pt>
              </c:strCache>
            </c:strRef>
          </c:tx>
          <c:spPr>
            <a:ln w="28575" cap="rnd">
              <a:solidFill>
                <a:schemeClr val="accent1"/>
              </a:solidFill>
              <a:round/>
            </a:ln>
            <a:effectLst/>
          </c:spPr>
          <c:marker>
            <c:symbol val="none"/>
          </c:marker>
          <c:cat>
            <c:strRef>
              <c:f>Sheet2!$A$4:$A$1122</c:f>
              <c:strCache>
                <c:ptCount val="1118"/>
                <c:pt idx="0">
                  <c:v>4/15/2020</c:v>
                </c:pt>
                <c:pt idx="1">
                  <c:v>4/16/2020</c:v>
                </c:pt>
                <c:pt idx="2">
                  <c:v>4/17/2020</c:v>
                </c:pt>
                <c:pt idx="3">
                  <c:v>4/20/2020</c:v>
                </c:pt>
                <c:pt idx="4">
                  <c:v>4/21/2020</c:v>
                </c:pt>
                <c:pt idx="5">
                  <c:v>4/22/2020</c:v>
                </c:pt>
                <c:pt idx="6">
                  <c:v>4/23/2020</c:v>
                </c:pt>
                <c:pt idx="7">
                  <c:v>4/24/2020</c:v>
                </c:pt>
                <c:pt idx="8">
                  <c:v>4/27/2020</c:v>
                </c:pt>
                <c:pt idx="9">
                  <c:v>4/28/2020</c:v>
                </c:pt>
                <c:pt idx="10">
                  <c:v>4/29/2020</c:v>
                </c:pt>
                <c:pt idx="11">
                  <c:v>4/30/2020</c:v>
                </c:pt>
                <c:pt idx="12">
                  <c:v>5/1/2020</c:v>
                </c:pt>
                <c:pt idx="13">
                  <c:v>5/4/2020</c:v>
                </c:pt>
                <c:pt idx="14">
                  <c:v>5/5/2020</c:v>
                </c:pt>
                <c:pt idx="15">
                  <c:v>5/6/2020</c:v>
                </c:pt>
                <c:pt idx="16">
                  <c:v>5/7/2020</c:v>
                </c:pt>
                <c:pt idx="17">
                  <c:v>5/8/2020</c:v>
                </c:pt>
                <c:pt idx="18">
                  <c:v>5/11/2020</c:v>
                </c:pt>
                <c:pt idx="19">
                  <c:v>5/12/2020</c:v>
                </c:pt>
                <c:pt idx="20">
                  <c:v>5/13/2020</c:v>
                </c:pt>
                <c:pt idx="21">
                  <c:v>5/14/2020</c:v>
                </c:pt>
                <c:pt idx="22">
                  <c:v>5/15/2020</c:v>
                </c:pt>
                <c:pt idx="23">
                  <c:v>5/18/2020</c:v>
                </c:pt>
                <c:pt idx="24">
                  <c:v>5/19/2020</c:v>
                </c:pt>
                <c:pt idx="25">
                  <c:v>5/20/2020</c:v>
                </c:pt>
                <c:pt idx="26">
                  <c:v>5/21/2020</c:v>
                </c:pt>
                <c:pt idx="27">
                  <c:v>5/22/2020</c:v>
                </c:pt>
                <c:pt idx="28">
                  <c:v>5/26/2020</c:v>
                </c:pt>
                <c:pt idx="29">
                  <c:v>5/27/2020</c:v>
                </c:pt>
                <c:pt idx="30">
                  <c:v>5/28/2020</c:v>
                </c:pt>
                <c:pt idx="31">
                  <c:v>5/29/2020</c:v>
                </c:pt>
                <c:pt idx="32">
                  <c:v>6/1/2020</c:v>
                </c:pt>
                <c:pt idx="33">
                  <c:v>6/2/2020</c:v>
                </c:pt>
                <c:pt idx="34">
                  <c:v>6/3/2020</c:v>
                </c:pt>
                <c:pt idx="35">
                  <c:v>6/4/2020</c:v>
                </c:pt>
                <c:pt idx="36">
                  <c:v>6/5/2020</c:v>
                </c:pt>
                <c:pt idx="37">
                  <c:v>6/8/2020</c:v>
                </c:pt>
                <c:pt idx="38">
                  <c:v>6/9/2020</c:v>
                </c:pt>
                <c:pt idx="39">
                  <c:v>6/10/2020</c:v>
                </c:pt>
                <c:pt idx="40">
                  <c:v>6/11/2020</c:v>
                </c:pt>
                <c:pt idx="41">
                  <c:v>6/12/2020</c:v>
                </c:pt>
                <c:pt idx="42">
                  <c:v>6/15/2020</c:v>
                </c:pt>
                <c:pt idx="43">
                  <c:v>6/16/2020</c:v>
                </c:pt>
                <c:pt idx="44">
                  <c:v>6/17/2020</c:v>
                </c:pt>
                <c:pt idx="45">
                  <c:v>6/18/2020</c:v>
                </c:pt>
                <c:pt idx="46">
                  <c:v>6/19/2020</c:v>
                </c:pt>
                <c:pt idx="47">
                  <c:v>6/22/2020</c:v>
                </c:pt>
                <c:pt idx="48">
                  <c:v>6/23/2020</c:v>
                </c:pt>
                <c:pt idx="49">
                  <c:v>6/24/2020</c:v>
                </c:pt>
                <c:pt idx="50">
                  <c:v>6/25/2020</c:v>
                </c:pt>
                <c:pt idx="51">
                  <c:v>6/26/2020</c:v>
                </c:pt>
                <c:pt idx="52">
                  <c:v>6/29/2020</c:v>
                </c:pt>
                <c:pt idx="53">
                  <c:v>6/30/2020</c:v>
                </c:pt>
                <c:pt idx="54">
                  <c:v>7/1/2020</c:v>
                </c:pt>
                <c:pt idx="55">
                  <c:v>7/2/2020</c:v>
                </c:pt>
                <c:pt idx="56">
                  <c:v>7/6/2020</c:v>
                </c:pt>
                <c:pt idx="57">
                  <c:v>7/7/2020</c:v>
                </c:pt>
                <c:pt idx="58">
                  <c:v>7/8/2020</c:v>
                </c:pt>
                <c:pt idx="59">
                  <c:v>7/9/2020</c:v>
                </c:pt>
                <c:pt idx="60">
                  <c:v>7/10/2020</c:v>
                </c:pt>
                <c:pt idx="61">
                  <c:v>7/13/2020</c:v>
                </c:pt>
                <c:pt idx="62">
                  <c:v>7/14/2020</c:v>
                </c:pt>
                <c:pt idx="63">
                  <c:v>7/15/2020</c:v>
                </c:pt>
                <c:pt idx="64">
                  <c:v>7/16/2020</c:v>
                </c:pt>
                <c:pt idx="65">
                  <c:v>7/17/2020</c:v>
                </c:pt>
                <c:pt idx="66">
                  <c:v>7/20/2020</c:v>
                </c:pt>
                <c:pt idx="67">
                  <c:v>7/21/2020</c:v>
                </c:pt>
                <c:pt idx="68">
                  <c:v>7/22/2020</c:v>
                </c:pt>
                <c:pt idx="69">
                  <c:v>7/23/2020</c:v>
                </c:pt>
                <c:pt idx="70">
                  <c:v>7/24/2020</c:v>
                </c:pt>
                <c:pt idx="71">
                  <c:v>7/27/2020</c:v>
                </c:pt>
                <c:pt idx="72">
                  <c:v>7/28/2020</c:v>
                </c:pt>
                <c:pt idx="73">
                  <c:v>7/29/2020</c:v>
                </c:pt>
                <c:pt idx="74">
                  <c:v>7/30/2020</c:v>
                </c:pt>
                <c:pt idx="75">
                  <c:v>7/31/2020</c:v>
                </c:pt>
                <c:pt idx="76">
                  <c:v>8/3/2020</c:v>
                </c:pt>
                <c:pt idx="77">
                  <c:v>8/4/2020</c:v>
                </c:pt>
                <c:pt idx="78">
                  <c:v>8/5/2020</c:v>
                </c:pt>
                <c:pt idx="79">
                  <c:v>8/6/2020</c:v>
                </c:pt>
                <c:pt idx="80">
                  <c:v>8/7/2020</c:v>
                </c:pt>
                <c:pt idx="81">
                  <c:v>8/10/2020</c:v>
                </c:pt>
                <c:pt idx="82">
                  <c:v>8/11/2020</c:v>
                </c:pt>
                <c:pt idx="83">
                  <c:v>8/12/2020</c:v>
                </c:pt>
                <c:pt idx="84">
                  <c:v>8/13/2020</c:v>
                </c:pt>
                <c:pt idx="85">
                  <c:v>8/14/2020</c:v>
                </c:pt>
                <c:pt idx="86">
                  <c:v>8/17/2020</c:v>
                </c:pt>
                <c:pt idx="87">
                  <c:v>8/18/2020</c:v>
                </c:pt>
                <c:pt idx="88">
                  <c:v>8/19/2020</c:v>
                </c:pt>
                <c:pt idx="89">
                  <c:v>8/20/2020</c:v>
                </c:pt>
                <c:pt idx="90">
                  <c:v>8/21/2020</c:v>
                </c:pt>
                <c:pt idx="91">
                  <c:v>8/24/2020</c:v>
                </c:pt>
                <c:pt idx="92">
                  <c:v>8/25/2020</c:v>
                </c:pt>
                <c:pt idx="93">
                  <c:v>8/26/2020</c:v>
                </c:pt>
                <c:pt idx="94">
                  <c:v>8/27/2020</c:v>
                </c:pt>
                <c:pt idx="95">
                  <c:v>8/28/2020</c:v>
                </c:pt>
                <c:pt idx="96">
                  <c:v>8/31/2020</c:v>
                </c:pt>
                <c:pt idx="97">
                  <c:v>9/1/2020</c:v>
                </c:pt>
                <c:pt idx="98">
                  <c:v>9/2/2020</c:v>
                </c:pt>
                <c:pt idx="99">
                  <c:v>9/3/2020</c:v>
                </c:pt>
                <c:pt idx="100">
                  <c:v>9/4/2020</c:v>
                </c:pt>
                <c:pt idx="101">
                  <c:v>9/8/2020</c:v>
                </c:pt>
                <c:pt idx="102">
                  <c:v>9/9/2020</c:v>
                </c:pt>
                <c:pt idx="103">
                  <c:v>9/10/2020</c:v>
                </c:pt>
                <c:pt idx="104">
                  <c:v>9/11/2020</c:v>
                </c:pt>
                <c:pt idx="105">
                  <c:v>9/14/2020</c:v>
                </c:pt>
                <c:pt idx="106">
                  <c:v>9/15/2020</c:v>
                </c:pt>
                <c:pt idx="107">
                  <c:v>9/16/2020</c:v>
                </c:pt>
                <c:pt idx="108">
                  <c:v>9/17/2020</c:v>
                </c:pt>
                <c:pt idx="109">
                  <c:v>9/18/2020</c:v>
                </c:pt>
                <c:pt idx="110">
                  <c:v>9/21/2020</c:v>
                </c:pt>
                <c:pt idx="111">
                  <c:v>9/22/2020</c:v>
                </c:pt>
                <c:pt idx="112">
                  <c:v>9/23/2020</c:v>
                </c:pt>
                <c:pt idx="113">
                  <c:v>9/24/2020</c:v>
                </c:pt>
                <c:pt idx="114">
                  <c:v>9/25/2020</c:v>
                </c:pt>
                <c:pt idx="115">
                  <c:v>9/28/2020</c:v>
                </c:pt>
                <c:pt idx="116">
                  <c:v>9/29/2020</c:v>
                </c:pt>
                <c:pt idx="117">
                  <c:v>9/30/2020</c:v>
                </c:pt>
                <c:pt idx="118">
                  <c:v>10/1/2020</c:v>
                </c:pt>
                <c:pt idx="119">
                  <c:v>10/2/2020</c:v>
                </c:pt>
                <c:pt idx="120">
                  <c:v>10/5/2020</c:v>
                </c:pt>
                <c:pt idx="121">
                  <c:v>10/6/2020</c:v>
                </c:pt>
                <c:pt idx="122">
                  <c:v>10/7/2020</c:v>
                </c:pt>
                <c:pt idx="123">
                  <c:v>10/8/2020</c:v>
                </c:pt>
                <c:pt idx="124">
                  <c:v>10/9/2020</c:v>
                </c:pt>
                <c:pt idx="125">
                  <c:v>10/12/2020</c:v>
                </c:pt>
                <c:pt idx="126">
                  <c:v>10/13/2020</c:v>
                </c:pt>
                <c:pt idx="127">
                  <c:v>10/14/2020</c:v>
                </c:pt>
                <c:pt idx="128">
                  <c:v>10/15/2020</c:v>
                </c:pt>
                <c:pt idx="129">
                  <c:v>10/16/2020</c:v>
                </c:pt>
                <c:pt idx="130">
                  <c:v>10/19/2020</c:v>
                </c:pt>
                <c:pt idx="131">
                  <c:v>10/20/2020</c:v>
                </c:pt>
                <c:pt idx="132">
                  <c:v>10/21/2020</c:v>
                </c:pt>
                <c:pt idx="133">
                  <c:v>10/22/2020</c:v>
                </c:pt>
                <c:pt idx="134">
                  <c:v>10/23/2020</c:v>
                </c:pt>
                <c:pt idx="135">
                  <c:v>10/26/2020</c:v>
                </c:pt>
                <c:pt idx="136">
                  <c:v>10/27/2020</c:v>
                </c:pt>
                <c:pt idx="137">
                  <c:v>10/28/2020</c:v>
                </c:pt>
                <c:pt idx="138">
                  <c:v>10/29/2020</c:v>
                </c:pt>
                <c:pt idx="139">
                  <c:v>10/30/2020</c:v>
                </c:pt>
                <c:pt idx="140">
                  <c:v>11/2/2020</c:v>
                </c:pt>
                <c:pt idx="141">
                  <c:v>11/3/2020</c:v>
                </c:pt>
                <c:pt idx="142">
                  <c:v>11/4/2020</c:v>
                </c:pt>
                <c:pt idx="143">
                  <c:v>11/5/2020</c:v>
                </c:pt>
                <c:pt idx="144">
                  <c:v>11/6/2020</c:v>
                </c:pt>
                <c:pt idx="145">
                  <c:v>11/9/2020</c:v>
                </c:pt>
                <c:pt idx="146">
                  <c:v>11/10/2020</c:v>
                </c:pt>
                <c:pt idx="147">
                  <c:v>11/11/2020</c:v>
                </c:pt>
                <c:pt idx="148">
                  <c:v>11/12/2020</c:v>
                </c:pt>
                <c:pt idx="149">
                  <c:v>11/13/2020</c:v>
                </c:pt>
                <c:pt idx="150">
                  <c:v>11/16/2020</c:v>
                </c:pt>
                <c:pt idx="151">
                  <c:v>11/17/2020</c:v>
                </c:pt>
                <c:pt idx="152">
                  <c:v>11/18/2020</c:v>
                </c:pt>
                <c:pt idx="153">
                  <c:v>11/19/2020</c:v>
                </c:pt>
                <c:pt idx="154">
                  <c:v>11/20/2020</c:v>
                </c:pt>
                <c:pt idx="155">
                  <c:v>11/23/2020</c:v>
                </c:pt>
                <c:pt idx="156">
                  <c:v>11/24/2020</c:v>
                </c:pt>
                <c:pt idx="157">
                  <c:v>11/25/2020</c:v>
                </c:pt>
                <c:pt idx="158">
                  <c:v>11/27/2020</c:v>
                </c:pt>
                <c:pt idx="159">
                  <c:v>11/30/2020</c:v>
                </c:pt>
                <c:pt idx="160">
                  <c:v>12/1/2020</c:v>
                </c:pt>
                <c:pt idx="161">
                  <c:v>12/2/2020</c:v>
                </c:pt>
                <c:pt idx="162">
                  <c:v>12/3/2020</c:v>
                </c:pt>
                <c:pt idx="163">
                  <c:v>12/4/2020</c:v>
                </c:pt>
                <c:pt idx="164">
                  <c:v>12/7/2020</c:v>
                </c:pt>
                <c:pt idx="165">
                  <c:v>12/8/2020</c:v>
                </c:pt>
                <c:pt idx="166">
                  <c:v>12/9/2020</c:v>
                </c:pt>
                <c:pt idx="167">
                  <c:v>12/10/2020</c:v>
                </c:pt>
                <c:pt idx="168">
                  <c:v>12/11/2020</c:v>
                </c:pt>
                <c:pt idx="169">
                  <c:v>12/14/2020</c:v>
                </c:pt>
                <c:pt idx="170">
                  <c:v>12/15/2020</c:v>
                </c:pt>
                <c:pt idx="171">
                  <c:v>12/16/2020</c:v>
                </c:pt>
                <c:pt idx="172">
                  <c:v>12/17/2020</c:v>
                </c:pt>
                <c:pt idx="173">
                  <c:v>12/18/2020</c:v>
                </c:pt>
                <c:pt idx="174">
                  <c:v>12/21/2020</c:v>
                </c:pt>
                <c:pt idx="175">
                  <c:v>12/22/2020</c:v>
                </c:pt>
                <c:pt idx="176">
                  <c:v>12/23/2020</c:v>
                </c:pt>
                <c:pt idx="177">
                  <c:v>12/24/2020</c:v>
                </c:pt>
                <c:pt idx="178">
                  <c:v>12/28/2020</c:v>
                </c:pt>
                <c:pt idx="179">
                  <c:v>12/29/2020</c:v>
                </c:pt>
                <c:pt idx="180">
                  <c:v>12/30/2020</c:v>
                </c:pt>
                <c:pt idx="181">
                  <c:v>12/31/2020</c:v>
                </c:pt>
                <c:pt idx="182">
                  <c:v>1/4/2021</c:v>
                </c:pt>
                <c:pt idx="183">
                  <c:v>1/5/2021</c:v>
                </c:pt>
                <c:pt idx="184">
                  <c:v>1/6/2021</c:v>
                </c:pt>
                <c:pt idx="185">
                  <c:v>1/7/2021</c:v>
                </c:pt>
                <c:pt idx="186">
                  <c:v>1/8/2021</c:v>
                </c:pt>
                <c:pt idx="187">
                  <c:v>1/11/2021</c:v>
                </c:pt>
                <c:pt idx="188">
                  <c:v>1/12/2021</c:v>
                </c:pt>
                <c:pt idx="189">
                  <c:v>1/13/2021</c:v>
                </c:pt>
                <c:pt idx="190">
                  <c:v>1/14/2021</c:v>
                </c:pt>
                <c:pt idx="191">
                  <c:v>1/15/2021</c:v>
                </c:pt>
                <c:pt idx="192">
                  <c:v>1/19/2021</c:v>
                </c:pt>
                <c:pt idx="193">
                  <c:v>1/20/2021</c:v>
                </c:pt>
                <c:pt idx="194">
                  <c:v>1/21/2021</c:v>
                </c:pt>
                <c:pt idx="195">
                  <c:v>1/22/2021</c:v>
                </c:pt>
                <c:pt idx="196">
                  <c:v>1/25/2021</c:v>
                </c:pt>
                <c:pt idx="197">
                  <c:v>1/26/2021</c:v>
                </c:pt>
                <c:pt idx="198">
                  <c:v>1/27/2021</c:v>
                </c:pt>
                <c:pt idx="199">
                  <c:v>1/28/2021</c:v>
                </c:pt>
                <c:pt idx="200">
                  <c:v>1/29/2021</c:v>
                </c:pt>
                <c:pt idx="201">
                  <c:v>2/1/2021</c:v>
                </c:pt>
                <c:pt idx="202">
                  <c:v>2/2/2021</c:v>
                </c:pt>
                <c:pt idx="203">
                  <c:v>2/3/2021</c:v>
                </c:pt>
                <c:pt idx="204">
                  <c:v>2/4/2021</c:v>
                </c:pt>
                <c:pt idx="205">
                  <c:v>2/5/2021</c:v>
                </c:pt>
                <c:pt idx="206">
                  <c:v>2/8/2021</c:v>
                </c:pt>
                <c:pt idx="207">
                  <c:v>2/9/2021</c:v>
                </c:pt>
                <c:pt idx="208">
                  <c:v>2/10/2021</c:v>
                </c:pt>
                <c:pt idx="209">
                  <c:v>2/11/2021</c:v>
                </c:pt>
                <c:pt idx="210">
                  <c:v>2/12/2021</c:v>
                </c:pt>
                <c:pt idx="211">
                  <c:v>2/16/2021</c:v>
                </c:pt>
                <c:pt idx="212">
                  <c:v>2/17/2021</c:v>
                </c:pt>
                <c:pt idx="213">
                  <c:v>2/18/2021</c:v>
                </c:pt>
                <c:pt idx="214">
                  <c:v>2/19/2021</c:v>
                </c:pt>
                <c:pt idx="215">
                  <c:v>2/22/2021</c:v>
                </c:pt>
                <c:pt idx="216">
                  <c:v>2/23/2021</c:v>
                </c:pt>
                <c:pt idx="217">
                  <c:v>2/24/2021</c:v>
                </c:pt>
                <c:pt idx="218">
                  <c:v>2/25/2021</c:v>
                </c:pt>
                <c:pt idx="219">
                  <c:v>2/26/2021</c:v>
                </c:pt>
                <c:pt idx="220">
                  <c:v>3/1/2021</c:v>
                </c:pt>
                <c:pt idx="221">
                  <c:v>3/2/2021</c:v>
                </c:pt>
                <c:pt idx="222">
                  <c:v>3/3/2021</c:v>
                </c:pt>
                <c:pt idx="223">
                  <c:v>3/4/2021</c:v>
                </c:pt>
                <c:pt idx="224">
                  <c:v>3/5/2021</c:v>
                </c:pt>
                <c:pt idx="225">
                  <c:v>3/8/2021</c:v>
                </c:pt>
                <c:pt idx="226">
                  <c:v>3/9/2021</c:v>
                </c:pt>
                <c:pt idx="227">
                  <c:v>3/10/2021</c:v>
                </c:pt>
                <c:pt idx="228">
                  <c:v>3/11/2021</c:v>
                </c:pt>
                <c:pt idx="229">
                  <c:v>3/12/2021</c:v>
                </c:pt>
                <c:pt idx="230">
                  <c:v>3/15/2021</c:v>
                </c:pt>
                <c:pt idx="231">
                  <c:v>3/16/2021</c:v>
                </c:pt>
                <c:pt idx="232">
                  <c:v>3/17/2021</c:v>
                </c:pt>
                <c:pt idx="233">
                  <c:v>3/18/2021</c:v>
                </c:pt>
                <c:pt idx="234">
                  <c:v>3/19/2021</c:v>
                </c:pt>
                <c:pt idx="235">
                  <c:v>3/22/2021</c:v>
                </c:pt>
                <c:pt idx="236">
                  <c:v>3/23/2021</c:v>
                </c:pt>
                <c:pt idx="237">
                  <c:v>3/24/2021</c:v>
                </c:pt>
                <c:pt idx="238">
                  <c:v>3/25/2021</c:v>
                </c:pt>
                <c:pt idx="239">
                  <c:v>3/26/2021</c:v>
                </c:pt>
                <c:pt idx="240">
                  <c:v>3/29/2021</c:v>
                </c:pt>
                <c:pt idx="241">
                  <c:v>3/30/2021</c:v>
                </c:pt>
                <c:pt idx="242">
                  <c:v>3/31/2021</c:v>
                </c:pt>
                <c:pt idx="243">
                  <c:v>4/1/2021</c:v>
                </c:pt>
                <c:pt idx="244">
                  <c:v>4/5/2021</c:v>
                </c:pt>
                <c:pt idx="245">
                  <c:v>4/6/2021</c:v>
                </c:pt>
                <c:pt idx="246">
                  <c:v>4/7/2021</c:v>
                </c:pt>
                <c:pt idx="247">
                  <c:v>4/8/2021</c:v>
                </c:pt>
                <c:pt idx="248">
                  <c:v>4/9/2021</c:v>
                </c:pt>
                <c:pt idx="249">
                  <c:v>4/12/2021</c:v>
                </c:pt>
                <c:pt idx="250">
                  <c:v>4/13/2021</c:v>
                </c:pt>
                <c:pt idx="251">
                  <c:v>4/14/2021</c:v>
                </c:pt>
                <c:pt idx="252">
                  <c:v>4/15/2021</c:v>
                </c:pt>
                <c:pt idx="253">
                  <c:v>4/16/2021</c:v>
                </c:pt>
                <c:pt idx="254">
                  <c:v>4/19/2021</c:v>
                </c:pt>
                <c:pt idx="255">
                  <c:v>4/20/2021</c:v>
                </c:pt>
                <c:pt idx="256">
                  <c:v>4/21/2021</c:v>
                </c:pt>
                <c:pt idx="257">
                  <c:v>4/22/2021</c:v>
                </c:pt>
                <c:pt idx="258">
                  <c:v>4/23/2021</c:v>
                </c:pt>
                <c:pt idx="259">
                  <c:v>4/26/2021</c:v>
                </c:pt>
                <c:pt idx="260">
                  <c:v>4/27/2021</c:v>
                </c:pt>
                <c:pt idx="261">
                  <c:v>4/28/2021</c:v>
                </c:pt>
                <c:pt idx="262">
                  <c:v>4/29/2021</c:v>
                </c:pt>
                <c:pt idx="263">
                  <c:v>4/30/2021</c:v>
                </c:pt>
                <c:pt idx="264">
                  <c:v>5/3/2021</c:v>
                </c:pt>
                <c:pt idx="265">
                  <c:v>5/4/2021</c:v>
                </c:pt>
                <c:pt idx="266">
                  <c:v>5/5/2021</c:v>
                </c:pt>
                <c:pt idx="267">
                  <c:v>5/6/2021</c:v>
                </c:pt>
                <c:pt idx="268">
                  <c:v>5/7/2021</c:v>
                </c:pt>
                <c:pt idx="269">
                  <c:v>5/10/2021</c:v>
                </c:pt>
                <c:pt idx="270">
                  <c:v>5/11/2021</c:v>
                </c:pt>
                <c:pt idx="271">
                  <c:v>5/12/2021</c:v>
                </c:pt>
                <c:pt idx="272">
                  <c:v>5/13/2021</c:v>
                </c:pt>
                <c:pt idx="273">
                  <c:v>5/14/2021</c:v>
                </c:pt>
                <c:pt idx="274">
                  <c:v>5/17/2021</c:v>
                </c:pt>
                <c:pt idx="275">
                  <c:v>5/18/2021</c:v>
                </c:pt>
                <c:pt idx="276">
                  <c:v>5/19/2021</c:v>
                </c:pt>
                <c:pt idx="277">
                  <c:v>5/20/2021</c:v>
                </c:pt>
                <c:pt idx="278">
                  <c:v>5/21/2021</c:v>
                </c:pt>
                <c:pt idx="279">
                  <c:v>5/24/2021</c:v>
                </c:pt>
                <c:pt idx="280">
                  <c:v>5/25/2021</c:v>
                </c:pt>
                <c:pt idx="281">
                  <c:v>5/26/2021</c:v>
                </c:pt>
                <c:pt idx="282">
                  <c:v>5/27/2021</c:v>
                </c:pt>
                <c:pt idx="283">
                  <c:v>5/28/2021</c:v>
                </c:pt>
                <c:pt idx="284">
                  <c:v>6/1/2021</c:v>
                </c:pt>
                <c:pt idx="285">
                  <c:v>6/2/2021</c:v>
                </c:pt>
                <c:pt idx="286">
                  <c:v>6/3/2021</c:v>
                </c:pt>
                <c:pt idx="287">
                  <c:v>6/4/2021</c:v>
                </c:pt>
                <c:pt idx="288">
                  <c:v>6/7/2021</c:v>
                </c:pt>
                <c:pt idx="289">
                  <c:v>6/8/2021</c:v>
                </c:pt>
                <c:pt idx="290">
                  <c:v>6/9/2021</c:v>
                </c:pt>
                <c:pt idx="291">
                  <c:v>6/10/2021</c:v>
                </c:pt>
                <c:pt idx="292">
                  <c:v>6/11/2021</c:v>
                </c:pt>
                <c:pt idx="293">
                  <c:v>6/14/2021</c:v>
                </c:pt>
                <c:pt idx="294">
                  <c:v>6/15/2021</c:v>
                </c:pt>
                <c:pt idx="295">
                  <c:v>6/16/2021</c:v>
                </c:pt>
                <c:pt idx="296">
                  <c:v>6/17/2021</c:v>
                </c:pt>
                <c:pt idx="297">
                  <c:v>6/18/2021</c:v>
                </c:pt>
                <c:pt idx="298">
                  <c:v>6/21/2021</c:v>
                </c:pt>
                <c:pt idx="299">
                  <c:v>6/22/2021</c:v>
                </c:pt>
                <c:pt idx="300">
                  <c:v>6/23/2021</c:v>
                </c:pt>
                <c:pt idx="301">
                  <c:v>6/24/2021</c:v>
                </c:pt>
                <c:pt idx="302">
                  <c:v>6/25/2021</c:v>
                </c:pt>
                <c:pt idx="303">
                  <c:v>6/28/2021</c:v>
                </c:pt>
                <c:pt idx="304">
                  <c:v>6/29/2021</c:v>
                </c:pt>
                <c:pt idx="305">
                  <c:v>6/30/2021</c:v>
                </c:pt>
                <c:pt idx="306">
                  <c:v>7/1/2021</c:v>
                </c:pt>
                <c:pt idx="307">
                  <c:v>7/2/2021</c:v>
                </c:pt>
                <c:pt idx="308">
                  <c:v>7/6/2021</c:v>
                </c:pt>
                <c:pt idx="309">
                  <c:v>7/7/2021</c:v>
                </c:pt>
                <c:pt idx="310">
                  <c:v>7/8/2021</c:v>
                </c:pt>
                <c:pt idx="311">
                  <c:v>7/9/2021</c:v>
                </c:pt>
                <c:pt idx="312">
                  <c:v>7/12/2021</c:v>
                </c:pt>
                <c:pt idx="313">
                  <c:v>7/13/2021</c:v>
                </c:pt>
                <c:pt idx="314">
                  <c:v>7/14/2021</c:v>
                </c:pt>
                <c:pt idx="315">
                  <c:v>7/15/2021</c:v>
                </c:pt>
                <c:pt idx="316">
                  <c:v>7/16/2021</c:v>
                </c:pt>
                <c:pt idx="317">
                  <c:v>7/19/2021</c:v>
                </c:pt>
                <c:pt idx="318">
                  <c:v>7/20/2021</c:v>
                </c:pt>
                <c:pt idx="319">
                  <c:v>7/21/2021</c:v>
                </c:pt>
                <c:pt idx="320">
                  <c:v>7/22/2021</c:v>
                </c:pt>
                <c:pt idx="321">
                  <c:v>7/23/2021</c:v>
                </c:pt>
                <c:pt idx="322">
                  <c:v>7/26/2021</c:v>
                </c:pt>
                <c:pt idx="323">
                  <c:v>7/27/2021</c:v>
                </c:pt>
                <c:pt idx="324">
                  <c:v>7/28/2021</c:v>
                </c:pt>
                <c:pt idx="325">
                  <c:v>7/29/2021</c:v>
                </c:pt>
                <c:pt idx="326">
                  <c:v>7/30/2021</c:v>
                </c:pt>
                <c:pt idx="327">
                  <c:v>8/2/2021</c:v>
                </c:pt>
                <c:pt idx="328">
                  <c:v>8/3/2021</c:v>
                </c:pt>
                <c:pt idx="329">
                  <c:v>8/4/2021</c:v>
                </c:pt>
                <c:pt idx="330">
                  <c:v>8/5/2021</c:v>
                </c:pt>
                <c:pt idx="331">
                  <c:v>8/6/2021</c:v>
                </c:pt>
                <c:pt idx="332">
                  <c:v>8/9/2021</c:v>
                </c:pt>
                <c:pt idx="333">
                  <c:v>8/10/2021</c:v>
                </c:pt>
                <c:pt idx="334">
                  <c:v>8/11/2021</c:v>
                </c:pt>
                <c:pt idx="335">
                  <c:v>8/12/2021</c:v>
                </c:pt>
                <c:pt idx="336">
                  <c:v>8/13/2021</c:v>
                </c:pt>
                <c:pt idx="337">
                  <c:v>8/16/2021</c:v>
                </c:pt>
                <c:pt idx="338">
                  <c:v>8/17/2021</c:v>
                </c:pt>
                <c:pt idx="339">
                  <c:v>8/18/2021</c:v>
                </c:pt>
                <c:pt idx="340">
                  <c:v>8/19/2021</c:v>
                </c:pt>
                <c:pt idx="341">
                  <c:v>8/20/2021</c:v>
                </c:pt>
                <c:pt idx="342">
                  <c:v>8/23/2021</c:v>
                </c:pt>
                <c:pt idx="343">
                  <c:v>8/24/2021</c:v>
                </c:pt>
                <c:pt idx="344">
                  <c:v>8/25/2021</c:v>
                </c:pt>
                <c:pt idx="345">
                  <c:v>8/26/2021</c:v>
                </c:pt>
                <c:pt idx="346">
                  <c:v>8/27/2021</c:v>
                </c:pt>
                <c:pt idx="347">
                  <c:v>8/30/2021</c:v>
                </c:pt>
                <c:pt idx="348">
                  <c:v>8/31/2021</c:v>
                </c:pt>
                <c:pt idx="349">
                  <c:v>9/1/2021</c:v>
                </c:pt>
                <c:pt idx="350">
                  <c:v>9/2/2021</c:v>
                </c:pt>
                <c:pt idx="351">
                  <c:v>9/3/2021</c:v>
                </c:pt>
                <c:pt idx="352">
                  <c:v>9/7/2021</c:v>
                </c:pt>
                <c:pt idx="353">
                  <c:v>9/8/2021</c:v>
                </c:pt>
                <c:pt idx="354">
                  <c:v>9/9/2021</c:v>
                </c:pt>
                <c:pt idx="355">
                  <c:v>9/10/2021</c:v>
                </c:pt>
                <c:pt idx="356">
                  <c:v>9/13/2021</c:v>
                </c:pt>
                <c:pt idx="357">
                  <c:v>9/14/2021</c:v>
                </c:pt>
                <c:pt idx="358">
                  <c:v>9/15/2021</c:v>
                </c:pt>
                <c:pt idx="359">
                  <c:v>9/16/2021</c:v>
                </c:pt>
                <c:pt idx="360">
                  <c:v>9/17/2021</c:v>
                </c:pt>
                <c:pt idx="361">
                  <c:v>9/20/2021</c:v>
                </c:pt>
                <c:pt idx="362">
                  <c:v>9/21/2021</c:v>
                </c:pt>
                <c:pt idx="363">
                  <c:v>9/22/2021</c:v>
                </c:pt>
                <c:pt idx="364">
                  <c:v>9/23/2021</c:v>
                </c:pt>
                <c:pt idx="365">
                  <c:v>9/24/2021</c:v>
                </c:pt>
                <c:pt idx="366">
                  <c:v>9/27/2021</c:v>
                </c:pt>
                <c:pt idx="367">
                  <c:v>9/28/2021</c:v>
                </c:pt>
                <c:pt idx="368">
                  <c:v>9/29/2021</c:v>
                </c:pt>
                <c:pt idx="369">
                  <c:v>9/30/2021</c:v>
                </c:pt>
                <c:pt idx="370">
                  <c:v>10/1/2021</c:v>
                </c:pt>
                <c:pt idx="371">
                  <c:v>10/4/2021</c:v>
                </c:pt>
                <c:pt idx="372">
                  <c:v>10/5/2021</c:v>
                </c:pt>
                <c:pt idx="373">
                  <c:v>10/6/2021</c:v>
                </c:pt>
                <c:pt idx="374">
                  <c:v>10/7/2021</c:v>
                </c:pt>
                <c:pt idx="375">
                  <c:v>10/8/2021</c:v>
                </c:pt>
                <c:pt idx="376">
                  <c:v>10/11/2021</c:v>
                </c:pt>
                <c:pt idx="377">
                  <c:v>10/12/2021</c:v>
                </c:pt>
                <c:pt idx="378">
                  <c:v>10/13/2021</c:v>
                </c:pt>
                <c:pt idx="379">
                  <c:v>10/14/2021</c:v>
                </c:pt>
                <c:pt idx="380">
                  <c:v>10/15/2021</c:v>
                </c:pt>
                <c:pt idx="381">
                  <c:v>10/18/2021</c:v>
                </c:pt>
                <c:pt idx="382">
                  <c:v>10/19/2021</c:v>
                </c:pt>
                <c:pt idx="383">
                  <c:v>10/20/2021</c:v>
                </c:pt>
                <c:pt idx="384">
                  <c:v>10/21/2021</c:v>
                </c:pt>
                <c:pt idx="385">
                  <c:v>10/22/2021</c:v>
                </c:pt>
                <c:pt idx="386">
                  <c:v>10/25/2021</c:v>
                </c:pt>
                <c:pt idx="387">
                  <c:v>10/26/2021</c:v>
                </c:pt>
                <c:pt idx="388">
                  <c:v>10/27/2021</c:v>
                </c:pt>
                <c:pt idx="389">
                  <c:v>10/28/2021</c:v>
                </c:pt>
                <c:pt idx="390">
                  <c:v>10/29/2021</c:v>
                </c:pt>
                <c:pt idx="391">
                  <c:v>11/1/2021</c:v>
                </c:pt>
                <c:pt idx="392">
                  <c:v>11/2/2021</c:v>
                </c:pt>
                <c:pt idx="393">
                  <c:v>11/3/2021</c:v>
                </c:pt>
                <c:pt idx="394">
                  <c:v>11/4/2021</c:v>
                </c:pt>
                <c:pt idx="395">
                  <c:v>11/5/2021</c:v>
                </c:pt>
                <c:pt idx="396">
                  <c:v>11/8/2021</c:v>
                </c:pt>
                <c:pt idx="397">
                  <c:v>11/9/2021</c:v>
                </c:pt>
                <c:pt idx="398">
                  <c:v>11/10/2021</c:v>
                </c:pt>
                <c:pt idx="399">
                  <c:v>11/11/2021</c:v>
                </c:pt>
                <c:pt idx="400">
                  <c:v>11/12/2021</c:v>
                </c:pt>
                <c:pt idx="401">
                  <c:v>11/15/2021</c:v>
                </c:pt>
                <c:pt idx="402">
                  <c:v>11/16/2021</c:v>
                </c:pt>
                <c:pt idx="403">
                  <c:v>11/17/2021</c:v>
                </c:pt>
                <c:pt idx="404">
                  <c:v>11/18/2021</c:v>
                </c:pt>
                <c:pt idx="405">
                  <c:v>11/19/2021</c:v>
                </c:pt>
                <c:pt idx="406">
                  <c:v>11/22/2021</c:v>
                </c:pt>
                <c:pt idx="407">
                  <c:v>11/23/2021</c:v>
                </c:pt>
                <c:pt idx="408">
                  <c:v>11/24/2021</c:v>
                </c:pt>
                <c:pt idx="409">
                  <c:v>11/26/2021</c:v>
                </c:pt>
                <c:pt idx="410">
                  <c:v>11/29/2021</c:v>
                </c:pt>
                <c:pt idx="411">
                  <c:v>11/30/2021</c:v>
                </c:pt>
                <c:pt idx="412">
                  <c:v>12/1/2021</c:v>
                </c:pt>
                <c:pt idx="413">
                  <c:v>12/2/2021</c:v>
                </c:pt>
                <c:pt idx="414">
                  <c:v>12/3/2021</c:v>
                </c:pt>
                <c:pt idx="415">
                  <c:v>12/6/2021</c:v>
                </c:pt>
                <c:pt idx="416">
                  <c:v>12/7/2021</c:v>
                </c:pt>
                <c:pt idx="417">
                  <c:v>12/8/2021</c:v>
                </c:pt>
                <c:pt idx="418">
                  <c:v>12/9/2021</c:v>
                </c:pt>
                <c:pt idx="419">
                  <c:v>12/10/2021</c:v>
                </c:pt>
                <c:pt idx="420">
                  <c:v>12/13/2021</c:v>
                </c:pt>
                <c:pt idx="421">
                  <c:v>12/14/2021</c:v>
                </c:pt>
                <c:pt idx="422">
                  <c:v>12/15/2021</c:v>
                </c:pt>
                <c:pt idx="423">
                  <c:v>12/16/2021</c:v>
                </c:pt>
                <c:pt idx="424">
                  <c:v>12/17/2021</c:v>
                </c:pt>
                <c:pt idx="425">
                  <c:v>12/20/2021</c:v>
                </c:pt>
                <c:pt idx="426">
                  <c:v>12/21/2021</c:v>
                </c:pt>
                <c:pt idx="427">
                  <c:v>12/22/2021</c:v>
                </c:pt>
                <c:pt idx="428">
                  <c:v>12/23/2021</c:v>
                </c:pt>
                <c:pt idx="429">
                  <c:v>12/27/2021</c:v>
                </c:pt>
                <c:pt idx="430">
                  <c:v>12/28/2021</c:v>
                </c:pt>
                <c:pt idx="431">
                  <c:v>12/29/2021</c:v>
                </c:pt>
                <c:pt idx="432">
                  <c:v>12/30/2021</c:v>
                </c:pt>
                <c:pt idx="433">
                  <c:v>12/31/2021</c:v>
                </c:pt>
                <c:pt idx="434">
                  <c:v>1/3/2022</c:v>
                </c:pt>
                <c:pt idx="435">
                  <c:v>1/4/2022</c:v>
                </c:pt>
                <c:pt idx="436">
                  <c:v>1/5/2022</c:v>
                </c:pt>
                <c:pt idx="437">
                  <c:v>1/6/2022</c:v>
                </c:pt>
                <c:pt idx="438">
                  <c:v>1/7/2022</c:v>
                </c:pt>
                <c:pt idx="439">
                  <c:v>1/10/2022</c:v>
                </c:pt>
                <c:pt idx="440">
                  <c:v>1/11/2022</c:v>
                </c:pt>
                <c:pt idx="441">
                  <c:v>1/12/2022</c:v>
                </c:pt>
                <c:pt idx="442">
                  <c:v>1/13/2022</c:v>
                </c:pt>
                <c:pt idx="443">
                  <c:v>1/14/2022</c:v>
                </c:pt>
                <c:pt idx="444">
                  <c:v>1/18/2022</c:v>
                </c:pt>
                <c:pt idx="445">
                  <c:v>1/19/2022</c:v>
                </c:pt>
                <c:pt idx="446">
                  <c:v>1/20/2022</c:v>
                </c:pt>
                <c:pt idx="447">
                  <c:v>1/21/2022</c:v>
                </c:pt>
                <c:pt idx="448">
                  <c:v>1/24/2022</c:v>
                </c:pt>
                <c:pt idx="449">
                  <c:v>1/25/2022</c:v>
                </c:pt>
                <c:pt idx="450">
                  <c:v>1/26/2022</c:v>
                </c:pt>
                <c:pt idx="451">
                  <c:v>1/27/2022</c:v>
                </c:pt>
                <c:pt idx="452">
                  <c:v>1/28/2022</c:v>
                </c:pt>
                <c:pt idx="453">
                  <c:v>1/31/2022</c:v>
                </c:pt>
                <c:pt idx="454">
                  <c:v>2/1/2022</c:v>
                </c:pt>
                <c:pt idx="455">
                  <c:v>2/2/2022</c:v>
                </c:pt>
                <c:pt idx="456">
                  <c:v>2/3/2022</c:v>
                </c:pt>
                <c:pt idx="457">
                  <c:v>2/4/2022</c:v>
                </c:pt>
                <c:pt idx="458">
                  <c:v>2/7/2022</c:v>
                </c:pt>
                <c:pt idx="459">
                  <c:v>2/8/2022</c:v>
                </c:pt>
                <c:pt idx="460">
                  <c:v>2/9/2022</c:v>
                </c:pt>
                <c:pt idx="461">
                  <c:v>2/10/2022</c:v>
                </c:pt>
                <c:pt idx="462">
                  <c:v>2/11/2022</c:v>
                </c:pt>
                <c:pt idx="463">
                  <c:v>2/14/2022</c:v>
                </c:pt>
                <c:pt idx="464">
                  <c:v>2/15/2022</c:v>
                </c:pt>
                <c:pt idx="465">
                  <c:v>2/16/2022</c:v>
                </c:pt>
                <c:pt idx="466">
                  <c:v>2/17/2022</c:v>
                </c:pt>
                <c:pt idx="467">
                  <c:v>2/18/2022</c:v>
                </c:pt>
                <c:pt idx="468">
                  <c:v>2/22/2022</c:v>
                </c:pt>
                <c:pt idx="469">
                  <c:v>2/23/2022</c:v>
                </c:pt>
                <c:pt idx="470">
                  <c:v>2/24/2022</c:v>
                </c:pt>
                <c:pt idx="471">
                  <c:v>2/25/2022</c:v>
                </c:pt>
                <c:pt idx="472">
                  <c:v>2/28/2022</c:v>
                </c:pt>
                <c:pt idx="473">
                  <c:v>3/1/2022</c:v>
                </c:pt>
                <c:pt idx="474">
                  <c:v>3/2/2022</c:v>
                </c:pt>
                <c:pt idx="475">
                  <c:v>3/3/2022</c:v>
                </c:pt>
                <c:pt idx="476">
                  <c:v>3/4/2022</c:v>
                </c:pt>
                <c:pt idx="477">
                  <c:v>3/7/2022</c:v>
                </c:pt>
                <c:pt idx="478">
                  <c:v>3/8/2022</c:v>
                </c:pt>
                <c:pt idx="479">
                  <c:v>3/9/2022</c:v>
                </c:pt>
                <c:pt idx="480">
                  <c:v>3/10/2022</c:v>
                </c:pt>
                <c:pt idx="481">
                  <c:v>3/11/2022</c:v>
                </c:pt>
                <c:pt idx="482">
                  <c:v>3/14/2022</c:v>
                </c:pt>
                <c:pt idx="483">
                  <c:v>3/15/2022</c:v>
                </c:pt>
                <c:pt idx="484">
                  <c:v>3/16/2022</c:v>
                </c:pt>
                <c:pt idx="485">
                  <c:v>3/17/2022</c:v>
                </c:pt>
                <c:pt idx="486">
                  <c:v>3/18/2022</c:v>
                </c:pt>
                <c:pt idx="487">
                  <c:v>3/21/2022</c:v>
                </c:pt>
                <c:pt idx="488">
                  <c:v>3/22/2022</c:v>
                </c:pt>
                <c:pt idx="489">
                  <c:v>3/23/2022</c:v>
                </c:pt>
                <c:pt idx="490">
                  <c:v>3/24/2022</c:v>
                </c:pt>
                <c:pt idx="491">
                  <c:v>3/25/2022</c:v>
                </c:pt>
                <c:pt idx="492">
                  <c:v>3/28/2022</c:v>
                </c:pt>
                <c:pt idx="493">
                  <c:v>3/29/2022</c:v>
                </c:pt>
                <c:pt idx="494">
                  <c:v>3/30/2022</c:v>
                </c:pt>
                <c:pt idx="495">
                  <c:v>3/31/2022</c:v>
                </c:pt>
                <c:pt idx="496">
                  <c:v>4/1/2022</c:v>
                </c:pt>
                <c:pt idx="497">
                  <c:v>4/4/2022</c:v>
                </c:pt>
                <c:pt idx="498">
                  <c:v>4/5/2022</c:v>
                </c:pt>
                <c:pt idx="499">
                  <c:v>4/6/2022</c:v>
                </c:pt>
                <c:pt idx="500">
                  <c:v>4/7/2022</c:v>
                </c:pt>
                <c:pt idx="501">
                  <c:v>4/8/2022</c:v>
                </c:pt>
                <c:pt idx="502">
                  <c:v>4/11/2022</c:v>
                </c:pt>
                <c:pt idx="503">
                  <c:v>4/12/2022</c:v>
                </c:pt>
                <c:pt idx="504">
                  <c:v>4/13/2022</c:v>
                </c:pt>
                <c:pt idx="505">
                  <c:v>4/14/2022</c:v>
                </c:pt>
                <c:pt idx="506">
                  <c:v>4/18/2022</c:v>
                </c:pt>
                <c:pt idx="507">
                  <c:v>4/19/2022</c:v>
                </c:pt>
                <c:pt idx="508">
                  <c:v>4/20/2022</c:v>
                </c:pt>
                <c:pt idx="509">
                  <c:v>4/21/2022</c:v>
                </c:pt>
                <c:pt idx="510">
                  <c:v>4/22/2022</c:v>
                </c:pt>
                <c:pt idx="511">
                  <c:v>4/25/2022</c:v>
                </c:pt>
                <c:pt idx="512">
                  <c:v>4/26/2022</c:v>
                </c:pt>
                <c:pt idx="513">
                  <c:v>4/27/2022</c:v>
                </c:pt>
                <c:pt idx="514">
                  <c:v>4/28/2022</c:v>
                </c:pt>
                <c:pt idx="515">
                  <c:v>4/29/2022</c:v>
                </c:pt>
                <c:pt idx="516">
                  <c:v>5/2/2022</c:v>
                </c:pt>
                <c:pt idx="517">
                  <c:v>5/3/2022</c:v>
                </c:pt>
                <c:pt idx="518">
                  <c:v>5/4/2022</c:v>
                </c:pt>
                <c:pt idx="519">
                  <c:v>5/5/2022</c:v>
                </c:pt>
                <c:pt idx="520">
                  <c:v>5/6/2022</c:v>
                </c:pt>
                <c:pt idx="521">
                  <c:v>5/9/2022</c:v>
                </c:pt>
                <c:pt idx="522">
                  <c:v>5/10/2022</c:v>
                </c:pt>
                <c:pt idx="523">
                  <c:v>5/11/2022</c:v>
                </c:pt>
                <c:pt idx="524">
                  <c:v>5/12/2022</c:v>
                </c:pt>
                <c:pt idx="525">
                  <c:v>5/13/2022</c:v>
                </c:pt>
                <c:pt idx="526">
                  <c:v>5/16/2022</c:v>
                </c:pt>
                <c:pt idx="527">
                  <c:v>5/17/2022</c:v>
                </c:pt>
                <c:pt idx="528">
                  <c:v>5/18/2022</c:v>
                </c:pt>
                <c:pt idx="529">
                  <c:v>5/19/2022</c:v>
                </c:pt>
                <c:pt idx="530">
                  <c:v>5/20/2022</c:v>
                </c:pt>
                <c:pt idx="531">
                  <c:v>5/23/2022</c:v>
                </c:pt>
                <c:pt idx="532">
                  <c:v>5/24/2022</c:v>
                </c:pt>
                <c:pt idx="533">
                  <c:v>5/25/2022</c:v>
                </c:pt>
                <c:pt idx="534">
                  <c:v>5/26/2022</c:v>
                </c:pt>
                <c:pt idx="535">
                  <c:v>5/27/2022</c:v>
                </c:pt>
                <c:pt idx="536">
                  <c:v>5/31/2022</c:v>
                </c:pt>
                <c:pt idx="537">
                  <c:v>6/1/2022</c:v>
                </c:pt>
                <c:pt idx="538">
                  <c:v>6/2/2022</c:v>
                </c:pt>
                <c:pt idx="539">
                  <c:v>6/3/2022</c:v>
                </c:pt>
                <c:pt idx="540">
                  <c:v>6/6/2022</c:v>
                </c:pt>
                <c:pt idx="541">
                  <c:v>6/7/2022</c:v>
                </c:pt>
                <c:pt idx="542">
                  <c:v>6/8/2022</c:v>
                </c:pt>
                <c:pt idx="543">
                  <c:v>6/9/2022</c:v>
                </c:pt>
                <c:pt idx="544">
                  <c:v>6/10/2022</c:v>
                </c:pt>
                <c:pt idx="545">
                  <c:v>6/13/2022</c:v>
                </c:pt>
                <c:pt idx="546">
                  <c:v>6/14/2022</c:v>
                </c:pt>
                <c:pt idx="547">
                  <c:v>6/15/2022</c:v>
                </c:pt>
                <c:pt idx="548">
                  <c:v>6/16/2022</c:v>
                </c:pt>
                <c:pt idx="549">
                  <c:v>6/17/2022</c:v>
                </c:pt>
                <c:pt idx="550">
                  <c:v>6/21/2022</c:v>
                </c:pt>
                <c:pt idx="551">
                  <c:v>6/22/2022</c:v>
                </c:pt>
                <c:pt idx="552">
                  <c:v>6/23/2022</c:v>
                </c:pt>
                <c:pt idx="553">
                  <c:v>6/24/2022</c:v>
                </c:pt>
                <c:pt idx="554">
                  <c:v>6/27/2022</c:v>
                </c:pt>
                <c:pt idx="555">
                  <c:v>6/28/2022</c:v>
                </c:pt>
                <c:pt idx="556">
                  <c:v>6/29/2022</c:v>
                </c:pt>
                <c:pt idx="557">
                  <c:v>6/30/2022</c:v>
                </c:pt>
                <c:pt idx="558">
                  <c:v>7/1/2022</c:v>
                </c:pt>
                <c:pt idx="559">
                  <c:v>7/5/2022</c:v>
                </c:pt>
                <c:pt idx="560">
                  <c:v>7/6/2022</c:v>
                </c:pt>
                <c:pt idx="561">
                  <c:v>7/7/2022</c:v>
                </c:pt>
                <c:pt idx="562">
                  <c:v>7/8/2022</c:v>
                </c:pt>
                <c:pt idx="563">
                  <c:v>7/11/2022</c:v>
                </c:pt>
                <c:pt idx="564">
                  <c:v>7/12/2022</c:v>
                </c:pt>
                <c:pt idx="565">
                  <c:v>7/13/2022</c:v>
                </c:pt>
                <c:pt idx="566">
                  <c:v>7/14/2022</c:v>
                </c:pt>
                <c:pt idx="567">
                  <c:v>7/15/2022</c:v>
                </c:pt>
                <c:pt idx="568">
                  <c:v>7/18/2022</c:v>
                </c:pt>
                <c:pt idx="569">
                  <c:v>7/19/2022</c:v>
                </c:pt>
                <c:pt idx="570">
                  <c:v>7/20/2022</c:v>
                </c:pt>
                <c:pt idx="571">
                  <c:v>7/21/2022</c:v>
                </c:pt>
                <c:pt idx="572">
                  <c:v>7/22/2022</c:v>
                </c:pt>
                <c:pt idx="573">
                  <c:v>7/25/2022</c:v>
                </c:pt>
                <c:pt idx="574">
                  <c:v>7/26/2022</c:v>
                </c:pt>
                <c:pt idx="575">
                  <c:v>7/27/2022</c:v>
                </c:pt>
                <c:pt idx="576">
                  <c:v>7/28/2022</c:v>
                </c:pt>
                <c:pt idx="577">
                  <c:v>7/29/2022</c:v>
                </c:pt>
                <c:pt idx="578">
                  <c:v>8/1/2022</c:v>
                </c:pt>
                <c:pt idx="579">
                  <c:v>8/2/2022</c:v>
                </c:pt>
                <c:pt idx="580">
                  <c:v>8/3/2022</c:v>
                </c:pt>
                <c:pt idx="581">
                  <c:v>8/4/2022</c:v>
                </c:pt>
                <c:pt idx="582">
                  <c:v>8/5/2022</c:v>
                </c:pt>
                <c:pt idx="583">
                  <c:v>8/8/2022</c:v>
                </c:pt>
                <c:pt idx="584">
                  <c:v>8/9/2022</c:v>
                </c:pt>
                <c:pt idx="585">
                  <c:v>8/10/2022</c:v>
                </c:pt>
                <c:pt idx="586">
                  <c:v>8/11/2022</c:v>
                </c:pt>
                <c:pt idx="587">
                  <c:v>8/12/2022</c:v>
                </c:pt>
                <c:pt idx="588">
                  <c:v>8/15/2022</c:v>
                </c:pt>
                <c:pt idx="589">
                  <c:v>8/16/2022</c:v>
                </c:pt>
                <c:pt idx="590">
                  <c:v>8/17/2022</c:v>
                </c:pt>
                <c:pt idx="591">
                  <c:v>8/18/2022</c:v>
                </c:pt>
                <c:pt idx="592">
                  <c:v>8/19/2022</c:v>
                </c:pt>
                <c:pt idx="593">
                  <c:v>8/22/2022</c:v>
                </c:pt>
                <c:pt idx="594">
                  <c:v>8/23/2022</c:v>
                </c:pt>
                <c:pt idx="595">
                  <c:v>8/24/2022</c:v>
                </c:pt>
                <c:pt idx="596">
                  <c:v>8/25/2022</c:v>
                </c:pt>
                <c:pt idx="597">
                  <c:v>8/26/2022</c:v>
                </c:pt>
                <c:pt idx="598">
                  <c:v>8/29/2022</c:v>
                </c:pt>
                <c:pt idx="599">
                  <c:v>8/30/2022</c:v>
                </c:pt>
                <c:pt idx="600">
                  <c:v>8/31/2022</c:v>
                </c:pt>
                <c:pt idx="601">
                  <c:v>9/1/2022</c:v>
                </c:pt>
                <c:pt idx="602">
                  <c:v>9/2/2022</c:v>
                </c:pt>
                <c:pt idx="603">
                  <c:v>9/6/2022</c:v>
                </c:pt>
                <c:pt idx="604">
                  <c:v>9/7/2022</c:v>
                </c:pt>
                <c:pt idx="605">
                  <c:v>9/8/2022</c:v>
                </c:pt>
                <c:pt idx="606">
                  <c:v>9/9/2022</c:v>
                </c:pt>
                <c:pt idx="607">
                  <c:v>9/12/2022</c:v>
                </c:pt>
                <c:pt idx="608">
                  <c:v>9/13/2022</c:v>
                </c:pt>
                <c:pt idx="609">
                  <c:v>9/14/2022</c:v>
                </c:pt>
                <c:pt idx="610">
                  <c:v>9/15/2022</c:v>
                </c:pt>
                <c:pt idx="611">
                  <c:v>9/16/2022</c:v>
                </c:pt>
                <c:pt idx="612">
                  <c:v>9/19/2022</c:v>
                </c:pt>
                <c:pt idx="613">
                  <c:v>9/20/2022</c:v>
                </c:pt>
                <c:pt idx="614">
                  <c:v>9/21/2022</c:v>
                </c:pt>
                <c:pt idx="615">
                  <c:v>9/22/2022</c:v>
                </c:pt>
                <c:pt idx="616">
                  <c:v>9/23/2022</c:v>
                </c:pt>
                <c:pt idx="617">
                  <c:v>9/26/2022</c:v>
                </c:pt>
                <c:pt idx="618">
                  <c:v>9/27/2022</c:v>
                </c:pt>
                <c:pt idx="619">
                  <c:v>9/28/2022</c:v>
                </c:pt>
                <c:pt idx="620">
                  <c:v>9/29/2022</c:v>
                </c:pt>
                <c:pt idx="621">
                  <c:v>9/30/2022</c:v>
                </c:pt>
                <c:pt idx="622">
                  <c:v>10/3/2022</c:v>
                </c:pt>
                <c:pt idx="623">
                  <c:v>10/4/2022</c:v>
                </c:pt>
                <c:pt idx="624">
                  <c:v>10/5/2022</c:v>
                </c:pt>
                <c:pt idx="625">
                  <c:v>10/6/2022</c:v>
                </c:pt>
                <c:pt idx="626">
                  <c:v>10/7/2022</c:v>
                </c:pt>
                <c:pt idx="627">
                  <c:v>10/10/2022</c:v>
                </c:pt>
                <c:pt idx="628">
                  <c:v>10/11/2022</c:v>
                </c:pt>
                <c:pt idx="629">
                  <c:v>10/12/2022</c:v>
                </c:pt>
                <c:pt idx="630">
                  <c:v>10/13/2022</c:v>
                </c:pt>
                <c:pt idx="631">
                  <c:v>10/14/2022</c:v>
                </c:pt>
                <c:pt idx="632">
                  <c:v>10/17/2022</c:v>
                </c:pt>
                <c:pt idx="633">
                  <c:v>10/18/2022</c:v>
                </c:pt>
                <c:pt idx="634">
                  <c:v>10/19/2022</c:v>
                </c:pt>
                <c:pt idx="635">
                  <c:v>10/20/2022</c:v>
                </c:pt>
                <c:pt idx="636">
                  <c:v>10/21/2022</c:v>
                </c:pt>
                <c:pt idx="637">
                  <c:v>10/24/2022</c:v>
                </c:pt>
                <c:pt idx="638">
                  <c:v>10/25/2022</c:v>
                </c:pt>
                <c:pt idx="639">
                  <c:v>10/26/2022</c:v>
                </c:pt>
                <c:pt idx="640">
                  <c:v>10/27/2022</c:v>
                </c:pt>
                <c:pt idx="641">
                  <c:v>10/28/2022</c:v>
                </c:pt>
                <c:pt idx="642">
                  <c:v>10/31/2022</c:v>
                </c:pt>
                <c:pt idx="643">
                  <c:v>11/1/2022</c:v>
                </c:pt>
                <c:pt idx="644">
                  <c:v>11/2/2022</c:v>
                </c:pt>
                <c:pt idx="645">
                  <c:v>11/3/2022</c:v>
                </c:pt>
                <c:pt idx="646">
                  <c:v>11/4/2022</c:v>
                </c:pt>
                <c:pt idx="647">
                  <c:v>11/7/2022</c:v>
                </c:pt>
                <c:pt idx="648">
                  <c:v>11/8/2022</c:v>
                </c:pt>
                <c:pt idx="649">
                  <c:v>11/9/2022</c:v>
                </c:pt>
                <c:pt idx="650">
                  <c:v>11/10/2022</c:v>
                </c:pt>
                <c:pt idx="651">
                  <c:v>11/11/2022</c:v>
                </c:pt>
                <c:pt idx="652">
                  <c:v>11/14/2022</c:v>
                </c:pt>
                <c:pt idx="653">
                  <c:v>11/15/2022</c:v>
                </c:pt>
                <c:pt idx="654">
                  <c:v>11/16/2022</c:v>
                </c:pt>
                <c:pt idx="655">
                  <c:v>11/17/2022</c:v>
                </c:pt>
                <c:pt idx="656">
                  <c:v>11/18/2022</c:v>
                </c:pt>
                <c:pt idx="657">
                  <c:v>11/21/2022</c:v>
                </c:pt>
                <c:pt idx="658">
                  <c:v>11/22/2022</c:v>
                </c:pt>
                <c:pt idx="659">
                  <c:v>11/23/2022</c:v>
                </c:pt>
                <c:pt idx="660">
                  <c:v>11/25/2022</c:v>
                </c:pt>
                <c:pt idx="661">
                  <c:v>11/28/2022</c:v>
                </c:pt>
                <c:pt idx="662">
                  <c:v>11/29/2022</c:v>
                </c:pt>
                <c:pt idx="663">
                  <c:v>11/30/2022</c:v>
                </c:pt>
                <c:pt idx="664">
                  <c:v>12/1/2022</c:v>
                </c:pt>
                <c:pt idx="665">
                  <c:v>12/2/2022</c:v>
                </c:pt>
                <c:pt idx="666">
                  <c:v>12/5/2022</c:v>
                </c:pt>
                <c:pt idx="667">
                  <c:v>12/6/2022</c:v>
                </c:pt>
                <c:pt idx="668">
                  <c:v>12/7/2022</c:v>
                </c:pt>
                <c:pt idx="669">
                  <c:v>12/8/2022</c:v>
                </c:pt>
                <c:pt idx="670">
                  <c:v>12/9/2022</c:v>
                </c:pt>
                <c:pt idx="671">
                  <c:v>12/12/2022</c:v>
                </c:pt>
                <c:pt idx="672">
                  <c:v>12/13/2022</c:v>
                </c:pt>
                <c:pt idx="673">
                  <c:v>12/14/2022</c:v>
                </c:pt>
                <c:pt idx="674">
                  <c:v>12/15/2022</c:v>
                </c:pt>
                <c:pt idx="675">
                  <c:v>12/16/2022</c:v>
                </c:pt>
                <c:pt idx="676">
                  <c:v>12/19/2022</c:v>
                </c:pt>
                <c:pt idx="677">
                  <c:v>12/20/2022</c:v>
                </c:pt>
                <c:pt idx="678">
                  <c:v>12/21/2022</c:v>
                </c:pt>
                <c:pt idx="679">
                  <c:v>12/22/2022</c:v>
                </c:pt>
                <c:pt idx="680">
                  <c:v>12/23/2022</c:v>
                </c:pt>
                <c:pt idx="681">
                  <c:v>12/27/2022</c:v>
                </c:pt>
                <c:pt idx="682">
                  <c:v>12/28/2022</c:v>
                </c:pt>
                <c:pt idx="683">
                  <c:v>12/29/2022</c:v>
                </c:pt>
                <c:pt idx="684">
                  <c:v>12/30/2022</c:v>
                </c:pt>
                <c:pt idx="685">
                  <c:v>1/3/2023</c:v>
                </c:pt>
                <c:pt idx="686">
                  <c:v>1/4/2023</c:v>
                </c:pt>
                <c:pt idx="687">
                  <c:v>1/5/2023</c:v>
                </c:pt>
                <c:pt idx="688">
                  <c:v>1/6/2023</c:v>
                </c:pt>
                <c:pt idx="689">
                  <c:v>1/9/2023</c:v>
                </c:pt>
                <c:pt idx="690">
                  <c:v>1/10/2023</c:v>
                </c:pt>
                <c:pt idx="691">
                  <c:v>1/11/2023</c:v>
                </c:pt>
                <c:pt idx="692">
                  <c:v>1/12/2023</c:v>
                </c:pt>
                <c:pt idx="693">
                  <c:v>1/13/2023</c:v>
                </c:pt>
                <c:pt idx="694">
                  <c:v>1/17/2023</c:v>
                </c:pt>
                <c:pt idx="695">
                  <c:v>1/18/2023</c:v>
                </c:pt>
                <c:pt idx="696">
                  <c:v>1/19/2023</c:v>
                </c:pt>
                <c:pt idx="697">
                  <c:v>1/20/2023</c:v>
                </c:pt>
                <c:pt idx="698">
                  <c:v>1/23/2023</c:v>
                </c:pt>
                <c:pt idx="699">
                  <c:v>1/24/2023</c:v>
                </c:pt>
                <c:pt idx="700">
                  <c:v>1/25/2023</c:v>
                </c:pt>
                <c:pt idx="701">
                  <c:v>1/26/2023</c:v>
                </c:pt>
                <c:pt idx="702">
                  <c:v>1/27/2023</c:v>
                </c:pt>
                <c:pt idx="703">
                  <c:v>1/30/2023</c:v>
                </c:pt>
                <c:pt idx="704">
                  <c:v>1/31/2023</c:v>
                </c:pt>
                <c:pt idx="705">
                  <c:v>2/1/2023</c:v>
                </c:pt>
                <c:pt idx="706">
                  <c:v>2/2/2023</c:v>
                </c:pt>
                <c:pt idx="707">
                  <c:v>2/3/2023</c:v>
                </c:pt>
                <c:pt idx="708">
                  <c:v>2/6/2023</c:v>
                </c:pt>
                <c:pt idx="709">
                  <c:v>2/7/2023</c:v>
                </c:pt>
                <c:pt idx="710">
                  <c:v>2/8/2023</c:v>
                </c:pt>
                <c:pt idx="711">
                  <c:v>2/9/2023</c:v>
                </c:pt>
                <c:pt idx="712">
                  <c:v>2/10/2023</c:v>
                </c:pt>
                <c:pt idx="713">
                  <c:v>2/13/2023</c:v>
                </c:pt>
                <c:pt idx="714">
                  <c:v>2/14/2023</c:v>
                </c:pt>
                <c:pt idx="715">
                  <c:v>2/15/2023</c:v>
                </c:pt>
                <c:pt idx="716">
                  <c:v>2/16/2023</c:v>
                </c:pt>
                <c:pt idx="717">
                  <c:v>2/17/2023</c:v>
                </c:pt>
                <c:pt idx="718">
                  <c:v>2/21/2023</c:v>
                </c:pt>
                <c:pt idx="719">
                  <c:v>2/22/2023</c:v>
                </c:pt>
                <c:pt idx="720">
                  <c:v>2/23/2023</c:v>
                </c:pt>
                <c:pt idx="721">
                  <c:v>2/24/2023</c:v>
                </c:pt>
                <c:pt idx="722">
                  <c:v>2/27/2023</c:v>
                </c:pt>
                <c:pt idx="723">
                  <c:v>2/28/2023</c:v>
                </c:pt>
                <c:pt idx="724">
                  <c:v>3/1/2023</c:v>
                </c:pt>
                <c:pt idx="725">
                  <c:v>3/2/2023</c:v>
                </c:pt>
                <c:pt idx="726">
                  <c:v>3/3/2023</c:v>
                </c:pt>
                <c:pt idx="727">
                  <c:v>3/6/2023</c:v>
                </c:pt>
                <c:pt idx="728">
                  <c:v>3/7/2023</c:v>
                </c:pt>
                <c:pt idx="729">
                  <c:v>3/8/2023</c:v>
                </c:pt>
                <c:pt idx="730">
                  <c:v>3/9/2023</c:v>
                </c:pt>
                <c:pt idx="731">
                  <c:v>3/10/2023</c:v>
                </c:pt>
                <c:pt idx="732">
                  <c:v>3/13/2023</c:v>
                </c:pt>
                <c:pt idx="733">
                  <c:v>3/14/2023</c:v>
                </c:pt>
                <c:pt idx="734">
                  <c:v>3/15/2023</c:v>
                </c:pt>
                <c:pt idx="735">
                  <c:v>3/16/2023</c:v>
                </c:pt>
                <c:pt idx="736">
                  <c:v>3/17/2023</c:v>
                </c:pt>
                <c:pt idx="737">
                  <c:v>3/20/2023</c:v>
                </c:pt>
                <c:pt idx="738">
                  <c:v>3/21/2023</c:v>
                </c:pt>
                <c:pt idx="739">
                  <c:v>3/22/2023</c:v>
                </c:pt>
                <c:pt idx="740">
                  <c:v>3/23/2023</c:v>
                </c:pt>
                <c:pt idx="741">
                  <c:v>3/24/2023</c:v>
                </c:pt>
                <c:pt idx="742">
                  <c:v>3/27/2023</c:v>
                </c:pt>
                <c:pt idx="743">
                  <c:v>3/28/2023</c:v>
                </c:pt>
                <c:pt idx="744">
                  <c:v>3/29/2023</c:v>
                </c:pt>
                <c:pt idx="745">
                  <c:v>3/30/2023</c:v>
                </c:pt>
                <c:pt idx="746">
                  <c:v>3/31/2023</c:v>
                </c:pt>
                <c:pt idx="747">
                  <c:v>4/3/2023</c:v>
                </c:pt>
                <c:pt idx="748">
                  <c:v>4/4/2023</c:v>
                </c:pt>
                <c:pt idx="749">
                  <c:v>4/5/2023</c:v>
                </c:pt>
                <c:pt idx="750">
                  <c:v>4/6/2023</c:v>
                </c:pt>
                <c:pt idx="751">
                  <c:v>4/10/2023</c:v>
                </c:pt>
                <c:pt idx="752">
                  <c:v>4/11/2023</c:v>
                </c:pt>
                <c:pt idx="753">
                  <c:v>4/12/2023</c:v>
                </c:pt>
                <c:pt idx="754">
                  <c:v>4/13/2023</c:v>
                </c:pt>
                <c:pt idx="755">
                  <c:v>4/14/2023</c:v>
                </c:pt>
                <c:pt idx="756">
                  <c:v>4/17/2023</c:v>
                </c:pt>
                <c:pt idx="757">
                  <c:v>4/18/2023</c:v>
                </c:pt>
                <c:pt idx="758">
                  <c:v>4/19/2023</c:v>
                </c:pt>
                <c:pt idx="759">
                  <c:v>4/20/2023</c:v>
                </c:pt>
                <c:pt idx="760">
                  <c:v>4/21/2023</c:v>
                </c:pt>
                <c:pt idx="761">
                  <c:v>4/24/2023</c:v>
                </c:pt>
                <c:pt idx="762">
                  <c:v>4/25/2023</c:v>
                </c:pt>
                <c:pt idx="763">
                  <c:v>4/26/2023</c:v>
                </c:pt>
                <c:pt idx="764">
                  <c:v>4/27/2023</c:v>
                </c:pt>
                <c:pt idx="765">
                  <c:v>4/28/2023</c:v>
                </c:pt>
                <c:pt idx="766">
                  <c:v>5/1/2023</c:v>
                </c:pt>
                <c:pt idx="767">
                  <c:v>5/2/2023</c:v>
                </c:pt>
                <c:pt idx="768">
                  <c:v>5/3/2023</c:v>
                </c:pt>
                <c:pt idx="769">
                  <c:v>5/4/2023</c:v>
                </c:pt>
                <c:pt idx="770">
                  <c:v>5/5/2023</c:v>
                </c:pt>
                <c:pt idx="771">
                  <c:v>5/8/2023</c:v>
                </c:pt>
                <c:pt idx="772">
                  <c:v>5/9/2023</c:v>
                </c:pt>
                <c:pt idx="773">
                  <c:v>5/10/2023</c:v>
                </c:pt>
                <c:pt idx="774">
                  <c:v>5/11/2023</c:v>
                </c:pt>
                <c:pt idx="775">
                  <c:v>5/12/2023</c:v>
                </c:pt>
                <c:pt idx="776">
                  <c:v>5/15/2023</c:v>
                </c:pt>
                <c:pt idx="777">
                  <c:v>5/16/2023</c:v>
                </c:pt>
                <c:pt idx="778">
                  <c:v>5/17/2023</c:v>
                </c:pt>
                <c:pt idx="779">
                  <c:v>5/18/2023</c:v>
                </c:pt>
                <c:pt idx="780">
                  <c:v>5/19/2023</c:v>
                </c:pt>
                <c:pt idx="781">
                  <c:v>5/22/2023</c:v>
                </c:pt>
                <c:pt idx="782">
                  <c:v>5/23/2023</c:v>
                </c:pt>
                <c:pt idx="783">
                  <c:v>5/24/2023</c:v>
                </c:pt>
                <c:pt idx="784">
                  <c:v>5/25/2023</c:v>
                </c:pt>
                <c:pt idx="785">
                  <c:v>5/26/2023</c:v>
                </c:pt>
                <c:pt idx="786">
                  <c:v>5/30/2023</c:v>
                </c:pt>
                <c:pt idx="787">
                  <c:v>5/31/2023</c:v>
                </c:pt>
                <c:pt idx="788">
                  <c:v>6/1/2023</c:v>
                </c:pt>
                <c:pt idx="789">
                  <c:v>6/2/2023</c:v>
                </c:pt>
                <c:pt idx="790">
                  <c:v>6/5/2023</c:v>
                </c:pt>
                <c:pt idx="791">
                  <c:v>6/6/2023</c:v>
                </c:pt>
                <c:pt idx="792">
                  <c:v>6/7/2023</c:v>
                </c:pt>
                <c:pt idx="793">
                  <c:v>6/8/2023</c:v>
                </c:pt>
                <c:pt idx="794">
                  <c:v>6/9/2023</c:v>
                </c:pt>
                <c:pt idx="795">
                  <c:v>6/12/2023</c:v>
                </c:pt>
                <c:pt idx="796">
                  <c:v>6/13/2023</c:v>
                </c:pt>
                <c:pt idx="797">
                  <c:v>6/14/2023</c:v>
                </c:pt>
                <c:pt idx="798">
                  <c:v>6/15/2023</c:v>
                </c:pt>
                <c:pt idx="799">
                  <c:v>6/16/2023</c:v>
                </c:pt>
                <c:pt idx="800">
                  <c:v>6/20/2023</c:v>
                </c:pt>
                <c:pt idx="801">
                  <c:v>6/21/2023</c:v>
                </c:pt>
                <c:pt idx="802">
                  <c:v>6/22/2023</c:v>
                </c:pt>
                <c:pt idx="803">
                  <c:v>6/23/2023</c:v>
                </c:pt>
                <c:pt idx="804">
                  <c:v>6/26/2023</c:v>
                </c:pt>
                <c:pt idx="805">
                  <c:v>6/27/2023</c:v>
                </c:pt>
                <c:pt idx="806">
                  <c:v>6/28/2023</c:v>
                </c:pt>
                <c:pt idx="807">
                  <c:v>6/29/2023</c:v>
                </c:pt>
                <c:pt idx="808">
                  <c:v>6/30/2023</c:v>
                </c:pt>
                <c:pt idx="809">
                  <c:v>7/3/2023</c:v>
                </c:pt>
                <c:pt idx="810">
                  <c:v>7/5/2023</c:v>
                </c:pt>
                <c:pt idx="811">
                  <c:v>7/6/2023</c:v>
                </c:pt>
                <c:pt idx="812">
                  <c:v>7/7/2023</c:v>
                </c:pt>
                <c:pt idx="813">
                  <c:v>7/10/2023</c:v>
                </c:pt>
                <c:pt idx="814">
                  <c:v>7/11/2023</c:v>
                </c:pt>
                <c:pt idx="815">
                  <c:v>7/12/2023</c:v>
                </c:pt>
                <c:pt idx="816">
                  <c:v>7/13/2023</c:v>
                </c:pt>
                <c:pt idx="817">
                  <c:v>7/14/2023</c:v>
                </c:pt>
                <c:pt idx="818">
                  <c:v>7/17/2023</c:v>
                </c:pt>
                <c:pt idx="819">
                  <c:v>7/18/2023</c:v>
                </c:pt>
                <c:pt idx="820">
                  <c:v>7/19/2023</c:v>
                </c:pt>
                <c:pt idx="821">
                  <c:v>7/20/2023</c:v>
                </c:pt>
                <c:pt idx="822">
                  <c:v>7/21/2023</c:v>
                </c:pt>
                <c:pt idx="823">
                  <c:v>7/24/2023</c:v>
                </c:pt>
                <c:pt idx="824">
                  <c:v>7/25/2023</c:v>
                </c:pt>
                <c:pt idx="825">
                  <c:v>7/26/2023</c:v>
                </c:pt>
                <c:pt idx="826">
                  <c:v>7/27/2023</c:v>
                </c:pt>
                <c:pt idx="827">
                  <c:v>7/28/2023</c:v>
                </c:pt>
                <c:pt idx="828">
                  <c:v>7/31/2023</c:v>
                </c:pt>
                <c:pt idx="829">
                  <c:v>8/1/2023</c:v>
                </c:pt>
                <c:pt idx="830">
                  <c:v>8/2/2023</c:v>
                </c:pt>
                <c:pt idx="831">
                  <c:v>8/3/2023</c:v>
                </c:pt>
                <c:pt idx="832">
                  <c:v>8/4/2023</c:v>
                </c:pt>
                <c:pt idx="833">
                  <c:v>8/7/2023</c:v>
                </c:pt>
                <c:pt idx="834">
                  <c:v>8/8/2023</c:v>
                </c:pt>
                <c:pt idx="835">
                  <c:v>8/9/2023</c:v>
                </c:pt>
                <c:pt idx="836">
                  <c:v>8/10/2023</c:v>
                </c:pt>
                <c:pt idx="837">
                  <c:v>8/11/2023</c:v>
                </c:pt>
                <c:pt idx="838">
                  <c:v>8/14/2023</c:v>
                </c:pt>
                <c:pt idx="839">
                  <c:v>8/15/2023</c:v>
                </c:pt>
                <c:pt idx="840">
                  <c:v>8/16/2023</c:v>
                </c:pt>
                <c:pt idx="841">
                  <c:v>8/17/2023</c:v>
                </c:pt>
                <c:pt idx="842">
                  <c:v>8/18/2023</c:v>
                </c:pt>
                <c:pt idx="843">
                  <c:v>8/21/2023</c:v>
                </c:pt>
                <c:pt idx="844">
                  <c:v>8/22/2023</c:v>
                </c:pt>
                <c:pt idx="845">
                  <c:v>8/23/2023</c:v>
                </c:pt>
                <c:pt idx="846">
                  <c:v>8/24/2023</c:v>
                </c:pt>
                <c:pt idx="847">
                  <c:v>8/25/2023</c:v>
                </c:pt>
                <c:pt idx="848">
                  <c:v>8/28/2023</c:v>
                </c:pt>
                <c:pt idx="849">
                  <c:v>8/29/2023</c:v>
                </c:pt>
                <c:pt idx="850">
                  <c:v>8/30/2023</c:v>
                </c:pt>
                <c:pt idx="851">
                  <c:v>8/31/2023</c:v>
                </c:pt>
                <c:pt idx="852">
                  <c:v>9/1/2023</c:v>
                </c:pt>
                <c:pt idx="853">
                  <c:v>9/5/2023</c:v>
                </c:pt>
                <c:pt idx="854">
                  <c:v>9/6/2023</c:v>
                </c:pt>
                <c:pt idx="855">
                  <c:v>9/7/2023</c:v>
                </c:pt>
                <c:pt idx="856">
                  <c:v>9/8/2023</c:v>
                </c:pt>
                <c:pt idx="857">
                  <c:v>9/11/2023</c:v>
                </c:pt>
                <c:pt idx="858">
                  <c:v>9/12/2023</c:v>
                </c:pt>
                <c:pt idx="859">
                  <c:v>9/13/2023</c:v>
                </c:pt>
                <c:pt idx="860">
                  <c:v>9/14/2023</c:v>
                </c:pt>
                <c:pt idx="861">
                  <c:v>9/15/2023</c:v>
                </c:pt>
                <c:pt idx="862">
                  <c:v>9/18/2023</c:v>
                </c:pt>
                <c:pt idx="863">
                  <c:v>9/19/2023</c:v>
                </c:pt>
                <c:pt idx="864">
                  <c:v>9/20/2023</c:v>
                </c:pt>
                <c:pt idx="865">
                  <c:v>9/21/2023</c:v>
                </c:pt>
                <c:pt idx="866">
                  <c:v>9/22/2023</c:v>
                </c:pt>
                <c:pt idx="867">
                  <c:v>9/25/2023</c:v>
                </c:pt>
                <c:pt idx="868">
                  <c:v>9/26/2023</c:v>
                </c:pt>
                <c:pt idx="869">
                  <c:v>9/27/2023</c:v>
                </c:pt>
                <c:pt idx="870">
                  <c:v>9/28/2023</c:v>
                </c:pt>
                <c:pt idx="871">
                  <c:v>9/29/2023</c:v>
                </c:pt>
                <c:pt idx="872">
                  <c:v>10/2/2023</c:v>
                </c:pt>
                <c:pt idx="873">
                  <c:v>10/3/2023</c:v>
                </c:pt>
                <c:pt idx="874">
                  <c:v>10/4/2023</c:v>
                </c:pt>
                <c:pt idx="875">
                  <c:v>10/5/2023</c:v>
                </c:pt>
                <c:pt idx="876">
                  <c:v>10/6/2023</c:v>
                </c:pt>
                <c:pt idx="877">
                  <c:v>10/9/2023</c:v>
                </c:pt>
                <c:pt idx="878">
                  <c:v>10/10/2023</c:v>
                </c:pt>
                <c:pt idx="879">
                  <c:v>10/11/2023</c:v>
                </c:pt>
                <c:pt idx="880">
                  <c:v>10/12/2023</c:v>
                </c:pt>
                <c:pt idx="881">
                  <c:v>10/13/2023</c:v>
                </c:pt>
                <c:pt idx="882">
                  <c:v>10/16/2023</c:v>
                </c:pt>
                <c:pt idx="883">
                  <c:v>10/17/2023</c:v>
                </c:pt>
                <c:pt idx="884">
                  <c:v>10/18/2023</c:v>
                </c:pt>
                <c:pt idx="885">
                  <c:v>10/19/2023</c:v>
                </c:pt>
                <c:pt idx="886">
                  <c:v>10/20/2023</c:v>
                </c:pt>
                <c:pt idx="887">
                  <c:v>10/23/2023</c:v>
                </c:pt>
                <c:pt idx="888">
                  <c:v>10/24/2023</c:v>
                </c:pt>
                <c:pt idx="889">
                  <c:v>10/25/2023</c:v>
                </c:pt>
                <c:pt idx="890">
                  <c:v>10/26/2023</c:v>
                </c:pt>
                <c:pt idx="891">
                  <c:v>10/27/2023</c:v>
                </c:pt>
                <c:pt idx="892">
                  <c:v>10/30/2023</c:v>
                </c:pt>
                <c:pt idx="893">
                  <c:v>10/31/2023</c:v>
                </c:pt>
                <c:pt idx="894">
                  <c:v>11/1/2023</c:v>
                </c:pt>
                <c:pt idx="895">
                  <c:v>11/2/2023</c:v>
                </c:pt>
                <c:pt idx="896">
                  <c:v>11/3/2023</c:v>
                </c:pt>
                <c:pt idx="897">
                  <c:v>11/6/2023</c:v>
                </c:pt>
                <c:pt idx="898">
                  <c:v>11/7/2023</c:v>
                </c:pt>
                <c:pt idx="899">
                  <c:v>11/8/2023</c:v>
                </c:pt>
                <c:pt idx="900">
                  <c:v>11/9/2023</c:v>
                </c:pt>
                <c:pt idx="901">
                  <c:v>11/10/2023</c:v>
                </c:pt>
                <c:pt idx="902">
                  <c:v>11/13/2023</c:v>
                </c:pt>
                <c:pt idx="903">
                  <c:v>11/14/2023</c:v>
                </c:pt>
                <c:pt idx="904">
                  <c:v>11/15/2023</c:v>
                </c:pt>
                <c:pt idx="905">
                  <c:v>11/16/2023</c:v>
                </c:pt>
                <c:pt idx="906">
                  <c:v>11/17/2023</c:v>
                </c:pt>
                <c:pt idx="907">
                  <c:v>11/20/2023</c:v>
                </c:pt>
                <c:pt idx="908">
                  <c:v>11/21/2023</c:v>
                </c:pt>
                <c:pt idx="909">
                  <c:v>11/22/2023</c:v>
                </c:pt>
                <c:pt idx="910">
                  <c:v>11/24/2023</c:v>
                </c:pt>
                <c:pt idx="911">
                  <c:v>11/27/2023</c:v>
                </c:pt>
                <c:pt idx="912">
                  <c:v>11/28/2023</c:v>
                </c:pt>
                <c:pt idx="913">
                  <c:v>11/29/2023</c:v>
                </c:pt>
                <c:pt idx="914">
                  <c:v>11/30/2023</c:v>
                </c:pt>
                <c:pt idx="915">
                  <c:v>12/1/2023</c:v>
                </c:pt>
                <c:pt idx="916">
                  <c:v>12/4/2023</c:v>
                </c:pt>
                <c:pt idx="917">
                  <c:v>12/5/2023</c:v>
                </c:pt>
                <c:pt idx="918">
                  <c:v>12/6/2023</c:v>
                </c:pt>
                <c:pt idx="919">
                  <c:v>12/7/2023</c:v>
                </c:pt>
                <c:pt idx="920">
                  <c:v>12/8/2023</c:v>
                </c:pt>
                <c:pt idx="921">
                  <c:v>12/11/2023</c:v>
                </c:pt>
                <c:pt idx="922">
                  <c:v>12/12/2023</c:v>
                </c:pt>
                <c:pt idx="923">
                  <c:v>12/13/2023</c:v>
                </c:pt>
                <c:pt idx="924">
                  <c:v>12/14/2023</c:v>
                </c:pt>
                <c:pt idx="925">
                  <c:v>12/15/2023</c:v>
                </c:pt>
                <c:pt idx="926">
                  <c:v>12/18/2023</c:v>
                </c:pt>
                <c:pt idx="927">
                  <c:v>12/19/2023</c:v>
                </c:pt>
                <c:pt idx="928">
                  <c:v>12/20/2023</c:v>
                </c:pt>
                <c:pt idx="929">
                  <c:v>12/21/2023</c:v>
                </c:pt>
                <c:pt idx="930">
                  <c:v>12/22/2023</c:v>
                </c:pt>
                <c:pt idx="931">
                  <c:v>12/26/2023</c:v>
                </c:pt>
                <c:pt idx="932">
                  <c:v>12/27/2023</c:v>
                </c:pt>
                <c:pt idx="933">
                  <c:v>12/28/2023</c:v>
                </c:pt>
                <c:pt idx="934">
                  <c:v>12/29/2023</c:v>
                </c:pt>
                <c:pt idx="935">
                  <c:v>1/2/2024</c:v>
                </c:pt>
                <c:pt idx="936">
                  <c:v>1/3/2024</c:v>
                </c:pt>
                <c:pt idx="937">
                  <c:v>1/4/2024</c:v>
                </c:pt>
                <c:pt idx="938">
                  <c:v>1/5/2024</c:v>
                </c:pt>
                <c:pt idx="939">
                  <c:v>1/8/2024</c:v>
                </c:pt>
                <c:pt idx="940">
                  <c:v>1/9/2024</c:v>
                </c:pt>
                <c:pt idx="941">
                  <c:v>1/10/2024</c:v>
                </c:pt>
                <c:pt idx="942">
                  <c:v>1/11/2024</c:v>
                </c:pt>
                <c:pt idx="943">
                  <c:v>1/12/2024</c:v>
                </c:pt>
                <c:pt idx="944">
                  <c:v>1/16/2024</c:v>
                </c:pt>
                <c:pt idx="945">
                  <c:v>1/17/2024</c:v>
                </c:pt>
                <c:pt idx="946">
                  <c:v>1/18/2024</c:v>
                </c:pt>
                <c:pt idx="947">
                  <c:v>1/19/2024</c:v>
                </c:pt>
                <c:pt idx="948">
                  <c:v>1/22/2024</c:v>
                </c:pt>
                <c:pt idx="949">
                  <c:v>1/23/2024</c:v>
                </c:pt>
                <c:pt idx="950">
                  <c:v>1/24/2024</c:v>
                </c:pt>
                <c:pt idx="951">
                  <c:v>1/25/2024</c:v>
                </c:pt>
                <c:pt idx="952">
                  <c:v>1/26/2024</c:v>
                </c:pt>
                <c:pt idx="953">
                  <c:v>1/29/2024</c:v>
                </c:pt>
                <c:pt idx="954">
                  <c:v>1/30/2024</c:v>
                </c:pt>
                <c:pt idx="955">
                  <c:v>1/31/2024</c:v>
                </c:pt>
                <c:pt idx="956">
                  <c:v>2/1/2024</c:v>
                </c:pt>
                <c:pt idx="957">
                  <c:v>2/2/2024</c:v>
                </c:pt>
                <c:pt idx="958">
                  <c:v>2/5/2024</c:v>
                </c:pt>
                <c:pt idx="959">
                  <c:v>2/6/2024</c:v>
                </c:pt>
                <c:pt idx="960">
                  <c:v>2/7/2024</c:v>
                </c:pt>
                <c:pt idx="961">
                  <c:v>2/8/2024</c:v>
                </c:pt>
                <c:pt idx="962">
                  <c:v>2/9/2024</c:v>
                </c:pt>
                <c:pt idx="963">
                  <c:v>2/12/2024</c:v>
                </c:pt>
                <c:pt idx="964">
                  <c:v>2/13/2024</c:v>
                </c:pt>
                <c:pt idx="965">
                  <c:v>2/14/2024</c:v>
                </c:pt>
                <c:pt idx="966">
                  <c:v>2/15/2024</c:v>
                </c:pt>
                <c:pt idx="967">
                  <c:v>2/16/2024</c:v>
                </c:pt>
                <c:pt idx="968">
                  <c:v>2/20/2024</c:v>
                </c:pt>
                <c:pt idx="969">
                  <c:v>2/21/2024</c:v>
                </c:pt>
                <c:pt idx="970">
                  <c:v>2/22/2024</c:v>
                </c:pt>
                <c:pt idx="971">
                  <c:v>2/23/2024</c:v>
                </c:pt>
                <c:pt idx="972">
                  <c:v>2/26/2024</c:v>
                </c:pt>
                <c:pt idx="973">
                  <c:v>2/27/2024</c:v>
                </c:pt>
                <c:pt idx="974">
                  <c:v>2/28/2024</c:v>
                </c:pt>
                <c:pt idx="975">
                  <c:v>2/29/2024</c:v>
                </c:pt>
                <c:pt idx="976">
                  <c:v>3/1/2024</c:v>
                </c:pt>
                <c:pt idx="977">
                  <c:v>3/4/2024</c:v>
                </c:pt>
                <c:pt idx="978">
                  <c:v>3/5/2024</c:v>
                </c:pt>
                <c:pt idx="979">
                  <c:v>3/6/2024</c:v>
                </c:pt>
                <c:pt idx="980">
                  <c:v>3/7/2024</c:v>
                </c:pt>
                <c:pt idx="981">
                  <c:v>3/8/2024</c:v>
                </c:pt>
                <c:pt idx="982">
                  <c:v>3/11/2024</c:v>
                </c:pt>
                <c:pt idx="983">
                  <c:v>3/12/2024</c:v>
                </c:pt>
                <c:pt idx="984">
                  <c:v>3/13/2024</c:v>
                </c:pt>
                <c:pt idx="985">
                  <c:v>3/14/2024</c:v>
                </c:pt>
                <c:pt idx="986">
                  <c:v>3/15/2024</c:v>
                </c:pt>
                <c:pt idx="987">
                  <c:v>3/18/2024</c:v>
                </c:pt>
                <c:pt idx="988">
                  <c:v>3/19/2024</c:v>
                </c:pt>
                <c:pt idx="989">
                  <c:v>3/20/2024</c:v>
                </c:pt>
                <c:pt idx="990">
                  <c:v>3/21/2024</c:v>
                </c:pt>
                <c:pt idx="991">
                  <c:v>3/22/2024</c:v>
                </c:pt>
                <c:pt idx="992">
                  <c:v>3/25/2024</c:v>
                </c:pt>
                <c:pt idx="993">
                  <c:v>3/26/2024</c:v>
                </c:pt>
                <c:pt idx="994">
                  <c:v>3/27/2024</c:v>
                </c:pt>
                <c:pt idx="995">
                  <c:v>3/28/2024</c:v>
                </c:pt>
                <c:pt idx="996">
                  <c:v>4/1/2024</c:v>
                </c:pt>
                <c:pt idx="997">
                  <c:v>4/2/2024</c:v>
                </c:pt>
                <c:pt idx="998">
                  <c:v>4/3/2024</c:v>
                </c:pt>
                <c:pt idx="999">
                  <c:v>4/4/2024</c:v>
                </c:pt>
                <c:pt idx="1000">
                  <c:v>4/5/2024</c:v>
                </c:pt>
                <c:pt idx="1001">
                  <c:v>4/8/2024</c:v>
                </c:pt>
                <c:pt idx="1002">
                  <c:v>4/9/2024</c:v>
                </c:pt>
                <c:pt idx="1003">
                  <c:v>4/10/2024</c:v>
                </c:pt>
                <c:pt idx="1004">
                  <c:v>4/11/2024</c:v>
                </c:pt>
                <c:pt idx="1005">
                  <c:v>4/12/2024</c:v>
                </c:pt>
                <c:pt idx="1006">
                  <c:v>4/15/2024</c:v>
                </c:pt>
                <c:pt idx="1007">
                  <c:v>4/16/2024</c:v>
                </c:pt>
                <c:pt idx="1008">
                  <c:v>4/17/2024</c:v>
                </c:pt>
                <c:pt idx="1009">
                  <c:v>4/18/2024</c:v>
                </c:pt>
                <c:pt idx="1010">
                  <c:v>4/19/2024</c:v>
                </c:pt>
                <c:pt idx="1011">
                  <c:v>4/22/2024</c:v>
                </c:pt>
                <c:pt idx="1012">
                  <c:v>4/23/2024</c:v>
                </c:pt>
                <c:pt idx="1013">
                  <c:v>4/24/2024</c:v>
                </c:pt>
                <c:pt idx="1014">
                  <c:v>4/25/2024</c:v>
                </c:pt>
                <c:pt idx="1015">
                  <c:v>4/26/2024</c:v>
                </c:pt>
                <c:pt idx="1016">
                  <c:v>4/29/2024</c:v>
                </c:pt>
                <c:pt idx="1017">
                  <c:v>4/30/2024</c:v>
                </c:pt>
                <c:pt idx="1018">
                  <c:v>5/1/2024</c:v>
                </c:pt>
                <c:pt idx="1019">
                  <c:v>5/2/2024</c:v>
                </c:pt>
                <c:pt idx="1020">
                  <c:v>5/3/2024</c:v>
                </c:pt>
                <c:pt idx="1021">
                  <c:v>5/6/2024</c:v>
                </c:pt>
                <c:pt idx="1022">
                  <c:v>5/7/2024</c:v>
                </c:pt>
                <c:pt idx="1023">
                  <c:v>5/8/2024</c:v>
                </c:pt>
                <c:pt idx="1024">
                  <c:v>5/9/2024</c:v>
                </c:pt>
                <c:pt idx="1025">
                  <c:v>5/10/2024</c:v>
                </c:pt>
                <c:pt idx="1026">
                  <c:v>5/13/2024</c:v>
                </c:pt>
                <c:pt idx="1027">
                  <c:v>5/14/2024</c:v>
                </c:pt>
                <c:pt idx="1028">
                  <c:v>5/15/2024</c:v>
                </c:pt>
                <c:pt idx="1029">
                  <c:v>5/16/2024</c:v>
                </c:pt>
                <c:pt idx="1030">
                  <c:v>5/17/2024</c:v>
                </c:pt>
                <c:pt idx="1031">
                  <c:v>5/20/2024</c:v>
                </c:pt>
                <c:pt idx="1032">
                  <c:v>5/21/2024</c:v>
                </c:pt>
                <c:pt idx="1033">
                  <c:v>5/22/2024</c:v>
                </c:pt>
                <c:pt idx="1034">
                  <c:v>5/23/2024</c:v>
                </c:pt>
                <c:pt idx="1035">
                  <c:v>5/28/2024</c:v>
                </c:pt>
                <c:pt idx="1036">
                  <c:v>5/29/2024</c:v>
                </c:pt>
                <c:pt idx="1037">
                  <c:v>5/30/2024</c:v>
                </c:pt>
                <c:pt idx="1038">
                  <c:v>5/31/2024</c:v>
                </c:pt>
                <c:pt idx="1039">
                  <c:v>6/3/2024</c:v>
                </c:pt>
                <c:pt idx="1040">
                  <c:v>6/4/2024</c:v>
                </c:pt>
                <c:pt idx="1041">
                  <c:v>6/5/2024</c:v>
                </c:pt>
                <c:pt idx="1042">
                  <c:v>6/6/2024</c:v>
                </c:pt>
                <c:pt idx="1043">
                  <c:v>6/7/2024</c:v>
                </c:pt>
                <c:pt idx="1044">
                  <c:v>6/10/2024</c:v>
                </c:pt>
                <c:pt idx="1045">
                  <c:v>6/11/2024</c:v>
                </c:pt>
                <c:pt idx="1046">
                  <c:v>6/12/2024</c:v>
                </c:pt>
                <c:pt idx="1047">
                  <c:v>6/13/2024</c:v>
                </c:pt>
                <c:pt idx="1048">
                  <c:v>6/14/2024</c:v>
                </c:pt>
                <c:pt idx="1049">
                  <c:v>6/17/2024</c:v>
                </c:pt>
                <c:pt idx="1050">
                  <c:v>6/18/2024</c:v>
                </c:pt>
                <c:pt idx="1051">
                  <c:v>6/20/2024</c:v>
                </c:pt>
                <c:pt idx="1052">
                  <c:v>6/21/2024</c:v>
                </c:pt>
                <c:pt idx="1053">
                  <c:v>6/24/2024</c:v>
                </c:pt>
                <c:pt idx="1054">
                  <c:v>6/25/2024</c:v>
                </c:pt>
                <c:pt idx="1055">
                  <c:v>6/26/2024</c:v>
                </c:pt>
                <c:pt idx="1056">
                  <c:v>6/27/2024</c:v>
                </c:pt>
                <c:pt idx="1057">
                  <c:v>6/28/2024</c:v>
                </c:pt>
                <c:pt idx="1058">
                  <c:v>7/1/2024</c:v>
                </c:pt>
                <c:pt idx="1059">
                  <c:v>7/2/2024</c:v>
                </c:pt>
                <c:pt idx="1060">
                  <c:v>7/3/2024</c:v>
                </c:pt>
                <c:pt idx="1061">
                  <c:v>7/5/2024</c:v>
                </c:pt>
                <c:pt idx="1062">
                  <c:v>7/8/2024</c:v>
                </c:pt>
                <c:pt idx="1063">
                  <c:v>7/9/2024</c:v>
                </c:pt>
                <c:pt idx="1064">
                  <c:v>7/10/2024</c:v>
                </c:pt>
                <c:pt idx="1065">
                  <c:v>7/11/2024</c:v>
                </c:pt>
                <c:pt idx="1066">
                  <c:v>7/12/2024</c:v>
                </c:pt>
                <c:pt idx="1067">
                  <c:v>7/15/2024</c:v>
                </c:pt>
                <c:pt idx="1068">
                  <c:v>7/16/2024</c:v>
                </c:pt>
                <c:pt idx="1069">
                  <c:v>7/17/2024</c:v>
                </c:pt>
                <c:pt idx="1070">
                  <c:v>7/18/2024</c:v>
                </c:pt>
                <c:pt idx="1071">
                  <c:v>7/19/2024</c:v>
                </c:pt>
                <c:pt idx="1072">
                  <c:v>7/22/2024</c:v>
                </c:pt>
                <c:pt idx="1073">
                  <c:v>7/23/2024</c:v>
                </c:pt>
                <c:pt idx="1074">
                  <c:v>7/24/2024</c:v>
                </c:pt>
                <c:pt idx="1075">
                  <c:v>7/25/2024</c:v>
                </c:pt>
                <c:pt idx="1076">
                  <c:v>7/26/2024</c:v>
                </c:pt>
                <c:pt idx="1077">
                  <c:v>7/29/2024</c:v>
                </c:pt>
                <c:pt idx="1078">
                  <c:v>7/30/2024</c:v>
                </c:pt>
                <c:pt idx="1079">
                  <c:v>7/31/2024</c:v>
                </c:pt>
                <c:pt idx="1080">
                  <c:v>8/1/2024</c:v>
                </c:pt>
                <c:pt idx="1081">
                  <c:v>8/2/2024</c:v>
                </c:pt>
                <c:pt idx="1082">
                  <c:v>8/5/2024</c:v>
                </c:pt>
                <c:pt idx="1083">
                  <c:v>8/6/2024</c:v>
                </c:pt>
                <c:pt idx="1084">
                  <c:v>8/7/2024</c:v>
                </c:pt>
                <c:pt idx="1085">
                  <c:v>8/8/2024</c:v>
                </c:pt>
                <c:pt idx="1086">
                  <c:v>8/9/2024</c:v>
                </c:pt>
                <c:pt idx="1087">
                  <c:v>8/12/2024</c:v>
                </c:pt>
                <c:pt idx="1088">
                  <c:v>8/13/2024</c:v>
                </c:pt>
                <c:pt idx="1089">
                  <c:v>8/14/2024</c:v>
                </c:pt>
                <c:pt idx="1090">
                  <c:v>8/15/2024</c:v>
                </c:pt>
                <c:pt idx="1091">
                  <c:v>8/16/2024</c:v>
                </c:pt>
                <c:pt idx="1092">
                  <c:v>8/19/2024</c:v>
                </c:pt>
                <c:pt idx="1093">
                  <c:v>8/20/2024</c:v>
                </c:pt>
                <c:pt idx="1094">
                  <c:v>8/21/2024</c:v>
                </c:pt>
                <c:pt idx="1095">
                  <c:v>8/22/2024</c:v>
                </c:pt>
                <c:pt idx="1096">
                  <c:v>8/23/2024</c:v>
                </c:pt>
                <c:pt idx="1097">
                  <c:v>8/26/2024</c:v>
                </c:pt>
                <c:pt idx="1098">
                  <c:v>8/27/2024</c:v>
                </c:pt>
                <c:pt idx="1099">
                  <c:v>8/28/2024</c:v>
                </c:pt>
                <c:pt idx="1100">
                  <c:v>8/29/2024</c:v>
                </c:pt>
                <c:pt idx="1101">
                  <c:v>8/30/2024</c:v>
                </c:pt>
                <c:pt idx="1102">
                  <c:v>9/3/2024</c:v>
                </c:pt>
                <c:pt idx="1103">
                  <c:v>9/4/2024</c:v>
                </c:pt>
                <c:pt idx="1104">
                  <c:v>9/5/2024</c:v>
                </c:pt>
                <c:pt idx="1105">
                  <c:v>9/6/2024</c:v>
                </c:pt>
                <c:pt idx="1106">
                  <c:v>9/9/2024</c:v>
                </c:pt>
                <c:pt idx="1107">
                  <c:v>9/10/2024</c:v>
                </c:pt>
                <c:pt idx="1108">
                  <c:v>9/11/2024</c:v>
                </c:pt>
                <c:pt idx="1109">
                  <c:v>9/12/2024</c:v>
                </c:pt>
                <c:pt idx="1110">
                  <c:v>9/13/2024</c:v>
                </c:pt>
                <c:pt idx="1111">
                  <c:v>9/16/2024</c:v>
                </c:pt>
                <c:pt idx="1112">
                  <c:v>9/17/2024</c:v>
                </c:pt>
                <c:pt idx="1113">
                  <c:v>9/18/2024</c:v>
                </c:pt>
                <c:pt idx="1114">
                  <c:v>9/19/2024</c:v>
                </c:pt>
                <c:pt idx="1115">
                  <c:v>9/20/2024</c:v>
                </c:pt>
                <c:pt idx="1116">
                  <c:v>9/23/2024</c:v>
                </c:pt>
                <c:pt idx="1117">
                  <c:v>9/24/2024</c:v>
                </c:pt>
              </c:strCache>
            </c:strRef>
          </c:cat>
          <c:val>
            <c:numRef>
              <c:f>Sheet2!$B$4:$B$1122</c:f>
              <c:numCache>
                <c:formatCode>General</c:formatCode>
                <c:ptCount val="1118"/>
                <c:pt idx="0">
                  <c:v>0.9313708516435284</c:v>
                </c:pt>
                <c:pt idx="1">
                  <c:v>1.1606549885802049</c:v>
                </c:pt>
                <c:pt idx="2">
                  <c:v>1.1536299733528719</c:v>
                </c:pt>
                <c:pt idx="3">
                  <c:v>1.1623932227526397</c:v>
                </c:pt>
                <c:pt idx="4">
                  <c:v>1.168307237217342</c:v>
                </c:pt>
                <c:pt idx="5">
                  <c:v>1.30167485750568</c:v>
                </c:pt>
                <c:pt idx="6">
                  <c:v>1.3362723737303623</c:v>
                </c:pt>
                <c:pt idx="7">
                  <c:v>1.3970203900354117</c:v>
                </c:pt>
                <c:pt idx="8">
                  <c:v>1.5148410905727461</c:v>
                </c:pt>
                <c:pt idx="9">
                  <c:v>1.5330922346156761</c:v>
                </c:pt>
                <c:pt idx="10">
                  <c:v>1.8197491013181504</c:v>
                </c:pt>
                <c:pt idx="11">
                  <c:v>1.6625948239514277</c:v>
                </c:pt>
                <c:pt idx="12">
                  <c:v>1.7685354464043039</c:v>
                </c:pt>
                <c:pt idx="13">
                  <c:v>1.6685932401802024</c:v>
                </c:pt>
                <c:pt idx="14">
                  <c:v>1.6461140095354889</c:v>
                </c:pt>
                <c:pt idx="15">
                  <c:v>1.6027874215418387</c:v>
                </c:pt>
                <c:pt idx="16">
                  <c:v>1.7320873816544682</c:v>
                </c:pt>
                <c:pt idx="17">
                  <c:v>1.7435005110173156</c:v>
                </c:pt>
                <c:pt idx="18">
                  <c:v>1.3000793537943667</c:v>
                </c:pt>
                <c:pt idx="19">
                  <c:v>1.3475919299306447</c:v>
                </c:pt>
                <c:pt idx="20">
                  <c:v>1.4882232718996691</c:v>
                </c:pt>
                <c:pt idx="21">
                  <c:v>1.5443047676405732</c:v>
                </c:pt>
                <c:pt idx="22">
                  <c:v>1.4327695264171523</c:v>
                </c:pt>
                <c:pt idx="23">
                  <c:v>1.7095252790244453</c:v>
                </c:pt>
                <c:pt idx="24">
                  <c:v>1.6923654233731917</c:v>
                </c:pt>
                <c:pt idx="25">
                  <c:v>1.6391323890772584</c:v>
                </c:pt>
                <c:pt idx="26">
                  <c:v>1.4797326420992125</c:v>
                </c:pt>
                <c:pt idx="27">
                  <c:v>1.5875616827756436</c:v>
                </c:pt>
                <c:pt idx="28">
                  <c:v>1.5066850921629615</c:v>
                </c:pt>
                <c:pt idx="29">
                  <c:v>1.6105375922655136</c:v>
                </c:pt>
                <c:pt idx="30">
                  <c:v>1.7797780180866076</c:v>
                </c:pt>
                <c:pt idx="31">
                  <c:v>1.7932469331397449</c:v>
                </c:pt>
                <c:pt idx="32">
                  <c:v>2.2207830453050295</c:v>
                </c:pt>
                <c:pt idx="33">
                  <c:v>2.0449912560240673</c:v>
                </c:pt>
                <c:pt idx="34">
                  <c:v>2.1649400511164032</c:v>
                </c:pt>
                <c:pt idx="35">
                  <c:v>2.1692653401144186</c:v>
                </c:pt>
                <c:pt idx="36">
                  <c:v>2.1123332099122534</c:v>
                </c:pt>
                <c:pt idx="37">
                  <c:v>2.201270966007765</c:v>
                </c:pt>
                <c:pt idx="38">
                  <c:v>2.1762189780897838</c:v>
                </c:pt>
                <c:pt idx="39">
                  <c:v>2.2211856829765115</c:v>
                </c:pt>
                <c:pt idx="40">
                  <c:v>1.9385151164241019</c:v>
                </c:pt>
                <c:pt idx="41">
                  <c:v>2.0353545918314508</c:v>
                </c:pt>
                <c:pt idx="42">
                  <c:v>1.9055528348069812</c:v>
                </c:pt>
                <c:pt idx="43">
                  <c:v>1.9798788263550182</c:v>
                </c:pt>
                <c:pt idx="44">
                  <c:v>1.9563841544319804</c:v>
                </c:pt>
                <c:pt idx="45">
                  <c:v>1.9407671221494671</c:v>
                </c:pt>
                <c:pt idx="46">
                  <c:v>1.8577228267907135</c:v>
                </c:pt>
                <c:pt idx="47">
                  <c:v>2.1093839970296</c:v>
                </c:pt>
                <c:pt idx="48">
                  <c:v>2.1373162215400914</c:v>
                </c:pt>
                <c:pt idx="49">
                  <c:v>1.9907218491839587</c:v>
                </c:pt>
                <c:pt idx="50">
                  <c:v>1.9429163979343766</c:v>
                </c:pt>
                <c:pt idx="51">
                  <c:v>1.8882121999346078</c:v>
                </c:pt>
                <c:pt idx="52">
                  <c:v>1.863844821425078</c:v>
                </c:pt>
                <c:pt idx="53">
                  <c:v>1.8330889264881993</c:v>
                </c:pt>
                <c:pt idx="54">
                  <c:v>1.9107714176112385</c:v>
                </c:pt>
                <c:pt idx="55">
                  <c:v>1.8822619218388132</c:v>
                </c:pt>
                <c:pt idx="56">
                  <c:v>2.0809148058837446</c:v>
                </c:pt>
                <c:pt idx="57">
                  <c:v>2.0389064184986547</c:v>
                </c:pt>
                <c:pt idx="58">
                  <c:v>2.1683865243511629</c:v>
                </c:pt>
                <c:pt idx="59">
                  <c:v>2.1040894465788629</c:v>
                </c:pt>
                <c:pt idx="60">
                  <c:v>2.06886682736073</c:v>
                </c:pt>
                <c:pt idx="61">
                  <c:v>2.0450072132954711</c:v>
                </c:pt>
                <c:pt idx="62">
                  <c:v>2.0553140240318526</c:v>
                </c:pt>
                <c:pt idx="63">
                  <c:v>2.0246652798574818</c:v>
                </c:pt>
                <c:pt idx="64">
                  <c:v>1.9433879832368293</c:v>
                </c:pt>
                <c:pt idx="65">
                  <c:v>1.9289019092707655</c:v>
                </c:pt>
                <c:pt idx="66">
                  <c:v>1.9847674452604502</c:v>
                </c:pt>
                <c:pt idx="67">
                  <c:v>2.1337013685926554</c:v>
                </c:pt>
                <c:pt idx="68">
                  <c:v>2.4327531093763137</c:v>
                </c:pt>
                <c:pt idx="69">
                  <c:v>2.6646191770987206</c:v>
                </c:pt>
                <c:pt idx="70">
                  <c:v>2.7523642917718707</c:v>
                </c:pt>
                <c:pt idx="71">
                  <c:v>3.5860050690793868</c:v>
                </c:pt>
                <c:pt idx="72">
                  <c:v>3.4775740063790055</c:v>
                </c:pt>
                <c:pt idx="73">
                  <c:v>3.5111686550500645</c:v>
                </c:pt>
                <c:pt idx="74">
                  <c:v>3.8729161728170398</c:v>
                </c:pt>
                <c:pt idx="75">
                  <c:v>4.1267244807916894</c:v>
                </c:pt>
                <c:pt idx="76">
                  <c:v>5.0994029147754079</c:v>
                </c:pt>
                <c:pt idx="77">
                  <c:v>5.1937953397616026</c:v>
                </c:pt>
                <c:pt idx="78">
                  <c:v>5.5057827811792466</c:v>
                </c:pt>
                <c:pt idx="79">
                  <c:v>5.3238894000497936</c:v>
                </c:pt>
                <c:pt idx="80">
                  <c:v>4.9072708225054322</c:v>
                </c:pt>
                <c:pt idx="81">
                  <c:v>5.3303240113033699</c:v>
                </c:pt>
                <c:pt idx="82">
                  <c:v>4.9127116574714984</c:v>
                </c:pt>
                <c:pt idx="83">
                  <c:v>5.1874148778021665</c:v>
                </c:pt>
                <c:pt idx="84">
                  <c:v>6.1879964546992845</c:v>
                </c:pt>
                <c:pt idx="85">
                  <c:v>6.437694427526397</c:v>
                </c:pt>
                <c:pt idx="86">
                  <c:v>6.2056517585566251</c:v>
                </c:pt>
                <c:pt idx="87">
                  <c:v>6.0361156320285358</c:v>
                </c:pt>
                <c:pt idx="88">
                  <c:v>5.5457102281550652</c:v>
                </c:pt>
                <c:pt idx="89">
                  <c:v>5.8177818371053762</c:v>
                </c:pt>
                <c:pt idx="90">
                  <c:v>5.0544985050995219</c:v>
                </c:pt>
                <c:pt idx="91">
                  <c:v>5.5481289544088765</c:v>
                </c:pt>
                <c:pt idx="92">
                  <c:v>4.8916204747677119</c:v>
                </c:pt>
                <c:pt idx="93">
                  <c:v>4.9542962014209184</c:v>
                </c:pt>
                <c:pt idx="94">
                  <c:v>4.855884263352884</c:v>
                </c:pt>
                <c:pt idx="95">
                  <c:v>5.1918525176128014</c:v>
                </c:pt>
                <c:pt idx="96">
                  <c:v>6.2197124963838553</c:v>
                </c:pt>
                <c:pt idx="97">
                  <c:v>7.4195534646526742</c:v>
                </c:pt>
                <c:pt idx="98">
                  <c:v>6.2681204361794993</c:v>
                </c:pt>
                <c:pt idx="99">
                  <c:v>4.7191019661480151</c:v>
                </c:pt>
                <c:pt idx="100">
                  <c:v>4.7818528874577444</c:v>
                </c:pt>
                <c:pt idx="101">
                  <c:v>3.534076314418797</c:v>
                </c:pt>
                <c:pt idx="102">
                  <c:v>3.8167840885490021</c:v>
                </c:pt>
                <c:pt idx="103">
                  <c:v>4.1861009149035464</c:v>
                </c:pt>
                <c:pt idx="104">
                  <c:v>4.3359577615357585</c:v>
                </c:pt>
                <c:pt idx="105">
                  <c:v>4.3951737332137704</c:v>
                </c:pt>
                <c:pt idx="106">
                  <c:v>4.105457551951547</c:v>
                </c:pt>
                <c:pt idx="107">
                  <c:v>4.127251048290062</c:v>
                </c:pt>
                <c:pt idx="108">
                  <c:v>4.6507925649248545</c:v>
                </c:pt>
                <c:pt idx="109">
                  <c:v>4.5393803032639513</c:v>
                </c:pt>
                <c:pt idx="110">
                  <c:v>3.5333962785450179</c:v>
                </c:pt>
                <c:pt idx="111">
                  <c:v>3.5894828243067667</c:v>
                </c:pt>
                <c:pt idx="112">
                  <c:v>3.1020531402356322</c:v>
                </c:pt>
                <c:pt idx="113">
                  <c:v>3.6475545167289898</c:v>
                </c:pt>
                <c:pt idx="114">
                  <c:v>3.7065053133881922</c:v>
                </c:pt>
                <c:pt idx="115">
                  <c:v>3.7688586326007729</c:v>
                </c:pt>
                <c:pt idx="116">
                  <c:v>3.8663437701880259</c:v>
                </c:pt>
                <c:pt idx="117">
                  <c:v>3.8701233885619493</c:v>
                </c:pt>
                <c:pt idx="118">
                  <c:v>3.7252606212148498</c:v>
                </c:pt>
                <c:pt idx="119">
                  <c:v>3.5782070716074994</c:v>
                </c:pt>
                <c:pt idx="120">
                  <c:v>3.7374388944245176</c:v>
                </c:pt>
                <c:pt idx="121">
                  <c:v>3.459838948021841</c:v>
                </c:pt>
                <c:pt idx="122">
                  <c:v>3.4799063765166247</c:v>
                </c:pt>
                <c:pt idx="123">
                  <c:v>3.6622019591806265</c:v>
                </c:pt>
                <c:pt idx="124">
                  <c:v>3.9716491068833246</c:v>
                </c:pt>
                <c:pt idx="125">
                  <c:v>4.4523646487912787</c:v>
                </c:pt>
                <c:pt idx="126">
                  <c:v>4.3020432284380714</c:v>
                </c:pt>
                <c:pt idx="127">
                  <c:v>4.2634098872105355</c:v>
                </c:pt>
                <c:pt idx="128">
                  <c:v>4.2174139068387699</c:v>
                </c:pt>
                <c:pt idx="129">
                  <c:v>3.9667346419406622</c:v>
                </c:pt>
                <c:pt idx="130">
                  <c:v>4.2633258016151272</c:v>
                </c:pt>
                <c:pt idx="131">
                  <c:v>4.0208738026019697</c:v>
                </c:pt>
                <c:pt idx="132">
                  <c:v>4.5229747047776074</c:v>
                </c:pt>
                <c:pt idx="133">
                  <c:v>5.0206623083234589</c:v>
                </c:pt>
                <c:pt idx="134">
                  <c:v>4.9233120831105532</c:v>
                </c:pt>
                <c:pt idx="135">
                  <c:v>4.541406246953974</c:v>
                </c:pt>
                <c:pt idx="136">
                  <c:v>4.7743842298080006</c:v>
                </c:pt>
                <c:pt idx="137">
                  <c:v>4.4115498798692245</c:v>
                </c:pt>
                <c:pt idx="138">
                  <c:v>4.3678349488928205</c:v>
                </c:pt>
                <c:pt idx="139">
                  <c:v>4.2794006841399161</c:v>
                </c:pt>
                <c:pt idx="140">
                  <c:v>4.2865985326763303</c:v>
                </c:pt>
                <c:pt idx="141">
                  <c:v>4.3859529393326211</c:v>
                </c:pt>
                <c:pt idx="142">
                  <c:v>4.714885333635098</c:v>
                </c:pt>
                <c:pt idx="143">
                  <c:v>4.994392641942774</c:v>
                </c:pt>
                <c:pt idx="144">
                  <c:v>5.9749091014015061</c:v>
                </c:pt>
                <c:pt idx="145">
                  <c:v>5.6970555887974657</c:v>
                </c:pt>
                <c:pt idx="146">
                  <c:v>5.8384217758220149</c:v>
                </c:pt>
                <c:pt idx="147">
                  <c:v>6.1831284299753424</c:v>
                </c:pt>
                <c:pt idx="148">
                  <c:v>6.1307430639854337</c:v>
                </c:pt>
                <c:pt idx="149">
                  <c:v>6.4928614817259662</c:v>
                </c:pt>
                <c:pt idx="150">
                  <c:v>6.0905802313891106</c:v>
                </c:pt>
                <c:pt idx="151">
                  <c:v>6.6312111121922142</c:v>
                </c:pt>
                <c:pt idx="152">
                  <c:v>6.6068549880559848</c:v>
                </c:pt>
                <c:pt idx="153">
                  <c:v>6.3902584158006785</c:v>
                </c:pt>
                <c:pt idx="154">
                  <c:v>7.4229063578104739</c:v>
                </c:pt>
                <c:pt idx="155">
                  <c:v>10.29692777272771</c:v>
                </c:pt>
                <c:pt idx="156">
                  <c:v>10.14245398028009</c:v>
                </c:pt>
                <c:pt idx="157">
                  <c:v>9.026660975928559</c:v>
                </c:pt>
                <c:pt idx="158">
                  <c:v>7.3435569142047541</c:v>
                </c:pt>
                <c:pt idx="159">
                  <c:v>10.105656324406754</c:v>
                </c:pt>
                <c:pt idx="160">
                  <c:v>9.2008261182532749</c:v>
                </c:pt>
                <c:pt idx="161">
                  <c:v>9.5461084758940693</c:v>
                </c:pt>
                <c:pt idx="162">
                  <c:v>10.131562739906679</c:v>
                </c:pt>
                <c:pt idx="163">
                  <c:v>8.5754189905957059</c:v>
                </c:pt>
                <c:pt idx="164">
                  <c:v>9.2521533923517065</c:v>
                </c:pt>
                <c:pt idx="165">
                  <c:v>8.0946311815012013</c:v>
                </c:pt>
                <c:pt idx="166">
                  <c:v>8.6386350290443179</c:v>
                </c:pt>
                <c:pt idx="167">
                  <c:v>8.2226510957530543</c:v>
                </c:pt>
                <c:pt idx="168">
                  <c:v>7.8145729203339638</c:v>
                </c:pt>
                <c:pt idx="169">
                  <c:v>8.9654201101274005</c:v>
                </c:pt>
                <c:pt idx="170">
                  <c:v>9.0675196109720435</c:v>
                </c:pt>
                <c:pt idx="171">
                  <c:v>10.50813727747323</c:v>
                </c:pt>
                <c:pt idx="172">
                  <c:v>10.728770523545423</c:v>
                </c:pt>
                <c:pt idx="173">
                  <c:v>11.127114592305286</c:v>
                </c:pt>
                <c:pt idx="174">
                  <c:v>9.5972186822387879</c:v>
                </c:pt>
                <c:pt idx="175">
                  <c:v>10.384986510608705</c:v>
                </c:pt>
                <c:pt idx="176">
                  <c:v>8.7116726998207881</c:v>
                </c:pt>
                <c:pt idx="177">
                  <c:v>9.5439947718620175</c:v>
                </c:pt>
                <c:pt idx="178">
                  <c:v>13.250018140778282</c:v>
                </c:pt>
                <c:pt idx="179">
                  <c:v>13.290413027861838</c:v>
                </c:pt>
                <c:pt idx="180">
                  <c:v>14.0203710463825</c:v>
                </c:pt>
                <c:pt idx="181">
                  <c:v>13.504604728184001</c:v>
                </c:pt>
                <c:pt idx="182">
                  <c:v>24.573294927454622</c:v>
                </c:pt>
                <c:pt idx="183">
                  <c:v>27.396612973905803</c:v>
                </c:pt>
                <c:pt idx="184">
                  <c:v>32.730910947630427</c:v>
                </c:pt>
                <c:pt idx="185">
                  <c:v>33.736873790301281</c:v>
                </c:pt>
                <c:pt idx="186">
                  <c:v>33.654480163874496</c:v>
                </c:pt>
                <c:pt idx="187">
                  <c:v>26.281998997492892</c:v>
                </c:pt>
                <c:pt idx="188">
                  <c:v>24.029105113743316</c:v>
                </c:pt>
                <c:pt idx="189">
                  <c:v>28.049442630867535</c:v>
                </c:pt>
                <c:pt idx="190">
                  <c:v>32.400306344500322</c:v>
                </c:pt>
                <c:pt idx="191">
                  <c:v>29.920243268501096</c:v>
                </c:pt>
                <c:pt idx="192">
                  <c:v>40.408093866806652</c:v>
                </c:pt>
                <c:pt idx="193">
                  <c:v>40.699150760235469</c:v>
                </c:pt>
                <c:pt idx="194">
                  <c:v>25.346410890076267</c:v>
                </c:pt>
                <c:pt idx="195">
                  <c:v>30.540746562440457</c:v>
                </c:pt>
                <c:pt idx="196">
                  <c:v>34.880282310709838</c:v>
                </c:pt>
                <c:pt idx="197">
                  <c:v>36.598752532407033</c:v>
                </c:pt>
                <c:pt idx="198">
                  <c:v>30.995323189186667</c:v>
                </c:pt>
                <c:pt idx="199">
                  <c:v>34.917358835894113</c:v>
                </c:pt>
                <c:pt idx="200">
                  <c:v>37.538452880068924</c:v>
                </c:pt>
                <c:pt idx="201">
                  <c:v>36.8034627029527</c:v>
                </c:pt>
                <c:pt idx="202">
                  <c:v>44.660288527038077</c:v>
                </c:pt>
                <c:pt idx="203">
                  <c:v>53.248855787533195</c:v>
                </c:pt>
                <c:pt idx="204">
                  <c:v>49.006249964101329</c:v>
                </c:pt>
                <c:pt idx="205">
                  <c:v>56.618834102193347</c:v>
                </c:pt>
                <c:pt idx="206">
                  <c:v>58.456924425605166</c:v>
                </c:pt>
                <c:pt idx="207">
                  <c:v>59.889059812285396</c:v>
                </c:pt>
                <c:pt idx="208">
                  <c:v>58.275760467943037</c:v>
                </c:pt>
                <c:pt idx="209">
                  <c:v>60.917254377504946</c:v>
                </c:pt>
                <c:pt idx="210">
                  <c:v>64.99549203043631</c:v>
                </c:pt>
                <c:pt idx="211">
                  <c:v>60.584718594534579</c:v>
                </c:pt>
                <c:pt idx="212">
                  <c:v>65.16776198431657</c:v>
                </c:pt>
                <c:pt idx="213">
                  <c:v>71.440710447933427</c:v>
                </c:pt>
                <c:pt idx="214">
                  <c:v>73.11403718861682</c:v>
                </c:pt>
                <c:pt idx="215">
                  <c:v>59.817813471189154</c:v>
                </c:pt>
                <c:pt idx="216">
                  <c:v>45.598006473991212</c:v>
                </c:pt>
                <c:pt idx="217">
                  <c:v>48.870764991081927</c:v>
                </c:pt>
                <c:pt idx="218">
                  <c:v>39.803789078935495</c:v>
                </c:pt>
                <c:pt idx="219">
                  <c:v>38.202239809817023</c:v>
                </c:pt>
                <c:pt idx="220">
                  <c:v>44.469212099626958</c:v>
                </c:pt>
                <c:pt idx="221">
                  <c:v>40.370051878453843</c:v>
                </c:pt>
                <c:pt idx="222">
                  <c:v>44.871858011313179</c:v>
                </c:pt>
                <c:pt idx="223">
                  <c:v>42.937959270164704</c:v>
                </c:pt>
                <c:pt idx="224">
                  <c:v>42.455706591648365</c:v>
                </c:pt>
                <c:pt idx="225">
                  <c:v>59.14533039870372</c:v>
                </c:pt>
                <c:pt idx="226">
                  <c:v>61.29205626076687</c:v>
                </c:pt>
                <c:pt idx="227">
                  <c:v>56.770418732512091</c:v>
                </c:pt>
                <c:pt idx="228">
                  <c:v>58.474624863226119</c:v>
                </c:pt>
                <c:pt idx="229">
                  <c:v>55.009130730280482</c:v>
                </c:pt>
                <c:pt idx="230">
                  <c:v>56.221613693124702</c:v>
                </c:pt>
                <c:pt idx="231">
                  <c:v>57.178422730256436</c:v>
                </c:pt>
                <c:pt idx="232">
                  <c:v>58.219728417822097</c:v>
                </c:pt>
                <c:pt idx="233">
                  <c:v>55.62608175666211</c:v>
                </c:pt>
                <c:pt idx="234">
                  <c:v>57.794220705388959</c:v>
                </c:pt>
                <c:pt idx="235">
                  <c:v>49.759187129963522</c:v>
                </c:pt>
                <c:pt idx="236">
                  <c:v>49.01160573322543</c:v>
                </c:pt>
                <c:pt idx="237">
                  <c:v>44.033154358791748</c:v>
                </c:pt>
                <c:pt idx="238">
                  <c:v>44.139559987663532</c:v>
                </c:pt>
                <c:pt idx="239">
                  <c:v>50.085824468156723</c:v>
                </c:pt>
                <c:pt idx="240">
                  <c:v>56.95484214322741</c:v>
                </c:pt>
                <c:pt idx="241">
                  <c:v>58.602727340934074</c:v>
                </c:pt>
                <c:pt idx="242">
                  <c:v>63.193258457409854</c:v>
                </c:pt>
                <c:pt idx="243">
                  <c:v>67.07298584268456</c:v>
                </c:pt>
                <c:pt idx="244">
                  <c:v>75.926266240930914</c:v>
                </c:pt>
                <c:pt idx="245">
                  <c:v>76.680115093256816</c:v>
                </c:pt>
                <c:pt idx="246">
                  <c:v>66.014499922136409</c:v>
                </c:pt>
                <c:pt idx="247">
                  <c:v>73.882882180144051</c:v>
                </c:pt>
                <c:pt idx="248">
                  <c:v>72.716128320110926</c:v>
                </c:pt>
                <c:pt idx="249">
                  <c:v>77.429734866740873</c:v>
                </c:pt>
                <c:pt idx="250">
                  <c:v>88.99723920567935</c:v>
                </c:pt>
                <c:pt idx="251">
                  <c:v>99.516878087303482</c:v>
                </c:pt>
                <c:pt idx="252">
                  <c:v>106.38081185921136</c:v>
                </c:pt>
                <c:pt idx="253">
                  <c:v>99.016012226463559</c:v>
                </c:pt>
                <c:pt idx="254">
                  <c:v>77.369526688934087</c:v>
                </c:pt>
                <c:pt idx="255">
                  <c:v>89.083959743837639</c:v>
                </c:pt>
                <c:pt idx="256">
                  <c:v>91.722584732072733</c:v>
                </c:pt>
                <c:pt idx="257">
                  <c:v>94.728763692375125</c:v>
                </c:pt>
                <c:pt idx="258">
                  <c:v>91.577446126260583</c:v>
                </c:pt>
                <c:pt idx="259">
                  <c:v>104.81208404671101</c:v>
                </c:pt>
                <c:pt idx="260">
                  <c:v>115.42757186020826</c:v>
                </c:pt>
                <c:pt idx="261">
                  <c:v>122.66467499178584</c:v>
                </c:pt>
                <c:pt idx="262">
                  <c:v>123.59915497957977</c:v>
                </c:pt>
                <c:pt idx="263">
                  <c:v>125.06018801512786</c:v>
                </c:pt>
                <c:pt idx="264">
                  <c:v>184.38120929918347</c:v>
                </c:pt>
                <c:pt idx="265">
                  <c:v>165.30445122805745</c:v>
                </c:pt>
                <c:pt idx="266">
                  <c:v>192.64883849143499</c:v>
                </c:pt>
                <c:pt idx="267">
                  <c:v>189.15465573658659</c:v>
                </c:pt>
                <c:pt idx="268">
                  <c:v>188.48317329106925</c:v>
                </c:pt>
                <c:pt idx="269">
                  <c:v>239.04431761896643</c:v>
                </c:pt>
                <c:pt idx="270">
                  <c:v>265.21515450611298</c:v>
                </c:pt>
                <c:pt idx="271">
                  <c:v>216.49498356393431</c:v>
                </c:pt>
                <c:pt idx="272">
                  <c:v>208.40358909647659</c:v>
                </c:pt>
                <c:pt idx="273">
                  <c:v>249.22457188511774</c:v>
                </c:pt>
                <c:pt idx="274">
                  <c:v>151.86330551328345</c:v>
                </c:pt>
                <c:pt idx="275">
                  <c:v>160.89697450118408</c:v>
                </c:pt>
                <c:pt idx="276">
                  <c:v>73.366006498568964</c:v>
                </c:pt>
                <c:pt idx="277">
                  <c:v>92.661007152811678</c:v>
                </c:pt>
                <c:pt idx="278">
                  <c:v>69.1188391904073</c:v>
                </c:pt>
                <c:pt idx="279">
                  <c:v>81.224873966219477</c:v>
                </c:pt>
                <c:pt idx="280">
                  <c:v>85.096383460203057</c:v>
                </c:pt>
                <c:pt idx="281">
                  <c:v>96.5424436828512</c:v>
                </c:pt>
                <c:pt idx="282">
                  <c:v>86.366264605923263</c:v>
                </c:pt>
                <c:pt idx="283">
                  <c:v>66.381260161385555</c:v>
                </c:pt>
                <c:pt idx="284">
                  <c:v>78.092543255223916</c:v>
                </c:pt>
                <c:pt idx="285">
                  <c:v>82.396478985585233</c:v>
                </c:pt>
                <c:pt idx="286">
                  <c:v>91.467758924765619</c:v>
                </c:pt>
                <c:pt idx="287">
                  <c:v>80.769941844179613</c:v>
                </c:pt>
                <c:pt idx="288">
                  <c:v>74.879202048824538</c:v>
                </c:pt>
                <c:pt idx="289">
                  <c:v>70.666970021736404</c:v>
                </c:pt>
                <c:pt idx="290">
                  <c:v>75.764301298608942</c:v>
                </c:pt>
                <c:pt idx="291">
                  <c:v>67.818079044120481</c:v>
                </c:pt>
                <c:pt idx="292">
                  <c:v>61.354429478769056</c:v>
                </c:pt>
                <c:pt idx="293">
                  <c:v>70.947783061329119</c:v>
                </c:pt>
                <c:pt idx="294">
                  <c:v>75.029892999697466</c:v>
                </c:pt>
                <c:pt idx="295">
                  <c:v>61.046548481928333</c:v>
                </c:pt>
                <c:pt idx="296">
                  <c:v>61.268687366847985</c:v>
                </c:pt>
                <c:pt idx="297">
                  <c:v>54.021024504911935</c:v>
                </c:pt>
                <c:pt idx="298">
                  <c:v>37.399085116362961</c:v>
                </c:pt>
                <c:pt idx="299">
                  <c:v>36.863525376630982</c:v>
                </c:pt>
                <c:pt idx="300">
                  <c:v>41.376101053276315</c:v>
                </c:pt>
                <c:pt idx="301">
                  <c:v>41.321801041295203</c:v>
                </c:pt>
                <c:pt idx="302">
                  <c:v>34.037695049171766</c:v>
                </c:pt>
                <c:pt idx="303">
                  <c:v>44.037517040213849</c:v>
                </c:pt>
                <c:pt idx="304">
                  <c:v>47.471398601909897</c:v>
                </c:pt>
                <c:pt idx="305">
                  <c:v>52.469437826888779</c:v>
                </c:pt>
                <c:pt idx="306">
                  <c:v>45.043026734869635</c:v>
                </c:pt>
                <c:pt idx="307">
                  <c:v>46.594750702511689</c:v>
                </c:pt>
                <c:pt idx="308">
                  <c:v>54.158581187370039</c:v>
                </c:pt>
                <c:pt idx="309">
                  <c:v>53.713731517540175</c:v>
                </c:pt>
                <c:pt idx="310">
                  <c:v>44.657961145346427</c:v>
                </c:pt>
                <c:pt idx="311">
                  <c:v>45.780211453320632</c:v>
                </c:pt>
                <c:pt idx="312">
                  <c:v>41.086555846407656</c:v>
                </c:pt>
                <c:pt idx="313">
                  <c:v>37.186699018971957</c:v>
                </c:pt>
                <c:pt idx="314">
                  <c:v>39.265266385919041</c:v>
                </c:pt>
                <c:pt idx="315">
                  <c:v>35.98993031870323</c:v>
                </c:pt>
                <c:pt idx="316">
                  <c:v>34.829299012927798</c:v>
                </c:pt>
                <c:pt idx="317">
                  <c:v>32.489762884646261</c:v>
                </c:pt>
                <c:pt idx="318">
                  <c:v>31.423924959779509</c:v>
                </c:pt>
                <c:pt idx="319">
                  <c:v>38.576470992322491</c:v>
                </c:pt>
                <c:pt idx="320">
                  <c:v>39.901979324917171</c:v>
                </c:pt>
                <c:pt idx="321">
                  <c:v>43.824599794253373</c:v>
                </c:pt>
                <c:pt idx="322">
                  <c:v>48.300319650433373</c:v>
                </c:pt>
                <c:pt idx="323">
                  <c:v>51.109036383028503</c:v>
                </c:pt>
                <c:pt idx="324">
                  <c:v>51.028197314262982</c:v>
                </c:pt>
                <c:pt idx="325">
                  <c:v>54.777951575215361</c:v>
                </c:pt>
                <c:pt idx="326">
                  <c:v>58.733804294717302</c:v>
                </c:pt>
                <c:pt idx="327">
                  <c:v>65.547009965601603</c:v>
                </c:pt>
                <c:pt idx="328">
                  <c:v>60.131058393990955</c:v>
                </c:pt>
                <c:pt idx="329">
                  <c:v>70.811472055775852</c:v>
                </c:pt>
                <c:pt idx="330">
                  <c:v>76.14821848297197</c:v>
                </c:pt>
                <c:pt idx="331">
                  <c:v>79.572725535065743</c:v>
                </c:pt>
                <c:pt idx="332">
                  <c:v>94.809461245077216</c:v>
                </c:pt>
                <c:pt idx="333">
                  <c:v>93.240894596771156</c:v>
                </c:pt>
                <c:pt idx="334">
                  <c:v>94.5771970188745</c:v>
                </c:pt>
                <c:pt idx="335">
                  <c:v>87.351841112780349</c:v>
                </c:pt>
                <c:pt idx="336">
                  <c:v>103.35321987226281</c:v>
                </c:pt>
                <c:pt idx="337">
                  <c:v>93.036122120033994</c:v>
                </c:pt>
                <c:pt idx="338">
                  <c:v>84.683052659212919</c:v>
                </c:pt>
                <c:pt idx="339">
                  <c:v>84.975452516922019</c:v>
                </c:pt>
                <c:pt idx="340">
                  <c:v>94.12378542938859</c:v>
                </c:pt>
                <c:pt idx="341">
                  <c:v>100.28629046253779</c:v>
                </c:pt>
                <c:pt idx="342">
                  <c:v>102.25071711509176</c:v>
                </c:pt>
                <c:pt idx="343">
                  <c:v>93.203817551612858</c:v>
                </c:pt>
                <c:pt idx="344">
                  <c:v>96.283730239977814</c:v>
                </c:pt>
                <c:pt idx="345">
                  <c:v>88.841882471859535</c:v>
                </c:pt>
                <c:pt idx="346">
                  <c:v>98.598051777279849</c:v>
                </c:pt>
                <c:pt idx="347">
                  <c:v>95.80348650496606</c:v>
                </c:pt>
                <c:pt idx="348">
                  <c:v>108.24172633074457</c:v>
                </c:pt>
                <c:pt idx="349">
                  <c:v>133.5257918699202</c:v>
                </c:pt>
                <c:pt idx="350">
                  <c:v>130.46961086181301</c:v>
                </c:pt>
                <c:pt idx="351">
                  <c:v>140.76486991518263</c:v>
                </c:pt>
                <c:pt idx="352">
                  <c:v>104.01664956675437</c:v>
                </c:pt>
                <c:pt idx="353">
                  <c:v>108.31981751076802</c:v>
                </c:pt>
                <c:pt idx="354">
                  <c:v>103.98256318538488</c:v>
                </c:pt>
                <c:pt idx="355">
                  <c:v>90.88377121062419</c:v>
                </c:pt>
                <c:pt idx="356">
                  <c:v>95.065072740948537</c:v>
                </c:pt>
                <c:pt idx="357">
                  <c:v>103.37579076605576</c:v>
                </c:pt>
                <c:pt idx="358">
                  <c:v>114.59397125096524</c:v>
                </c:pt>
                <c:pt idx="359">
                  <c:v>111.80252109005096</c:v>
                </c:pt>
                <c:pt idx="360">
                  <c:v>100.98335752199861</c:v>
                </c:pt>
                <c:pt idx="361">
                  <c:v>74.856482545067948</c:v>
                </c:pt>
                <c:pt idx="362">
                  <c:v>65.010753797383117</c:v>
                </c:pt>
                <c:pt idx="363">
                  <c:v>79.750800114385314</c:v>
                </c:pt>
                <c:pt idx="364">
                  <c:v>83.772927815130302</c:v>
                </c:pt>
                <c:pt idx="365">
                  <c:v>71.885286239978825</c:v>
                </c:pt>
                <c:pt idx="366">
                  <c:v>72.000839837574091</c:v>
                </c:pt>
                <c:pt idx="367">
                  <c:v>65.773979795102974</c:v>
                </c:pt>
                <c:pt idx="368">
                  <c:v>67.920573969414363</c:v>
                </c:pt>
                <c:pt idx="369">
                  <c:v>74.990580581906755</c:v>
                </c:pt>
                <c:pt idx="370">
                  <c:v>90.269640878288214</c:v>
                </c:pt>
                <c:pt idx="371">
                  <c:v>94.223725258722752</c:v>
                </c:pt>
                <c:pt idx="372">
                  <c:v>101.93884786404297</c:v>
                </c:pt>
                <c:pt idx="373">
                  <c:v>105.53118765465652</c:v>
                </c:pt>
                <c:pt idx="374">
                  <c:v>105.965421310772</c:v>
                </c:pt>
                <c:pt idx="375">
                  <c:v>104.53238814727493</c:v>
                </c:pt>
                <c:pt idx="376">
                  <c:v>103.44466656054436</c:v>
                </c:pt>
                <c:pt idx="377">
                  <c:v>100.3620574800816</c:v>
                </c:pt>
                <c:pt idx="378">
                  <c:v>106.8897227677647</c:v>
                </c:pt>
                <c:pt idx="379">
                  <c:v>117.54617050403304</c:v>
                </c:pt>
                <c:pt idx="380">
                  <c:v>122.30077307407471</c:v>
                </c:pt>
                <c:pt idx="381">
                  <c:v>115.08077208756107</c:v>
                </c:pt>
                <c:pt idx="382">
                  <c:v>122.99106482097054</c:v>
                </c:pt>
                <c:pt idx="383">
                  <c:v>140.64426378109312</c:v>
                </c:pt>
                <c:pt idx="384">
                  <c:v>133.75956311603829</c:v>
                </c:pt>
                <c:pt idx="385">
                  <c:v>128.20433734170589</c:v>
                </c:pt>
                <c:pt idx="386">
                  <c:v>144.19023802374474</c:v>
                </c:pt>
                <c:pt idx="387">
                  <c:v>138.25379037470898</c:v>
                </c:pt>
                <c:pt idx="388">
                  <c:v>124.80741033160923</c:v>
                </c:pt>
                <c:pt idx="389">
                  <c:v>147.48096905325602</c:v>
                </c:pt>
                <c:pt idx="390">
                  <c:v>156.24380683300663</c:v>
                </c:pt>
                <c:pt idx="391">
                  <c:v>149.85331927761422</c:v>
                </c:pt>
                <c:pt idx="392">
                  <c:v>167.87950767812222</c:v>
                </c:pt>
                <c:pt idx="393">
                  <c:v>169.51519863129397</c:v>
                </c:pt>
                <c:pt idx="394">
                  <c:v>164.36945656692583</c:v>
                </c:pt>
                <c:pt idx="395">
                  <c:v>160.6643863380545</c:v>
                </c:pt>
                <c:pt idx="396">
                  <c:v>183.98888077201761</c:v>
                </c:pt>
                <c:pt idx="397">
                  <c:v>178.09472628718385</c:v>
                </c:pt>
                <c:pt idx="398">
                  <c:v>170.6511175871446</c:v>
                </c:pt>
                <c:pt idx="399">
                  <c:v>177.58201895181648</c:v>
                </c:pt>
                <c:pt idx="400">
                  <c:v>172.8272374273709</c:v>
                </c:pt>
                <c:pt idx="401">
                  <c:v>164.696511299804</c:v>
                </c:pt>
                <c:pt idx="402">
                  <c:v>140.03715008278263</c:v>
                </c:pt>
                <c:pt idx="403">
                  <c:v>144.76481380494033</c:v>
                </c:pt>
                <c:pt idx="404">
                  <c:v>125.38510741508505</c:v>
                </c:pt>
                <c:pt idx="405">
                  <c:v>144.03916167672608</c:v>
                </c:pt>
                <c:pt idx="406">
                  <c:v>129.9647645469629</c:v>
                </c:pt>
                <c:pt idx="407">
                  <c:v>146.00171208596211</c:v>
                </c:pt>
                <c:pt idx="408">
                  <c:v>139.21850038034276</c:v>
                </c:pt>
                <c:pt idx="409">
                  <c:v>125.48237251830054</c:v>
                </c:pt>
                <c:pt idx="410">
                  <c:v>151.25856778267436</c:v>
                </c:pt>
                <c:pt idx="411">
                  <c:v>163.93826118638239</c:v>
                </c:pt>
                <c:pt idx="412">
                  <c:v>160.78462462837049</c:v>
                </c:pt>
                <c:pt idx="413">
                  <c:v>155.47454219369919</c:v>
                </c:pt>
                <c:pt idx="414">
                  <c:v>135.44122348501696</c:v>
                </c:pt>
                <c:pt idx="415">
                  <c:v>144.28884004038838</c:v>
                </c:pt>
                <c:pt idx="416">
                  <c:v>141.39356851099888</c:v>
                </c:pt>
                <c:pt idx="417">
                  <c:v>149.53546898845985</c:v>
                </c:pt>
                <c:pt idx="418">
                  <c:v>128.00524766935786</c:v>
                </c:pt>
                <c:pt idx="419">
                  <c:v>114.87061206730843</c:v>
                </c:pt>
                <c:pt idx="420">
                  <c:v>107.5577586119792</c:v>
                </c:pt>
                <c:pt idx="421">
                  <c:v>105.35022208322653</c:v>
                </c:pt>
                <c:pt idx="422">
                  <c:v>120.70186735640796</c:v>
                </c:pt>
                <c:pt idx="423">
                  <c:v>117.33952818834629</c:v>
                </c:pt>
                <c:pt idx="424">
                  <c:v>112.4219180899437</c:v>
                </c:pt>
                <c:pt idx="425">
                  <c:v>115.56341662469086</c:v>
                </c:pt>
                <c:pt idx="426">
                  <c:v>120.63751788206706</c:v>
                </c:pt>
                <c:pt idx="427">
                  <c:v>118.34428181307652</c:v>
                </c:pt>
                <c:pt idx="428">
                  <c:v>125.8252541235362</c:v>
                </c:pt>
                <c:pt idx="429">
                  <c:v>121.4959787809055</c:v>
                </c:pt>
                <c:pt idx="430">
                  <c:v>107.25062292095934</c:v>
                </c:pt>
                <c:pt idx="431">
                  <c:v>97.520997504956057</c:v>
                </c:pt>
                <c:pt idx="432">
                  <c:v>102.10453256628915</c:v>
                </c:pt>
                <c:pt idx="433">
                  <c:v>100.3853329693296</c:v>
                </c:pt>
                <c:pt idx="434">
                  <c:v>104.67042409061661</c:v>
                </c:pt>
                <c:pt idx="435">
                  <c:v>106.48629007026936</c:v>
                </c:pt>
                <c:pt idx="436">
                  <c:v>92.805938606321163</c:v>
                </c:pt>
                <c:pt idx="437">
                  <c:v>85.903964131412991</c:v>
                </c:pt>
                <c:pt idx="438">
                  <c:v>74.583687715088686</c:v>
                </c:pt>
                <c:pt idx="439">
                  <c:v>69.434534172568803</c:v>
                </c:pt>
                <c:pt idx="440">
                  <c:v>76.414700680654221</c:v>
                </c:pt>
                <c:pt idx="441">
                  <c:v>82.743903191562339</c:v>
                </c:pt>
                <c:pt idx="442">
                  <c:v>76.65832667876866</c:v>
                </c:pt>
                <c:pt idx="443">
                  <c:v>79.569077129220346</c:v>
                </c:pt>
                <c:pt idx="444">
                  <c:v>72.543358465018031</c:v>
                </c:pt>
                <c:pt idx="445">
                  <c:v>69.414288210186356</c:v>
                </c:pt>
                <c:pt idx="446">
                  <c:v>65.165642164284463</c:v>
                </c:pt>
                <c:pt idx="447">
                  <c:v>45.917871309398464</c:v>
                </c:pt>
                <c:pt idx="448">
                  <c:v>41.69327574011681</c:v>
                </c:pt>
                <c:pt idx="449">
                  <c:v>42.224649499611793</c:v>
                </c:pt>
                <c:pt idx="450">
                  <c:v>42.639455004593188</c:v>
                </c:pt>
                <c:pt idx="451">
                  <c:v>41.082488789429533</c:v>
                </c:pt>
                <c:pt idx="452">
                  <c:v>45.289293641095689</c:v>
                </c:pt>
                <c:pt idx="453">
                  <c:v>50.306229644459044</c:v>
                </c:pt>
                <c:pt idx="454">
                  <c:v>54.19112535069371</c:v>
                </c:pt>
                <c:pt idx="455">
                  <c:v>49.948544998708982</c:v>
                </c:pt>
                <c:pt idx="456">
                  <c:v>49.809811285002681</c:v>
                </c:pt>
                <c:pt idx="457">
                  <c:v>61.127682664264199</c:v>
                </c:pt>
                <c:pt idx="458">
                  <c:v>67.63287429636793</c:v>
                </c:pt>
                <c:pt idx="459">
                  <c:v>66.776204190239994</c:v>
                </c:pt>
                <c:pt idx="460">
                  <c:v>71.771902826957188</c:v>
                </c:pt>
                <c:pt idx="461">
                  <c:v>64.592960325092619</c:v>
                </c:pt>
                <c:pt idx="462">
                  <c:v>58.290649229160429</c:v>
                </c:pt>
                <c:pt idx="463">
                  <c:v>58.5288750475627</c:v>
                </c:pt>
                <c:pt idx="464">
                  <c:v>68.359405135167705</c:v>
                </c:pt>
                <c:pt idx="465">
                  <c:v>66.119936555747074</c:v>
                </c:pt>
                <c:pt idx="466">
                  <c:v>55.703279117157976</c:v>
                </c:pt>
                <c:pt idx="467">
                  <c:v>51.99979364381263</c:v>
                </c:pt>
                <c:pt idx="468">
                  <c:v>46.528394316218254</c:v>
                </c:pt>
                <c:pt idx="469">
                  <c:v>44.801717729123801</c:v>
                </c:pt>
                <c:pt idx="470">
                  <c:v>45.06716879974357</c:v>
                </c:pt>
                <c:pt idx="471">
                  <c:v>50.841125319733798</c:v>
                </c:pt>
                <c:pt idx="472">
                  <c:v>56.52550311928055</c:v>
                </c:pt>
                <c:pt idx="473">
                  <c:v>58.587504819380122</c:v>
                </c:pt>
                <c:pt idx="474">
                  <c:v>57.704326080790345</c:v>
                </c:pt>
                <c:pt idx="475">
                  <c:v>53.178750649266249</c:v>
                </c:pt>
                <c:pt idx="476">
                  <c:v>45.023377236745745</c:v>
                </c:pt>
                <c:pt idx="477">
                  <c:v>40.912623527220717</c:v>
                </c:pt>
                <c:pt idx="478">
                  <c:v>43.498712490385167</c:v>
                </c:pt>
                <c:pt idx="479">
                  <c:v>48.664332493506599</c:v>
                </c:pt>
                <c:pt idx="480">
                  <c:v>44.32281311709032</c:v>
                </c:pt>
                <c:pt idx="481">
                  <c:v>42.673724847738228</c:v>
                </c:pt>
                <c:pt idx="482">
                  <c:v>43.708465201252345</c:v>
                </c:pt>
                <c:pt idx="483">
                  <c:v>44.70115669672839</c:v>
                </c:pt>
                <c:pt idx="484">
                  <c:v>49.883067671017898</c:v>
                </c:pt>
                <c:pt idx="485">
                  <c:v>51.422070877092999</c:v>
                </c:pt>
                <c:pt idx="486">
                  <c:v>56.188181237963271</c:v>
                </c:pt>
                <c:pt idx="487">
                  <c:v>54.376764235183202</c:v>
                </c:pt>
                <c:pt idx="488">
                  <c:v>57.195645808030903</c:v>
                </c:pt>
                <c:pt idx="489">
                  <c:v>59.423205774814242</c:v>
                </c:pt>
                <c:pt idx="490">
                  <c:v>62.440522676487817</c:v>
                </c:pt>
                <c:pt idx="491">
                  <c:v>62.383041142209969</c:v>
                </c:pt>
                <c:pt idx="492">
                  <c:v>71.612987322217322</c:v>
                </c:pt>
                <c:pt idx="493">
                  <c:v>74.41637836576264</c:v>
                </c:pt>
                <c:pt idx="494">
                  <c:v>73.678196436735121</c:v>
                </c:pt>
                <c:pt idx="495">
                  <c:v>69.17038682495614</c:v>
                </c:pt>
                <c:pt idx="496">
                  <c:v>76.246804590526111</c:v>
                </c:pt>
                <c:pt idx="497">
                  <c:v>79.409807603411366</c:v>
                </c:pt>
                <c:pt idx="498">
                  <c:v>74.471390199072687</c:v>
                </c:pt>
                <c:pt idx="499">
                  <c:v>63.988082262195924</c:v>
                </c:pt>
                <c:pt idx="500">
                  <c:v>66.471203711049753</c:v>
                </c:pt>
                <c:pt idx="501">
                  <c:v>64.775488863743419</c:v>
                </c:pt>
                <c:pt idx="502">
                  <c:v>56.206785886271717</c:v>
                </c:pt>
                <c:pt idx="503">
                  <c:v>58.065275189948089</c:v>
                </c:pt>
                <c:pt idx="504">
                  <c:v>61.434807443863399</c:v>
                </c:pt>
                <c:pt idx="505">
                  <c:v>57.554777211515173</c:v>
                </c:pt>
                <c:pt idx="506">
                  <c:v>58.985602987201958</c:v>
                </c:pt>
                <c:pt idx="507">
                  <c:v>60.77813120400797</c:v>
                </c:pt>
                <c:pt idx="508">
                  <c:v>59.744316279972907</c:v>
                </c:pt>
                <c:pt idx="509">
                  <c:v>56.238466209876016</c:v>
                </c:pt>
                <c:pt idx="510">
                  <c:v>55.384467840873263</c:v>
                </c:pt>
                <c:pt idx="511">
                  <c:v>57.044782232504623</c:v>
                </c:pt>
                <c:pt idx="512">
                  <c:v>49.41975901298391</c:v>
                </c:pt>
                <c:pt idx="513">
                  <c:v>52.25627535351849</c:v>
                </c:pt>
                <c:pt idx="514">
                  <c:v>53.991782814162683</c:v>
                </c:pt>
                <c:pt idx="515">
                  <c:v>49.529188392873657</c:v>
                </c:pt>
                <c:pt idx="516">
                  <c:v>50.996156261065643</c:v>
                </c:pt>
                <c:pt idx="517">
                  <c:v>48.355910215643455</c:v>
                </c:pt>
                <c:pt idx="518">
                  <c:v>53.815338661980391</c:v>
                </c:pt>
                <c:pt idx="519">
                  <c:v>46.807534742965409</c:v>
                </c:pt>
                <c:pt idx="520">
                  <c:v>44.959643559031576</c:v>
                </c:pt>
                <c:pt idx="521">
                  <c:v>29.957901066898593</c:v>
                </c:pt>
                <c:pt idx="522">
                  <c:v>32.574188795136351</c:v>
                </c:pt>
                <c:pt idx="523">
                  <c:v>25.02870126243484</c:v>
                </c:pt>
                <c:pt idx="524">
                  <c:v>22.360942400971489</c:v>
                </c:pt>
                <c:pt idx="525">
                  <c:v>23.562143816237938</c:v>
                </c:pt>
                <c:pt idx="526">
                  <c:v>23.754655502874684</c:v>
                </c:pt>
                <c:pt idx="527">
                  <c:v>25.343730524670917</c:v>
                </c:pt>
                <c:pt idx="528">
                  <c:v>21.130087228709243</c:v>
                </c:pt>
                <c:pt idx="529">
                  <c:v>23.371419465835782</c:v>
                </c:pt>
                <c:pt idx="530">
                  <c:v>22.050308231229383</c:v>
                </c:pt>
                <c:pt idx="531">
                  <c:v>22.292914942017191</c:v>
                </c:pt>
                <c:pt idx="532">
                  <c:v>22.446087339834282</c:v>
                </c:pt>
                <c:pt idx="533">
                  <c:v>21.670743283761457</c:v>
                </c:pt>
                <c:pt idx="534">
                  <c:v>18.529913037684015</c:v>
                </c:pt>
                <c:pt idx="535">
                  <c:v>16.906687142695763</c:v>
                </c:pt>
                <c:pt idx="536">
                  <c:v>21.166263415254537</c:v>
                </c:pt>
                <c:pt idx="537">
                  <c:v>18.577471126779223</c:v>
                </c:pt>
                <c:pt idx="538">
                  <c:v>18.792576980569009</c:v>
                </c:pt>
                <c:pt idx="539">
                  <c:v>17.581631127531772</c:v>
                </c:pt>
                <c:pt idx="540">
                  <c:v>19.248315440575222</c:v>
                </c:pt>
                <c:pt idx="541">
                  <c:v>18.311121125041034</c:v>
                </c:pt>
                <c:pt idx="542">
                  <c:v>17.89728656947397</c:v>
                </c:pt>
                <c:pt idx="543">
                  <c:v>17.82206382061182</c:v>
                </c:pt>
                <c:pt idx="544">
                  <c:v>15.336617181638772</c:v>
                </c:pt>
                <c:pt idx="545">
                  <c:v>6.8535512921339272</c:v>
                </c:pt>
                <c:pt idx="546">
                  <c:v>6.933937835320207</c:v>
                </c:pt>
                <c:pt idx="547">
                  <c:v>7.1803261875063251</c:v>
                </c:pt>
                <c:pt idx="548">
                  <c:v>5.2532311596102366</c:v>
                </c:pt>
                <c:pt idx="549">
                  <c:v>5.4379705388427846</c:v>
                </c:pt>
                <c:pt idx="550">
                  <c:v>5.8208027864717451</c:v>
                </c:pt>
                <c:pt idx="551">
                  <c:v>5.060975859003964</c:v>
                </c:pt>
                <c:pt idx="552">
                  <c:v>5.9461606932424687</c:v>
                </c:pt>
                <c:pt idx="553">
                  <c:v>6.8140287426272135</c:v>
                </c:pt>
                <c:pt idx="554">
                  <c:v>6.4451371546333727</c:v>
                </c:pt>
                <c:pt idx="555">
                  <c:v>5.9147500235971027</c:v>
                </c:pt>
                <c:pt idx="556">
                  <c:v>5.4429573188996168</c:v>
                </c:pt>
                <c:pt idx="557">
                  <c:v>5.1293560738360311</c:v>
                </c:pt>
                <c:pt idx="558">
                  <c:v>5.0568342779548443</c:v>
                </c:pt>
                <c:pt idx="559">
                  <c:v>5.7698269098856079</c:v>
                </c:pt>
                <c:pt idx="560">
                  <c:v>6.3029714124382785</c:v>
                </c:pt>
                <c:pt idx="561">
                  <c:v>6.8403850095250638</c:v>
                </c:pt>
                <c:pt idx="562">
                  <c:v>6.6734346650209293</c:v>
                </c:pt>
                <c:pt idx="563">
                  <c:v>5.3053771514827703</c:v>
                </c:pt>
                <c:pt idx="564">
                  <c:v>4.7342651792927333</c:v>
                </c:pt>
                <c:pt idx="565">
                  <c:v>5.421748739212938</c:v>
                </c:pt>
                <c:pt idx="566">
                  <c:v>6.1805174028250054</c:v>
                </c:pt>
                <c:pt idx="567">
                  <c:v>6.6119405967564076</c:v>
                </c:pt>
                <c:pt idx="568">
                  <c:v>10.317182282732059</c:v>
                </c:pt>
                <c:pt idx="569">
                  <c:v>9.8497600251704824</c:v>
                </c:pt>
                <c:pt idx="570">
                  <c:v>9.5587461012709358</c:v>
                </c:pt>
                <c:pt idx="571">
                  <c:v>10.269619158982021</c:v>
                </c:pt>
                <c:pt idx="572">
                  <c:v>9.756855777854808</c:v>
                </c:pt>
                <c:pt idx="573">
                  <c:v>8.5881946626403778</c:v>
                </c:pt>
                <c:pt idx="574">
                  <c:v>8.5454709086422174</c:v>
                </c:pt>
                <c:pt idx="575">
                  <c:v>10.849884370117229</c:v>
                </c:pt>
                <c:pt idx="576">
                  <c:v>12.03301811504228</c:v>
                </c:pt>
                <c:pt idx="577">
                  <c:v>12.059749603908804</c:v>
                </c:pt>
                <c:pt idx="578">
                  <c:v>10.771387826368191</c:v>
                </c:pt>
                <c:pt idx="579">
                  <c:v>10.741463896242916</c:v>
                </c:pt>
                <c:pt idx="580">
                  <c:v>10.556075853092031</c:v>
                </c:pt>
                <c:pt idx="581">
                  <c:v>10.416674354727247</c:v>
                </c:pt>
                <c:pt idx="582">
                  <c:v>12.02334340897972</c:v>
                </c:pt>
                <c:pt idx="583">
                  <c:v>12.622912101384411</c:v>
                </c:pt>
                <c:pt idx="584">
                  <c:v>11.591872543380543</c:v>
                </c:pt>
                <c:pt idx="585">
                  <c:v>13.61605591534218</c:v>
                </c:pt>
                <c:pt idx="586">
                  <c:v>14.049254334009699</c:v>
                </c:pt>
                <c:pt idx="587">
                  <c:v>15.184354962102866</c:v>
                </c:pt>
                <c:pt idx="588">
                  <c:v>14.360611286227417</c:v>
                </c:pt>
                <c:pt idx="589">
                  <c:v>13.966758477579646</c:v>
                </c:pt>
                <c:pt idx="590">
                  <c:v>13.295053487734943</c:v>
                </c:pt>
                <c:pt idx="591">
                  <c:v>13.49791320036179</c:v>
                </c:pt>
                <c:pt idx="592">
                  <c:v>10.077214967963577</c:v>
                </c:pt>
                <c:pt idx="593">
                  <c:v>10.195362469309798</c:v>
                </c:pt>
                <c:pt idx="594">
                  <c:v>10.70110225525211</c:v>
                </c:pt>
                <c:pt idx="595">
                  <c:v>10.627323847974679</c:v>
                </c:pt>
                <c:pt idx="596">
                  <c:v>11.132382354491742</c:v>
                </c:pt>
                <c:pt idx="597">
                  <c:v>8.6559478537947143</c:v>
                </c:pt>
                <c:pt idx="598">
                  <c:v>9.1748373197144719</c:v>
                </c:pt>
                <c:pt idx="599">
                  <c:v>8.8296196764520349</c:v>
                </c:pt>
                <c:pt idx="600">
                  <c:v>9.1752591147813138</c:v>
                </c:pt>
                <c:pt idx="601">
                  <c:v>9.5587726941123794</c:v>
                </c:pt>
                <c:pt idx="602">
                  <c:v>9.4505826622375206</c:v>
                </c:pt>
                <c:pt idx="603">
                  <c:v>9.2642151224925229</c:v>
                </c:pt>
                <c:pt idx="604">
                  <c:v>10.07257355351374</c:v>
                </c:pt>
                <c:pt idx="605">
                  <c:v>10.139565033822123</c:v>
                </c:pt>
                <c:pt idx="606">
                  <c:v>11.177667740010225</c:v>
                </c:pt>
                <c:pt idx="607">
                  <c:v>11.107624689004211</c:v>
                </c:pt>
                <c:pt idx="608">
                  <c:v>9.3836208242171022</c:v>
                </c:pt>
                <c:pt idx="609">
                  <c:v>10.024063707991655</c:v>
                </c:pt>
                <c:pt idx="610">
                  <c:v>8.0241211916323376</c:v>
                </c:pt>
                <c:pt idx="611">
                  <c:v>7.5959662457910042</c:v>
                </c:pt>
                <c:pt idx="612">
                  <c:v>7.0131107213565809</c:v>
                </c:pt>
                <c:pt idx="613">
                  <c:v>6.4717345165546298</c:v>
                </c:pt>
                <c:pt idx="614">
                  <c:v>5.7700640005049548</c:v>
                </c:pt>
                <c:pt idx="615">
                  <c:v>6.4615306572343538</c:v>
                </c:pt>
                <c:pt idx="616">
                  <c:v>6.4670031976900599</c:v>
                </c:pt>
                <c:pt idx="617">
                  <c:v>6.5352519423029491</c:v>
                </c:pt>
                <c:pt idx="618">
                  <c:v>6.4842592009472897</c:v>
                </c:pt>
                <c:pt idx="619">
                  <c:v>6.5551003691497858</c:v>
                </c:pt>
                <c:pt idx="620">
                  <c:v>6.5376935563725702</c:v>
                </c:pt>
                <c:pt idx="621">
                  <c:v>6.4624052718950615</c:v>
                </c:pt>
                <c:pt idx="622">
                  <c:v>6.41772853468997</c:v>
                </c:pt>
                <c:pt idx="623">
                  <c:v>6.7927655229067536</c:v>
                </c:pt>
                <c:pt idx="624">
                  <c:v>6.6999423863057137</c:v>
                </c:pt>
                <c:pt idx="625">
                  <c:v>6.6886003803018923</c:v>
                </c:pt>
                <c:pt idx="626">
                  <c:v>6.4984942787398126</c:v>
                </c:pt>
                <c:pt idx="627">
                  <c:v>6.0963719438329074</c:v>
                </c:pt>
                <c:pt idx="628">
                  <c:v>5.9851619589038547</c:v>
                </c:pt>
                <c:pt idx="629">
                  <c:v>6.128421435985147</c:v>
                </c:pt>
                <c:pt idx="630">
                  <c:v>6.0640662714091729</c:v>
                </c:pt>
                <c:pt idx="631">
                  <c:v>6.1514537883199525</c:v>
                </c:pt>
                <c:pt idx="632">
                  <c:v>6.4761253067294025</c:v>
                </c:pt>
                <c:pt idx="633">
                  <c:v>6.2691248175471639</c:v>
                </c:pt>
                <c:pt idx="634">
                  <c:v>6.0326154902172435</c:v>
                </c:pt>
                <c:pt idx="635">
                  <c:v>6.0085944708440415</c:v>
                </c:pt>
                <c:pt idx="636">
                  <c:v>6.165257298432941</c:v>
                </c:pt>
                <c:pt idx="637">
                  <c:v>6.5920854837085718</c:v>
                </c:pt>
                <c:pt idx="638">
                  <c:v>7.7354978880749856</c:v>
                </c:pt>
                <c:pt idx="639">
                  <c:v>8.8455971832633562</c:v>
                </c:pt>
                <c:pt idx="640">
                  <c:v>8.2559843030448654</c:v>
                </c:pt>
                <c:pt idx="641">
                  <c:v>8.703926511057043</c:v>
                </c:pt>
                <c:pt idx="642">
                  <c:v>8.8961391841924531</c:v>
                </c:pt>
                <c:pt idx="643">
                  <c:v>8.9749878874432802</c:v>
                </c:pt>
                <c:pt idx="644">
                  <c:v>8.2930840225178528</c:v>
                </c:pt>
                <c:pt idx="645">
                  <c:v>8.4219795230432766</c:v>
                </c:pt>
                <c:pt idx="646">
                  <c:v>9.6705760225581319</c:v>
                </c:pt>
                <c:pt idx="647">
                  <c:v>8.7704732888632666</c:v>
                </c:pt>
                <c:pt idx="648">
                  <c:v>6.1339505827639567</c:v>
                </c:pt>
                <c:pt idx="649">
                  <c:v>3.9923077686377328</c:v>
                </c:pt>
                <c:pt idx="650">
                  <c:v>5.4385738456880599</c:v>
                </c:pt>
                <c:pt idx="651">
                  <c:v>5.3359521423114229</c:v>
                </c:pt>
                <c:pt idx="652">
                  <c:v>4.9573758426715209</c:v>
                </c:pt>
                <c:pt idx="653">
                  <c:v>5.0381541952422877</c:v>
                </c:pt>
                <c:pt idx="654">
                  <c:v>4.7471607686830097</c:v>
                </c:pt>
                <c:pt idx="655">
                  <c:v>4.6314951106133355</c:v>
                </c:pt>
                <c:pt idx="656">
                  <c:v>4.7200200644876356</c:v>
                </c:pt>
                <c:pt idx="657">
                  <c:v>3.9102927755766701</c:v>
                </c:pt>
                <c:pt idx="658">
                  <c:v>4.0994333152407822</c:v>
                </c:pt>
                <c:pt idx="659">
                  <c:v>4.4461907091189889</c:v>
                </c:pt>
                <c:pt idx="660">
                  <c:v>4.5641473553918237</c:v>
                </c:pt>
                <c:pt idx="661">
                  <c:v>4.3442339343281473</c:v>
                </c:pt>
                <c:pt idx="662">
                  <c:v>4.6917380700982916</c:v>
                </c:pt>
                <c:pt idx="663">
                  <c:v>5.2991276868160826</c:v>
                </c:pt>
                <c:pt idx="664">
                  <c:v>5.1401904336423661</c:v>
                </c:pt>
                <c:pt idx="665">
                  <c:v>5.285281206887646</c:v>
                </c:pt>
                <c:pt idx="666">
                  <c:v>5.0020997352756629</c:v>
                </c:pt>
                <c:pt idx="667">
                  <c:v>5.097088745469768</c:v>
                </c:pt>
                <c:pt idx="668">
                  <c:v>4.7825891208023013</c:v>
                </c:pt>
                <c:pt idx="669">
                  <c:v>5.1602617621838576</c:v>
                </c:pt>
                <c:pt idx="670">
                  <c:v>5.0245394155315992</c:v>
                </c:pt>
                <c:pt idx="671">
                  <c:v>5.1062857753484829</c:v>
                </c:pt>
                <c:pt idx="672">
                  <c:v>5.4741490298256199</c:v>
                </c:pt>
                <c:pt idx="673">
                  <c:v>5.3809848108208014</c:v>
                </c:pt>
                <c:pt idx="674">
                  <c:v>5.027625425591788</c:v>
                </c:pt>
                <c:pt idx="675">
                  <c:v>4.2486147468785695</c:v>
                </c:pt>
                <c:pt idx="676">
                  <c:v>4.2435625296058985</c:v>
                </c:pt>
                <c:pt idx="677">
                  <c:v>4.6075654226618417</c:v>
                </c:pt>
                <c:pt idx="678">
                  <c:v>4.5763927538453855</c:v>
                </c:pt>
                <c:pt idx="679">
                  <c:v>4.6108319035717376</c:v>
                </c:pt>
                <c:pt idx="680">
                  <c:v>4.6256809372541028</c:v>
                </c:pt>
                <c:pt idx="681">
                  <c:v>4.5693468741158894</c:v>
                </c:pt>
                <c:pt idx="682">
                  <c:v>4.3973880568280119</c:v>
                </c:pt>
                <c:pt idx="683">
                  <c:v>4.4830725783527035</c:v>
                </c:pt>
                <c:pt idx="684">
                  <c:v>4.4653285503603737</c:v>
                </c:pt>
                <c:pt idx="685">
                  <c:v>4.5806274889373695</c:v>
                </c:pt>
                <c:pt idx="686">
                  <c:v>4.8953424829091539</c:v>
                </c:pt>
                <c:pt idx="687">
                  <c:v>4.8477806687801559</c:v>
                </c:pt>
                <c:pt idx="688">
                  <c:v>4.9945109828600955</c:v>
                </c:pt>
                <c:pt idx="689">
                  <c:v>5.4045511912471298</c:v>
                </c:pt>
                <c:pt idx="690">
                  <c:v>5.5274819106618711</c:v>
                </c:pt>
                <c:pt idx="691">
                  <c:v>5.9520193287597776</c:v>
                </c:pt>
                <c:pt idx="692">
                  <c:v>6.2092130004065806</c:v>
                </c:pt>
                <c:pt idx="693">
                  <c:v>6.5039861980393754</c:v>
                </c:pt>
                <c:pt idx="694">
                  <c:v>7.5447608551751353</c:v>
                </c:pt>
                <c:pt idx="695">
                  <c:v>7.0408488539347722</c:v>
                </c:pt>
                <c:pt idx="696">
                  <c:v>7.3849135766954399</c:v>
                </c:pt>
                <c:pt idx="697">
                  <c:v>8.404492838911521</c:v>
                </c:pt>
                <c:pt idx="698">
                  <c:v>8.084824333648216</c:v>
                </c:pt>
                <c:pt idx="699">
                  <c:v>7.3731321411343114</c:v>
                </c:pt>
                <c:pt idx="700">
                  <c:v>7.8949751937272366</c:v>
                </c:pt>
                <c:pt idx="701">
                  <c:v>7.8104697566384536</c:v>
                </c:pt>
                <c:pt idx="702">
                  <c:v>7.7620414356173839</c:v>
                </c:pt>
                <c:pt idx="703">
                  <c:v>7.4619905939070081</c:v>
                </c:pt>
                <c:pt idx="704">
                  <c:v>7.644699244209967</c:v>
                </c:pt>
                <c:pt idx="705">
                  <c:v>8.1770019907422924</c:v>
                </c:pt>
                <c:pt idx="706">
                  <c:v>8.1912231421480648</c:v>
                </c:pt>
                <c:pt idx="707">
                  <c:v>8.4053930309327178</c:v>
                </c:pt>
                <c:pt idx="708">
                  <c:v>7.9150378871316889</c:v>
                </c:pt>
                <c:pt idx="709">
                  <c:v>8.4609178926925619</c:v>
                </c:pt>
                <c:pt idx="710">
                  <c:v>8.2452689363700546</c:v>
                </c:pt>
                <c:pt idx="711">
                  <c:v>7.2033483220047341</c:v>
                </c:pt>
                <c:pt idx="712">
                  <c:v>6.9090711396012328</c:v>
                </c:pt>
                <c:pt idx="713">
                  <c:v>6.8382762783167763</c:v>
                </c:pt>
                <c:pt idx="714">
                  <c:v>7.2891675424973439</c:v>
                </c:pt>
                <c:pt idx="715">
                  <c:v>8.3833119940772836</c:v>
                </c:pt>
                <c:pt idx="716">
                  <c:v>8.0457345035618886</c:v>
                </c:pt>
                <c:pt idx="717">
                  <c:v>8.5823547250430536</c:v>
                </c:pt>
                <c:pt idx="718">
                  <c:v>8.2093371227025926</c:v>
                </c:pt>
                <c:pt idx="719">
                  <c:v>8.062526333373226</c:v>
                </c:pt>
                <c:pt idx="720">
                  <c:v>8.1392719651171479</c:v>
                </c:pt>
                <c:pt idx="721">
                  <c:v>7.7180714560344894</c:v>
                </c:pt>
                <c:pt idx="722">
                  <c:v>7.966538688413527</c:v>
                </c:pt>
                <c:pt idx="723">
                  <c:v>7.689163663735628</c:v>
                </c:pt>
                <c:pt idx="724">
                  <c:v>8.2399507051238068</c:v>
                </c:pt>
                <c:pt idx="725">
                  <c:v>8.0800948935230394</c:v>
                </c:pt>
                <c:pt idx="726">
                  <c:v>7.3132386589583875</c:v>
                </c:pt>
                <c:pt idx="727">
                  <c:v>7.2961865119492071</c:v>
                </c:pt>
                <c:pt idx="728">
                  <c:v>7.2451157777906854</c:v>
                </c:pt>
                <c:pt idx="729">
                  <c:v>6.986616013230635</c:v>
                </c:pt>
                <c:pt idx="730">
                  <c:v>6.1172578518628375</c:v>
                </c:pt>
                <c:pt idx="731">
                  <c:v>6.036290596232484</c:v>
                </c:pt>
                <c:pt idx="732">
                  <c:v>8.157216668453076</c:v>
                </c:pt>
                <c:pt idx="733">
                  <c:v>8.3822356688293986</c:v>
                </c:pt>
                <c:pt idx="734">
                  <c:v>7.9162841594430313</c:v>
                </c:pt>
                <c:pt idx="735">
                  <c:v>8.1171622932927043</c:v>
                </c:pt>
                <c:pt idx="736">
                  <c:v>9.2326577123511502</c:v>
                </c:pt>
                <c:pt idx="737">
                  <c:v>8.6431158775749548</c:v>
                </c:pt>
                <c:pt idx="738">
                  <c:v>9.3545120210877997</c:v>
                </c:pt>
                <c:pt idx="739">
                  <c:v>8.6393413660977387</c:v>
                </c:pt>
                <c:pt idx="740">
                  <c:v>9.421520058680473</c:v>
                </c:pt>
                <c:pt idx="741">
                  <c:v>8.7536326279035972</c:v>
                </c:pt>
                <c:pt idx="742">
                  <c:v>8.3874199955599877</c:v>
                </c:pt>
                <c:pt idx="743">
                  <c:v>8.947747302215074</c:v>
                </c:pt>
                <c:pt idx="744">
                  <c:v>9.1515851544472362</c:v>
                </c:pt>
                <c:pt idx="745">
                  <c:v>9.148647981934289</c:v>
                </c:pt>
                <c:pt idx="746">
                  <c:v>9.4472966196675134</c:v>
                </c:pt>
                <c:pt idx="747">
                  <c:v>9.3249866882042074</c:v>
                </c:pt>
                <c:pt idx="748">
                  <c:v>9.9501541369541293</c:v>
                </c:pt>
                <c:pt idx="749">
                  <c:v>10.355219634322017</c:v>
                </c:pt>
                <c:pt idx="750">
                  <c:v>9.9623516573195214</c:v>
                </c:pt>
                <c:pt idx="751">
                  <c:v>10.368569684610481</c:v>
                </c:pt>
                <c:pt idx="752">
                  <c:v>10.161959241817351</c:v>
                </c:pt>
                <c:pt idx="753">
                  <c:v>10.467725496155749</c:v>
                </c:pt>
                <c:pt idx="754">
                  <c:v>11.46971327341547</c:v>
                </c:pt>
                <c:pt idx="755">
                  <c:v>12.48379771205199</c:v>
                </c:pt>
                <c:pt idx="756">
                  <c:v>12.181190712672768</c:v>
                </c:pt>
                <c:pt idx="757">
                  <c:v>12.512871895843723</c:v>
                </c:pt>
                <c:pt idx="758">
                  <c:v>10.513265654580126</c:v>
                </c:pt>
                <c:pt idx="759">
                  <c:v>10.585682479509948</c:v>
                </c:pt>
                <c:pt idx="760">
                  <c:v>9.5710726418539522</c:v>
                </c:pt>
                <c:pt idx="761">
                  <c:v>9.4954007734527597</c:v>
                </c:pt>
                <c:pt idx="762">
                  <c:v>9.742446316353309</c:v>
                </c:pt>
                <c:pt idx="763">
                  <c:v>9.7402179841379066</c:v>
                </c:pt>
                <c:pt idx="764">
                  <c:v>10.180608321353921</c:v>
                </c:pt>
                <c:pt idx="765">
                  <c:v>10.006758901906327</c:v>
                </c:pt>
                <c:pt idx="766">
                  <c:v>9.3656283711965305</c:v>
                </c:pt>
                <c:pt idx="767">
                  <c:v>9.762449228998765</c:v>
                </c:pt>
                <c:pt idx="768">
                  <c:v>10.11560253934176</c:v>
                </c:pt>
                <c:pt idx="769">
                  <c:v>9.8291104651801025</c:v>
                </c:pt>
                <c:pt idx="770">
                  <c:v>11.057467687538889</c:v>
                </c:pt>
                <c:pt idx="771">
                  <c:v>9.4381498854464496</c:v>
                </c:pt>
                <c:pt idx="772">
                  <c:v>9.4334194422171258</c:v>
                </c:pt>
                <c:pt idx="773">
                  <c:v>9.3698840037257352</c:v>
                </c:pt>
                <c:pt idx="774">
                  <c:v>8.9026775768329109</c:v>
                </c:pt>
                <c:pt idx="775">
                  <c:v>9.0167131646199596</c:v>
                </c:pt>
                <c:pt idx="776">
                  <c:v>9.1110641908236865</c:v>
                </c:pt>
                <c:pt idx="777">
                  <c:v>9.1767117751847032</c:v>
                </c:pt>
                <c:pt idx="778">
                  <c:v>9.1537184846976665</c:v>
                </c:pt>
                <c:pt idx="779">
                  <c:v>8.9511952559542021</c:v>
                </c:pt>
                <c:pt idx="780">
                  <c:v>9.0588789787624382</c:v>
                </c:pt>
                <c:pt idx="781">
                  <c:v>9.1076062065659471</c:v>
                </c:pt>
                <c:pt idx="782">
                  <c:v>9.4766285447150267</c:v>
                </c:pt>
                <c:pt idx="783">
                  <c:v>8.9216071134756678</c:v>
                </c:pt>
                <c:pt idx="784">
                  <c:v>8.9794003432175611</c:v>
                </c:pt>
                <c:pt idx="785">
                  <c:v>9.2052546712158332</c:v>
                </c:pt>
                <c:pt idx="786">
                  <c:v>9.9324902592468778</c:v>
                </c:pt>
                <c:pt idx="787">
                  <c:v>9.6511878453316076</c:v>
                </c:pt>
                <c:pt idx="788">
                  <c:v>9.5280804021434342</c:v>
                </c:pt>
                <c:pt idx="789">
                  <c:v>9.9888789021976798</c:v>
                </c:pt>
                <c:pt idx="790">
                  <c:v>8.9886115436375995</c:v>
                </c:pt>
                <c:pt idx="791">
                  <c:v>9.7093690487471136</c:v>
                </c:pt>
                <c:pt idx="792">
                  <c:v>9.1722810340488508</c:v>
                </c:pt>
                <c:pt idx="793">
                  <c:v>9.311256418628302</c:v>
                </c:pt>
                <c:pt idx="794">
                  <c:v>9.2497266639685787</c:v>
                </c:pt>
                <c:pt idx="795">
                  <c:v>8.266962239503826</c:v>
                </c:pt>
                <c:pt idx="796">
                  <c:v>8.233625110161686</c:v>
                </c:pt>
                <c:pt idx="797">
                  <c:v>7.3952393323051577</c:v>
                </c:pt>
                <c:pt idx="798">
                  <c:v>7.529466384227975</c:v>
                </c:pt>
                <c:pt idx="799">
                  <c:v>7.9917288501558259</c:v>
                </c:pt>
                <c:pt idx="800">
                  <c:v>8.6933395320171414</c:v>
                </c:pt>
                <c:pt idx="801">
                  <c:v>9.6524687378665011</c:v>
                </c:pt>
                <c:pt idx="802">
                  <c:v>9.4678107850324995</c:v>
                </c:pt>
                <c:pt idx="803">
                  <c:v>9.6689453334047055</c:v>
                </c:pt>
                <c:pt idx="804">
                  <c:v>9.3267047317521499</c:v>
                </c:pt>
                <c:pt idx="805">
                  <c:v>9.6301235993499041</c:v>
                </c:pt>
                <c:pt idx="806">
                  <c:v>9.0007046807611459</c:v>
                </c:pt>
                <c:pt idx="807">
                  <c:v>9.2393348587685864</c:v>
                </c:pt>
                <c:pt idx="808">
                  <c:v>10.046786896460283</c:v>
                </c:pt>
                <c:pt idx="809">
                  <c:v>10.27674178682487</c:v>
                </c:pt>
                <c:pt idx="810">
                  <c:v>9.8053229776065436</c:v>
                </c:pt>
                <c:pt idx="811">
                  <c:v>9.1692042305690613</c:v>
                </c:pt>
                <c:pt idx="812">
                  <c:v>9.3868650585445366</c:v>
                </c:pt>
                <c:pt idx="813">
                  <c:v>9.4860309680811845</c:v>
                </c:pt>
                <c:pt idx="814">
                  <c:v>9.4633873062823373</c:v>
                </c:pt>
                <c:pt idx="815">
                  <c:v>9.4004472243784587</c:v>
                </c:pt>
                <c:pt idx="816">
                  <c:v>10.749873100998887</c:v>
                </c:pt>
                <c:pt idx="817">
                  <c:v>10.029948743896048</c:v>
                </c:pt>
                <c:pt idx="818">
                  <c:v>9.7426677026161386</c:v>
                </c:pt>
                <c:pt idx="819">
                  <c:v>9.5992412259408013</c:v>
                </c:pt>
                <c:pt idx="820">
                  <c:v>9.5120758560379119</c:v>
                </c:pt>
                <c:pt idx="821">
                  <c:v>9.5315813836992795</c:v>
                </c:pt>
                <c:pt idx="822">
                  <c:v>9.5425354104047706</c:v>
                </c:pt>
                <c:pt idx="823">
                  <c:v>9.1173977270727722</c:v>
                </c:pt>
                <c:pt idx="824">
                  <c:v>9.1934500130298265</c:v>
                </c:pt>
                <c:pt idx="825">
                  <c:v>9.3359106406081338</c:v>
                </c:pt>
                <c:pt idx="826">
                  <c:v>9.2179597169200598</c:v>
                </c:pt>
                <c:pt idx="827">
                  <c:v>9.360299005415083</c:v>
                </c:pt>
                <c:pt idx="828">
                  <c:v>9.1740311357603783</c:v>
                </c:pt>
                <c:pt idx="829">
                  <c:v>9.3282902078328132</c:v>
                </c:pt>
                <c:pt idx="830">
                  <c:v>9.0021061408185137</c:v>
                </c:pt>
                <c:pt idx="831">
                  <c:v>8.9631740377183213</c:v>
                </c:pt>
                <c:pt idx="832">
                  <c:v>8.8904285311203335</c:v>
                </c:pt>
                <c:pt idx="833">
                  <c:v>8.882211947918762</c:v>
                </c:pt>
                <c:pt idx="834">
                  <c:v>9.1626820312306432</c:v>
                </c:pt>
                <c:pt idx="835">
                  <c:v>9.147538102408836</c:v>
                </c:pt>
                <c:pt idx="836">
                  <c:v>9.1123353528914652</c:v>
                </c:pt>
                <c:pt idx="837">
                  <c:v>9.0763659688698759</c:v>
                </c:pt>
                <c:pt idx="838">
                  <c:v>9.0467877077699441</c:v>
                </c:pt>
                <c:pt idx="839">
                  <c:v>8.8772868751297889</c:v>
                </c:pt>
                <c:pt idx="840">
                  <c:v>8.6703208071796887</c:v>
                </c:pt>
                <c:pt idx="841">
                  <c:v>7.5107395540514412</c:v>
                </c:pt>
                <c:pt idx="842">
                  <c:v>7.2966907814637336</c:v>
                </c:pt>
                <c:pt idx="843">
                  <c:v>7.3516864147656058</c:v>
                </c:pt>
                <c:pt idx="844">
                  <c:v>7.0571630814330479</c:v>
                </c:pt>
                <c:pt idx="845">
                  <c:v>7.4490007054092509</c:v>
                </c:pt>
                <c:pt idx="846">
                  <c:v>7.2773249966226068</c:v>
                </c:pt>
                <c:pt idx="847">
                  <c:v>7.2156786026065909</c:v>
                </c:pt>
                <c:pt idx="848">
                  <c:v>7.2109511079522095</c:v>
                </c:pt>
                <c:pt idx="849">
                  <c:v>7.8851109723950454</c:v>
                </c:pt>
                <c:pt idx="850">
                  <c:v>7.6605077264435879</c:v>
                </c:pt>
                <c:pt idx="851">
                  <c:v>7.125938775972056</c:v>
                </c:pt>
                <c:pt idx="852">
                  <c:v>6.9772511506581836</c:v>
                </c:pt>
                <c:pt idx="853">
                  <c:v>7.0205568665679108</c:v>
                </c:pt>
                <c:pt idx="854">
                  <c:v>7.0085403415498595</c:v>
                </c:pt>
                <c:pt idx="855">
                  <c:v>7.1401408529789956</c:v>
                </c:pt>
                <c:pt idx="856">
                  <c:v>7.0406279993675227</c:v>
                </c:pt>
                <c:pt idx="857">
                  <c:v>6.3128984143161944</c:v>
                </c:pt>
                <c:pt idx="858">
                  <c:v>6.6446529193310067</c:v>
                </c:pt>
                <c:pt idx="859">
                  <c:v>6.7743237028864085</c:v>
                </c:pt>
                <c:pt idx="860">
                  <c:v>6.9341166928863718</c:v>
                </c:pt>
                <c:pt idx="861">
                  <c:v>7.0589471502383736</c:v>
                </c:pt>
                <c:pt idx="862">
                  <c:v>7.0214825166230748</c:v>
                </c:pt>
                <c:pt idx="863">
                  <c:v>7.0744552882536054</c:v>
                </c:pt>
                <c:pt idx="864">
                  <c:v>6.8964715275068516</c:v>
                </c:pt>
                <c:pt idx="865">
                  <c:v>6.56838029930167</c:v>
                </c:pt>
                <c:pt idx="866">
                  <c:v>6.6425145891603004</c:v>
                </c:pt>
                <c:pt idx="867">
                  <c:v>6.6007684374639082</c:v>
                </c:pt>
                <c:pt idx="868">
                  <c:v>6.6429397412935076</c:v>
                </c:pt>
                <c:pt idx="869">
                  <c:v>6.6767365061092665</c:v>
                </c:pt>
                <c:pt idx="870">
                  <c:v>7.1395715308634156</c:v>
                </c:pt>
                <c:pt idx="871">
                  <c:v>7.2694966487132255</c:v>
                </c:pt>
                <c:pt idx="872">
                  <c:v>7.2313140948897878</c:v>
                </c:pt>
                <c:pt idx="873">
                  <c:v>7.170780554993585</c:v>
                </c:pt>
                <c:pt idx="874">
                  <c:v>7.0940067119871095</c:v>
                </c:pt>
                <c:pt idx="875">
                  <c:v>6.7807550816530364</c:v>
                </c:pt>
                <c:pt idx="876">
                  <c:v>7.0696911528654596</c:v>
                </c:pt>
                <c:pt idx="877">
                  <c:v>6.5019671042882123</c:v>
                </c:pt>
                <c:pt idx="878">
                  <c:v>6.4022553902106409</c:v>
                </c:pt>
                <c:pt idx="879">
                  <c:v>6.3901803439816023</c:v>
                </c:pt>
                <c:pt idx="880">
                  <c:v>6.1726246598160959</c:v>
                </c:pt>
                <c:pt idx="881">
                  <c:v>6.2725092732671097</c:v>
                </c:pt>
                <c:pt idx="882">
                  <c:v>6.6635576782934152</c:v>
                </c:pt>
                <c:pt idx="883">
                  <c:v>6.3711715069004224</c:v>
                </c:pt>
                <c:pt idx="884">
                  <c:v>6.3572540097692887</c:v>
                </c:pt>
                <c:pt idx="885">
                  <c:v>6.3872315621506592</c:v>
                </c:pt>
                <c:pt idx="886">
                  <c:v>6.6903120481883462</c:v>
                </c:pt>
                <c:pt idx="887">
                  <c:v>8.0298314513981417</c:v>
                </c:pt>
                <c:pt idx="888">
                  <c:v>8.2029615453017772</c:v>
                </c:pt>
                <c:pt idx="889">
                  <c:v>8.2299642692363477</c:v>
                </c:pt>
                <c:pt idx="890">
                  <c:v>8.3829999997768869</c:v>
                </c:pt>
                <c:pt idx="891">
                  <c:v>8.159799298676182</c:v>
                </c:pt>
                <c:pt idx="892">
                  <c:v>8.4345873220948473</c:v>
                </c:pt>
                <c:pt idx="893">
                  <c:v>8.4937373420439037</c:v>
                </c:pt>
                <c:pt idx="894">
                  <c:v>8.7799690450618186</c:v>
                </c:pt>
                <c:pt idx="895">
                  <c:v>8.3379845533215438</c:v>
                </c:pt>
                <c:pt idx="896">
                  <c:v>8.6357348325592316</c:v>
                </c:pt>
                <c:pt idx="897">
                  <c:v>9.2667959025630324</c:v>
                </c:pt>
                <c:pt idx="898">
                  <c:v>9.1522943916183408</c:v>
                </c:pt>
                <c:pt idx="899">
                  <c:v>9.1636736705489596</c:v>
                </c:pt>
                <c:pt idx="900">
                  <c:v>11.406507404960353</c:v>
                </c:pt>
                <c:pt idx="901">
                  <c:v>10.951470977253317</c:v>
                </c:pt>
                <c:pt idx="902">
                  <c:v>10.707991041427459</c:v>
                </c:pt>
                <c:pt idx="903">
                  <c:v>9.91359434124678</c:v>
                </c:pt>
                <c:pt idx="904">
                  <c:v>10.728383533551048</c:v>
                </c:pt>
                <c:pt idx="905">
                  <c:v>9.691677036672786</c:v>
                </c:pt>
                <c:pt idx="906">
                  <c:v>9.6953731446787614</c:v>
                </c:pt>
                <c:pt idx="907">
                  <c:v>10.297259408292142</c:v>
                </c:pt>
                <c:pt idx="908">
                  <c:v>9.4296197087492128</c:v>
                </c:pt>
                <c:pt idx="909">
                  <c:v>10.669304685213003</c:v>
                </c:pt>
                <c:pt idx="910">
                  <c:v>10.841640271056207</c:v>
                </c:pt>
                <c:pt idx="911">
                  <c:v>10.28098992018395</c:v>
                </c:pt>
                <c:pt idx="912">
                  <c:v>10.50303900362117</c:v>
                </c:pt>
                <c:pt idx="913">
                  <c:v>10.303828614302644</c:v>
                </c:pt>
                <c:pt idx="914">
                  <c:v>10.53326411556511</c:v>
                </c:pt>
                <c:pt idx="915">
                  <c:v>10.887935923435846</c:v>
                </c:pt>
                <c:pt idx="916">
                  <c:v>12.515364517033877</c:v>
                </c:pt>
                <c:pt idx="917">
                  <c:v>13.07993322570354</c:v>
                </c:pt>
                <c:pt idx="918">
                  <c:v>12.370484875101528</c:v>
                </c:pt>
                <c:pt idx="919">
                  <c:v>13.766103194424089</c:v>
                </c:pt>
                <c:pt idx="920">
                  <c:v>13.779205588355909</c:v>
                </c:pt>
                <c:pt idx="921">
                  <c:v>12.210875172213036</c:v>
                </c:pt>
                <c:pt idx="922">
                  <c:v>11.963111209717654</c:v>
                </c:pt>
                <c:pt idx="923">
                  <c:v>12.599619552529518</c:v>
                </c:pt>
                <c:pt idx="924">
                  <c:v>13.22273016595565</c:v>
                </c:pt>
                <c:pt idx="925">
                  <c:v>12.112332443629718</c:v>
                </c:pt>
                <c:pt idx="926">
                  <c:v>12.088869683738025</c:v>
                </c:pt>
                <c:pt idx="927">
                  <c:v>11.658931753249751</c:v>
                </c:pt>
                <c:pt idx="928">
                  <c:v>11.916001670680986</c:v>
                </c:pt>
                <c:pt idx="929">
                  <c:v>12.322977976657478</c:v>
                </c:pt>
                <c:pt idx="930">
                  <c:v>13.2798694008968</c:v>
                </c:pt>
                <c:pt idx="931">
                  <c:v>12.193407847915276</c:v>
                </c:pt>
                <c:pt idx="932">
                  <c:v>13.802559765098001</c:v>
                </c:pt>
                <c:pt idx="933">
                  <c:v>13.440443416120377</c:v>
                </c:pt>
                <c:pt idx="934">
                  <c:v>12.903361719179358</c:v>
                </c:pt>
                <c:pt idx="935">
                  <c:v>13.520535760656186</c:v>
                </c:pt>
                <c:pt idx="936">
                  <c:v>11.855017663055008</c:v>
                </c:pt>
                <c:pt idx="937">
                  <c:v>12.479697484801864</c:v>
                </c:pt>
                <c:pt idx="938">
                  <c:v>12.475076645711425</c:v>
                </c:pt>
                <c:pt idx="939">
                  <c:v>13.182157673521983</c:v>
                </c:pt>
                <c:pt idx="940">
                  <c:v>13.315097134516208</c:v>
                </c:pt>
                <c:pt idx="941">
                  <c:v>16.009431763383521</c:v>
                </c:pt>
                <c:pt idx="942">
                  <c:v>16.474212566717419</c:v>
                </c:pt>
                <c:pt idx="943">
                  <c:v>15.276951597441496</c:v>
                </c:pt>
                <c:pt idx="944">
                  <c:v>16.04059241330858</c:v>
                </c:pt>
                <c:pt idx="945">
                  <c:v>15.304750020609692</c:v>
                </c:pt>
                <c:pt idx="946">
                  <c:v>14.561639077520899</c:v>
                </c:pt>
                <c:pt idx="947">
                  <c:v>14.826631619313231</c:v>
                </c:pt>
                <c:pt idx="948">
                  <c:v>12.697426221539756</c:v>
                </c:pt>
                <c:pt idx="949">
                  <c:v>11.92631057794001</c:v>
                </c:pt>
                <c:pt idx="950">
                  <c:v>11.850165917531696</c:v>
                </c:pt>
                <c:pt idx="951">
                  <c:v>11.681664075763754</c:v>
                </c:pt>
                <c:pt idx="952">
                  <c:v>12.202716156093791</c:v>
                </c:pt>
                <c:pt idx="953">
                  <c:v>12.738501899501053</c:v>
                </c:pt>
                <c:pt idx="954">
                  <c:v>13.039763248926585</c:v>
                </c:pt>
                <c:pt idx="955">
                  <c:v>12.350338482064</c:v>
                </c:pt>
                <c:pt idx="956">
                  <c:v>12.580300103055031</c:v>
                </c:pt>
                <c:pt idx="957">
                  <c:v>12.625990214611761</c:v>
                </c:pt>
                <c:pt idx="958">
                  <c:v>12.524922464433795</c:v>
                </c:pt>
                <c:pt idx="959">
                  <c:v>13.323434364454444</c:v>
                </c:pt>
                <c:pt idx="960">
                  <c:v>13.902059605996319</c:v>
                </c:pt>
                <c:pt idx="961">
                  <c:v>13.857667749359139</c:v>
                </c:pt>
                <c:pt idx="962">
                  <c:v>14.631622393484609</c:v>
                </c:pt>
                <c:pt idx="963">
                  <c:v>16.637286960134091</c:v>
                </c:pt>
                <c:pt idx="964">
                  <c:v>16.437441909273439</c:v>
                </c:pt>
                <c:pt idx="965">
                  <c:v>18.125608350673492</c:v>
                </c:pt>
                <c:pt idx="966">
                  <c:v>18.731638227490002</c:v>
                </c:pt>
                <c:pt idx="967">
                  <c:v>18.456758655996651</c:v>
                </c:pt>
                <c:pt idx="968">
                  <c:v>21.216969739518888</c:v>
                </c:pt>
                <c:pt idx="969">
                  <c:v>20.608857896898776</c:v>
                </c:pt>
                <c:pt idx="970">
                  <c:v>20.61737228860656</c:v>
                </c:pt>
                <c:pt idx="971">
                  <c:v>19.931940284739706</c:v>
                </c:pt>
                <c:pt idx="972">
                  <c:v>23.441282330882064</c:v>
                </c:pt>
                <c:pt idx="973">
                  <c:v>24.407000386349853</c:v>
                </c:pt>
                <c:pt idx="974">
                  <c:v>26.530448029926987</c:v>
                </c:pt>
                <c:pt idx="975">
                  <c:v>25.84359492051853</c:v>
                </c:pt>
                <c:pt idx="976">
                  <c:v>27.283336534576375</c:v>
                </c:pt>
                <c:pt idx="977">
                  <c:v>30.384646163297305</c:v>
                </c:pt>
                <c:pt idx="978">
                  <c:v>29.120627832200871</c:v>
                </c:pt>
                <c:pt idx="979">
                  <c:v>33.449186221904064</c:v>
                </c:pt>
                <c:pt idx="980">
                  <c:v>34.413816889370587</c:v>
                </c:pt>
                <c:pt idx="981">
                  <c:v>34.727599993194566</c:v>
                </c:pt>
                <c:pt idx="982">
                  <c:v>37.836621063326554</c:v>
                </c:pt>
                <c:pt idx="983">
                  <c:v>36.232099287552202</c:v>
                </c:pt>
                <c:pt idx="984">
                  <c:v>36.707852554902836</c:v>
                </c:pt>
                <c:pt idx="985">
                  <c:v>34.447268427386824</c:v>
                </c:pt>
                <c:pt idx="986">
                  <c:v>31.822054619039029</c:v>
                </c:pt>
                <c:pt idx="987">
                  <c:v>28.118430977397463</c:v>
                </c:pt>
                <c:pt idx="988">
                  <c:v>22.357198047724438</c:v>
                </c:pt>
                <c:pt idx="989">
                  <c:v>27.394549397633366</c:v>
                </c:pt>
                <c:pt idx="990">
                  <c:v>27.075698317786326</c:v>
                </c:pt>
                <c:pt idx="991">
                  <c:v>24.605407107264835</c:v>
                </c:pt>
                <c:pt idx="992">
                  <c:v>28.399853298848754</c:v>
                </c:pt>
                <c:pt idx="993">
                  <c:v>28.345676587144471</c:v>
                </c:pt>
                <c:pt idx="994">
                  <c:v>26.964011920312434</c:v>
                </c:pt>
                <c:pt idx="995">
                  <c:v>27.905904190492659</c:v>
                </c:pt>
                <c:pt idx="996">
                  <c:v>27.021364380677724</c:v>
                </c:pt>
                <c:pt idx="997">
                  <c:v>23.508397105696709</c:v>
                </c:pt>
                <c:pt idx="998">
                  <c:v>23.998572955651852</c:v>
                </c:pt>
                <c:pt idx="999">
                  <c:v>24.267542739874536</c:v>
                </c:pt>
                <c:pt idx="1000">
                  <c:v>24.10441153151492</c:v>
                </c:pt>
                <c:pt idx="1001">
                  <c:v>29.56955753912559</c:v>
                </c:pt>
                <c:pt idx="1002">
                  <c:v>26.526049613424927</c:v>
                </c:pt>
                <c:pt idx="1003">
                  <c:v>27.1092762775985</c:v>
                </c:pt>
                <c:pt idx="1004">
                  <c:v>26.519703557933642</c:v>
                </c:pt>
                <c:pt idx="1005">
                  <c:v>22.551362028162643</c:v>
                </c:pt>
                <c:pt idx="1006">
                  <c:v>20.582821586998971</c:v>
                </c:pt>
                <c:pt idx="1007">
                  <c:v>20.360913753909653</c:v>
                </c:pt>
                <c:pt idx="1008">
                  <c:v>19.03788675651537</c:v>
                </c:pt>
                <c:pt idx="1009">
                  <c:v>20.074502222477719</c:v>
                </c:pt>
                <c:pt idx="1010">
                  <c:v>19.985597711144951</c:v>
                </c:pt>
                <c:pt idx="1011">
                  <c:v>21.844053213156542</c:v>
                </c:pt>
                <c:pt idx="1012">
                  <c:v>22.092651017753848</c:v>
                </c:pt>
                <c:pt idx="1013">
                  <c:v>20.992935948077626</c:v>
                </c:pt>
                <c:pt idx="1014">
                  <c:v>21.215703725882513</c:v>
                </c:pt>
                <c:pt idx="1015">
                  <c:v>20.860956414188383</c:v>
                </c:pt>
                <c:pt idx="1016">
                  <c:v>21.99582103104046</c:v>
                </c:pt>
                <c:pt idx="1017">
                  <c:v>19.216082874313077</c:v>
                </c:pt>
                <c:pt idx="1018">
                  <c:v>18.673240049358174</c:v>
                </c:pt>
                <c:pt idx="1019">
                  <c:v>18.904016711154668</c:v>
                </c:pt>
                <c:pt idx="1020">
                  <c:v>20.363219404302363</c:v>
                </c:pt>
                <c:pt idx="1021">
                  <c:v>19.826155233998787</c:v>
                </c:pt>
                <c:pt idx="1022">
                  <c:v>19.098704986360957</c:v>
                </c:pt>
                <c:pt idx="1023">
                  <c:v>18.679988318242231</c:v>
                </c:pt>
                <c:pt idx="1024">
                  <c:v>19.462955299675237</c:v>
                </c:pt>
                <c:pt idx="1025">
                  <c:v>17.844055252799549</c:v>
                </c:pt>
                <c:pt idx="1026">
                  <c:v>18.327958898952964</c:v>
                </c:pt>
                <c:pt idx="1027">
                  <c:v>17.479889713563164</c:v>
                </c:pt>
                <c:pt idx="1028">
                  <c:v>19.371069740841069</c:v>
                </c:pt>
                <c:pt idx="1029">
                  <c:v>18.197899549146793</c:v>
                </c:pt>
                <c:pt idx="1030">
                  <c:v>20.038595952173601</c:v>
                </c:pt>
                <c:pt idx="1031">
                  <c:v>27.416145975491009</c:v>
                </c:pt>
                <c:pt idx="1032">
                  <c:v>29.292840764914224</c:v>
                </c:pt>
                <c:pt idx="1033">
                  <c:v>28.486755176858519</c:v>
                </c:pt>
                <c:pt idx="1034">
                  <c:v>29.091380563858966</c:v>
                </c:pt>
                <c:pt idx="1035">
                  <c:v>30.063093599308012</c:v>
                </c:pt>
                <c:pt idx="1036">
                  <c:v>28.855837346629873</c:v>
                </c:pt>
                <c:pt idx="1037">
                  <c:v>28.604360371596833</c:v>
                </c:pt>
                <c:pt idx="1038">
                  <c:v>28.804857153056531</c:v>
                </c:pt>
                <c:pt idx="1039">
                  <c:v>28.900069652135805</c:v>
                </c:pt>
                <c:pt idx="1040">
                  <c:v>29.603987110681686</c:v>
                </c:pt>
                <c:pt idx="1041">
                  <c:v>30.403387622836895</c:v>
                </c:pt>
                <c:pt idx="1042">
                  <c:v>29.57090110631226</c:v>
                </c:pt>
                <c:pt idx="1043">
                  <c:v>27.503830431728531</c:v>
                </c:pt>
                <c:pt idx="1044">
                  <c:v>27.314643123228571</c:v>
                </c:pt>
                <c:pt idx="1045">
                  <c:v>24.802497189815206</c:v>
                </c:pt>
                <c:pt idx="1046">
                  <c:v>25.668091722673239</c:v>
                </c:pt>
                <c:pt idx="1047">
                  <c:v>24.361927246695736</c:v>
                </c:pt>
                <c:pt idx="1048">
                  <c:v>24.512956787947804</c:v>
                </c:pt>
                <c:pt idx="1049">
                  <c:v>24.941068049666505</c:v>
                </c:pt>
                <c:pt idx="1050">
                  <c:v>24.544243688178831</c:v>
                </c:pt>
                <c:pt idx="1051">
                  <c:v>24.923729776452536</c:v>
                </c:pt>
                <c:pt idx="1052">
                  <c:v>24.991190710911447</c:v>
                </c:pt>
                <c:pt idx="1053">
                  <c:v>22.624809123677935</c:v>
                </c:pt>
                <c:pt idx="1054">
                  <c:v>23.22634226024401</c:v>
                </c:pt>
                <c:pt idx="1055">
                  <c:v>22.873656785200449</c:v>
                </c:pt>
                <c:pt idx="1056">
                  <c:v>23.893039642852603</c:v>
                </c:pt>
                <c:pt idx="1057">
                  <c:v>22.902811828981875</c:v>
                </c:pt>
                <c:pt idx="1058">
                  <c:v>23.798766036820215</c:v>
                </c:pt>
                <c:pt idx="1059">
                  <c:v>23.463685338216525</c:v>
                </c:pt>
                <c:pt idx="1060">
                  <c:v>21.765290706600247</c:v>
                </c:pt>
                <c:pt idx="1061">
                  <c:v>17.645035251776296</c:v>
                </c:pt>
                <c:pt idx="1062">
                  <c:v>18.077162289595488</c:v>
                </c:pt>
                <c:pt idx="1063">
                  <c:v>18.617185276964761</c:v>
                </c:pt>
                <c:pt idx="1064">
                  <c:v>19.078691115253054</c:v>
                </c:pt>
                <c:pt idx="1065">
                  <c:v>19.052865058023997</c:v>
                </c:pt>
                <c:pt idx="1066">
                  <c:v>19.466030003442999</c:v>
                </c:pt>
                <c:pt idx="1067">
                  <c:v>23.870935785792025</c:v>
                </c:pt>
                <c:pt idx="1068">
                  <c:v>23.23789939204331</c:v>
                </c:pt>
                <c:pt idx="1069">
                  <c:v>22.495778594168151</c:v>
                </c:pt>
                <c:pt idx="1070">
                  <c:v>22.990677125404041</c:v>
                </c:pt>
                <c:pt idx="1071">
                  <c:v>24.053930486345511</c:v>
                </c:pt>
                <c:pt idx="1072">
                  <c:v>23.148303659481453</c:v>
                </c:pt>
                <c:pt idx="1073">
                  <c:v>23.704623451153243</c:v>
                </c:pt>
                <c:pt idx="1074">
                  <c:v>21.718446719971965</c:v>
                </c:pt>
                <c:pt idx="1075">
                  <c:v>19.607833742009351</c:v>
                </c:pt>
                <c:pt idx="1076">
                  <c:v>20.859148631846786</c:v>
                </c:pt>
                <c:pt idx="1077">
                  <c:v>21.418290910520724</c:v>
                </c:pt>
                <c:pt idx="1078">
                  <c:v>20.875321836027307</c:v>
                </c:pt>
                <c:pt idx="1079">
                  <c:v>20.269367713169348</c:v>
                </c:pt>
                <c:pt idx="1080">
                  <c:v>19.893567488780324</c:v>
                </c:pt>
                <c:pt idx="1081">
                  <c:v>17.21250692638645</c:v>
                </c:pt>
                <c:pt idx="1082">
                  <c:v>10.650618585279854</c:v>
                </c:pt>
                <c:pt idx="1083">
                  <c:v>11.014927156300361</c:v>
                </c:pt>
                <c:pt idx="1084">
                  <c:v>9.9193134238432759</c:v>
                </c:pt>
                <c:pt idx="1085">
                  <c:v>12.861709954636479</c:v>
                </c:pt>
                <c:pt idx="1086">
                  <c:v>12.057224573710558</c:v>
                </c:pt>
                <c:pt idx="1087">
                  <c:v>13.209809525838425</c:v>
                </c:pt>
                <c:pt idx="1088">
                  <c:v>13.006732945669636</c:v>
                </c:pt>
                <c:pt idx="1089">
                  <c:v>12.612851737393571</c:v>
                </c:pt>
                <c:pt idx="1090">
                  <c:v>11.731981324455173</c:v>
                </c:pt>
                <c:pt idx="1091">
                  <c:v>11.941259326246348</c:v>
                </c:pt>
                <c:pt idx="1092">
                  <c:v>12.34257879257226</c:v>
                </c:pt>
                <c:pt idx="1093">
                  <c:v>11.740079204538315</c:v>
                </c:pt>
                <c:pt idx="1094">
                  <c:v>12.270326532139427</c:v>
                </c:pt>
                <c:pt idx="1095">
                  <c:v>12.18987110585123</c:v>
                </c:pt>
                <c:pt idx="1096">
                  <c:v>13.503254611326438</c:v>
                </c:pt>
                <c:pt idx="1097">
                  <c:v>12.686182735666431</c:v>
                </c:pt>
                <c:pt idx="1098">
                  <c:v>10.578288306306716</c:v>
                </c:pt>
                <c:pt idx="1099">
                  <c:v>11.176435370771237</c:v>
                </c:pt>
                <c:pt idx="1100">
                  <c:v>11.17819332142979</c:v>
                </c:pt>
                <c:pt idx="1101">
                  <c:v>11.150426979285402</c:v>
                </c:pt>
                <c:pt idx="1102">
                  <c:v>10.215890939688876</c:v>
                </c:pt>
                <c:pt idx="1103">
                  <c:v>10.454025560493566</c:v>
                </c:pt>
                <c:pt idx="1104">
                  <c:v>9.7591218938457445</c:v>
                </c:pt>
                <c:pt idx="1105">
                  <c:v>8.5720650840419541</c:v>
                </c:pt>
                <c:pt idx="1106">
                  <c:v>9.6058096866208498</c:v>
                </c:pt>
                <c:pt idx="1107">
                  <c:v>9.8578085585441375</c:v>
                </c:pt>
                <c:pt idx="1108">
                  <c:v>9.4461419889836051</c:v>
                </c:pt>
                <c:pt idx="1109">
                  <c:v>9.6219870082653447</c:v>
                </c:pt>
                <c:pt idx="1110">
                  <c:v>10.271057991419351</c:v>
                </c:pt>
                <c:pt idx="1111">
                  <c:v>9.036262732722129</c:v>
                </c:pt>
                <c:pt idx="1112">
                  <c:v>9.4005697827692902</c:v>
                </c:pt>
                <c:pt idx="1113">
                  <c:v>9.6242342340411078</c:v>
                </c:pt>
                <c:pt idx="1114">
                  <c:v>10.394640651815127</c:v>
                </c:pt>
                <c:pt idx="1115">
                  <c:v>11.205548477136105</c:v>
                </c:pt>
                <c:pt idx="1116">
                  <c:v>11.966197802331781</c:v>
                </c:pt>
                <c:pt idx="1117">
                  <c:v>12.016980188630543</c:v>
                </c:pt>
              </c:numCache>
            </c:numRef>
          </c:val>
          <c:smooth val="0"/>
          <c:extLst>
            <c:ext xmlns:c16="http://schemas.microsoft.com/office/drawing/2014/chart" uri="{C3380CC4-5D6E-409C-BE32-E72D297353CC}">
              <c16:uniqueId val="{00000003-2E4E-4ED9-B378-C1A381504268}"/>
            </c:ext>
          </c:extLst>
        </c:ser>
        <c:ser>
          <c:idx val="1"/>
          <c:order val="1"/>
          <c:tx>
            <c:strRef>
              <c:f>Sheet2!$C$3</c:f>
              <c:strCache>
                <c:ptCount val="1"/>
                <c:pt idx="0">
                  <c:v> ETH Port</c:v>
                </c:pt>
              </c:strCache>
            </c:strRef>
          </c:tx>
          <c:spPr>
            <a:ln w="28575" cap="rnd">
              <a:solidFill>
                <a:schemeClr val="accent2"/>
              </a:solidFill>
              <a:round/>
            </a:ln>
            <a:effectLst/>
          </c:spPr>
          <c:marker>
            <c:symbol val="none"/>
          </c:marker>
          <c:cat>
            <c:strRef>
              <c:f>Sheet2!$A$4:$A$1122</c:f>
              <c:strCache>
                <c:ptCount val="1118"/>
                <c:pt idx="0">
                  <c:v>4/15/2020</c:v>
                </c:pt>
                <c:pt idx="1">
                  <c:v>4/16/2020</c:v>
                </c:pt>
                <c:pt idx="2">
                  <c:v>4/17/2020</c:v>
                </c:pt>
                <c:pt idx="3">
                  <c:v>4/20/2020</c:v>
                </c:pt>
                <c:pt idx="4">
                  <c:v>4/21/2020</c:v>
                </c:pt>
                <c:pt idx="5">
                  <c:v>4/22/2020</c:v>
                </c:pt>
                <c:pt idx="6">
                  <c:v>4/23/2020</c:v>
                </c:pt>
                <c:pt idx="7">
                  <c:v>4/24/2020</c:v>
                </c:pt>
                <c:pt idx="8">
                  <c:v>4/27/2020</c:v>
                </c:pt>
                <c:pt idx="9">
                  <c:v>4/28/2020</c:v>
                </c:pt>
                <c:pt idx="10">
                  <c:v>4/29/2020</c:v>
                </c:pt>
                <c:pt idx="11">
                  <c:v>4/30/2020</c:v>
                </c:pt>
                <c:pt idx="12">
                  <c:v>5/1/2020</c:v>
                </c:pt>
                <c:pt idx="13">
                  <c:v>5/4/2020</c:v>
                </c:pt>
                <c:pt idx="14">
                  <c:v>5/5/2020</c:v>
                </c:pt>
                <c:pt idx="15">
                  <c:v>5/6/2020</c:v>
                </c:pt>
                <c:pt idx="16">
                  <c:v>5/7/2020</c:v>
                </c:pt>
                <c:pt idx="17">
                  <c:v>5/8/2020</c:v>
                </c:pt>
                <c:pt idx="18">
                  <c:v>5/11/2020</c:v>
                </c:pt>
                <c:pt idx="19">
                  <c:v>5/12/2020</c:v>
                </c:pt>
                <c:pt idx="20">
                  <c:v>5/13/2020</c:v>
                </c:pt>
                <c:pt idx="21">
                  <c:v>5/14/2020</c:v>
                </c:pt>
                <c:pt idx="22">
                  <c:v>5/15/2020</c:v>
                </c:pt>
                <c:pt idx="23">
                  <c:v>5/18/2020</c:v>
                </c:pt>
                <c:pt idx="24">
                  <c:v>5/19/2020</c:v>
                </c:pt>
                <c:pt idx="25">
                  <c:v>5/20/2020</c:v>
                </c:pt>
                <c:pt idx="26">
                  <c:v>5/21/2020</c:v>
                </c:pt>
                <c:pt idx="27">
                  <c:v>5/22/2020</c:v>
                </c:pt>
                <c:pt idx="28">
                  <c:v>5/26/2020</c:v>
                </c:pt>
                <c:pt idx="29">
                  <c:v>5/27/2020</c:v>
                </c:pt>
                <c:pt idx="30">
                  <c:v>5/28/2020</c:v>
                </c:pt>
                <c:pt idx="31">
                  <c:v>5/29/2020</c:v>
                </c:pt>
                <c:pt idx="32">
                  <c:v>6/1/2020</c:v>
                </c:pt>
                <c:pt idx="33">
                  <c:v>6/2/2020</c:v>
                </c:pt>
                <c:pt idx="34">
                  <c:v>6/3/2020</c:v>
                </c:pt>
                <c:pt idx="35">
                  <c:v>6/4/2020</c:v>
                </c:pt>
                <c:pt idx="36">
                  <c:v>6/5/2020</c:v>
                </c:pt>
                <c:pt idx="37">
                  <c:v>6/8/2020</c:v>
                </c:pt>
                <c:pt idx="38">
                  <c:v>6/9/2020</c:v>
                </c:pt>
                <c:pt idx="39">
                  <c:v>6/10/2020</c:v>
                </c:pt>
                <c:pt idx="40">
                  <c:v>6/11/2020</c:v>
                </c:pt>
                <c:pt idx="41">
                  <c:v>6/12/2020</c:v>
                </c:pt>
                <c:pt idx="42">
                  <c:v>6/15/2020</c:v>
                </c:pt>
                <c:pt idx="43">
                  <c:v>6/16/2020</c:v>
                </c:pt>
                <c:pt idx="44">
                  <c:v>6/17/2020</c:v>
                </c:pt>
                <c:pt idx="45">
                  <c:v>6/18/2020</c:v>
                </c:pt>
                <c:pt idx="46">
                  <c:v>6/19/2020</c:v>
                </c:pt>
                <c:pt idx="47">
                  <c:v>6/22/2020</c:v>
                </c:pt>
                <c:pt idx="48">
                  <c:v>6/23/2020</c:v>
                </c:pt>
                <c:pt idx="49">
                  <c:v>6/24/2020</c:v>
                </c:pt>
                <c:pt idx="50">
                  <c:v>6/25/2020</c:v>
                </c:pt>
                <c:pt idx="51">
                  <c:v>6/26/2020</c:v>
                </c:pt>
                <c:pt idx="52">
                  <c:v>6/29/2020</c:v>
                </c:pt>
                <c:pt idx="53">
                  <c:v>6/30/2020</c:v>
                </c:pt>
                <c:pt idx="54">
                  <c:v>7/1/2020</c:v>
                </c:pt>
                <c:pt idx="55">
                  <c:v>7/2/2020</c:v>
                </c:pt>
                <c:pt idx="56">
                  <c:v>7/6/2020</c:v>
                </c:pt>
                <c:pt idx="57">
                  <c:v>7/7/2020</c:v>
                </c:pt>
                <c:pt idx="58">
                  <c:v>7/8/2020</c:v>
                </c:pt>
                <c:pt idx="59">
                  <c:v>7/9/2020</c:v>
                </c:pt>
                <c:pt idx="60">
                  <c:v>7/10/2020</c:v>
                </c:pt>
                <c:pt idx="61">
                  <c:v>7/13/2020</c:v>
                </c:pt>
                <c:pt idx="62">
                  <c:v>7/14/2020</c:v>
                </c:pt>
                <c:pt idx="63">
                  <c:v>7/15/2020</c:v>
                </c:pt>
                <c:pt idx="64">
                  <c:v>7/16/2020</c:v>
                </c:pt>
                <c:pt idx="65">
                  <c:v>7/17/2020</c:v>
                </c:pt>
                <c:pt idx="66">
                  <c:v>7/20/2020</c:v>
                </c:pt>
                <c:pt idx="67">
                  <c:v>7/21/2020</c:v>
                </c:pt>
                <c:pt idx="68">
                  <c:v>7/22/2020</c:v>
                </c:pt>
                <c:pt idx="69">
                  <c:v>7/23/2020</c:v>
                </c:pt>
                <c:pt idx="70">
                  <c:v>7/24/2020</c:v>
                </c:pt>
                <c:pt idx="71">
                  <c:v>7/27/2020</c:v>
                </c:pt>
                <c:pt idx="72">
                  <c:v>7/28/2020</c:v>
                </c:pt>
                <c:pt idx="73">
                  <c:v>7/29/2020</c:v>
                </c:pt>
                <c:pt idx="74">
                  <c:v>7/30/2020</c:v>
                </c:pt>
                <c:pt idx="75">
                  <c:v>7/31/2020</c:v>
                </c:pt>
                <c:pt idx="76">
                  <c:v>8/3/2020</c:v>
                </c:pt>
                <c:pt idx="77">
                  <c:v>8/4/2020</c:v>
                </c:pt>
                <c:pt idx="78">
                  <c:v>8/5/2020</c:v>
                </c:pt>
                <c:pt idx="79">
                  <c:v>8/6/2020</c:v>
                </c:pt>
                <c:pt idx="80">
                  <c:v>8/7/2020</c:v>
                </c:pt>
                <c:pt idx="81">
                  <c:v>8/10/2020</c:v>
                </c:pt>
                <c:pt idx="82">
                  <c:v>8/11/2020</c:v>
                </c:pt>
                <c:pt idx="83">
                  <c:v>8/12/2020</c:v>
                </c:pt>
                <c:pt idx="84">
                  <c:v>8/13/2020</c:v>
                </c:pt>
                <c:pt idx="85">
                  <c:v>8/14/2020</c:v>
                </c:pt>
                <c:pt idx="86">
                  <c:v>8/17/2020</c:v>
                </c:pt>
                <c:pt idx="87">
                  <c:v>8/18/2020</c:v>
                </c:pt>
                <c:pt idx="88">
                  <c:v>8/19/2020</c:v>
                </c:pt>
                <c:pt idx="89">
                  <c:v>8/20/2020</c:v>
                </c:pt>
                <c:pt idx="90">
                  <c:v>8/21/2020</c:v>
                </c:pt>
                <c:pt idx="91">
                  <c:v>8/24/2020</c:v>
                </c:pt>
                <c:pt idx="92">
                  <c:v>8/25/2020</c:v>
                </c:pt>
                <c:pt idx="93">
                  <c:v>8/26/2020</c:v>
                </c:pt>
                <c:pt idx="94">
                  <c:v>8/27/2020</c:v>
                </c:pt>
                <c:pt idx="95">
                  <c:v>8/28/2020</c:v>
                </c:pt>
                <c:pt idx="96">
                  <c:v>8/31/2020</c:v>
                </c:pt>
                <c:pt idx="97">
                  <c:v>9/1/2020</c:v>
                </c:pt>
                <c:pt idx="98">
                  <c:v>9/2/2020</c:v>
                </c:pt>
                <c:pt idx="99">
                  <c:v>9/3/2020</c:v>
                </c:pt>
                <c:pt idx="100">
                  <c:v>9/4/2020</c:v>
                </c:pt>
                <c:pt idx="101">
                  <c:v>9/8/2020</c:v>
                </c:pt>
                <c:pt idx="102">
                  <c:v>9/9/2020</c:v>
                </c:pt>
                <c:pt idx="103">
                  <c:v>9/10/2020</c:v>
                </c:pt>
                <c:pt idx="104">
                  <c:v>9/11/2020</c:v>
                </c:pt>
                <c:pt idx="105">
                  <c:v>9/14/2020</c:v>
                </c:pt>
                <c:pt idx="106">
                  <c:v>9/15/2020</c:v>
                </c:pt>
                <c:pt idx="107">
                  <c:v>9/16/2020</c:v>
                </c:pt>
                <c:pt idx="108">
                  <c:v>9/17/2020</c:v>
                </c:pt>
                <c:pt idx="109">
                  <c:v>9/18/2020</c:v>
                </c:pt>
                <c:pt idx="110">
                  <c:v>9/21/2020</c:v>
                </c:pt>
                <c:pt idx="111">
                  <c:v>9/22/2020</c:v>
                </c:pt>
                <c:pt idx="112">
                  <c:v>9/23/2020</c:v>
                </c:pt>
                <c:pt idx="113">
                  <c:v>9/24/2020</c:v>
                </c:pt>
                <c:pt idx="114">
                  <c:v>9/25/2020</c:v>
                </c:pt>
                <c:pt idx="115">
                  <c:v>9/28/2020</c:v>
                </c:pt>
                <c:pt idx="116">
                  <c:v>9/29/2020</c:v>
                </c:pt>
                <c:pt idx="117">
                  <c:v>9/30/2020</c:v>
                </c:pt>
                <c:pt idx="118">
                  <c:v>10/1/2020</c:v>
                </c:pt>
                <c:pt idx="119">
                  <c:v>10/2/2020</c:v>
                </c:pt>
                <c:pt idx="120">
                  <c:v>10/5/2020</c:v>
                </c:pt>
                <c:pt idx="121">
                  <c:v>10/6/2020</c:v>
                </c:pt>
                <c:pt idx="122">
                  <c:v>10/7/2020</c:v>
                </c:pt>
                <c:pt idx="123">
                  <c:v>10/8/2020</c:v>
                </c:pt>
                <c:pt idx="124">
                  <c:v>10/9/2020</c:v>
                </c:pt>
                <c:pt idx="125">
                  <c:v>10/12/2020</c:v>
                </c:pt>
                <c:pt idx="126">
                  <c:v>10/13/2020</c:v>
                </c:pt>
                <c:pt idx="127">
                  <c:v>10/14/2020</c:v>
                </c:pt>
                <c:pt idx="128">
                  <c:v>10/15/2020</c:v>
                </c:pt>
                <c:pt idx="129">
                  <c:v>10/16/2020</c:v>
                </c:pt>
                <c:pt idx="130">
                  <c:v>10/19/2020</c:v>
                </c:pt>
                <c:pt idx="131">
                  <c:v>10/20/2020</c:v>
                </c:pt>
                <c:pt idx="132">
                  <c:v>10/21/2020</c:v>
                </c:pt>
                <c:pt idx="133">
                  <c:v>10/22/2020</c:v>
                </c:pt>
                <c:pt idx="134">
                  <c:v>10/23/2020</c:v>
                </c:pt>
                <c:pt idx="135">
                  <c:v>10/26/2020</c:v>
                </c:pt>
                <c:pt idx="136">
                  <c:v>10/27/2020</c:v>
                </c:pt>
                <c:pt idx="137">
                  <c:v>10/28/2020</c:v>
                </c:pt>
                <c:pt idx="138">
                  <c:v>10/29/2020</c:v>
                </c:pt>
                <c:pt idx="139">
                  <c:v>10/30/2020</c:v>
                </c:pt>
                <c:pt idx="140">
                  <c:v>11/2/2020</c:v>
                </c:pt>
                <c:pt idx="141">
                  <c:v>11/3/2020</c:v>
                </c:pt>
                <c:pt idx="142">
                  <c:v>11/4/2020</c:v>
                </c:pt>
                <c:pt idx="143">
                  <c:v>11/5/2020</c:v>
                </c:pt>
                <c:pt idx="144">
                  <c:v>11/6/2020</c:v>
                </c:pt>
                <c:pt idx="145">
                  <c:v>11/9/2020</c:v>
                </c:pt>
                <c:pt idx="146">
                  <c:v>11/10/2020</c:v>
                </c:pt>
                <c:pt idx="147">
                  <c:v>11/11/2020</c:v>
                </c:pt>
                <c:pt idx="148">
                  <c:v>11/12/2020</c:v>
                </c:pt>
                <c:pt idx="149">
                  <c:v>11/13/2020</c:v>
                </c:pt>
                <c:pt idx="150">
                  <c:v>11/16/2020</c:v>
                </c:pt>
                <c:pt idx="151">
                  <c:v>11/17/2020</c:v>
                </c:pt>
                <c:pt idx="152">
                  <c:v>11/18/2020</c:v>
                </c:pt>
                <c:pt idx="153">
                  <c:v>11/19/2020</c:v>
                </c:pt>
                <c:pt idx="154">
                  <c:v>11/20/2020</c:v>
                </c:pt>
                <c:pt idx="155">
                  <c:v>11/23/2020</c:v>
                </c:pt>
                <c:pt idx="156">
                  <c:v>11/24/2020</c:v>
                </c:pt>
                <c:pt idx="157">
                  <c:v>11/25/2020</c:v>
                </c:pt>
                <c:pt idx="158">
                  <c:v>11/27/2020</c:v>
                </c:pt>
                <c:pt idx="159">
                  <c:v>11/30/2020</c:v>
                </c:pt>
                <c:pt idx="160">
                  <c:v>12/1/2020</c:v>
                </c:pt>
                <c:pt idx="161">
                  <c:v>12/2/2020</c:v>
                </c:pt>
                <c:pt idx="162">
                  <c:v>12/3/2020</c:v>
                </c:pt>
                <c:pt idx="163">
                  <c:v>12/4/2020</c:v>
                </c:pt>
                <c:pt idx="164">
                  <c:v>12/7/2020</c:v>
                </c:pt>
                <c:pt idx="165">
                  <c:v>12/8/2020</c:v>
                </c:pt>
                <c:pt idx="166">
                  <c:v>12/9/2020</c:v>
                </c:pt>
                <c:pt idx="167">
                  <c:v>12/10/2020</c:v>
                </c:pt>
                <c:pt idx="168">
                  <c:v>12/11/2020</c:v>
                </c:pt>
                <c:pt idx="169">
                  <c:v>12/14/2020</c:v>
                </c:pt>
                <c:pt idx="170">
                  <c:v>12/15/2020</c:v>
                </c:pt>
                <c:pt idx="171">
                  <c:v>12/16/2020</c:v>
                </c:pt>
                <c:pt idx="172">
                  <c:v>12/17/2020</c:v>
                </c:pt>
                <c:pt idx="173">
                  <c:v>12/18/2020</c:v>
                </c:pt>
                <c:pt idx="174">
                  <c:v>12/21/2020</c:v>
                </c:pt>
                <c:pt idx="175">
                  <c:v>12/22/2020</c:v>
                </c:pt>
                <c:pt idx="176">
                  <c:v>12/23/2020</c:v>
                </c:pt>
                <c:pt idx="177">
                  <c:v>12/24/2020</c:v>
                </c:pt>
                <c:pt idx="178">
                  <c:v>12/28/2020</c:v>
                </c:pt>
                <c:pt idx="179">
                  <c:v>12/29/2020</c:v>
                </c:pt>
                <c:pt idx="180">
                  <c:v>12/30/2020</c:v>
                </c:pt>
                <c:pt idx="181">
                  <c:v>12/31/2020</c:v>
                </c:pt>
                <c:pt idx="182">
                  <c:v>1/4/2021</c:v>
                </c:pt>
                <c:pt idx="183">
                  <c:v>1/5/2021</c:v>
                </c:pt>
                <c:pt idx="184">
                  <c:v>1/6/2021</c:v>
                </c:pt>
                <c:pt idx="185">
                  <c:v>1/7/2021</c:v>
                </c:pt>
                <c:pt idx="186">
                  <c:v>1/8/2021</c:v>
                </c:pt>
                <c:pt idx="187">
                  <c:v>1/11/2021</c:v>
                </c:pt>
                <c:pt idx="188">
                  <c:v>1/12/2021</c:v>
                </c:pt>
                <c:pt idx="189">
                  <c:v>1/13/2021</c:v>
                </c:pt>
                <c:pt idx="190">
                  <c:v>1/14/2021</c:v>
                </c:pt>
                <c:pt idx="191">
                  <c:v>1/15/2021</c:v>
                </c:pt>
                <c:pt idx="192">
                  <c:v>1/19/2021</c:v>
                </c:pt>
                <c:pt idx="193">
                  <c:v>1/20/2021</c:v>
                </c:pt>
                <c:pt idx="194">
                  <c:v>1/21/2021</c:v>
                </c:pt>
                <c:pt idx="195">
                  <c:v>1/22/2021</c:v>
                </c:pt>
                <c:pt idx="196">
                  <c:v>1/25/2021</c:v>
                </c:pt>
                <c:pt idx="197">
                  <c:v>1/26/2021</c:v>
                </c:pt>
                <c:pt idx="198">
                  <c:v>1/27/2021</c:v>
                </c:pt>
                <c:pt idx="199">
                  <c:v>1/28/2021</c:v>
                </c:pt>
                <c:pt idx="200">
                  <c:v>1/29/2021</c:v>
                </c:pt>
                <c:pt idx="201">
                  <c:v>2/1/2021</c:v>
                </c:pt>
                <c:pt idx="202">
                  <c:v>2/2/2021</c:v>
                </c:pt>
                <c:pt idx="203">
                  <c:v>2/3/2021</c:v>
                </c:pt>
                <c:pt idx="204">
                  <c:v>2/4/2021</c:v>
                </c:pt>
                <c:pt idx="205">
                  <c:v>2/5/2021</c:v>
                </c:pt>
                <c:pt idx="206">
                  <c:v>2/8/2021</c:v>
                </c:pt>
                <c:pt idx="207">
                  <c:v>2/9/2021</c:v>
                </c:pt>
                <c:pt idx="208">
                  <c:v>2/10/2021</c:v>
                </c:pt>
                <c:pt idx="209">
                  <c:v>2/11/2021</c:v>
                </c:pt>
                <c:pt idx="210">
                  <c:v>2/12/2021</c:v>
                </c:pt>
                <c:pt idx="211">
                  <c:v>2/16/2021</c:v>
                </c:pt>
                <c:pt idx="212">
                  <c:v>2/17/2021</c:v>
                </c:pt>
                <c:pt idx="213">
                  <c:v>2/18/2021</c:v>
                </c:pt>
                <c:pt idx="214">
                  <c:v>2/19/2021</c:v>
                </c:pt>
                <c:pt idx="215">
                  <c:v>2/22/2021</c:v>
                </c:pt>
                <c:pt idx="216">
                  <c:v>2/23/2021</c:v>
                </c:pt>
                <c:pt idx="217">
                  <c:v>2/24/2021</c:v>
                </c:pt>
                <c:pt idx="218">
                  <c:v>2/25/2021</c:v>
                </c:pt>
                <c:pt idx="219">
                  <c:v>2/26/2021</c:v>
                </c:pt>
                <c:pt idx="220">
                  <c:v>3/1/2021</c:v>
                </c:pt>
                <c:pt idx="221">
                  <c:v>3/2/2021</c:v>
                </c:pt>
                <c:pt idx="222">
                  <c:v>3/3/2021</c:v>
                </c:pt>
                <c:pt idx="223">
                  <c:v>3/4/2021</c:v>
                </c:pt>
                <c:pt idx="224">
                  <c:v>3/5/2021</c:v>
                </c:pt>
                <c:pt idx="225">
                  <c:v>3/8/2021</c:v>
                </c:pt>
                <c:pt idx="226">
                  <c:v>3/9/2021</c:v>
                </c:pt>
                <c:pt idx="227">
                  <c:v>3/10/2021</c:v>
                </c:pt>
                <c:pt idx="228">
                  <c:v>3/11/2021</c:v>
                </c:pt>
                <c:pt idx="229">
                  <c:v>3/12/2021</c:v>
                </c:pt>
                <c:pt idx="230">
                  <c:v>3/15/2021</c:v>
                </c:pt>
                <c:pt idx="231">
                  <c:v>3/16/2021</c:v>
                </c:pt>
                <c:pt idx="232">
                  <c:v>3/17/2021</c:v>
                </c:pt>
                <c:pt idx="233">
                  <c:v>3/18/2021</c:v>
                </c:pt>
                <c:pt idx="234">
                  <c:v>3/19/2021</c:v>
                </c:pt>
                <c:pt idx="235">
                  <c:v>3/22/2021</c:v>
                </c:pt>
                <c:pt idx="236">
                  <c:v>3/23/2021</c:v>
                </c:pt>
                <c:pt idx="237">
                  <c:v>3/24/2021</c:v>
                </c:pt>
                <c:pt idx="238">
                  <c:v>3/25/2021</c:v>
                </c:pt>
                <c:pt idx="239">
                  <c:v>3/26/2021</c:v>
                </c:pt>
                <c:pt idx="240">
                  <c:v>3/29/2021</c:v>
                </c:pt>
                <c:pt idx="241">
                  <c:v>3/30/2021</c:v>
                </c:pt>
                <c:pt idx="242">
                  <c:v>3/31/2021</c:v>
                </c:pt>
                <c:pt idx="243">
                  <c:v>4/1/2021</c:v>
                </c:pt>
                <c:pt idx="244">
                  <c:v>4/5/2021</c:v>
                </c:pt>
                <c:pt idx="245">
                  <c:v>4/6/2021</c:v>
                </c:pt>
                <c:pt idx="246">
                  <c:v>4/7/2021</c:v>
                </c:pt>
                <c:pt idx="247">
                  <c:v>4/8/2021</c:v>
                </c:pt>
                <c:pt idx="248">
                  <c:v>4/9/2021</c:v>
                </c:pt>
                <c:pt idx="249">
                  <c:v>4/12/2021</c:v>
                </c:pt>
                <c:pt idx="250">
                  <c:v>4/13/2021</c:v>
                </c:pt>
                <c:pt idx="251">
                  <c:v>4/14/2021</c:v>
                </c:pt>
                <c:pt idx="252">
                  <c:v>4/15/2021</c:v>
                </c:pt>
                <c:pt idx="253">
                  <c:v>4/16/2021</c:v>
                </c:pt>
                <c:pt idx="254">
                  <c:v>4/19/2021</c:v>
                </c:pt>
                <c:pt idx="255">
                  <c:v>4/20/2021</c:v>
                </c:pt>
                <c:pt idx="256">
                  <c:v>4/21/2021</c:v>
                </c:pt>
                <c:pt idx="257">
                  <c:v>4/22/2021</c:v>
                </c:pt>
                <c:pt idx="258">
                  <c:v>4/23/2021</c:v>
                </c:pt>
                <c:pt idx="259">
                  <c:v>4/26/2021</c:v>
                </c:pt>
                <c:pt idx="260">
                  <c:v>4/27/2021</c:v>
                </c:pt>
                <c:pt idx="261">
                  <c:v>4/28/2021</c:v>
                </c:pt>
                <c:pt idx="262">
                  <c:v>4/29/2021</c:v>
                </c:pt>
                <c:pt idx="263">
                  <c:v>4/30/2021</c:v>
                </c:pt>
                <c:pt idx="264">
                  <c:v>5/3/2021</c:v>
                </c:pt>
                <c:pt idx="265">
                  <c:v>5/4/2021</c:v>
                </c:pt>
                <c:pt idx="266">
                  <c:v>5/5/2021</c:v>
                </c:pt>
                <c:pt idx="267">
                  <c:v>5/6/2021</c:v>
                </c:pt>
                <c:pt idx="268">
                  <c:v>5/7/2021</c:v>
                </c:pt>
                <c:pt idx="269">
                  <c:v>5/10/2021</c:v>
                </c:pt>
                <c:pt idx="270">
                  <c:v>5/11/2021</c:v>
                </c:pt>
                <c:pt idx="271">
                  <c:v>5/12/2021</c:v>
                </c:pt>
                <c:pt idx="272">
                  <c:v>5/13/2021</c:v>
                </c:pt>
                <c:pt idx="273">
                  <c:v>5/14/2021</c:v>
                </c:pt>
                <c:pt idx="274">
                  <c:v>5/17/2021</c:v>
                </c:pt>
                <c:pt idx="275">
                  <c:v>5/18/2021</c:v>
                </c:pt>
                <c:pt idx="276">
                  <c:v>5/19/2021</c:v>
                </c:pt>
                <c:pt idx="277">
                  <c:v>5/20/2021</c:v>
                </c:pt>
                <c:pt idx="278">
                  <c:v>5/21/2021</c:v>
                </c:pt>
                <c:pt idx="279">
                  <c:v>5/24/2021</c:v>
                </c:pt>
                <c:pt idx="280">
                  <c:v>5/25/2021</c:v>
                </c:pt>
                <c:pt idx="281">
                  <c:v>5/26/2021</c:v>
                </c:pt>
                <c:pt idx="282">
                  <c:v>5/27/2021</c:v>
                </c:pt>
                <c:pt idx="283">
                  <c:v>5/28/2021</c:v>
                </c:pt>
                <c:pt idx="284">
                  <c:v>6/1/2021</c:v>
                </c:pt>
                <c:pt idx="285">
                  <c:v>6/2/2021</c:v>
                </c:pt>
                <c:pt idx="286">
                  <c:v>6/3/2021</c:v>
                </c:pt>
                <c:pt idx="287">
                  <c:v>6/4/2021</c:v>
                </c:pt>
                <c:pt idx="288">
                  <c:v>6/7/2021</c:v>
                </c:pt>
                <c:pt idx="289">
                  <c:v>6/8/2021</c:v>
                </c:pt>
                <c:pt idx="290">
                  <c:v>6/9/2021</c:v>
                </c:pt>
                <c:pt idx="291">
                  <c:v>6/10/2021</c:v>
                </c:pt>
                <c:pt idx="292">
                  <c:v>6/11/2021</c:v>
                </c:pt>
                <c:pt idx="293">
                  <c:v>6/14/2021</c:v>
                </c:pt>
                <c:pt idx="294">
                  <c:v>6/15/2021</c:v>
                </c:pt>
                <c:pt idx="295">
                  <c:v>6/16/2021</c:v>
                </c:pt>
                <c:pt idx="296">
                  <c:v>6/17/2021</c:v>
                </c:pt>
                <c:pt idx="297">
                  <c:v>6/18/2021</c:v>
                </c:pt>
                <c:pt idx="298">
                  <c:v>6/21/2021</c:v>
                </c:pt>
                <c:pt idx="299">
                  <c:v>6/22/2021</c:v>
                </c:pt>
                <c:pt idx="300">
                  <c:v>6/23/2021</c:v>
                </c:pt>
                <c:pt idx="301">
                  <c:v>6/24/2021</c:v>
                </c:pt>
                <c:pt idx="302">
                  <c:v>6/25/2021</c:v>
                </c:pt>
                <c:pt idx="303">
                  <c:v>6/28/2021</c:v>
                </c:pt>
                <c:pt idx="304">
                  <c:v>6/29/2021</c:v>
                </c:pt>
                <c:pt idx="305">
                  <c:v>6/30/2021</c:v>
                </c:pt>
                <c:pt idx="306">
                  <c:v>7/1/2021</c:v>
                </c:pt>
                <c:pt idx="307">
                  <c:v>7/2/2021</c:v>
                </c:pt>
                <c:pt idx="308">
                  <c:v>7/6/2021</c:v>
                </c:pt>
                <c:pt idx="309">
                  <c:v>7/7/2021</c:v>
                </c:pt>
                <c:pt idx="310">
                  <c:v>7/8/2021</c:v>
                </c:pt>
                <c:pt idx="311">
                  <c:v>7/9/2021</c:v>
                </c:pt>
                <c:pt idx="312">
                  <c:v>7/12/2021</c:v>
                </c:pt>
                <c:pt idx="313">
                  <c:v>7/13/2021</c:v>
                </c:pt>
                <c:pt idx="314">
                  <c:v>7/14/2021</c:v>
                </c:pt>
                <c:pt idx="315">
                  <c:v>7/15/2021</c:v>
                </c:pt>
                <c:pt idx="316">
                  <c:v>7/16/2021</c:v>
                </c:pt>
                <c:pt idx="317">
                  <c:v>7/19/2021</c:v>
                </c:pt>
                <c:pt idx="318">
                  <c:v>7/20/2021</c:v>
                </c:pt>
                <c:pt idx="319">
                  <c:v>7/21/2021</c:v>
                </c:pt>
                <c:pt idx="320">
                  <c:v>7/22/2021</c:v>
                </c:pt>
                <c:pt idx="321">
                  <c:v>7/23/2021</c:v>
                </c:pt>
                <c:pt idx="322">
                  <c:v>7/26/2021</c:v>
                </c:pt>
                <c:pt idx="323">
                  <c:v>7/27/2021</c:v>
                </c:pt>
                <c:pt idx="324">
                  <c:v>7/28/2021</c:v>
                </c:pt>
                <c:pt idx="325">
                  <c:v>7/29/2021</c:v>
                </c:pt>
                <c:pt idx="326">
                  <c:v>7/30/2021</c:v>
                </c:pt>
                <c:pt idx="327">
                  <c:v>8/2/2021</c:v>
                </c:pt>
                <c:pt idx="328">
                  <c:v>8/3/2021</c:v>
                </c:pt>
                <c:pt idx="329">
                  <c:v>8/4/2021</c:v>
                </c:pt>
                <c:pt idx="330">
                  <c:v>8/5/2021</c:v>
                </c:pt>
                <c:pt idx="331">
                  <c:v>8/6/2021</c:v>
                </c:pt>
                <c:pt idx="332">
                  <c:v>8/9/2021</c:v>
                </c:pt>
                <c:pt idx="333">
                  <c:v>8/10/2021</c:v>
                </c:pt>
                <c:pt idx="334">
                  <c:v>8/11/2021</c:v>
                </c:pt>
                <c:pt idx="335">
                  <c:v>8/12/2021</c:v>
                </c:pt>
                <c:pt idx="336">
                  <c:v>8/13/2021</c:v>
                </c:pt>
                <c:pt idx="337">
                  <c:v>8/16/2021</c:v>
                </c:pt>
                <c:pt idx="338">
                  <c:v>8/17/2021</c:v>
                </c:pt>
                <c:pt idx="339">
                  <c:v>8/18/2021</c:v>
                </c:pt>
                <c:pt idx="340">
                  <c:v>8/19/2021</c:v>
                </c:pt>
                <c:pt idx="341">
                  <c:v>8/20/2021</c:v>
                </c:pt>
                <c:pt idx="342">
                  <c:v>8/23/2021</c:v>
                </c:pt>
                <c:pt idx="343">
                  <c:v>8/24/2021</c:v>
                </c:pt>
                <c:pt idx="344">
                  <c:v>8/25/2021</c:v>
                </c:pt>
                <c:pt idx="345">
                  <c:v>8/26/2021</c:v>
                </c:pt>
                <c:pt idx="346">
                  <c:v>8/27/2021</c:v>
                </c:pt>
                <c:pt idx="347">
                  <c:v>8/30/2021</c:v>
                </c:pt>
                <c:pt idx="348">
                  <c:v>8/31/2021</c:v>
                </c:pt>
                <c:pt idx="349">
                  <c:v>9/1/2021</c:v>
                </c:pt>
                <c:pt idx="350">
                  <c:v>9/2/2021</c:v>
                </c:pt>
                <c:pt idx="351">
                  <c:v>9/3/2021</c:v>
                </c:pt>
                <c:pt idx="352">
                  <c:v>9/7/2021</c:v>
                </c:pt>
                <c:pt idx="353">
                  <c:v>9/8/2021</c:v>
                </c:pt>
                <c:pt idx="354">
                  <c:v>9/9/2021</c:v>
                </c:pt>
                <c:pt idx="355">
                  <c:v>9/10/2021</c:v>
                </c:pt>
                <c:pt idx="356">
                  <c:v>9/13/2021</c:v>
                </c:pt>
                <c:pt idx="357">
                  <c:v>9/14/2021</c:v>
                </c:pt>
                <c:pt idx="358">
                  <c:v>9/15/2021</c:v>
                </c:pt>
                <c:pt idx="359">
                  <c:v>9/16/2021</c:v>
                </c:pt>
                <c:pt idx="360">
                  <c:v>9/17/2021</c:v>
                </c:pt>
                <c:pt idx="361">
                  <c:v>9/20/2021</c:v>
                </c:pt>
                <c:pt idx="362">
                  <c:v>9/21/2021</c:v>
                </c:pt>
                <c:pt idx="363">
                  <c:v>9/22/2021</c:v>
                </c:pt>
                <c:pt idx="364">
                  <c:v>9/23/2021</c:v>
                </c:pt>
                <c:pt idx="365">
                  <c:v>9/24/2021</c:v>
                </c:pt>
                <c:pt idx="366">
                  <c:v>9/27/2021</c:v>
                </c:pt>
                <c:pt idx="367">
                  <c:v>9/28/2021</c:v>
                </c:pt>
                <c:pt idx="368">
                  <c:v>9/29/2021</c:v>
                </c:pt>
                <c:pt idx="369">
                  <c:v>9/30/2021</c:v>
                </c:pt>
                <c:pt idx="370">
                  <c:v>10/1/2021</c:v>
                </c:pt>
                <c:pt idx="371">
                  <c:v>10/4/2021</c:v>
                </c:pt>
                <c:pt idx="372">
                  <c:v>10/5/2021</c:v>
                </c:pt>
                <c:pt idx="373">
                  <c:v>10/6/2021</c:v>
                </c:pt>
                <c:pt idx="374">
                  <c:v>10/7/2021</c:v>
                </c:pt>
                <c:pt idx="375">
                  <c:v>10/8/2021</c:v>
                </c:pt>
                <c:pt idx="376">
                  <c:v>10/11/2021</c:v>
                </c:pt>
                <c:pt idx="377">
                  <c:v>10/12/2021</c:v>
                </c:pt>
                <c:pt idx="378">
                  <c:v>10/13/2021</c:v>
                </c:pt>
                <c:pt idx="379">
                  <c:v>10/14/2021</c:v>
                </c:pt>
                <c:pt idx="380">
                  <c:v>10/15/2021</c:v>
                </c:pt>
                <c:pt idx="381">
                  <c:v>10/18/2021</c:v>
                </c:pt>
                <c:pt idx="382">
                  <c:v>10/19/2021</c:v>
                </c:pt>
                <c:pt idx="383">
                  <c:v>10/20/2021</c:v>
                </c:pt>
                <c:pt idx="384">
                  <c:v>10/21/2021</c:v>
                </c:pt>
                <c:pt idx="385">
                  <c:v>10/22/2021</c:v>
                </c:pt>
                <c:pt idx="386">
                  <c:v>10/25/2021</c:v>
                </c:pt>
                <c:pt idx="387">
                  <c:v>10/26/2021</c:v>
                </c:pt>
                <c:pt idx="388">
                  <c:v>10/27/2021</c:v>
                </c:pt>
                <c:pt idx="389">
                  <c:v>10/28/2021</c:v>
                </c:pt>
                <c:pt idx="390">
                  <c:v>10/29/2021</c:v>
                </c:pt>
                <c:pt idx="391">
                  <c:v>11/1/2021</c:v>
                </c:pt>
                <c:pt idx="392">
                  <c:v>11/2/2021</c:v>
                </c:pt>
                <c:pt idx="393">
                  <c:v>11/3/2021</c:v>
                </c:pt>
                <c:pt idx="394">
                  <c:v>11/4/2021</c:v>
                </c:pt>
                <c:pt idx="395">
                  <c:v>11/5/2021</c:v>
                </c:pt>
                <c:pt idx="396">
                  <c:v>11/8/2021</c:v>
                </c:pt>
                <c:pt idx="397">
                  <c:v>11/9/2021</c:v>
                </c:pt>
                <c:pt idx="398">
                  <c:v>11/10/2021</c:v>
                </c:pt>
                <c:pt idx="399">
                  <c:v>11/11/2021</c:v>
                </c:pt>
                <c:pt idx="400">
                  <c:v>11/12/2021</c:v>
                </c:pt>
                <c:pt idx="401">
                  <c:v>11/15/2021</c:v>
                </c:pt>
                <c:pt idx="402">
                  <c:v>11/16/2021</c:v>
                </c:pt>
                <c:pt idx="403">
                  <c:v>11/17/2021</c:v>
                </c:pt>
                <c:pt idx="404">
                  <c:v>11/18/2021</c:v>
                </c:pt>
                <c:pt idx="405">
                  <c:v>11/19/2021</c:v>
                </c:pt>
                <c:pt idx="406">
                  <c:v>11/22/2021</c:v>
                </c:pt>
                <c:pt idx="407">
                  <c:v>11/23/2021</c:v>
                </c:pt>
                <c:pt idx="408">
                  <c:v>11/24/2021</c:v>
                </c:pt>
                <c:pt idx="409">
                  <c:v>11/26/2021</c:v>
                </c:pt>
                <c:pt idx="410">
                  <c:v>11/29/2021</c:v>
                </c:pt>
                <c:pt idx="411">
                  <c:v>11/30/2021</c:v>
                </c:pt>
                <c:pt idx="412">
                  <c:v>12/1/2021</c:v>
                </c:pt>
                <c:pt idx="413">
                  <c:v>12/2/2021</c:v>
                </c:pt>
                <c:pt idx="414">
                  <c:v>12/3/2021</c:v>
                </c:pt>
                <c:pt idx="415">
                  <c:v>12/6/2021</c:v>
                </c:pt>
                <c:pt idx="416">
                  <c:v>12/7/2021</c:v>
                </c:pt>
                <c:pt idx="417">
                  <c:v>12/8/2021</c:v>
                </c:pt>
                <c:pt idx="418">
                  <c:v>12/9/2021</c:v>
                </c:pt>
                <c:pt idx="419">
                  <c:v>12/10/2021</c:v>
                </c:pt>
                <c:pt idx="420">
                  <c:v>12/13/2021</c:v>
                </c:pt>
                <c:pt idx="421">
                  <c:v>12/14/2021</c:v>
                </c:pt>
                <c:pt idx="422">
                  <c:v>12/15/2021</c:v>
                </c:pt>
                <c:pt idx="423">
                  <c:v>12/16/2021</c:v>
                </c:pt>
                <c:pt idx="424">
                  <c:v>12/17/2021</c:v>
                </c:pt>
                <c:pt idx="425">
                  <c:v>12/20/2021</c:v>
                </c:pt>
                <c:pt idx="426">
                  <c:v>12/21/2021</c:v>
                </c:pt>
                <c:pt idx="427">
                  <c:v>12/22/2021</c:v>
                </c:pt>
                <c:pt idx="428">
                  <c:v>12/23/2021</c:v>
                </c:pt>
                <c:pt idx="429">
                  <c:v>12/27/2021</c:v>
                </c:pt>
                <c:pt idx="430">
                  <c:v>12/28/2021</c:v>
                </c:pt>
                <c:pt idx="431">
                  <c:v>12/29/2021</c:v>
                </c:pt>
                <c:pt idx="432">
                  <c:v>12/30/2021</c:v>
                </c:pt>
                <c:pt idx="433">
                  <c:v>12/31/2021</c:v>
                </c:pt>
                <c:pt idx="434">
                  <c:v>1/3/2022</c:v>
                </c:pt>
                <c:pt idx="435">
                  <c:v>1/4/2022</c:v>
                </c:pt>
                <c:pt idx="436">
                  <c:v>1/5/2022</c:v>
                </c:pt>
                <c:pt idx="437">
                  <c:v>1/6/2022</c:v>
                </c:pt>
                <c:pt idx="438">
                  <c:v>1/7/2022</c:v>
                </c:pt>
                <c:pt idx="439">
                  <c:v>1/10/2022</c:v>
                </c:pt>
                <c:pt idx="440">
                  <c:v>1/11/2022</c:v>
                </c:pt>
                <c:pt idx="441">
                  <c:v>1/12/2022</c:v>
                </c:pt>
                <c:pt idx="442">
                  <c:v>1/13/2022</c:v>
                </c:pt>
                <c:pt idx="443">
                  <c:v>1/14/2022</c:v>
                </c:pt>
                <c:pt idx="444">
                  <c:v>1/18/2022</c:v>
                </c:pt>
                <c:pt idx="445">
                  <c:v>1/19/2022</c:v>
                </c:pt>
                <c:pt idx="446">
                  <c:v>1/20/2022</c:v>
                </c:pt>
                <c:pt idx="447">
                  <c:v>1/21/2022</c:v>
                </c:pt>
                <c:pt idx="448">
                  <c:v>1/24/2022</c:v>
                </c:pt>
                <c:pt idx="449">
                  <c:v>1/25/2022</c:v>
                </c:pt>
                <c:pt idx="450">
                  <c:v>1/26/2022</c:v>
                </c:pt>
                <c:pt idx="451">
                  <c:v>1/27/2022</c:v>
                </c:pt>
                <c:pt idx="452">
                  <c:v>1/28/2022</c:v>
                </c:pt>
                <c:pt idx="453">
                  <c:v>1/31/2022</c:v>
                </c:pt>
                <c:pt idx="454">
                  <c:v>2/1/2022</c:v>
                </c:pt>
                <c:pt idx="455">
                  <c:v>2/2/2022</c:v>
                </c:pt>
                <c:pt idx="456">
                  <c:v>2/3/2022</c:v>
                </c:pt>
                <c:pt idx="457">
                  <c:v>2/4/2022</c:v>
                </c:pt>
                <c:pt idx="458">
                  <c:v>2/7/2022</c:v>
                </c:pt>
                <c:pt idx="459">
                  <c:v>2/8/2022</c:v>
                </c:pt>
                <c:pt idx="460">
                  <c:v>2/9/2022</c:v>
                </c:pt>
                <c:pt idx="461">
                  <c:v>2/10/2022</c:v>
                </c:pt>
                <c:pt idx="462">
                  <c:v>2/11/2022</c:v>
                </c:pt>
                <c:pt idx="463">
                  <c:v>2/14/2022</c:v>
                </c:pt>
                <c:pt idx="464">
                  <c:v>2/15/2022</c:v>
                </c:pt>
                <c:pt idx="465">
                  <c:v>2/16/2022</c:v>
                </c:pt>
                <c:pt idx="466">
                  <c:v>2/17/2022</c:v>
                </c:pt>
                <c:pt idx="467">
                  <c:v>2/18/2022</c:v>
                </c:pt>
                <c:pt idx="468">
                  <c:v>2/22/2022</c:v>
                </c:pt>
                <c:pt idx="469">
                  <c:v>2/23/2022</c:v>
                </c:pt>
                <c:pt idx="470">
                  <c:v>2/24/2022</c:v>
                </c:pt>
                <c:pt idx="471">
                  <c:v>2/25/2022</c:v>
                </c:pt>
                <c:pt idx="472">
                  <c:v>2/28/2022</c:v>
                </c:pt>
                <c:pt idx="473">
                  <c:v>3/1/2022</c:v>
                </c:pt>
                <c:pt idx="474">
                  <c:v>3/2/2022</c:v>
                </c:pt>
                <c:pt idx="475">
                  <c:v>3/3/2022</c:v>
                </c:pt>
                <c:pt idx="476">
                  <c:v>3/4/2022</c:v>
                </c:pt>
                <c:pt idx="477">
                  <c:v>3/7/2022</c:v>
                </c:pt>
                <c:pt idx="478">
                  <c:v>3/8/2022</c:v>
                </c:pt>
                <c:pt idx="479">
                  <c:v>3/9/2022</c:v>
                </c:pt>
                <c:pt idx="480">
                  <c:v>3/10/2022</c:v>
                </c:pt>
                <c:pt idx="481">
                  <c:v>3/11/2022</c:v>
                </c:pt>
                <c:pt idx="482">
                  <c:v>3/14/2022</c:v>
                </c:pt>
                <c:pt idx="483">
                  <c:v>3/15/2022</c:v>
                </c:pt>
                <c:pt idx="484">
                  <c:v>3/16/2022</c:v>
                </c:pt>
                <c:pt idx="485">
                  <c:v>3/17/2022</c:v>
                </c:pt>
                <c:pt idx="486">
                  <c:v>3/18/2022</c:v>
                </c:pt>
                <c:pt idx="487">
                  <c:v>3/21/2022</c:v>
                </c:pt>
                <c:pt idx="488">
                  <c:v>3/22/2022</c:v>
                </c:pt>
                <c:pt idx="489">
                  <c:v>3/23/2022</c:v>
                </c:pt>
                <c:pt idx="490">
                  <c:v>3/24/2022</c:v>
                </c:pt>
                <c:pt idx="491">
                  <c:v>3/25/2022</c:v>
                </c:pt>
                <c:pt idx="492">
                  <c:v>3/28/2022</c:v>
                </c:pt>
                <c:pt idx="493">
                  <c:v>3/29/2022</c:v>
                </c:pt>
                <c:pt idx="494">
                  <c:v>3/30/2022</c:v>
                </c:pt>
                <c:pt idx="495">
                  <c:v>3/31/2022</c:v>
                </c:pt>
                <c:pt idx="496">
                  <c:v>4/1/2022</c:v>
                </c:pt>
                <c:pt idx="497">
                  <c:v>4/4/2022</c:v>
                </c:pt>
                <c:pt idx="498">
                  <c:v>4/5/2022</c:v>
                </c:pt>
                <c:pt idx="499">
                  <c:v>4/6/2022</c:v>
                </c:pt>
                <c:pt idx="500">
                  <c:v>4/7/2022</c:v>
                </c:pt>
                <c:pt idx="501">
                  <c:v>4/8/2022</c:v>
                </c:pt>
                <c:pt idx="502">
                  <c:v>4/11/2022</c:v>
                </c:pt>
                <c:pt idx="503">
                  <c:v>4/12/2022</c:v>
                </c:pt>
                <c:pt idx="504">
                  <c:v>4/13/2022</c:v>
                </c:pt>
                <c:pt idx="505">
                  <c:v>4/14/2022</c:v>
                </c:pt>
                <c:pt idx="506">
                  <c:v>4/18/2022</c:v>
                </c:pt>
                <c:pt idx="507">
                  <c:v>4/19/2022</c:v>
                </c:pt>
                <c:pt idx="508">
                  <c:v>4/20/2022</c:v>
                </c:pt>
                <c:pt idx="509">
                  <c:v>4/21/2022</c:v>
                </c:pt>
                <c:pt idx="510">
                  <c:v>4/22/2022</c:v>
                </c:pt>
                <c:pt idx="511">
                  <c:v>4/25/2022</c:v>
                </c:pt>
                <c:pt idx="512">
                  <c:v>4/26/2022</c:v>
                </c:pt>
                <c:pt idx="513">
                  <c:v>4/27/2022</c:v>
                </c:pt>
                <c:pt idx="514">
                  <c:v>4/28/2022</c:v>
                </c:pt>
                <c:pt idx="515">
                  <c:v>4/29/2022</c:v>
                </c:pt>
                <c:pt idx="516">
                  <c:v>5/2/2022</c:v>
                </c:pt>
                <c:pt idx="517">
                  <c:v>5/3/2022</c:v>
                </c:pt>
                <c:pt idx="518">
                  <c:v>5/4/2022</c:v>
                </c:pt>
                <c:pt idx="519">
                  <c:v>5/5/2022</c:v>
                </c:pt>
                <c:pt idx="520">
                  <c:v>5/6/2022</c:v>
                </c:pt>
                <c:pt idx="521">
                  <c:v>5/9/2022</c:v>
                </c:pt>
                <c:pt idx="522">
                  <c:v>5/10/2022</c:v>
                </c:pt>
                <c:pt idx="523">
                  <c:v>5/11/2022</c:v>
                </c:pt>
                <c:pt idx="524">
                  <c:v>5/12/2022</c:v>
                </c:pt>
                <c:pt idx="525">
                  <c:v>5/13/2022</c:v>
                </c:pt>
                <c:pt idx="526">
                  <c:v>5/16/2022</c:v>
                </c:pt>
                <c:pt idx="527">
                  <c:v>5/17/2022</c:v>
                </c:pt>
                <c:pt idx="528">
                  <c:v>5/18/2022</c:v>
                </c:pt>
                <c:pt idx="529">
                  <c:v>5/19/2022</c:v>
                </c:pt>
                <c:pt idx="530">
                  <c:v>5/20/2022</c:v>
                </c:pt>
                <c:pt idx="531">
                  <c:v>5/23/2022</c:v>
                </c:pt>
                <c:pt idx="532">
                  <c:v>5/24/2022</c:v>
                </c:pt>
                <c:pt idx="533">
                  <c:v>5/25/2022</c:v>
                </c:pt>
                <c:pt idx="534">
                  <c:v>5/26/2022</c:v>
                </c:pt>
                <c:pt idx="535">
                  <c:v>5/27/2022</c:v>
                </c:pt>
                <c:pt idx="536">
                  <c:v>5/31/2022</c:v>
                </c:pt>
                <c:pt idx="537">
                  <c:v>6/1/2022</c:v>
                </c:pt>
                <c:pt idx="538">
                  <c:v>6/2/2022</c:v>
                </c:pt>
                <c:pt idx="539">
                  <c:v>6/3/2022</c:v>
                </c:pt>
                <c:pt idx="540">
                  <c:v>6/6/2022</c:v>
                </c:pt>
                <c:pt idx="541">
                  <c:v>6/7/2022</c:v>
                </c:pt>
                <c:pt idx="542">
                  <c:v>6/8/2022</c:v>
                </c:pt>
                <c:pt idx="543">
                  <c:v>6/9/2022</c:v>
                </c:pt>
                <c:pt idx="544">
                  <c:v>6/10/2022</c:v>
                </c:pt>
                <c:pt idx="545">
                  <c:v>6/13/2022</c:v>
                </c:pt>
                <c:pt idx="546">
                  <c:v>6/14/2022</c:v>
                </c:pt>
                <c:pt idx="547">
                  <c:v>6/15/2022</c:v>
                </c:pt>
                <c:pt idx="548">
                  <c:v>6/16/2022</c:v>
                </c:pt>
                <c:pt idx="549">
                  <c:v>6/17/2022</c:v>
                </c:pt>
                <c:pt idx="550">
                  <c:v>6/21/2022</c:v>
                </c:pt>
                <c:pt idx="551">
                  <c:v>6/22/2022</c:v>
                </c:pt>
                <c:pt idx="552">
                  <c:v>6/23/2022</c:v>
                </c:pt>
                <c:pt idx="553">
                  <c:v>6/24/2022</c:v>
                </c:pt>
                <c:pt idx="554">
                  <c:v>6/27/2022</c:v>
                </c:pt>
                <c:pt idx="555">
                  <c:v>6/28/2022</c:v>
                </c:pt>
                <c:pt idx="556">
                  <c:v>6/29/2022</c:v>
                </c:pt>
                <c:pt idx="557">
                  <c:v>6/30/2022</c:v>
                </c:pt>
                <c:pt idx="558">
                  <c:v>7/1/2022</c:v>
                </c:pt>
                <c:pt idx="559">
                  <c:v>7/5/2022</c:v>
                </c:pt>
                <c:pt idx="560">
                  <c:v>7/6/2022</c:v>
                </c:pt>
                <c:pt idx="561">
                  <c:v>7/7/2022</c:v>
                </c:pt>
                <c:pt idx="562">
                  <c:v>7/8/2022</c:v>
                </c:pt>
                <c:pt idx="563">
                  <c:v>7/11/2022</c:v>
                </c:pt>
                <c:pt idx="564">
                  <c:v>7/12/2022</c:v>
                </c:pt>
                <c:pt idx="565">
                  <c:v>7/13/2022</c:v>
                </c:pt>
                <c:pt idx="566">
                  <c:v>7/14/2022</c:v>
                </c:pt>
                <c:pt idx="567">
                  <c:v>7/15/2022</c:v>
                </c:pt>
                <c:pt idx="568">
                  <c:v>7/18/2022</c:v>
                </c:pt>
                <c:pt idx="569">
                  <c:v>7/19/2022</c:v>
                </c:pt>
                <c:pt idx="570">
                  <c:v>7/20/2022</c:v>
                </c:pt>
                <c:pt idx="571">
                  <c:v>7/21/2022</c:v>
                </c:pt>
                <c:pt idx="572">
                  <c:v>7/22/2022</c:v>
                </c:pt>
                <c:pt idx="573">
                  <c:v>7/25/2022</c:v>
                </c:pt>
                <c:pt idx="574">
                  <c:v>7/26/2022</c:v>
                </c:pt>
                <c:pt idx="575">
                  <c:v>7/27/2022</c:v>
                </c:pt>
                <c:pt idx="576">
                  <c:v>7/28/2022</c:v>
                </c:pt>
                <c:pt idx="577">
                  <c:v>7/29/2022</c:v>
                </c:pt>
                <c:pt idx="578">
                  <c:v>8/1/2022</c:v>
                </c:pt>
                <c:pt idx="579">
                  <c:v>8/2/2022</c:v>
                </c:pt>
                <c:pt idx="580">
                  <c:v>8/3/2022</c:v>
                </c:pt>
                <c:pt idx="581">
                  <c:v>8/4/2022</c:v>
                </c:pt>
                <c:pt idx="582">
                  <c:v>8/5/2022</c:v>
                </c:pt>
                <c:pt idx="583">
                  <c:v>8/8/2022</c:v>
                </c:pt>
                <c:pt idx="584">
                  <c:v>8/9/2022</c:v>
                </c:pt>
                <c:pt idx="585">
                  <c:v>8/10/2022</c:v>
                </c:pt>
                <c:pt idx="586">
                  <c:v>8/11/2022</c:v>
                </c:pt>
                <c:pt idx="587">
                  <c:v>8/12/2022</c:v>
                </c:pt>
                <c:pt idx="588">
                  <c:v>8/15/2022</c:v>
                </c:pt>
                <c:pt idx="589">
                  <c:v>8/16/2022</c:v>
                </c:pt>
                <c:pt idx="590">
                  <c:v>8/17/2022</c:v>
                </c:pt>
                <c:pt idx="591">
                  <c:v>8/18/2022</c:v>
                </c:pt>
                <c:pt idx="592">
                  <c:v>8/19/2022</c:v>
                </c:pt>
                <c:pt idx="593">
                  <c:v>8/22/2022</c:v>
                </c:pt>
                <c:pt idx="594">
                  <c:v>8/23/2022</c:v>
                </c:pt>
                <c:pt idx="595">
                  <c:v>8/24/2022</c:v>
                </c:pt>
                <c:pt idx="596">
                  <c:v>8/25/2022</c:v>
                </c:pt>
                <c:pt idx="597">
                  <c:v>8/26/2022</c:v>
                </c:pt>
                <c:pt idx="598">
                  <c:v>8/29/2022</c:v>
                </c:pt>
                <c:pt idx="599">
                  <c:v>8/30/2022</c:v>
                </c:pt>
                <c:pt idx="600">
                  <c:v>8/31/2022</c:v>
                </c:pt>
                <c:pt idx="601">
                  <c:v>9/1/2022</c:v>
                </c:pt>
                <c:pt idx="602">
                  <c:v>9/2/2022</c:v>
                </c:pt>
                <c:pt idx="603">
                  <c:v>9/6/2022</c:v>
                </c:pt>
                <c:pt idx="604">
                  <c:v>9/7/2022</c:v>
                </c:pt>
                <c:pt idx="605">
                  <c:v>9/8/2022</c:v>
                </c:pt>
                <c:pt idx="606">
                  <c:v>9/9/2022</c:v>
                </c:pt>
                <c:pt idx="607">
                  <c:v>9/12/2022</c:v>
                </c:pt>
                <c:pt idx="608">
                  <c:v>9/13/2022</c:v>
                </c:pt>
                <c:pt idx="609">
                  <c:v>9/14/2022</c:v>
                </c:pt>
                <c:pt idx="610">
                  <c:v>9/15/2022</c:v>
                </c:pt>
                <c:pt idx="611">
                  <c:v>9/16/2022</c:v>
                </c:pt>
                <c:pt idx="612">
                  <c:v>9/19/2022</c:v>
                </c:pt>
                <c:pt idx="613">
                  <c:v>9/20/2022</c:v>
                </c:pt>
                <c:pt idx="614">
                  <c:v>9/21/2022</c:v>
                </c:pt>
                <c:pt idx="615">
                  <c:v>9/22/2022</c:v>
                </c:pt>
                <c:pt idx="616">
                  <c:v>9/23/2022</c:v>
                </c:pt>
                <c:pt idx="617">
                  <c:v>9/26/2022</c:v>
                </c:pt>
                <c:pt idx="618">
                  <c:v>9/27/2022</c:v>
                </c:pt>
                <c:pt idx="619">
                  <c:v>9/28/2022</c:v>
                </c:pt>
                <c:pt idx="620">
                  <c:v>9/29/2022</c:v>
                </c:pt>
                <c:pt idx="621">
                  <c:v>9/30/2022</c:v>
                </c:pt>
                <c:pt idx="622">
                  <c:v>10/3/2022</c:v>
                </c:pt>
                <c:pt idx="623">
                  <c:v>10/4/2022</c:v>
                </c:pt>
                <c:pt idx="624">
                  <c:v>10/5/2022</c:v>
                </c:pt>
                <c:pt idx="625">
                  <c:v>10/6/2022</c:v>
                </c:pt>
                <c:pt idx="626">
                  <c:v>10/7/2022</c:v>
                </c:pt>
                <c:pt idx="627">
                  <c:v>10/10/2022</c:v>
                </c:pt>
                <c:pt idx="628">
                  <c:v>10/11/2022</c:v>
                </c:pt>
                <c:pt idx="629">
                  <c:v>10/12/2022</c:v>
                </c:pt>
                <c:pt idx="630">
                  <c:v>10/13/2022</c:v>
                </c:pt>
                <c:pt idx="631">
                  <c:v>10/14/2022</c:v>
                </c:pt>
                <c:pt idx="632">
                  <c:v>10/17/2022</c:v>
                </c:pt>
                <c:pt idx="633">
                  <c:v>10/18/2022</c:v>
                </c:pt>
                <c:pt idx="634">
                  <c:v>10/19/2022</c:v>
                </c:pt>
                <c:pt idx="635">
                  <c:v>10/20/2022</c:v>
                </c:pt>
                <c:pt idx="636">
                  <c:v>10/21/2022</c:v>
                </c:pt>
                <c:pt idx="637">
                  <c:v>10/24/2022</c:v>
                </c:pt>
                <c:pt idx="638">
                  <c:v>10/25/2022</c:v>
                </c:pt>
                <c:pt idx="639">
                  <c:v>10/26/2022</c:v>
                </c:pt>
                <c:pt idx="640">
                  <c:v>10/27/2022</c:v>
                </c:pt>
                <c:pt idx="641">
                  <c:v>10/28/2022</c:v>
                </c:pt>
                <c:pt idx="642">
                  <c:v>10/31/2022</c:v>
                </c:pt>
                <c:pt idx="643">
                  <c:v>11/1/2022</c:v>
                </c:pt>
                <c:pt idx="644">
                  <c:v>11/2/2022</c:v>
                </c:pt>
                <c:pt idx="645">
                  <c:v>11/3/2022</c:v>
                </c:pt>
                <c:pt idx="646">
                  <c:v>11/4/2022</c:v>
                </c:pt>
                <c:pt idx="647">
                  <c:v>11/7/2022</c:v>
                </c:pt>
                <c:pt idx="648">
                  <c:v>11/8/2022</c:v>
                </c:pt>
                <c:pt idx="649">
                  <c:v>11/9/2022</c:v>
                </c:pt>
                <c:pt idx="650">
                  <c:v>11/10/2022</c:v>
                </c:pt>
                <c:pt idx="651">
                  <c:v>11/11/2022</c:v>
                </c:pt>
                <c:pt idx="652">
                  <c:v>11/14/2022</c:v>
                </c:pt>
                <c:pt idx="653">
                  <c:v>11/15/2022</c:v>
                </c:pt>
                <c:pt idx="654">
                  <c:v>11/16/2022</c:v>
                </c:pt>
                <c:pt idx="655">
                  <c:v>11/17/2022</c:v>
                </c:pt>
                <c:pt idx="656">
                  <c:v>11/18/2022</c:v>
                </c:pt>
                <c:pt idx="657">
                  <c:v>11/21/2022</c:v>
                </c:pt>
                <c:pt idx="658">
                  <c:v>11/22/2022</c:v>
                </c:pt>
                <c:pt idx="659">
                  <c:v>11/23/2022</c:v>
                </c:pt>
                <c:pt idx="660">
                  <c:v>11/25/2022</c:v>
                </c:pt>
                <c:pt idx="661">
                  <c:v>11/28/2022</c:v>
                </c:pt>
                <c:pt idx="662">
                  <c:v>11/29/2022</c:v>
                </c:pt>
                <c:pt idx="663">
                  <c:v>11/30/2022</c:v>
                </c:pt>
                <c:pt idx="664">
                  <c:v>12/1/2022</c:v>
                </c:pt>
                <c:pt idx="665">
                  <c:v>12/2/2022</c:v>
                </c:pt>
                <c:pt idx="666">
                  <c:v>12/5/2022</c:v>
                </c:pt>
                <c:pt idx="667">
                  <c:v>12/6/2022</c:v>
                </c:pt>
                <c:pt idx="668">
                  <c:v>12/7/2022</c:v>
                </c:pt>
                <c:pt idx="669">
                  <c:v>12/8/2022</c:v>
                </c:pt>
                <c:pt idx="670">
                  <c:v>12/9/2022</c:v>
                </c:pt>
                <c:pt idx="671">
                  <c:v>12/12/2022</c:v>
                </c:pt>
                <c:pt idx="672">
                  <c:v>12/13/2022</c:v>
                </c:pt>
                <c:pt idx="673">
                  <c:v>12/14/2022</c:v>
                </c:pt>
                <c:pt idx="674">
                  <c:v>12/15/2022</c:v>
                </c:pt>
                <c:pt idx="675">
                  <c:v>12/16/2022</c:v>
                </c:pt>
                <c:pt idx="676">
                  <c:v>12/19/2022</c:v>
                </c:pt>
                <c:pt idx="677">
                  <c:v>12/20/2022</c:v>
                </c:pt>
                <c:pt idx="678">
                  <c:v>12/21/2022</c:v>
                </c:pt>
                <c:pt idx="679">
                  <c:v>12/22/2022</c:v>
                </c:pt>
                <c:pt idx="680">
                  <c:v>12/23/2022</c:v>
                </c:pt>
                <c:pt idx="681">
                  <c:v>12/27/2022</c:v>
                </c:pt>
                <c:pt idx="682">
                  <c:v>12/28/2022</c:v>
                </c:pt>
                <c:pt idx="683">
                  <c:v>12/29/2022</c:v>
                </c:pt>
                <c:pt idx="684">
                  <c:v>12/30/2022</c:v>
                </c:pt>
                <c:pt idx="685">
                  <c:v>1/3/2023</c:v>
                </c:pt>
                <c:pt idx="686">
                  <c:v>1/4/2023</c:v>
                </c:pt>
                <c:pt idx="687">
                  <c:v>1/5/2023</c:v>
                </c:pt>
                <c:pt idx="688">
                  <c:v>1/6/2023</c:v>
                </c:pt>
                <c:pt idx="689">
                  <c:v>1/9/2023</c:v>
                </c:pt>
                <c:pt idx="690">
                  <c:v>1/10/2023</c:v>
                </c:pt>
                <c:pt idx="691">
                  <c:v>1/11/2023</c:v>
                </c:pt>
                <c:pt idx="692">
                  <c:v>1/12/2023</c:v>
                </c:pt>
                <c:pt idx="693">
                  <c:v>1/13/2023</c:v>
                </c:pt>
                <c:pt idx="694">
                  <c:v>1/17/2023</c:v>
                </c:pt>
                <c:pt idx="695">
                  <c:v>1/18/2023</c:v>
                </c:pt>
                <c:pt idx="696">
                  <c:v>1/19/2023</c:v>
                </c:pt>
                <c:pt idx="697">
                  <c:v>1/20/2023</c:v>
                </c:pt>
                <c:pt idx="698">
                  <c:v>1/23/2023</c:v>
                </c:pt>
                <c:pt idx="699">
                  <c:v>1/24/2023</c:v>
                </c:pt>
                <c:pt idx="700">
                  <c:v>1/25/2023</c:v>
                </c:pt>
                <c:pt idx="701">
                  <c:v>1/26/2023</c:v>
                </c:pt>
                <c:pt idx="702">
                  <c:v>1/27/2023</c:v>
                </c:pt>
                <c:pt idx="703">
                  <c:v>1/30/2023</c:v>
                </c:pt>
                <c:pt idx="704">
                  <c:v>1/31/2023</c:v>
                </c:pt>
                <c:pt idx="705">
                  <c:v>2/1/2023</c:v>
                </c:pt>
                <c:pt idx="706">
                  <c:v>2/2/2023</c:v>
                </c:pt>
                <c:pt idx="707">
                  <c:v>2/3/2023</c:v>
                </c:pt>
                <c:pt idx="708">
                  <c:v>2/6/2023</c:v>
                </c:pt>
                <c:pt idx="709">
                  <c:v>2/7/2023</c:v>
                </c:pt>
                <c:pt idx="710">
                  <c:v>2/8/2023</c:v>
                </c:pt>
                <c:pt idx="711">
                  <c:v>2/9/2023</c:v>
                </c:pt>
                <c:pt idx="712">
                  <c:v>2/10/2023</c:v>
                </c:pt>
                <c:pt idx="713">
                  <c:v>2/13/2023</c:v>
                </c:pt>
                <c:pt idx="714">
                  <c:v>2/14/2023</c:v>
                </c:pt>
                <c:pt idx="715">
                  <c:v>2/15/2023</c:v>
                </c:pt>
                <c:pt idx="716">
                  <c:v>2/16/2023</c:v>
                </c:pt>
                <c:pt idx="717">
                  <c:v>2/17/2023</c:v>
                </c:pt>
                <c:pt idx="718">
                  <c:v>2/21/2023</c:v>
                </c:pt>
                <c:pt idx="719">
                  <c:v>2/22/2023</c:v>
                </c:pt>
                <c:pt idx="720">
                  <c:v>2/23/2023</c:v>
                </c:pt>
                <c:pt idx="721">
                  <c:v>2/24/2023</c:v>
                </c:pt>
                <c:pt idx="722">
                  <c:v>2/27/2023</c:v>
                </c:pt>
                <c:pt idx="723">
                  <c:v>2/28/2023</c:v>
                </c:pt>
                <c:pt idx="724">
                  <c:v>3/1/2023</c:v>
                </c:pt>
                <c:pt idx="725">
                  <c:v>3/2/2023</c:v>
                </c:pt>
                <c:pt idx="726">
                  <c:v>3/3/2023</c:v>
                </c:pt>
                <c:pt idx="727">
                  <c:v>3/6/2023</c:v>
                </c:pt>
                <c:pt idx="728">
                  <c:v>3/7/2023</c:v>
                </c:pt>
                <c:pt idx="729">
                  <c:v>3/8/2023</c:v>
                </c:pt>
                <c:pt idx="730">
                  <c:v>3/9/2023</c:v>
                </c:pt>
                <c:pt idx="731">
                  <c:v>3/10/2023</c:v>
                </c:pt>
                <c:pt idx="732">
                  <c:v>3/13/2023</c:v>
                </c:pt>
                <c:pt idx="733">
                  <c:v>3/14/2023</c:v>
                </c:pt>
                <c:pt idx="734">
                  <c:v>3/15/2023</c:v>
                </c:pt>
                <c:pt idx="735">
                  <c:v>3/16/2023</c:v>
                </c:pt>
                <c:pt idx="736">
                  <c:v>3/17/2023</c:v>
                </c:pt>
                <c:pt idx="737">
                  <c:v>3/20/2023</c:v>
                </c:pt>
                <c:pt idx="738">
                  <c:v>3/21/2023</c:v>
                </c:pt>
                <c:pt idx="739">
                  <c:v>3/22/2023</c:v>
                </c:pt>
                <c:pt idx="740">
                  <c:v>3/23/2023</c:v>
                </c:pt>
                <c:pt idx="741">
                  <c:v>3/24/2023</c:v>
                </c:pt>
                <c:pt idx="742">
                  <c:v>3/27/2023</c:v>
                </c:pt>
                <c:pt idx="743">
                  <c:v>3/28/2023</c:v>
                </c:pt>
                <c:pt idx="744">
                  <c:v>3/29/2023</c:v>
                </c:pt>
                <c:pt idx="745">
                  <c:v>3/30/2023</c:v>
                </c:pt>
                <c:pt idx="746">
                  <c:v>3/31/2023</c:v>
                </c:pt>
                <c:pt idx="747">
                  <c:v>4/3/2023</c:v>
                </c:pt>
                <c:pt idx="748">
                  <c:v>4/4/2023</c:v>
                </c:pt>
                <c:pt idx="749">
                  <c:v>4/5/2023</c:v>
                </c:pt>
                <c:pt idx="750">
                  <c:v>4/6/2023</c:v>
                </c:pt>
                <c:pt idx="751">
                  <c:v>4/10/2023</c:v>
                </c:pt>
                <c:pt idx="752">
                  <c:v>4/11/2023</c:v>
                </c:pt>
                <c:pt idx="753">
                  <c:v>4/12/2023</c:v>
                </c:pt>
                <c:pt idx="754">
                  <c:v>4/13/2023</c:v>
                </c:pt>
                <c:pt idx="755">
                  <c:v>4/14/2023</c:v>
                </c:pt>
                <c:pt idx="756">
                  <c:v>4/17/2023</c:v>
                </c:pt>
                <c:pt idx="757">
                  <c:v>4/18/2023</c:v>
                </c:pt>
                <c:pt idx="758">
                  <c:v>4/19/2023</c:v>
                </c:pt>
                <c:pt idx="759">
                  <c:v>4/20/2023</c:v>
                </c:pt>
                <c:pt idx="760">
                  <c:v>4/21/2023</c:v>
                </c:pt>
                <c:pt idx="761">
                  <c:v>4/24/2023</c:v>
                </c:pt>
                <c:pt idx="762">
                  <c:v>4/25/2023</c:v>
                </c:pt>
                <c:pt idx="763">
                  <c:v>4/26/2023</c:v>
                </c:pt>
                <c:pt idx="764">
                  <c:v>4/27/2023</c:v>
                </c:pt>
                <c:pt idx="765">
                  <c:v>4/28/2023</c:v>
                </c:pt>
                <c:pt idx="766">
                  <c:v>5/1/2023</c:v>
                </c:pt>
                <c:pt idx="767">
                  <c:v>5/2/2023</c:v>
                </c:pt>
                <c:pt idx="768">
                  <c:v>5/3/2023</c:v>
                </c:pt>
                <c:pt idx="769">
                  <c:v>5/4/2023</c:v>
                </c:pt>
                <c:pt idx="770">
                  <c:v>5/5/2023</c:v>
                </c:pt>
                <c:pt idx="771">
                  <c:v>5/8/2023</c:v>
                </c:pt>
                <c:pt idx="772">
                  <c:v>5/9/2023</c:v>
                </c:pt>
                <c:pt idx="773">
                  <c:v>5/10/2023</c:v>
                </c:pt>
                <c:pt idx="774">
                  <c:v>5/11/2023</c:v>
                </c:pt>
                <c:pt idx="775">
                  <c:v>5/12/2023</c:v>
                </c:pt>
                <c:pt idx="776">
                  <c:v>5/15/2023</c:v>
                </c:pt>
                <c:pt idx="777">
                  <c:v>5/16/2023</c:v>
                </c:pt>
                <c:pt idx="778">
                  <c:v>5/17/2023</c:v>
                </c:pt>
                <c:pt idx="779">
                  <c:v>5/18/2023</c:v>
                </c:pt>
                <c:pt idx="780">
                  <c:v>5/19/2023</c:v>
                </c:pt>
                <c:pt idx="781">
                  <c:v>5/22/2023</c:v>
                </c:pt>
                <c:pt idx="782">
                  <c:v>5/23/2023</c:v>
                </c:pt>
                <c:pt idx="783">
                  <c:v>5/24/2023</c:v>
                </c:pt>
                <c:pt idx="784">
                  <c:v>5/25/2023</c:v>
                </c:pt>
                <c:pt idx="785">
                  <c:v>5/26/2023</c:v>
                </c:pt>
                <c:pt idx="786">
                  <c:v>5/30/2023</c:v>
                </c:pt>
                <c:pt idx="787">
                  <c:v>5/31/2023</c:v>
                </c:pt>
                <c:pt idx="788">
                  <c:v>6/1/2023</c:v>
                </c:pt>
                <c:pt idx="789">
                  <c:v>6/2/2023</c:v>
                </c:pt>
                <c:pt idx="790">
                  <c:v>6/5/2023</c:v>
                </c:pt>
                <c:pt idx="791">
                  <c:v>6/6/2023</c:v>
                </c:pt>
                <c:pt idx="792">
                  <c:v>6/7/2023</c:v>
                </c:pt>
                <c:pt idx="793">
                  <c:v>6/8/2023</c:v>
                </c:pt>
                <c:pt idx="794">
                  <c:v>6/9/2023</c:v>
                </c:pt>
                <c:pt idx="795">
                  <c:v>6/12/2023</c:v>
                </c:pt>
                <c:pt idx="796">
                  <c:v>6/13/2023</c:v>
                </c:pt>
                <c:pt idx="797">
                  <c:v>6/14/2023</c:v>
                </c:pt>
                <c:pt idx="798">
                  <c:v>6/15/2023</c:v>
                </c:pt>
                <c:pt idx="799">
                  <c:v>6/16/2023</c:v>
                </c:pt>
                <c:pt idx="800">
                  <c:v>6/20/2023</c:v>
                </c:pt>
                <c:pt idx="801">
                  <c:v>6/21/2023</c:v>
                </c:pt>
                <c:pt idx="802">
                  <c:v>6/22/2023</c:v>
                </c:pt>
                <c:pt idx="803">
                  <c:v>6/23/2023</c:v>
                </c:pt>
                <c:pt idx="804">
                  <c:v>6/26/2023</c:v>
                </c:pt>
                <c:pt idx="805">
                  <c:v>6/27/2023</c:v>
                </c:pt>
                <c:pt idx="806">
                  <c:v>6/28/2023</c:v>
                </c:pt>
                <c:pt idx="807">
                  <c:v>6/29/2023</c:v>
                </c:pt>
                <c:pt idx="808">
                  <c:v>6/30/2023</c:v>
                </c:pt>
                <c:pt idx="809">
                  <c:v>7/3/2023</c:v>
                </c:pt>
                <c:pt idx="810">
                  <c:v>7/5/2023</c:v>
                </c:pt>
                <c:pt idx="811">
                  <c:v>7/6/2023</c:v>
                </c:pt>
                <c:pt idx="812">
                  <c:v>7/7/2023</c:v>
                </c:pt>
                <c:pt idx="813">
                  <c:v>7/10/2023</c:v>
                </c:pt>
                <c:pt idx="814">
                  <c:v>7/11/2023</c:v>
                </c:pt>
                <c:pt idx="815">
                  <c:v>7/12/2023</c:v>
                </c:pt>
                <c:pt idx="816">
                  <c:v>7/13/2023</c:v>
                </c:pt>
                <c:pt idx="817">
                  <c:v>7/14/2023</c:v>
                </c:pt>
                <c:pt idx="818">
                  <c:v>7/17/2023</c:v>
                </c:pt>
                <c:pt idx="819">
                  <c:v>7/18/2023</c:v>
                </c:pt>
                <c:pt idx="820">
                  <c:v>7/19/2023</c:v>
                </c:pt>
                <c:pt idx="821">
                  <c:v>7/20/2023</c:v>
                </c:pt>
                <c:pt idx="822">
                  <c:v>7/21/2023</c:v>
                </c:pt>
                <c:pt idx="823">
                  <c:v>7/24/2023</c:v>
                </c:pt>
                <c:pt idx="824">
                  <c:v>7/25/2023</c:v>
                </c:pt>
                <c:pt idx="825">
                  <c:v>7/26/2023</c:v>
                </c:pt>
                <c:pt idx="826">
                  <c:v>7/27/2023</c:v>
                </c:pt>
                <c:pt idx="827">
                  <c:v>7/28/2023</c:v>
                </c:pt>
                <c:pt idx="828">
                  <c:v>7/31/2023</c:v>
                </c:pt>
                <c:pt idx="829">
                  <c:v>8/1/2023</c:v>
                </c:pt>
                <c:pt idx="830">
                  <c:v>8/2/2023</c:v>
                </c:pt>
                <c:pt idx="831">
                  <c:v>8/3/2023</c:v>
                </c:pt>
                <c:pt idx="832">
                  <c:v>8/4/2023</c:v>
                </c:pt>
                <c:pt idx="833">
                  <c:v>8/7/2023</c:v>
                </c:pt>
                <c:pt idx="834">
                  <c:v>8/8/2023</c:v>
                </c:pt>
                <c:pt idx="835">
                  <c:v>8/9/2023</c:v>
                </c:pt>
                <c:pt idx="836">
                  <c:v>8/10/2023</c:v>
                </c:pt>
                <c:pt idx="837">
                  <c:v>8/11/2023</c:v>
                </c:pt>
                <c:pt idx="838">
                  <c:v>8/14/2023</c:v>
                </c:pt>
                <c:pt idx="839">
                  <c:v>8/15/2023</c:v>
                </c:pt>
                <c:pt idx="840">
                  <c:v>8/16/2023</c:v>
                </c:pt>
                <c:pt idx="841">
                  <c:v>8/17/2023</c:v>
                </c:pt>
                <c:pt idx="842">
                  <c:v>8/18/2023</c:v>
                </c:pt>
                <c:pt idx="843">
                  <c:v>8/21/2023</c:v>
                </c:pt>
                <c:pt idx="844">
                  <c:v>8/22/2023</c:v>
                </c:pt>
                <c:pt idx="845">
                  <c:v>8/23/2023</c:v>
                </c:pt>
                <c:pt idx="846">
                  <c:v>8/24/2023</c:v>
                </c:pt>
                <c:pt idx="847">
                  <c:v>8/25/2023</c:v>
                </c:pt>
                <c:pt idx="848">
                  <c:v>8/28/2023</c:v>
                </c:pt>
                <c:pt idx="849">
                  <c:v>8/29/2023</c:v>
                </c:pt>
                <c:pt idx="850">
                  <c:v>8/30/2023</c:v>
                </c:pt>
                <c:pt idx="851">
                  <c:v>8/31/2023</c:v>
                </c:pt>
                <c:pt idx="852">
                  <c:v>9/1/2023</c:v>
                </c:pt>
                <c:pt idx="853">
                  <c:v>9/5/2023</c:v>
                </c:pt>
                <c:pt idx="854">
                  <c:v>9/6/2023</c:v>
                </c:pt>
                <c:pt idx="855">
                  <c:v>9/7/2023</c:v>
                </c:pt>
                <c:pt idx="856">
                  <c:v>9/8/2023</c:v>
                </c:pt>
                <c:pt idx="857">
                  <c:v>9/11/2023</c:v>
                </c:pt>
                <c:pt idx="858">
                  <c:v>9/12/2023</c:v>
                </c:pt>
                <c:pt idx="859">
                  <c:v>9/13/2023</c:v>
                </c:pt>
                <c:pt idx="860">
                  <c:v>9/14/2023</c:v>
                </c:pt>
                <c:pt idx="861">
                  <c:v>9/15/2023</c:v>
                </c:pt>
                <c:pt idx="862">
                  <c:v>9/18/2023</c:v>
                </c:pt>
                <c:pt idx="863">
                  <c:v>9/19/2023</c:v>
                </c:pt>
                <c:pt idx="864">
                  <c:v>9/20/2023</c:v>
                </c:pt>
                <c:pt idx="865">
                  <c:v>9/21/2023</c:v>
                </c:pt>
                <c:pt idx="866">
                  <c:v>9/22/2023</c:v>
                </c:pt>
                <c:pt idx="867">
                  <c:v>9/25/2023</c:v>
                </c:pt>
                <c:pt idx="868">
                  <c:v>9/26/2023</c:v>
                </c:pt>
                <c:pt idx="869">
                  <c:v>9/27/2023</c:v>
                </c:pt>
                <c:pt idx="870">
                  <c:v>9/28/2023</c:v>
                </c:pt>
                <c:pt idx="871">
                  <c:v>9/29/2023</c:v>
                </c:pt>
                <c:pt idx="872">
                  <c:v>10/2/2023</c:v>
                </c:pt>
                <c:pt idx="873">
                  <c:v>10/3/2023</c:v>
                </c:pt>
                <c:pt idx="874">
                  <c:v>10/4/2023</c:v>
                </c:pt>
                <c:pt idx="875">
                  <c:v>10/5/2023</c:v>
                </c:pt>
                <c:pt idx="876">
                  <c:v>10/6/2023</c:v>
                </c:pt>
                <c:pt idx="877">
                  <c:v>10/9/2023</c:v>
                </c:pt>
                <c:pt idx="878">
                  <c:v>10/10/2023</c:v>
                </c:pt>
                <c:pt idx="879">
                  <c:v>10/11/2023</c:v>
                </c:pt>
                <c:pt idx="880">
                  <c:v>10/12/2023</c:v>
                </c:pt>
                <c:pt idx="881">
                  <c:v>10/13/2023</c:v>
                </c:pt>
                <c:pt idx="882">
                  <c:v>10/16/2023</c:v>
                </c:pt>
                <c:pt idx="883">
                  <c:v>10/17/2023</c:v>
                </c:pt>
                <c:pt idx="884">
                  <c:v>10/18/2023</c:v>
                </c:pt>
                <c:pt idx="885">
                  <c:v>10/19/2023</c:v>
                </c:pt>
                <c:pt idx="886">
                  <c:v>10/20/2023</c:v>
                </c:pt>
                <c:pt idx="887">
                  <c:v>10/23/2023</c:v>
                </c:pt>
                <c:pt idx="888">
                  <c:v>10/24/2023</c:v>
                </c:pt>
                <c:pt idx="889">
                  <c:v>10/25/2023</c:v>
                </c:pt>
                <c:pt idx="890">
                  <c:v>10/26/2023</c:v>
                </c:pt>
                <c:pt idx="891">
                  <c:v>10/27/2023</c:v>
                </c:pt>
                <c:pt idx="892">
                  <c:v>10/30/2023</c:v>
                </c:pt>
                <c:pt idx="893">
                  <c:v>10/31/2023</c:v>
                </c:pt>
                <c:pt idx="894">
                  <c:v>11/1/2023</c:v>
                </c:pt>
                <c:pt idx="895">
                  <c:v>11/2/2023</c:v>
                </c:pt>
                <c:pt idx="896">
                  <c:v>11/3/2023</c:v>
                </c:pt>
                <c:pt idx="897">
                  <c:v>11/6/2023</c:v>
                </c:pt>
                <c:pt idx="898">
                  <c:v>11/7/2023</c:v>
                </c:pt>
                <c:pt idx="899">
                  <c:v>11/8/2023</c:v>
                </c:pt>
                <c:pt idx="900">
                  <c:v>11/9/2023</c:v>
                </c:pt>
                <c:pt idx="901">
                  <c:v>11/10/2023</c:v>
                </c:pt>
                <c:pt idx="902">
                  <c:v>11/13/2023</c:v>
                </c:pt>
                <c:pt idx="903">
                  <c:v>11/14/2023</c:v>
                </c:pt>
                <c:pt idx="904">
                  <c:v>11/15/2023</c:v>
                </c:pt>
                <c:pt idx="905">
                  <c:v>11/16/2023</c:v>
                </c:pt>
                <c:pt idx="906">
                  <c:v>11/17/2023</c:v>
                </c:pt>
                <c:pt idx="907">
                  <c:v>11/20/2023</c:v>
                </c:pt>
                <c:pt idx="908">
                  <c:v>11/21/2023</c:v>
                </c:pt>
                <c:pt idx="909">
                  <c:v>11/22/2023</c:v>
                </c:pt>
                <c:pt idx="910">
                  <c:v>11/24/2023</c:v>
                </c:pt>
                <c:pt idx="911">
                  <c:v>11/27/2023</c:v>
                </c:pt>
                <c:pt idx="912">
                  <c:v>11/28/2023</c:v>
                </c:pt>
                <c:pt idx="913">
                  <c:v>11/29/2023</c:v>
                </c:pt>
                <c:pt idx="914">
                  <c:v>11/30/2023</c:v>
                </c:pt>
                <c:pt idx="915">
                  <c:v>12/1/2023</c:v>
                </c:pt>
                <c:pt idx="916">
                  <c:v>12/4/2023</c:v>
                </c:pt>
                <c:pt idx="917">
                  <c:v>12/5/2023</c:v>
                </c:pt>
                <c:pt idx="918">
                  <c:v>12/6/2023</c:v>
                </c:pt>
                <c:pt idx="919">
                  <c:v>12/7/2023</c:v>
                </c:pt>
                <c:pt idx="920">
                  <c:v>12/8/2023</c:v>
                </c:pt>
                <c:pt idx="921">
                  <c:v>12/11/2023</c:v>
                </c:pt>
                <c:pt idx="922">
                  <c:v>12/12/2023</c:v>
                </c:pt>
                <c:pt idx="923">
                  <c:v>12/13/2023</c:v>
                </c:pt>
                <c:pt idx="924">
                  <c:v>12/14/2023</c:v>
                </c:pt>
                <c:pt idx="925">
                  <c:v>12/15/2023</c:v>
                </c:pt>
                <c:pt idx="926">
                  <c:v>12/18/2023</c:v>
                </c:pt>
                <c:pt idx="927">
                  <c:v>12/19/2023</c:v>
                </c:pt>
                <c:pt idx="928">
                  <c:v>12/20/2023</c:v>
                </c:pt>
                <c:pt idx="929">
                  <c:v>12/21/2023</c:v>
                </c:pt>
                <c:pt idx="930">
                  <c:v>12/22/2023</c:v>
                </c:pt>
                <c:pt idx="931">
                  <c:v>12/26/2023</c:v>
                </c:pt>
                <c:pt idx="932">
                  <c:v>12/27/2023</c:v>
                </c:pt>
                <c:pt idx="933">
                  <c:v>12/28/2023</c:v>
                </c:pt>
                <c:pt idx="934">
                  <c:v>12/29/2023</c:v>
                </c:pt>
                <c:pt idx="935">
                  <c:v>1/2/2024</c:v>
                </c:pt>
                <c:pt idx="936">
                  <c:v>1/3/2024</c:v>
                </c:pt>
                <c:pt idx="937">
                  <c:v>1/4/2024</c:v>
                </c:pt>
                <c:pt idx="938">
                  <c:v>1/5/2024</c:v>
                </c:pt>
                <c:pt idx="939">
                  <c:v>1/8/2024</c:v>
                </c:pt>
                <c:pt idx="940">
                  <c:v>1/9/2024</c:v>
                </c:pt>
                <c:pt idx="941">
                  <c:v>1/10/2024</c:v>
                </c:pt>
                <c:pt idx="942">
                  <c:v>1/11/2024</c:v>
                </c:pt>
                <c:pt idx="943">
                  <c:v>1/12/2024</c:v>
                </c:pt>
                <c:pt idx="944">
                  <c:v>1/16/2024</c:v>
                </c:pt>
                <c:pt idx="945">
                  <c:v>1/17/2024</c:v>
                </c:pt>
                <c:pt idx="946">
                  <c:v>1/18/2024</c:v>
                </c:pt>
                <c:pt idx="947">
                  <c:v>1/19/2024</c:v>
                </c:pt>
                <c:pt idx="948">
                  <c:v>1/22/2024</c:v>
                </c:pt>
                <c:pt idx="949">
                  <c:v>1/23/2024</c:v>
                </c:pt>
                <c:pt idx="950">
                  <c:v>1/24/2024</c:v>
                </c:pt>
                <c:pt idx="951">
                  <c:v>1/25/2024</c:v>
                </c:pt>
                <c:pt idx="952">
                  <c:v>1/26/2024</c:v>
                </c:pt>
                <c:pt idx="953">
                  <c:v>1/29/2024</c:v>
                </c:pt>
                <c:pt idx="954">
                  <c:v>1/30/2024</c:v>
                </c:pt>
                <c:pt idx="955">
                  <c:v>1/31/2024</c:v>
                </c:pt>
                <c:pt idx="956">
                  <c:v>2/1/2024</c:v>
                </c:pt>
                <c:pt idx="957">
                  <c:v>2/2/2024</c:v>
                </c:pt>
                <c:pt idx="958">
                  <c:v>2/5/2024</c:v>
                </c:pt>
                <c:pt idx="959">
                  <c:v>2/6/2024</c:v>
                </c:pt>
                <c:pt idx="960">
                  <c:v>2/7/2024</c:v>
                </c:pt>
                <c:pt idx="961">
                  <c:v>2/8/2024</c:v>
                </c:pt>
                <c:pt idx="962">
                  <c:v>2/9/2024</c:v>
                </c:pt>
                <c:pt idx="963">
                  <c:v>2/12/2024</c:v>
                </c:pt>
                <c:pt idx="964">
                  <c:v>2/13/2024</c:v>
                </c:pt>
                <c:pt idx="965">
                  <c:v>2/14/2024</c:v>
                </c:pt>
                <c:pt idx="966">
                  <c:v>2/15/2024</c:v>
                </c:pt>
                <c:pt idx="967">
                  <c:v>2/16/2024</c:v>
                </c:pt>
                <c:pt idx="968">
                  <c:v>2/20/2024</c:v>
                </c:pt>
                <c:pt idx="969">
                  <c:v>2/21/2024</c:v>
                </c:pt>
                <c:pt idx="970">
                  <c:v>2/22/2024</c:v>
                </c:pt>
                <c:pt idx="971">
                  <c:v>2/23/2024</c:v>
                </c:pt>
                <c:pt idx="972">
                  <c:v>2/26/2024</c:v>
                </c:pt>
                <c:pt idx="973">
                  <c:v>2/27/2024</c:v>
                </c:pt>
                <c:pt idx="974">
                  <c:v>2/28/2024</c:v>
                </c:pt>
                <c:pt idx="975">
                  <c:v>2/29/2024</c:v>
                </c:pt>
                <c:pt idx="976">
                  <c:v>3/1/2024</c:v>
                </c:pt>
                <c:pt idx="977">
                  <c:v>3/4/2024</c:v>
                </c:pt>
                <c:pt idx="978">
                  <c:v>3/5/2024</c:v>
                </c:pt>
                <c:pt idx="979">
                  <c:v>3/6/2024</c:v>
                </c:pt>
                <c:pt idx="980">
                  <c:v>3/7/2024</c:v>
                </c:pt>
                <c:pt idx="981">
                  <c:v>3/8/2024</c:v>
                </c:pt>
                <c:pt idx="982">
                  <c:v>3/11/2024</c:v>
                </c:pt>
                <c:pt idx="983">
                  <c:v>3/12/2024</c:v>
                </c:pt>
                <c:pt idx="984">
                  <c:v>3/13/2024</c:v>
                </c:pt>
                <c:pt idx="985">
                  <c:v>3/14/2024</c:v>
                </c:pt>
                <c:pt idx="986">
                  <c:v>3/15/2024</c:v>
                </c:pt>
                <c:pt idx="987">
                  <c:v>3/18/2024</c:v>
                </c:pt>
                <c:pt idx="988">
                  <c:v>3/19/2024</c:v>
                </c:pt>
                <c:pt idx="989">
                  <c:v>3/20/2024</c:v>
                </c:pt>
                <c:pt idx="990">
                  <c:v>3/21/2024</c:v>
                </c:pt>
                <c:pt idx="991">
                  <c:v>3/22/2024</c:v>
                </c:pt>
                <c:pt idx="992">
                  <c:v>3/25/2024</c:v>
                </c:pt>
                <c:pt idx="993">
                  <c:v>3/26/2024</c:v>
                </c:pt>
                <c:pt idx="994">
                  <c:v>3/27/2024</c:v>
                </c:pt>
                <c:pt idx="995">
                  <c:v>3/28/2024</c:v>
                </c:pt>
                <c:pt idx="996">
                  <c:v>4/1/2024</c:v>
                </c:pt>
                <c:pt idx="997">
                  <c:v>4/2/2024</c:v>
                </c:pt>
                <c:pt idx="998">
                  <c:v>4/3/2024</c:v>
                </c:pt>
                <c:pt idx="999">
                  <c:v>4/4/2024</c:v>
                </c:pt>
                <c:pt idx="1000">
                  <c:v>4/5/2024</c:v>
                </c:pt>
                <c:pt idx="1001">
                  <c:v>4/8/2024</c:v>
                </c:pt>
                <c:pt idx="1002">
                  <c:v>4/9/2024</c:v>
                </c:pt>
                <c:pt idx="1003">
                  <c:v>4/10/2024</c:v>
                </c:pt>
                <c:pt idx="1004">
                  <c:v>4/11/2024</c:v>
                </c:pt>
                <c:pt idx="1005">
                  <c:v>4/12/2024</c:v>
                </c:pt>
                <c:pt idx="1006">
                  <c:v>4/15/2024</c:v>
                </c:pt>
                <c:pt idx="1007">
                  <c:v>4/16/2024</c:v>
                </c:pt>
                <c:pt idx="1008">
                  <c:v>4/17/2024</c:v>
                </c:pt>
                <c:pt idx="1009">
                  <c:v>4/18/2024</c:v>
                </c:pt>
                <c:pt idx="1010">
                  <c:v>4/19/2024</c:v>
                </c:pt>
                <c:pt idx="1011">
                  <c:v>4/22/2024</c:v>
                </c:pt>
                <c:pt idx="1012">
                  <c:v>4/23/2024</c:v>
                </c:pt>
                <c:pt idx="1013">
                  <c:v>4/24/2024</c:v>
                </c:pt>
                <c:pt idx="1014">
                  <c:v>4/25/2024</c:v>
                </c:pt>
                <c:pt idx="1015">
                  <c:v>4/26/2024</c:v>
                </c:pt>
                <c:pt idx="1016">
                  <c:v>4/29/2024</c:v>
                </c:pt>
                <c:pt idx="1017">
                  <c:v>4/30/2024</c:v>
                </c:pt>
                <c:pt idx="1018">
                  <c:v>5/1/2024</c:v>
                </c:pt>
                <c:pt idx="1019">
                  <c:v>5/2/2024</c:v>
                </c:pt>
                <c:pt idx="1020">
                  <c:v>5/3/2024</c:v>
                </c:pt>
                <c:pt idx="1021">
                  <c:v>5/6/2024</c:v>
                </c:pt>
                <c:pt idx="1022">
                  <c:v>5/7/2024</c:v>
                </c:pt>
                <c:pt idx="1023">
                  <c:v>5/8/2024</c:v>
                </c:pt>
                <c:pt idx="1024">
                  <c:v>5/9/2024</c:v>
                </c:pt>
                <c:pt idx="1025">
                  <c:v>5/10/2024</c:v>
                </c:pt>
                <c:pt idx="1026">
                  <c:v>5/13/2024</c:v>
                </c:pt>
                <c:pt idx="1027">
                  <c:v>5/14/2024</c:v>
                </c:pt>
                <c:pt idx="1028">
                  <c:v>5/15/2024</c:v>
                </c:pt>
                <c:pt idx="1029">
                  <c:v>5/16/2024</c:v>
                </c:pt>
                <c:pt idx="1030">
                  <c:v>5/17/2024</c:v>
                </c:pt>
                <c:pt idx="1031">
                  <c:v>5/20/2024</c:v>
                </c:pt>
                <c:pt idx="1032">
                  <c:v>5/21/2024</c:v>
                </c:pt>
                <c:pt idx="1033">
                  <c:v>5/22/2024</c:v>
                </c:pt>
                <c:pt idx="1034">
                  <c:v>5/23/2024</c:v>
                </c:pt>
                <c:pt idx="1035">
                  <c:v>5/28/2024</c:v>
                </c:pt>
                <c:pt idx="1036">
                  <c:v>5/29/2024</c:v>
                </c:pt>
                <c:pt idx="1037">
                  <c:v>5/30/2024</c:v>
                </c:pt>
                <c:pt idx="1038">
                  <c:v>5/31/2024</c:v>
                </c:pt>
                <c:pt idx="1039">
                  <c:v>6/3/2024</c:v>
                </c:pt>
                <c:pt idx="1040">
                  <c:v>6/4/2024</c:v>
                </c:pt>
                <c:pt idx="1041">
                  <c:v>6/5/2024</c:v>
                </c:pt>
                <c:pt idx="1042">
                  <c:v>6/6/2024</c:v>
                </c:pt>
                <c:pt idx="1043">
                  <c:v>6/7/2024</c:v>
                </c:pt>
                <c:pt idx="1044">
                  <c:v>6/10/2024</c:v>
                </c:pt>
                <c:pt idx="1045">
                  <c:v>6/11/2024</c:v>
                </c:pt>
                <c:pt idx="1046">
                  <c:v>6/12/2024</c:v>
                </c:pt>
                <c:pt idx="1047">
                  <c:v>6/13/2024</c:v>
                </c:pt>
                <c:pt idx="1048">
                  <c:v>6/14/2024</c:v>
                </c:pt>
                <c:pt idx="1049">
                  <c:v>6/17/2024</c:v>
                </c:pt>
                <c:pt idx="1050">
                  <c:v>6/18/2024</c:v>
                </c:pt>
                <c:pt idx="1051">
                  <c:v>6/20/2024</c:v>
                </c:pt>
                <c:pt idx="1052">
                  <c:v>6/21/2024</c:v>
                </c:pt>
                <c:pt idx="1053">
                  <c:v>6/24/2024</c:v>
                </c:pt>
                <c:pt idx="1054">
                  <c:v>6/25/2024</c:v>
                </c:pt>
                <c:pt idx="1055">
                  <c:v>6/26/2024</c:v>
                </c:pt>
                <c:pt idx="1056">
                  <c:v>6/27/2024</c:v>
                </c:pt>
                <c:pt idx="1057">
                  <c:v>6/28/2024</c:v>
                </c:pt>
                <c:pt idx="1058">
                  <c:v>7/1/2024</c:v>
                </c:pt>
                <c:pt idx="1059">
                  <c:v>7/2/2024</c:v>
                </c:pt>
                <c:pt idx="1060">
                  <c:v>7/3/2024</c:v>
                </c:pt>
                <c:pt idx="1061">
                  <c:v>7/5/2024</c:v>
                </c:pt>
                <c:pt idx="1062">
                  <c:v>7/8/2024</c:v>
                </c:pt>
                <c:pt idx="1063">
                  <c:v>7/9/2024</c:v>
                </c:pt>
                <c:pt idx="1064">
                  <c:v>7/10/2024</c:v>
                </c:pt>
                <c:pt idx="1065">
                  <c:v>7/11/2024</c:v>
                </c:pt>
                <c:pt idx="1066">
                  <c:v>7/12/2024</c:v>
                </c:pt>
                <c:pt idx="1067">
                  <c:v>7/15/2024</c:v>
                </c:pt>
                <c:pt idx="1068">
                  <c:v>7/16/2024</c:v>
                </c:pt>
                <c:pt idx="1069">
                  <c:v>7/17/2024</c:v>
                </c:pt>
                <c:pt idx="1070">
                  <c:v>7/18/2024</c:v>
                </c:pt>
                <c:pt idx="1071">
                  <c:v>7/19/2024</c:v>
                </c:pt>
                <c:pt idx="1072">
                  <c:v>7/22/2024</c:v>
                </c:pt>
                <c:pt idx="1073">
                  <c:v>7/23/2024</c:v>
                </c:pt>
                <c:pt idx="1074">
                  <c:v>7/24/2024</c:v>
                </c:pt>
                <c:pt idx="1075">
                  <c:v>7/25/2024</c:v>
                </c:pt>
                <c:pt idx="1076">
                  <c:v>7/26/2024</c:v>
                </c:pt>
                <c:pt idx="1077">
                  <c:v>7/29/2024</c:v>
                </c:pt>
                <c:pt idx="1078">
                  <c:v>7/30/2024</c:v>
                </c:pt>
                <c:pt idx="1079">
                  <c:v>7/31/2024</c:v>
                </c:pt>
                <c:pt idx="1080">
                  <c:v>8/1/2024</c:v>
                </c:pt>
                <c:pt idx="1081">
                  <c:v>8/2/2024</c:v>
                </c:pt>
                <c:pt idx="1082">
                  <c:v>8/5/2024</c:v>
                </c:pt>
                <c:pt idx="1083">
                  <c:v>8/6/2024</c:v>
                </c:pt>
                <c:pt idx="1084">
                  <c:v>8/7/2024</c:v>
                </c:pt>
                <c:pt idx="1085">
                  <c:v>8/8/2024</c:v>
                </c:pt>
                <c:pt idx="1086">
                  <c:v>8/9/2024</c:v>
                </c:pt>
                <c:pt idx="1087">
                  <c:v>8/12/2024</c:v>
                </c:pt>
                <c:pt idx="1088">
                  <c:v>8/13/2024</c:v>
                </c:pt>
                <c:pt idx="1089">
                  <c:v>8/14/2024</c:v>
                </c:pt>
                <c:pt idx="1090">
                  <c:v>8/15/2024</c:v>
                </c:pt>
                <c:pt idx="1091">
                  <c:v>8/16/2024</c:v>
                </c:pt>
                <c:pt idx="1092">
                  <c:v>8/19/2024</c:v>
                </c:pt>
                <c:pt idx="1093">
                  <c:v>8/20/2024</c:v>
                </c:pt>
                <c:pt idx="1094">
                  <c:v>8/21/2024</c:v>
                </c:pt>
                <c:pt idx="1095">
                  <c:v>8/22/2024</c:v>
                </c:pt>
                <c:pt idx="1096">
                  <c:v>8/23/2024</c:v>
                </c:pt>
                <c:pt idx="1097">
                  <c:v>8/26/2024</c:v>
                </c:pt>
                <c:pt idx="1098">
                  <c:v>8/27/2024</c:v>
                </c:pt>
                <c:pt idx="1099">
                  <c:v>8/28/2024</c:v>
                </c:pt>
                <c:pt idx="1100">
                  <c:v>8/29/2024</c:v>
                </c:pt>
                <c:pt idx="1101">
                  <c:v>8/30/2024</c:v>
                </c:pt>
                <c:pt idx="1102">
                  <c:v>9/3/2024</c:v>
                </c:pt>
                <c:pt idx="1103">
                  <c:v>9/4/2024</c:v>
                </c:pt>
                <c:pt idx="1104">
                  <c:v>9/5/2024</c:v>
                </c:pt>
                <c:pt idx="1105">
                  <c:v>9/6/2024</c:v>
                </c:pt>
                <c:pt idx="1106">
                  <c:v>9/9/2024</c:v>
                </c:pt>
                <c:pt idx="1107">
                  <c:v>9/10/2024</c:v>
                </c:pt>
                <c:pt idx="1108">
                  <c:v>9/11/2024</c:v>
                </c:pt>
                <c:pt idx="1109">
                  <c:v>9/12/2024</c:v>
                </c:pt>
                <c:pt idx="1110">
                  <c:v>9/13/2024</c:v>
                </c:pt>
                <c:pt idx="1111">
                  <c:v>9/16/2024</c:v>
                </c:pt>
                <c:pt idx="1112">
                  <c:v>9/17/2024</c:v>
                </c:pt>
                <c:pt idx="1113">
                  <c:v>9/18/2024</c:v>
                </c:pt>
                <c:pt idx="1114">
                  <c:v>9/19/2024</c:v>
                </c:pt>
                <c:pt idx="1115">
                  <c:v>9/20/2024</c:v>
                </c:pt>
                <c:pt idx="1116">
                  <c:v>9/23/2024</c:v>
                </c:pt>
                <c:pt idx="1117">
                  <c:v>9/24/2024</c:v>
                </c:pt>
              </c:strCache>
            </c:strRef>
          </c:cat>
          <c:val>
            <c:numRef>
              <c:f>Sheet2!$C$4:$C$1122</c:f>
              <c:numCache>
                <c:formatCode>General</c:formatCode>
                <c:ptCount val="1118"/>
                <c:pt idx="0">
                  <c:v>46.116022090073038</c:v>
                </c:pt>
                <c:pt idx="1">
                  <c:v>51.79316497434376</c:v>
                </c:pt>
                <c:pt idx="2">
                  <c:v>51.637085447856983</c:v>
                </c:pt>
                <c:pt idx="3">
                  <c:v>51.835219281868419</c:v>
                </c:pt>
                <c:pt idx="4">
                  <c:v>51.96775355868926</c:v>
                </c:pt>
                <c:pt idx="5">
                  <c:v>54.93467764395227</c:v>
                </c:pt>
                <c:pt idx="6">
                  <c:v>55.665464575216241</c:v>
                </c:pt>
                <c:pt idx="7">
                  <c:v>56.931512352274268</c:v>
                </c:pt>
                <c:pt idx="8">
                  <c:v>59.334617616396777</c:v>
                </c:pt>
                <c:pt idx="9">
                  <c:v>59.692829243867372</c:v>
                </c:pt>
                <c:pt idx="10">
                  <c:v>65.274410238172408</c:v>
                </c:pt>
                <c:pt idx="11">
                  <c:v>62.45661579487178</c:v>
                </c:pt>
                <c:pt idx="12">
                  <c:v>64.447340585666154</c:v>
                </c:pt>
                <c:pt idx="13">
                  <c:v>62.628688690095906</c:v>
                </c:pt>
                <c:pt idx="14">
                  <c:v>62.207618529541982</c:v>
                </c:pt>
                <c:pt idx="15">
                  <c:v>61.389729848683324</c:v>
                </c:pt>
                <c:pt idx="16">
                  <c:v>63.866798238230601</c:v>
                </c:pt>
                <c:pt idx="17">
                  <c:v>64.078042717568579</c:v>
                </c:pt>
                <c:pt idx="18">
                  <c:v>55.931465456122602</c:v>
                </c:pt>
                <c:pt idx="19">
                  <c:v>56.954245012091256</c:v>
                </c:pt>
                <c:pt idx="20">
                  <c:v>59.926856624601292</c:v>
                </c:pt>
                <c:pt idx="21">
                  <c:v>61.056784921865564</c:v>
                </c:pt>
                <c:pt idx="22">
                  <c:v>58.852644132470118</c:v>
                </c:pt>
                <c:pt idx="23">
                  <c:v>64.539386166800142</c:v>
                </c:pt>
                <c:pt idx="24">
                  <c:v>64.216292500479824</c:v>
                </c:pt>
                <c:pt idx="25">
                  <c:v>63.207137738690676</c:v>
                </c:pt>
                <c:pt idx="26">
                  <c:v>60.134538765397494</c:v>
                </c:pt>
                <c:pt idx="27">
                  <c:v>62.326390223900901</c:v>
                </c:pt>
                <c:pt idx="28">
                  <c:v>60.741862281201385</c:v>
                </c:pt>
                <c:pt idx="29">
                  <c:v>62.836100067891721</c:v>
                </c:pt>
                <c:pt idx="30">
                  <c:v>66.138503120808338</c:v>
                </c:pt>
                <c:pt idx="31">
                  <c:v>66.389621062126722</c:v>
                </c:pt>
                <c:pt idx="32">
                  <c:v>74.306922231800016</c:v>
                </c:pt>
                <c:pt idx="33">
                  <c:v>71.366825645463194</c:v>
                </c:pt>
                <c:pt idx="34">
                  <c:v>73.46080620730315</c:v>
                </c:pt>
                <c:pt idx="35">
                  <c:v>73.535136968712905</c:v>
                </c:pt>
                <c:pt idx="36">
                  <c:v>72.571098242287235</c:v>
                </c:pt>
                <c:pt idx="37">
                  <c:v>74.101787970837464</c:v>
                </c:pt>
                <c:pt idx="38">
                  <c:v>73.681066492858477</c:v>
                </c:pt>
                <c:pt idx="39">
                  <c:v>74.44326223301519</c:v>
                </c:pt>
                <c:pt idx="40">
                  <c:v>69.707232571927321</c:v>
                </c:pt>
                <c:pt idx="41">
                  <c:v>71.449304568097944</c:v>
                </c:pt>
                <c:pt idx="42">
                  <c:v>69.173601418547818</c:v>
                </c:pt>
                <c:pt idx="43">
                  <c:v>70.523583318943793</c:v>
                </c:pt>
                <c:pt idx="44">
                  <c:v>70.106038793502705</c:v>
                </c:pt>
                <c:pt idx="45">
                  <c:v>69.827120110695617</c:v>
                </c:pt>
                <c:pt idx="46">
                  <c:v>68.334049892571471</c:v>
                </c:pt>
                <c:pt idx="47">
                  <c:v>72.96557075161752</c:v>
                </c:pt>
                <c:pt idx="48">
                  <c:v>73.44962369538716</c:v>
                </c:pt>
                <c:pt idx="49">
                  <c:v>70.931621054593492</c:v>
                </c:pt>
                <c:pt idx="50">
                  <c:v>70.08083196155772</c:v>
                </c:pt>
                <c:pt idx="51">
                  <c:v>69.095121063733245</c:v>
                </c:pt>
                <c:pt idx="52">
                  <c:v>68.651919638070979</c:v>
                </c:pt>
                <c:pt idx="53">
                  <c:v>68.086365526945769</c:v>
                </c:pt>
                <c:pt idx="54">
                  <c:v>69.529958620313536</c:v>
                </c:pt>
                <c:pt idx="55">
                  <c:v>69.012132805809998</c:v>
                </c:pt>
                <c:pt idx="56">
                  <c:v>72.657814004182484</c:v>
                </c:pt>
                <c:pt idx="57">
                  <c:v>71.925342325360546</c:v>
                </c:pt>
                <c:pt idx="58">
                  <c:v>74.210125361704783</c:v>
                </c:pt>
                <c:pt idx="59">
                  <c:v>73.110811936046559</c:v>
                </c:pt>
                <c:pt idx="60">
                  <c:v>72.499797318851819</c:v>
                </c:pt>
                <c:pt idx="61">
                  <c:v>72.084506744965068</c:v>
                </c:pt>
                <c:pt idx="62">
                  <c:v>72.267092164103133</c:v>
                </c:pt>
                <c:pt idx="63">
                  <c:v>71.729187167186396</c:v>
                </c:pt>
                <c:pt idx="64">
                  <c:v>70.290340850063217</c:v>
                </c:pt>
                <c:pt idx="65">
                  <c:v>70.029266050677236</c:v>
                </c:pt>
                <c:pt idx="66">
                  <c:v>71.046155909691905</c:v>
                </c:pt>
                <c:pt idx="67">
                  <c:v>73.71273703931827</c:v>
                </c:pt>
                <c:pt idx="68">
                  <c:v>78.879472413600524</c:v>
                </c:pt>
                <c:pt idx="69">
                  <c:v>82.639592195782399</c:v>
                </c:pt>
                <c:pt idx="70">
                  <c:v>84.001339951936316</c:v>
                </c:pt>
                <c:pt idx="71">
                  <c:v>96.72680234684853</c:v>
                </c:pt>
                <c:pt idx="72">
                  <c:v>95.26563222203896</c:v>
                </c:pt>
                <c:pt idx="73">
                  <c:v>95.727021400132799</c:v>
                </c:pt>
                <c:pt idx="74">
                  <c:v>100.65964696138991</c:v>
                </c:pt>
                <c:pt idx="75">
                  <c:v>103.95935080804044</c:v>
                </c:pt>
                <c:pt idx="76">
                  <c:v>116.21604242377266</c:v>
                </c:pt>
                <c:pt idx="77">
                  <c:v>117.29317434274358</c:v>
                </c:pt>
                <c:pt idx="78">
                  <c:v>120.81763253906031</c:v>
                </c:pt>
                <c:pt idx="79">
                  <c:v>118.82342363014651</c:v>
                </c:pt>
                <c:pt idx="80">
                  <c:v>114.17559712236935</c:v>
                </c:pt>
                <c:pt idx="81">
                  <c:v>119.10189675739406</c:v>
                </c:pt>
                <c:pt idx="82">
                  <c:v>114.43770052030902</c:v>
                </c:pt>
                <c:pt idx="83">
                  <c:v>117.63875277031165</c:v>
                </c:pt>
                <c:pt idx="84">
                  <c:v>128.98601524747082</c:v>
                </c:pt>
                <c:pt idx="85">
                  <c:v>131.59016444616339</c:v>
                </c:pt>
                <c:pt idx="86">
                  <c:v>129.22352223360753</c:v>
                </c:pt>
                <c:pt idx="87">
                  <c:v>127.45997121031169</c:v>
                </c:pt>
                <c:pt idx="88">
                  <c:v>122.28372393182583</c:v>
                </c:pt>
                <c:pt idx="89">
                  <c:v>125.28498527825467</c:v>
                </c:pt>
                <c:pt idx="90">
                  <c:v>117.0677957339376</c:v>
                </c:pt>
                <c:pt idx="91">
                  <c:v>122.78927455528292</c:v>
                </c:pt>
                <c:pt idx="92">
                  <c:v>115.52585911204683</c:v>
                </c:pt>
                <c:pt idx="93">
                  <c:v>116.2674750590874</c:v>
                </c:pt>
                <c:pt idx="94">
                  <c:v>115.11417630471635</c:v>
                </c:pt>
                <c:pt idx="95">
                  <c:v>119.09801311342517</c:v>
                </c:pt>
                <c:pt idx="96">
                  <c:v>130.892773724215</c:v>
                </c:pt>
                <c:pt idx="97">
                  <c:v>143.5200072136077</c:v>
                </c:pt>
                <c:pt idx="98">
                  <c:v>132.38520584420155</c:v>
                </c:pt>
                <c:pt idx="99">
                  <c:v>116.02854506295981</c:v>
                </c:pt>
                <c:pt idx="100">
                  <c:v>116.80148738660191</c:v>
                </c:pt>
                <c:pt idx="101">
                  <c:v>101.56684531368754</c:v>
                </c:pt>
                <c:pt idx="102">
                  <c:v>105.63066822034087</c:v>
                </c:pt>
                <c:pt idx="103">
                  <c:v>110.74263816762139</c:v>
                </c:pt>
                <c:pt idx="104">
                  <c:v>112.72633485346903</c:v>
                </c:pt>
                <c:pt idx="105">
                  <c:v>113.50049831824288</c:v>
                </c:pt>
                <c:pt idx="106">
                  <c:v>109.7610636258995</c:v>
                </c:pt>
                <c:pt idx="107">
                  <c:v>110.05381348446193</c:v>
                </c:pt>
                <c:pt idx="108">
                  <c:v>117.03556982247925</c:v>
                </c:pt>
                <c:pt idx="109">
                  <c:v>115.63521547433893</c:v>
                </c:pt>
                <c:pt idx="110">
                  <c:v>102.82558038380066</c:v>
                </c:pt>
                <c:pt idx="111">
                  <c:v>103.64301448366646</c:v>
                </c:pt>
                <c:pt idx="112">
                  <c:v>96.607126003220543</c:v>
                </c:pt>
                <c:pt idx="113">
                  <c:v>105.10285335705747</c:v>
                </c:pt>
                <c:pt idx="114">
                  <c:v>105.95355069152089</c:v>
                </c:pt>
                <c:pt idx="115">
                  <c:v>106.84892362020048</c:v>
                </c:pt>
                <c:pt idx="116">
                  <c:v>108.23220997133969</c:v>
                </c:pt>
                <c:pt idx="117">
                  <c:v>108.28650727919852</c:v>
                </c:pt>
                <c:pt idx="118">
                  <c:v>106.2612108668191</c:v>
                </c:pt>
                <c:pt idx="119">
                  <c:v>104.16521041299626</c:v>
                </c:pt>
                <c:pt idx="120">
                  <c:v>106.48711295075918</c:v>
                </c:pt>
                <c:pt idx="121">
                  <c:v>102.53369335666613</c:v>
                </c:pt>
                <c:pt idx="122">
                  <c:v>102.83237442917594</c:v>
                </c:pt>
                <c:pt idx="123">
                  <c:v>105.52721509315276</c:v>
                </c:pt>
                <c:pt idx="124">
                  <c:v>109.98708514640752</c:v>
                </c:pt>
                <c:pt idx="125">
                  <c:v>116.64808871466674</c:v>
                </c:pt>
                <c:pt idx="126">
                  <c:v>114.68039472383757</c:v>
                </c:pt>
                <c:pt idx="127">
                  <c:v>114.16692999872694</c:v>
                </c:pt>
                <c:pt idx="128">
                  <c:v>113.55253686098293</c:v>
                </c:pt>
                <c:pt idx="129">
                  <c:v>110.17918216890141</c:v>
                </c:pt>
                <c:pt idx="130">
                  <c:v>114.30278352908476</c:v>
                </c:pt>
                <c:pt idx="131">
                  <c:v>111.05401682145828</c:v>
                </c:pt>
                <c:pt idx="132">
                  <c:v>117.98948171184264</c:v>
                </c:pt>
                <c:pt idx="133">
                  <c:v>124.48268171569831</c:v>
                </c:pt>
                <c:pt idx="134">
                  <c:v>123.27739917288281</c:v>
                </c:pt>
                <c:pt idx="135">
                  <c:v>118.50042172239854</c:v>
                </c:pt>
                <c:pt idx="136">
                  <c:v>121.54161188679899</c:v>
                </c:pt>
                <c:pt idx="137">
                  <c:v>116.92471674249055</c:v>
                </c:pt>
                <c:pt idx="138">
                  <c:v>116.34689225388333</c:v>
                </c:pt>
                <c:pt idx="139">
                  <c:v>115.17053953426814</c:v>
                </c:pt>
                <c:pt idx="140">
                  <c:v>115.27185333290542</c:v>
                </c:pt>
                <c:pt idx="141">
                  <c:v>116.60925257582559</c:v>
                </c:pt>
                <c:pt idx="142">
                  <c:v>120.98352662261559</c:v>
                </c:pt>
                <c:pt idx="143">
                  <c:v>124.57124287786509</c:v>
                </c:pt>
                <c:pt idx="144">
                  <c:v>136.80129081266361</c:v>
                </c:pt>
                <c:pt idx="145">
                  <c:v>133.62546825903712</c:v>
                </c:pt>
                <c:pt idx="146">
                  <c:v>135.28511638771639</c:v>
                </c:pt>
                <c:pt idx="147">
                  <c:v>139.28065015804196</c:v>
                </c:pt>
                <c:pt idx="148">
                  <c:v>138.69241423037431</c:v>
                </c:pt>
                <c:pt idx="149">
                  <c:v>142.79030814790974</c:v>
                </c:pt>
                <c:pt idx="150">
                  <c:v>138.37201977032007</c:v>
                </c:pt>
                <c:pt idx="151">
                  <c:v>144.51526190550027</c:v>
                </c:pt>
                <c:pt idx="152">
                  <c:v>144.2517171458552</c:v>
                </c:pt>
                <c:pt idx="153">
                  <c:v>141.88896760270157</c:v>
                </c:pt>
                <c:pt idx="154">
                  <c:v>153.35552073663712</c:v>
                </c:pt>
                <c:pt idx="155">
                  <c:v>183.05204637681621</c:v>
                </c:pt>
                <c:pt idx="156">
                  <c:v>181.68130116615941</c:v>
                </c:pt>
                <c:pt idx="157">
                  <c:v>171.68980950234447</c:v>
                </c:pt>
                <c:pt idx="158">
                  <c:v>155.68683379290238</c:v>
                </c:pt>
                <c:pt idx="159">
                  <c:v>184.97400879772769</c:v>
                </c:pt>
                <c:pt idx="160">
                  <c:v>176.69516802246125</c:v>
                </c:pt>
                <c:pt idx="161">
                  <c:v>180.01297688840435</c:v>
                </c:pt>
                <c:pt idx="162">
                  <c:v>185.5354542307459</c:v>
                </c:pt>
                <c:pt idx="163">
                  <c:v>171.28894217264059</c:v>
                </c:pt>
                <c:pt idx="164">
                  <c:v>178.05476712378322</c:v>
                </c:pt>
                <c:pt idx="165">
                  <c:v>166.91869858353527</c:v>
                </c:pt>
                <c:pt idx="166">
                  <c:v>172.52992090603604</c:v>
                </c:pt>
                <c:pt idx="167">
                  <c:v>168.37804165978781</c:v>
                </c:pt>
                <c:pt idx="168">
                  <c:v>164.20192401059259</c:v>
                </c:pt>
                <c:pt idx="169">
                  <c:v>176.3001581989991</c:v>
                </c:pt>
                <c:pt idx="170">
                  <c:v>177.30632012709063</c:v>
                </c:pt>
                <c:pt idx="171">
                  <c:v>191.39388828701283</c:v>
                </c:pt>
                <c:pt idx="172">
                  <c:v>193.40569769349517</c:v>
                </c:pt>
                <c:pt idx="173">
                  <c:v>196.99872060270451</c:v>
                </c:pt>
                <c:pt idx="174">
                  <c:v>183.46235160217026</c:v>
                </c:pt>
                <c:pt idx="175">
                  <c:v>190.99447164529548</c:v>
                </c:pt>
                <c:pt idx="176">
                  <c:v>175.60924051784664</c:v>
                </c:pt>
                <c:pt idx="177">
                  <c:v>184.00066063765311</c:v>
                </c:pt>
                <c:pt idx="178">
                  <c:v>219.73841664752976</c:v>
                </c:pt>
                <c:pt idx="179">
                  <c:v>220.07620943544555</c:v>
                </c:pt>
                <c:pt idx="180">
                  <c:v>226.12289357366643</c:v>
                </c:pt>
                <c:pt idx="181">
                  <c:v>221.96651544974284</c:v>
                </c:pt>
                <c:pt idx="182">
                  <c:v>312.95179649626186</c:v>
                </c:pt>
                <c:pt idx="183">
                  <c:v>330.93439240415682</c:v>
                </c:pt>
                <c:pt idx="184">
                  <c:v>363.15701830392783</c:v>
                </c:pt>
                <c:pt idx="185">
                  <c:v>368.7425334846285</c:v>
                </c:pt>
                <c:pt idx="186">
                  <c:v>368.2969908615562</c:v>
                </c:pt>
                <c:pt idx="187">
                  <c:v>327.96781730231652</c:v>
                </c:pt>
                <c:pt idx="188">
                  <c:v>313.91497209041177</c:v>
                </c:pt>
                <c:pt idx="189">
                  <c:v>340.18043020582456</c:v>
                </c:pt>
                <c:pt idx="190">
                  <c:v>366.56887880399006</c:v>
                </c:pt>
                <c:pt idx="191">
                  <c:v>352.54383433357401</c:v>
                </c:pt>
                <c:pt idx="192">
                  <c:v>414.35641084894155</c:v>
                </c:pt>
                <c:pt idx="193">
                  <c:v>415.85407621603002</c:v>
                </c:pt>
                <c:pt idx="194">
                  <c:v>337.42212028777465</c:v>
                </c:pt>
                <c:pt idx="195">
                  <c:v>372.00195020360354</c:v>
                </c:pt>
                <c:pt idx="196">
                  <c:v>398.44724850217818</c:v>
                </c:pt>
                <c:pt idx="197">
                  <c:v>408.26791578904863</c:v>
                </c:pt>
                <c:pt idx="198">
                  <c:v>377.01856494334203</c:v>
                </c:pt>
                <c:pt idx="199">
                  <c:v>400.87731423994484</c:v>
                </c:pt>
                <c:pt idx="200">
                  <c:v>415.928920825445</c:v>
                </c:pt>
                <c:pt idx="201">
                  <c:v>411.87280082530492</c:v>
                </c:pt>
                <c:pt idx="202">
                  <c:v>455.84266602251546</c:v>
                </c:pt>
                <c:pt idx="203">
                  <c:v>499.68094671934108</c:v>
                </c:pt>
                <c:pt idx="204">
                  <c:v>479.78081356050421</c:v>
                </c:pt>
                <c:pt idx="205">
                  <c:v>517.0522984631865</c:v>
                </c:pt>
                <c:pt idx="206">
                  <c:v>525.46578997939355</c:v>
                </c:pt>
                <c:pt idx="207">
                  <c:v>531.90941177363936</c:v>
                </c:pt>
                <c:pt idx="208">
                  <c:v>524.75175395157248</c:v>
                </c:pt>
                <c:pt idx="209">
                  <c:v>536.65165725067277</c:v>
                </c:pt>
                <c:pt idx="210">
                  <c:v>554.62268465895227</c:v>
                </c:pt>
                <c:pt idx="211">
                  <c:v>535.8302017185556</c:v>
                </c:pt>
                <c:pt idx="212">
                  <c:v>556.1045582253148</c:v>
                </c:pt>
                <c:pt idx="213">
                  <c:v>582.87729292788833</c:v>
                </c:pt>
                <c:pt idx="214">
                  <c:v>589.71122349821394</c:v>
                </c:pt>
                <c:pt idx="215">
                  <c:v>536.10861076522644</c:v>
                </c:pt>
                <c:pt idx="216">
                  <c:v>472.39237841625135</c:v>
                </c:pt>
                <c:pt idx="217">
                  <c:v>489.35168061932472</c:v>
                </c:pt>
                <c:pt idx="218">
                  <c:v>443.962189968693</c:v>
                </c:pt>
                <c:pt idx="219">
                  <c:v>435.03602315194541</c:v>
                </c:pt>
                <c:pt idx="220">
                  <c:v>470.73881764151639</c:v>
                </c:pt>
                <c:pt idx="221">
                  <c:v>449.04803068474052</c:v>
                </c:pt>
                <c:pt idx="222">
                  <c:v>474.09191865947338</c:v>
                </c:pt>
                <c:pt idx="223">
                  <c:v>463.88149344880497</c:v>
                </c:pt>
                <c:pt idx="224">
                  <c:v>461.28238435294077</c:v>
                </c:pt>
                <c:pt idx="225">
                  <c:v>551.97381383633353</c:v>
                </c:pt>
                <c:pt idx="226">
                  <c:v>561.99833948873902</c:v>
                </c:pt>
                <c:pt idx="227">
                  <c:v>541.27517194864515</c:v>
                </c:pt>
                <c:pt idx="228">
                  <c:v>549.40669207963958</c:v>
                </c:pt>
                <c:pt idx="229">
                  <c:v>533.13307491231228</c:v>
                </c:pt>
                <c:pt idx="230">
                  <c:v>539.02964744142264</c:v>
                </c:pt>
                <c:pt idx="231">
                  <c:v>543.62345191705799</c:v>
                </c:pt>
                <c:pt idx="232">
                  <c:v>548.58068291555151</c:v>
                </c:pt>
                <c:pt idx="233">
                  <c:v>536.36799660518557</c:v>
                </c:pt>
                <c:pt idx="234">
                  <c:v>546.82818594217042</c:v>
                </c:pt>
                <c:pt idx="235">
                  <c:v>508.83407129488245</c:v>
                </c:pt>
                <c:pt idx="236">
                  <c:v>505.01816681342626</c:v>
                </c:pt>
                <c:pt idx="237">
                  <c:v>479.37489680169091</c:v>
                </c:pt>
                <c:pt idx="238">
                  <c:v>479.96028670937676</c:v>
                </c:pt>
                <c:pt idx="239">
                  <c:v>512.29624467482893</c:v>
                </c:pt>
                <c:pt idx="240">
                  <c:v>547.44817033587242</c:v>
                </c:pt>
                <c:pt idx="241">
                  <c:v>555.37513443533396</c:v>
                </c:pt>
                <c:pt idx="242">
                  <c:v>577.13496385127428</c:v>
                </c:pt>
                <c:pt idx="243">
                  <c:v>594.85934872978407</c:v>
                </c:pt>
                <c:pt idx="244">
                  <c:v>634.15318294001042</c:v>
                </c:pt>
                <c:pt idx="245">
                  <c:v>637.30958727379243</c:v>
                </c:pt>
                <c:pt idx="246">
                  <c:v>592.99421765756722</c:v>
                </c:pt>
                <c:pt idx="247">
                  <c:v>628.34276629507997</c:v>
                </c:pt>
                <c:pt idx="248">
                  <c:v>623.38935485997865</c:v>
                </c:pt>
                <c:pt idx="249">
                  <c:v>643.61967838337591</c:v>
                </c:pt>
                <c:pt idx="250">
                  <c:v>691.70552446654779</c:v>
                </c:pt>
                <c:pt idx="251">
                  <c:v>732.59592293738433</c:v>
                </c:pt>
                <c:pt idx="252">
                  <c:v>757.87051512829305</c:v>
                </c:pt>
                <c:pt idx="253">
                  <c:v>731.64571117484513</c:v>
                </c:pt>
                <c:pt idx="254">
                  <c:v>651.69306389310043</c:v>
                </c:pt>
                <c:pt idx="255">
                  <c:v>701.03878345437829</c:v>
                </c:pt>
                <c:pt idx="256">
                  <c:v>711.43029766733594</c:v>
                </c:pt>
                <c:pt idx="257">
                  <c:v>723.09821152855181</c:v>
                </c:pt>
                <c:pt idx="258">
                  <c:v>711.07965145894389</c:v>
                </c:pt>
                <c:pt idx="259">
                  <c:v>762.49318504570419</c:v>
                </c:pt>
                <c:pt idx="260">
                  <c:v>801.11708931748149</c:v>
                </c:pt>
                <c:pt idx="261">
                  <c:v>826.24235932384966</c:v>
                </c:pt>
                <c:pt idx="262">
                  <c:v>829.40030610419058</c:v>
                </c:pt>
                <c:pt idx="263">
                  <c:v>834.31317378846165</c:v>
                </c:pt>
                <c:pt idx="264">
                  <c:v>1032.2346546964873</c:v>
                </c:pt>
                <c:pt idx="265">
                  <c:v>978.84717459952321</c:v>
                </c:pt>
                <c:pt idx="266">
                  <c:v>1059.8214997326727</c:v>
                </c:pt>
                <c:pt idx="267">
                  <c:v>1050.2236036069146</c:v>
                </c:pt>
                <c:pt idx="268">
                  <c:v>1048.3729785120197</c:v>
                </c:pt>
                <c:pt idx="269">
                  <c:v>1189.0388521800446</c:v>
                </c:pt>
                <c:pt idx="270">
                  <c:v>1254.1444856112512</c:v>
                </c:pt>
                <c:pt idx="271">
                  <c:v>1138.9641498716289</c:v>
                </c:pt>
                <c:pt idx="272">
                  <c:v>1117.6941532869732</c:v>
                </c:pt>
                <c:pt idx="273">
                  <c:v>1227.1753478519342</c:v>
                </c:pt>
                <c:pt idx="274">
                  <c:v>987.50205674583572</c:v>
                </c:pt>
                <c:pt idx="275">
                  <c:v>1016.8865701467571</c:v>
                </c:pt>
                <c:pt idx="276">
                  <c:v>740.2898699029513</c:v>
                </c:pt>
                <c:pt idx="277">
                  <c:v>837.648720639408</c:v>
                </c:pt>
                <c:pt idx="278">
                  <c:v>731.24702920340212</c:v>
                </c:pt>
                <c:pt idx="279">
                  <c:v>795.31849809616915</c:v>
                </c:pt>
                <c:pt idx="280">
                  <c:v>814.28329280492574</c:v>
                </c:pt>
                <c:pt idx="281">
                  <c:v>869.05859483413326</c:v>
                </c:pt>
                <c:pt idx="282">
                  <c:v>823.26649283922734</c:v>
                </c:pt>
                <c:pt idx="283">
                  <c:v>728.02341878529387</c:v>
                </c:pt>
                <c:pt idx="284">
                  <c:v>792.2881327356763</c:v>
                </c:pt>
                <c:pt idx="285">
                  <c:v>814.1316938043999</c:v>
                </c:pt>
                <c:pt idx="286">
                  <c:v>858.95845349945716</c:v>
                </c:pt>
                <c:pt idx="287">
                  <c:v>808.73751359877087</c:v>
                </c:pt>
                <c:pt idx="288">
                  <c:v>779.27492388160113</c:v>
                </c:pt>
                <c:pt idx="289">
                  <c:v>757.36584598882609</c:v>
                </c:pt>
                <c:pt idx="290">
                  <c:v>784.69135900077526</c:v>
                </c:pt>
                <c:pt idx="291">
                  <c:v>743.55086607276189</c:v>
                </c:pt>
                <c:pt idx="292">
                  <c:v>708.12611359557229</c:v>
                </c:pt>
                <c:pt idx="293">
                  <c:v>763.51890268107491</c:v>
                </c:pt>
                <c:pt idx="294">
                  <c:v>785.49452569560731</c:v>
                </c:pt>
                <c:pt idx="295">
                  <c:v>712.30632578302891</c:v>
                </c:pt>
                <c:pt idx="296">
                  <c:v>713.61151746620521</c:v>
                </c:pt>
                <c:pt idx="297">
                  <c:v>671.41196093508449</c:v>
                </c:pt>
                <c:pt idx="298">
                  <c:v>568.1352376468202</c:v>
                </c:pt>
                <c:pt idx="299">
                  <c:v>564.07456371386138</c:v>
                </c:pt>
                <c:pt idx="300">
                  <c:v>598.60775349948244</c:v>
                </c:pt>
                <c:pt idx="301">
                  <c:v>598.22265961878998</c:v>
                </c:pt>
                <c:pt idx="302">
                  <c:v>545.50239160144679</c:v>
                </c:pt>
                <c:pt idx="303">
                  <c:v>625.66032958499864</c:v>
                </c:pt>
                <c:pt idx="304">
                  <c:v>650.06234558762151</c:v>
                </c:pt>
                <c:pt idx="305">
                  <c:v>684.29259399534556</c:v>
                </c:pt>
                <c:pt idx="306">
                  <c:v>635.87350935792438</c:v>
                </c:pt>
                <c:pt idx="307">
                  <c:v>646.83484219926322</c:v>
                </c:pt>
                <c:pt idx="308">
                  <c:v>699.37464547345701</c:v>
                </c:pt>
                <c:pt idx="309">
                  <c:v>696.51130327823114</c:v>
                </c:pt>
                <c:pt idx="310">
                  <c:v>637.80522225532752</c:v>
                </c:pt>
                <c:pt idx="311">
                  <c:v>645.82763392259915</c:v>
                </c:pt>
                <c:pt idx="312">
                  <c:v>612.74300843903291</c:v>
                </c:pt>
                <c:pt idx="313">
                  <c:v>583.66995612423977</c:v>
                </c:pt>
                <c:pt idx="314">
                  <c:v>599.99014031576473</c:v>
                </c:pt>
                <c:pt idx="315">
                  <c:v>574.97295077626131</c:v>
                </c:pt>
                <c:pt idx="316">
                  <c:v>565.70902817587466</c:v>
                </c:pt>
                <c:pt idx="317">
                  <c:v>546.72965378209039</c:v>
                </c:pt>
                <c:pt idx="318">
                  <c:v>537.76863525447629</c:v>
                </c:pt>
                <c:pt idx="319">
                  <c:v>598.97914917913749</c:v>
                </c:pt>
                <c:pt idx="320">
                  <c:v>609.27775046681654</c:v>
                </c:pt>
                <c:pt idx="321">
                  <c:v>639.2343226086756</c:v>
                </c:pt>
                <c:pt idx="322">
                  <c:v>671.90340931893809</c:v>
                </c:pt>
                <c:pt idx="323">
                  <c:v>691.44852585370893</c:v>
                </c:pt>
                <c:pt idx="324">
                  <c:v>690.91058415336329</c:v>
                </c:pt>
                <c:pt idx="325">
                  <c:v>716.30555937933093</c:v>
                </c:pt>
                <c:pt idx="326">
                  <c:v>742.17986393810247</c:v>
                </c:pt>
                <c:pt idx="327">
                  <c:v>785.25882710546546</c:v>
                </c:pt>
                <c:pt idx="328">
                  <c:v>752.82632016848731</c:v>
                </c:pt>
                <c:pt idx="329">
                  <c:v>819.69583525469773</c:v>
                </c:pt>
                <c:pt idx="330">
                  <c:v>850.5956048931472</c:v>
                </c:pt>
                <c:pt idx="331">
                  <c:v>869.73337233283257</c:v>
                </c:pt>
                <c:pt idx="332">
                  <c:v>953.04249975477899</c:v>
                </c:pt>
                <c:pt idx="333">
                  <c:v>945.17080590489104</c:v>
                </c:pt>
                <c:pt idx="334">
                  <c:v>951.95611315645488</c:v>
                </c:pt>
                <c:pt idx="335">
                  <c:v>915.60443242882491</c:v>
                </c:pt>
                <c:pt idx="336">
                  <c:v>999.47999965775568</c:v>
                </c:pt>
                <c:pt idx="337">
                  <c:v>949.6288762867365</c:v>
                </c:pt>
                <c:pt idx="338">
                  <c:v>907.00970479576506</c:v>
                </c:pt>
                <c:pt idx="339">
                  <c:v>908.58731955736926</c:v>
                </c:pt>
                <c:pt idx="340">
                  <c:v>957.50886992512972</c:v>
                </c:pt>
                <c:pt idx="341">
                  <c:v>988.86718302253905</c:v>
                </c:pt>
                <c:pt idx="342">
                  <c:v>998.5911912275966</c:v>
                </c:pt>
                <c:pt idx="343">
                  <c:v>954.42642901762019</c:v>
                </c:pt>
                <c:pt idx="344">
                  <c:v>970.2085978010939</c:v>
                </c:pt>
                <c:pt idx="345">
                  <c:v>932.72602004635405</c:v>
                </c:pt>
                <c:pt idx="346">
                  <c:v>983.95299311228268</c:v>
                </c:pt>
                <c:pt idx="347">
                  <c:v>970.04583464036659</c:v>
                </c:pt>
                <c:pt idx="348">
                  <c:v>1033.0308435279514</c:v>
                </c:pt>
                <c:pt idx="349">
                  <c:v>1153.6995212176084</c:v>
                </c:pt>
                <c:pt idx="350">
                  <c:v>1140.5109157020554</c:v>
                </c:pt>
                <c:pt idx="351">
                  <c:v>1185.5251911096402</c:v>
                </c:pt>
                <c:pt idx="352">
                  <c:v>1030.8231085101497</c:v>
                </c:pt>
                <c:pt idx="353">
                  <c:v>1052.1595034028471</c:v>
                </c:pt>
                <c:pt idx="354">
                  <c:v>1031.1076506396271</c:v>
                </c:pt>
                <c:pt idx="355">
                  <c:v>966.17440238363861</c:v>
                </c:pt>
                <c:pt idx="356">
                  <c:v>988.43890093904588</c:v>
                </c:pt>
                <c:pt idx="357">
                  <c:v>1031.6580787261596</c:v>
                </c:pt>
                <c:pt idx="358">
                  <c:v>1087.6497724032406</c:v>
                </c:pt>
                <c:pt idx="359">
                  <c:v>1074.4161426108965</c:v>
                </c:pt>
                <c:pt idx="360">
                  <c:v>1022.4428525505448</c:v>
                </c:pt>
                <c:pt idx="361">
                  <c:v>890.20659253031306</c:v>
                </c:pt>
                <c:pt idx="362">
                  <c:v>831.67297008948537</c:v>
                </c:pt>
                <c:pt idx="363">
                  <c:v>925.96972535112945</c:v>
                </c:pt>
                <c:pt idx="364">
                  <c:v>949.33228881391528</c:v>
                </c:pt>
                <c:pt idx="365">
                  <c:v>881.9861619528815</c:v>
                </c:pt>
                <c:pt idx="366">
                  <c:v>882.72917383361289</c:v>
                </c:pt>
                <c:pt idx="367">
                  <c:v>844.56895420847718</c:v>
                </c:pt>
                <c:pt idx="368">
                  <c:v>858.36182602471195</c:v>
                </c:pt>
                <c:pt idx="369">
                  <c:v>903.04844450687642</c:v>
                </c:pt>
                <c:pt idx="370">
                  <c:v>995.05887398476966</c:v>
                </c:pt>
                <c:pt idx="371">
                  <c:v>1016.8922991909974</c:v>
                </c:pt>
                <c:pt idx="372">
                  <c:v>1058.5384898570317</c:v>
                </c:pt>
                <c:pt idx="373">
                  <c:v>1077.2041260478543</c:v>
                </c:pt>
                <c:pt idx="374">
                  <c:v>1079.4342630937649</c:v>
                </c:pt>
                <c:pt idx="375">
                  <c:v>1072.1490605552788</c:v>
                </c:pt>
                <c:pt idx="376">
                  <c:v>1066.6118750659082</c:v>
                </c:pt>
                <c:pt idx="377">
                  <c:v>1050.7329000860582</c:v>
                </c:pt>
                <c:pt idx="378">
                  <c:v>1084.9177571827017</c:v>
                </c:pt>
                <c:pt idx="379">
                  <c:v>1139.0139483018124</c:v>
                </c:pt>
                <c:pt idx="380">
                  <c:v>1162.065087381899</c:v>
                </c:pt>
                <c:pt idx="381">
                  <c:v>1127.8061934521252</c:v>
                </c:pt>
                <c:pt idx="382">
                  <c:v>1166.5826516152763</c:v>
                </c:pt>
                <c:pt idx="383">
                  <c:v>1250.3210160115641</c:v>
                </c:pt>
                <c:pt idx="384">
                  <c:v>1219.7339926809511</c:v>
                </c:pt>
                <c:pt idx="385">
                  <c:v>1194.4203991857712</c:v>
                </c:pt>
                <c:pt idx="386">
                  <c:v>1268.9389100667674</c:v>
                </c:pt>
                <c:pt idx="387">
                  <c:v>1242.8328735958096</c:v>
                </c:pt>
                <c:pt idx="388">
                  <c:v>1182.4091837129727</c:v>
                </c:pt>
                <c:pt idx="389">
                  <c:v>1289.8303498921034</c:v>
                </c:pt>
                <c:pt idx="390">
                  <c:v>1328.1667005481434</c:v>
                </c:pt>
                <c:pt idx="391">
                  <c:v>1301.0544103905218</c:v>
                </c:pt>
                <c:pt idx="392">
                  <c:v>1379.326540936604</c:v>
                </c:pt>
                <c:pt idx="393">
                  <c:v>1386.0640329465382</c:v>
                </c:pt>
                <c:pt idx="394">
                  <c:v>1365.0439102976381</c:v>
                </c:pt>
                <c:pt idx="395">
                  <c:v>1349.6762883923434</c:v>
                </c:pt>
                <c:pt idx="396">
                  <c:v>1447.7058034366758</c:v>
                </c:pt>
                <c:pt idx="397">
                  <c:v>1424.5349425849465</c:v>
                </c:pt>
                <c:pt idx="398">
                  <c:v>1394.7827423557799</c:v>
                </c:pt>
                <c:pt idx="399">
                  <c:v>1423.1255998077368</c:v>
                </c:pt>
                <c:pt idx="400">
                  <c:v>1404.0912487918104</c:v>
                </c:pt>
                <c:pt idx="401">
                  <c:v>1371.1149242965305</c:v>
                </c:pt>
                <c:pt idx="402">
                  <c:v>1268.4841127643419</c:v>
                </c:pt>
                <c:pt idx="403">
                  <c:v>1289.9130535480285</c:v>
                </c:pt>
                <c:pt idx="404">
                  <c:v>1203.5869283349184</c:v>
                </c:pt>
                <c:pt idx="405">
                  <c:v>1293.136003003568</c:v>
                </c:pt>
                <c:pt idx="406">
                  <c:v>1230.0034345985753</c:v>
                </c:pt>
                <c:pt idx="407">
                  <c:v>1305.9091064492461</c:v>
                </c:pt>
                <c:pt idx="408">
                  <c:v>1275.5889973733945</c:v>
                </c:pt>
                <c:pt idx="409">
                  <c:v>1212.6899975562737</c:v>
                </c:pt>
                <c:pt idx="410">
                  <c:v>1337.2999571364121</c:v>
                </c:pt>
                <c:pt idx="411">
                  <c:v>1393.3701681725843</c:v>
                </c:pt>
                <c:pt idx="412">
                  <c:v>1379.9858205628566</c:v>
                </c:pt>
                <c:pt idx="413">
                  <c:v>1357.2152575359873</c:v>
                </c:pt>
                <c:pt idx="414">
                  <c:v>1269.7900391177925</c:v>
                </c:pt>
                <c:pt idx="415">
                  <c:v>1311.3164340036305</c:v>
                </c:pt>
                <c:pt idx="416">
                  <c:v>1298.1766720274131</c:v>
                </c:pt>
                <c:pt idx="417">
                  <c:v>1335.5709638957035</c:v>
                </c:pt>
                <c:pt idx="418">
                  <c:v>1239.4374655581944</c:v>
                </c:pt>
                <c:pt idx="419">
                  <c:v>1175.8623660163892</c:v>
                </c:pt>
                <c:pt idx="420">
                  <c:v>1138.4762271228881</c:v>
                </c:pt>
                <c:pt idx="421">
                  <c:v>1126.807431777682</c:v>
                </c:pt>
                <c:pt idx="422">
                  <c:v>1208.9233039492901</c:v>
                </c:pt>
                <c:pt idx="423">
                  <c:v>1192.1002135862786</c:v>
                </c:pt>
                <c:pt idx="424">
                  <c:v>1167.1349157757993</c:v>
                </c:pt>
                <c:pt idx="425">
                  <c:v>1183.4883722273553</c:v>
                </c:pt>
                <c:pt idx="426">
                  <c:v>1209.4862918288673</c:v>
                </c:pt>
                <c:pt idx="427">
                  <c:v>1198.0058199724729</c:v>
                </c:pt>
                <c:pt idx="428">
                  <c:v>1235.8873736269354</c:v>
                </c:pt>
                <c:pt idx="429">
                  <c:v>1214.6872269768808</c:v>
                </c:pt>
                <c:pt idx="430">
                  <c:v>1143.4902341140851</c:v>
                </c:pt>
                <c:pt idx="431">
                  <c:v>1091.6357115362237</c:v>
                </c:pt>
                <c:pt idx="432">
                  <c:v>1117.3041381383248</c:v>
                </c:pt>
                <c:pt idx="433">
                  <c:v>1107.9118997486635</c:v>
                </c:pt>
                <c:pt idx="434">
                  <c:v>1131.6029276123063</c:v>
                </c:pt>
                <c:pt idx="435">
                  <c:v>1141.4335108419464</c:v>
                </c:pt>
                <c:pt idx="436">
                  <c:v>1068.1260295988725</c:v>
                </c:pt>
                <c:pt idx="437">
                  <c:v>1028.4205128821636</c:v>
                </c:pt>
                <c:pt idx="438">
                  <c:v>960.67026893372565</c:v>
                </c:pt>
                <c:pt idx="439">
                  <c:v>927.54315321420427</c:v>
                </c:pt>
                <c:pt idx="440">
                  <c:v>974.17867202734089</c:v>
                </c:pt>
                <c:pt idx="441">
                  <c:v>1014.5364174009247</c:v>
                </c:pt>
                <c:pt idx="442">
                  <c:v>977.24040046786411</c:v>
                </c:pt>
                <c:pt idx="443">
                  <c:v>995.80658661203563</c:v>
                </c:pt>
                <c:pt idx="444">
                  <c:v>951.88993536983457</c:v>
                </c:pt>
                <c:pt idx="445">
                  <c:v>931.37235215897942</c:v>
                </c:pt>
                <c:pt idx="446">
                  <c:v>902.88031933619789</c:v>
                </c:pt>
                <c:pt idx="447">
                  <c:v>769.54805100399949</c:v>
                </c:pt>
                <c:pt idx="448">
                  <c:v>734.17456599669435</c:v>
                </c:pt>
                <c:pt idx="449">
                  <c:v>738.86260592444125</c:v>
                </c:pt>
                <c:pt idx="450">
                  <c:v>742.50142418329722</c:v>
                </c:pt>
                <c:pt idx="451">
                  <c:v>728.95453393426362</c:v>
                </c:pt>
                <c:pt idx="452">
                  <c:v>766.28698142733094</c:v>
                </c:pt>
                <c:pt idx="453">
                  <c:v>808.7627068925658</c:v>
                </c:pt>
                <c:pt idx="454">
                  <c:v>840.00225250748508</c:v>
                </c:pt>
                <c:pt idx="455">
                  <c:v>807.13066636110159</c:v>
                </c:pt>
                <c:pt idx="456">
                  <c:v>806.02011506753615</c:v>
                </c:pt>
                <c:pt idx="457">
                  <c:v>897.60549416876984</c:v>
                </c:pt>
                <c:pt idx="458">
                  <c:v>945.40532908276339</c:v>
                </c:pt>
                <c:pt idx="459">
                  <c:v>939.42987246112011</c:v>
                </c:pt>
                <c:pt idx="460">
                  <c:v>974.5834503781615</c:v>
                </c:pt>
                <c:pt idx="461">
                  <c:v>925.85367572746782</c:v>
                </c:pt>
                <c:pt idx="462">
                  <c:v>880.69683547728903</c:v>
                </c:pt>
                <c:pt idx="463">
                  <c:v>882.53064077459976</c:v>
                </c:pt>
                <c:pt idx="464">
                  <c:v>956.65898969323189</c:v>
                </c:pt>
                <c:pt idx="465">
                  <c:v>941.00072957993007</c:v>
                </c:pt>
                <c:pt idx="466">
                  <c:v>866.88743779174945</c:v>
                </c:pt>
                <c:pt idx="467">
                  <c:v>838.0799408023031</c:v>
                </c:pt>
                <c:pt idx="468">
                  <c:v>794.02733524573853</c:v>
                </c:pt>
                <c:pt idx="469">
                  <c:v>779.30393613709259</c:v>
                </c:pt>
                <c:pt idx="470">
                  <c:v>781.62272640459014</c:v>
                </c:pt>
                <c:pt idx="471">
                  <c:v>831.70440657637357</c:v>
                </c:pt>
                <c:pt idx="472">
                  <c:v>878.23518673976605</c:v>
                </c:pt>
                <c:pt idx="473">
                  <c:v>894.2655401987206</c:v>
                </c:pt>
                <c:pt idx="474">
                  <c:v>887.53656849871288</c:v>
                </c:pt>
                <c:pt idx="475">
                  <c:v>852.74369924570124</c:v>
                </c:pt>
                <c:pt idx="476">
                  <c:v>787.36556963005705</c:v>
                </c:pt>
                <c:pt idx="477">
                  <c:v>751.44892802701872</c:v>
                </c:pt>
                <c:pt idx="478">
                  <c:v>775.20877812925221</c:v>
                </c:pt>
                <c:pt idx="479">
                  <c:v>821.24928502021271</c:v>
                </c:pt>
                <c:pt idx="480">
                  <c:v>784.6256219561501</c:v>
                </c:pt>
                <c:pt idx="481">
                  <c:v>770.03883812443655</c:v>
                </c:pt>
                <c:pt idx="482">
                  <c:v>779.40514915172423</c:v>
                </c:pt>
                <c:pt idx="483">
                  <c:v>788.26620318298637</c:v>
                </c:pt>
                <c:pt idx="484">
                  <c:v>833.96678758460916</c:v>
                </c:pt>
                <c:pt idx="485">
                  <c:v>846.84271989833564</c:v>
                </c:pt>
                <c:pt idx="486">
                  <c:v>886.09990302713402</c:v>
                </c:pt>
                <c:pt idx="487">
                  <c:v>871.84981027877245</c:v>
                </c:pt>
                <c:pt idx="488">
                  <c:v>894.45988696089989</c:v>
                </c:pt>
                <c:pt idx="489">
                  <c:v>911.8898143688582</c:v>
                </c:pt>
                <c:pt idx="490">
                  <c:v>935.05355084435155</c:v>
                </c:pt>
                <c:pt idx="491">
                  <c:v>934.6351844027804</c:v>
                </c:pt>
                <c:pt idx="492">
                  <c:v>1003.8190823365375</c:v>
                </c:pt>
                <c:pt idx="493">
                  <c:v>1023.4804690163913</c:v>
                </c:pt>
                <c:pt idx="494">
                  <c:v>1018.417250849874</c:v>
                </c:pt>
                <c:pt idx="495">
                  <c:v>987.27495187247837</c:v>
                </c:pt>
                <c:pt idx="496">
                  <c:v>1037.7901290231428</c:v>
                </c:pt>
                <c:pt idx="497">
                  <c:v>1059.3575948654575</c:v>
                </c:pt>
                <c:pt idx="498">
                  <c:v>1026.4301873163708</c:v>
                </c:pt>
                <c:pt idx="499">
                  <c:v>954.19645977256653</c:v>
                </c:pt>
                <c:pt idx="500">
                  <c:v>972.72349719705539</c:v>
                </c:pt>
                <c:pt idx="501">
                  <c:v>960.32836325583389</c:v>
                </c:pt>
                <c:pt idx="502">
                  <c:v>896.84294493247376</c:v>
                </c:pt>
                <c:pt idx="503">
                  <c:v>911.68202663049181</c:v>
                </c:pt>
                <c:pt idx="504">
                  <c:v>938.14693569148903</c:v>
                </c:pt>
                <c:pt idx="505">
                  <c:v>908.5330406012248</c:v>
                </c:pt>
                <c:pt idx="506">
                  <c:v>919.87417902101083</c:v>
                </c:pt>
                <c:pt idx="507">
                  <c:v>933.86352730084684</c:v>
                </c:pt>
                <c:pt idx="508">
                  <c:v>925.93300086284341</c:v>
                </c:pt>
                <c:pt idx="509">
                  <c:v>898.77693494671018</c:v>
                </c:pt>
                <c:pt idx="510">
                  <c:v>891.96423099222386</c:v>
                </c:pt>
                <c:pt idx="511">
                  <c:v>905.36936477664358</c:v>
                </c:pt>
                <c:pt idx="512">
                  <c:v>844.87031613553859</c:v>
                </c:pt>
                <c:pt idx="513">
                  <c:v>869.12807803529279</c:v>
                </c:pt>
                <c:pt idx="514">
                  <c:v>883.57214990984858</c:v>
                </c:pt>
                <c:pt idx="515">
                  <c:v>847.06754795570748</c:v>
                </c:pt>
                <c:pt idx="516">
                  <c:v>859.6455702697798</c:v>
                </c:pt>
                <c:pt idx="517">
                  <c:v>837.40266596619676</c:v>
                </c:pt>
                <c:pt idx="518">
                  <c:v>884.6864470591006</c:v>
                </c:pt>
                <c:pt idx="519">
                  <c:v>827.09466348629655</c:v>
                </c:pt>
                <c:pt idx="520">
                  <c:v>810.77866589245298</c:v>
                </c:pt>
                <c:pt idx="521">
                  <c:v>675.53275297871494</c:v>
                </c:pt>
                <c:pt idx="522">
                  <c:v>705.0400733452442</c:v>
                </c:pt>
                <c:pt idx="523">
                  <c:v>623.38928145312082</c:v>
                </c:pt>
                <c:pt idx="524">
                  <c:v>590.17354921544143</c:v>
                </c:pt>
                <c:pt idx="525">
                  <c:v>606.03324376372939</c:v>
                </c:pt>
                <c:pt idx="526">
                  <c:v>608.53260858381532</c:v>
                </c:pt>
                <c:pt idx="527">
                  <c:v>628.8949573495928</c:v>
                </c:pt>
                <c:pt idx="528">
                  <c:v>576.62173769845174</c:v>
                </c:pt>
                <c:pt idx="529">
                  <c:v>607.21195603246906</c:v>
                </c:pt>
                <c:pt idx="530">
                  <c:v>590.05746288835076</c:v>
                </c:pt>
                <c:pt idx="531">
                  <c:v>593.32653832524522</c:v>
                </c:pt>
                <c:pt idx="532">
                  <c:v>595.3725748826065</c:v>
                </c:pt>
                <c:pt idx="533">
                  <c:v>585.09714699673953</c:v>
                </c:pt>
                <c:pt idx="534">
                  <c:v>542.70331741114524</c:v>
                </c:pt>
                <c:pt idx="535">
                  <c:v>518.93920760522008</c:v>
                </c:pt>
                <c:pt idx="536">
                  <c:v>584.34506425464735</c:v>
                </c:pt>
                <c:pt idx="537">
                  <c:v>548.61678314469759</c:v>
                </c:pt>
                <c:pt idx="538">
                  <c:v>551.80010673597815</c:v>
                </c:pt>
                <c:pt idx="539">
                  <c:v>534.02845686642513</c:v>
                </c:pt>
                <c:pt idx="540">
                  <c:v>559.36316716800548</c:v>
                </c:pt>
                <c:pt idx="541">
                  <c:v>545.75241265176589</c:v>
                </c:pt>
                <c:pt idx="542">
                  <c:v>539.59223128243354</c:v>
                </c:pt>
                <c:pt idx="543">
                  <c:v>538.46519052214455</c:v>
                </c:pt>
                <c:pt idx="544">
                  <c:v>500.92425732386539</c:v>
                </c:pt>
                <c:pt idx="545">
                  <c:v>362.39604821761952</c:v>
                </c:pt>
                <c:pt idx="546">
                  <c:v>364.52607395346217</c:v>
                </c:pt>
                <c:pt idx="547">
                  <c:v>371.00741183027094</c:v>
                </c:pt>
                <c:pt idx="548">
                  <c:v>321.22441273099707</c:v>
                </c:pt>
                <c:pt idx="549">
                  <c:v>326.87691347460259</c:v>
                </c:pt>
                <c:pt idx="550">
                  <c:v>338.40097727151601</c:v>
                </c:pt>
                <c:pt idx="551">
                  <c:v>316.31793505353522</c:v>
                </c:pt>
                <c:pt idx="552">
                  <c:v>343.98535404422393</c:v>
                </c:pt>
                <c:pt idx="553">
                  <c:v>369.0935103247287</c:v>
                </c:pt>
                <c:pt idx="554">
                  <c:v>359.11617565481293</c:v>
                </c:pt>
                <c:pt idx="555">
                  <c:v>344.34411652397642</c:v>
                </c:pt>
                <c:pt idx="556">
                  <c:v>330.61481504666813</c:v>
                </c:pt>
                <c:pt idx="557">
                  <c:v>321.09448108830554</c:v>
                </c:pt>
                <c:pt idx="558">
                  <c:v>318.82864785181505</c:v>
                </c:pt>
                <c:pt idx="559">
                  <c:v>341.32414394998187</c:v>
                </c:pt>
                <c:pt idx="560">
                  <c:v>357.09849039037448</c:v>
                </c:pt>
                <c:pt idx="561">
                  <c:v>372.32721990190367</c:v>
                </c:pt>
                <c:pt idx="562">
                  <c:v>367.78828193812348</c:v>
                </c:pt>
                <c:pt idx="563">
                  <c:v>330.10118485527954</c:v>
                </c:pt>
                <c:pt idx="564">
                  <c:v>312.33765125708703</c:v>
                </c:pt>
                <c:pt idx="565">
                  <c:v>335.02022232578611</c:v>
                </c:pt>
                <c:pt idx="566">
                  <c:v>358.46802348533282</c:v>
                </c:pt>
                <c:pt idx="567">
                  <c:v>370.98416502160092</c:v>
                </c:pt>
                <c:pt idx="568">
                  <c:v>474.95377142955277</c:v>
                </c:pt>
                <c:pt idx="569">
                  <c:v>464.20066676772751</c:v>
                </c:pt>
                <c:pt idx="570">
                  <c:v>457.34899821239861</c:v>
                </c:pt>
                <c:pt idx="571">
                  <c:v>474.36158747649165</c:v>
                </c:pt>
                <c:pt idx="572">
                  <c:v>462.52492388460956</c:v>
                </c:pt>
                <c:pt idx="573">
                  <c:v>434.8403914689053</c:v>
                </c:pt>
                <c:pt idx="574">
                  <c:v>433.76436125449823</c:v>
                </c:pt>
                <c:pt idx="575">
                  <c:v>492.25696219822402</c:v>
                </c:pt>
                <c:pt idx="576">
                  <c:v>519.10325628850376</c:v>
                </c:pt>
                <c:pt idx="577">
                  <c:v>519.68655259650109</c:v>
                </c:pt>
                <c:pt idx="578">
                  <c:v>491.94502366667189</c:v>
                </c:pt>
                <c:pt idx="579">
                  <c:v>491.26800605541598</c:v>
                </c:pt>
                <c:pt idx="580">
                  <c:v>487.0348001335235</c:v>
                </c:pt>
                <c:pt idx="581">
                  <c:v>483.82514514130298</c:v>
                </c:pt>
                <c:pt idx="582">
                  <c:v>521.14495943446786</c:v>
                </c:pt>
                <c:pt idx="583">
                  <c:v>534.16007776939136</c:v>
                </c:pt>
                <c:pt idx="584">
                  <c:v>512.35129470382878</c:v>
                </c:pt>
                <c:pt idx="585">
                  <c:v>557.09266988840943</c:v>
                </c:pt>
                <c:pt idx="586">
                  <c:v>565.96209711503468</c:v>
                </c:pt>
                <c:pt idx="587">
                  <c:v>588.83324889739595</c:v>
                </c:pt>
                <c:pt idx="588">
                  <c:v>572.88280782868014</c:v>
                </c:pt>
                <c:pt idx="589">
                  <c:v>565.03406685918276</c:v>
                </c:pt>
                <c:pt idx="590">
                  <c:v>551.45386734584145</c:v>
                </c:pt>
                <c:pt idx="591">
                  <c:v>555.66819687473799</c:v>
                </c:pt>
                <c:pt idx="592">
                  <c:v>485.26364698772016</c:v>
                </c:pt>
                <c:pt idx="593">
                  <c:v>488.12728281037749</c:v>
                </c:pt>
                <c:pt idx="594">
                  <c:v>500.24062918437892</c:v>
                </c:pt>
                <c:pt idx="595">
                  <c:v>498.52257988329825</c:v>
                </c:pt>
                <c:pt idx="596">
                  <c:v>510.37532860249001</c:v>
                </c:pt>
                <c:pt idx="597">
                  <c:v>453.61311653231587</c:v>
                </c:pt>
                <c:pt idx="598">
                  <c:v>467.22783742566344</c:v>
                </c:pt>
                <c:pt idx="599">
                  <c:v>458.44353748466443</c:v>
                </c:pt>
                <c:pt idx="600">
                  <c:v>467.42266133241895</c:v>
                </c:pt>
                <c:pt idx="601">
                  <c:v>477.19775349021637</c:v>
                </c:pt>
                <c:pt idx="602">
                  <c:v>474.50327083509552</c:v>
                </c:pt>
                <c:pt idx="603">
                  <c:v>469.84857687508526</c:v>
                </c:pt>
                <c:pt idx="604">
                  <c:v>490.35371070403039</c:v>
                </c:pt>
                <c:pt idx="605">
                  <c:v>491.99070890603167</c:v>
                </c:pt>
                <c:pt idx="606">
                  <c:v>517.18303788216258</c:v>
                </c:pt>
                <c:pt idx="607">
                  <c:v>515.58247054101571</c:v>
                </c:pt>
                <c:pt idx="608">
                  <c:v>475.5765467880932</c:v>
                </c:pt>
                <c:pt idx="609">
                  <c:v>491.81241116942869</c:v>
                </c:pt>
                <c:pt idx="610">
                  <c:v>442.75571396274131</c:v>
                </c:pt>
                <c:pt idx="611">
                  <c:v>430.94872419061511</c:v>
                </c:pt>
                <c:pt idx="612">
                  <c:v>414.43026416492734</c:v>
                </c:pt>
                <c:pt idx="613">
                  <c:v>398.43924264195226</c:v>
                </c:pt>
                <c:pt idx="614">
                  <c:v>376.84426998642806</c:v>
                </c:pt>
                <c:pt idx="615">
                  <c:v>399.4296311210324</c:v>
                </c:pt>
                <c:pt idx="616">
                  <c:v>399.60392577709854</c:v>
                </c:pt>
                <c:pt idx="617">
                  <c:v>401.72811235841397</c:v>
                </c:pt>
                <c:pt idx="618">
                  <c:v>400.16595906667538</c:v>
                </c:pt>
                <c:pt idx="619">
                  <c:v>402.35709450746668</c:v>
                </c:pt>
                <c:pt idx="620">
                  <c:v>401.82804015133706</c:v>
                </c:pt>
                <c:pt idx="621">
                  <c:v>399.51942275061202</c:v>
                </c:pt>
                <c:pt idx="622">
                  <c:v>398.15374562162691</c:v>
                </c:pt>
                <c:pt idx="623">
                  <c:v>409.79275733763819</c:v>
                </c:pt>
                <c:pt idx="624">
                  <c:v>406.9980532621629</c:v>
                </c:pt>
                <c:pt idx="625">
                  <c:v>406.65879173539383</c:v>
                </c:pt>
                <c:pt idx="626">
                  <c:v>400.88476924788887</c:v>
                </c:pt>
                <c:pt idx="627">
                  <c:v>388.49606171605762</c:v>
                </c:pt>
                <c:pt idx="628">
                  <c:v>384.95750158098514</c:v>
                </c:pt>
                <c:pt idx="629">
                  <c:v>389.56970500419243</c:v>
                </c:pt>
                <c:pt idx="630">
                  <c:v>387.52921367307903</c:v>
                </c:pt>
                <c:pt idx="631">
                  <c:v>390.32656189967707</c:v>
                </c:pt>
                <c:pt idx="632">
                  <c:v>400.64308468950401</c:v>
                </c:pt>
                <c:pt idx="633">
                  <c:v>394.24507472776014</c:v>
                </c:pt>
                <c:pt idx="634">
                  <c:v>386.81330486783861</c:v>
                </c:pt>
                <c:pt idx="635">
                  <c:v>386.04814818384875</c:v>
                </c:pt>
                <c:pt idx="636">
                  <c:v>391.08598953942646</c:v>
                </c:pt>
                <c:pt idx="637">
                  <c:v>404.63982094839906</c:v>
                </c:pt>
                <c:pt idx="638">
                  <c:v>439.73878957843561</c:v>
                </c:pt>
                <c:pt idx="639">
                  <c:v>471.29809606798813</c:v>
                </c:pt>
                <c:pt idx="640">
                  <c:v>455.59631742102505</c:v>
                </c:pt>
                <c:pt idx="641">
                  <c:v>467.96207177161784</c:v>
                </c:pt>
                <c:pt idx="642">
                  <c:v>473.14765646259599</c:v>
                </c:pt>
                <c:pt idx="643">
                  <c:v>475.25061612722436</c:v>
                </c:pt>
                <c:pt idx="644">
                  <c:v>457.20191614041477</c:v>
                </c:pt>
                <c:pt idx="645">
                  <c:v>460.76093211931874</c:v>
                </c:pt>
                <c:pt idx="646">
                  <c:v>494.92268952185577</c:v>
                </c:pt>
                <c:pt idx="647">
                  <c:v>471.90721022976794</c:v>
                </c:pt>
                <c:pt idx="648">
                  <c:v>400.98062025256945</c:v>
                </c:pt>
                <c:pt idx="649">
                  <c:v>330.98363998205838</c:v>
                </c:pt>
                <c:pt idx="650">
                  <c:v>390.94103777056011</c:v>
                </c:pt>
                <c:pt idx="651">
                  <c:v>387.25759867178351</c:v>
                </c:pt>
                <c:pt idx="652">
                  <c:v>373.53387942500007</c:v>
                </c:pt>
                <c:pt idx="653">
                  <c:v>376.58205647820159</c:v>
                </c:pt>
                <c:pt idx="654">
                  <c:v>365.7113230427268</c:v>
                </c:pt>
                <c:pt idx="655">
                  <c:v>361.26059755853851</c:v>
                </c:pt>
                <c:pt idx="656">
                  <c:v>364.71784967052901</c:v>
                </c:pt>
                <c:pt idx="657">
                  <c:v>333.44554564358401</c:v>
                </c:pt>
                <c:pt idx="658">
                  <c:v>341.51441392391871</c:v>
                </c:pt>
                <c:pt idx="659">
                  <c:v>355.96296632443551</c:v>
                </c:pt>
                <c:pt idx="660">
                  <c:v>360.6941941541354</c:v>
                </c:pt>
                <c:pt idx="661">
                  <c:v>352.01782816713319</c:v>
                </c:pt>
                <c:pt idx="662">
                  <c:v>366.10203585737281</c:v>
                </c:pt>
                <c:pt idx="663">
                  <c:v>389.80503625919715</c:v>
                </c:pt>
                <c:pt idx="664">
                  <c:v>383.96417502250313</c:v>
                </c:pt>
                <c:pt idx="665">
                  <c:v>389.38828567104275</c:v>
                </c:pt>
                <c:pt idx="666">
                  <c:v>378.9709539051504</c:v>
                </c:pt>
                <c:pt idx="667">
                  <c:v>382.57422308798994</c:v>
                </c:pt>
                <c:pt idx="668">
                  <c:v>370.77608365580306</c:v>
                </c:pt>
                <c:pt idx="669">
                  <c:v>385.42100240963424</c:v>
                </c:pt>
                <c:pt idx="670">
                  <c:v>380.35727009426392</c:v>
                </c:pt>
                <c:pt idx="671">
                  <c:v>383.4662999284115</c:v>
                </c:pt>
                <c:pt idx="672">
                  <c:v>397.28429102988775</c:v>
                </c:pt>
                <c:pt idx="673">
                  <c:v>393.90864086925853</c:v>
                </c:pt>
                <c:pt idx="674">
                  <c:v>380.97975182537289</c:v>
                </c:pt>
                <c:pt idx="675">
                  <c:v>351.46824456031419</c:v>
                </c:pt>
                <c:pt idx="676">
                  <c:v>351.27283309784775</c:v>
                </c:pt>
                <c:pt idx="677">
                  <c:v>366.34342648747833</c:v>
                </c:pt>
                <c:pt idx="678">
                  <c:v>365.1088564134543</c:v>
                </c:pt>
                <c:pt idx="679">
                  <c:v>366.48738696291559</c:v>
                </c:pt>
                <c:pt idx="680">
                  <c:v>367.08225177052827</c:v>
                </c:pt>
                <c:pt idx="681">
                  <c:v>364.86566611193945</c:v>
                </c:pt>
                <c:pt idx="682">
                  <c:v>358.00466947039945</c:v>
                </c:pt>
                <c:pt idx="683">
                  <c:v>361.49728744210955</c:v>
                </c:pt>
                <c:pt idx="684">
                  <c:v>360.78651982455091</c:v>
                </c:pt>
                <c:pt idx="685">
                  <c:v>365.46350570238309</c:v>
                </c:pt>
                <c:pt idx="686">
                  <c:v>378.02323917917033</c:v>
                </c:pt>
                <c:pt idx="687">
                  <c:v>376.19167429526379</c:v>
                </c:pt>
                <c:pt idx="688">
                  <c:v>381.88986027822909</c:v>
                </c:pt>
                <c:pt idx="689">
                  <c:v>397.58205391497847</c:v>
                </c:pt>
                <c:pt idx="690">
                  <c:v>402.10894653541476</c:v>
                </c:pt>
                <c:pt idx="691">
                  <c:v>417.55648083094837</c:v>
                </c:pt>
                <c:pt idx="692">
                  <c:v>426.5836404417538</c:v>
                </c:pt>
                <c:pt idx="693">
                  <c:v>436.71510785218356</c:v>
                </c:pt>
                <c:pt idx="694">
                  <c:v>471.68300643153583</c:v>
                </c:pt>
                <c:pt idx="695">
                  <c:v>455.93690117377929</c:v>
                </c:pt>
                <c:pt idx="696">
                  <c:v>467.08317928422849</c:v>
                </c:pt>
                <c:pt idx="697">
                  <c:v>499.33334839979011</c:v>
                </c:pt>
                <c:pt idx="698">
                  <c:v>489.85572549965195</c:v>
                </c:pt>
                <c:pt idx="699">
                  <c:v>468.30092956066858</c:v>
                </c:pt>
                <c:pt idx="700">
                  <c:v>484.87969151502051</c:v>
                </c:pt>
                <c:pt idx="701">
                  <c:v>482.29086539621539</c:v>
                </c:pt>
                <c:pt idx="702">
                  <c:v>480.8018304493404</c:v>
                </c:pt>
                <c:pt idx="703">
                  <c:v>471.52670668447547</c:v>
                </c:pt>
                <c:pt idx="704">
                  <c:v>477.30565013908858</c:v>
                </c:pt>
                <c:pt idx="705">
                  <c:v>493.92969359508203</c:v>
                </c:pt>
                <c:pt idx="706">
                  <c:v>494.36557750023491</c:v>
                </c:pt>
                <c:pt idx="707">
                  <c:v>500.83501654656766</c:v>
                </c:pt>
                <c:pt idx="708">
                  <c:v>486.24434004545185</c:v>
                </c:pt>
                <c:pt idx="709">
                  <c:v>503.01855016569914</c:v>
                </c:pt>
                <c:pt idx="710">
                  <c:v>496.61448082885443</c:v>
                </c:pt>
                <c:pt idx="711">
                  <c:v>465.24250623383676</c:v>
                </c:pt>
                <c:pt idx="712">
                  <c:v>455.74501534642565</c:v>
                </c:pt>
                <c:pt idx="713">
                  <c:v>453.42751060148464</c:v>
                </c:pt>
                <c:pt idx="714">
                  <c:v>468.38242140174293</c:v>
                </c:pt>
                <c:pt idx="715">
                  <c:v>503.5427569615785</c:v>
                </c:pt>
                <c:pt idx="716">
                  <c:v>493.4107016945901</c:v>
                </c:pt>
                <c:pt idx="717">
                  <c:v>509.87179787101587</c:v>
                </c:pt>
                <c:pt idx="718">
                  <c:v>498.81656020927358</c:v>
                </c:pt>
                <c:pt idx="719">
                  <c:v>494.36260271740395</c:v>
                </c:pt>
                <c:pt idx="720">
                  <c:v>496.72190033315047</c:v>
                </c:pt>
                <c:pt idx="721">
                  <c:v>483.87549442376837</c:v>
                </c:pt>
                <c:pt idx="722">
                  <c:v>491.68347112101412</c:v>
                </c:pt>
                <c:pt idx="723">
                  <c:v>483.12998550647785</c:v>
                </c:pt>
                <c:pt idx="724">
                  <c:v>500.44033765566155</c:v>
                </c:pt>
                <c:pt idx="725">
                  <c:v>495.59236223545452</c:v>
                </c:pt>
                <c:pt idx="726">
                  <c:v>472.08058699926283</c:v>
                </c:pt>
                <c:pt idx="727">
                  <c:v>471.54841104658652</c:v>
                </c:pt>
                <c:pt idx="728">
                  <c:v>469.90410434950923</c:v>
                </c:pt>
                <c:pt idx="729">
                  <c:v>461.52704369415665</c:v>
                </c:pt>
                <c:pt idx="730">
                  <c:v>432.8178953476455</c:v>
                </c:pt>
                <c:pt idx="731">
                  <c:v>429.95903337753271</c:v>
                </c:pt>
                <c:pt idx="732">
                  <c:v>505.51721731978739</c:v>
                </c:pt>
                <c:pt idx="733">
                  <c:v>512.49632018040086</c:v>
                </c:pt>
                <c:pt idx="734">
                  <c:v>498.25823637280212</c:v>
                </c:pt>
                <c:pt idx="735">
                  <c:v>504.58654291281277</c:v>
                </c:pt>
                <c:pt idx="736">
                  <c:v>539.26516191272424</c:v>
                </c:pt>
                <c:pt idx="737">
                  <c:v>522.06755427351084</c:v>
                </c:pt>
                <c:pt idx="738">
                  <c:v>543.5599549849893</c:v>
                </c:pt>
                <c:pt idx="739">
                  <c:v>522.78831093984934</c:v>
                </c:pt>
                <c:pt idx="740">
                  <c:v>546.46145400477315</c:v>
                </c:pt>
                <c:pt idx="741">
                  <c:v>527.09878540170575</c:v>
                </c:pt>
                <c:pt idx="742">
                  <c:v>516.09257479644373</c:v>
                </c:pt>
                <c:pt idx="743">
                  <c:v>533.33862253812197</c:v>
                </c:pt>
                <c:pt idx="744">
                  <c:v>539.4206171800713</c:v>
                </c:pt>
                <c:pt idx="745">
                  <c:v>539.3409984172639</c:v>
                </c:pt>
                <c:pt idx="746">
                  <c:v>548.15129912749455</c:v>
                </c:pt>
                <c:pt idx="747">
                  <c:v>544.62386614834691</c:v>
                </c:pt>
                <c:pt idx="748">
                  <c:v>562.88773547460892</c:v>
                </c:pt>
                <c:pt idx="749">
                  <c:v>574.35270945855666</c:v>
                </c:pt>
                <c:pt idx="750">
                  <c:v>563.46460507236816</c:v>
                </c:pt>
                <c:pt idx="751">
                  <c:v>574.98253608732284</c:v>
                </c:pt>
                <c:pt idx="752">
                  <c:v>569.26106629141088</c:v>
                </c:pt>
                <c:pt idx="753">
                  <c:v>577.83295115436681</c:v>
                </c:pt>
                <c:pt idx="754">
                  <c:v>605.49666099279796</c:v>
                </c:pt>
                <c:pt idx="755">
                  <c:v>632.27237017735456</c:v>
                </c:pt>
                <c:pt idx="756">
                  <c:v>624.63306950306924</c:v>
                </c:pt>
                <c:pt idx="757">
                  <c:v>633.14538710763543</c:v>
                </c:pt>
                <c:pt idx="758">
                  <c:v>582.56267324093676</c:v>
                </c:pt>
                <c:pt idx="759">
                  <c:v>584.57661264968874</c:v>
                </c:pt>
                <c:pt idx="760">
                  <c:v>556.56835298224325</c:v>
                </c:pt>
                <c:pt idx="761">
                  <c:v>554.38948340621732</c:v>
                </c:pt>
                <c:pt idx="762">
                  <c:v>561.60869167522799</c:v>
                </c:pt>
                <c:pt idx="763">
                  <c:v>561.551695161103</c:v>
                </c:pt>
                <c:pt idx="764">
                  <c:v>574.25414059504783</c:v>
                </c:pt>
                <c:pt idx="765">
                  <c:v>569.35827622550562</c:v>
                </c:pt>
                <c:pt idx="766">
                  <c:v>551.13954158716911</c:v>
                </c:pt>
                <c:pt idx="767">
                  <c:v>562.82280650711607</c:v>
                </c:pt>
                <c:pt idx="768">
                  <c:v>573.0102788373938</c:v>
                </c:pt>
                <c:pt idx="769">
                  <c:v>564.90310721963306</c:v>
                </c:pt>
                <c:pt idx="770">
                  <c:v>600.2096430666146</c:v>
                </c:pt>
                <c:pt idx="771">
                  <c:v>556.28039562878769</c:v>
                </c:pt>
                <c:pt idx="772">
                  <c:v>556.14815016583395</c:v>
                </c:pt>
                <c:pt idx="773">
                  <c:v>554.2823945336296</c:v>
                </c:pt>
                <c:pt idx="774">
                  <c:v>540.47020588325165</c:v>
                </c:pt>
                <c:pt idx="775">
                  <c:v>543.93873226573044</c:v>
                </c:pt>
                <c:pt idx="776">
                  <c:v>546.80585732091947</c:v>
                </c:pt>
                <c:pt idx="777">
                  <c:v>548.78288842339316</c:v>
                </c:pt>
                <c:pt idx="778">
                  <c:v>548.10241858388235</c:v>
                </c:pt>
                <c:pt idx="779">
                  <c:v>542.04602097344639</c:v>
                </c:pt>
                <c:pt idx="780">
                  <c:v>545.31351726035314</c:v>
                </c:pt>
                <c:pt idx="781">
                  <c:v>546.80130338810079</c:v>
                </c:pt>
                <c:pt idx="782">
                  <c:v>557.88628797560898</c:v>
                </c:pt>
                <c:pt idx="783">
                  <c:v>541.55607833272279</c:v>
                </c:pt>
                <c:pt idx="784">
                  <c:v>543.31716872204072</c:v>
                </c:pt>
                <c:pt idx="785">
                  <c:v>550.15723237517295</c:v>
                </c:pt>
                <c:pt idx="786">
                  <c:v>571.91963223453013</c:v>
                </c:pt>
                <c:pt idx="787">
                  <c:v>563.82799489179729</c:v>
                </c:pt>
                <c:pt idx="788">
                  <c:v>560.23915858026953</c:v>
                </c:pt>
                <c:pt idx="789">
                  <c:v>573.79390817666115</c:v>
                </c:pt>
                <c:pt idx="790">
                  <c:v>545.08453930872861</c:v>
                </c:pt>
                <c:pt idx="791">
                  <c:v>566.94609558730565</c:v>
                </c:pt>
                <c:pt idx="792">
                  <c:v>551.27226419469912</c:v>
                </c:pt>
                <c:pt idx="793">
                  <c:v>555.45581850012388</c:v>
                </c:pt>
                <c:pt idx="794">
                  <c:v>553.62766884019561</c:v>
                </c:pt>
                <c:pt idx="795">
                  <c:v>524.23588394847502</c:v>
                </c:pt>
                <c:pt idx="796">
                  <c:v>523.185597579297</c:v>
                </c:pt>
                <c:pt idx="797">
                  <c:v>496.55506038418048</c:v>
                </c:pt>
                <c:pt idx="798">
                  <c:v>501.06792387102331</c:v>
                </c:pt>
                <c:pt idx="799">
                  <c:v>516.45600131930178</c:v>
                </c:pt>
                <c:pt idx="800">
                  <c:v>539.15531877872706</c:v>
                </c:pt>
                <c:pt idx="801">
                  <c:v>568.90531529791826</c:v>
                </c:pt>
                <c:pt idx="802">
                  <c:v>563.47073815517467</c:v>
                </c:pt>
                <c:pt idx="803">
                  <c:v>569.46334550695826</c:v>
                </c:pt>
                <c:pt idx="804">
                  <c:v>559.40624495967154</c:v>
                </c:pt>
                <c:pt idx="805">
                  <c:v>568.51306003671334</c:v>
                </c:pt>
                <c:pt idx="806">
                  <c:v>549.94107144144346</c:v>
                </c:pt>
                <c:pt idx="807">
                  <c:v>557.23846643783702</c:v>
                </c:pt>
                <c:pt idx="808">
                  <c:v>581.59560497738448</c:v>
                </c:pt>
                <c:pt idx="809">
                  <c:v>588.27448431892935</c:v>
                </c:pt>
                <c:pt idx="810">
                  <c:v>574.79615878278821</c:v>
                </c:pt>
                <c:pt idx="811">
                  <c:v>556.1581762188905</c:v>
                </c:pt>
                <c:pt idx="812">
                  <c:v>562.76661776927563</c:v>
                </c:pt>
                <c:pt idx="813">
                  <c:v>565.76121353233043</c:v>
                </c:pt>
                <c:pt idx="814">
                  <c:v>565.09323037985416</c:v>
                </c:pt>
                <c:pt idx="815">
                  <c:v>563.22126825798534</c:v>
                </c:pt>
                <c:pt idx="816">
                  <c:v>603.65451920355292</c:v>
                </c:pt>
                <c:pt idx="817">
                  <c:v>583.44824996426235</c:v>
                </c:pt>
                <c:pt idx="818">
                  <c:v>575.11448732114945</c:v>
                </c:pt>
                <c:pt idx="819">
                  <c:v>570.88851618662738</c:v>
                </c:pt>
                <c:pt idx="820">
                  <c:v>568.30384026292268</c:v>
                </c:pt>
                <c:pt idx="821">
                  <c:v>568.89385720943733</c:v>
                </c:pt>
                <c:pt idx="822">
                  <c:v>569.22808765881143</c:v>
                </c:pt>
                <c:pt idx="823">
                  <c:v>556.56901394481201</c:v>
                </c:pt>
                <c:pt idx="824">
                  <c:v>558.89753603623888</c:v>
                </c:pt>
                <c:pt idx="825">
                  <c:v>563.23514997616746</c:v>
                </c:pt>
                <c:pt idx="826">
                  <c:v>559.68432367548189</c:v>
                </c:pt>
                <c:pt idx="827">
                  <c:v>564.012829749773</c:v>
                </c:pt>
                <c:pt idx="828">
                  <c:v>558.42232019510629</c:v>
                </c:pt>
                <c:pt idx="829">
                  <c:v>563.12449876503797</c:v>
                </c:pt>
                <c:pt idx="830">
                  <c:v>553.28605678973543</c:v>
                </c:pt>
                <c:pt idx="831">
                  <c:v>552.09673121307617</c:v>
                </c:pt>
                <c:pt idx="832">
                  <c:v>549.86336246033216</c:v>
                </c:pt>
                <c:pt idx="833">
                  <c:v>549.63049183930548</c:v>
                </c:pt>
                <c:pt idx="834">
                  <c:v>558.31552494995015</c:v>
                </c:pt>
                <c:pt idx="835">
                  <c:v>557.86131520323534</c:v>
                </c:pt>
                <c:pt idx="836">
                  <c:v>556.7950538170345</c:v>
                </c:pt>
                <c:pt idx="837">
                  <c:v>555.70326880617813</c:v>
                </c:pt>
                <c:pt idx="838">
                  <c:v>554.81919782598254</c:v>
                </c:pt>
                <c:pt idx="839">
                  <c:v>549.62865546446733</c:v>
                </c:pt>
                <c:pt idx="840">
                  <c:v>543.22851580130157</c:v>
                </c:pt>
                <c:pt idx="841">
                  <c:v>506.90849148028576</c:v>
                </c:pt>
                <c:pt idx="842">
                  <c:v>499.69163343411856</c:v>
                </c:pt>
                <c:pt idx="843">
                  <c:v>501.59418726231451</c:v>
                </c:pt>
                <c:pt idx="844">
                  <c:v>491.55295192261167</c:v>
                </c:pt>
                <c:pt idx="845">
                  <c:v>505.20597645423288</c:v>
                </c:pt>
                <c:pt idx="846">
                  <c:v>499.39063884219433</c:v>
                </c:pt>
                <c:pt idx="847">
                  <c:v>497.28184002303868</c:v>
                </c:pt>
                <c:pt idx="848">
                  <c:v>497.13813647160407</c:v>
                </c:pt>
                <c:pt idx="849">
                  <c:v>520.38413616187529</c:v>
                </c:pt>
                <c:pt idx="850">
                  <c:v>512.97921185174664</c:v>
                </c:pt>
                <c:pt idx="851">
                  <c:v>495.0868850188553</c:v>
                </c:pt>
                <c:pt idx="852">
                  <c:v>489.9279626613731</c:v>
                </c:pt>
                <c:pt idx="853">
                  <c:v>491.4737739017994</c:v>
                </c:pt>
                <c:pt idx="854">
                  <c:v>491.05948364677522</c:v>
                </c:pt>
                <c:pt idx="855">
                  <c:v>495.676278007078</c:v>
                </c:pt>
                <c:pt idx="856">
                  <c:v>492.22842708730872</c:v>
                </c:pt>
                <c:pt idx="857">
                  <c:v>466.80675312526387</c:v>
                </c:pt>
                <c:pt idx="858">
                  <c:v>479.07885988030375</c:v>
                </c:pt>
                <c:pt idx="859">
                  <c:v>483.75977513096717</c:v>
                </c:pt>
                <c:pt idx="860">
                  <c:v>489.47162291238874</c:v>
                </c:pt>
                <c:pt idx="861">
                  <c:v>493.88386124115857</c:v>
                </c:pt>
                <c:pt idx="862">
                  <c:v>492.59222094530395</c:v>
                </c:pt>
                <c:pt idx="863">
                  <c:v>494.45676476265766</c:v>
                </c:pt>
                <c:pt idx="864">
                  <c:v>488.24303880660767</c:v>
                </c:pt>
                <c:pt idx="865">
                  <c:v>476.6352430560633</c:v>
                </c:pt>
                <c:pt idx="866">
                  <c:v>479.33123145431398</c:v>
                </c:pt>
                <c:pt idx="867">
                  <c:v>477.84340832228952</c:v>
                </c:pt>
                <c:pt idx="868">
                  <c:v>479.37603520968366</c:v>
                </c:pt>
                <c:pt idx="869">
                  <c:v>480.60168153691052</c:v>
                </c:pt>
                <c:pt idx="870">
                  <c:v>497.26608492574167</c:v>
                </c:pt>
                <c:pt idx="871">
                  <c:v>501.79720084728842</c:v>
                </c:pt>
                <c:pt idx="872">
                  <c:v>500.49865609492389</c:v>
                </c:pt>
                <c:pt idx="873">
                  <c:v>498.41020270846519</c:v>
                </c:pt>
                <c:pt idx="874">
                  <c:v>495.74844176194125</c:v>
                </c:pt>
                <c:pt idx="875">
                  <c:v>484.80910660929715</c:v>
                </c:pt>
                <c:pt idx="876">
                  <c:v>495.14476301697039</c:v>
                </c:pt>
                <c:pt idx="877">
                  <c:v>475.2813179438383</c:v>
                </c:pt>
                <c:pt idx="878">
                  <c:v>471.64297682955856</c:v>
                </c:pt>
                <c:pt idx="879">
                  <c:v>471.20426495529045</c:v>
                </c:pt>
                <c:pt idx="880">
                  <c:v>463.18897796510248</c:v>
                </c:pt>
                <c:pt idx="881">
                  <c:v>466.9426710370463</c:v>
                </c:pt>
                <c:pt idx="882">
                  <c:v>481.5171887031467</c:v>
                </c:pt>
                <c:pt idx="883">
                  <c:v>470.95901805836388</c:v>
                </c:pt>
                <c:pt idx="884">
                  <c:v>470.45067647006834</c:v>
                </c:pt>
                <c:pt idx="885">
                  <c:v>471.56596521359717</c:v>
                </c:pt>
                <c:pt idx="886">
                  <c:v>482.76046260424215</c:v>
                </c:pt>
                <c:pt idx="887">
                  <c:v>531.11145997419476</c:v>
                </c:pt>
                <c:pt idx="888">
                  <c:v>536.84405722687927</c:v>
                </c:pt>
                <c:pt idx="889">
                  <c:v>537.73459162074198</c:v>
                </c:pt>
                <c:pt idx="890">
                  <c:v>542.74121731170055</c:v>
                </c:pt>
                <c:pt idx="891">
                  <c:v>535.52267000525876</c:v>
                </c:pt>
                <c:pt idx="892">
                  <c:v>544.56114058998162</c:v>
                </c:pt>
                <c:pt idx="893">
                  <c:v>546.47764954321747</c:v>
                </c:pt>
                <c:pt idx="894">
                  <c:v>555.69283901540325</c:v>
                </c:pt>
                <c:pt idx="895">
                  <c:v>541.71281882177834</c:v>
                </c:pt>
                <c:pt idx="896">
                  <c:v>551.39235360232669</c:v>
                </c:pt>
                <c:pt idx="897">
                  <c:v>571.56186134905465</c:v>
                </c:pt>
                <c:pt idx="898">
                  <c:v>568.03799100929655</c:v>
                </c:pt>
                <c:pt idx="899">
                  <c:v>568.39844274932375</c:v>
                </c:pt>
                <c:pt idx="900">
                  <c:v>637.96607593520673</c:v>
                </c:pt>
                <c:pt idx="901">
                  <c:v>625.24886729908974</c:v>
                </c:pt>
                <c:pt idx="902">
                  <c:v>618.32202350263765</c:v>
                </c:pt>
                <c:pt idx="903">
                  <c:v>595.39358127787216</c:v>
                </c:pt>
                <c:pt idx="904">
                  <c:v>619.86930348191709</c:v>
                </c:pt>
                <c:pt idx="905">
                  <c:v>589.92687028309047</c:v>
                </c:pt>
                <c:pt idx="906">
                  <c:v>590.04695969071793</c:v>
                </c:pt>
                <c:pt idx="907">
                  <c:v>608.38615107181897</c:v>
                </c:pt>
                <c:pt idx="908">
                  <c:v>582.76223459765572</c:v>
                </c:pt>
                <c:pt idx="909">
                  <c:v>621.07776267642271</c:v>
                </c:pt>
                <c:pt idx="910">
                  <c:v>626.10998539889454</c:v>
                </c:pt>
                <c:pt idx="911">
                  <c:v>609.94400765558919</c:v>
                </c:pt>
                <c:pt idx="912">
                  <c:v>616.53882471264251</c:v>
                </c:pt>
                <c:pt idx="913">
                  <c:v>610.69968943965216</c:v>
                </c:pt>
                <c:pt idx="914">
                  <c:v>617.50695797732965</c:v>
                </c:pt>
                <c:pt idx="915">
                  <c:v>627.91139961931685</c:v>
                </c:pt>
                <c:pt idx="916">
                  <c:v>674.8664954890944</c:v>
                </c:pt>
                <c:pt idx="917">
                  <c:v>690.09720818917765</c:v>
                </c:pt>
                <c:pt idx="918">
                  <c:v>671.39036698410803</c:v>
                </c:pt>
                <c:pt idx="919">
                  <c:v>709.27258160113911</c:v>
                </c:pt>
                <c:pt idx="920">
                  <c:v>709.61926173327095</c:v>
                </c:pt>
                <c:pt idx="921">
                  <c:v>669.25960657799101</c:v>
                </c:pt>
                <c:pt idx="922">
                  <c:v>662.47826570353504</c:v>
                </c:pt>
                <c:pt idx="923">
                  <c:v>680.11113328960937</c:v>
                </c:pt>
                <c:pt idx="924">
                  <c:v>696.9376758808761</c:v>
                </c:pt>
                <c:pt idx="925">
                  <c:v>667.68272648666129</c:v>
                </c:pt>
                <c:pt idx="926">
                  <c:v>667.06178750295908</c:v>
                </c:pt>
                <c:pt idx="927">
                  <c:v>655.20812059634818</c:v>
                </c:pt>
                <c:pt idx="928">
                  <c:v>662.44014558240599</c:v>
                </c:pt>
                <c:pt idx="929">
                  <c:v>673.76137931149015</c:v>
                </c:pt>
                <c:pt idx="930">
                  <c:v>699.92984771338183</c:v>
                </c:pt>
                <c:pt idx="931">
                  <c:v>671.33138728142922</c:v>
                </c:pt>
                <c:pt idx="932">
                  <c:v>715.63864092714164</c:v>
                </c:pt>
                <c:pt idx="933">
                  <c:v>706.26006403508859</c:v>
                </c:pt>
                <c:pt idx="934">
                  <c:v>692.15767761785071</c:v>
                </c:pt>
                <c:pt idx="935">
                  <c:v>708.74815458468606</c:v>
                </c:pt>
                <c:pt idx="936">
                  <c:v>665.10282471634901</c:v>
                </c:pt>
                <c:pt idx="937">
                  <c:v>682.63506684350261</c:v>
                </c:pt>
                <c:pt idx="938">
                  <c:v>682.51747477328206</c:v>
                </c:pt>
                <c:pt idx="939">
                  <c:v>701.88770879542801</c:v>
                </c:pt>
                <c:pt idx="940">
                  <c:v>705.43603775870668</c:v>
                </c:pt>
                <c:pt idx="941">
                  <c:v>776.82010589288245</c:v>
                </c:pt>
                <c:pt idx="942">
                  <c:v>788.10659832223462</c:v>
                </c:pt>
                <c:pt idx="943">
                  <c:v>759.47824384995238</c:v>
                </c:pt>
                <c:pt idx="944">
                  <c:v>778.50113677739785</c:v>
                </c:pt>
                <c:pt idx="945">
                  <c:v>760.65431196756936</c:v>
                </c:pt>
                <c:pt idx="946">
                  <c:v>742.19712447768165</c:v>
                </c:pt>
                <c:pt idx="947">
                  <c:v>748.96010310799466</c:v>
                </c:pt>
                <c:pt idx="948">
                  <c:v>695.20699307904499</c:v>
                </c:pt>
                <c:pt idx="949">
                  <c:v>674.1054152924994</c:v>
                </c:pt>
                <c:pt idx="950">
                  <c:v>671.96209539418544</c:v>
                </c:pt>
                <c:pt idx="951">
                  <c:v>667.1931878845038</c:v>
                </c:pt>
                <c:pt idx="952">
                  <c:v>682.08199460584763</c:v>
                </c:pt>
                <c:pt idx="953">
                  <c:v>697.08361924401947</c:v>
                </c:pt>
                <c:pt idx="954">
                  <c:v>705.33570622806531</c:v>
                </c:pt>
                <c:pt idx="955">
                  <c:v>686.69842163101305</c:v>
                </c:pt>
                <c:pt idx="956">
                  <c:v>693.10054448273286</c:v>
                </c:pt>
                <c:pt idx="957">
                  <c:v>694.36813019363296</c:v>
                </c:pt>
                <c:pt idx="958">
                  <c:v>691.61562272668141</c:v>
                </c:pt>
                <c:pt idx="959">
                  <c:v>713.67167228030576</c:v>
                </c:pt>
                <c:pt idx="960">
                  <c:v>729.17833339308174</c:v>
                </c:pt>
                <c:pt idx="961">
                  <c:v>728.02349219215171</c:v>
                </c:pt>
                <c:pt idx="962">
                  <c:v>748.36354904010727</c:v>
                </c:pt>
                <c:pt idx="963">
                  <c:v>799.68828289241276</c:v>
                </c:pt>
                <c:pt idx="964">
                  <c:v>794.89557802262709</c:v>
                </c:pt>
                <c:pt idx="965">
                  <c:v>835.72574827250503</c:v>
                </c:pt>
                <c:pt idx="966">
                  <c:v>849.70811868897329</c:v>
                </c:pt>
                <c:pt idx="967">
                  <c:v>843.48433027728549</c:v>
                </c:pt>
                <c:pt idx="968">
                  <c:v>906.60588133579256</c:v>
                </c:pt>
                <c:pt idx="969">
                  <c:v>893.62484333803229</c:v>
                </c:pt>
                <c:pt idx="970">
                  <c:v>893.82095246649635</c:v>
                </c:pt>
                <c:pt idx="971">
                  <c:v>878.97437905710535</c:v>
                </c:pt>
                <c:pt idx="972">
                  <c:v>956.39317714303479</c:v>
                </c:pt>
                <c:pt idx="973">
                  <c:v>976.10641884848405</c:v>
                </c:pt>
                <c:pt idx="974">
                  <c:v>1018.5814830503024</c:v>
                </c:pt>
                <c:pt idx="975">
                  <c:v>1005.4091100774705</c:v>
                </c:pt>
                <c:pt idx="976">
                  <c:v>1033.4283503879726</c:v>
                </c:pt>
                <c:pt idx="977">
                  <c:v>1092.2079540951538</c:v>
                </c:pt>
                <c:pt idx="978">
                  <c:v>1069.5032015197673</c:v>
                </c:pt>
                <c:pt idx="979">
                  <c:v>1149.0057522456211</c:v>
                </c:pt>
                <c:pt idx="980">
                  <c:v>1165.5888843147993</c:v>
                </c:pt>
                <c:pt idx="981">
                  <c:v>1170.917915031514</c:v>
                </c:pt>
                <c:pt idx="982">
                  <c:v>1223.3809639145968</c:v>
                </c:pt>
                <c:pt idx="983">
                  <c:v>1197.4563467767887</c:v>
                </c:pt>
                <c:pt idx="984">
                  <c:v>1205.3336962640592</c:v>
                </c:pt>
                <c:pt idx="985">
                  <c:v>1168.2341560954474</c:v>
                </c:pt>
                <c:pt idx="986">
                  <c:v>1123.7327028021191</c:v>
                </c:pt>
                <c:pt idx="987">
                  <c:v>1058.3780032114419</c:v>
                </c:pt>
                <c:pt idx="988">
                  <c:v>949.96240907011293</c:v>
                </c:pt>
                <c:pt idx="989">
                  <c:v>1056.9964978791495</c:v>
                </c:pt>
                <c:pt idx="990">
                  <c:v>1050.8586451310682</c:v>
                </c:pt>
                <c:pt idx="991">
                  <c:v>1002.9326244300695</c:v>
                </c:pt>
                <c:pt idx="992">
                  <c:v>1080.3094097254677</c:v>
                </c:pt>
                <c:pt idx="993">
                  <c:v>1079.2928733625924</c:v>
                </c:pt>
                <c:pt idx="994">
                  <c:v>1053.0018916225242</c:v>
                </c:pt>
                <c:pt idx="995">
                  <c:v>1071.4073709005324</c:v>
                </c:pt>
                <c:pt idx="996">
                  <c:v>1054.4804880540389</c:v>
                </c:pt>
                <c:pt idx="997">
                  <c:v>985.94736417814897</c:v>
                </c:pt>
                <c:pt idx="998">
                  <c:v>996.23936667066084</c:v>
                </c:pt>
                <c:pt idx="999">
                  <c:v>1001.8351353453384</c:v>
                </c:pt>
                <c:pt idx="1000">
                  <c:v>998.48068261831384</c:v>
                </c:pt>
                <c:pt idx="1001">
                  <c:v>1111.7197863359825</c:v>
                </c:pt>
                <c:pt idx="1002">
                  <c:v>1054.5195982652058</c:v>
                </c:pt>
                <c:pt idx="1003">
                  <c:v>1066.1263055484885</c:v>
                </c:pt>
                <c:pt idx="1004">
                  <c:v>1054.5466745652445</c:v>
                </c:pt>
                <c:pt idx="1005">
                  <c:v>975.65837016341925</c:v>
                </c:pt>
                <c:pt idx="1006">
                  <c:v>933.10946889139507</c:v>
                </c:pt>
                <c:pt idx="1007">
                  <c:v>928.09132795087783</c:v>
                </c:pt>
                <c:pt idx="1008">
                  <c:v>897.94938905217111</c:v>
                </c:pt>
                <c:pt idx="1009">
                  <c:v>922.4083134205199</c:v>
                </c:pt>
                <c:pt idx="1010">
                  <c:v>920.37759091761268</c:v>
                </c:pt>
                <c:pt idx="1011">
                  <c:v>963.20928910115276</c:v>
                </c:pt>
                <c:pt idx="1012">
                  <c:v>968.70276953123937</c:v>
                </c:pt>
                <c:pt idx="1013">
                  <c:v>944.60486249674079</c:v>
                </c:pt>
                <c:pt idx="1014">
                  <c:v>949.62902039282233</c:v>
                </c:pt>
                <c:pt idx="1015">
                  <c:v>941.70168143702904</c:v>
                </c:pt>
                <c:pt idx="1016">
                  <c:v>967.35497148486536</c:v>
                </c:pt>
                <c:pt idx="1017">
                  <c:v>906.24075381959653</c:v>
                </c:pt>
                <c:pt idx="1018">
                  <c:v>893.45171476795451</c:v>
                </c:pt>
                <c:pt idx="1019">
                  <c:v>898.98430540920822</c:v>
                </c:pt>
                <c:pt idx="1020">
                  <c:v>933.69311358111952</c:v>
                </c:pt>
                <c:pt idx="1021">
                  <c:v>921.41551575243182</c:v>
                </c:pt>
                <c:pt idx="1022">
                  <c:v>904.5229130060261</c:v>
                </c:pt>
                <c:pt idx="1023">
                  <c:v>894.61900414740319</c:v>
                </c:pt>
                <c:pt idx="1024">
                  <c:v>913.37987159648355</c:v>
                </c:pt>
                <c:pt idx="1025">
                  <c:v>875.40385655322814</c:v>
                </c:pt>
                <c:pt idx="1026">
                  <c:v>887.3084031369375</c:v>
                </c:pt>
                <c:pt idx="1027">
                  <c:v>866.7905846631196</c:v>
                </c:pt>
                <c:pt idx="1028">
                  <c:v>913.69275328582034</c:v>
                </c:pt>
                <c:pt idx="1029">
                  <c:v>886.03581703511566</c:v>
                </c:pt>
                <c:pt idx="1030">
                  <c:v>930.85912751039575</c:v>
                </c:pt>
                <c:pt idx="1031">
                  <c:v>1102.2641406668904</c:v>
                </c:pt>
                <c:pt idx="1032">
                  <c:v>1140.0054944431431</c:v>
                </c:pt>
                <c:pt idx="1033">
                  <c:v>1124.3343336762637</c:v>
                </c:pt>
                <c:pt idx="1034">
                  <c:v>1136.2809989489222</c:v>
                </c:pt>
                <c:pt idx="1035">
                  <c:v>1155.3336887428648</c:v>
                </c:pt>
                <c:pt idx="1036">
                  <c:v>1132.1503589541198</c:v>
                </c:pt>
                <c:pt idx="1037">
                  <c:v>1127.2314977804112</c:v>
                </c:pt>
                <c:pt idx="1038">
                  <c:v>1131.1966714971991</c:v>
                </c:pt>
                <c:pt idx="1039">
                  <c:v>1133.1100633666049</c:v>
                </c:pt>
                <c:pt idx="1040">
                  <c:v>1146.9881713753616</c:v>
                </c:pt>
                <c:pt idx="1041">
                  <c:v>1162.5540354198681</c:v>
                </c:pt>
                <c:pt idx="1042">
                  <c:v>1146.7143998971919</c:v>
                </c:pt>
                <c:pt idx="1043">
                  <c:v>1106.7076623510295</c:v>
                </c:pt>
                <c:pt idx="1044">
                  <c:v>1103.1245653125663</c:v>
                </c:pt>
                <c:pt idx="1045">
                  <c:v>1052.464807940042</c:v>
                </c:pt>
                <c:pt idx="1046">
                  <c:v>1070.9037682664391</c:v>
                </c:pt>
                <c:pt idx="1047">
                  <c:v>1043.725179983086</c:v>
                </c:pt>
                <c:pt idx="1048">
                  <c:v>1047.031497065597</c:v>
                </c:pt>
                <c:pt idx="1049">
                  <c:v>1056.3908714456627</c:v>
                </c:pt>
                <c:pt idx="1050">
                  <c:v>1048.0573879892879</c:v>
                </c:pt>
                <c:pt idx="1051">
                  <c:v>1056.3036255899822</c:v>
                </c:pt>
                <c:pt idx="1052">
                  <c:v>1057.8048560032423</c:v>
                </c:pt>
                <c:pt idx="1053">
                  <c:v>1007.9182774207137</c:v>
                </c:pt>
                <c:pt idx="1054">
                  <c:v>1021.3872324511069</c:v>
                </c:pt>
                <c:pt idx="1055">
                  <c:v>1013.7005717178805</c:v>
                </c:pt>
                <c:pt idx="1056">
                  <c:v>1036.3604263725426</c:v>
                </c:pt>
                <c:pt idx="1057">
                  <c:v>1014.9520984752277</c:v>
                </c:pt>
                <c:pt idx="1058">
                  <c:v>1035.0186452817327</c:v>
                </c:pt>
                <c:pt idx="1059">
                  <c:v>1027.8013070825116</c:v>
                </c:pt>
                <c:pt idx="1060">
                  <c:v>990.66766581823993</c:v>
                </c:pt>
                <c:pt idx="1061">
                  <c:v>897.00773550637848</c:v>
                </c:pt>
                <c:pt idx="1062">
                  <c:v>908.17821351125906</c:v>
                </c:pt>
                <c:pt idx="1063">
                  <c:v>921.80661786410292</c:v>
                </c:pt>
                <c:pt idx="1064">
                  <c:v>933.29599451388435</c:v>
                </c:pt>
                <c:pt idx="1065">
                  <c:v>932.72739221307029</c:v>
                </c:pt>
                <c:pt idx="1066">
                  <c:v>942.90507254986289</c:v>
                </c:pt>
                <c:pt idx="1067">
                  <c:v>1049.8233644473717</c:v>
                </c:pt>
                <c:pt idx="1068">
                  <c:v>1035.9723327386537</c:v>
                </c:pt>
                <c:pt idx="1069">
                  <c:v>1019.4979084039577</c:v>
                </c:pt>
                <c:pt idx="1070">
                  <c:v>1030.7827085645574</c:v>
                </c:pt>
                <c:pt idx="1071">
                  <c:v>1054.6910814987848</c:v>
                </c:pt>
                <c:pt idx="1072">
                  <c:v>1035.0427131039894</c:v>
                </c:pt>
                <c:pt idx="1073">
                  <c:v>1047.5519637218977</c:v>
                </c:pt>
                <c:pt idx="1074">
                  <c:v>1003.7304763480518</c:v>
                </c:pt>
                <c:pt idx="1075">
                  <c:v>955.02021257831802</c:v>
                </c:pt>
                <c:pt idx="1076">
                  <c:v>985.56227902204205</c:v>
                </c:pt>
                <c:pt idx="1077">
                  <c:v>998.97708145235788</c:v>
                </c:pt>
                <c:pt idx="1078">
                  <c:v>986.38058497876921</c:v>
                </c:pt>
                <c:pt idx="1079">
                  <c:v>972.12942572503391</c:v>
                </c:pt>
                <c:pt idx="1080">
                  <c:v>963.18221280111391</c:v>
                </c:pt>
                <c:pt idx="1081">
                  <c:v>898.33447420827792</c:v>
                </c:pt>
                <c:pt idx="1082">
                  <c:v>727.21225796329929</c:v>
                </c:pt>
                <c:pt idx="1083">
                  <c:v>739.70044923673288</c:v>
                </c:pt>
                <c:pt idx="1084">
                  <c:v>702.95791008413244</c:v>
                </c:pt>
                <c:pt idx="1085">
                  <c:v>807.27988565570195</c:v>
                </c:pt>
                <c:pt idx="1086">
                  <c:v>782.08388423074246</c:v>
                </c:pt>
                <c:pt idx="1087">
                  <c:v>819.63871238450588</c:v>
                </c:pt>
                <c:pt idx="1088">
                  <c:v>813.39311250889807</c:v>
                </c:pt>
                <c:pt idx="1089">
                  <c:v>801.13055706912075</c:v>
                </c:pt>
                <c:pt idx="1090">
                  <c:v>773.20586629581044</c:v>
                </c:pt>
                <c:pt idx="1091">
                  <c:v>780.15544997242614</c:v>
                </c:pt>
                <c:pt idx="1092">
                  <c:v>793.42885394698385</c:v>
                </c:pt>
                <c:pt idx="1093">
                  <c:v>774.11442658600004</c:v>
                </c:pt>
                <c:pt idx="1094">
                  <c:v>791.65084357777187</c:v>
                </c:pt>
                <c:pt idx="1095">
                  <c:v>789.10867985191021</c:v>
                </c:pt>
                <c:pt idx="1096">
                  <c:v>831.67864046840896</c:v>
                </c:pt>
                <c:pt idx="1097">
                  <c:v>806.67518162150293</c:v>
                </c:pt>
                <c:pt idx="1098">
                  <c:v>739.70345771451503</c:v>
                </c:pt>
                <c:pt idx="1099">
                  <c:v>760.66953937786343</c:v>
                </c:pt>
                <c:pt idx="1100">
                  <c:v>760.78085305580055</c:v>
                </c:pt>
                <c:pt idx="1101">
                  <c:v>759.88733515452145</c:v>
                </c:pt>
                <c:pt idx="1102">
                  <c:v>728.23213193142601</c:v>
                </c:pt>
                <c:pt idx="1103">
                  <c:v>736.77019187698249</c:v>
                </c:pt>
                <c:pt idx="1104">
                  <c:v>712.32931837532612</c:v>
                </c:pt>
                <c:pt idx="1105">
                  <c:v>669.04935700225553</c:v>
                </c:pt>
                <c:pt idx="1106">
                  <c:v>709.54346794911578</c:v>
                </c:pt>
                <c:pt idx="1107">
                  <c:v>718.89983385139919</c:v>
                </c:pt>
                <c:pt idx="1108">
                  <c:v>703.93566536330991</c:v>
                </c:pt>
                <c:pt idx="1109">
                  <c:v>710.53626561720387</c:v>
                </c:pt>
                <c:pt idx="1110">
                  <c:v>734.5529437515861</c:v>
                </c:pt>
                <c:pt idx="1111">
                  <c:v>690.52988836634051</c:v>
                </c:pt>
                <c:pt idx="1112">
                  <c:v>704.49825070855979</c:v>
                </c:pt>
                <c:pt idx="1113">
                  <c:v>712.92800545396108</c:v>
                </c:pt>
                <c:pt idx="1114">
                  <c:v>741.51456133933004</c:v>
                </c:pt>
                <c:pt idx="1115">
                  <c:v>770.49221933637011</c:v>
                </c:pt>
                <c:pt idx="1116">
                  <c:v>796.81038297404723</c:v>
                </c:pt>
                <c:pt idx="1117">
                  <c:v>798.55530008765618</c:v>
                </c:pt>
              </c:numCache>
            </c:numRef>
          </c:val>
          <c:smooth val="0"/>
          <c:extLst>
            <c:ext xmlns:c16="http://schemas.microsoft.com/office/drawing/2014/chart" uri="{C3380CC4-5D6E-409C-BE32-E72D297353CC}">
              <c16:uniqueId val="{00000006-2E4E-4ED9-B378-C1A381504268}"/>
            </c:ext>
          </c:extLst>
        </c:ser>
        <c:dLbls>
          <c:showLegendKey val="0"/>
          <c:showVal val="0"/>
          <c:showCatName val="0"/>
          <c:showSerName val="0"/>
          <c:showPercent val="0"/>
          <c:showBubbleSize val="0"/>
        </c:dLbls>
        <c:smooth val="0"/>
        <c:axId val="1602051520"/>
        <c:axId val="1719746704"/>
      </c:lineChart>
      <c:catAx>
        <c:axId val="1602051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746704"/>
        <c:crosses val="autoZero"/>
        <c:auto val="1"/>
        <c:lblAlgn val="ctr"/>
        <c:lblOffset val="100"/>
        <c:noMultiLvlLbl val="0"/>
      </c:catAx>
      <c:valAx>
        <c:axId val="1719746704"/>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 Value (log)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2051520"/>
        <c:crosses val="autoZero"/>
        <c:crossBetween val="between"/>
      </c:valAx>
      <c:spPr>
        <a:noFill/>
        <a:ln>
          <a:solidFill>
            <a:schemeClr val="accent1"/>
          </a:solidFill>
        </a:ln>
        <a:effectLst/>
      </c:spPr>
    </c:plotArea>
    <c:legend>
      <c:legendPos val="r"/>
      <c:layout>
        <c:manualLayout>
          <c:xMode val="edge"/>
          <c:yMode val="edge"/>
          <c:x val="0.82839618285557859"/>
          <c:y val="0.6224319700466876"/>
          <c:w val="0.10447050340666442"/>
          <c:h val="9.75087250917832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Crypto ETP Backtest-master-product rev-A2 25-Apr-2025.xlsx]Sheet1!PivotTable1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Ether: </a:t>
            </a:r>
            <a:r>
              <a:rPr lang="en-US" baseline="0"/>
              <a:t>Nov-2017 through Sept 2024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7751329751005594E-2"/>
          <c:y val="0.15743489281046166"/>
          <c:w val="0.78428827441055282"/>
          <c:h val="0.69833069904561396"/>
        </c:manualLayout>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Sheet1!$A$4:$A$1230</c:f>
              <c:strCache>
                <c:ptCount val="1226"/>
                <c:pt idx="0">
                  <c:v>4/5/2022</c:v>
                </c:pt>
                <c:pt idx="1">
                  <c:v>4/6/2022</c:v>
                </c:pt>
                <c:pt idx="2">
                  <c:v>4/7/2022</c:v>
                </c:pt>
                <c:pt idx="3">
                  <c:v>4/8/2022</c:v>
                </c:pt>
                <c:pt idx="4">
                  <c:v>4/11/2022</c:v>
                </c:pt>
                <c:pt idx="5">
                  <c:v>4/12/2022</c:v>
                </c:pt>
                <c:pt idx="6">
                  <c:v>4/13/2022</c:v>
                </c:pt>
                <c:pt idx="7">
                  <c:v>4/14/2022</c:v>
                </c:pt>
                <c:pt idx="8">
                  <c:v>4/18/2022</c:v>
                </c:pt>
                <c:pt idx="9">
                  <c:v>4/19/2022</c:v>
                </c:pt>
                <c:pt idx="10">
                  <c:v>4/20/2022</c:v>
                </c:pt>
                <c:pt idx="11">
                  <c:v>4/21/2022</c:v>
                </c:pt>
                <c:pt idx="12">
                  <c:v>4/22/2022</c:v>
                </c:pt>
                <c:pt idx="13">
                  <c:v>4/25/2022</c:v>
                </c:pt>
                <c:pt idx="14">
                  <c:v>4/26/2022</c:v>
                </c:pt>
                <c:pt idx="15">
                  <c:v>4/27/2022</c:v>
                </c:pt>
                <c:pt idx="16">
                  <c:v>4/28/2022</c:v>
                </c:pt>
                <c:pt idx="17">
                  <c:v>4/29/2022</c:v>
                </c:pt>
                <c:pt idx="18">
                  <c:v>5/2/2022</c:v>
                </c:pt>
                <c:pt idx="19">
                  <c:v>5/3/2022</c:v>
                </c:pt>
                <c:pt idx="20">
                  <c:v>5/4/2022</c:v>
                </c:pt>
                <c:pt idx="21">
                  <c:v>5/5/2022</c:v>
                </c:pt>
                <c:pt idx="22">
                  <c:v>5/6/2022</c:v>
                </c:pt>
                <c:pt idx="23">
                  <c:v>5/9/2022</c:v>
                </c:pt>
                <c:pt idx="24">
                  <c:v>5/10/2022</c:v>
                </c:pt>
                <c:pt idx="25">
                  <c:v>5/11/2022</c:v>
                </c:pt>
                <c:pt idx="26">
                  <c:v>5/12/2022</c:v>
                </c:pt>
                <c:pt idx="27">
                  <c:v>5/13/2022</c:v>
                </c:pt>
                <c:pt idx="28">
                  <c:v>5/16/2022</c:v>
                </c:pt>
                <c:pt idx="29">
                  <c:v>5/17/2022</c:v>
                </c:pt>
                <c:pt idx="30">
                  <c:v>5/18/2022</c:v>
                </c:pt>
                <c:pt idx="31">
                  <c:v>5/19/2022</c:v>
                </c:pt>
                <c:pt idx="32">
                  <c:v>5/20/2022</c:v>
                </c:pt>
                <c:pt idx="33">
                  <c:v>5/23/2022</c:v>
                </c:pt>
                <c:pt idx="34">
                  <c:v>5/24/2022</c:v>
                </c:pt>
                <c:pt idx="35">
                  <c:v>5/25/2022</c:v>
                </c:pt>
                <c:pt idx="36">
                  <c:v>5/26/2022</c:v>
                </c:pt>
                <c:pt idx="37">
                  <c:v>5/27/2022</c:v>
                </c:pt>
                <c:pt idx="38">
                  <c:v>5/31/2022</c:v>
                </c:pt>
                <c:pt idx="39">
                  <c:v>6/1/2022</c:v>
                </c:pt>
                <c:pt idx="40">
                  <c:v>6/2/2022</c:v>
                </c:pt>
                <c:pt idx="41">
                  <c:v>6/3/2022</c:v>
                </c:pt>
                <c:pt idx="42">
                  <c:v>6/6/2022</c:v>
                </c:pt>
                <c:pt idx="43">
                  <c:v>6/7/2022</c:v>
                </c:pt>
                <c:pt idx="44">
                  <c:v>6/8/2022</c:v>
                </c:pt>
                <c:pt idx="45">
                  <c:v>6/9/2022</c:v>
                </c:pt>
                <c:pt idx="46">
                  <c:v>6/10/2022</c:v>
                </c:pt>
                <c:pt idx="47">
                  <c:v>6/13/2022</c:v>
                </c:pt>
                <c:pt idx="48">
                  <c:v>6/14/2022</c:v>
                </c:pt>
                <c:pt idx="49">
                  <c:v>6/15/2022</c:v>
                </c:pt>
                <c:pt idx="50">
                  <c:v>6/16/2022</c:v>
                </c:pt>
                <c:pt idx="51">
                  <c:v>6/17/2022</c:v>
                </c:pt>
                <c:pt idx="52">
                  <c:v>6/21/2022</c:v>
                </c:pt>
                <c:pt idx="53">
                  <c:v>6/22/2022</c:v>
                </c:pt>
                <c:pt idx="54">
                  <c:v>6/23/2022</c:v>
                </c:pt>
                <c:pt idx="55">
                  <c:v>6/24/2022</c:v>
                </c:pt>
                <c:pt idx="56">
                  <c:v>6/27/2022</c:v>
                </c:pt>
                <c:pt idx="57">
                  <c:v>6/28/2022</c:v>
                </c:pt>
                <c:pt idx="58">
                  <c:v>6/29/2022</c:v>
                </c:pt>
                <c:pt idx="59">
                  <c:v>6/30/2022</c:v>
                </c:pt>
                <c:pt idx="60">
                  <c:v>7/1/2022</c:v>
                </c:pt>
                <c:pt idx="61">
                  <c:v>7/5/2022</c:v>
                </c:pt>
                <c:pt idx="62">
                  <c:v>7/6/2022</c:v>
                </c:pt>
                <c:pt idx="63">
                  <c:v>7/7/2022</c:v>
                </c:pt>
                <c:pt idx="64">
                  <c:v>7/8/2022</c:v>
                </c:pt>
                <c:pt idx="65">
                  <c:v>7/11/2022</c:v>
                </c:pt>
                <c:pt idx="66">
                  <c:v>7/12/2022</c:v>
                </c:pt>
                <c:pt idx="67">
                  <c:v>7/13/2022</c:v>
                </c:pt>
                <c:pt idx="68">
                  <c:v>7/14/2022</c:v>
                </c:pt>
                <c:pt idx="69">
                  <c:v>7/15/2022</c:v>
                </c:pt>
                <c:pt idx="70">
                  <c:v>7/18/2022</c:v>
                </c:pt>
                <c:pt idx="71">
                  <c:v>7/19/2022</c:v>
                </c:pt>
                <c:pt idx="72">
                  <c:v>7/20/2022</c:v>
                </c:pt>
                <c:pt idx="73">
                  <c:v>7/21/2022</c:v>
                </c:pt>
                <c:pt idx="74">
                  <c:v>7/22/2022</c:v>
                </c:pt>
                <c:pt idx="75">
                  <c:v>7/25/2022</c:v>
                </c:pt>
                <c:pt idx="76">
                  <c:v>7/26/2022</c:v>
                </c:pt>
                <c:pt idx="77">
                  <c:v>7/27/2022</c:v>
                </c:pt>
                <c:pt idx="78">
                  <c:v>7/28/2022</c:v>
                </c:pt>
                <c:pt idx="79">
                  <c:v>7/29/2022</c:v>
                </c:pt>
                <c:pt idx="80">
                  <c:v>8/1/2022</c:v>
                </c:pt>
                <c:pt idx="81">
                  <c:v>8/2/2022</c:v>
                </c:pt>
                <c:pt idx="82">
                  <c:v>8/3/2022</c:v>
                </c:pt>
                <c:pt idx="83">
                  <c:v>8/4/2022</c:v>
                </c:pt>
                <c:pt idx="84">
                  <c:v>8/5/2022</c:v>
                </c:pt>
                <c:pt idx="85">
                  <c:v>8/8/2022</c:v>
                </c:pt>
                <c:pt idx="86">
                  <c:v>8/9/2022</c:v>
                </c:pt>
                <c:pt idx="87">
                  <c:v>8/10/2022</c:v>
                </c:pt>
                <c:pt idx="88">
                  <c:v>8/11/2022</c:v>
                </c:pt>
                <c:pt idx="89">
                  <c:v>8/12/2022</c:v>
                </c:pt>
                <c:pt idx="90">
                  <c:v>8/15/2022</c:v>
                </c:pt>
                <c:pt idx="91">
                  <c:v>8/16/2022</c:v>
                </c:pt>
                <c:pt idx="92">
                  <c:v>8/17/2022</c:v>
                </c:pt>
                <c:pt idx="93">
                  <c:v>8/18/2022</c:v>
                </c:pt>
                <c:pt idx="94">
                  <c:v>8/19/2022</c:v>
                </c:pt>
                <c:pt idx="95">
                  <c:v>8/22/2022</c:v>
                </c:pt>
                <c:pt idx="96">
                  <c:v>8/23/2022</c:v>
                </c:pt>
                <c:pt idx="97">
                  <c:v>8/24/2022</c:v>
                </c:pt>
                <c:pt idx="98">
                  <c:v>8/25/2022</c:v>
                </c:pt>
                <c:pt idx="99">
                  <c:v>8/26/2022</c:v>
                </c:pt>
                <c:pt idx="100">
                  <c:v>8/29/2022</c:v>
                </c:pt>
                <c:pt idx="101">
                  <c:v>8/30/2022</c:v>
                </c:pt>
                <c:pt idx="102">
                  <c:v>8/31/2022</c:v>
                </c:pt>
                <c:pt idx="103">
                  <c:v>9/1/2022</c:v>
                </c:pt>
                <c:pt idx="104">
                  <c:v>9/2/2022</c:v>
                </c:pt>
                <c:pt idx="105">
                  <c:v>9/6/2022</c:v>
                </c:pt>
                <c:pt idx="106">
                  <c:v>9/7/2022</c:v>
                </c:pt>
                <c:pt idx="107">
                  <c:v>9/8/2022</c:v>
                </c:pt>
                <c:pt idx="108">
                  <c:v>9/9/2022</c:v>
                </c:pt>
                <c:pt idx="109">
                  <c:v>9/12/2022</c:v>
                </c:pt>
                <c:pt idx="110">
                  <c:v>9/13/2022</c:v>
                </c:pt>
                <c:pt idx="111">
                  <c:v>9/14/2022</c:v>
                </c:pt>
                <c:pt idx="112">
                  <c:v>9/15/2022</c:v>
                </c:pt>
                <c:pt idx="113">
                  <c:v>9/16/2022</c:v>
                </c:pt>
                <c:pt idx="114">
                  <c:v>9/19/2022</c:v>
                </c:pt>
                <c:pt idx="115">
                  <c:v>9/20/2022</c:v>
                </c:pt>
                <c:pt idx="116">
                  <c:v>9/21/2022</c:v>
                </c:pt>
                <c:pt idx="117">
                  <c:v>9/22/2022</c:v>
                </c:pt>
                <c:pt idx="118">
                  <c:v>9/23/2022</c:v>
                </c:pt>
                <c:pt idx="119">
                  <c:v>9/26/2022</c:v>
                </c:pt>
                <c:pt idx="120">
                  <c:v>9/27/2022</c:v>
                </c:pt>
                <c:pt idx="121">
                  <c:v>9/28/2022</c:v>
                </c:pt>
                <c:pt idx="122">
                  <c:v>9/29/2022</c:v>
                </c:pt>
                <c:pt idx="123">
                  <c:v>9/30/2022</c:v>
                </c:pt>
                <c:pt idx="124">
                  <c:v>10/3/2022</c:v>
                </c:pt>
                <c:pt idx="125">
                  <c:v>10/4/2022</c:v>
                </c:pt>
                <c:pt idx="126">
                  <c:v>10/5/2022</c:v>
                </c:pt>
                <c:pt idx="127">
                  <c:v>10/6/2022</c:v>
                </c:pt>
                <c:pt idx="128">
                  <c:v>10/7/2022</c:v>
                </c:pt>
                <c:pt idx="129">
                  <c:v>10/10/2022</c:v>
                </c:pt>
                <c:pt idx="130">
                  <c:v>10/11/2022</c:v>
                </c:pt>
                <c:pt idx="131">
                  <c:v>10/12/2022</c:v>
                </c:pt>
                <c:pt idx="132">
                  <c:v>10/13/2022</c:v>
                </c:pt>
                <c:pt idx="133">
                  <c:v>10/14/2022</c:v>
                </c:pt>
                <c:pt idx="134">
                  <c:v>10/17/2022</c:v>
                </c:pt>
                <c:pt idx="135">
                  <c:v>10/18/2022</c:v>
                </c:pt>
                <c:pt idx="136">
                  <c:v>10/19/2022</c:v>
                </c:pt>
                <c:pt idx="137">
                  <c:v>10/20/2022</c:v>
                </c:pt>
                <c:pt idx="138">
                  <c:v>10/21/2022</c:v>
                </c:pt>
                <c:pt idx="139">
                  <c:v>10/24/2022</c:v>
                </c:pt>
                <c:pt idx="140">
                  <c:v>10/25/2022</c:v>
                </c:pt>
                <c:pt idx="141">
                  <c:v>10/26/2022</c:v>
                </c:pt>
                <c:pt idx="142">
                  <c:v>10/27/2022</c:v>
                </c:pt>
                <c:pt idx="143">
                  <c:v>10/28/2022</c:v>
                </c:pt>
                <c:pt idx="144">
                  <c:v>10/31/2022</c:v>
                </c:pt>
                <c:pt idx="145">
                  <c:v>11/1/2022</c:v>
                </c:pt>
                <c:pt idx="146">
                  <c:v>11/2/2022</c:v>
                </c:pt>
                <c:pt idx="147">
                  <c:v>11/3/2022</c:v>
                </c:pt>
                <c:pt idx="148">
                  <c:v>11/4/2022</c:v>
                </c:pt>
                <c:pt idx="149">
                  <c:v>11/7/2022</c:v>
                </c:pt>
                <c:pt idx="150">
                  <c:v>11/8/2022</c:v>
                </c:pt>
                <c:pt idx="151">
                  <c:v>11/9/2022</c:v>
                </c:pt>
                <c:pt idx="152">
                  <c:v>11/10/2022</c:v>
                </c:pt>
                <c:pt idx="153">
                  <c:v>11/11/2022</c:v>
                </c:pt>
                <c:pt idx="154">
                  <c:v>11/14/2022</c:v>
                </c:pt>
                <c:pt idx="155">
                  <c:v>11/15/2022</c:v>
                </c:pt>
                <c:pt idx="156">
                  <c:v>11/16/2022</c:v>
                </c:pt>
                <c:pt idx="157">
                  <c:v>11/17/2022</c:v>
                </c:pt>
                <c:pt idx="158">
                  <c:v>11/18/2022</c:v>
                </c:pt>
                <c:pt idx="159">
                  <c:v>11/21/2022</c:v>
                </c:pt>
                <c:pt idx="160">
                  <c:v>11/22/2022</c:v>
                </c:pt>
                <c:pt idx="161">
                  <c:v>11/23/2022</c:v>
                </c:pt>
                <c:pt idx="162">
                  <c:v>11/25/2022</c:v>
                </c:pt>
                <c:pt idx="163">
                  <c:v>11/28/2022</c:v>
                </c:pt>
                <c:pt idx="164">
                  <c:v>11/29/2022</c:v>
                </c:pt>
                <c:pt idx="165">
                  <c:v>11/30/2022</c:v>
                </c:pt>
                <c:pt idx="166">
                  <c:v>12/1/2022</c:v>
                </c:pt>
                <c:pt idx="167">
                  <c:v>12/2/2022</c:v>
                </c:pt>
                <c:pt idx="168">
                  <c:v>12/5/2022</c:v>
                </c:pt>
                <c:pt idx="169">
                  <c:v>12/6/2022</c:v>
                </c:pt>
                <c:pt idx="170">
                  <c:v>12/7/2022</c:v>
                </c:pt>
                <c:pt idx="171">
                  <c:v>12/8/2022</c:v>
                </c:pt>
                <c:pt idx="172">
                  <c:v>12/9/2022</c:v>
                </c:pt>
                <c:pt idx="173">
                  <c:v>12/12/2022</c:v>
                </c:pt>
                <c:pt idx="174">
                  <c:v>12/13/2022</c:v>
                </c:pt>
                <c:pt idx="175">
                  <c:v>12/14/2022</c:v>
                </c:pt>
                <c:pt idx="176">
                  <c:v>12/15/2022</c:v>
                </c:pt>
                <c:pt idx="177">
                  <c:v>12/16/2022</c:v>
                </c:pt>
                <c:pt idx="178">
                  <c:v>12/19/2022</c:v>
                </c:pt>
                <c:pt idx="179">
                  <c:v>12/20/2022</c:v>
                </c:pt>
                <c:pt idx="180">
                  <c:v>12/21/2022</c:v>
                </c:pt>
                <c:pt idx="181">
                  <c:v>12/22/2022</c:v>
                </c:pt>
                <c:pt idx="182">
                  <c:v>12/23/2022</c:v>
                </c:pt>
                <c:pt idx="183">
                  <c:v>12/27/2022</c:v>
                </c:pt>
                <c:pt idx="184">
                  <c:v>12/28/2022</c:v>
                </c:pt>
                <c:pt idx="185">
                  <c:v>12/29/2022</c:v>
                </c:pt>
                <c:pt idx="186">
                  <c:v>12/30/2022</c:v>
                </c:pt>
                <c:pt idx="187">
                  <c:v>1/3/2023</c:v>
                </c:pt>
                <c:pt idx="188">
                  <c:v>1/4/2023</c:v>
                </c:pt>
                <c:pt idx="189">
                  <c:v>1/5/2023</c:v>
                </c:pt>
                <c:pt idx="190">
                  <c:v>1/6/2023</c:v>
                </c:pt>
                <c:pt idx="191">
                  <c:v>1/9/2023</c:v>
                </c:pt>
                <c:pt idx="192">
                  <c:v>1/10/2023</c:v>
                </c:pt>
                <c:pt idx="193">
                  <c:v>1/11/2023</c:v>
                </c:pt>
                <c:pt idx="194">
                  <c:v>1/12/2023</c:v>
                </c:pt>
                <c:pt idx="195">
                  <c:v>1/13/2023</c:v>
                </c:pt>
                <c:pt idx="196">
                  <c:v>1/17/2023</c:v>
                </c:pt>
                <c:pt idx="197">
                  <c:v>1/18/2023</c:v>
                </c:pt>
                <c:pt idx="198">
                  <c:v>1/19/2023</c:v>
                </c:pt>
                <c:pt idx="199">
                  <c:v>1/20/2023</c:v>
                </c:pt>
                <c:pt idx="200">
                  <c:v>1/23/2023</c:v>
                </c:pt>
                <c:pt idx="201">
                  <c:v>1/24/2023</c:v>
                </c:pt>
                <c:pt idx="202">
                  <c:v>1/25/2023</c:v>
                </c:pt>
                <c:pt idx="203">
                  <c:v>1/26/2023</c:v>
                </c:pt>
                <c:pt idx="204">
                  <c:v>1/27/2023</c:v>
                </c:pt>
                <c:pt idx="205">
                  <c:v>1/30/2023</c:v>
                </c:pt>
                <c:pt idx="206">
                  <c:v>1/31/2023</c:v>
                </c:pt>
                <c:pt idx="207">
                  <c:v>2/1/2023</c:v>
                </c:pt>
                <c:pt idx="208">
                  <c:v>2/2/2023</c:v>
                </c:pt>
                <c:pt idx="209">
                  <c:v>2/3/2023</c:v>
                </c:pt>
                <c:pt idx="210">
                  <c:v>2/6/2023</c:v>
                </c:pt>
                <c:pt idx="211">
                  <c:v>2/7/2023</c:v>
                </c:pt>
                <c:pt idx="212">
                  <c:v>2/8/2023</c:v>
                </c:pt>
                <c:pt idx="213">
                  <c:v>2/9/2023</c:v>
                </c:pt>
                <c:pt idx="214">
                  <c:v>2/10/2023</c:v>
                </c:pt>
                <c:pt idx="215">
                  <c:v>2/13/2023</c:v>
                </c:pt>
                <c:pt idx="216">
                  <c:v>2/14/2023</c:v>
                </c:pt>
                <c:pt idx="217">
                  <c:v>2/15/2023</c:v>
                </c:pt>
                <c:pt idx="218">
                  <c:v>2/16/2023</c:v>
                </c:pt>
                <c:pt idx="219">
                  <c:v>2/17/2023</c:v>
                </c:pt>
                <c:pt idx="220">
                  <c:v>2/21/2023</c:v>
                </c:pt>
                <c:pt idx="221">
                  <c:v>2/22/2023</c:v>
                </c:pt>
                <c:pt idx="222">
                  <c:v>2/23/2023</c:v>
                </c:pt>
                <c:pt idx="223">
                  <c:v>2/24/2023</c:v>
                </c:pt>
                <c:pt idx="224">
                  <c:v>2/27/2023</c:v>
                </c:pt>
                <c:pt idx="225">
                  <c:v>2/28/2023</c:v>
                </c:pt>
                <c:pt idx="226">
                  <c:v>3/1/2023</c:v>
                </c:pt>
                <c:pt idx="227">
                  <c:v>3/2/2023</c:v>
                </c:pt>
                <c:pt idx="228">
                  <c:v>3/3/2023</c:v>
                </c:pt>
                <c:pt idx="229">
                  <c:v>3/6/2023</c:v>
                </c:pt>
                <c:pt idx="230">
                  <c:v>3/7/2023</c:v>
                </c:pt>
                <c:pt idx="231">
                  <c:v>3/8/2023</c:v>
                </c:pt>
                <c:pt idx="232">
                  <c:v>3/9/2023</c:v>
                </c:pt>
                <c:pt idx="233">
                  <c:v>3/10/2023</c:v>
                </c:pt>
                <c:pt idx="234">
                  <c:v>3/13/2023</c:v>
                </c:pt>
                <c:pt idx="235">
                  <c:v>3/14/2023</c:v>
                </c:pt>
                <c:pt idx="236">
                  <c:v>3/15/2023</c:v>
                </c:pt>
                <c:pt idx="237">
                  <c:v>3/16/2023</c:v>
                </c:pt>
                <c:pt idx="238">
                  <c:v>3/17/2023</c:v>
                </c:pt>
                <c:pt idx="239">
                  <c:v>3/20/2023</c:v>
                </c:pt>
                <c:pt idx="240">
                  <c:v>3/21/2023</c:v>
                </c:pt>
                <c:pt idx="241">
                  <c:v>3/22/2023</c:v>
                </c:pt>
                <c:pt idx="242">
                  <c:v>3/23/2023</c:v>
                </c:pt>
                <c:pt idx="243">
                  <c:v>3/24/2023</c:v>
                </c:pt>
                <c:pt idx="244">
                  <c:v>3/27/2023</c:v>
                </c:pt>
                <c:pt idx="245">
                  <c:v>3/28/2023</c:v>
                </c:pt>
                <c:pt idx="246">
                  <c:v>3/29/2023</c:v>
                </c:pt>
                <c:pt idx="247">
                  <c:v>3/30/2023</c:v>
                </c:pt>
                <c:pt idx="248">
                  <c:v>3/31/2023</c:v>
                </c:pt>
                <c:pt idx="249">
                  <c:v>4/3/2023</c:v>
                </c:pt>
                <c:pt idx="250">
                  <c:v>4/4/2023</c:v>
                </c:pt>
                <c:pt idx="251">
                  <c:v>4/5/2023</c:v>
                </c:pt>
                <c:pt idx="252">
                  <c:v>4/6/2023</c:v>
                </c:pt>
                <c:pt idx="253">
                  <c:v>4/10/2023</c:v>
                </c:pt>
                <c:pt idx="254">
                  <c:v>4/11/2023</c:v>
                </c:pt>
                <c:pt idx="255">
                  <c:v>4/12/2023</c:v>
                </c:pt>
                <c:pt idx="256">
                  <c:v>4/13/2023</c:v>
                </c:pt>
                <c:pt idx="257">
                  <c:v>4/14/2023</c:v>
                </c:pt>
                <c:pt idx="258">
                  <c:v>4/17/2023</c:v>
                </c:pt>
                <c:pt idx="259">
                  <c:v>4/18/2023</c:v>
                </c:pt>
                <c:pt idx="260">
                  <c:v>4/19/2023</c:v>
                </c:pt>
                <c:pt idx="261">
                  <c:v>4/20/2023</c:v>
                </c:pt>
                <c:pt idx="262">
                  <c:v>4/21/2023</c:v>
                </c:pt>
                <c:pt idx="263">
                  <c:v>4/24/2023</c:v>
                </c:pt>
                <c:pt idx="264">
                  <c:v>4/25/2023</c:v>
                </c:pt>
                <c:pt idx="265">
                  <c:v>4/26/2023</c:v>
                </c:pt>
                <c:pt idx="266">
                  <c:v>4/27/2023</c:v>
                </c:pt>
                <c:pt idx="267">
                  <c:v>4/28/2023</c:v>
                </c:pt>
                <c:pt idx="268">
                  <c:v>5/1/2023</c:v>
                </c:pt>
                <c:pt idx="269">
                  <c:v>5/2/2023</c:v>
                </c:pt>
                <c:pt idx="270">
                  <c:v>5/3/2023</c:v>
                </c:pt>
                <c:pt idx="271">
                  <c:v>5/4/2023</c:v>
                </c:pt>
                <c:pt idx="272">
                  <c:v>5/5/2023</c:v>
                </c:pt>
                <c:pt idx="273">
                  <c:v>5/8/2023</c:v>
                </c:pt>
                <c:pt idx="274">
                  <c:v>5/9/2023</c:v>
                </c:pt>
                <c:pt idx="275">
                  <c:v>5/10/2023</c:v>
                </c:pt>
                <c:pt idx="276">
                  <c:v>5/11/2023</c:v>
                </c:pt>
                <c:pt idx="277">
                  <c:v>5/12/2023</c:v>
                </c:pt>
                <c:pt idx="278">
                  <c:v>5/15/2023</c:v>
                </c:pt>
                <c:pt idx="279">
                  <c:v>5/16/2023</c:v>
                </c:pt>
                <c:pt idx="280">
                  <c:v>5/17/2023</c:v>
                </c:pt>
                <c:pt idx="281">
                  <c:v>5/18/2023</c:v>
                </c:pt>
                <c:pt idx="282">
                  <c:v>5/19/2023</c:v>
                </c:pt>
                <c:pt idx="283">
                  <c:v>5/22/2023</c:v>
                </c:pt>
                <c:pt idx="284">
                  <c:v>5/23/2023</c:v>
                </c:pt>
                <c:pt idx="285">
                  <c:v>5/24/2023</c:v>
                </c:pt>
                <c:pt idx="286">
                  <c:v>5/25/2023</c:v>
                </c:pt>
                <c:pt idx="287">
                  <c:v>5/26/2023</c:v>
                </c:pt>
                <c:pt idx="288">
                  <c:v>5/30/2023</c:v>
                </c:pt>
                <c:pt idx="289">
                  <c:v>5/31/2023</c:v>
                </c:pt>
                <c:pt idx="290">
                  <c:v>6/1/2023</c:v>
                </c:pt>
                <c:pt idx="291">
                  <c:v>6/2/2023</c:v>
                </c:pt>
                <c:pt idx="292">
                  <c:v>6/5/2023</c:v>
                </c:pt>
                <c:pt idx="293">
                  <c:v>6/6/2023</c:v>
                </c:pt>
                <c:pt idx="294">
                  <c:v>6/7/2023</c:v>
                </c:pt>
                <c:pt idx="295">
                  <c:v>6/8/2023</c:v>
                </c:pt>
                <c:pt idx="296">
                  <c:v>6/9/2023</c:v>
                </c:pt>
                <c:pt idx="297">
                  <c:v>6/12/2023</c:v>
                </c:pt>
                <c:pt idx="298">
                  <c:v>6/13/2023</c:v>
                </c:pt>
                <c:pt idx="299">
                  <c:v>6/14/2023</c:v>
                </c:pt>
                <c:pt idx="300">
                  <c:v>6/15/2023</c:v>
                </c:pt>
                <c:pt idx="301">
                  <c:v>6/16/2023</c:v>
                </c:pt>
                <c:pt idx="302">
                  <c:v>6/20/2023</c:v>
                </c:pt>
                <c:pt idx="303">
                  <c:v>6/21/2023</c:v>
                </c:pt>
                <c:pt idx="304">
                  <c:v>6/22/2023</c:v>
                </c:pt>
                <c:pt idx="305">
                  <c:v>6/23/2023</c:v>
                </c:pt>
                <c:pt idx="306">
                  <c:v>6/26/2023</c:v>
                </c:pt>
                <c:pt idx="307">
                  <c:v>6/27/2023</c:v>
                </c:pt>
                <c:pt idx="308">
                  <c:v>6/28/2023</c:v>
                </c:pt>
                <c:pt idx="309">
                  <c:v>6/29/2023</c:v>
                </c:pt>
                <c:pt idx="310">
                  <c:v>6/30/2023</c:v>
                </c:pt>
                <c:pt idx="311">
                  <c:v>7/3/2023</c:v>
                </c:pt>
                <c:pt idx="312">
                  <c:v>7/5/2023</c:v>
                </c:pt>
                <c:pt idx="313">
                  <c:v>7/6/2023</c:v>
                </c:pt>
                <c:pt idx="314">
                  <c:v>7/7/2023</c:v>
                </c:pt>
                <c:pt idx="315">
                  <c:v>7/10/2023</c:v>
                </c:pt>
                <c:pt idx="316">
                  <c:v>7/11/2023</c:v>
                </c:pt>
                <c:pt idx="317">
                  <c:v>7/12/2023</c:v>
                </c:pt>
                <c:pt idx="318">
                  <c:v>7/13/2023</c:v>
                </c:pt>
                <c:pt idx="319">
                  <c:v>7/14/2023</c:v>
                </c:pt>
                <c:pt idx="320">
                  <c:v>7/17/2023</c:v>
                </c:pt>
                <c:pt idx="321">
                  <c:v>7/18/2023</c:v>
                </c:pt>
                <c:pt idx="322">
                  <c:v>7/19/2023</c:v>
                </c:pt>
                <c:pt idx="323">
                  <c:v>7/20/2023</c:v>
                </c:pt>
                <c:pt idx="324">
                  <c:v>7/21/2023</c:v>
                </c:pt>
                <c:pt idx="325">
                  <c:v>7/24/2023</c:v>
                </c:pt>
                <c:pt idx="326">
                  <c:v>7/25/2023</c:v>
                </c:pt>
                <c:pt idx="327">
                  <c:v>7/26/2023</c:v>
                </c:pt>
                <c:pt idx="328">
                  <c:v>7/27/2023</c:v>
                </c:pt>
                <c:pt idx="329">
                  <c:v>7/28/2023</c:v>
                </c:pt>
                <c:pt idx="330">
                  <c:v>7/31/2023</c:v>
                </c:pt>
                <c:pt idx="331">
                  <c:v>8/1/2023</c:v>
                </c:pt>
                <c:pt idx="332">
                  <c:v>8/2/2023</c:v>
                </c:pt>
                <c:pt idx="333">
                  <c:v>8/3/2023</c:v>
                </c:pt>
                <c:pt idx="334">
                  <c:v>8/4/2023</c:v>
                </c:pt>
                <c:pt idx="335">
                  <c:v>8/7/2023</c:v>
                </c:pt>
                <c:pt idx="336">
                  <c:v>8/8/2023</c:v>
                </c:pt>
                <c:pt idx="337">
                  <c:v>8/9/2023</c:v>
                </c:pt>
                <c:pt idx="338">
                  <c:v>8/10/2023</c:v>
                </c:pt>
                <c:pt idx="339">
                  <c:v>8/11/2023</c:v>
                </c:pt>
                <c:pt idx="340">
                  <c:v>8/14/2023</c:v>
                </c:pt>
                <c:pt idx="341">
                  <c:v>8/15/2023</c:v>
                </c:pt>
                <c:pt idx="342">
                  <c:v>8/16/2023</c:v>
                </c:pt>
                <c:pt idx="343">
                  <c:v>8/17/2023</c:v>
                </c:pt>
                <c:pt idx="344">
                  <c:v>8/18/2023</c:v>
                </c:pt>
                <c:pt idx="345">
                  <c:v>8/21/2023</c:v>
                </c:pt>
                <c:pt idx="346">
                  <c:v>8/22/2023</c:v>
                </c:pt>
                <c:pt idx="347">
                  <c:v>8/23/2023</c:v>
                </c:pt>
                <c:pt idx="348">
                  <c:v>8/24/2023</c:v>
                </c:pt>
                <c:pt idx="349">
                  <c:v>8/25/2023</c:v>
                </c:pt>
                <c:pt idx="350">
                  <c:v>8/28/2023</c:v>
                </c:pt>
                <c:pt idx="351">
                  <c:v>8/29/2023</c:v>
                </c:pt>
                <c:pt idx="352">
                  <c:v>8/30/2023</c:v>
                </c:pt>
                <c:pt idx="353">
                  <c:v>8/31/2023</c:v>
                </c:pt>
                <c:pt idx="354">
                  <c:v>9/1/2023</c:v>
                </c:pt>
                <c:pt idx="355">
                  <c:v>9/5/2023</c:v>
                </c:pt>
                <c:pt idx="356">
                  <c:v>9/6/2023</c:v>
                </c:pt>
                <c:pt idx="357">
                  <c:v>9/7/2023</c:v>
                </c:pt>
                <c:pt idx="358">
                  <c:v>9/8/2023</c:v>
                </c:pt>
                <c:pt idx="359">
                  <c:v>9/11/2023</c:v>
                </c:pt>
                <c:pt idx="360">
                  <c:v>9/12/2023</c:v>
                </c:pt>
                <c:pt idx="361">
                  <c:v>9/13/2023</c:v>
                </c:pt>
                <c:pt idx="362">
                  <c:v>9/14/2023</c:v>
                </c:pt>
                <c:pt idx="363">
                  <c:v>9/15/2023</c:v>
                </c:pt>
                <c:pt idx="364">
                  <c:v>9/18/2023</c:v>
                </c:pt>
                <c:pt idx="365">
                  <c:v>9/19/2023</c:v>
                </c:pt>
                <c:pt idx="366">
                  <c:v>9/20/2023</c:v>
                </c:pt>
                <c:pt idx="367">
                  <c:v>9/21/2023</c:v>
                </c:pt>
                <c:pt idx="368">
                  <c:v>9/22/2023</c:v>
                </c:pt>
                <c:pt idx="369">
                  <c:v>9/25/2023</c:v>
                </c:pt>
                <c:pt idx="370">
                  <c:v>9/26/2023</c:v>
                </c:pt>
                <c:pt idx="371">
                  <c:v>9/27/2023</c:v>
                </c:pt>
                <c:pt idx="372">
                  <c:v>9/28/2023</c:v>
                </c:pt>
                <c:pt idx="373">
                  <c:v>9/29/2023</c:v>
                </c:pt>
                <c:pt idx="374">
                  <c:v>10/2/2023</c:v>
                </c:pt>
                <c:pt idx="375">
                  <c:v>10/3/2023</c:v>
                </c:pt>
                <c:pt idx="376">
                  <c:v>10/4/2023</c:v>
                </c:pt>
                <c:pt idx="377">
                  <c:v>10/5/2023</c:v>
                </c:pt>
                <c:pt idx="378">
                  <c:v>10/6/2023</c:v>
                </c:pt>
                <c:pt idx="379">
                  <c:v>10/9/2023</c:v>
                </c:pt>
                <c:pt idx="380">
                  <c:v>10/10/2023</c:v>
                </c:pt>
                <c:pt idx="381">
                  <c:v>10/11/2023</c:v>
                </c:pt>
                <c:pt idx="382">
                  <c:v>10/12/2023</c:v>
                </c:pt>
                <c:pt idx="383">
                  <c:v>10/13/2023</c:v>
                </c:pt>
                <c:pt idx="384">
                  <c:v>10/16/2023</c:v>
                </c:pt>
                <c:pt idx="385">
                  <c:v>10/17/2023</c:v>
                </c:pt>
                <c:pt idx="386">
                  <c:v>10/18/2023</c:v>
                </c:pt>
                <c:pt idx="387">
                  <c:v>10/19/2023</c:v>
                </c:pt>
                <c:pt idx="388">
                  <c:v>10/20/2023</c:v>
                </c:pt>
                <c:pt idx="389">
                  <c:v>10/23/2023</c:v>
                </c:pt>
                <c:pt idx="390">
                  <c:v>10/24/2023</c:v>
                </c:pt>
                <c:pt idx="391">
                  <c:v>10/25/2023</c:v>
                </c:pt>
                <c:pt idx="392">
                  <c:v>10/26/2023</c:v>
                </c:pt>
                <c:pt idx="393">
                  <c:v>10/27/2023</c:v>
                </c:pt>
                <c:pt idx="394">
                  <c:v>10/30/2023</c:v>
                </c:pt>
                <c:pt idx="395">
                  <c:v>10/31/2023</c:v>
                </c:pt>
                <c:pt idx="396">
                  <c:v>11/1/2023</c:v>
                </c:pt>
                <c:pt idx="397">
                  <c:v>11/2/2023</c:v>
                </c:pt>
                <c:pt idx="398">
                  <c:v>11/3/2023</c:v>
                </c:pt>
                <c:pt idx="399">
                  <c:v>11/6/2023</c:v>
                </c:pt>
                <c:pt idx="400">
                  <c:v>11/7/2023</c:v>
                </c:pt>
                <c:pt idx="401">
                  <c:v>11/8/2023</c:v>
                </c:pt>
                <c:pt idx="402">
                  <c:v>11/9/2023</c:v>
                </c:pt>
                <c:pt idx="403">
                  <c:v>11/10/2023</c:v>
                </c:pt>
                <c:pt idx="404">
                  <c:v>11/13/2023</c:v>
                </c:pt>
                <c:pt idx="405">
                  <c:v>11/14/2023</c:v>
                </c:pt>
                <c:pt idx="406">
                  <c:v>11/15/2023</c:v>
                </c:pt>
                <c:pt idx="407">
                  <c:v>11/16/2023</c:v>
                </c:pt>
                <c:pt idx="408">
                  <c:v>11/17/2023</c:v>
                </c:pt>
                <c:pt idx="409">
                  <c:v>11/20/2023</c:v>
                </c:pt>
                <c:pt idx="410">
                  <c:v>11/21/2023</c:v>
                </c:pt>
                <c:pt idx="411">
                  <c:v>11/22/2023</c:v>
                </c:pt>
                <c:pt idx="412">
                  <c:v>11/24/2023</c:v>
                </c:pt>
                <c:pt idx="413">
                  <c:v>11/27/2023</c:v>
                </c:pt>
                <c:pt idx="414">
                  <c:v>11/28/2023</c:v>
                </c:pt>
                <c:pt idx="415">
                  <c:v>11/29/2023</c:v>
                </c:pt>
                <c:pt idx="416">
                  <c:v>11/30/2023</c:v>
                </c:pt>
                <c:pt idx="417">
                  <c:v>12/1/2023</c:v>
                </c:pt>
                <c:pt idx="418">
                  <c:v>12/4/2023</c:v>
                </c:pt>
                <c:pt idx="419">
                  <c:v>12/5/2023</c:v>
                </c:pt>
                <c:pt idx="420">
                  <c:v>12/6/2023</c:v>
                </c:pt>
                <c:pt idx="421">
                  <c:v>12/7/2023</c:v>
                </c:pt>
                <c:pt idx="422">
                  <c:v>12/8/2023</c:v>
                </c:pt>
                <c:pt idx="423">
                  <c:v>12/11/2023</c:v>
                </c:pt>
                <c:pt idx="424">
                  <c:v>12/12/2023</c:v>
                </c:pt>
                <c:pt idx="425">
                  <c:v>12/13/2023</c:v>
                </c:pt>
                <c:pt idx="426">
                  <c:v>12/14/2023</c:v>
                </c:pt>
                <c:pt idx="427">
                  <c:v>12/15/2023</c:v>
                </c:pt>
                <c:pt idx="428">
                  <c:v>12/18/2023</c:v>
                </c:pt>
                <c:pt idx="429">
                  <c:v>12/19/2023</c:v>
                </c:pt>
                <c:pt idx="430">
                  <c:v>12/20/2023</c:v>
                </c:pt>
                <c:pt idx="431">
                  <c:v>12/21/2023</c:v>
                </c:pt>
                <c:pt idx="432">
                  <c:v>12/22/2023</c:v>
                </c:pt>
                <c:pt idx="433">
                  <c:v>12/26/2023</c:v>
                </c:pt>
                <c:pt idx="434">
                  <c:v>12/27/2023</c:v>
                </c:pt>
                <c:pt idx="435">
                  <c:v>12/28/2023</c:v>
                </c:pt>
                <c:pt idx="436">
                  <c:v>12/29/2023</c:v>
                </c:pt>
                <c:pt idx="437">
                  <c:v>1/2/2024</c:v>
                </c:pt>
                <c:pt idx="438">
                  <c:v>1/3/2024</c:v>
                </c:pt>
                <c:pt idx="439">
                  <c:v>1/4/2024</c:v>
                </c:pt>
                <c:pt idx="440">
                  <c:v>1/5/2024</c:v>
                </c:pt>
                <c:pt idx="441">
                  <c:v>1/8/2024</c:v>
                </c:pt>
                <c:pt idx="442">
                  <c:v>1/9/2024</c:v>
                </c:pt>
                <c:pt idx="443">
                  <c:v>1/10/2024</c:v>
                </c:pt>
                <c:pt idx="444">
                  <c:v>1/11/2024</c:v>
                </c:pt>
                <c:pt idx="445">
                  <c:v>1/12/2024</c:v>
                </c:pt>
                <c:pt idx="446">
                  <c:v>1/16/2024</c:v>
                </c:pt>
                <c:pt idx="447">
                  <c:v>1/17/2024</c:v>
                </c:pt>
                <c:pt idx="448">
                  <c:v>1/18/2024</c:v>
                </c:pt>
                <c:pt idx="449">
                  <c:v>1/19/2024</c:v>
                </c:pt>
                <c:pt idx="450">
                  <c:v>1/22/2024</c:v>
                </c:pt>
                <c:pt idx="451">
                  <c:v>1/23/2024</c:v>
                </c:pt>
                <c:pt idx="452">
                  <c:v>1/24/2024</c:v>
                </c:pt>
                <c:pt idx="453">
                  <c:v>1/25/2024</c:v>
                </c:pt>
                <c:pt idx="454">
                  <c:v>1/26/2024</c:v>
                </c:pt>
                <c:pt idx="455">
                  <c:v>1/29/2024</c:v>
                </c:pt>
                <c:pt idx="456">
                  <c:v>1/30/2024</c:v>
                </c:pt>
                <c:pt idx="457">
                  <c:v>1/31/2024</c:v>
                </c:pt>
                <c:pt idx="458">
                  <c:v>2/1/2024</c:v>
                </c:pt>
                <c:pt idx="459">
                  <c:v>2/2/2024</c:v>
                </c:pt>
                <c:pt idx="460">
                  <c:v>2/5/2024</c:v>
                </c:pt>
                <c:pt idx="461">
                  <c:v>2/6/2024</c:v>
                </c:pt>
                <c:pt idx="462">
                  <c:v>2/7/2024</c:v>
                </c:pt>
                <c:pt idx="463">
                  <c:v>2/8/2024</c:v>
                </c:pt>
                <c:pt idx="464">
                  <c:v>2/9/2024</c:v>
                </c:pt>
                <c:pt idx="465">
                  <c:v>2/12/2024</c:v>
                </c:pt>
                <c:pt idx="466">
                  <c:v>2/13/2024</c:v>
                </c:pt>
                <c:pt idx="467">
                  <c:v>2/14/2024</c:v>
                </c:pt>
                <c:pt idx="468">
                  <c:v>2/15/2024</c:v>
                </c:pt>
                <c:pt idx="469">
                  <c:v>2/16/2024</c:v>
                </c:pt>
                <c:pt idx="470">
                  <c:v>2/20/2024</c:v>
                </c:pt>
                <c:pt idx="471">
                  <c:v>2/21/2024</c:v>
                </c:pt>
                <c:pt idx="472">
                  <c:v>2/22/2024</c:v>
                </c:pt>
                <c:pt idx="473">
                  <c:v>2/23/2024</c:v>
                </c:pt>
                <c:pt idx="474">
                  <c:v>2/26/2024</c:v>
                </c:pt>
                <c:pt idx="475">
                  <c:v>2/27/2024</c:v>
                </c:pt>
                <c:pt idx="476">
                  <c:v>2/28/2024</c:v>
                </c:pt>
                <c:pt idx="477">
                  <c:v>2/29/2024</c:v>
                </c:pt>
                <c:pt idx="478">
                  <c:v>3/1/2024</c:v>
                </c:pt>
                <c:pt idx="479">
                  <c:v>3/4/2024</c:v>
                </c:pt>
                <c:pt idx="480">
                  <c:v>3/5/2024</c:v>
                </c:pt>
                <c:pt idx="481">
                  <c:v>3/6/2024</c:v>
                </c:pt>
                <c:pt idx="482">
                  <c:v>3/7/2024</c:v>
                </c:pt>
                <c:pt idx="483">
                  <c:v>3/8/2024</c:v>
                </c:pt>
                <c:pt idx="484">
                  <c:v>3/11/2024</c:v>
                </c:pt>
                <c:pt idx="485">
                  <c:v>3/12/2024</c:v>
                </c:pt>
                <c:pt idx="486">
                  <c:v>3/13/2024</c:v>
                </c:pt>
                <c:pt idx="487">
                  <c:v>3/14/2024</c:v>
                </c:pt>
                <c:pt idx="488">
                  <c:v>3/15/2024</c:v>
                </c:pt>
                <c:pt idx="489">
                  <c:v>3/18/2024</c:v>
                </c:pt>
                <c:pt idx="490">
                  <c:v>3/19/2024</c:v>
                </c:pt>
                <c:pt idx="491">
                  <c:v>3/20/2024</c:v>
                </c:pt>
                <c:pt idx="492">
                  <c:v>3/21/2024</c:v>
                </c:pt>
                <c:pt idx="493">
                  <c:v>3/22/2024</c:v>
                </c:pt>
                <c:pt idx="494">
                  <c:v>3/25/2024</c:v>
                </c:pt>
                <c:pt idx="495">
                  <c:v>3/26/2024</c:v>
                </c:pt>
                <c:pt idx="496">
                  <c:v>3/27/2024</c:v>
                </c:pt>
                <c:pt idx="497">
                  <c:v>3/28/2024</c:v>
                </c:pt>
                <c:pt idx="498">
                  <c:v>4/1/2024</c:v>
                </c:pt>
                <c:pt idx="499">
                  <c:v>4/2/2024</c:v>
                </c:pt>
                <c:pt idx="500">
                  <c:v>4/3/2024</c:v>
                </c:pt>
                <c:pt idx="501">
                  <c:v>4/4/2024</c:v>
                </c:pt>
                <c:pt idx="502">
                  <c:v>4/5/2024</c:v>
                </c:pt>
                <c:pt idx="503">
                  <c:v>4/8/2024</c:v>
                </c:pt>
                <c:pt idx="504">
                  <c:v>4/9/2024</c:v>
                </c:pt>
                <c:pt idx="505">
                  <c:v>4/10/2024</c:v>
                </c:pt>
                <c:pt idx="506">
                  <c:v>4/11/2024</c:v>
                </c:pt>
                <c:pt idx="507">
                  <c:v>4/12/2024</c:v>
                </c:pt>
                <c:pt idx="508">
                  <c:v>4/15/2024</c:v>
                </c:pt>
                <c:pt idx="509">
                  <c:v>4/16/2024</c:v>
                </c:pt>
                <c:pt idx="510">
                  <c:v>4/17/2024</c:v>
                </c:pt>
                <c:pt idx="511">
                  <c:v>4/18/2024</c:v>
                </c:pt>
                <c:pt idx="512">
                  <c:v>4/19/2024</c:v>
                </c:pt>
                <c:pt idx="513">
                  <c:v>4/22/2024</c:v>
                </c:pt>
                <c:pt idx="514">
                  <c:v>4/23/2024</c:v>
                </c:pt>
                <c:pt idx="515">
                  <c:v>4/24/2024</c:v>
                </c:pt>
                <c:pt idx="516">
                  <c:v>4/25/2024</c:v>
                </c:pt>
                <c:pt idx="517">
                  <c:v>4/26/2024</c:v>
                </c:pt>
                <c:pt idx="518">
                  <c:v>4/29/2024</c:v>
                </c:pt>
                <c:pt idx="519">
                  <c:v>4/30/2024</c:v>
                </c:pt>
                <c:pt idx="520">
                  <c:v>5/1/2024</c:v>
                </c:pt>
                <c:pt idx="521">
                  <c:v>5/2/2024</c:v>
                </c:pt>
                <c:pt idx="522">
                  <c:v>5/3/2024</c:v>
                </c:pt>
                <c:pt idx="523">
                  <c:v>5/6/2024</c:v>
                </c:pt>
                <c:pt idx="524">
                  <c:v>5/7/2024</c:v>
                </c:pt>
                <c:pt idx="525">
                  <c:v>5/8/2024</c:v>
                </c:pt>
                <c:pt idx="526">
                  <c:v>5/9/2024</c:v>
                </c:pt>
                <c:pt idx="527">
                  <c:v>5/10/2024</c:v>
                </c:pt>
                <c:pt idx="528">
                  <c:v>5/13/2024</c:v>
                </c:pt>
                <c:pt idx="529">
                  <c:v>5/14/2024</c:v>
                </c:pt>
                <c:pt idx="530">
                  <c:v>5/15/2024</c:v>
                </c:pt>
                <c:pt idx="531">
                  <c:v>5/16/2024</c:v>
                </c:pt>
                <c:pt idx="532">
                  <c:v>5/17/2024</c:v>
                </c:pt>
                <c:pt idx="533">
                  <c:v>5/20/2024</c:v>
                </c:pt>
                <c:pt idx="534">
                  <c:v>5/21/2024</c:v>
                </c:pt>
                <c:pt idx="535">
                  <c:v>5/22/2024</c:v>
                </c:pt>
                <c:pt idx="536">
                  <c:v>5/23/2024</c:v>
                </c:pt>
                <c:pt idx="537">
                  <c:v>5/28/2024</c:v>
                </c:pt>
                <c:pt idx="538">
                  <c:v>5/29/2024</c:v>
                </c:pt>
                <c:pt idx="539">
                  <c:v>5/30/2024</c:v>
                </c:pt>
                <c:pt idx="540">
                  <c:v>5/31/2024</c:v>
                </c:pt>
                <c:pt idx="541">
                  <c:v>6/3/2024</c:v>
                </c:pt>
                <c:pt idx="542">
                  <c:v>6/4/2024</c:v>
                </c:pt>
                <c:pt idx="543">
                  <c:v>6/5/2024</c:v>
                </c:pt>
                <c:pt idx="544">
                  <c:v>6/6/2024</c:v>
                </c:pt>
                <c:pt idx="545">
                  <c:v>6/7/2024</c:v>
                </c:pt>
                <c:pt idx="546">
                  <c:v>6/10/2024</c:v>
                </c:pt>
                <c:pt idx="547">
                  <c:v>6/11/2024</c:v>
                </c:pt>
                <c:pt idx="548">
                  <c:v>6/12/2024</c:v>
                </c:pt>
                <c:pt idx="549">
                  <c:v>6/13/2024</c:v>
                </c:pt>
                <c:pt idx="550">
                  <c:v>6/14/2024</c:v>
                </c:pt>
                <c:pt idx="551">
                  <c:v>6/17/2024</c:v>
                </c:pt>
                <c:pt idx="552">
                  <c:v>6/18/2024</c:v>
                </c:pt>
                <c:pt idx="553">
                  <c:v>6/20/2024</c:v>
                </c:pt>
                <c:pt idx="554">
                  <c:v>6/21/2024</c:v>
                </c:pt>
                <c:pt idx="555">
                  <c:v>6/24/2024</c:v>
                </c:pt>
                <c:pt idx="556">
                  <c:v>6/25/2024</c:v>
                </c:pt>
                <c:pt idx="557">
                  <c:v>6/26/2024</c:v>
                </c:pt>
                <c:pt idx="558">
                  <c:v>6/27/2024</c:v>
                </c:pt>
                <c:pt idx="559">
                  <c:v>6/28/2024</c:v>
                </c:pt>
                <c:pt idx="560">
                  <c:v>7/1/2024</c:v>
                </c:pt>
                <c:pt idx="561">
                  <c:v>7/2/2024</c:v>
                </c:pt>
                <c:pt idx="562">
                  <c:v>7/3/2024</c:v>
                </c:pt>
                <c:pt idx="563">
                  <c:v>7/5/2024</c:v>
                </c:pt>
                <c:pt idx="564">
                  <c:v>7/8/2024</c:v>
                </c:pt>
                <c:pt idx="565">
                  <c:v>7/9/2024</c:v>
                </c:pt>
                <c:pt idx="566">
                  <c:v>7/10/2024</c:v>
                </c:pt>
                <c:pt idx="567">
                  <c:v>7/11/2024</c:v>
                </c:pt>
                <c:pt idx="568">
                  <c:v>7/12/2024</c:v>
                </c:pt>
                <c:pt idx="569">
                  <c:v>7/15/2024</c:v>
                </c:pt>
                <c:pt idx="570">
                  <c:v>7/16/2024</c:v>
                </c:pt>
                <c:pt idx="571">
                  <c:v>7/17/2024</c:v>
                </c:pt>
                <c:pt idx="572">
                  <c:v>7/18/2024</c:v>
                </c:pt>
                <c:pt idx="573">
                  <c:v>7/19/2024</c:v>
                </c:pt>
                <c:pt idx="574">
                  <c:v>7/22/2024</c:v>
                </c:pt>
                <c:pt idx="575">
                  <c:v>7/23/2024</c:v>
                </c:pt>
                <c:pt idx="576">
                  <c:v>7/24/2024</c:v>
                </c:pt>
                <c:pt idx="577">
                  <c:v>7/25/2024</c:v>
                </c:pt>
                <c:pt idx="578">
                  <c:v>7/26/2024</c:v>
                </c:pt>
                <c:pt idx="579">
                  <c:v>7/29/2024</c:v>
                </c:pt>
                <c:pt idx="580">
                  <c:v>7/30/2024</c:v>
                </c:pt>
                <c:pt idx="581">
                  <c:v>7/31/2024</c:v>
                </c:pt>
                <c:pt idx="582">
                  <c:v>8/1/2024</c:v>
                </c:pt>
                <c:pt idx="583">
                  <c:v>8/2/2024</c:v>
                </c:pt>
                <c:pt idx="584">
                  <c:v>8/5/2024</c:v>
                </c:pt>
                <c:pt idx="585">
                  <c:v>8/6/2024</c:v>
                </c:pt>
                <c:pt idx="586">
                  <c:v>8/7/2024</c:v>
                </c:pt>
                <c:pt idx="587">
                  <c:v>8/8/2024</c:v>
                </c:pt>
                <c:pt idx="588">
                  <c:v>8/9/2024</c:v>
                </c:pt>
                <c:pt idx="589">
                  <c:v>8/12/2024</c:v>
                </c:pt>
                <c:pt idx="590">
                  <c:v>8/13/2024</c:v>
                </c:pt>
                <c:pt idx="591">
                  <c:v>8/14/2024</c:v>
                </c:pt>
                <c:pt idx="592">
                  <c:v>8/15/2024</c:v>
                </c:pt>
                <c:pt idx="593">
                  <c:v>8/16/2024</c:v>
                </c:pt>
                <c:pt idx="594">
                  <c:v>8/19/2024</c:v>
                </c:pt>
                <c:pt idx="595">
                  <c:v>8/20/2024</c:v>
                </c:pt>
                <c:pt idx="596">
                  <c:v>8/21/2024</c:v>
                </c:pt>
                <c:pt idx="597">
                  <c:v>8/22/2024</c:v>
                </c:pt>
                <c:pt idx="598">
                  <c:v>8/23/2024</c:v>
                </c:pt>
                <c:pt idx="599">
                  <c:v>8/26/2024</c:v>
                </c:pt>
                <c:pt idx="600">
                  <c:v>8/27/2024</c:v>
                </c:pt>
                <c:pt idx="601">
                  <c:v>8/28/2024</c:v>
                </c:pt>
                <c:pt idx="602">
                  <c:v>8/29/2024</c:v>
                </c:pt>
                <c:pt idx="603">
                  <c:v>8/30/2024</c:v>
                </c:pt>
                <c:pt idx="604">
                  <c:v>9/3/2024</c:v>
                </c:pt>
                <c:pt idx="605">
                  <c:v>9/4/2024</c:v>
                </c:pt>
                <c:pt idx="606">
                  <c:v>9/5/2024</c:v>
                </c:pt>
                <c:pt idx="607">
                  <c:v>9/6/2024</c:v>
                </c:pt>
                <c:pt idx="608">
                  <c:v>9/9/2024</c:v>
                </c:pt>
                <c:pt idx="609">
                  <c:v>9/10/2024</c:v>
                </c:pt>
                <c:pt idx="610">
                  <c:v>9/11/2024</c:v>
                </c:pt>
                <c:pt idx="611">
                  <c:v>9/12/2024</c:v>
                </c:pt>
                <c:pt idx="612">
                  <c:v>9/13/2024</c:v>
                </c:pt>
                <c:pt idx="613">
                  <c:v>9/16/2024</c:v>
                </c:pt>
                <c:pt idx="614">
                  <c:v>9/17/2024</c:v>
                </c:pt>
                <c:pt idx="615">
                  <c:v>9/18/2024</c:v>
                </c:pt>
                <c:pt idx="616">
                  <c:v>9/19/2024</c:v>
                </c:pt>
                <c:pt idx="617">
                  <c:v>9/20/2024</c:v>
                </c:pt>
                <c:pt idx="618">
                  <c:v>9/23/2024</c:v>
                </c:pt>
                <c:pt idx="619">
                  <c:v>9/24/2024</c:v>
                </c:pt>
                <c:pt idx="620">
                  <c:v>9/25/2024</c:v>
                </c:pt>
                <c:pt idx="621">
                  <c:v>9/26/2024</c:v>
                </c:pt>
                <c:pt idx="622">
                  <c:v>9/27/2024</c:v>
                </c:pt>
                <c:pt idx="623">
                  <c:v>9/30/2024</c:v>
                </c:pt>
                <c:pt idx="624">
                  <c:v>10/1/2024</c:v>
                </c:pt>
                <c:pt idx="625">
                  <c:v>10/2/2024</c:v>
                </c:pt>
                <c:pt idx="626">
                  <c:v>10/3/2024</c:v>
                </c:pt>
                <c:pt idx="627">
                  <c:v>10/4/2024</c:v>
                </c:pt>
                <c:pt idx="628">
                  <c:v>10/7/2024</c:v>
                </c:pt>
                <c:pt idx="629">
                  <c:v>10/8/2024</c:v>
                </c:pt>
                <c:pt idx="630">
                  <c:v>10/9/2024</c:v>
                </c:pt>
                <c:pt idx="631">
                  <c:v>10/10/2024</c:v>
                </c:pt>
                <c:pt idx="632">
                  <c:v>10/11/2024</c:v>
                </c:pt>
                <c:pt idx="633">
                  <c:v>10/14/2024</c:v>
                </c:pt>
                <c:pt idx="634">
                  <c:v>10/15/2024</c:v>
                </c:pt>
                <c:pt idx="635">
                  <c:v>10/16/2024</c:v>
                </c:pt>
                <c:pt idx="636">
                  <c:v>10/17/2024</c:v>
                </c:pt>
                <c:pt idx="637">
                  <c:v>10/18/2024</c:v>
                </c:pt>
                <c:pt idx="638">
                  <c:v>10/21/2024</c:v>
                </c:pt>
                <c:pt idx="639">
                  <c:v>10/22/2024</c:v>
                </c:pt>
                <c:pt idx="640">
                  <c:v>10/23/2024</c:v>
                </c:pt>
                <c:pt idx="641">
                  <c:v>10/24/2024</c:v>
                </c:pt>
                <c:pt idx="642">
                  <c:v>10/25/2024</c:v>
                </c:pt>
                <c:pt idx="643">
                  <c:v>10/28/2024</c:v>
                </c:pt>
                <c:pt idx="644">
                  <c:v>10/29/2024</c:v>
                </c:pt>
                <c:pt idx="645">
                  <c:v>10/30/2024</c:v>
                </c:pt>
                <c:pt idx="646">
                  <c:v>10/31/2024</c:v>
                </c:pt>
                <c:pt idx="647">
                  <c:v>11/1/2024</c:v>
                </c:pt>
                <c:pt idx="648">
                  <c:v>11/4/2024</c:v>
                </c:pt>
                <c:pt idx="649">
                  <c:v>11/5/2024</c:v>
                </c:pt>
                <c:pt idx="650">
                  <c:v>11/6/2024</c:v>
                </c:pt>
                <c:pt idx="651">
                  <c:v>11/7/2024</c:v>
                </c:pt>
                <c:pt idx="652">
                  <c:v>11/8/2024</c:v>
                </c:pt>
                <c:pt idx="653">
                  <c:v>11/11/2024</c:v>
                </c:pt>
                <c:pt idx="654">
                  <c:v>11/12/2024</c:v>
                </c:pt>
                <c:pt idx="655">
                  <c:v>11/13/2024</c:v>
                </c:pt>
                <c:pt idx="656">
                  <c:v>11/14/2024</c:v>
                </c:pt>
                <c:pt idx="657">
                  <c:v>11/15/2024</c:v>
                </c:pt>
                <c:pt idx="658">
                  <c:v>11/18/2024</c:v>
                </c:pt>
                <c:pt idx="659">
                  <c:v>11/19/2024</c:v>
                </c:pt>
                <c:pt idx="660">
                  <c:v>11/20/2024</c:v>
                </c:pt>
                <c:pt idx="661">
                  <c:v>11/21/2024</c:v>
                </c:pt>
                <c:pt idx="662">
                  <c:v>11/22/2024</c:v>
                </c:pt>
                <c:pt idx="663">
                  <c:v>11/25/2024</c:v>
                </c:pt>
                <c:pt idx="664">
                  <c:v>11/26/2024</c:v>
                </c:pt>
                <c:pt idx="665">
                  <c:v>11/27/2024</c:v>
                </c:pt>
                <c:pt idx="666">
                  <c:v>11/29/2024</c:v>
                </c:pt>
                <c:pt idx="667">
                  <c:v>12/2/2024</c:v>
                </c:pt>
                <c:pt idx="668">
                  <c:v>12/3/2024</c:v>
                </c:pt>
                <c:pt idx="669">
                  <c:v>12/4/2024</c:v>
                </c:pt>
                <c:pt idx="670">
                  <c:v>12/5/2024</c:v>
                </c:pt>
                <c:pt idx="671">
                  <c:v>12/6/2024</c:v>
                </c:pt>
                <c:pt idx="672">
                  <c:v>12/9/2024</c:v>
                </c:pt>
                <c:pt idx="673">
                  <c:v>12/10/2024</c:v>
                </c:pt>
                <c:pt idx="674">
                  <c:v>12/11/2024</c:v>
                </c:pt>
                <c:pt idx="675">
                  <c:v>12/12/2024</c:v>
                </c:pt>
                <c:pt idx="676">
                  <c:v>12/13/2024</c:v>
                </c:pt>
                <c:pt idx="677">
                  <c:v>12/16/2024</c:v>
                </c:pt>
                <c:pt idx="678">
                  <c:v>12/17/2024</c:v>
                </c:pt>
                <c:pt idx="679">
                  <c:v>12/18/2024</c:v>
                </c:pt>
                <c:pt idx="680">
                  <c:v>12/19/2024</c:v>
                </c:pt>
                <c:pt idx="681">
                  <c:v>12/20/2024</c:v>
                </c:pt>
                <c:pt idx="682">
                  <c:v>12/23/2024</c:v>
                </c:pt>
                <c:pt idx="683">
                  <c:v>12/24/2024</c:v>
                </c:pt>
                <c:pt idx="684">
                  <c:v>12/26/2024</c:v>
                </c:pt>
                <c:pt idx="685">
                  <c:v>12/27/2024</c:v>
                </c:pt>
                <c:pt idx="686">
                  <c:v>12/30/2024</c:v>
                </c:pt>
                <c:pt idx="687">
                  <c:v>12/31/2024</c:v>
                </c:pt>
                <c:pt idx="688">
                  <c:v>1/2/2025</c:v>
                </c:pt>
                <c:pt idx="689">
                  <c:v>1/3/2025</c:v>
                </c:pt>
                <c:pt idx="690">
                  <c:v>1/6/2025</c:v>
                </c:pt>
                <c:pt idx="691">
                  <c:v>1/7/2025</c:v>
                </c:pt>
                <c:pt idx="692">
                  <c:v>1/8/2025</c:v>
                </c:pt>
                <c:pt idx="693">
                  <c:v>1/10/2025</c:v>
                </c:pt>
                <c:pt idx="694">
                  <c:v>1/13/2025</c:v>
                </c:pt>
                <c:pt idx="695">
                  <c:v>1/14/2025</c:v>
                </c:pt>
                <c:pt idx="696">
                  <c:v>1/15/2025</c:v>
                </c:pt>
                <c:pt idx="697">
                  <c:v>1/16/2025</c:v>
                </c:pt>
                <c:pt idx="698">
                  <c:v>1/17/2025</c:v>
                </c:pt>
                <c:pt idx="699">
                  <c:v>1/21/2025</c:v>
                </c:pt>
                <c:pt idx="700">
                  <c:v>1/22/2025</c:v>
                </c:pt>
                <c:pt idx="701">
                  <c:v>1/23/2025</c:v>
                </c:pt>
                <c:pt idx="702">
                  <c:v>1/24/2025</c:v>
                </c:pt>
                <c:pt idx="703">
                  <c:v>1/27/2025</c:v>
                </c:pt>
                <c:pt idx="704">
                  <c:v>1/28/2025</c:v>
                </c:pt>
                <c:pt idx="705">
                  <c:v>1/29/2025</c:v>
                </c:pt>
                <c:pt idx="706">
                  <c:v>1/30/2025</c:v>
                </c:pt>
                <c:pt idx="707">
                  <c:v>1/31/2025</c:v>
                </c:pt>
                <c:pt idx="708">
                  <c:v>2/3/2025</c:v>
                </c:pt>
                <c:pt idx="709">
                  <c:v>2/4/2025</c:v>
                </c:pt>
                <c:pt idx="710">
                  <c:v>2/5/2025</c:v>
                </c:pt>
                <c:pt idx="711">
                  <c:v>2/7/2025</c:v>
                </c:pt>
                <c:pt idx="712">
                  <c:v>2/10/2025</c:v>
                </c:pt>
                <c:pt idx="713">
                  <c:v>2/11/2025</c:v>
                </c:pt>
                <c:pt idx="714">
                  <c:v>2/12/2025</c:v>
                </c:pt>
                <c:pt idx="715">
                  <c:v>2/13/2025</c:v>
                </c:pt>
                <c:pt idx="716">
                  <c:v>2/14/2025</c:v>
                </c:pt>
                <c:pt idx="717">
                  <c:v>2/18/2025</c:v>
                </c:pt>
                <c:pt idx="718">
                  <c:v>2/19/2025</c:v>
                </c:pt>
                <c:pt idx="719">
                  <c:v>2/20/2025</c:v>
                </c:pt>
                <c:pt idx="720">
                  <c:v>2/21/2025</c:v>
                </c:pt>
                <c:pt idx="721">
                  <c:v>2/24/2025</c:v>
                </c:pt>
                <c:pt idx="722">
                  <c:v>2/25/2025</c:v>
                </c:pt>
                <c:pt idx="723">
                  <c:v>2/26/2025</c:v>
                </c:pt>
                <c:pt idx="724">
                  <c:v>2/27/2025</c:v>
                </c:pt>
                <c:pt idx="725">
                  <c:v>2/28/2025</c:v>
                </c:pt>
                <c:pt idx="726">
                  <c:v>3/3/2025</c:v>
                </c:pt>
                <c:pt idx="727">
                  <c:v>3/4/2025</c:v>
                </c:pt>
                <c:pt idx="728">
                  <c:v>3/5/2025</c:v>
                </c:pt>
                <c:pt idx="729">
                  <c:v>3/6/2025</c:v>
                </c:pt>
                <c:pt idx="730">
                  <c:v>3/7/2025</c:v>
                </c:pt>
                <c:pt idx="731">
                  <c:v>3/10/2025</c:v>
                </c:pt>
                <c:pt idx="732">
                  <c:v>3/11/2025</c:v>
                </c:pt>
                <c:pt idx="733">
                  <c:v>3/12/2025</c:v>
                </c:pt>
                <c:pt idx="734">
                  <c:v>3/13/2025</c:v>
                </c:pt>
                <c:pt idx="735">
                  <c:v>3/14/2025</c:v>
                </c:pt>
                <c:pt idx="736">
                  <c:v>3/17/2025</c:v>
                </c:pt>
                <c:pt idx="737">
                  <c:v>3/18/2025</c:v>
                </c:pt>
                <c:pt idx="738">
                  <c:v>3/19/2025</c:v>
                </c:pt>
                <c:pt idx="739">
                  <c:v>3/20/2025</c:v>
                </c:pt>
                <c:pt idx="740">
                  <c:v>3/21/2025</c:v>
                </c:pt>
                <c:pt idx="741">
                  <c:v>3/24/2025</c:v>
                </c:pt>
                <c:pt idx="742">
                  <c:v>3/25/2025</c:v>
                </c:pt>
                <c:pt idx="743">
                  <c:v>3/26/2025</c:v>
                </c:pt>
                <c:pt idx="744">
                  <c:v>3/27/2025</c:v>
                </c:pt>
                <c:pt idx="745">
                  <c:v>3/28/2025</c:v>
                </c:pt>
                <c:pt idx="746">
                  <c:v>3/31/2025</c:v>
                </c:pt>
                <c:pt idx="747">
                  <c:v>4/1/2025</c:v>
                </c:pt>
                <c:pt idx="748">
                  <c:v>4/2/2025</c:v>
                </c:pt>
                <c:pt idx="749">
                  <c:v>4/3/2025</c:v>
                </c:pt>
                <c:pt idx="750">
                  <c:v>4/4/2025</c:v>
                </c:pt>
                <c:pt idx="751">
                  <c:v>4/7/2025</c:v>
                </c:pt>
                <c:pt idx="752">
                  <c:v>4/8/2025</c:v>
                </c:pt>
                <c:pt idx="753">
                  <c:v>4/9/2025</c:v>
                </c:pt>
                <c:pt idx="754">
                  <c:v>4/10/2025</c:v>
                </c:pt>
                <c:pt idx="755">
                  <c:v>4/11/2025</c:v>
                </c:pt>
                <c:pt idx="756">
                  <c:v>4/14/2025</c:v>
                </c:pt>
                <c:pt idx="757">
                  <c:v>4/15/2025</c:v>
                </c:pt>
                <c:pt idx="758">
                  <c:v>4/16/2025</c:v>
                </c:pt>
                <c:pt idx="759">
                  <c:v>4/17/2025</c:v>
                </c:pt>
                <c:pt idx="760">
                  <c:v>4/21/2025</c:v>
                </c:pt>
                <c:pt idx="761">
                  <c:v>4/22/2025</c:v>
                </c:pt>
                <c:pt idx="762">
                  <c:v>4/23/2025</c:v>
                </c:pt>
                <c:pt idx="763">
                  <c:v>4/24/2025</c:v>
                </c:pt>
                <c:pt idx="764">
                  <c:v>4/25/2025</c:v>
                </c:pt>
                <c:pt idx="765">
                  <c:v>4/28/2025</c:v>
                </c:pt>
                <c:pt idx="766">
                  <c:v>4/29/2025</c:v>
                </c:pt>
                <c:pt idx="767">
                  <c:v>4/30/2025</c:v>
                </c:pt>
                <c:pt idx="768">
                  <c:v>5/1/2025</c:v>
                </c:pt>
                <c:pt idx="769">
                  <c:v>5/2/2025</c:v>
                </c:pt>
                <c:pt idx="770">
                  <c:v>5/5/2025</c:v>
                </c:pt>
                <c:pt idx="771">
                  <c:v>5/6/2025</c:v>
                </c:pt>
                <c:pt idx="772">
                  <c:v>5/7/2025</c:v>
                </c:pt>
                <c:pt idx="773">
                  <c:v>5/8/2025</c:v>
                </c:pt>
                <c:pt idx="774">
                  <c:v>5/9/2025</c:v>
                </c:pt>
                <c:pt idx="775">
                  <c:v>5/12/2025</c:v>
                </c:pt>
                <c:pt idx="776">
                  <c:v>5/13/2025</c:v>
                </c:pt>
                <c:pt idx="777">
                  <c:v>5/14/2025</c:v>
                </c:pt>
                <c:pt idx="778">
                  <c:v>5/15/2025</c:v>
                </c:pt>
                <c:pt idx="779">
                  <c:v>5/16/2025</c:v>
                </c:pt>
                <c:pt idx="780">
                  <c:v>5/19/2025</c:v>
                </c:pt>
                <c:pt idx="781">
                  <c:v>5/20/2025</c:v>
                </c:pt>
                <c:pt idx="782">
                  <c:v>5/21/2025</c:v>
                </c:pt>
                <c:pt idx="783">
                  <c:v>5/22/2025</c:v>
                </c:pt>
                <c:pt idx="784">
                  <c:v>5/23/2025</c:v>
                </c:pt>
                <c:pt idx="785">
                  <c:v>5/27/2025</c:v>
                </c:pt>
                <c:pt idx="786">
                  <c:v>5/28/2025</c:v>
                </c:pt>
                <c:pt idx="787">
                  <c:v>5/29/2025</c:v>
                </c:pt>
                <c:pt idx="788">
                  <c:v>5/30/2025</c:v>
                </c:pt>
                <c:pt idx="789">
                  <c:v>6/2/2025</c:v>
                </c:pt>
                <c:pt idx="790">
                  <c:v>6/3/2025</c:v>
                </c:pt>
                <c:pt idx="791">
                  <c:v>6/4/2025</c:v>
                </c:pt>
                <c:pt idx="792">
                  <c:v>6/5/2025</c:v>
                </c:pt>
                <c:pt idx="793">
                  <c:v>6/6/2025</c:v>
                </c:pt>
                <c:pt idx="794">
                  <c:v>6/9/2025</c:v>
                </c:pt>
                <c:pt idx="795">
                  <c:v>6/10/2025</c:v>
                </c:pt>
                <c:pt idx="796">
                  <c:v>6/11/2025</c:v>
                </c:pt>
                <c:pt idx="797">
                  <c:v>6/12/2025</c:v>
                </c:pt>
                <c:pt idx="798">
                  <c:v>6/13/2025</c:v>
                </c:pt>
                <c:pt idx="799">
                  <c:v>6/16/2025</c:v>
                </c:pt>
                <c:pt idx="800">
                  <c:v>6/17/2025</c:v>
                </c:pt>
                <c:pt idx="801">
                  <c:v>6/18/2025</c:v>
                </c:pt>
                <c:pt idx="802">
                  <c:v>6/20/2025</c:v>
                </c:pt>
                <c:pt idx="803">
                  <c:v>6/23/2025</c:v>
                </c:pt>
                <c:pt idx="804">
                  <c:v>6/24/2025</c:v>
                </c:pt>
                <c:pt idx="805">
                  <c:v>6/25/2025</c:v>
                </c:pt>
                <c:pt idx="806">
                  <c:v>6/26/2025</c:v>
                </c:pt>
                <c:pt idx="807">
                  <c:v>6/27/2025</c:v>
                </c:pt>
                <c:pt idx="808">
                  <c:v>6/30/2025</c:v>
                </c:pt>
                <c:pt idx="809">
                  <c:v>7/1/2025</c:v>
                </c:pt>
                <c:pt idx="810">
                  <c:v>7/2/2025</c:v>
                </c:pt>
                <c:pt idx="811">
                  <c:v>7/3/2025</c:v>
                </c:pt>
                <c:pt idx="812">
                  <c:v>7/7/2025</c:v>
                </c:pt>
                <c:pt idx="813">
                  <c:v>7/8/2025</c:v>
                </c:pt>
                <c:pt idx="814">
                  <c:v>7/9/2025</c:v>
                </c:pt>
                <c:pt idx="815">
                  <c:v>7/10/2025</c:v>
                </c:pt>
                <c:pt idx="816">
                  <c:v>7/11/2025</c:v>
                </c:pt>
                <c:pt idx="817">
                  <c:v>7/14/2025</c:v>
                </c:pt>
                <c:pt idx="818">
                  <c:v>7/15/2025</c:v>
                </c:pt>
                <c:pt idx="819">
                  <c:v>7/16/2025</c:v>
                </c:pt>
                <c:pt idx="820">
                  <c:v>7/17/2025</c:v>
                </c:pt>
                <c:pt idx="821">
                  <c:v>7/18/2025</c:v>
                </c:pt>
                <c:pt idx="822">
                  <c:v>7/21/2025</c:v>
                </c:pt>
                <c:pt idx="823">
                  <c:v>7/22/2025</c:v>
                </c:pt>
                <c:pt idx="824">
                  <c:v>7/23/2025</c:v>
                </c:pt>
                <c:pt idx="825">
                  <c:v>7/24/2025</c:v>
                </c:pt>
                <c:pt idx="826">
                  <c:v>7/25/2025</c:v>
                </c:pt>
                <c:pt idx="827">
                  <c:v>7/28/2025</c:v>
                </c:pt>
                <c:pt idx="828">
                  <c:v>7/29/2025</c:v>
                </c:pt>
                <c:pt idx="829">
                  <c:v>7/30/2025</c:v>
                </c:pt>
                <c:pt idx="830">
                  <c:v>7/31/2025</c:v>
                </c:pt>
                <c:pt idx="831">
                  <c:v>8/1/2025</c:v>
                </c:pt>
                <c:pt idx="832">
                  <c:v>8/4/2025</c:v>
                </c:pt>
                <c:pt idx="833">
                  <c:v>8/5/2025</c:v>
                </c:pt>
                <c:pt idx="834">
                  <c:v>8/6/2025</c:v>
                </c:pt>
                <c:pt idx="835">
                  <c:v>8/7/2025</c:v>
                </c:pt>
                <c:pt idx="836">
                  <c:v>8/8/2025</c:v>
                </c:pt>
                <c:pt idx="837">
                  <c:v>8/11/2025</c:v>
                </c:pt>
                <c:pt idx="838">
                  <c:v>8/12/2025</c:v>
                </c:pt>
                <c:pt idx="839">
                  <c:v>8/13/2025</c:v>
                </c:pt>
                <c:pt idx="840">
                  <c:v>8/14/2025</c:v>
                </c:pt>
                <c:pt idx="841">
                  <c:v>8/15/2025</c:v>
                </c:pt>
                <c:pt idx="842">
                  <c:v>8/18/2025</c:v>
                </c:pt>
                <c:pt idx="843">
                  <c:v>8/19/2025</c:v>
                </c:pt>
                <c:pt idx="844">
                  <c:v>8/20/2025</c:v>
                </c:pt>
                <c:pt idx="845">
                  <c:v>8/21/2025</c:v>
                </c:pt>
                <c:pt idx="846">
                  <c:v>8/22/2025</c:v>
                </c:pt>
                <c:pt idx="847">
                  <c:v>8/25/2025</c:v>
                </c:pt>
                <c:pt idx="848">
                  <c:v>8/26/2025</c:v>
                </c:pt>
                <c:pt idx="849">
                  <c:v>8/27/2025</c:v>
                </c:pt>
                <c:pt idx="850">
                  <c:v>8/28/2025</c:v>
                </c:pt>
                <c:pt idx="851">
                  <c:v>8/29/2025</c:v>
                </c:pt>
                <c:pt idx="852">
                  <c:v>9/2/2025</c:v>
                </c:pt>
                <c:pt idx="853">
                  <c:v>9/3/2025</c:v>
                </c:pt>
                <c:pt idx="854">
                  <c:v>9/4/2025</c:v>
                </c:pt>
                <c:pt idx="855">
                  <c:v>9/5/2025</c:v>
                </c:pt>
                <c:pt idx="856">
                  <c:v>9/8/2025</c:v>
                </c:pt>
                <c:pt idx="857">
                  <c:v>9/9/2025</c:v>
                </c:pt>
                <c:pt idx="858">
                  <c:v>9/10/2025</c:v>
                </c:pt>
                <c:pt idx="859">
                  <c:v>9/11/2025</c:v>
                </c:pt>
                <c:pt idx="860">
                  <c:v>9/12/2025</c:v>
                </c:pt>
                <c:pt idx="861">
                  <c:v>9/15/2025</c:v>
                </c:pt>
                <c:pt idx="862">
                  <c:v>9/16/2025</c:v>
                </c:pt>
                <c:pt idx="863">
                  <c:v>9/17/2025</c:v>
                </c:pt>
                <c:pt idx="864">
                  <c:v>9/18/2025</c:v>
                </c:pt>
                <c:pt idx="865">
                  <c:v>9/19/2025</c:v>
                </c:pt>
                <c:pt idx="866">
                  <c:v>9/22/2025</c:v>
                </c:pt>
                <c:pt idx="867">
                  <c:v>9/23/2025</c:v>
                </c:pt>
                <c:pt idx="868">
                  <c:v>9/24/2025</c:v>
                </c:pt>
                <c:pt idx="869">
                  <c:v>9/25/2025</c:v>
                </c:pt>
                <c:pt idx="870">
                  <c:v>9/26/2025</c:v>
                </c:pt>
                <c:pt idx="871">
                  <c:v>9/29/2025</c:v>
                </c:pt>
                <c:pt idx="872">
                  <c:v>9/30/2025</c:v>
                </c:pt>
                <c:pt idx="873">
                  <c:v>10/1/2025</c:v>
                </c:pt>
                <c:pt idx="874">
                  <c:v>10/2/2025</c:v>
                </c:pt>
                <c:pt idx="875">
                  <c:v>10/3/2025</c:v>
                </c:pt>
                <c:pt idx="876">
                  <c:v>10/6/2025</c:v>
                </c:pt>
                <c:pt idx="877">
                  <c:v>10/7/2025</c:v>
                </c:pt>
                <c:pt idx="878">
                  <c:v>10/8/2025</c:v>
                </c:pt>
                <c:pt idx="879">
                  <c:v>10/9/2025</c:v>
                </c:pt>
                <c:pt idx="880">
                  <c:v>10/10/2025</c:v>
                </c:pt>
                <c:pt idx="881">
                  <c:v>10/13/2025</c:v>
                </c:pt>
                <c:pt idx="882">
                  <c:v>10/14/2025</c:v>
                </c:pt>
                <c:pt idx="883">
                  <c:v>10/15/2025</c:v>
                </c:pt>
                <c:pt idx="884">
                  <c:v>10/16/2025</c:v>
                </c:pt>
                <c:pt idx="885">
                  <c:v>10/17/2025</c:v>
                </c:pt>
                <c:pt idx="886">
                  <c:v>10/20/2025</c:v>
                </c:pt>
                <c:pt idx="887">
                  <c:v>10/21/2025</c:v>
                </c:pt>
                <c:pt idx="888">
                  <c:v>10/22/2025</c:v>
                </c:pt>
                <c:pt idx="889">
                  <c:v>10/23/2025</c:v>
                </c:pt>
                <c:pt idx="890">
                  <c:v>10/24/2025</c:v>
                </c:pt>
                <c:pt idx="891">
                  <c:v>10/27/2025</c:v>
                </c:pt>
                <c:pt idx="892">
                  <c:v>10/28/2025</c:v>
                </c:pt>
                <c:pt idx="893">
                  <c:v>10/29/2025</c:v>
                </c:pt>
                <c:pt idx="894">
                  <c:v>10/30/2025</c:v>
                </c:pt>
                <c:pt idx="895">
                  <c:v>10/31/2025</c:v>
                </c:pt>
                <c:pt idx="896">
                  <c:v>11/3/2025</c:v>
                </c:pt>
                <c:pt idx="897">
                  <c:v>11/4/2025</c:v>
                </c:pt>
                <c:pt idx="898">
                  <c:v>11/5/2025</c:v>
                </c:pt>
                <c:pt idx="899">
                  <c:v>11/6/2025</c:v>
                </c:pt>
                <c:pt idx="900">
                  <c:v>11/7/2025</c:v>
                </c:pt>
                <c:pt idx="901">
                  <c:v>11/10/2025</c:v>
                </c:pt>
                <c:pt idx="902">
                  <c:v>11/11/2025</c:v>
                </c:pt>
                <c:pt idx="903">
                  <c:v>11/12/2025</c:v>
                </c:pt>
                <c:pt idx="904">
                  <c:v>11/13/2025</c:v>
                </c:pt>
                <c:pt idx="905">
                  <c:v>11/14/2025</c:v>
                </c:pt>
                <c:pt idx="906">
                  <c:v>11/17/2025</c:v>
                </c:pt>
                <c:pt idx="907">
                  <c:v>11/18/2025</c:v>
                </c:pt>
                <c:pt idx="908">
                  <c:v>11/19/2025</c:v>
                </c:pt>
                <c:pt idx="909">
                  <c:v>11/20/2025</c:v>
                </c:pt>
                <c:pt idx="910">
                  <c:v>11/21/2025</c:v>
                </c:pt>
                <c:pt idx="911">
                  <c:v>11/24/2025</c:v>
                </c:pt>
                <c:pt idx="912">
                  <c:v>11/25/2025</c:v>
                </c:pt>
                <c:pt idx="913">
                  <c:v>11/26/2025</c:v>
                </c:pt>
                <c:pt idx="914">
                  <c:v>11/28/2025</c:v>
                </c:pt>
                <c:pt idx="915">
                  <c:v>12/1/2025</c:v>
                </c:pt>
                <c:pt idx="916">
                  <c:v>12/2/2025</c:v>
                </c:pt>
                <c:pt idx="917">
                  <c:v>12/3/2025</c:v>
                </c:pt>
                <c:pt idx="918">
                  <c:v>12/4/2025</c:v>
                </c:pt>
                <c:pt idx="919">
                  <c:v>12/5/2025</c:v>
                </c:pt>
                <c:pt idx="920">
                  <c:v>12/8/2025</c:v>
                </c:pt>
                <c:pt idx="921">
                  <c:v>12/9/2025</c:v>
                </c:pt>
                <c:pt idx="922">
                  <c:v>12/10/2025</c:v>
                </c:pt>
                <c:pt idx="923">
                  <c:v>12/11/2025</c:v>
                </c:pt>
                <c:pt idx="924">
                  <c:v>12/12/2025</c:v>
                </c:pt>
                <c:pt idx="925">
                  <c:v>12/15/2025</c:v>
                </c:pt>
                <c:pt idx="926">
                  <c:v>12/16/2025</c:v>
                </c:pt>
                <c:pt idx="927">
                  <c:v>12/17/2025</c:v>
                </c:pt>
                <c:pt idx="928">
                  <c:v>12/18/2025</c:v>
                </c:pt>
                <c:pt idx="929">
                  <c:v>12/19/2025</c:v>
                </c:pt>
                <c:pt idx="930">
                  <c:v>12/22/2025</c:v>
                </c:pt>
                <c:pt idx="931">
                  <c:v>12/23/2025</c:v>
                </c:pt>
                <c:pt idx="932">
                  <c:v>12/24/2025</c:v>
                </c:pt>
                <c:pt idx="933">
                  <c:v>12/26/2025</c:v>
                </c:pt>
                <c:pt idx="934">
                  <c:v>12/29/2025</c:v>
                </c:pt>
                <c:pt idx="935">
                  <c:v>12/30/2025</c:v>
                </c:pt>
                <c:pt idx="936">
                  <c:v>12/31/2025</c:v>
                </c:pt>
                <c:pt idx="937">
                  <c:v>1/2/2026</c:v>
                </c:pt>
                <c:pt idx="938">
                  <c:v>1/5/2026</c:v>
                </c:pt>
                <c:pt idx="939">
                  <c:v>1/6/2026</c:v>
                </c:pt>
                <c:pt idx="940">
                  <c:v>1/7/2026</c:v>
                </c:pt>
                <c:pt idx="941">
                  <c:v>1/8/2026</c:v>
                </c:pt>
                <c:pt idx="942">
                  <c:v>1/9/2026</c:v>
                </c:pt>
                <c:pt idx="943">
                  <c:v>1/12/2026</c:v>
                </c:pt>
                <c:pt idx="944">
                  <c:v>1/13/2026</c:v>
                </c:pt>
                <c:pt idx="945">
                  <c:v>1/14/2026</c:v>
                </c:pt>
                <c:pt idx="946">
                  <c:v>1/15/2026</c:v>
                </c:pt>
                <c:pt idx="947">
                  <c:v>1/16/2026</c:v>
                </c:pt>
                <c:pt idx="948">
                  <c:v>1/20/2026</c:v>
                </c:pt>
                <c:pt idx="949">
                  <c:v>1/21/2026</c:v>
                </c:pt>
                <c:pt idx="950">
                  <c:v>1/22/2026</c:v>
                </c:pt>
                <c:pt idx="951">
                  <c:v>1/23/2026</c:v>
                </c:pt>
                <c:pt idx="952">
                  <c:v>1/26/2026</c:v>
                </c:pt>
                <c:pt idx="953">
                  <c:v>1/27/2026</c:v>
                </c:pt>
                <c:pt idx="954">
                  <c:v>1/28/2026</c:v>
                </c:pt>
                <c:pt idx="955">
                  <c:v>1/29/2026</c:v>
                </c:pt>
                <c:pt idx="956">
                  <c:v>1/30/2026</c:v>
                </c:pt>
                <c:pt idx="957">
                  <c:v>2/2/2026</c:v>
                </c:pt>
                <c:pt idx="958">
                  <c:v>2/3/2026</c:v>
                </c:pt>
                <c:pt idx="959">
                  <c:v>2/4/2026</c:v>
                </c:pt>
                <c:pt idx="960">
                  <c:v>2/5/2026</c:v>
                </c:pt>
                <c:pt idx="961">
                  <c:v>2/6/2026</c:v>
                </c:pt>
                <c:pt idx="962">
                  <c:v>2/9/2026</c:v>
                </c:pt>
                <c:pt idx="963">
                  <c:v>2/10/2026</c:v>
                </c:pt>
                <c:pt idx="964">
                  <c:v>2/11/2026</c:v>
                </c:pt>
                <c:pt idx="965">
                  <c:v>2/12/2026</c:v>
                </c:pt>
                <c:pt idx="966">
                  <c:v>2/13/2026</c:v>
                </c:pt>
                <c:pt idx="967">
                  <c:v>2/17/2026</c:v>
                </c:pt>
                <c:pt idx="968">
                  <c:v>2/18/2026</c:v>
                </c:pt>
                <c:pt idx="969">
                  <c:v>2/19/2026</c:v>
                </c:pt>
                <c:pt idx="970">
                  <c:v>2/20/2026</c:v>
                </c:pt>
                <c:pt idx="971">
                  <c:v>2/23/2026</c:v>
                </c:pt>
                <c:pt idx="972">
                  <c:v>2/24/2026</c:v>
                </c:pt>
                <c:pt idx="973">
                  <c:v>2/25/2026</c:v>
                </c:pt>
                <c:pt idx="974">
                  <c:v>2/26/2026</c:v>
                </c:pt>
                <c:pt idx="975">
                  <c:v>2/27/2026</c:v>
                </c:pt>
                <c:pt idx="976">
                  <c:v>3/2/2026</c:v>
                </c:pt>
                <c:pt idx="977">
                  <c:v>3/3/2026</c:v>
                </c:pt>
                <c:pt idx="978">
                  <c:v>3/4/2026</c:v>
                </c:pt>
                <c:pt idx="979">
                  <c:v>3/5/2026</c:v>
                </c:pt>
                <c:pt idx="980">
                  <c:v>3/6/2026</c:v>
                </c:pt>
                <c:pt idx="981">
                  <c:v>3/9/2026</c:v>
                </c:pt>
                <c:pt idx="982">
                  <c:v>3/10/2026</c:v>
                </c:pt>
                <c:pt idx="983">
                  <c:v>3/11/2026</c:v>
                </c:pt>
                <c:pt idx="984">
                  <c:v>3/12/2026</c:v>
                </c:pt>
                <c:pt idx="985">
                  <c:v>3/13/2026</c:v>
                </c:pt>
                <c:pt idx="986">
                  <c:v>3/16/2026</c:v>
                </c:pt>
                <c:pt idx="987">
                  <c:v>3/17/2026</c:v>
                </c:pt>
                <c:pt idx="988">
                  <c:v>3/18/2026</c:v>
                </c:pt>
                <c:pt idx="989">
                  <c:v>3/19/2026</c:v>
                </c:pt>
                <c:pt idx="990">
                  <c:v>3/20/2026</c:v>
                </c:pt>
                <c:pt idx="991">
                  <c:v>3/23/2026</c:v>
                </c:pt>
                <c:pt idx="992">
                  <c:v>3/24/2026</c:v>
                </c:pt>
                <c:pt idx="993">
                  <c:v>3/25/2026</c:v>
                </c:pt>
                <c:pt idx="994">
                  <c:v>3/26/2026</c:v>
                </c:pt>
                <c:pt idx="995">
                  <c:v>3/27/2026</c:v>
                </c:pt>
                <c:pt idx="996">
                  <c:v>3/30/2026</c:v>
                </c:pt>
                <c:pt idx="997">
                  <c:v>3/31/2026</c:v>
                </c:pt>
                <c:pt idx="998">
                  <c:v>4/1/2026</c:v>
                </c:pt>
                <c:pt idx="999">
                  <c:v>4/2/2026</c:v>
                </c:pt>
                <c:pt idx="1000">
                  <c:v>4/3/2026</c:v>
                </c:pt>
                <c:pt idx="1001">
                  <c:v>4/6/2026</c:v>
                </c:pt>
                <c:pt idx="1002">
                  <c:v>4/7/2026</c:v>
                </c:pt>
                <c:pt idx="1003">
                  <c:v>4/8/2026</c:v>
                </c:pt>
                <c:pt idx="1004">
                  <c:v>4/9/2026</c:v>
                </c:pt>
                <c:pt idx="1005">
                  <c:v>4/10/2026</c:v>
                </c:pt>
                <c:pt idx="1006">
                  <c:v>4/13/2026</c:v>
                </c:pt>
                <c:pt idx="1007">
                  <c:v>4/14/2026</c:v>
                </c:pt>
                <c:pt idx="1008">
                  <c:v>4/15/2026</c:v>
                </c:pt>
                <c:pt idx="1009">
                  <c:v>4/16/2026</c:v>
                </c:pt>
                <c:pt idx="1010">
                  <c:v>4/17/2026</c:v>
                </c:pt>
                <c:pt idx="1011">
                  <c:v>4/20/2026</c:v>
                </c:pt>
                <c:pt idx="1012">
                  <c:v>4/21/2026</c:v>
                </c:pt>
                <c:pt idx="1013">
                  <c:v>4/22/2026</c:v>
                </c:pt>
                <c:pt idx="1014">
                  <c:v>4/23/2026</c:v>
                </c:pt>
                <c:pt idx="1015">
                  <c:v>4/24/2026</c:v>
                </c:pt>
                <c:pt idx="1016">
                  <c:v>4/27/2026</c:v>
                </c:pt>
                <c:pt idx="1017">
                  <c:v>4/28/2026</c:v>
                </c:pt>
                <c:pt idx="1018">
                  <c:v>4/29/2026</c:v>
                </c:pt>
                <c:pt idx="1019">
                  <c:v>4/30/2026</c:v>
                </c:pt>
                <c:pt idx="1020">
                  <c:v>5/1/2026</c:v>
                </c:pt>
                <c:pt idx="1021">
                  <c:v>5/4/2026</c:v>
                </c:pt>
                <c:pt idx="1022">
                  <c:v>5/5/2026</c:v>
                </c:pt>
                <c:pt idx="1023">
                  <c:v>5/6/2026</c:v>
                </c:pt>
                <c:pt idx="1024">
                  <c:v>5/7/2026</c:v>
                </c:pt>
                <c:pt idx="1025">
                  <c:v>5/8/2026</c:v>
                </c:pt>
                <c:pt idx="1026">
                  <c:v>5/11/2026</c:v>
                </c:pt>
                <c:pt idx="1027">
                  <c:v>5/12/2026</c:v>
                </c:pt>
                <c:pt idx="1028">
                  <c:v>5/13/2026</c:v>
                </c:pt>
                <c:pt idx="1029">
                  <c:v>5/14/2026</c:v>
                </c:pt>
                <c:pt idx="1030">
                  <c:v>5/15/2026</c:v>
                </c:pt>
                <c:pt idx="1031">
                  <c:v>5/18/2026</c:v>
                </c:pt>
                <c:pt idx="1032">
                  <c:v>5/19/2026</c:v>
                </c:pt>
                <c:pt idx="1033">
                  <c:v>5/20/2026</c:v>
                </c:pt>
                <c:pt idx="1034">
                  <c:v>5/21/2026</c:v>
                </c:pt>
                <c:pt idx="1035">
                  <c:v>5/22/2026</c:v>
                </c:pt>
                <c:pt idx="1036">
                  <c:v>5/25/2026</c:v>
                </c:pt>
                <c:pt idx="1037">
                  <c:v>5/26/2026</c:v>
                </c:pt>
                <c:pt idx="1038">
                  <c:v>5/27/2026</c:v>
                </c:pt>
                <c:pt idx="1039">
                  <c:v>5/28/2026</c:v>
                </c:pt>
                <c:pt idx="1040">
                  <c:v>5/29/2026</c:v>
                </c:pt>
                <c:pt idx="1041">
                  <c:v>6/1/2026</c:v>
                </c:pt>
                <c:pt idx="1042">
                  <c:v>6/2/2026</c:v>
                </c:pt>
                <c:pt idx="1043">
                  <c:v>6/3/2026</c:v>
                </c:pt>
                <c:pt idx="1044">
                  <c:v>6/4/2026</c:v>
                </c:pt>
                <c:pt idx="1045">
                  <c:v>6/5/2026</c:v>
                </c:pt>
                <c:pt idx="1046">
                  <c:v>6/8/2026</c:v>
                </c:pt>
                <c:pt idx="1047">
                  <c:v>6/9/2026</c:v>
                </c:pt>
                <c:pt idx="1048">
                  <c:v>6/10/2026</c:v>
                </c:pt>
                <c:pt idx="1049">
                  <c:v>6/11/2026</c:v>
                </c:pt>
                <c:pt idx="1050">
                  <c:v>6/12/2026</c:v>
                </c:pt>
                <c:pt idx="1051">
                  <c:v>6/15/2026</c:v>
                </c:pt>
                <c:pt idx="1052">
                  <c:v>6/16/2026</c:v>
                </c:pt>
                <c:pt idx="1053">
                  <c:v>6/17/2026</c:v>
                </c:pt>
                <c:pt idx="1054">
                  <c:v>6/18/2026</c:v>
                </c:pt>
                <c:pt idx="1055">
                  <c:v>6/19/2026</c:v>
                </c:pt>
                <c:pt idx="1056">
                  <c:v>6/22/2026</c:v>
                </c:pt>
                <c:pt idx="1057">
                  <c:v>6/23/2026</c:v>
                </c:pt>
                <c:pt idx="1058">
                  <c:v>6/24/2026</c:v>
                </c:pt>
                <c:pt idx="1059">
                  <c:v>6/25/2026</c:v>
                </c:pt>
                <c:pt idx="1060">
                  <c:v>6/26/2026</c:v>
                </c:pt>
                <c:pt idx="1061">
                  <c:v>6/29/2026</c:v>
                </c:pt>
                <c:pt idx="1062">
                  <c:v>6/30/2026</c:v>
                </c:pt>
                <c:pt idx="1063">
                  <c:v>7/1/2026</c:v>
                </c:pt>
                <c:pt idx="1064">
                  <c:v>7/2/2026</c:v>
                </c:pt>
                <c:pt idx="1065">
                  <c:v>7/3/2026</c:v>
                </c:pt>
                <c:pt idx="1066">
                  <c:v>7/6/2026</c:v>
                </c:pt>
                <c:pt idx="1067">
                  <c:v>7/7/2026</c:v>
                </c:pt>
                <c:pt idx="1068">
                  <c:v>7/8/2026</c:v>
                </c:pt>
                <c:pt idx="1069">
                  <c:v>7/9/2026</c:v>
                </c:pt>
                <c:pt idx="1070">
                  <c:v>7/10/2026</c:v>
                </c:pt>
                <c:pt idx="1071">
                  <c:v>7/13/2026</c:v>
                </c:pt>
                <c:pt idx="1072">
                  <c:v>7/14/2026</c:v>
                </c:pt>
                <c:pt idx="1073">
                  <c:v>7/15/2026</c:v>
                </c:pt>
                <c:pt idx="1074">
                  <c:v>7/16/2026</c:v>
                </c:pt>
                <c:pt idx="1075">
                  <c:v>7/17/2026</c:v>
                </c:pt>
                <c:pt idx="1076">
                  <c:v>7/20/2026</c:v>
                </c:pt>
                <c:pt idx="1077">
                  <c:v>7/21/2026</c:v>
                </c:pt>
                <c:pt idx="1078">
                  <c:v>7/22/2026</c:v>
                </c:pt>
                <c:pt idx="1079">
                  <c:v>7/23/2026</c:v>
                </c:pt>
                <c:pt idx="1080">
                  <c:v>7/24/2026</c:v>
                </c:pt>
                <c:pt idx="1081">
                  <c:v>7/27/2026</c:v>
                </c:pt>
                <c:pt idx="1082">
                  <c:v>7/28/2026</c:v>
                </c:pt>
                <c:pt idx="1083">
                  <c:v>7/29/2026</c:v>
                </c:pt>
                <c:pt idx="1084">
                  <c:v>7/30/2026</c:v>
                </c:pt>
                <c:pt idx="1085">
                  <c:v>7/31/2026</c:v>
                </c:pt>
                <c:pt idx="1086">
                  <c:v>8/3/2026</c:v>
                </c:pt>
                <c:pt idx="1087">
                  <c:v>8/4/2026</c:v>
                </c:pt>
                <c:pt idx="1088">
                  <c:v>8/5/2026</c:v>
                </c:pt>
                <c:pt idx="1089">
                  <c:v>8/6/2026</c:v>
                </c:pt>
                <c:pt idx="1090">
                  <c:v>8/7/2026</c:v>
                </c:pt>
                <c:pt idx="1091">
                  <c:v>8/10/2026</c:v>
                </c:pt>
                <c:pt idx="1092">
                  <c:v>8/11/2026</c:v>
                </c:pt>
                <c:pt idx="1093">
                  <c:v>8/12/2026</c:v>
                </c:pt>
                <c:pt idx="1094">
                  <c:v>8/13/2026</c:v>
                </c:pt>
                <c:pt idx="1095">
                  <c:v>8/14/2026</c:v>
                </c:pt>
                <c:pt idx="1096">
                  <c:v>8/17/2026</c:v>
                </c:pt>
                <c:pt idx="1097">
                  <c:v>8/18/2026</c:v>
                </c:pt>
                <c:pt idx="1098">
                  <c:v>8/19/2026</c:v>
                </c:pt>
                <c:pt idx="1099">
                  <c:v>8/20/2026</c:v>
                </c:pt>
                <c:pt idx="1100">
                  <c:v>8/21/2026</c:v>
                </c:pt>
                <c:pt idx="1101">
                  <c:v>8/24/2026</c:v>
                </c:pt>
                <c:pt idx="1102">
                  <c:v>8/25/2026</c:v>
                </c:pt>
                <c:pt idx="1103">
                  <c:v>8/26/2026</c:v>
                </c:pt>
                <c:pt idx="1104">
                  <c:v>8/27/2026</c:v>
                </c:pt>
                <c:pt idx="1105">
                  <c:v>8/28/2026</c:v>
                </c:pt>
                <c:pt idx="1106">
                  <c:v>8/31/2026</c:v>
                </c:pt>
                <c:pt idx="1107">
                  <c:v>9/1/2026</c:v>
                </c:pt>
                <c:pt idx="1108">
                  <c:v>9/2/2026</c:v>
                </c:pt>
                <c:pt idx="1109">
                  <c:v>9/3/2026</c:v>
                </c:pt>
                <c:pt idx="1110">
                  <c:v>9/4/2026</c:v>
                </c:pt>
                <c:pt idx="1111">
                  <c:v>9/7/2026</c:v>
                </c:pt>
                <c:pt idx="1112">
                  <c:v>9/8/2026</c:v>
                </c:pt>
                <c:pt idx="1113">
                  <c:v>9/9/2026</c:v>
                </c:pt>
                <c:pt idx="1114">
                  <c:v>9/10/2026</c:v>
                </c:pt>
                <c:pt idx="1115">
                  <c:v>9/11/2026</c:v>
                </c:pt>
                <c:pt idx="1116">
                  <c:v>9/14/2026</c:v>
                </c:pt>
                <c:pt idx="1117">
                  <c:v>9/15/2026</c:v>
                </c:pt>
                <c:pt idx="1118">
                  <c:v>9/16/2026</c:v>
                </c:pt>
                <c:pt idx="1119">
                  <c:v>9/17/2026</c:v>
                </c:pt>
                <c:pt idx="1120">
                  <c:v>9/18/2026</c:v>
                </c:pt>
                <c:pt idx="1121">
                  <c:v>9/21/2026</c:v>
                </c:pt>
                <c:pt idx="1122">
                  <c:v>9/22/2026</c:v>
                </c:pt>
                <c:pt idx="1123">
                  <c:v>9/23/2026</c:v>
                </c:pt>
                <c:pt idx="1124">
                  <c:v>9/24/2026</c:v>
                </c:pt>
                <c:pt idx="1125">
                  <c:v>9/25/2026</c:v>
                </c:pt>
                <c:pt idx="1126">
                  <c:v>9/28/2026</c:v>
                </c:pt>
                <c:pt idx="1127">
                  <c:v>9/29/2026</c:v>
                </c:pt>
                <c:pt idx="1128">
                  <c:v>9/30/2026</c:v>
                </c:pt>
                <c:pt idx="1129">
                  <c:v>10/1/2026</c:v>
                </c:pt>
                <c:pt idx="1130">
                  <c:v>10/2/2026</c:v>
                </c:pt>
                <c:pt idx="1131">
                  <c:v>10/5/2026</c:v>
                </c:pt>
                <c:pt idx="1132">
                  <c:v>10/6/2026</c:v>
                </c:pt>
                <c:pt idx="1133">
                  <c:v>10/7/2026</c:v>
                </c:pt>
                <c:pt idx="1134">
                  <c:v>10/8/2026</c:v>
                </c:pt>
                <c:pt idx="1135">
                  <c:v>10/9/2026</c:v>
                </c:pt>
                <c:pt idx="1136">
                  <c:v>10/12/2026</c:v>
                </c:pt>
                <c:pt idx="1137">
                  <c:v>10/13/2026</c:v>
                </c:pt>
                <c:pt idx="1138">
                  <c:v>10/14/2026</c:v>
                </c:pt>
                <c:pt idx="1139">
                  <c:v>10/15/2026</c:v>
                </c:pt>
                <c:pt idx="1140">
                  <c:v>10/16/2026</c:v>
                </c:pt>
                <c:pt idx="1141">
                  <c:v>10/19/2026</c:v>
                </c:pt>
                <c:pt idx="1142">
                  <c:v>10/20/2026</c:v>
                </c:pt>
                <c:pt idx="1143">
                  <c:v>10/21/2026</c:v>
                </c:pt>
                <c:pt idx="1144">
                  <c:v>10/22/2026</c:v>
                </c:pt>
                <c:pt idx="1145">
                  <c:v>10/23/2026</c:v>
                </c:pt>
                <c:pt idx="1146">
                  <c:v>10/26/2026</c:v>
                </c:pt>
                <c:pt idx="1147">
                  <c:v>10/27/2026</c:v>
                </c:pt>
                <c:pt idx="1148">
                  <c:v>10/28/2026</c:v>
                </c:pt>
                <c:pt idx="1149">
                  <c:v>10/29/2026</c:v>
                </c:pt>
                <c:pt idx="1150">
                  <c:v>10/30/2026</c:v>
                </c:pt>
                <c:pt idx="1151">
                  <c:v>11/2/2026</c:v>
                </c:pt>
                <c:pt idx="1152">
                  <c:v>11/3/2026</c:v>
                </c:pt>
                <c:pt idx="1153">
                  <c:v>11/4/2026</c:v>
                </c:pt>
                <c:pt idx="1154">
                  <c:v>11/5/2026</c:v>
                </c:pt>
                <c:pt idx="1155">
                  <c:v>11/6/2026</c:v>
                </c:pt>
                <c:pt idx="1156">
                  <c:v>11/9/2026</c:v>
                </c:pt>
                <c:pt idx="1157">
                  <c:v>11/10/2026</c:v>
                </c:pt>
                <c:pt idx="1158">
                  <c:v>11/11/2026</c:v>
                </c:pt>
                <c:pt idx="1159">
                  <c:v>11/12/2026</c:v>
                </c:pt>
                <c:pt idx="1160">
                  <c:v>11/13/2026</c:v>
                </c:pt>
                <c:pt idx="1161">
                  <c:v>11/16/2026</c:v>
                </c:pt>
                <c:pt idx="1162">
                  <c:v>11/17/2026</c:v>
                </c:pt>
                <c:pt idx="1163">
                  <c:v>11/18/2026</c:v>
                </c:pt>
                <c:pt idx="1164">
                  <c:v>11/19/2026</c:v>
                </c:pt>
                <c:pt idx="1165">
                  <c:v>11/20/2026</c:v>
                </c:pt>
                <c:pt idx="1166">
                  <c:v>11/23/2026</c:v>
                </c:pt>
                <c:pt idx="1167">
                  <c:v>11/24/2026</c:v>
                </c:pt>
                <c:pt idx="1168">
                  <c:v>11/25/2026</c:v>
                </c:pt>
                <c:pt idx="1169">
                  <c:v>11/26/2026</c:v>
                </c:pt>
                <c:pt idx="1170">
                  <c:v>11/27/2026</c:v>
                </c:pt>
                <c:pt idx="1171">
                  <c:v>11/30/2026</c:v>
                </c:pt>
                <c:pt idx="1172">
                  <c:v>12/1/2026</c:v>
                </c:pt>
                <c:pt idx="1173">
                  <c:v>12/2/2026</c:v>
                </c:pt>
                <c:pt idx="1174">
                  <c:v>12/3/2026</c:v>
                </c:pt>
                <c:pt idx="1175">
                  <c:v>12/4/2026</c:v>
                </c:pt>
                <c:pt idx="1176">
                  <c:v>12/7/2026</c:v>
                </c:pt>
                <c:pt idx="1177">
                  <c:v>12/8/2026</c:v>
                </c:pt>
                <c:pt idx="1178">
                  <c:v>12/9/2026</c:v>
                </c:pt>
                <c:pt idx="1179">
                  <c:v>12/10/2026</c:v>
                </c:pt>
                <c:pt idx="1180">
                  <c:v>12/11/2026</c:v>
                </c:pt>
                <c:pt idx="1181">
                  <c:v>12/14/2026</c:v>
                </c:pt>
                <c:pt idx="1182">
                  <c:v>12/15/2026</c:v>
                </c:pt>
                <c:pt idx="1183">
                  <c:v>12/16/2026</c:v>
                </c:pt>
                <c:pt idx="1184">
                  <c:v>12/17/2026</c:v>
                </c:pt>
                <c:pt idx="1185">
                  <c:v>12/18/2026</c:v>
                </c:pt>
                <c:pt idx="1186">
                  <c:v>12/21/2026</c:v>
                </c:pt>
                <c:pt idx="1187">
                  <c:v>12/22/2026</c:v>
                </c:pt>
                <c:pt idx="1188">
                  <c:v>12/23/2026</c:v>
                </c:pt>
                <c:pt idx="1189">
                  <c:v>12/24/2026</c:v>
                </c:pt>
                <c:pt idx="1190">
                  <c:v>12/25/2026</c:v>
                </c:pt>
                <c:pt idx="1191">
                  <c:v>12/28/2026</c:v>
                </c:pt>
                <c:pt idx="1192">
                  <c:v>12/29/2026</c:v>
                </c:pt>
                <c:pt idx="1193">
                  <c:v>12/30/2026</c:v>
                </c:pt>
                <c:pt idx="1194">
                  <c:v>12/31/2026</c:v>
                </c:pt>
                <c:pt idx="1195">
                  <c:v>1/1/2027</c:v>
                </c:pt>
                <c:pt idx="1196">
                  <c:v>1/4/2027</c:v>
                </c:pt>
                <c:pt idx="1197">
                  <c:v>1/5/2027</c:v>
                </c:pt>
                <c:pt idx="1198">
                  <c:v>1/6/2027</c:v>
                </c:pt>
                <c:pt idx="1199">
                  <c:v>1/7/2027</c:v>
                </c:pt>
                <c:pt idx="1200">
                  <c:v>1/8/2027</c:v>
                </c:pt>
                <c:pt idx="1201">
                  <c:v>1/11/2027</c:v>
                </c:pt>
                <c:pt idx="1202">
                  <c:v>1/12/2027</c:v>
                </c:pt>
                <c:pt idx="1203">
                  <c:v>1/13/2027</c:v>
                </c:pt>
                <c:pt idx="1204">
                  <c:v>1/14/2027</c:v>
                </c:pt>
                <c:pt idx="1205">
                  <c:v>1/15/2027</c:v>
                </c:pt>
                <c:pt idx="1206">
                  <c:v>1/18/2027</c:v>
                </c:pt>
                <c:pt idx="1207">
                  <c:v>1/19/2027</c:v>
                </c:pt>
                <c:pt idx="1208">
                  <c:v>1/20/2027</c:v>
                </c:pt>
                <c:pt idx="1209">
                  <c:v>1/21/2027</c:v>
                </c:pt>
                <c:pt idx="1210">
                  <c:v>1/22/2027</c:v>
                </c:pt>
                <c:pt idx="1211">
                  <c:v>1/25/2027</c:v>
                </c:pt>
                <c:pt idx="1212">
                  <c:v>1/26/2027</c:v>
                </c:pt>
                <c:pt idx="1213">
                  <c:v>1/27/2027</c:v>
                </c:pt>
                <c:pt idx="1214">
                  <c:v>1/28/2027</c:v>
                </c:pt>
                <c:pt idx="1215">
                  <c:v>1/29/2027</c:v>
                </c:pt>
                <c:pt idx="1216">
                  <c:v>2/1/2027</c:v>
                </c:pt>
                <c:pt idx="1217">
                  <c:v>2/2/2027</c:v>
                </c:pt>
                <c:pt idx="1218">
                  <c:v>2/3/2027</c:v>
                </c:pt>
                <c:pt idx="1219">
                  <c:v>2/4/2027</c:v>
                </c:pt>
                <c:pt idx="1220">
                  <c:v>2/5/2027</c:v>
                </c:pt>
                <c:pt idx="1221">
                  <c:v>2/8/2027</c:v>
                </c:pt>
                <c:pt idx="1222">
                  <c:v>2/9/2027</c:v>
                </c:pt>
                <c:pt idx="1223">
                  <c:v>2/10/2027</c:v>
                </c:pt>
                <c:pt idx="1224">
                  <c:v>2/11/2027</c:v>
                </c:pt>
                <c:pt idx="1225">
                  <c:v>2/12/2027</c:v>
                </c:pt>
              </c:strCache>
            </c:strRef>
          </c:cat>
          <c:val>
            <c:numRef>
              <c:f>Sheet1!$B$4:$B$1230</c:f>
              <c:numCache>
                <c:formatCode>General</c:formatCode>
                <c:ptCount val="1226"/>
                <c:pt idx="308">
                  <c:v>-4.2463656734364474E-2</c:v>
                </c:pt>
                <c:pt idx="309">
                  <c:v>3.1358151225466147E-2</c:v>
                </c:pt>
                <c:pt idx="310">
                  <c:v>-3.4708781699415159E-3</c:v>
                </c:pt>
                <c:pt idx="311">
                  <c:v>1.207098393588768E-2</c:v>
                </c:pt>
                <c:pt idx="312">
                  <c:v>-6.2106203338903043E-3</c:v>
                </c:pt>
                <c:pt idx="313">
                  <c:v>-6.3732481183809142E-3</c:v>
                </c:pt>
                <c:pt idx="314">
                  <c:v>-7.0425572758030519E-3</c:v>
                </c:pt>
                <c:pt idx="315">
                  <c:v>-7.4556340033286039E-3</c:v>
                </c:pt>
                <c:pt idx="316">
                  <c:v>-3.8128917575379617E-3</c:v>
                </c:pt>
                <c:pt idx="317">
                  <c:v>-6.2626257291323872E-3</c:v>
                </c:pt>
                <c:pt idx="318">
                  <c:v>-3.9810884380842015E-3</c:v>
                </c:pt>
                <c:pt idx="319">
                  <c:v>-7.5234852566995469E-3</c:v>
                </c:pt>
                <c:pt idx="320">
                  <c:v>-4.7108574092017408E-3</c:v>
                </c:pt>
                <c:pt idx="321">
                  <c:v>-5.9438888975600346E-3</c:v>
                </c:pt>
                <c:pt idx="322">
                  <c:v>-6.7175692455697655E-3</c:v>
                </c:pt>
                <c:pt idx="323">
                  <c:v>-6.116634068919935E-3</c:v>
                </c:pt>
                <c:pt idx="324">
                  <c:v>-5.8610063351312025E-3</c:v>
                </c:pt>
                <c:pt idx="325">
                  <c:v>-6.3593557079909546E-3</c:v>
                </c:pt>
                <c:pt idx="326">
                  <c:v>-4.9595774971964435E-3</c:v>
                </c:pt>
                <c:pt idx="327">
                  <c:v>-6.9413518470945457E-3</c:v>
                </c:pt>
                <c:pt idx="328">
                  <c:v>-5.5919987473177502E-3</c:v>
                </c:pt>
                <c:pt idx="329">
                  <c:v>-7.0186665905077605E-3</c:v>
                </c:pt>
                <c:pt idx="330">
                  <c:v>-8.7177457852404272E-3</c:v>
                </c:pt>
                <c:pt idx="331">
                  <c:v>-6.531511982098559E-3</c:v>
                </c:pt>
                <c:pt idx="332">
                  <c:v>-6.4121883638286192E-3</c:v>
                </c:pt>
                <c:pt idx="333">
                  <c:v>-6.0050201459510566E-3</c:v>
                </c:pt>
                <c:pt idx="334">
                  <c:v>-8.7531589589185943E-3</c:v>
                </c:pt>
                <c:pt idx="335">
                  <c:v>-6.4734103543386823E-3</c:v>
                </c:pt>
                <c:pt idx="336">
                  <c:v>-6.3313508224126513E-3</c:v>
                </c:pt>
                <c:pt idx="337">
                  <c:v>-6.7232985590778283E-3</c:v>
                </c:pt>
                <c:pt idx="338">
                  <c:v>-8.7117658682860366E-3</c:v>
                </c:pt>
                <c:pt idx="339">
                  <c:v>-8.0243971179135842E-3</c:v>
                </c:pt>
                <c:pt idx="340">
                  <c:v>-8.614815889790961E-3</c:v>
                </c:pt>
                <c:pt idx="341">
                  <c:v>-8.0987076809252434E-3</c:v>
                </c:pt>
                <c:pt idx="342">
                  <c:v>-8.819824373299312E-3</c:v>
                </c:pt>
                <c:pt idx="343">
                  <c:v>-8.7004034834893273E-3</c:v>
                </c:pt>
                <c:pt idx="344">
                  <c:v>-1.0670988792988001E-2</c:v>
                </c:pt>
                <c:pt idx="345">
                  <c:v>-8.4703109068656746E-3</c:v>
                </c:pt>
                <c:pt idx="346">
                  <c:v>-8.0000252014220674E-3</c:v>
                </c:pt>
                <c:pt idx="347">
                  <c:v>-4.9095888262946641E-3</c:v>
                </c:pt>
                <c:pt idx="348">
                  <c:v>-9.3043315080652E-3</c:v>
                </c:pt>
                <c:pt idx="349">
                  <c:v>-8.2221512734268476E-3</c:v>
                </c:pt>
                <c:pt idx="350">
                  <c:v>-9.9407084557696646E-3</c:v>
                </c:pt>
                <c:pt idx="351">
                  <c:v>-6.6196671423638387E-3</c:v>
                </c:pt>
                <c:pt idx="352">
                  <c:v>-9.3248726869932241E-3</c:v>
                </c:pt>
                <c:pt idx="353">
                  <c:v>1.2006750359532248E-3</c:v>
                </c:pt>
                <c:pt idx="354">
                  <c:v>1.8985927491530497E-3</c:v>
                </c:pt>
                <c:pt idx="355">
                  <c:v>2.4471857342369674E-3</c:v>
                </c:pt>
                <c:pt idx="356">
                  <c:v>-1.9299569632150737E-3</c:v>
                </c:pt>
                <c:pt idx="357">
                  <c:v>2.9492387938718778E-3</c:v>
                </c:pt>
                <c:pt idx="358">
                  <c:v>5.5134522065025671E-4</c:v>
                </c:pt>
                <c:pt idx="359">
                  <c:v>-2.009876116811915E-4</c:v>
                </c:pt>
                <c:pt idx="360">
                  <c:v>1.1064213281399837E-3</c:v>
                </c:pt>
                <c:pt idx="361">
                  <c:v>9.3138267081727122E-4</c:v>
                </c:pt>
                <c:pt idx="362">
                  <c:v>3.2313943231820907E-4</c:v>
                </c:pt>
                <c:pt idx="363">
                  <c:v>4.61796962731853E-4</c:v>
                </c:pt>
                <c:pt idx="364">
                  <c:v>1.0959452805205938E-3</c:v>
                </c:pt>
                <c:pt idx="365">
                  <c:v>3.032289095623586E-4</c:v>
                </c:pt>
                <c:pt idx="366">
                  <c:v>1.034716805198288E-3</c:v>
                </c:pt>
                <c:pt idx="367">
                  <c:v>5.491184732229204E-4</c:v>
                </c:pt>
                <c:pt idx="368">
                  <c:v>-8.0087148015872689E-4</c:v>
                </c:pt>
                <c:pt idx="369">
                  <c:v>1.405421346837743E-3</c:v>
                </c:pt>
                <c:pt idx="370">
                  <c:v>-1.9229231087480869E-4</c:v>
                </c:pt>
                <c:pt idx="371">
                  <c:v>2.4353568530832703E-4</c:v>
                </c:pt>
                <c:pt idx="372">
                  <c:v>-3.82187686177482E-4</c:v>
                </c:pt>
                <c:pt idx="373">
                  <c:v>1.2703864849417101E-4</c:v>
                </c:pt>
                <c:pt idx="374">
                  <c:v>1.4637421085295088E-4</c:v>
                </c:pt>
                <c:pt idx="375">
                  <c:v>-1.9430424454432993E-3</c:v>
                </c:pt>
                <c:pt idx="376">
                  <c:v>-1.4244055974068637E-3</c:v>
                </c:pt>
                <c:pt idx="377">
                  <c:v>-1.300776739891929E-3</c:v>
                </c:pt>
                <c:pt idx="378">
                  <c:v>-1.5104193523894915E-3</c:v>
                </c:pt>
                <c:pt idx="379">
                  <c:v>-5.0888414407360694E-3</c:v>
                </c:pt>
                <c:pt idx="380">
                  <c:v>-1.5743284355619336E-3</c:v>
                </c:pt>
                <c:pt idx="381">
                  <c:v>-2.1230646296022115E-3</c:v>
                </c:pt>
                <c:pt idx="382">
                  <c:v>-1.390206021079532E-3</c:v>
                </c:pt>
                <c:pt idx="383">
                  <c:v>-2.3194240672073096E-3</c:v>
                </c:pt>
                <c:pt idx="384">
                  <c:v>-1.9745680766242169E-3</c:v>
                </c:pt>
                <c:pt idx="385">
                  <c:v>-4.5271371735702282E-3</c:v>
                </c:pt>
                <c:pt idx="386">
                  <c:v>-2.3033872028606073E-3</c:v>
                </c:pt>
                <c:pt idx="387">
                  <c:v>-5.7185813453891621E-3</c:v>
                </c:pt>
                <c:pt idx="388">
                  <c:v>-3.3594428407236476E-3</c:v>
                </c:pt>
                <c:pt idx="389">
                  <c:v>6.4157264091857513E-4</c:v>
                </c:pt>
                <c:pt idx="390">
                  <c:v>-1.871600017939179E-3</c:v>
                </c:pt>
                <c:pt idx="391">
                  <c:v>-1.8005344740282814E-3</c:v>
                </c:pt>
                <c:pt idx="392">
                  <c:v>-3.0247849614933875E-3</c:v>
                </c:pt>
                <c:pt idx="393">
                  <c:v>-4.779529463297072E-3</c:v>
                </c:pt>
                <c:pt idx="394">
                  <c:v>-3.8961536098823801E-3</c:v>
                </c:pt>
                <c:pt idx="395">
                  <c:v>-4.1401435172978562E-3</c:v>
                </c:pt>
                <c:pt idx="396">
                  <c:v>-4.9939653256947381E-3</c:v>
                </c:pt>
                <c:pt idx="397">
                  <c:v>-4.6767935380115366E-3</c:v>
                </c:pt>
                <c:pt idx="398">
                  <c:v>-4.1240784265488273E-3</c:v>
                </c:pt>
                <c:pt idx="399">
                  <c:v>-5.201293508569349E-3</c:v>
                </c:pt>
                <c:pt idx="400">
                  <c:v>-2.2505637989806981E-3</c:v>
                </c:pt>
                <c:pt idx="401">
                  <c:v>-4.6754855652535454E-3</c:v>
                </c:pt>
                <c:pt idx="402">
                  <c:v>-5.1685002796033608E-3</c:v>
                </c:pt>
                <c:pt idx="403">
                  <c:v>-8.3982217389536595E-3</c:v>
                </c:pt>
                <c:pt idx="404">
                  <c:v>-1.0379037780438249E-2</c:v>
                </c:pt>
                <c:pt idx="405">
                  <c:v>8.6330203173368147E-4</c:v>
                </c:pt>
                <c:pt idx="406">
                  <c:v>-5.0852857700083298E-3</c:v>
                </c:pt>
                <c:pt idx="407">
                  <c:v>-6.0100677426735416E-3</c:v>
                </c:pt>
                <c:pt idx="408">
                  <c:v>-4.5413067353942127E-3</c:v>
                </c:pt>
                <c:pt idx="409">
                  <c:v>-7.3010424981588828E-3</c:v>
                </c:pt>
                <c:pt idx="410">
                  <c:v>-1.0550511429203824E-2</c:v>
                </c:pt>
                <c:pt idx="411">
                  <c:v>-7.193972172118035E-3</c:v>
                </c:pt>
                <c:pt idx="412">
                  <c:v>-6.3155927693263614E-3</c:v>
                </c:pt>
                <c:pt idx="413">
                  <c:v>-9.585441033283626E-3</c:v>
                </c:pt>
                <c:pt idx="414">
                  <c:v>-4.9258435324673888E-3</c:v>
                </c:pt>
                <c:pt idx="415">
                  <c:v>-7.6562629715848374E-3</c:v>
                </c:pt>
                <c:pt idx="416">
                  <c:v>1.1863273593930135E-2</c:v>
                </c:pt>
                <c:pt idx="417">
                  <c:v>1.1395965497400073E-2</c:v>
                </c:pt>
                <c:pt idx="418">
                  <c:v>1.2253778485126876E-2</c:v>
                </c:pt>
                <c:pt idx="419">
                  <c:v>9.2405355256506283E-3</c:v>
                </c:pt>
                <c:pt idx="420">
                  <c:v>9.9976546564821689E-3</c:v>
                </c:pt>
                <c:pt idx="421">
                  <c:v>8.8468804840071691E-3</c:v>
                </c:pt>
                <c:pt idx="422">
                  <c:v>1.3739797756425753E-2</c:v>
                </c:pt>
                <c:pt idx="423">
                  <c:v>6.0669924146889986E-3</c:v>
                </c:pt>
                <c:pt idx="424">
                  <c:v>9.1369411235928677E-3</c:v>
                </c:pt>
                <c:pt idx="425">
                  <c:v>1.0132633481133579E-2</c:v>
                </c:pt>
                <c:pt idx="426">
                  <c:v>4.7683258093786929E-3</c:v>
                </c:pt>
                <c:pt idx="427">
                  <c:v>1.1623861810846181E-2</c:v>
                </c:pt>
                <c:pt idx="428">
                  <c:v>5.3314213439428215E-3</c:v>
                </c:pt>
                <c:pt idx="429">
                  <c:v>7.0313537298332118E-3</c:v>
                </c:pt>
                <c:pt idx="430">
                  <c:v>7.0713997930129668E-3</c:v>
                </c:pt>
                <c:pt idx="431">
                  <c:v>5.6992330064296048E-3</c:v>
                </c:pt>
                <c:pt idx="432">
                  <c:v>5.6917261942450725E-3</c:v>
                </c:pt>
                <c:pt idx="433">
                  <c:v>6.4526222340377526E-3</c:v>
                </c:pt>
                <c:pt idx="434">
                  <c:v>5.151002248248826E-3</c:v>
                </c:pt>
                <c:pt idx="435">
                  <c:v>6.5034845335927294E-3</c:v>
                </c:pt>
                <c:pt idx="436">
                  <c:v>3.7144882390134359E-3</c:v>
                </c:pt>
                <c:pt idx="437">
                  <c:v>6.7219745821902599E-3</c:v>
                </c:pt>
                <c:pt idx="438">
                  <c:v>2.1008044196380027E-4</c:v>
                </c:pt>
                <c:pt idx="439">
                  <c:v>6.5400169071641034E-3</c:v>
                </c:pt>
                <c:pt idx="440">
                  <c:v>5.0074521748064704E-3</c:v>
                </c:pt>
                <c:pt idx="441">
                  <c:v>7.1752286851094471E-3</c:v>
                </c:pt>
                <c:pt idx="442">
                  <c:v>5.5155985794286266E-3</c:v>
                </c:pt>
                <c:pt idx="443">
                  <c:v>2.6836086183286145E-3</c:v>
                </c:pt>
                <c:pt idx="444">
                  <c:v>1.8209986942361311E-3</c:v>
                </c:pt>
                <c:pt idx="445">
                  <c:v>8.5475490083981587E-3</c:v>
                </c:pt>
                <c:pt idx="446">
                  <c:v>2.9857849114667268E-3</c:v>
                </c:pt>
                <c:pt idx="447">
                  <c:v>4.3906110618869842E-3</c:v>
                </c:pt>
                <c:pt idx="448">
                  <c:v>3.8122539336675754E-3</c:v>
                </c:pt>
                <c:pt idx="449">
                  <c:v>3.24261858914765E-3</c:v>
                </c:pt>
                <c:pt idx="450">
                  <c:v>3.2942240593096805E-3</c:v>
                </c:pt>
                <c:pt idx="451">
                  <c:v>6.3476643395565802E-3</c:v>
                </c:pt>
                <c:pt idx="452">
                  <c:v>9.9473246371584167E-3</c:v>
                </c:pt>
                <c:pt idx="453">
                  <c:v>-1.8208256542340262E-4</c:v>
                </c:pt>
                <c:pt idx="454">
                  <c:v>8.0519997548846867E-3</c:v>
                </c:pt>
                <c:pt idx="455">
                  <c:v>5.12610150091386E-3</c:v>
                </c:pt>
                <c:pt idx="456">
                  <c:v>3.996966197848284E-3</c:v>
                </c:pt>
                <c:pt idx="457">
                  <c:v>2.8269303010872715E-3</c:v>
                </c:pt>
                <c:pt idx="458">
                  <c:v>2.4203391608959013E-3</c:v>
                </c:pt>
                <c:pt idx="459">
                  <c:v>2.4488958045603137E-3</c:v>
                </c:pt>
                <c:pt idx="460">
                  <c:v>3.1548185221421665E-3</c:v>
                </c:pt>
                <c:pt idx="461">
                  <c:v>2.7661844069342134E-3</c:v>
                </c:pt>
                <c:pt idx="462">
                  <c:v>3.764272507746691E-3</c:v>
                </c:pt>
                <c:pt idx="463">
                  <c:v>3.8525723365312459E-3</c:v>
                </c:pt>
                <c:pt idx="464">
                  <c:v>4.3059972321879414E-3</c:v>
                </c:pt>
                <c:pt idx="465">
                  <c:v>5.1490027555389783E-3</c:v>
                </c:pt>
                <c:pt idx="466">
                  <c:v>-1.7132475384982193E-3</c:v>
                </c:pt>
                <c:pt idx="467">
                  <c:v>2.1575229775221416E-3</c:v>
                </c:pt>
                <c:pt idx="468">
                  <c:v>2.9022989178284497E-3</c:v>
                </c:pt>
                <c:pt idx="469">
                  <c:v>2.0177940080352563E-3</c:v>
                </c:pt>
                <c:pt idx="470">
                  <c:v>2.9993710018760833E-3</c:v>
                </c:pt>
                <c:pt idx="471">
                  <c:v>1.4273949132335151E-3</c:v>
                </c:pt>
                <c:pt idx="472">
                  <c:v>3.7300591144748818E-3</c:v>
                </c:pt>
                <c:pt idx="473">
                  <c:v>3.1312658609154997E-3</c:v>
                </c:pt>
                <c:pt idx="474">
                  <c:v>3.773125170981162E-3</c:v>
                </c:pt>
                <c:pt idx="475">
                  <c:v>-1.4159661003504409E-3</c:v>
                </c:pt>
                <c:pt idx="476">
                  <c:v>-4.729297109465902E-3</c:v>
                </c:pt>
                <c:pt idx="477">
                  <c:v>-4.9170904739193055E-3</c:v>
                </c:pt>
                <c:pt idx="478">
                  <c:v>-4.6997274156834745E-3</c:v>
                </c:pt>
                <c:pt idx="479">
                  <c:v>-6.0281281129223041E-3</c:v>
                </c:pt>
                <c:pt idx="480">
                  <c:v>-1.1839285554049006E-2</c:v>
                </c:pt>
                <c:pt idx="481">
                  <c:v>-3.640237208757835E-3</c:v>
                </c:pt>
                <c:pt idx="482">
                  <c:v>-8.0548604998442741E-3</c:v>
                </c:pt>
                <c:pt idx="483">
                  <c:v>-7.4358696687689685E-3</c:v>
                </c:pt>
                <c:pt idx="484">
                  <c:v>-1.171549183772802E-2</c:v>
                </c:pt>
                <c:pt idx="485">
                  <c:v>-1.2233224497967932E-2</c:v>
                </c:pt>
                <c:pt idx="486">
                  <c:v>-8.1740353276107403E-3</c:v>
                </c:pt>
                <c:pt idx="487">
                  <c:v>-1.1848506886748988E-2</c:v>
                </c:pt>
                <c:pt idx="488">
                  <c:v>-1.6959727413586423E-2</c:v>
                </c:pt>
                <c:pt idx="489">
                  <c:v>-5.9317481049113718E-3</c:v>
                </c:pt>
                <c:pt idx="490">
                  <c:v>-7.4042679747683415E-3</c:v>
                </c:pt>
                <c:pt idx="491">
                  <c:v>-1.102245035884919E-2</c:v>
                </c:pt>
                <c:pt idx="492">
                  <c:v>-3.8127100848789341E-3</c:v>
                </c:pt>
                <c:pt idx="493">
                  <c:v>-4.6630911198872749E-3</c:v>
                </c:pt>
                <c:pt idx="494">
                  <c:v>-6.0432443292032234E-3</c:v>
                </c:pt>
                <c:pt idx="495">
                  <c:v>-6.3016056038418533E-3</c:v>
                </c:pt>
                <c:pt idx="496">
                  <c:v>-4.2575308615394603E-3</c:v>
                </c:pt>
                <c:pt idx="497">
                  <c:v>-4.0825631412229058E-3</c:v>
                </c:pt>
                <c:pt idx="498">
                  <c:v>-5.1564266253106839E-3</c:v>
                </c:pt>
                <c:pt idx="499">
                  <c:v>-3.5528382532024061E-4</c:v>
                </c:pt>
                <c:pt idx="500">
                  <c:v>-4.17414435495711E-3</c:v>
                </c:pt>
                <c:pt idx="501">
                  <c:v>-6.9253299440397154E-3</c:v>
                </c:pt>
                <c:pt idx="502">
                  <c:v>-4.0138788928768543E-3</c:v>
                </c:pt>
                <c:pt idx="503">
                  <c:v>-7.318523048952863E-3</c:v>
                </c:pt>
                <c:pt idx="504">
                  <c:v>-3.7345568285936936E-3</c:v>
                </c:pt>
                <c:pt idx="505">
                  <c:v>-6.4407102079206968E-3</c:v>
                </c:pt>
                <c:pt idx="506">
                  <c:v>-7.980715030133978E-3</c:v>
                </c:pt>
                <c:pt idx="507">
                  <c:v>-1.5909374374784013E-3</c:v>
                </c:pt>
                <c:pt idx="508">
                  <c:v>-4.0581469341903764E-3</c:v>
                </c:pt>
                <c:pt idx="509">
                  <c:v>-6.5492670434109668E-3</c:v>
                </c:pt>
                <c:pt idx="510">
                  <c:v>-3.1161242664686783E-3</c:v>
                </c:pt>
                <c:pt idx="511">
                  <c:v>-5.9642799390802193E-3</c:v>
                </c:pt>
                <c:pt idx="512">
                  <c:v>-6.5836141491241174E-3</c:v>
                </c:pt>
                <c:pt idx="513">
                  <c:v>-5.8489235793606209E-3</c:v>
                </c:pt>
                <c:pt idx="514">
                  <c:v>0</c:v>
                </c:pt>
                <c:pt idx="515">
                  <c:v>0</c:v>
                </c:pt>
                <c:pt idx="516">
                  <c:v>0</c:v>
                </c:pt>
                <c:pt idx="517">
                  <c:v>0</c:v>
                </c:pt>
                <c:pt idx="518">
                  <c:v>-4.1172448652425642E-3</c:v>
                </c:pt>
                <c:pt idx="519">
                  <c:v>-2.2745438911999649E-3</c:v>
                </c:pt>
                <c:pt idx="520">
                  <c:v>-2.2834951843291318E-3</c:v>
                </c:pt>
                <c:pt idx="521">
                  <c:v>0</c:v>
                </c:pt>
                <c:pt idx="522">
                  <c:v>0</c:v>
                </c:pt>
                <c:pt idx="523">
                  <c:v>0</c:v>
                </c:pt>
                <c:pt idx="524">
                  <c:v>0</c:v>
                </c:pt>
                <c:pt idx="525">
                  <c:v>0</c:v>
                </c:pt>
                <c:pt idx="526">
                  <c:v>0</c:v>
                </c:pt>
                <c:pt idx="527">
                  <c:v>0</c:v>
                </c:pt>
                <c:pt idx="528">
                  <c:v>0</c:v>
                </c:pt>
                <c:pt idx="529">
                  <c:v>0</c:v>
                </c:pt>
                <c:pt idx="530">
                  <c:v>0</c:v>
                </c:pt>
                <c:pt idx="531">
                  <c:v>0</c:v>
                </c:pt>
                <c:pt idx="532">
                  <c:v>0</c:v>
                </c:pt>
                <c:pt idx="533">
                  <c:v>-5.213053457642558E-3</c:v>
                </c:pt>
                <c:pt idx="534">
                  <c:v>0</c:v>
                </c:pt>
                <c:pt idx="535">
                  <c:v>0</c:v>
                </c:pt>
                <c:pt idx="536">
                  <c:v>0</c:v>
                </c:pt>
                <c:pt idx="537">
                  <c:v>0</c:v>
                </c:pt>
                <c:pt idx="538">
                  <c:v>0</c:v>
                </c:pt>
                <c:pt idx="539">
                  <c:v>0</c:v>
                </c:pt>
                <c:pt idx="540">
                  <c:v>0</c:v>
                </c:pt>
                <c:pt idx="541">
                  <c:v>0</c:v>
                </c:pt>
                <c:pt idx="542">
                  <c:v>0</c:v>
                </c:pt>
                <c:pt idx="543">
                  <c:v>0</c:v>
                </c:pt>
                <c:pt idx="544">
                  <c:v>-5.511801260807081E-3</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-7.8042129730271359E-4</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-5.5012306993605931E-3</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-9.4265743470216545E-3</c:v>
                </c:pt>
                <c:pt idx="613">
                  <c:v>0</c:v>
                </c:pt>
                <c:pt idx="614">
                  <c:v>0</c:v>
                </c:pt>
                <c:pt idx="615">
                  <c:v>0</c:v>
                </c:pt>
                <c:pt idx="616">
                  <c:v>0</c:v>
                </c:pt>
                <c:pt idx="617">
                  <c:v>0</c:v>
                </c:pt>
                <c:pt idx="618">
                  <c:v>0</c:v>
                </c:pt>
                <c:pt idx="619">
                  <c:v>-1.0504640492682737E-2</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-9.7910390703329631E-3</c:v>
                </c:pt>
                <c:pt idx="691">
                  <c:v>-9.9667879808916782E-3</c:v>
                </c:pt>
                <c:pt idx="692">
                  <c:v>-9.9866242907086233E-3</c:v>
                </c:pt>
                <c:pt idx="693">
                  <c:v>-8.73552775930031E-3</c:v>
                </c:pt>
                <c:pt idx="694">
                  <c:v>-9.1522787047528809E-3</c:v>
                </c:pt>
                <c:pt idx="695">
                  <c:v>-9.2698172080830643E-3</c:v>
                </c:pt>
                <c:pt idx="696">
                  <c:v>-9.3273981775411352E-3</c:v>
                </c:pt>
                <c:pt idx="697">
                  <c:v>-9.389412867725766E-3</c:v>
                </c:pt>
                <c:pt idx="698">
                  <c:v>-9.4672387353100795E-3</c:v>
                </c:pt>
                <c:pt idx="699">
                  <c:v>0</c:v>
                </c:pt>
                <c:pt idx="700">
                  <c:v>-9.9682573193257129E-3</c:v>
                </c:pt>
                <c:pt idx="701">
                  <c:v>-1.006466121978189E-2</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-4.5818851065240196E-3</c:v>
                </c:pt>
                <c:pt idx="745">
                  <c:v>-4.6980431421402846E-3</c:v>
                </c:pt>
                <c:pt idx="746">
                  <c:v>-5.1196180862435048E-3</c:v>
                </c:pt>
                <c:pt idx="747">
                  <c:v>-5.185958247674427E-3</c:v>
                </c:pt>
                <c:pt idx="748">
                  <c:v>-5.3546377878765927E-3</c:v>
                </c:pt>
                <c:pt idx="749">
                  <c:v>-5.3317655174925926E-3</c:v>
                </c:pt>
                <c:pt idx="750">
                  <c:v>-5.4484885129636451E-3</c:v>
                </c:pt>
                <c:pt idx="751">
                  <c:v>-5.8097737110107683E-3</c:v>
                </c:pt>
                <c:pt idx="752">
                  <c:v>-6.0586642106422728E-3</c:v>
                </c:pt>
                <c:pt idx="753">
                  <c:v>-6.1264025230534092E-3</c:v>
                </c:pt>
                <c:pt idx="754">
                  <c:v>-6.3747910681355435E-3</c:v>
                </c:pt>
                <c:pt idx="755">
                  <c:v>-6.1734499638267382E-3</c:v>
                </c:pt>
                <c:pt idx="756">
                  <c:v>0</c:v>
                </c:pt>
                <c:pt idx="757">
                  <c:v>-6.7435223067570105E-3</c:v>
                </c:pt>
                <c:pt idx="758">
                  <c:v>-6.8231869831322234E-3</c:v>
                </c:pt>
                <c:pt idx="759">
                  <c:v>-6.8693509391680729E-3</c:v>
                </c:pt>
                <c:pt idx="760">
                  <c:v>0</c:v>
                </c:pt>
                <c:pt idx="761">
                  <c:v>0</c:v>
                </c:pt>
              </c:numCache>
            </c:numRef>
          </c:val>
          <c:smooth val="0"/>
          <c:extLst>
            <c:ext xmlns:c16="http://schemas.microsoft.com/office/drawing/2014/chart" uri="{C3380CC4-5D6E-409C-BE32-E72D297353CC}">
              <c16:uniqueId val="{00000003-E525-4902-9DD7-7BE2B5A82AD6}"/>
            </c:ext>
          </c:extLst>
        </c:ser>
        <c:dLbls>
          <c:showLegendKey val="0"/>
          <c:showVal val="0"/>
          <c:showCatName val="0"/>
          <c:showSerName val="0"/>
          <c:showPercent val="0"/>
          <c:showBubbleSize val="0"/>
        </c:dLbls>
        <c:smooth val="0"/>
        <c:axId val="343905983"/>
        <c:axId val="343895423"/>
      </c:lineChart>
      <c:catAx>
        <c:axId val="34390598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895423"/>
        <c:crosses val="autoZero"/>
        <c:auto val="1"/>
        <c:lblAlgn val="ctr"/>
        <c:lblOffset val="100"/>
        <c:noMultiLvlLbl val="0"/>
      </c:catAx>
      <c:valAx>
        <c:axId val="343895423"/>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ETH Price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3905983"/>
        <c:crosses val="autoZero"/>
        <c:crossBetween val="between"/>
      </c:valAx>
      <c:spPr>
        <a:noFill/>
        <a:ln>
          <a:noFill/>
        </a:ln>
        <a:effectLst/>
      </c:spPr>
    </c:plotArea>
    <c:legend>
      <c:legendPos val="r"/>
      <c:layout>
        <c:manualLayout>
          <c:xMode val="edge"/>
          <c:yMode val="edge"/>
          <c:x val="0.91536758752426428"/>
          <c:y val="0.64824603257221181"/>
          <c:w val="7.3310998069177929E-2"/>
          <c:h val="3.55967523861412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F7A83C-5621-4A75-A1ED-92827B1A6240}">
  <sheetPr codeName="Chart1"/>
  <sheetViews>
    <sheetView zoomScale="11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40C339-6106-48FB-BBFB-FD71E677024B}">
  <sheetPr codeName="Chart3"/>
  <sheetViews>
    <sheetView zoomScale="113"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ABD4F5C0-880C-826B-EEED-016215E76A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0.2714</cdr:x>
      <cdr:y>0.19035</cdr:y>
    </cdr:from>
    <cdr:to>
      <cdr:x>0.37451</cdr:x>
      <cdr:y>0.2319</cdr:y>
    </cdr:to>
    <cdr:sp macro="" textlink="">
      <cdr:nvSpPr>
        <cdr:cNvPr id="4" name="TextBox 3">
          <a:extLst xmlns:a="http://schemas.openxmlformats.org/drawingml/2006/main">
            <a:ext uri="{FF2B5EF4-FFF2-40B4-BE49-F238E27FC236}">
              <a16:creationId xmlns:a16="http://schemas.microsoft.com/office/drawing/2014/main" id="{89BE6F38-0AAB-2E0C-D8A4-2E8DC50B0175}"/>
            </a:ext>
          </a:extLst>
        </cdr:cNvPr>
        <cdr:cNvSpPr txBox="1"/>
      </cdr:nvSpPr>
      <cdr:spPr>
        <a:xfrm xmlns:a="http://schemas.openxmlformats.org/drawingml/2006/main">
          <a:off x="2351747" y="1196946"/>
          <a:ext cx="893497" cy="2613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t>$28,475 (280X)!</a:t>
          </a:r>
        </a:p>
      </cdr:txBody>
    </cdr:sp>
  </cdr:relSizeAnchor>
  <cdr:relSizeAnchor xmlns:cdr="http://schemas.openxmlformats.org/drawingml/2006/chartDrawing">
    <cdr:from>
      <cdr:x>0.26656</cdr:x>
      <cdr:y>0.3365</cdr:y>
    </cdr:from>
    <cdr:to>
      <cdr:x>0.36968</cdr:x>
      <cdr:y>0.37805</cdr:y>
    </cdr:to>
    <cdr:sp macro="" textlink="">
      <cdr:nvSpPr>
        <cdr:cNvPr id="5" name="TextBox 1">
          <a:extLst xmlns:a="http://schemas.openxmlformats.org/drawingml/2006/main">
            <a:ext uri="{FF2B5EF4-FFF2-40B4-BE49-F238E27FC236}">
              <a16:creationId xmlns:a16="http://schemas.microsoft.com/office/drawing/2014/main" id="{F28256D3-0DF1-2E11-0FE0-7A443EACB812}"/>
            </a:ext>
          </a:extLst>
        </cdr:cNvPr>
        <cdr:cNvSpPr txBox="1"/>
      </cdr:nvSpPr>
      <cdr:spPr>
        <a:xfrm xmlns:a="http://schemas.openxmlformats.org/drawingml/2006/main">
          <a:off x="2309826" y="2115955"/>
          <a:ext cx="893497" cy="2613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$2,179 (21X)</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D5269E16-85FA-108D-D927-7535CDF4A4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0.07013</cdr:x>
      <cdr:y>0.80759</cdr:y>
    </cdr:from>
    <cdr:to>
      <cdr:x>0.11688</cdr:x>
      <cdr:y>0.84388</cdr:y>
    </cdr:to>
    <cdr:sp macro="" textlink="">
      <cdr:nvSpPr>
        <cdr:cNvPr id="2" name="TextBox 1">
          <a:extLst xmlns:a="http://schemas.openxmlformats.org/drawingml/2006/main">
            <a:ext uri="{FF2B5EF4-FFF2-40B4-BE49-F238E27FC236}">
              <a16:creationId xmlns:a16="http://schemas.microsoft.com/office/drawing/2014/main" id="{C73B1F7F-BA12-A779-E7BC-DF6FBAA3B2ED}"/>
            </a:ext>
          </a:extLst>
        </cdr:cNvPr>
        <cdr:cNvSpPr txBox="1"/>
      </cdr:nvSpPr>
      <cdr:spPr>
        <a:xfrm xmlns:a="http://schemas.openxmlformats.org/drawingml/2006/main">
          <a:off x="606903" y="5065951"/>
          <a:ext cx="404602" cy="2275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t>300</a:t>
          </a:r>
        </a:p>
      </cdr:txBody>
    </cdr:sp>
  </cdr:relSizeAnchor>
  <cdr:relSizeAnchor xmlns:cdr="http://schemas.openxmlformats.org/drawingml/2006/chartDrawing">
    <cdr:from>
      <cdr:x>0.8552</cdr:x>
      <cdr:y>0.4475</cdr:y>
    </cdr:from>
    <cdr:to>
      <cdr:x>0.90196</cdr:x>
      <cdr:y>0.48379</cdr:y>
    </cdr:to>
    <cdr:sp macro="" textlink="">
      <cdr:nvSpPr>
        <cdr:cNvPr id="3" name="TextBox 1">
          <a:extLst xmlns:a="http://schemas.openxmlformats.org/drawingml/2006/main">
            <a:ext uri="{FF2B5EF4-FFF2-40B4-BE49-F238E27FC236}">
              <a16:creationId xmlns:a16="http://schemas.microsoft.com/office/drawing/2014/main" id="{E9D3240A-D95C-FA25-61B0-B081A0559227}"/>
            </a:ext>
          </a:extLst>
        </cdr:cNvPr>
        <cdr:cNvSpPr txBox="1"/>
      </cdr:nvSpPr>
      <cdr:spPr>
        <a:xfrm xmlns:a="http://schemas.openxmlformats.org/drawingml/2006/main">
          <a:off x="7401065" y="2807150"/>
          <a:ext cx="404602" cy="2275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2648</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Harwood" refreshedDate="45771.441980902775" createdVersion="8" refreshedVersion="8" minRefreshableVersion="3" recordCount="4316" xr:uid="{BC23EF5B-6062-4732-891C-A8FB59D6BF62}">
  <cacheSource type="worksheet">
    <worksheetSource ref="A6:V10000" sheet="Master"/>
  </cacheSource>
  <cacheFields count="27">
    <cacheField name="Trade Date" numFmtId="0">
      <sharedItems containsNonDate="0" containsDate="1" containsString="0" containsBlank="1" minDate="2009-12-31T00:00:00" maxDate="2027-02-13T00:00:00" count="4318">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1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30T00:00:00"/>
        <d v="2023-05-31T00:00:00"/>
        <d v="2023-06-01T00:00:00"/>
        <d v="2023-06-02T00:00:00"/>
        <d v="2023-06-05T00:00:00"/>
        <d v="2023-06-06T00:00:00"/>
        <d v="2023-06-07T00:00:00"/>
        <d v="2023-06-08T00:00:00"/>
        <d v="2023-06-09T00:00:00"/>
        <d v="2023-06-12T00:00:00"/>
        <d v="2023-06-13T00:00:00"/>
        <d v="2023-06-14T00:00:00"/>
        <d v="2023-06-15T00:00:00"/>
        <d v="2023-06-16T00:00:00"/>
        <d v="2023-06-20T00:00:00"/>
        <d v="2023-06-21T00:00:00"/>
        <d v="2023-06-22T00:00:00"/>
        <d v="2023-06-23T00:00:00"/>
        <d v="2023-06-26T00:00:00"/>
        <d v="2023-06-27T00:00:00"/>
        <d v="2023-06-28T00:00:00"/>
        <d v="2023-06-29T00:00:00"/>
        <d v="2023-06-30T00:00:00"/>
        <d v="2023-07-03T00:00:00"/>
        <d v="2023-07-05T00:00:00"/>
        <d v="2023-07-06T00:00:00"/>
        <d v="2023-07-07T00:00:00"/>
        <d v="2023-07-10T00:00:00"/>
        <d v="2023-07-11T00:00:00"/>
        <d v="2023-07-12T00:00:00"/>
        <d v="2023-07-13T00:00:00"/>
        <d v="2023-07-14T00:00:00"/>
        <d v="2023-07-17T00:00:00"/>
        <d v="2023-07-18T00:00:00"/>
        <d v="2023-07-19T00:00:00"/>
        <d v="2023-07-20T00:00:00"/>
        <d v="2023-07-21T00:00:00"/>
        <d v="2023-07-24T00:00:00"/>
        <d v="2023-07-25T00:00:00"/>
        <d v="2023-07-26T00:00:00"/>
        <d v="2023-07-27T00:00:00"/>
        <d v="2023-07-28T00:00:00"/>
        <d v="2023-07-31T00:00:00"/>
        <d v="2023-08-01T00:00:00"/>
        <d v="2023-08-02T00:00:00"/>
        <d v="2023-08-03T00:00:00"/>
        <d v="2023-08-04T00:00:00"/>
        <d v="2023-08-07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d v="2023-09-01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4T00:00:00"/>
        <d v="2023-10-25T00:00:00"/>
        <d v="2023-10-26T00:00:00"/>
        <d v="2023-10-27T00:00:00"/>
        <d v="2023-10-30T00:00:00"/>
        <d v="2023-10-31T00:00:00"/>
        <d v="2023-11-01T00:00:00"/>
        <d v="2023-11-02T00:00:00"/>
        <d v="2023-11-03T00:00:00"/>
        <d v="2023-11-06T00:00:00"/>
        <d v="2023-11-07T00:00:00"/>
        <d v="2023-11-08T00:00:00"/>
        <d v="2023-11-09T00:00:00"/>
        <d v="2023-11-10T00:00:00"/>
        <d v="2023-11-13T00:00:00"/>
        <d v="2023-11-14T00:00:00"/>
        <d v="2023-11-15T00:00:00"/>
        <d v="2023-11-16T00:00:00"/>
        <d v="2023-11-17T00:00:00"/>
        <d v="2023-11-20T00:00:00"/>
        <d v="2023-11-21T00:00:00"/>
        <d v="2023-11-22T00:00:00"/>
        <d v="2023-11-24T00:00:00"/>
        <d v="2023-11-27T00:00:00"/>
        <d v="2023-11-28T00:00:00"/>
        <d v="2023-11-29T00:00:00"/>
        <d v="2023-11-30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4-01-02T00:00:00"/>
        <d v="2024-01-03T00:00:00"/>
        <d v="2024-01-04T00:00:00"/>
        <d v="2024-01-05T00:00:00"/>
        <d v="2024-01-08T00:00:00"/>
        <d v="2024-01-09T00:00:00"/>
        <d v="2024-01-10T00:00:00"/>
        <d v="2024-01-11T00:00:00"/>
        <d v="2024-01-12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5T00:00:00"/>
        <d v="2024-02-06T00:00:00"/>
        <d v="2024-02-07T00:00:00"/>
        <d v="2024-02-08T00:00:00"/>
        <d v="2024-02-09T00:00:00"/>
        <d v="2024-02-12T00:00:00"/>
        <d v="2024-02-13T00:00:00"/>
        <d v="2024-02-14T00:00:00"/>
        <d v="2024-02-15T00:00:00"/>
        <d v="2024-02-16T00:00:00"/>
        <d v="2024-02-20T00:00:00"/>
        <d v="2024-02-21T00:00:00"/>
        <d v="2024-02-22T00:00:00"/>
        <d v="2024-02-23T00:00:00"/>
        <d v="2024-02-26T00:00:00"/>
        <d v="2024-02-27T00:00:00"/>
        <d v="2024-02-28T00:00:00"/>
        <d v="2024-02-29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4-01T00:00:00"/>
        <d v="2024-04-02T00:00:00"/>
        <d v="2024-04-03T00:00:00"/>
        <d v="2024-04-04T00:00:00"/>
        <d v="2024-04-05T00:00:00"/>
        <d v="2024-04-08T00:00:00"/>
        <d v="2024-04-09T00:00:00"/>
        <d v="2024-04-10T00:00:00"/>
        <d v="2024-04-11T00:00:00"/>
        <d v="2024-04-12T00:00:00"/>
        <d v="2024-04-15T00:00:00"/>
        <d v="2024-04-16T00:00:00"/>
        <d v="2024-04-17T00:00:00"/>
        <d v="2024-04-18T00:00:00"/>
        <d v="2024-04-19T00:00:00"/>
        <d v="2024-04-22T00:00:00"/>
        <d v="2024-04-23T00:00:00"/>
        <d v="2024-04-24T00:00:00"/>
        <d v="2024-04-25T00:00:00"/>
        <d v="2024-04-26T00:00:00"/>
        <d v="2024-04-29T00:00:00"/>
        <d v="2024-04-30T00:00:00"/>
        <d v="2024-05-01T00:00:00"/>
        <d v="2024-05-02T00:00:00"/>
        <d v="2024-05-03T00:00:00"/>
        <d v="2024-05-06T00:00:00"/>
        <d v="2024-05-07T00:00:00"/>
        <d v="2024-05-08T00:00:00"/>
        <d v="2024-05-09T00:00:00"/>
        <d v="2024-05-10T00:00:00"/>
        <d v="2024-05-13T00:00:00"/>
        <d v="2024-05-14T00:00:00"/>
        <d v="2024-05-15T00:00:00"/>
        <d v="2024-05-16T00:00:00"/>
        <d v="2024-05-17T00:00:00"/>
        <d v="2024-05-20T00:00:00"/>
        <d v="2024-05-21T00:00:00"/>
        <d v="2024-05-22T00:00:00"/>
        <d v="2024-05-23T00:00:00"/>
        <d v="2024-05-28T00:00:00"/>
        <d v="2024-05-29T00:00:00"/>
        <d v="2024-05-30T00:00:00"/>
        <d v="2024-05-31T00:00:00"/>
        <d v="2024-06-03T00:00:00"/>
        <d v="2024-06-04T00:00:00"/>
        <d v="2024-06-05T00:00:00"/>
        <d v="2024-06-06T00:00:00"/>
        <d v="2024-06-07T00:00:00"/>
        <d v="2024-06-10T00:00:00"/>
        <d v="2024-06-11T00:00:00"/>
        <d v="2024-06-12T00:00:00"/>
        <d v="2024-06-13T00:00:00"/>
        <d v="2024-06-14T00:00:00"/>
        <d v="2024-06-17T00:00:00"/>
        <d v="2024-06-18T00:00:00"/>
        <d v="2024-06-20T00:00:00"/>
        <d v="2024-06-21T00:00:00"/>
        <d v="2024-06-24T00:00:00"/>
        <d v="2024-06-25T00:00:00"/>
        <d v="2024-06-26T00:00:00"/>
        <d v="2024-06-27T00:00:00"/>
        <d v="2024-06-28T00:00:00"/>
        <d v="2024-07-01T00:00:00"/>
        <d v="2024-07-02T00:00:00"/>
        <d v="2024-07-03T00:00:00"/>
        <d v="2024-07-05T00:00:00"/>
        <d v="2024-07-08T00:00:00"/>
        <d v="2024-07-09T00:00:00"/>
        <d v="2024-07-10T00:00:00"/>
        <d v="2024-07-11T00:00:00"/>
        <d v="2024-07-12T00:00:00"/>
        <d v="2024-07-15T00:00:00"/>
        <d v="2024-07-16T00:00:00"/>
        <d v="2024-07-17T00:00:00"/>
        <d v="2024-07-18T00:00:00"/>
        <d v="2024-07-19T00:00:00"/>
        <d v="2024-07-22T00:00:00"/>
        <d v="2024-07-23T00:00:00"/>
        <d v="2024-07-24T00:00:00"/>
        <d v="2024-07-25T00:00:00"/>
        <d v="2024-07-26T00:00:00"/>
        <d v="2024-07-29T00:00:00"/>
        <d v="2024-07-30T00:00:00"/>
        <d v="2024-07-31T00:00:00"/>
        <d v="2024-08-01T00:00:00"/>
        <d v="2024-08-02T00:00:00"/>
        <d v="2024-08-05T00:00:00"/>
        <d v="2024-08-06T00:00:00"/>
        <d v="2024-08-07T00:00:00"/>
        <d v="2024-08-08T00:00:00"/>
        <d v="2024-08-09T00:00:00"/>
        <d v="2024-08-12T00:00:00"/>
        <d v="2024-08-13T00:00:00"/>
        <d v="2024-08-14T00:00:00"/>
        <d v="2024-08-15T00:00:00"/>
        <d v="2024-08-16T00:00:00"/>
        <d v="2024-08-19T00:00:00"/>
        <d v="2024-08-20T00:00:00"/>
        <d v="2024-08-21T00:00:00"/>
        <d v="2024-08-22T00:00:00"/>
        <d v="2024-08-23T00:00:00"/>
        <d v="2024-08-26T00:00:00"/>
        <d v="2024-08-27T00:00:00"/>
        <d v="2024-08-28T00:00:00"/>
        <d v="2024-08-29T00:00:00"/>
        <d v="2024-08-30T00:00:00"/>
        <d v="2024-09-03T00:00:00"/>
        <d v="2024-09-04T00:00:00"/>
        <d v="2024-09-05T00:00:00"/>
        <d v="2024-09-06T00:00:00"/>
        <d v="2024-09-09T00:00:00"/>
        <d v="2024-09-10T00:00:00"/>
        <d v="2024-09-11T00:00:00"/>
        <d v="2024-09-12T00:00:00"/>
        <d v="2024-09-13T00:00:00"/>
        <d v="2024-09-16T00:00:00"/>
        <d v="2024-09-17T00:00:00"/>
        <d v="2024-09-18T00:00:00"/>
        <d v="2024-09-19T00:00:00"/>
        <d v="2024-09-20T00:00:00"/>
        <d v="2024-09-23T00:00:00"/>
        <d v="2024-09-24T00:00:00"/>
        <d v="2024-09-25T00:00:00"/>
        <d v="2024-09-26T00:00:00"/>
        <d v="2024-09-27T00:00:00"/>
        <d v="2024-09-30T00:00:00"/>
        <d v="2024-10-01T00:00:00"/>
        <d v="2024-10-02T00:00:00"/>
        <d v="2024-10-03T00:00:00"/>
        <d v="2024-10-04T00:00:00"/>
        <d v="2024-10-07T00:00:00"/>
        <d v="2024-10-08T00:00:00"/>
        <d v="2024-10-09T00:00:00"/>
        <d v="2024-10-10T00:00:00"/>
        <d v="2024-10-11T00:00:00"/>
        <d v="2024-10-14T00:00:00"/>
        <d v="2024-10-15T00:00:00"/>
        <d v="2024-10-16T00:00:00"/>
        <d v="2024-10-17T00:00:00"/>
        <d v="2024-10-18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4-12-31T00:00:00"/>
        <d v="2025-01-02T00:00:00"/>
        <d v="2025-01-03T00:00:00"/>
        <d v="2025-01-06T00:00:00"/>
        <d v="2025-01-07T00:00:00"/>
        <d v="2025-01-08T00:00:00"/>
        <d v="2025-01-10T00:00:00"/>
        <d v="2025-01-13T00:00:00"/>
        <d v="2025-01-14T00:00:00"/>
        <d v="2025-01-15T00:00:00"/>
        <d v="2025-01-16T00:00:00"/>
        <d v="2025-01-17T00:00:00"/>
        <d v="2025-01-21T00:00:00"/>
        <d v="2025-01-22T00:00:00"/>
        <d v="2025-01-23T00:00:00"/>
        <d v="2025-01-24T00:00:00"/>
        <d v="2025-01-27T00:00:00"/>
        <d v="2025-01-28T00:00:00"/>
        <d v="2025-01-29T00:00:00"/>
        <d v="2025-01-30T00:00:00"/>
        <d v="2025-01-31T00:00:00"/>
        <d v="2025-02-03T00:00:00"/>
        <d v="2025-02-04T00:00:00"/>
        <d v="2025-02-05T00:00:00"/>
        <d v="2025-02-07T00:00:00"/>
        <d v="2025-02-10T00:00:00"/>
        <d v="2025-02-11T00:00:00"/>
        <d v="2025-02-12T00:00:00"/>
        <d v="2025-02-13T00:00:00"/>
        <d v="2025-02-14T00:00:00"/>
        <d v="2025-02-18T00:00:00"/>
        <d v="2025-02-19T00:00:00"/>
        <d v="2025-02-20T00:00:00"/>
        <d v="2025-02-21T00:00:00"/>
        <d v="2025-02-24T00:00:00"/>
        <d v="2025-02-25T00:00:00"/>
        <d v="2025-02-26T00:00:00"/>
        <d v="2025-02-27T00:00:00"/>
        <d v="2025-02-28T00:00:00"/>
        <d v="2025-03-03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d v="2025-05-01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7T00:00:00"/>
        <d v="2025-05-28T00:00:00"/>
        <d v="2025-05-29T00:00:00"/>
        <d v="2025-05-30T00:00:00"/>
        <d v="2025-06-02T00:00:00"/>
        <d v="2025-06-03T00:00:00"/>
        <d v="2025-06-04T00:00:00"/>
        <d v="2025-06-05T00:00:00"/>
        <d v="2025-06-06T00:00:00"/>
        <d v="2025-06-09T00:00:00"/>
        <d v="2025-06-10T00:00:00"/>
        <d v="2025-06-11T00:00:00"/>
        <d v="2025-06-12T00:00:00"/>
        <d v="2025-06-13T00:00:00"/>
        <d v="2025-06-16T00:00:00"/>
        <d v="2025-06-17T00:00:00"/>
        <d v="2025-06-18T00:00:00"/>
        <d v="2025-06-20T00:00:00"/>
        <d v="2025-06-23T00:00:00"/>
        <d v="2025-06-24T00:00:00"/>
        <d v="2025-06-25T00:00:00"/>
        <d v="2025-06-26T00:00:00"/>
        <d v="2025-06-27T00:00:00"/>
        <d v="2025-06-30T00:00:00"/>
        <d v="2025-07-01T00:00:00"/>
        <d v="2025-07-02T00:00:00"/>
        <d v="2025-07-03T00:00:00"/>
        <d v="2025-07-07T00:00:00"/>
        <d v="2025-07-08T00:00:00"/>
        <d v="2025-07-09T00:00:00"/>
        <d v="2025-07-10T00:00:00"/>
        <d v="2025-07-11T00:00:00"/>
        <d v="2025-07-14T00:00:00"/>
        <d v="2025-07-15T00:00:00"/>
        <d v="2025-07-16T00:00:00"/>
        <d v="2025-07-17T00:00:00"/>
        <d v="2025-07-18T00:00:00"/>
        <d v="2025-07-21T00:00:00"/>
        <d v="2025-07-22T00:00:00"/>
        <d v="2025-07-23T00:00:00"/>
        <d v="2025-07-24T00:00:00"/>
        <d v="2025-07-25T00:00:00"/>
        <d v="2025-07-28T00:00:00"/>
        <d v="2025-07-29T00:00:00"/>
        <d v="2025-07-30T00:00:00"/>
        <d v="2025-07-31T00:00:00"/>
        <d v="2025-08-01T00:00:00"/>
        <d v="2025-08-04T00:00:00"/>
        <d v="2025-08-05T00:00:00"/>
        <d v="2025-08-06T00:00:00"/>
        <d v="2025-08-07T00:00:00"/>
        <d v="2025-08-08T00:00:00"/>
        <d v="2025-08-11T00:00:00"/>
        <d v="2025-08-12T00:00:00"/>
        <d v="2025-08-13T00:00:00"/>
        <d v="2025-08-14T00:00:00"/>
        <d v="2025-08-15T00:00:00"/>
        <d v="2025-08-18T00:00:00"/>
        <d v="2025-08-19T00:00:00"/>
        <d v="2025-08-20T00:00:00"/>
        <d v="2025-08-21T00:00:00"/>
        <d v="2025-08-22T00:00:00"/>
        <d v="2025-08-25T00:00:00"/>
        <d v="2025-08-26T00:00:00"/>
        <d v="2025-08-27T00:00:00"/>
        <d v="2025-08-28T00:00:00"/>
        <d v="2025-08-29T00:00:00"/>
        <d v="2025-09-02T00:00:00"/>
        <d v="2025-09-03T00:00:00"/>
        <d v="2025-09-04T00:00:00"/>
        <d v="2025-09-05T00:00:00"/>
        <d v="2025-09-08T00:00:00"/>
        <d v="2025-09-09T00:00:00"/>
        <d v="2025-09-10T00:00:00"/>
        <d v="2025-09-11T00:00:00"/>
        <d v="2025-09-12T00:00:00"/>
        <d v="2025-09-15T00:00:00"/>
        <d v="2025-09-16T00:00:00"/>
        <d v="2025-09-17T00:00:00"/>
        <d v="2025-09-18T00:00:00"/>
        <d v="2025-09-19T00:00:00"/>
        <d v="2025-09-22T00:00:00"/>
        <d v="2025-09-23T00:00:00"/>
        <d v="2025-09-24T00:00:00"/>
        <d v="2025-09-25T00:00:00"/>
        <d v="2025-09-26T00:00:00"/>
        <d v="2025-09-29T00:00:00"/>
        <d v="2025-09-30T00:00:00"/>
        <d v="2025-10-01T00:00:00"/>
        <d v="2025-10-02T00:00:00"/>
        <d v="2025-10-03T00:00:00"/>
        <d v="2025-10-06T00:00:00"/>
        <d v="2025-10-07T00:00:00"/>
        <d v="2025-10-08T00:00:00"/>
        <d v="2025-10-09T00:00:00"/>
        <d v="2025-10-10T00:00:00"/>
        <d v="2025-10-13T00:00:00"/>
        <d v="2025-10-14T00:00:00"/>
        <d v="2025-10-15T00:00:00"/>
        <d v="2025-10-16T00:00:00"/>
        <d v="2025-10-17T00:00:00"/>
        <d v="2025-10-20T00:00:00"/>
        <d v="2025-10-21T00:00:00"/>
        <d v="2025-10-22T00:00:00"/>
        <d v="2025-10-23T00:00:00"/>
        <d v="2025-10-24T00:00:00"/>
        <d v="2025-10-27T00:00:00"/>
        <d v="2025-10-28T00:00:00"/>
        <d v="2025-10-29T00:00:00"/>
        <d v="2025-10-30T00:00:00"/>
        <d v="2025-10-31T00:00:00"/>
        <d v="2025-11-03T00:00:00"/>
        <d v="2025-11-04T00:00:00"/>
        <d v="2025-11-05T00:00:00"/>
        <d v="2025-11-06T00:00:00"/>
        <d v="2025-11-07T00:00:00"/>
        <d v="2025-11-10T00:00:00"/>
        <d v="2025-11-11T00:00:00"/>
        <d v="2025-11-12T00:00:00"/>
        <d v="2025-11-13T00:00:00"/>
        <d v="2025-11-14T00:00:00"/>
        <d v="2025-11-17T00:00:00"/>
        <d v="2025-11-18T00:00:00"/>
        <d v="2025-11-19T00:00:00"/>
        <d v="2025-11-20T00:00:00"/>
        <d v="2025-11-21T00:00:00"/>
        <d v="2025-11-24T00:00:00"/>
        <d v="2025-11-25T00:00:00"/>
        <d v="2025-11-26T00:00:00"/>
        <d v="2025-11-28T00:00:00"/>
        <d v="2025-12-01T00:00:00"/>
        <d v="2025-12-02T00:00:00"/>
        <d v="2025-12-03T00:00:00"/>
        <d v="2025-12-04T00:00:00"/>
        <d v="2025-12-05T00:00:00"/>
        <d v="2025-12-08T00:00:00"/>
        <d v="2025-12-09T00:00:00"/>
        <d v="2025-12-10T00:00:00"/>
        <d v="2025-12-11T00:00:00"/>
        <d v="2025-12-12T00:00:00"/>
        <d v="2025-12-15T00:00:00"/>
        <d v="2025-12-16T00:00:00"/>
        <d v="2025-12-17T00:00:00"/>
        <d v="2025-12-18T00:00:00"/>
        <d v="2025-12-19T00:00:00"/>
        <d v="2025-12-22T00:00:00"/>
        <d v="2025-12-23T00:00:00"/>
        <d v="2025-12-24T00:00:00"/>
        <d v="2025-12-26T00:00:00"/>
        <d v="2025-12-29T00:00:00"/>
        <d v="2025-12-30T00:00:00"/>
        <d v="2025-12-31T00:00:00"/>
        <d v="2026-01-02T00:00:00"/>
        <d v="2026-01-05T00:00:00"/>
        <d v="2026-01-06T00:00:00"/>
        <d v="2026-01-07T00:00:00"/>
        <d v="2026-01-08T00:00:00"/>
        <d v="2026-01-09T00:00:00"/>
        <d v="2026-01-12T00:00:00"/>
        <d v="2026-01-13T00:00:00"/>
        <d v="2026-01-14T00:00:00"/>
        <d v="2026-01-15T00:00:00"/>
        <d v="2026-01-16T00:00:00"/>
        <d v="2026-01-20T00:00:00"/>
        <d v="2026-01-21T00:00:00"/>
        <d v="2026-01-22T00:00:00"/>
        <d v="2026-01-23T00:00:00"/>
        <d v="2026-01-26T00:00:00"/>
        <d v="2026-01-27T00:00:00"/>
        <d v="2026-01-28T00:00:00"/>
        <d v="2026-01-29T00:00:00"/>
        <d v="2026-01-30T00:00:00"/>
        <d v="2026-02-02T00:00:00"/>
        <d v="2026-02-03T00:00:00"/>
        <d v="2026-02-04T00:00:00"/>
        <d v="2026-02-05T00:00:00"/>
        <d v="2026-02-06T00:00:00"/>
        <d v="2026-02-09T00:00:00"/>
        <d v="2026-02-10T00:00:00"/>
        <d v="2026-02-11T00:00:00"/>
        <d v="2026-02-12T00:00:00"/>
        <d v="2026-02-13T00:00:00"/>
        <d v="2026-02-17T00:00:00"/>
        <d v="2026-02-18T00:00:00"/>
        <d v="2026-02-19T00:00:00"/>
        <d v="2026-02-20T00:00:00"/>
        <d v="2026-02-23T00:00:00"/>
        <d v="2026-02-24T00:00:00"/>
        <d v="2026-02-25T00:00:00"/>
        <d v="2026-02-26T00:00:00"/>
        <d v="2026-02-27T00:00:00"/>
        <d v="2026-03-02T00:00:00"/>
        <d v="2026-03-03T00:00:00"/>
        <d v="2026-03-04T00:00:00"/>
        <d v="2026-03-05T00:00:00"/>
        <d v="2026-03-06T00:00:00"/>
        <d v="2026-03-09T00:00:00"/>
        <d v="2026-03-10T00:00:00"/>
        <d v="2026-03-11T00:00:00"/>
        <d v="2026-03-12T00:00:00"/>
        <d v="2026-03-13T00:00:00"/>
        <d v="2026-03-16T00:00:00"/>
        <d v="2026-03-17T00:00:00"/>
        <d v="2026-03-18T00:00:00"/>
        <d v="2026-03-19T00:00:00"/>
        <d v="2026-03-20T00:00:00"/>
        <d v="2026-03-23T00:00:00"/>
        <d v="2026-03-24T00:00:00"/>
        <d v="2026-03-25T00:00:00"/>
        <d v="2026-03-26T00:00:00"/>
        <d v="2026-03-27T00:00:00"/>
        <d v="2026-03-30T00:00:00"/>
        <d v="2026-03-31T00:00:00"/>
        <d v="2026-04-01T00:00:00"/>
        <d v="2026-04-02T00:00:00"/>
        <d v="2026-04-03T00:00:00"/>
        <d v="2026-04-06T00:00:00"/>
        <d v="2026-04-07T00:00:00"/>
        <d v="2026-04-08T00:00:00"/>
        <d v="2026-04-09T00:00:00"/>
        <d v="2026-04-10T00:00:00"/>
        <d v="2026-04-13T00:00:00"/>
        <d v="2026-04-14T00:00:00"/>
        <d v="2026-04-15T00:00:00"/>
        <d v="2026-04-16T00:00:00"/>
        <d v="2026-04-17T00:00:00"/>
        <d v="2026-04-20T00:00:00"/>
        <d v="2026-04-21T00:00:00"/>
        <d v="2026-04-22T00:00:00"/>
        <d v="2026-04-23T00:00:00"/>
        <d v="2026-04-24T00:00:00"/>
        <d v="2026-04-27T00:00:00"/>
        <d v="2026-04-28T00:00:00"/>
        <d v="2026-04-29T00:00:00"/>
        <d v="2026-04-30T00:00:00"/>
        <d v="2026-05-01T00:00:00"/>
        <d v="2026-05-04T00:00:00"/>
        <d v="2026-05-05T00:00:00"/>
        <d v="2026-05-06T00:00:00"/>
        <d v="2026-05-07T00:00:00"/>
        <d v="2026-05-08T00:00:00"/>
        <d v="2026-05-11T00:00:00"/>
        <d v="2026-05-12T00:00:00"/>
        <d v="2026-05-13T00:00:00"/>
        <d v="2026-05-14T00:00:00"/>
        <d v="2026-05-15T00:00:00"/>
        <d v="2026-05-18T00:00:00"/>
        <d v="2026-05-19T00:00:00"/>
        <d v="2026-05-20T00:00:00"/>
        <d v="2026-05-21T00:00:00"/>
        <d v="2026-05-22T00:00:00"/>
        <d v="2026-05-25T00:00:00"/>
        <d v="2026-05-26T00:00:00"/>
        <d v="2026-05-27T00:00:00"/>
        <d v="2026-05-28T00:00:00"/>
        <d v="2026-05-29T00:00:00"/>
        <d v="2026-06-01T00:00:00"/>
        <d v="2026-06-02T00:00:00"/>
        <d v="2026-06-03T00:00:00"/>
        <d v="2026-06-04T00:00:00"/>
        <d v="2026-06-05T00:00:00"/>
        <d v="2026-06-08T00:00:00"/>
        <d v="2026-06-09T00:00:00"/>
        <d v="2026-06-10T00:00:00"/>
        <d v="2026-06-11T00:00:00"/>
        <d v="2026-06-12T00:00:00"/>
        <d v="2026-06-15T00:00:00"/>
        <d v="2026-06-16T00:00:00"/>
        <d v="2026-06-17T00:00:00"/>
        <d v="2026-06-18T00:00:00"/>
        <d v="2026-06-19T00:00:00"/>
        <d v="2026-06-22T00:00:00"/>
        <d v="2026-06-23T00:00:00"/>
        <d v="2026-06-24T00:00:00"/>
        <d v="2026-06-25T00:00:00"/>
        <d v="2026-06-26T00:00:00"/>
        <d v="2026-06-29T00:00:00"/>
        <d v="2026-06-30T00:00:00"/>
        <d v="2026-07-01T00:00:00"/>
        <d v="2026-07-02T00:00:00"/>
        <d v="2026-07-03T00:00:00"/>
        <d v="2026-07-06T00:00:00"/>
        <d v="2026-07-07T00:00:00"/>
        <d v="2026-07-08T00:00:00"/>
        <d v="2026-07-09T00:00:00"/>
        <d v="2026-07-10T00:00:00"/>
        <d v="2026-07-13T00:00:00"/>
        <d v="2026-07-14T00:00:00"/>
        <d v="2026-07-15T00:00:00"/>
        <d v="2026-07-16T00:00:00"/>
        <d v="2026-07-17T00:00:00"/>
        <d v="2026-07-20T00:00:00"/>
        <d v="2026-07-21T00:00:00"/>
        <d v="2026-07-22T00:00:00"/>
        <d v="2026-07-23T00:00:00"/>
        <d v="2026-07-24T00:00:00"/>
        <d v="2026-07-27T00:00:00"/>
        <d v="2026-07-28T00:00:00"/>
        <d v="2026-07-29T00:00:00"/>
        <d v="2026-07-30T00:00:00"/>
        <d v="2026-07-31T00:00:00"/>
        <d v="2026-08-03T00:00:00"/>
        <d v="2026-08-04T00:00:00"/>
        <d v="2026-08-05T00:00:00"/>
        <d v="2026-08-06T00:00:00"/>
        <d v="2026-08-07T00:00:00"/>
        <d v="2026-08-10T00:00:00"/>
        <d v="2026-08-11T00:00:00"/>
        <d v="2026-08-12T00:00:00"/>
        <d v="2026-08-13T00:00:00"/>
        <d v="2026-08-14T00:00:00"/>
        <d v="2026-08-17T00:00:00"/>
        <d v="2026-08-18T00:00:00"/>
        <d v="2026-08-19T00:00:00"/>
        <d v="2026-08-20T00:00:00"/>
        <d v="2026-08-21T00:00:00"/>
        <d v="2026-08-24T00:00:00"/>
        <d v="2026-08-25T00:00:00"/>
        <d v="2026-08-26T00:00:00"/>
        <d v="2026-08-27T00:00:00"/>
        <d v="2026-08-28T00:00:00"/>
        <d v="2026-08-31T00:00:00"/>
        <d v="2026-09-01T00:00:00"/>
        <d v="2026-09-02T00:00:00"/>
        <d v="2026-09-03T00:00:00"/>
        <d v="2026-09-04T00:00:00"/>
        <d v="2026-09-07T00:00:00"/>
        <d v="2026-09-08T00:00:00"/>
        <d v="2026-09-09T00:00:00"/>
        <d v="2026-09-10T00:00:00"/>
        <d v="2026-09-11T00:00:00"/>
        <d v="2026-09-14T00:00:00"/>
        <d v="2026-09-15T00:00:00"/>
        <d v="2026-09-16T00:00:00"/>
        <d v="2026-09-17T00:00:00"/>
        <d v="2026-09-18T00:00:00"/>
        <d v="2026-09-21T00:00:00"/>
        <d v="2026-09-22T00:00:00"/>
        <d v="2026-09-23T00:00:00"/>
        <d v="2026-09-24T00:00:00"/>
        <d v="2026-09-25T00:00:00"/>
        <d v="2026-09-28T00:00:00"/>
        <d v="2026-09-29T00:00:00"/>
        <d v="2026-09-30T00:00:00"/>
        <d v="2026-10-01T00:00:00"/>
        <d v="2026-10-02T00:00:00"/>
        <d v="2026-10-05T00:00:00"/>
        <d v="2026-10-06T00:00:00"/>
        <d v="2026-10-07T00:00:00"/>
        <d v="2026-10-08T00:00:00"/>
        <d v="2026-10-09T00:00:00"/>
        <d v="2026-10-12T00:00:00"/>
        <d v="2026-10-13T00:00:00"/>
        <d v="2026-10-14T00:00:00"/>
        <d v="2026-10-15T00:00:00"/>
        <d v="2026-10-16T00:00:00"/>
        <d v="2026-10-19T00:00:00"/>
        <d v="2026-10-20T00:00:00"/>
        <d v="2026-10-21T00:00:00"/>
        <d v="2026-10-22T00:00:00"/>
        <d v="2026-10-23T00:00:00"/>
        <d v="2026-10-26T00:00:00"/>
        <d v="2026-10-27T00:00:00"/>
        <d v="2026-10-28T00:00:00"/>
        <d v="2026-10-29T00:00:00"/>
        <d v="2026-10-30T00:00:00"/>
        <d v="2026-11-02T00:00:00"/>
        <d v="2026-11-03T00:00:00"/>
        <d v="2026-11-04T00:00:00"/>
        <d v="2026-11-05T00:00:00"/>
        <d v="2026-11-06T00:00:00"/>
        <d v="2026-11-09T00:00:00"/>
        <d v="2026-11-10T00:00:00"/>
        <d v="2026-11-11T00:00:00"/>
        <d v="2026-11-12T00:00:00"/>
        <d v="2026-11-13T00:00:00"/>
        <d v="2026-11-16T00:00:00"/>
        <d v="2026-11-17T00:00:00"/>
        <d v="2026-11-18T00:00:00"/>
        <d v="2026-11-19T00:00:00"/>
        <d v="2026-11-20T00:00:00"/>
        <d v="2026-11-23T00:00:00"/>
        <d v="2026-11-24T00:00:00"/>
        <d v="2026-11-25T00:00:00"/>
        <d v="2026-11-26T00:00:00"/>
        <d v="2026-11-27T00:00:00"/>
        <d v="2026-11-30T00:00:00"/>
        <d v="2026-12-01T00:00:00"/>
        <d v="2026-12-02T00:00:00"/>
        <d v="2026-12-03T00:00:00"/>
        <d v="2026-12-04T00:00:00"/>
        <d v="2026-12-07T00:00:00"/>
        <d v="2026-12-08T00:00:00"/>
        <d v="2026-12-09T00:00:00"/>
        <d v="2026-12-10T00:00:00"/>
        <d v="2026-12-11T00:00:00"/>
        <d v="2026-12-14T00:00:00"/>
        <d v="2026-12-15T00:00:00"/>
        <d v="2026-12-16T00:00:00"/>
        <d v="2026-12-17T00:00:00"/>
        <d v="2026-12-18T00:00:00"/>
        <d v="2026-12-21T00:00:00"/>
        <d v="2026-12-22T00:00:00"/>
        <d v="2026-12-23T00:00:00"/>
        <d v="2026-12-24T00:00:00"/>
        <d v="2026-12-25T00:00:00"/>
        <d v="2026-12-28T00:00:00"/>
        <d v="2026-12-29T00:00:00"/>
        <d v="2026-12-30T00:00:00"/>
        <d v="2026-12-31T00:00:00"/>
        <d v="2027-01-01T00:00:00"/>
        <d v="2027-01-04T00:00:00"/>
        <d v="2027-01-05T00:00:00"/>
        <d v="2027-01-06T00:00:00"/>
        <d v="2027-01-07T00:00:00"/>
        <d v="2027-01-08T00:00:00"/>
        <d v="2027-01-11T00:00:00"/>
        <d v="2027-01-12T00:00:00"/>
        <d v="2027-01-13T00:00:00"/>
        <d v="2027-01-14T00:00:00"/>
        <d v="2027-01-15T00:00:00"/>
        <d v="2027-01-18T00:00:00"/>
        <d v="2027-01-19T00:00:00"/>
        <d v="2027-01-20T00:00:00"/>
        <d v="2027-01-21T00:00:00"/>
        <d v="2027-01-22T00:00:00"/>
        <d v="2027-01-25T00:00:00"/>
        <d v="2027-01-26T00:00:00"/>
        <d v="2027-01-27T00:00:00"/>
        <d v="2027-01-28T00:00:00"/>
        <d v="2027-01-29T00:00:00"/>
        <d v="2027-02-01T00:00:00"/>
        <d v="2027-02-02T00:00:00"/>
        <d v="2027-02-03T00:00:00"/>
        <d v="2027-02-04T00:00:00"/>
        <d v="2027-02-05T00:00:00"/>
        <d v="2027-02-08T00:00:00"/>
        <d v="2027-02-09T00:00:00"/>
        <d v="2027-02-10T00:00:00"/>
        <d v="2027-02-11T00:00:00"/>
        <d v="2027-02-12T00:00:00"/>
        <m/>
        <d v="2025-01-01T00:00:00" u="1"/>
        <d v="2025-01-09T00:00:00" u="1"/>
        <d v="2025-01-20T00:00:00" u="1"/>
        <d v="2024-06-19T00:00:00" u="1"/>
        <d v="2025-02-06T00:00:00" u="1"/>
      </sharedItems>
      <fieldGroup par="26"/>
    </cacheField>
    <cacheField name="BTC" numFmtId="0">
      <sharedItems containsBlank="1" containsMixedTypes="1" containsNumber="1" minValue="176.89700300000001" maxValue="106147.3"/>
    </cacheField>
    <cacheField name="H-SPBTFDUE" numFmtId="0">
      <sharedItems containsBlank="1" containsMixedTypes="1" containsNumber="1" minValue="1.3182244771818032" maxValue="495.65"/>
    </cacheField>
    <cacheField name="BITX w Fee" numFmtId="0">
      <sharedItems containsBlank="1" containsMixedTypes="1" containsNumber="1" minValue="0.11838387110331784" maxValue="264.25007822796948"/>
    </cacheField>
    <cacheField name="BITX-IV" numFmtId="2">
      <sharedItems containsBlank="1" containsMixedTypes="1" containsNumber="1" minValue="9.24" maxValue="64.14"/>
    </cacheField>
    <cacheField name="BITX % error" numFmtId="169">
      <sharedItems containsBlank="1" containsMixedTypes="1" containsNumber="1" minValue="-4.2463656734364474E-2" maxValue="3.1358151225466147E-2" count="244">
        <m/>
        <n v="-4.2463656734364474E-2"/>
        <n v="3.1358151225466147E-2"/>
        <n v="-3.4708781699415159E-3"/>
        <n v="1.207098393588768E-2"/>
        <n v="-6.2106203338903043E-3"/>
        <n v="-6.3732481183809142E-3"/>
        <n v="-7.0425572758030519E-3"/>
        <n v="-7.4556340033286039E-3"/>
        <n v="-3.8128917575379617E-3"/>
        <n v="-6.2626257291323872E-3"/>
        <n v="-3.9810884380842015E-3"/>
        <n v="-7.5234852566995469E-3"/>
        <n v="-4.7108574092017408E-3"/>
        <n v="-5.9438888975600346E-3"/>
        <n v="-6.7175692455697655E-3"/>
        <n v="-6.116634068919935E-3"/>
        <n v="-5.8610063351312025E-3"/>
        <n v="-6.3593557079909546E-3"/>
        <n v="-4.9595774971964435E-3"/>
        <n v="-6.9413518470945457E-3"/>
        <n v="-5.5919987473177502E-3"/>
        <n v="-7.0186665905077605E-3"/>
        <n v="-8.7177457852404272E-3"/>
        <n v="-6.531511982098559E-3"/>
        <n v="-6.4121883638286192E-3"/>
        <n v="-6.0050201459510566E-3"/>
        <n v="-8.7531589589185943E-3"/>
        <n v="-6.4734103543386823E-3"/>
        <n v="-6.3313508224126513E-3"/>
        <n v="-6.7232985590778283E-3"/>
        <n v="-8.7117658682860366E-3"/>
        <n v="-8.0243971179135842E-3"/>
        <n v="-8.614815889790961E-3"/>
        <n v="-8.0987076809252434E-3"/>
        <n v="-8.819824373299312E-3"/>
        <n v="-8.7004034834893273E-3"/>
        <n v="-1.0670988792988001E-2"/>
        <n v="-8.4703109068656746E-3"/>
        <n v="-8.0000252014220674E-3"/>
        <n v="-4.9095888262946641E-3"/>
        <n v="-9.3043315080652E-3"/>
        <n v="-8.2221512734268476E-3"/>
        <n v="-9.9407084557696646E-3"/>
        <n v="-6.6196671423638387E-3"/>
        <n v="-9.3248726869932241E-3"/>
        <n v="1.2006750359532248E-3"/>
        <n v="1.8985927491530497E-3"/>
        <n v="2.4471857342369674E-3"/>
        <n v="-1.9299569632150737E-3"/>
        <n v="2.9492387938718778E-3"/>
        <n v="5.5134522065025671E-4"/>
        <n v="-2.009876116811915E-4"/>
        <n v="1.1064213281399837E-3"/>
        <n v="9.3138267081727122E-4"/>
        <n v="3.2313943231820907E-4"/>
        <n v="4.61796962731853E-4"/>
        <n v="1.0959452805205938E-3"/>
        <n v="3.032289095623586E-4"/>
        <n v="1.034716805198288E-3"/>
        <n v="5.491184732229204E-4"/>
        <n v="-8.0087148015872689E-4"/>
        <n v="1.405421346837743E-3"/>
        <n v="-1.9229231087480869E-4"/>
        <n v="2.4353568530832703E-4"/>
        <n v="-3.82187686177482E-4"/>
        <n v="1.2703864849417101E-4"/>
        <n v="1.4637421085295088E-4"/>
        <n v="-1.9430424454432993E-3"/>
        <n v="-1.4244055974068637E-3"/>
        <n v="-1.300776739891929E-3"/>
        <n v="-1.5104193523894915E-3"/>
        <n v="-5.0888414407360694E-3"/>
        <n v="-1.5743284355619336E-3"/>
        <n v="-2.1230646296022115E-3"/>
        <n v="-1.390206021079532E-3"/>
        <n v="-2.3194240672073096E-3"/>
        <n v="-1.9745680766242169E-3"/>
        <n v="-4.5271371735702282E-3"/>
        <n v="-2.3033872028606073E-3"/>
        <n v="-5.7185813453891621E-3"/>
        <n v="-3.3594428407236476E-3"/>
        <n v="6.4157264091857513E-4"/>
        <n v="-1.871600017939179E-3"/>
        <n v="-1.8005344740282814E-3"/>
        <n v="-3.0247849614933875E-3"/>
        <n v="-4.779529463297072E-3"/>
        <n v="-3.8961536098823801E-3"/>
        <n v="-4.1401435172978562E-3"/>
        <n v="-4.9939653256947381E-3"/>
        <n v="-4.6767935380115366E-3"/>
        <n v="-4.1240784265488273E-3"/>
        <n v="-5.201293508569349E-3"/>
        <n v="-2.2505637989806981E-3"/>
        <n v="-4.6754855652535454E-3"/>
        <n v="-5.1685002796033608E-3"/>
        <n v="-8.3982217389536595E-3"/>
        <n v="-1.0379037780438249E-2"/>
        <n v="8.6330203173368147E-4"/>
        <n v="-5.0852857700083298E-3"/>
        <n v="-6.0100677426735416E-3"/>
        <n v="-4.5413067353942127E-3"/>
        <n v="-7.3010424981588828E-3"/>
        <n v="-1.0550511429203824E-2"/>
        <n v="-7.193972172118035E-3"/>
        <n v="-6.3155927693263614E-3"/>
        <n v="-9.585441033283626E-3"/>
        <n v="-4.9258435324673888E-3"/>
        <n v="-7.6562629715848374E-3"/>
        <n v="1.1863273593930135E-2"/>
        <n v="1.1395965497400073E-2"/>
        <n v="1.2253778485126876E-2"/>
        <n v="9.2405355256506283E-3"/>
        <n v="9.9976546564821689E-3"/>
        <n v="8.8468804840071691E-3"/>
        <n v="1.3739797756425753E-2"/>
        <n v="6.0669924146889986E-3"/>
        <n v="9.1369411235928677E-3"/>
        <n v="1.0132633481133579E-2"/>
        <n v="4.7683258093786929E-3"/>
        <n v="1.1623861810846181E-2"/>
        <n v="5.3314213439428215E-3"/>
        <n v="7.0313537298332118E-3"/>
        <n v="7.0713997930129668E-3"/>
        <n v="5.6992330064296048E-3"/>
        <n v="5.6917261942450725E-3"/>
        <n v="6.4526222340377526E-3"/>
        <n v="5.151002248248826E-3"/>
        <n v="6.5034845335927294E-3"/>
        <n v="3.7144882390134359E-3"/>
        <n v="6.7219745821902599E-3"/>
        <n v="2.1008044196380027E-4"/>
        <n v="6.5400169071641034E-3"/>
        <n v="5.0074521748064704E-3"/>
        <n v="7.1752286851094471E-3"/>
        <n v="5.5155985794286266E-3"/>
        <n v="2.6836086183286145E-3"/>
        <n v="1.8209986942361311E-3"/>
        <n v="8.5475490083981587E-3"/>
        <n v="2.9857849114667268E-3"/>
        <n v="4.3906110618869842E-3"/>
        <n v="3.8122539336675754E-3"/>
        <n v="3.24261858914765E-3"/>
        <n v="3.2942240593096805E-3"/>
        <n v="6.3476643395565802E-3"/>
        <n v="9.9473246371584167E-3"/>
        <n v="-1.8208256542340262E-4"/>
        <n v="8.0519997548846867E-3"/>
        <n v="5.12610150091386E-3"/>
        <n v="3.996966197848284E-3"/>
        <n v="2.8269303010872715E-3"/>
        <n v="2.4203391608959013E-3"/>
        <n v="2.4488958045603137E-3"/>
        <n v="3.1548185221421665E-3"/>
        <n v="2.7661844069342134E-3"/>
        <n v="3.764272507746691E-3"/>
        <n v="3.8525723365312459E-3"/>
        <n v="4.3059972321879414E-3"/>
        <n v="5.1490027555389783E-3"/>
        <n v="-1.7132475384982193E-3"/>
        <n v="2.1575229775221416E-3"/>
        <n v="2.9022989178284497E-3"/>
        <n v="2.0177940080352563E-3"/>
        <n v="2.9993710018760833E-3"/>
        <n v="1.4273949132335151E-3"/>
        <n v="3.7300591144748818E-3"/>
        <n v="3.1312658609154997E-3"/>
        <n v="3.773125170981162E-3"/>
        <n v="-1.4159661003504409E-3"/>
        <n v="-4.729297109465902E-3"/>
        <n v="-4.9170904739193055E-3"/>
        <n v="-4.6997274156834745E-3"/>
        <n v="-6.0281281129223041E-3"/>
        <n v="-1.1839285554049006E-2"/>
        <n v="-3.640237208757835E-3"/>
        <n v="-8.0548604998442741E-3"/>
        <n v="-7.4358696687689685E-3"/>
        <n v="-1.171549183772802E-2"/>
        <n v="-1.2233224497967932E-2"/>
        <n v="-8.1740353276107403E-3"/>
        <n v="-1.1848506886748988E-2"/>
        <n v="-1.6959727413586423E-2"/>
        <n v="-5.9317481049113718E-3"/>
        <n v="-7.4042679747683415E-3"/>
        <n v="-1.102245035884919E-2"/>
        <n v="-3.8127100848789341E-3"/>
        <n v="-4.6630911198872749E-3"/>
        <n v="-6.0432443292032234E-3"/>
        <n v="-6.3016056038418533E-3"/>
        <n v="-4.2575308615394603E-3"/>
        <n v="-4.0825631412229058E-3"/>
        <n v="-5.1564266253106839E-3"/>
        <n v="-3.5528382532024061E-4"/>
        <n v="-4.17414435495711E-3"/>
        <n v="-6.9253299440397154E-3"/>
        <n v="-4.0138788928768543E-3"/>
        <n v="-7.318523048952863E-3"/>
        <n v="-3.7345568285936936E-3"/>
        <n v="-6.4407102079206968E-3"/>
        <n v="-7.980715030133978E-3"/>
        <n v="-1.5909374374784013E-3"/>
        <n v="-4.0581469341903764E-3"/>
        <n v="-6.5492670434109668E-3"/>
        <n v="-3.1161242664686783E-3"/>
        <n v="-5.9642799390802193E-3"/>
        <n v="-6.5836141491241174E-3"/>
        <n v="-5.8489235793606209E-3"/>
        <s v=""/>
        <n v="-4.1172448652425642E-3"/>
        <n v="-2.2745438911999649E-3"/>
        <n v="-2.2834951843291318E-3"/>
        <n v="-5.213053457642558E-3"/>
        <n v="-5.511801260807081E-3"/>
        <n v="-7.8042129730271359E-4"/>
        <n v="-5.5012306993605931E-3"/>
        <n v="-9.4265743470216545E-3"/>
        <n v="-1.0504640492682737E-2"/>
        <n v="0"/>
        <n v="-9.7910390703329631E-3"/>
        <n v="-9.9667879808916782E-3"/>
        <n v="-9.9866242907086233E-3"/>
        <n v="-8.73552775930031E-3"/>
        <n v="-9.1522787047528809E-3"/>
        <n v="-9.2698172080830643E-3"/>
        <n v="-9.3273981775411352E-3"/>
        <n v="-9.389412867725766E-3"/>
        <n v="-9.4672387353100795E-3"/>
        <n v="-9.9682573193257129E-3"/>
        <n v="-1.006466121978189E-2"/>
        <n v="-4.5818851065240196E-3"/>
        <n v="-4.6980431421402846E-3"/>
        <n v="-5.1196180862435048E-3"/>
        <n v="-5.185958247674427E-3"/>
        <n v="-5.3546377878765927E-3"/>
        <n v="-5.3317655174925926E-3"/>
        <n v="-5.4484885129636451E-3"/>
        <n v="-5.8097737110107683E-3"/>
        <n v="-6.0586642106422728E-3"/>
        <n v="-6.1264025230534092E-3"/>
        <n v="-6.3747910681355435E-3"/>
        <n v="-6.1734499638267382E-3"/>
        <n v="-6.7435223067570105E-3"/>
        <n v="-6.8231869831322234E-3"/>
        <n v="-6.8693509391680729E-3"/>
      </sharedItems>
    </cacheField>
    <cacheField name="sim -2x BTC" numFmtId="0">
      <sharedItems containsBlank="1" containsMixedTypes="1" containsNumber="1" minValue="5.6970254242795634E-4" maxValue="354585181.51063019"/>
    </cacheField>
    <cacheField name="Sim BITO w fee" numFmtId="0">
      <sharedItems containsString="0" containsBlank="1" containsNumber="1" minValue="0.12264500823787336" maxValue="43.89416874835932"/>
    </cacheField>
    <cacheField name="BITO-IV" numFmtId="2">
      <sharedItems containsBlank="1" containsMixedTypes="1" containsNumber="1" minValue="9.6069999999999993" maxValue="43.298400000000001"/>
    </cacheField>
    <cacheField name="BITO - BTC error" numFmtId="2">
      <sharedItems containsString="0" containsBlank="1" containsNumber="1" minValue="-0.12741810678359533" maxValue="0.23978436146237825"/>
    </cacheField>
    <cacheField name="Sim Spot ETF" numFmtId="0">
      <sharedItems containsBlank="1" containsMixedTypes="1" containsNumber="1" minValue="-9.0171606864274612E-2" maxValue="1.4685000000000001"/>
    </cacheField>
    <cacheField name="ETH" numFmtId="0">
      <sharedItems containsString="0" containsBlank="1" containsNumber="1" minValue="84.308295999999999" maxValue="4812.0874020000001"/>
    </cacheField>
    <cacheField name="ETHU w Fee" numFmtId="0">
      <sharedItems containsString="0" containsBlank="1" containsNumber="1" minValue="5.4134463195294407" maxValue="11894.842621761729"/>
    </cacheField>
    <cacheField name="ETHU-iV" numFmtId="2">
      <sharedItems containsBlank="1" containsMixedTypes="1" containsNumber="1" minValue="22.400000000000002" maxValue="289.20000000000005"/>
    </cacheField>
    <cacheField name="ETHU trade" numFmtId="2">
      <sharedItems containsString="0" containsBlank="1" containsNumber="1" minValue="4.3" maxValue="188.2"/>
    </cacheField>
    <cacheField name="% err ethu sim vs iv" numFmtId="0">
      <sharedItems containsBlank="1" containsMixedTypes="1" containsNumber="1" minValue="-0.14217957189176134" maxValue="0.6721667722467437"/>
    </cacheField>
    <cacheField name="Row" numFmtId="0">
      <sharedItems containsString="0" containsBlank="1" containsNumber="1" containsInteger="1" minValue="7" maxValue="2232"/>
    </cacheField>
    <cacheField name="Portfolio 1 " numFmtId="0">
      <sharedItems containsBlank="1" containsMixedTypes="1" containsNumber="1" minValue="41.422220975977915" maxValue="1351.5802670477408"/>
    </cacheField>
    <cacheField name="Portfolio 2" numFmtId="0">
      <sharedItems containsBlank="1" containsMixedTypes="1" containsNumber="1" minValue="40.998542597791072" maxValue="828.19433807223243"/>
    </cacheField>
    <cacheField name="Portfolio 3" numFmtId="0">
      <sharedItems containsBlank="1" containsMixedTypes="1" containsNumber="1" minValue="160.96009932529159" maxValue="939.47095184386217"/>
    </cacheField>
    <cacheField name="ETH Port" numFmtId="0">
      <sharedItems containsBlank="1" containsMixedTypes="1" containsNumber="1" minValue="25.363963536142162" maxValue="1447.7058034366758"/>
    </cacheField>
    <cacheField name="ETHU Port" numFmtId="0">
      <sharedItems containsBlank="1" containsMixedTypes="1" containsNumber="1" minValue="0.52078035783166299" maxValue="1144.2988498038435"/>
    </cacheField>
    <cacheField name="Tbills" numFmtId="0">
      <sharedItems containsBlank="1"/>
    </cacheField>
    <cacheField name="END" numFmtId="0">
      <sharedItems containsBlank="1"/>
    </cacheField>
    <cacheField name="Months (Trade Date)" numFmtId="0" databaseField="0">
      <fieldGroup base="0">
        <rangePr groupBy="months" startDate="2009-12-31T00:00:00" endDate="2027-02-13T00:00:00"/>
        <groupItems count="14">
          <s v="&lt;12/31/2009"/>
          <s v="Jan"/>
          <s v="Feb"/>
          <s v="Mar"/>
          <s v="Apr"/>
          <s v="May"/>
          <s v="Jun"/>
          <s v="Jul"/>
          <s v="Aug"/>
          <s v="Sep"/>
          <s v="Oct"/>
          <s v="Nov"/>
          <s v="Dec"/>
          <s v="&gt;2/13/2027"/>
        </groupItems>
      </fieldGroup>
    </cacheField>
    <cacheField name="Quarters (Trade Date)" numFmtId="0" databaseField="0">
      <fieldGroup base="0">
        <rangePr groupBy="quarters" startDate="2009-12-31T00:00:00" endDate="2027-02-13T00:00:00"/>
        <groupItems count="6">
          <s v="&lt;12/31/2009"/>
          <s v="Qtr1"/>
          <s v="Qtr2"/>
          <s v="Qtr3"/>
          <s v="Qtr4"/>
          <s v="&gt;2/13/2027"/>
        </groupItems>
      </fieldGroup>
    </cacheField>
    <cacheField name="Years (Trade Date)" numFmtId="0" databaseField="0">
      <fieldGroup base="0">
        <rangePr groupBy="years" startDate="2009-12-31T00:00:00" endDate="2027-02-13T00:00:00"/>
        <groupItems count="21">
          <s v="&lt;12/31/2009"/>
          <s v="2009"/>
          <s v="2010"/>
          <s v="2011"/>
          <s v="2012"/>
          <s v="2013"/>
          <s v="2014"/>
          <s v="2015"/>
          <s v="2016"/>
          <s v="2017"/>
          <s v="2018"/>
          <s v="2019"/>
          <s v="2020"/>
          <s v="2021"/>
          <s v="2022"/>
          <s v="2023"/>
          <s v="2024"/>
          <s v="2025"/>
          <s v="2026"/>
          <s v="2027"/>
          <s v="&gt;2/13/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6">
  <r>
    <x v="0"/>
    <s v=""/>
    <m/>
    <m/>
    <m/>
    <x v="0"/>
    <m/>
    <m/>
    <m/>
    <m/>
    <m/>
    <m/>
    <m/>
    <m/>
    <m/>
    <m/>
    <n v="7"/>
    <m/>
    <m/>
    <m/>
    <m/>
    <m/>
    <e v="#REF!"/>
    <m/>
  </r>
  <r>
    <x v="1"/>
    <s v=""/>
    <m/>
    <m/>
    <m/>
    <x v="0"/>
    <m/>
    <m/>
    <m/>
    <m/>
    <m/>
    <m/>
    <m/>
    <m/>
    <m/>
    <m/>
    <n v="8"/>
    <m/>
    <m/>
    <m/>
    <m/>
    <m/>
    <e v="#REF!"/>
    <m/>
  </r>
  <r>
    <x v="2"/>
    <s v=""/>
    <m/>
    <m/>
    <m/>
    <x v="0"/>
    <m/>
    <m/>
    <m/>
    <m/>
    <m/>
    <m/>
    <m/>
    <m/>
    <m/>
    <m/>
    <n v="9"/>
    <m/>
    <m/>
    <m/>
    <m/>
    <m/>
    <e v="#REF!"/>
    <m/>
  </r>
  <r>
    <x v="3"/>
    <s v=""/>
    <m/>
    <m/>
    <m/>
    <x v="0"/>
    <m/>
    <m/>
    <m/>
    <m/>
    <m/>
    <m/>
    <m/>
    <m/>
    <m/>
    <m/>
    <n v="10"/>
    <m/>
    <m/>
    <m/>
    <m/>
    <m/>
    <e v="#REF!"/>
    <m/>
  </r>
  <r>
    <x v="4"/>
    <s v=""/>
    <m/>
    <m/>
    <m/>
    <x v="0"/>
    <m/>
    <m/>
    <m/>
    <m/>
    <m/>
    <m/>
    <m/>
    <m/>
    <m/>
    <m/>
    <n v="11"/>
    <m/>
    <m/>
    <m/>
    <m/>
    <m/>
    <e v="#REF!"/>
    <m/>
  </r>
  <r>
    <x v="5"/>
    <s v=""/>
    <m/>
    <m/>
    <m/>
    <x v="0"/>
    <m/>
    <m/>
    <m/>
    <m/>
    <m/>
    <m/>
    <m/>
    <m/>
    <m/>
    <m/>
    <n v="12"/>
    <m/>
    <m/>
    <m/>
    <m/>
    <m/>
    <e v="#REF!"/>
    <m/>
  </r>
  <r>
    <x v="6"/>
    <s v=""/>
    <m/>
    <m/>
    <m/>
    <x v="0"/>
    <m/>
    <m/>
    <m/>
    <m/>
    <m/>
    <m/>
    <m/>
    <m/>
    <m/>
    <m/>
    <n v="13"/>
    <m/>
    <m/>
    <m/>
    <m/>
    <m/>
    <e v="#REF!"/>
    <m/>
  </r>
  <r>
    <x v="7"/>
    <s v=""/>
    <m/>
    <m/>
    <m/>
    <x v="0"/>
    <m/>
    <m/>
    <m/>
    <m/>
    <m/>
    <m/>
    <m/>
    <m/>
    <m/>
    <m/>
    <n v="14"/>
    <m/>
    <m/>
    <m/>
    <m/>
    <m/>
    <e v="#REF!"/>
    <m/>
  </r>
  <r>
    <x v="8"/>
    <s v=""/>
    <m/>
    <m/>
    <m/>
    <x v="0"/>
    <m/>
    <m/>
    <m/>
    <m/>
    <m/>
    <m/>
    <m/>
    <m/>
    <m/>
    <m/>
    <n v="15"/>
    <m/>
    <m/>
    <m/>
    <m/>
    <m/>
    <e v="#REF!"/>
    <m/>
  </r>
  <r>
    <x v="9"/>
    <s v=""/>
    <m/>
    <m/>
    <m/>
    <x v="0"/>
    <m/>
    <m/>
    <m/>
    <m/>
    <m/>
    <m/>
    <m/>
    <m/>
    <m/>
    <m/>
    <n v="16"/>
    <m/>
    <m/>
    <m/>
    <m/>
    <m/>
    <e v="#REF!"/>
    <m/>
  </r>
  <r>
    <x v="10"/>
    <s v=""/>
    <m/>
    <m/>
    <m/>
    <x v="0"/>
    <m/>
    <m/>
    <m/>
    <m/>
    <m/>
    <m/>
    <m/>
    <m/>
    <m/>
    <m/>
    <n v="17"/>
    <m/>
    <m/>
    <m/>
    <m/>
    <m/>
    <e v="#REF!"/>
    <m/>
  </r>
  <r>
    <x v="11"/>
    <s v=""/>
    <m/>
    <m/>
    <m/>
    <x v="0"/>
    <m/>
    <m/>
    <m/>
    <m/>
    <m/>
    <m/>
    <m/>
    <m/>
    <m/>
    <m/>
    <n v="18"/>
    <m/>
    <m/>
    <m/>
    <m/>
    <m/>
    <e v="#REF!"/>
    <m/>
  </r>
  <r>
    <x v="12"/>
    <s v=""/>
    <m/>
    <m/>
    <m/>
    <x v="0"/>
    <m/>
    <m/>
    <m/>
    <m/>
    <m/>
    <m/>
    <m/>
    <m/>
    <m/>
    <m/>
    <n v="19"/>
    <m/>
    <m/>
    <m/>
    <m/>
    <m/>
    <e v="#REF!"/>
    <m/>
  </r>
  <r>
    <x v="13"/>
    <s v=""/>
    <m/>
    <m/>
    <m/>
    <x v="0"/>
    <m/>
    <m/>
    <m/>
    <m/>
    <m/>
    <m/>
    <m/>
    <m/>
    <m/>
    <m/>
    <n v="20"/>
    <m/>
    <m/>
    <m/>
    <m/>
    <m/>
    <e v="#REF!"/>
    <m/>
  </r>
  <r>
    <x v="14"/>
    <s v=""/>
    <m/>
    <m/>
    <m/>
    <x v="0"/>
    <m/>
    <m/>
    <m/>
    <m/>
    <m/>
    <m/>
    <m/>
    <m/>
    <m/>
    <m/>
    <n v="21"/>
    <m/>
    <m/>
    <m/>
    <m/>
    <m/>
    <e v="#REF!"/>
    <m/>
  </r>
  <r>
    <x v="15"/>
    <s v=""/>
    <m/>
    <m/>
    <m/>
    <x v="0"/>
    <m/>
    <m/>
    <m/>
    <m/>
    <m/>
    <m/>
    <m/>
    <m/>
    <m/>
    <m/>
    <n v="22"/>
    <m/>
    <m/>
    <m/>
    <m/>
    <m/>
    <e v="#REF!"/>
    <m/>
  </r>
  <r>
    <x v="16"/>
    <s v=""/>
    <m/>
    <m/>
    <m/>
    <x v="0"/>
    <m/>
    <m/>
    <m/>
    <m/>
    <m/>
    <m/>
    <m/>
    <m/>
    <m/>
    <m/>
    <n v="23"/>
    <m/>
    <m/>
    <m/>
    <m/>
    <m/>
    <e v="#REF!"/>
    <m/>
  </r>
  <r>
    <x v="17"/>
    <s v=""/>
    <m/>
    <m/>
    <m/>
    <x v="0"/>
    <m/>
    <m/>
    <m/>
    <m/>
    <m/>
    <m/>
    <m/>
    <m/>
    <m/>
    <m/>
    <n v="24"/>
    <m/>
    <m/>
    <m/>
    <m/>
    <m/>
    <e v="#REF!"/>
    <m/>
  </r>
  <r>
    <x v="18"/>
    <s v=""/>
    <m/>
    <m/>
    <m/>
    <x v="0"/>
    <m/>
    <m/>
    <m/>
    <m/>
    <m/>
    <m/>
    <m/>
    <m/>
    <m/>
    <m/>
    <n v="25"/>
    <m/>
    <m/>
    <m/>
    <m/>
    <m/>
    <e v="#REF!"/>
    <m/>
  </r>
  <r>
    <x v="19"/>
    <s v=""/>
    <m/>
    <m/>
    <m/>
    <x v="0"/>
    <m/>
    <m/>
    <m/>
    <m/>
    <m/>
    <m/>
    <m/>
    <m/>
    <m/>
    <m/>
    <n v="26"/>
    <m/>
    <m/>
    <m/>
    <m/>
    <m/>
    <e v="#REF!"/>
    <m/>
  </r>
  <r>
    <x v="20"/>
    <s v=""/>
    <m/>
    <m/>
    <m/>
    <x v="0"/>
    <m/>
    <m/>
    <m/>
    <m/>
    <m/>
    <m/>
    <m/>
    <m/>
    <m/>
    <m/>
    <n v="27"/>
    <m/>
    <m/>
    <m/>
    <m/>
    <m/>
    <e v="#REF!"/>
    <m/>
  </r>
  <r>
    <x v="21"/>
    <s v=""/>
    <m/>
    <m/>
    <m/>
    <x v="0"/>
    <m/>
    <m/>
    <m/>
    <m/>
    <m/>
    <m/>
    <m/>
    <m/>
    <m/>
    <m/>
    <n v="28"/>
    <m/>
    <m/>
    <m/>
    <m/>
    <m/>
    <e v="#REF!"/>
    <m/>
  </r>
  <r>
    <x v="22"/>
    <s v=""/>
    <m/>
    <m/>
    <m/>
    <x v="0"/>
    <m/>
    <m/>
    <m/>
    <m/>
    <m/>
    <m/>
    <m/>
    <m/>
    <m/>
    <m/>
    <n v="29"/>
    <m/>
    <m/>
    <m/>
    <m/>
    <m/>
    <e v="#REF!"/>
    <m/>
  </r>
  <r>
    <x v="23"/>
    <s v=""/>
    <m/>
    <m/>
    <m/>
    <x v="0"/>
    <m/>
    <m/>
    <m/>
    <m/>
    <m/>
    <m/>
    <m/>
    <m/>
    <m/>
    <m/>
    <n v="30"/>
    <m/>
    <m/>
    <m/>
    <m/>
    <m/>
    <e v="#REF!"/>
    <m/>
  </r>
  <r>
    <x v="24"/>
    <s v=""/>
    <m/>
    <m/>
    <m/>
    <x v="0"/>
    <m/>
    <m/>
    <m/>
    <m/>
    <m/>
    <m/>
    <m/>
    <m/>
    <m/>
    <m/>
    <n v="31"/>
    <m/>
    <m/>
    <m/>
    <m/>
    <m/>
    <e v="#REF!"/>
    <m/>
  </r>
  <r>
    <x v="25"/>
    <s v=""/>
    <m/>
    <m/>
    <m/>
    <x v="0"/>
    <m/>
    <m/>
    <m/>
    <m/>
    <m/>
    <m/>
    <m/>
    <m/>
    <m/>
    <m/>
    <n v="32"/>
    <m/>
    <m/>
    <m/>
    <m/>
    <m/>
    <e v="#REF!"/>
    <m/>
  </r>
  <r>
    <x v="26"/>
    <s v=""/>
    <m/>
    <m/>
    <m/>
    <x v="0"/>
    <m/>
    <m/>
    <m/>
    <m/>
    <m/>
    <m/>
    <m/>
    <m/>
    <m/>
    <m/>
    <n v="33"/>
    <m/>
    <m/>
    <m/>
    <m/>
    <m/>
    <e v="#REF!"/>
    <m/>
  </r>
  <r>
    <x v="27"/>
    <s v=""/>
    <m/>
    <m/>
    <m/>
    <x v="0"/>
    <m/>
    <m/>
    <m/>
    <m/>
    <m/>
    <m/>
    <m/>
    <m/>
    <m/>
    <m/>
    <n v="34"/>
    <m/>
    <m/>
    <m/>
    <m/>
    <m/>
    <e v="#REF!"/>
    <m/>
  </r>
  <r>
    <x v="28"/>
    <s v=""/>
    <m/>
    <m/>
    <m/>
    <x v="0"/>
    <m/>
    <m/>
    <m/>
    <m/>
    <m/>
    <m/>
    <m/>
    <m/>
    <m/>
    <m/>
    <n v="35"/>
    <m/>
    <m/>
    <m/>
    <m/>
    <m/>
    <e v="#REF!"/>
    <m/>
  </r>
  <r>
    <x v="29"/>
    <s v=""/>
    <m/>
    <m/>
    <m/>
    <x v="0"/>
    <m/>
    <m/>
    <m/>
    <m/>
    <m/>
    <m/>
    <m/>
    <m/>
    <m/>
    <m/>
    <n v="36"/>
    <m/>
    <m/>
    <m/>
    <m/>
    <m/>
    <e v="#REF!"/>
    <m/>
  </r>
  <r>
    <x v="30"/>
    <s v=""/>
    <m/>
    <m/>
    <m/>
    <x v="0"/>
    <m/>
    <m/>
    <m/>
    <m/>
    <m/>
    <m/>
    <m/>
    <m/>
    <m/>
    <m/>
    <n v="37"/>
    <m/>
    <m/>
    <m/>
    <m/>
    <m/>
    <e v="#REF!"/>
    <m/>
  </r>
  <r>
    <x v="31"/>
    <s v=""/>
    <m/>
    <m/>
    <m/>
    <x v="0"/>
    <m/>
    <m/>
    <m/>
    <m/>
    <m/>
    <m/>
    <m/>
    <m/>
    <m/>
    <m/>
    <n v="38"/>
    <m/>
    <m/>
    <m/>
    <m/>
    <m/>
    <e v="#REF!"/>
    <m/>
  </r>
  <r>
    <x v="32"/>
    <s v=""/>
    <m/>
    <m/>
    <m/>
    <x v="0"/>
    <m/>
    <m/>
    <m/>
    <m/>
    <m/>
    <m/>
    <m/>
    <m/>
    <m/>
    <m/>
    <n v="39"/>
    <m/>
    <m/>
    <m/>
    <m/>
    <m/>
    <e v="#REF!"/>
    <m/>
  </r>
  <r>
    <x v="33"/>
    <s v=""/>
    <m/>
    <m/>
    <m/>
    <x v="0"/>
    <m/>
    <m/>
    <m/>
    <m/>
    <m/>
    <m/>
    <m/>
    <m/>
    <m/>
    <m/>
    <n v="40"/>
    <m/>
    <m/>
    <m/>
    <m/>
    <m/>
    <e v="#REF!"/>
    <m/>
  </r>
  <r>
    <x v="34"/>
    <s v=""/>
    <m/>
    <m/>
    <m/>
    <x v="0"/>
    <m/>
    <m/>
    <m/>
    <m/>
    <m/>
    <m/>
    <m/>
    <m/>
    <m/>
    <m/>
    <n v="41"/>
    <m/>
    <m/>
    <m/>
    <m/>
    <m/>
    <e v="#REF!"/>
    <m/>
  </r>
  <r>
    <x v="35"/>
    <s v=""/>
    <m/>
    <m/>
    <m/>
    <x v="0"/>
    <m/>
    <m/>
    <m/>
    <m/>
    <m/>
    <m/>
    <m/>
    <m/>
    <m/>
    <m/>
    <n v="42"/>
    <m/>
    <m/>
    <m/>
    <m/>
    <m/>
    <e v="#REF!"/>
    <m/>
  </r>
  <r>
    <x v="36"/>
    <s v=""/>
    <m/>
    <m/>
    <m/>
    <x v="0"/>
    <m/>
    <m/>
    <m/>
    <m/>
    <m/>
    <m/>
    <m/>
    <m/>
    <m/>
    <m/>
    <n v="43"/>
    <m/>
    <m/>
    <m/>
    <m/>
    <m/>
    <e v="#REF!"/>
    <m/>
  </r>
  <r>
    <x v="37"/>
    <s v=""/>
    <m/>
    <m/>
    <m/>
    <x v="0"/>
    <m/>
    <m/>
    <m/>
    <m/>
    <m/>
    <m/>
    <m/>
    <m/>
    <m/>
    <m/>
    <n v="44"/>
    <m/>
    <m/>
    <m/>
    <m/>
    <m/>
    <e v="#REF!"/>
    <m/>
  </r>
  <r>
    <x v="38"/>
    <s v=""/>
    <m/>
    <m/>
    <m/>
    <x v="0"/>
    <m/>
    <m/>
    <m/>
    <m/>
    <m/>
    <m/>
    <m/>
    <m/>
    <m/>
    <m/>
    <n v="45"/>
    <m/>
    <m/>
    <m/>
    <m/>
    <m/>
    <e v="#REF!"/>
    <m/>
  </r>
  <r>
    <x v="39"/>
    <s v=""/>
    <m/>
    <m/>
    <m/>
    <x v="0"/>
    <m/>
    <m/>
    <m/>
    <m/>
    <m/>
    <m/>
    <m/>
    <m/>
    <m/>
    <m/>
    <n v="46"/>
    <m/>
    <m/>
    <m/>
    <m/>
    <m/>
    <e v="#REF!"/>
    <m/>
  </r>
  <r>
    <x v="40"/>
    <s v=""/>
    <m/>
    <m/>
    <m/>
    <x v="0"/>
    <m/>
    <m/>
    <m/>
    <m/>
    <m/>
    <m/>
    <m/>
    <m/>
    <m/>
    <m/>
    <n v="47"/>
    <m/>
    <m/>
    <m/>
    <m/>
    <m/>
    <e v="#REF!"/>
    <m/>
  </r>
  <r>
    <x v="41"/>
    <s v=""/>
    <m/>
    <m/>
    <m/>
    <x v="0"/>
    <m/>
    <m/>
    <m/>
    <m/>
    <m/>
    <m/>
    <m/>
    <m/>
    <m/>
    <m/>
    <n v="48"/>
    <m/>
    <m/>
    <m/>
    <m/>
    <m/>
    <e v="#REF!"/>
    <m/>
  </r>
  <r>
    <x v="42"/>
    <s v=""/>
    <m/>
    <m/>
    <m/>
    <x v="0"/>
    <m/>
    <m/>
    <m/>
    <m/>
    <m/>
    <m/>
    <m/>
    <m/>
    <m/>
    <m/>
    <n v="49"/>
    <m/>
    <m/>
    <m/>
    <m/>
    <m/>
    <e v="#REF!"/>
    <m/>
  </r>
  <r>
    <x v="43"/>
    <s v=""/>
    <m/>
    <m/>
    <m/>
    <x v="0"/>
    <m/>
    <m/>
    <m/>
    <m/>
    <m/>
    <m/>
    <m/>
    <m/>
    <m/>
    <m/>
    <n v="50"/>
    <m/>
    <m/>
    <m/>
    <m/>
    <m/>
    <e v="#REF!"/>
    <m/>
  </r>
  <r>
    <x v="44"/>
    <s v=""/>
    <m/>
    <m/>
    <m/>
    <x v="0"/>
    <m/>
    <m/>
    <m/>
    <m/>
    <m/>
    <m/>
    <m/>
    <m/>
    <m/>
    <m/>
    <n v="51"/>
    <m/>
    <m/>
    <m/>
    <m/>
    <m/>
    <e v="#REF!"/>
    <m/>
  </r>
  <r>
    <x v="45"/>
    <s v=""/>
    <m/>
    <m/>
    <m/>
    <x v="0"/>
    <m/>
    <m/>
    <m/>
    <m/>
    <m/>
    <m/>
    <m/>
    <m/>
    <m/>
    <m/>
    <n v="52"/>
    <m/>
    <m/>
    <m/>
    <m/>
    <m/>
    <e v="#REF!"/>
    <m/>
  </r>
  <r>
    <x v="46"/>
    <s v=""/>
    <m/>
    <m/>
    <m/>
    <x v="0"/>
    <m/>
    <m/>
    <m/>
    <m/>
    <m/>
    <m/>
    <m/>
    <m/>
    <m/>
    <m/>
    <n v="53"/>
    <m/>
    <m/>
    <m/>
    <m/>
    <m/>
    <e v="#REF!"/>
    <m/>
  </r>
  <r>
    <x v="47"/>
    <s v=""/>
    <m/>
    <m/>
    <m/>
    <x v="0"/>
    <m/>
    <m/>
    <m/>
    <m/>
    <m/>
    <m/>
    <m/>
    <m/>
    <m/>
    <m/>
    <n v="54"/>
    <m/>
    <m/>
    <m/>
    <m/>
    <m/>
    <e v="#REF!"/>
    <m/>
  </r>
  <r>
    <x v="48"/>
    <s v=""/>
    <m/>
    <m/>
    <m/>
    <x v="0"/>
    <m/>
    <m/>
    <m/>
    <m/>
    <m/>
    <m/>
    <m/>
    <m/>
    <m/>
    <m/>
    <n v="55"/>
    <m/>
    <m/>
    <m/>
    <m/>
    <m/>
    <e v="#REF!"/>
    <m/>
  </r>
  <r>
    <x v="49"/>
    <s v=""/>
    <m/>
    <m/>
    <m/>
    <x v="0"/>
    <m/>
    <m/>
    <m/>
    <m/>
    <m/>
    <m/>
    <m/>
    <m/>
    <m/>
    <m/>
    <n v="56"/>
    <m/>
    <m/>
    <m/>
    <m/>
    <m/>
    <e v="#REF!"/>
    <m/>
  </r>
  <r>
    <x v="50"/>
    <s v=""/>
    <m/>
    <m/>
    <m/>
    <x v="0"/>
    <m/>
    <m/>
    <m/>
    <m/>
    <m/>
    <m/>
    <m/>
    <m/>
    <m/>
    <m/>
    <n v="57"/>
    <m/>
    <m/>
    <m/>
    <m/>
    <m/>
    <e v="#REF!"/>
    <m/>
  </r>
  <r>
    <x v="51"/>
    <s v=""/>
    <m/>
    <m/>
    <m/>
    <x v="0"/>
    <m/>
    <m/>
    <m/>
    <m/>
    <m/>
    <m/>
    <m/>
    <m/>
    <m/>
    <m/>
    <n v="58"/>
    <m/>
    <m/>
    <m/>
    <m/>
    <m/>
    <e v="#REF!"/>
    <m/>
  </r>
  <r>
    <x v="52"/>
    <s v=""/>
    <m/>
    <m/>
    <m/>
    <x v="0"/>
    <m/>
    <m/>
    <m/>
    <m/>
    <m/>
    <m/>
    <m/>
    <m/>
    <m/>
    <m/>
    <n v="59"/>
    <m/>
    <m/>
    <m/>
    <m/>
    <m/>
    <e v="#REF!"/>
    <m/>
  </r>
  <r>
    <x v="53"/>
    <s v=""/>
    <m/>
    <m/>
    <m/>
    <x v="0"/>
    <m/>
    <m/>
    <m/>
    <m/>
    <m/>
    <m/>
    <m/>
    <m/>
    <m/>
    <m/>
    <n v="60"/>
    <m/>
    <m/>
    <m/>
    <m/>
    <m/>
    <e v="#REF!"/>
    <m/>
  </r>
  <r>
    <x v="54"/>
    <s v=""/>
    <m/>
    <m/>
    <m/>
    <x v="0"/>
    <m/>
    <m/>
    <m/>
    <m/>
    <m/>
    <m/>
    <m/>
    <m/>
    <m/>
    <m/>
    <n v="61"/>
    <m/>
    <m/>
    <m/>
    <m/>
    <m/>
    <e v="#REF!"/>
    <m/>
  </r>
  <r>
    <x v="55"/>
    <s v=""/>
    <m/>
    <m/>
    <m/>
    <x v="0"/>
    <m/>
    <m/>
    <m/>
    <m/>
    <m/>
    <m/>
    <m/>
    <m/>
    <m/>
    <m/>
    <n v="62"/>
    <m/>
    <m/>
    <m/>
    <m/>
    <m/>
    <e v="#REF!"/>
    <m/>
  </r>
  <r>
    <x v="56"/>
    <s v=""/>
    <m/>
    <m/>
    <m/>
    <x v="0"/>
    <m/>
    <m/>
    <m/>
    <m/>
    <m/>
    <m/>
    <m/>
    <m/>
    <m/>
    <m/>
    <n v="63"/>
    <m/>
    <m/>
    <m/>
    <m/>
    <m/>
    <e v="#REF!"/>
    <m/>
  </r>
  <r>
    <x v="57"/>
    <s v=""/>
    <m/>
    <m/>
    <m/>
    <x v="0"/>
    <m/>
    <m/>
    <m/>
    <m/>
    <m/>
    <m/>
    <m/>
    <m/>
    <m/>
    <m/>
    <n v="64"/>
    <m/>
    <m/>
    <m/>
    <m/>
    <m/>
    <e v="#REF!"/>
    <m/>
  </r>
  <r>
    <x v="58"/>
    <s v=""/>
    <m/>
    <m/>
    <m/>
    <x v="0"/>
    <m/>
    <m/>
    <m/>
    <m/>
    <m/>
    <m/>
    <m/>
    <m/>
    <m/>
    <m/>
    <n v="65"/>
    <m/>
    <m/>
    <m/>
    <m/>
    <m/>
    <e v="#REF!"/>
    <m/>
  </r>
  <r>
    <x v="59"/>
    <s v=""/>
    <m/>
    <m/>
    <m/>
    <x v="0"/>
    <m/>
    <m/>
    <m/>
    <m/>
    <m/>
    <m/>
    <m/>
    <m/>
    <m/>
    <m/>
    <n v="66"/>
    <m/>
    <m/>
    <m/>
    <m/>
    <m/>
    <e v="#REF!"/>
    <m/>
  </r>
  <r>
    <x v="60"/>
    <s v=""/>
    <m/>
    <m/>
    <m/>
    <x v="0"/>
    <m/>
    <m/>
    <m/>
    <m/>
    <m/>
    <m/>
    <m/>
    <m/>
    <m/>
    <m/>
    <n v="67"/>
    <m/>
    <m/>
    <m/>
    <m/>
    <m/>
    <e v="#REF!"/>
    <m/>
  </r>
  <r>
    <x v="61"/>
    <s v=""/>
    <m/>
    <m/>
    <m/>
    <x v="0"/>
    <m/>
    <m/>
    <m/>
    <m/>
    <m/>
    <m/>
    <m/>
    <m/>
    <m/>
    <m/>
    <n v="68"/>
    <m/>
    <m/>
    <m/>
    <m/>
    <m/>
    <e v="#REF!"/>
    <m/>
  </r>
  <r>
    <x v="62"/>
    <s v=""/>
    <m/>
    <m/>
    <m/>
    <x v="0"/>
    <m/>
    <m/>
    <m/>
    <m/>
    <m/>
    <m/>
    <m/>
    <m/>
    <m/>
    <m/>
    <n v="69"/>
    <m/>
    <m/>
    <m/>
    <m/>
    <m/>
    <e v="#REF!"/>
    <m/>
  </r>
  <r>
    <x v="63"/>
    <s v=""/>
    <m/>
    <m/>
    <m/>
    <x v="0"/>
    <m/>
    <m/>
    <m/>
    <m/>
    <m/>
    <m/>
    <m/>
    <m/>
    <m/>
    <m/>
    <n v="70"/>
    <m/>
    <m/>
    <m/>
    <m/>
    <m/>
    <e v="#REF!"/>
    <m/>
  </r>
  <r>
    <x v="64"/>
    <s v=""/>
    <m/>
    <m/>
    <m/>
    <x v="0"/>
    <m/>
    <m/>
    <m/>
    <m/>
    <m/>
    <m/>
    <m/>
    <m/>
    <m/>
    <m/>
    <n v="71"/>
    <m/>
    <m/>
    <m/>
    <m/>
    <m/>
    <e v="#REF!"/>
    <m/>
  </r>
  <r>
    <x v="65"/>
    <s v=""/>
    <m/>
    <m/>
    <m/>
    <x v="0"/>
    <m/>
    <m/>
    <m/>
    <m/>
    <m/>
    <m/>
    <m/>
    <m/>
    <m/>
    <m/>
    <n v="72"/>
    <m/>
    <m/>
    <m/>
    <m/>
    <m/>
    <e v="#REF!"/>
    <m/>
  </r>
  <r>
    <x v="66"/>
    <s v=""/>
    <m/>
    <m/>
    <m/>
    <x v="0"/>
    <m/>
    <m/>
    <m/>
    <m/>
    <m/>
    <m/>
    <m/>
    <m/>
    <m/>
    <m/>
    <n v="73"/>
    <m/>
    <m/>
    <m/>
    <m/>
    <m/>
    <e v="#REF!"/>
    <m/>
  </r>
  <r>
    <x v="67"/>
    <s v=""/>
    <m/>
    <m/>
    <m/>
    <x v="0"/>
    <m/>
    <m/>
    <m/>
    <m/>
    <m/>
    <m/>
    <m/>
    <m/>
    <m/>
    <m/>
    <n v="74"/>
    <m/>
    <m/>
    <m/>
    <m/>
    <m/>
    <e v="#REF!"/>
    <m/>
  </r>
  <r>
    <x v="68"/>
    <s v=""/>
    <m/>
    <m/>
    <m/>
    <x v="0"/>
    <m/>
    <m/>
    <m/>
    <m/>
    <m/>
    <m/>
    <m/>
    <m/>
    <m/>
    <m/>
    <n v="75"/>
    <m/>
    <m/>
    <m/>
    <m/>
    <m/>
    <e v="#REF!"/>
    <m/>
  </r>
  <r>
    <x v="69"/>
    <s v=""/>
    <m/>
    <m/>
    <m/>
    <x v="0"/>
    <m/>
    <m/>
    <m/>
    <m/>
    <m/>
    <m/>
    <m/>
    <m/>
    <m/>
    <m/>
    <n v="76"/>
    <m/>
    <m/>
    <m/>
    <m/>
    <m/>
    <e v="#REF!"/>
    <m/>
  </r>
  <r>
    <x v="70"/>
    <s v=""/>
    <m/>
    <m/>
    <m/>
    <x v="0"/>
    <m/>
    <m/>
    <m/>
    <m/>
    <m/>
    <m/>
    <m/>
    <m/>
    <m/>
    <m/>
    <n v="77"/>
    <m/>
    <m/>
    <m/>
    <m/>
    <m/>
    <e v="#REF!"/>
    <m/>
  </r>
  <r>
    <x v="71"/>
    <s v=""/>
    <m/>
    <m/>
    <m/>
    <x v="0"/>
    <m/>
    <m/>
    <m/>
    <m/>
    <m/>
    <m/>
    <m/>
    <m/>
    <m/>
    <m/>
    <n v="78"/>
    <m/>
    <m/>
    <m/>
    <m/>
    <m/>
    <e v="#REF!"/>
    <m/>
  </r>
  <r>
    <x v="72"/>
    <s v=""/>
    <m/>
    <m/>
    <m/>
    <x v="0"/>
    <m/>
    <m/>
    <m/>
    <m/>
    <m/>
    <m/>
    <m/>
    <m/>
    <m/>
    <m/>
    <n v="79"/>
    <m/>
    <m/>
    <m/>
    <m/>
    <m/>
    <e v="#REF!"/>
    <m/>
  </r>
  <r>
    <x v="73"/>
    <s v=""/>
    <m/>
    <m/>
    <m/>
    <x v="0"/>
    <m/>
    <m/>
    <m/>
    <m/>
    <m/>
    <m/>
    <m/>
    <m/>
    <m/>
    <m/>
    <n v="80"/>
    <m/>
    <m/>
    <m/>
    <m/>
    <m/>
    <e v="#REF!"/>
    <m/>
  </r>
  <r>
    <x v="74"/>
    <s v=""/>
    <m/>
    <m/>
    <m/>
    <x v="0"/>
    <m/>
    <m/>
    <m/>
    <m/>
    <m/>
    <m/>
    <m/>
    <m/>
    <m/>
    <m/>
    <n v="81"/>
    <m/>
    <m/>
    <m/>
    <m/>
    <m/>
    <e v="#REF!"/>
    <m/>
  </r>
  <r>
    <x v="75"/>
    <s v=""/>
    <m/>
    <m/>
    <m/>
    <x v="0"/>
    <m/>
    <m/>
    <m/>
    <m/>
    <m/>
    <m/>
    <m/>
    <m/>
    <m/>
    <m/>
    <n v="82"/>
    <m/>
    <m/>
    <m/>
    <m/>
    <m/>
    <e v="#REF!"/>
    <m/>
  </r>
  <r>
    <x v="76"/>
    <s v=""/>
    <m/>
    <m/>
    <m/>
    <x v="0"/>
    <m/>
    <m/>
    <m/>
    <m/>
    <m/>
    <m/>
    <m/>
    <m/>
    <m/>
    <m/>
    <n v="83"/>
    <m/>
    <m/>
    <m/>
    <m/>
    <m/>
    <e v="#REF!"/>
    <m/>
  </r>
  <r>
    <x v="77"/>
    <s v=""/>
    <m/>
    <m/>
    <m/>
    <x v="0"/>
    <m/>
    <m/>
    <m/>
    <m/>
    <m/>
    <m/>
    <m/>
    <m/>
    <m/>
    <m/>
    <n v="84"/>
    <m/>
    <m/>
    <m/>
    <m/>
    <m/>
    <e v="#REF!"/>
    <m/>
  </r>
  <r>
    <x v="78"/>
    <s v=""/>
    <m/>
    <m/>
    <m/>
    <x v="0"/>
    <m/>
    <m/>
    <m/>
    <m/>
    <m/>
    <m/>
    <m/>
    <m/>
    <m/>
    <m/>
    <n v="85"/>
    <m/>
    <m/>
    <m/>
    <m/>
    <m/>
    <e v="#REF!"/>
    <m/>
  </r>
  <r>
    <x v="79"/>
    <s v=""/>
    <m/>
    <m/>
    <m/>
    <x v="0"/>
    <m/>
    <m/>
    <m/>
    <m/>
    <m/>
    <m/>
    <m/>
    <m/>
    <m/>
    <m/>
    <n v="86"/>
    <m/>
    <m/>
    <m/>
    <m/>
    <m/>
    <e v="#REF!"/>
    <m/>
  </r>
  <r>
    <x v="80"/>
    <s v=""/>
    <m/>
    <m/>
    <m/>
    <x v="0"/>
    <m/>
    <m/>
    <m/>
    <m/>
    <m/>
    <m/>
    <m/>
    <m/>
    <m/>
    <m/>
    <n v="87"/>
    <m/>
    <m/>
    <m/>
    <m/>
    <m/>
    <e v="#REF!"/>
    <m/>
  </r>
  <r>
    <x v="81"/>
    <s v=""/>
    <m/>
    <m/>
    <m/>
    <x v="0"/>
    <m/>
    <m/>
    <m/>
    <m/>
    <m/>
    <m/>
    <m/>
    <m/>
    <m/>
    <m/>
    <n v="88"/>
    <m/>
    <m/>
    <m/>
    <m/>
    <m/>
    <e v="#REF!"/>
    <m/>
  </r>
  <r>
    <x v="82"/>
    <s v=""/>
    <m/>
    <m/>
    <m/>
    <x v="0"/>
    <m/>
    <m/>
    <m/>
    <m/>
    <m/>
    <m/>
    <m/>
    <m/>
    <m/>
    <m/>
    <n v="89"/>
    <m/>
    <m/>
    <m/>
    <m/>
    <m/>
    <e v="#REF!"/>
    <m/>
  </r>
  <r>
    <x v="83"/>
    <s v=""/>
    <m/>
    <m/>
    <m/>
    <x v="0"/>
    <m/>
    <m/>
    <m/>
    <m/>
    <m/>
    <m/>
    <m/>
    <m/>
    <m/>
    <m/>
    <n v="90"/>
    <m/>
    <m/>
    <m/>
    <m/>
    <m/>
    <e v="#REF!"/>
    <m/>
  </r>
  <r>
    <x v="84"/>
    <s v=""/>
    <m/>
    <m/>
    <m/>
    <x v="0"/>
    <m/>
    <m/>
    <m/>
    <m/>
    <m/>
    <m/>
    <m/>
    <m/>
    <m/>
    <m/>
    <n v="91"/>
    <m/>
    <m/>
    <m/>
    <m/>
    <m/>
    <e v="#REF!"/>
    <m/>
  </r>
  <r>
    <x v="85"/>
    <s v=""/>
    <m/>
    <m/>
    <m/>
    <x v="0"/>
    <m/>
    <m/>
    <m/>
    <m/>
    <m/>
    <m/>
    <m/>
    <m/>
    <m/>
    <m/>
    <n v="92"/>
    <m/>
    <m/>
    <m/>
    <m/>
    <m/>
    <e v="#REF!"/>
    <m/>
  </r>
  <r>
    <x v="86"/>
    <s v=""/>
    <m/>
    <m/>
    <m/>
    <x v="0"/>
    <m/>
    <m/>
    <m/>
    <m/>
    <m/>
    <m/>
    <m/>
    <m/>
    <m/>
    <m/>
    <n v="93"/>
    <m/>
    <m/>
    <m/>
    <m/>
    <m/>
    <e v="#REF!"/>
    <m/>
  </r>
  <r>
    <x v="87"/>
    <s v=""/>
    <m/>
    <m/>
    <m/>
    <x v="0"/>
    <m/>
    <m/>
    <m/>
    <m/>
    <m/>
    <m/>
    <m/>
    <m/>
    <m/>
    <m/>
    <n v="94"/>
    <m/>
    <m/>
    <m/>
    <m/>
    <m/>
    <e v="#REF!"/>
    <m/>
  </r>
  <r>
    <x v="88"/>
    <s v=""/>
    <m/>
    <m/>
    <m/>
    <x v="0"/>
    <m/>
    <m/>
    <m/>
    <m/>
    <m/>
    <m/>
    <m/>
    <m/>
    <m/>
    <m/>
    <n v="95"/>
    <m/>
    <m/>
    <m/>
    <m/>
    <m/>
    <e v="#REF!"/>
    <m/>
  </r>
  <r>
    <x v="89"/>
    <s v=""/>
    <m/>
    <m/>
    <m/>
    <x v="0"/>
    <m/>
    <m/>
    <m/>
    <m/>
    <m/>
    <m/>
    <m/>
    <m/>
    <m/>
    <m/>
    <n v="96"/>
    <m/>
    <m/>
    <m/>
    <m/>
    <m/>
    <e v="#REF!"/>
    <m/>
  </r>
  <r>
    <x v="90"/>
    <s v=""/>
    <m/>
    <m/>
    <m/>
    <x v="0"/>
    <m/>
    <m/>
    <m/>
    <m/>
    <m/>
    <m/>
    <m/>
    <m/>
    <m/>
    <m/>
    <n v="97"/>
    <m/>
    <m/>
    <m/>
    <m/>
    <m/>
    <e v="#REF!"/>
    <m/>
  </r>
  <r>
    <x v="91"/>
    <s v=""/>
    <m/>
    <m/>
    <m/>
    <x v="0"/>
    <m/>
    <m/>
    <m/>
    <m/>
    <m/>
    <m/>
    <m/>
    <m/>
    <m/>
    <m/>
    <n v="98"/>
    <m/>
    <m/>
    <m/>
    <m/>
    <m/>
    <e v="#REF!"/>
    <m/>
  </r>
  <r>
    <x v="92"/>
    <s v=""/>
    <m/>
    <m/>
    <m/>
    <x v="0"/>
    <m/>
    <m/>
    <m/>
    <m/>
    <m/>
    <m/>
    <m/>
    <m/>
    <m/>
    <m/>
    <n v="99"/>
    <m/>
    <m/>
    <m/>
    <m/>
    <m/>
    <e v="#REF!"/>
    <m/>
  </r>
  <r>
    <x v="93"/>
    <s v=""/>
    <m/>
    <m/>
    <m/>
    <x v="0"/>
    <m/>
    <m/>
    <m/>
    <m/>
    <m/>
    <m/>
    <m/>
    <m/>
    <m/>
    <m/>
    <n v="100"/>
    <m/>
    <m/>
    <m/>
    <m/>
    <m/>
    <e v="#REF!"/>
    <m/>
  </r>
  <r>
    <x v="94"/>
    <s v=""/>
    <m/>
    <m/>
    <m/>
    <x v="0"/>
    <m/>
    <m/>
    <m/>
    <m/>
    <m/>
    <m/>
    <m/>
    <m/>
    <m/>
    <m/>
    <n v="101"/>
    <m/>
    <m/>
    <m/>
    <m/>
    <m/>
    <e v="#REF!"/>
    <m/>
  </r>
  <r>
    <x v="95"/>
    <s v=""/>
    <m/>
    <m/>
    <m/>
    <x v="0"/>
    <m/>
    <m/>
    <m/>
    <m/>
    <m/>
    <m/>
    <m/>
    <m/>
    <m/>
    <m/>
    <n v="102"/>
    <m/>
    <m/>
    <m/>
    <m/>
    <m/>
    <e v="#REF!"/>
    <m/>
  </r>
  <r>
    <x v="96"/>
    <s v=""/>
    <m/>
    <m/>
    <m/>
    <x v="0"/>
    <m/>
    <m/>
    <m/>
    <m/>
    <m/>
    <m/>
    <m/>
    <m/>
    <m/>
    <m/>
    <n v="103"/>
    <m/>
    <m/>
    <m/>
    <m/>
    <m/>
    <e v="#REF!"/>
    <m/>
  </r>
  <r>
    <x v="97"/>
    <s v=""/>
    <m/>
    <m/>
    <m/>
    <x v="0"/>
    <m/>
    <m/>
    <m/>
    <m/>
    <m/>
    <m/>
    <m/>
    <m/>
    <m/>
    <m/>
    <n v="104"/>
    <m/>
    <m/>
    <m/>
    <m/>
    <m/>
    <e v="#REF!"/>
    <m/>
  </r>
  <r>
    <x v="98"/>
    <s v=""/>
    <m/>
    <m/>
    <m/>
    <x v="0"/>
    <m/>
    <m/>
    <m/>
    <m/>
    <m/>
    <m/>
    <m/>
    <m/>
    <m/>
    <m/>
    <n v="105"/>
    <m/>
    <m/>
    <m/>
    <m/>
    <m/>
    <e v="#REF!"/>
    <m/>
  </r>
  <r>
    <x v="99"/>
    <s v=""/>
    <m/>
    <m/>
    <m/>
    <x v="0"/>
    <m/>
    <m/>
    <m/>
    <m/>
    <m/>
    <m/>
    <m/>
    <m/>
    <m/>
    <m/>
    <n v="106"/>
    <m/>
    <m/>
    <m/>
    <m/>
    <m/>
    <e v="#REF!"/>
    <m/>
  </r>
  <r>
    <x v="100"/>
    <s v=""/>
    <m/>
    <m/>
    <m/>
    <x v="0"/>
    <m/>
    <m/>
    <m/>
    <m/>
    <m/>
    <m/>
    <m/>
    <m/>
    <m/>
    <m/>
    <n v="107"/>
    <m/>
    <m/>
    <m/>
    <m/>
    <m/>
    <e v="#REF!"/>
    <m/>
  </r>
  <r>
    <x v="101"/>
    <s v=""/>
    <m/>
    <m/>
    <m/>
    <x v="0"/>
    <m/>
    <m/>
    <m/>
    <m/>
    <m/>
    <m/>
    <m/>
    <m/>
    <m/>
    <m/>
    <n v="108"/>
    <m/>
    <m/>
    <m/>
    <m/>
    <m/>
    <e v="#REF!"/>
    <m/>
  </r>
  <r>
    <x v="102"/>
    <s v=""/>
    <m/>
    <m/>
    <m/>
    <x v="0"/>
    <m/>
    <m/>
    <m/>
    <m/>
    <m/>
    <m/>
    <m/>
    <m/>
    <m/>
    <m/>
    <n v="109"/>
    <m/>
    <m/>
    <m/>
    <m/>
    <m/>
    <e v="#REF!"/>
    <m/>
  </r>
  <r>
    <x v="103"/>
    <s v=""/>
    <m/>
    <m/>
    <m/>
    <x v="0"/>
    <m/>
    <m/>
    <m/>
    <m/>
    <m/>
    <m/>
    <m/>
    <m/>
    <m/>
    <m/>
    <n v="110"/>
    <m/>
    <m/>
    <m/>
    <m/>
    <m/>
    <e v="#REF!"/>
    <m/>
  </r>
  <r>
    <x v="104"/>
    <s v=""/>
    <m/>
    <m/>
    <m/>
    <x v="0"/>
    <m/>
    <m/>
    <m/>
    <m/>
    <m/>
    <m/>
    <m/>
    <m/>
    <m/>
    <m/>
    <n v="111"/>
    <m/>
    <m/>
    <m/>
    <m/>
    <m/>
    <e v="#REF!"/>
    <m/>
  </r>
  <r>
    <x v="105"/>
    <s v=""/>
    <m/>
    <m/>
    <m/>
    <x v="0"/>
    <m/>
    <m/>
    <m/>
    <m/>
    <m/>
    <m/>
    <m/>
    <m/>
    <m/>
    <m/>
    <n v="112"/>
    <m/>
    <m/>
    <m/>
    <m/>
    <m/>
    <e v="#REF!"/>
    <m/>
  </r>
  <r>
    <x v="106"/>
    <s v=""/>
    <m/>
    <m/>
    <m/>
    <x v="0"/>
    <m/>
    <m/>
    <m/>
    <m/>
    <m/>
    <m/>
    <m/>
    <m/>
    <m/>
    <m/>
    <n v="113"/>
    <m/>
    <m/>
    <m/>
    <m/>
    <m/>
    <e v="#REF!"/>
    <m/>
  </r>
  <r>
    <x v="107"/>
    <s v=""/>
    <m/>
    <m/>
    <m/>
    <x v="0"/>
    <m/>
    <m/>
    <m/>
    <m/>
    <m/>
    <m/>
    <m/>
    <m/>
    <m/>
    <m/>
    <n v="114"/>
    <m/>
    <m/>
    <m/>
    <m/>
    <m/>
    <e v="#REF!"/>
    <m/>
  </r>
  <r>
    <x v="108"/>
    <s v=""/>
    <m/>
    <m/>
    <m/>
    <x v="0"/>
    <m/>
    <m/>
    <m/>
    <m/>
    <m/>
    <m/>
    <m/>
    <m/>
    <m/>
    <m/>
    <n v="115"/>
    <m/>
    <m/>
    <m/>
    <m/>
    <m/>
    <e v="#REF!"/>
    <m/>
  </r>
  <r>
    <x v="109"/>
    <s v=""/>
    <m/>
    <m/>
    <m/>
    <x v="0"/>
    <m/>
    <m/>
    <m/>
    <m/>
    <m/>
    <m/>
    <m/>
    <m/>
    <m/>
    <m/>
    <n v="116"/>
    <m/>
    <m/>
    <m/>
    <m/>
    <m/>
    <e v="#REF!"/>
    <m/>
  </r>
  <r>
    <x v="110"/>
    <s v=""/>
    <m/>
    <m/>
    <m/>
    <x v="0"/>
    <m/>
    <m/>
    <m/>
    <m/>
    <m/>
    <m/>
    <m/>
    <m/>
    <m/>
    <m/>
    <n v="117"/>
    <m/>
    <m/>
    <m/>
    <m/>
    <m/>
    <e v="#REF!"/>
    <m/>
  </r>
  <r>
    <x v="111"/>
    <s v=""/>
    <m/>
    <m/>
    <m/>
    <x v="0"/>
    <m/>
    <m/>
    <m/>
    <m/>
    <m/>
    <m/>
    <m/>
    <m/>
    <m/>
    <m/>
    <n v="118"/>
    <m/>
    <m/>
    <m/>
    <m/>
    <m/>
    <e v="#REF!"/>
    <m/>
  </r>
  <r>
    <x v="112"/>
    <s v=""/>
    <m/>
    <m/>
    <m/>
    <x v="0"/>
    <m/>
    <m/>
    <m/>
    <m/>
    <m/>
    <m/>
    <m/>
    <m/>
    <m/>
    <m/>
    <n v="119"/>
    <m/>
    <m/>
    <m/>
    <m/>
    <m/>
    <e v="#REF!"/>
    <m/>
  </r>
  <r>
    <x v="113"/>
    <s v=""/>
    <m/>
    <m/>
    <m/>
    <x v="0"/>
    <m/>
    <m/>
    <m/>
    <m/>
    <m/>
    <m/>
    <m/>
    <m/>
    <m/>
    <m/>
    <n v="120"/>
    <m/>
    <m/>
    <m/>
    <m/>
    <m/>
    <e v="#REF!"/>
    <m/>
  </r>
  <r>
    <x v="114"/>
    <s v=""/>
    <m/>
    <m/>
    <m/>
    <x v="0"/>
    <m/>
    <m/>
    <m/>
    <m/>
    <m/>
    <m/>
    <m/>
    <m/>
    <m/>
    <m/>
    <n v="121"/>
    <m/>
    <m/>
    <m/>
    <m/>
    <m/>
    <e v="#REF!"/>
    <m/>
  </r>
  <r>
    <x v="115"/>
    <s v=""/>
    <m/>
    <m/>
    <m/>
    <x v="0"/>
    <m/>
    <m/>
    <m/>
    <m/>
    <m/>
    <m/>
    <m/>
    <m/>
    <m/>
    <m/>
    <n v="122"/>
    <m/>
    <m/>
    <m/>
    <m/>
    <m/>
    <e v="#REF!"/>
    <m/>
  </r>
  <r>
    <x v="116"/>
    <s v=""/>
    <m/>
    <m/>
    <m/>
    <x v="0"/>
    <m/>
    <m/>
    <m/>
    <m/>
    <m/>
    <m/>
    <m/>
    <m/>
    <m/>
    <m/>
    <n v="123"/>
    <m/>
    <m/>
    <m/>
    <m/>
    <m/>
    <e v="#REF!"/>
    <m/>
  </r>
  <r>
    <x v="117"/>
    <s v=""/>
    <m/>
    <m/>
    <m/>
    <x v="0"/>
    <m/>
    <m/>
    <m/>
    <m/>
    <m/>
    <m/>
    <m/>
    <m/>
    <m/>
    <m/>
    <n v="124"/>
    <m/>
    <m/>
    <m/>
    <m/>
    <m/>
    <e v="#REF!"/>
    <m/>
  </r>
  <r>
    <x v="118"/>
    <s v=""/>
    <m/>
    <m/>
    <m/>
    <x v="0"/>
    <m/>
    <m/>
    <m/>
    <m/>
    <m/>
    <m/>
    <m/>
    <m/>
    <m/>
    <m/>
    <n v="125"/>
    <m/>
    <m/>
    <m/>
    <m/>
    <m/>
    <e v="#REF!"/>
    <m/>
  </r>
  <r>
    <x v="119"/>
    <s v=""/>
    <m/>
    <m/>
    <m/>
    <x v="0"/>
    <m/>
    <m/>
    <m/>
    <m/>
    <m/>
    <m/>
    <m/>
    <m/>
    <m/>
    <m/>
    <n v="126"/>
    <m/>
    <m/>
    <m/>
    <m/>
    <m/>
    <e v="#REF!"/>
    <m/>
  </r>
  <r>
    <x v="120"/>
    <s v=""/>
    <m/>
    <m/>
    <m/>
    <x v="0"/>
    <m/>
    <m/>
    <m/>
    <m/>
    <m/>
    <m/>
    <m/>
    <m/>
    <m/>
    <m/>
    <n v="127"/>
    <m/>
    <m/>
    <m/>
    <m/>
    <m/>
    <e v="#REF!"/>
    <m/>
  </r>
  <r>
    <x v="121"/>
    <s v=""/>
    <m/>
    <m/>
    <m/>
    <x v="0"/>
    <m/>
    <m/>
    <m/>
    <m/>
    <m/>
    <m/>
    <m/>
    <m/>
    <m/>
    <m/>
    <n v="128"/>
    <m/>
    <m/>
    <m/>
    <m/>
    <m/>
    <e v="#REF!"/>
    <m/>
  </r>
  <r>
    <x v="122"/>
    <s v=""/>
    <m/>
    <m/>
    <m/>
    <x v="0"/>
    <m/>
    <m/>
    <m/>
    <m/>
    <m/>
    <m/>
    <m/>
    <m/>
    <m/>
    <m/>
    <n v="129"/>
    <m/>
    <m/>
    <m/>
    <m/>
    <m/>
    <e v="#REF!"/>
    <m/>
  </r>
  <r>
    <x v="123"/>
    <s v=""/>
    <m/>
    <m/>
    <m/>
    <x v="0"/>
    <m/>
    <m/>
    <m/>
    <m/>
    <m/>
    <m/>
    <m/>
    <m/>
    <m/>
    <m/>
    <n v="130"/>
    <m/>
    <m/>
    <m/>
    <m/>
    <m/>
    <e v="#REF!"/>
    <m/>
  </r>
  <r>
    <x v="124"/>
    <s v=""/>
    <m/>
    <m/>
    <m/>
    <x v="0"/>
    <m/>
    <m/>
    <m/>
    <m/>
    <m/>
    <m/>
    <m/>
    <m/>
    <m/>
    <m/>
    <n v="131"/>
    <m/>
    <m/>
    <m/>
    <m/>
    <m/>
    <e v="#REF!"/>
    <m/>
  </r>
  <r>
    <x v="125"/>
    <s v=""/>
    <m/>
    <m/>
    <m/>
    <x v="0"/>
    <m/>
    <m/>
    <m/>
    <m/>
    <m/>
    <m/>
    <m/>
    <m/>
    <m/>
    <m/>
    <n v="132"/>
    <m/>
    <m/>
    <m/>
    <m/>
    <m/>
    <e v="#REF!"/>
    <m/>
  </r>
  <r>
    <x v="126"/>
    <s v=""/>
    <m/>
    <m/>
    <m/>
    <x v="0"/>
    <m/>
    <m/>
    <m/>
    <m/>
    <m/>
    <m/>
    <m/>
    <m/>
    <m/>
    <m/>
    <n v="133"/>
    <m/>
    <m/>
    <m/>
    <m/>
    <m/>
    <e v="#REF!"/>
    <m/>
  </r>
  <r>
    <x v="127"/>
    <s v=""/>
    <m/>
    <m/>
    <m/>
    <x v="0"/>
    <m/>
    <m/>
    <m/>
    <m/>
    <m/>
    <m/>
    <m/>
    <m/>
    <m/>
    <m/>
    <n v="134"/>
    <m/>
    <m/>
    <m/>
    <m/>
    <m/>
    <e v="#REF!"/>
    <m/>
  </r>
  <r>
    <x v="128"/>
    <s v=""/>
    <m/>
    <m/>
    <m/>
    <x v="0"/>
    <m/>
    <m/>
    <m/>
    <m/>
    <m/>
    <m/>
    <m/>
    <m/>
    <m/>
    <m/>
    <n v="135"/>
    <m/>
    <m/>
    <m/>
    <m/>
    <m/>
    <e v="#REF!"/>
    <m/>
  </r>
  <r>
    <x v="129"/>
    <s v=""/>
    <m/>
    <m/>
    <m/>
    <x v="0"/>
    <m/>
    <m/>
    <m/>
    <m/>
    <m/>
    <m/>
    <m/>
    <m/>
    <m/>
    <m/>
    <n v="136"/>
    <m/>
    <m/>
    <m/>
    <m/>
    <m/>
    <e v="#REF!"/>
    <m/>
  </r>
  <r>
    <x v="130"/>
    <s v=""/>
    <m/>
    <m/>
    <m/>
    <x v="0"/>
    <m/>
    <m/>
    <m/>
    <m/>
    <m/>
    <m/>
    <m/>
    <m/>
    <m/>
    <m/>
    <n v="137"/>
    <m/>
    <m/>
    <m/>
    <m/>
    <m/>
    <e v="#REF!"/>
    <m/>
  </r>
  <r>
    <x v="131"/>
    <s v=""/>
    <m/>
    <m/>
    <m/>
    <x v="0"/>
    <m/>
    <m/>
    <m/>
    <m/>
    <m/>
    <m/>
    <m/>
    <m/>
    <m/>
    <m/>
    <n v="138"/>
    <m/>
    <m/>
    <m/>
    <m/>
    <m/>
    <e v="#REF!"/>
    <m/>
  </r>
  <r>
    <x v="132"/>
    <s v=""/>
    <m/>
    <m/>
    <m/>
    <x v="0"/>
    <m/>
    <m/>
    <m/>
    <m/>
    <m/>
    <m/>
    <m/>
    <m/>
    <m/>
    <m/>
    <n v="139"/>
    <m/>
    <m/>
    <m/>
    <m/>
    <m/>
    <e v="#REF!"/>
    <m/>
  </r>
  <r>
    <x v="133"/>
    <s v=""/>
    <m/>
    <m/>
    <m/>
    <x v="0"/>
    <m/>
    <m/>
    <m/>
    <m/>
    <m/>
    <m/>
    <m/>
    <m/>
    <m/>
    <m/>
    <n v="140"/>
    <m/>
    <m/>
    <m/>
    <m/>
    <m/>
    <e v="#REF!"/>
    <m/>
  </r>
  <r>
    <x v="134"/>
    <s v=""/>
    <m/>
    <m/>
    <m/>
    <x v="0"/>
    <m/>
    <m/>
    <m/>
    <m/>
    <m/>
    <m/>
    <m/>
    <m/>
    <m/>
    <m/>
    <n v="141"/>
    <m/>
    <m/>
    <m/>
    <m/>
    <m/>
    <e v="#REF!"/>
    <m/>
  </r>
  <r>
    <x v="135"/>
    <s v=""/>
    <m/>
    <m/>
    <m/>
    <x v="0"/>
    <m/>
    <m/>
    <m/>
    <m/>
    <m/>
    <m/>
    <m/>
    <m/>
    <m/>
    <m/>
    <n v="142"/>
    <m/>
    <m/>
    <m/>
    <m/>
    <m/>
    <e v="#REF!"/>
    <m/>
  </r>
  <r>
    <x v="136"/>
    <s v=""/>
    <m/>
    <m/>
    <m/>
    <x v="0"/>
    <m/>
    <m/>
    <m/>
    <m/>
    <m/>
    <m/>
    <m/>
    <m/>
    <m/>
    <m/>
    <n v="143"/>
    <m/>
    <m/>
    <m/>
    <m/>
    <m/>
    <e v="#REF!"/>
    <m/>
  </r>
  <r>
    <x v="137"/>
    <s v=""/>
    <m/>
    <m/>
    <m/>
    <x v="0"/>
    <m/>
    <m/>
    <m/>
    <m/>
    <m/>
    <m/>
    <m/>
    <m/>
    <m/>
    <m/>
    <n v="144"/>
    <m/>
    <m/>
    <m/>
    <m/>
    <m/>
    <e v="#REF!"/>
    <m/>
  </r>
  <r>
    <x v="138"/>
    <s v=""/>
    <m/>
    <m/>
    <m/>
    <x v="0"/>
    <m/>
    <m/>
    <m/>
    <m/>
    <m/>
    <m/>
    <m/>
    <m/>
    <m/>
    <m/>
    <n v="145"/>
    <m/>
    <m/>
    <m/>
    <m/>
    <m/>
    <e v="#REF!"/>
    <m/>
  </r>
  <r>
    <x v="139"/>
    <s v=""/>
    <m/>
    <m/>
    <m/>
    <x v="0"/>
    <m/>
    <m/>
    <m/>
    <m/>
    <m/>
    <m/>
    <m/>
    <m/>
    <m/>
    <m/>
    <n v="146"/>
    <m/>
    <m/>
    <m/>
    <m/>
    <m/>
    <e v="#REF!"/>
    <m/>
  </r>
  <r>
    <x v="140"/>
    <s v=""/>
    <m/>
    <m/>
    <m/>
    <x v="0"/>
    <m/>
    <m/>
    <m/>
    <m/>
    <m/>
    <m/>
    <m/>
    <m/>
    <m/>
    <m/>
    <n v="147"/>
    <m/>
    <m/>
    <m/>
    <m/>
    <m/>
    <e v="#REF!"/>
    <m/>
  </r>
  <r>
    <x v="141"/>
    <s v=""/>
    <m/>
    <m/>
    <m/>
    <x v="0"/>
    <m/>
    <m/>
    <m/>
    <m/>
    <m/>
    <m/>
    <m/>
    <m/>
    <m/>
    <m/>
    <n v="148"/>
    <m/>
    <m/>
    <m/>
    <m/>
    <m/>
    <e v="#REF!"/>
    <m/>
  </r>
  <r>
    <x v="142"/>
    <s v=""/>
    <m/>
    <m/>
    <m/>
    <x v="0"/>
    <m/>
    <m/>
    <m/>
    <m/>
    <m/>
    <m/>
    <m/>
    <m/>
    <m/>
    <m/>
    <n v="149"/>
    <m/>
    <m/>
    <m/>
    <m/>
    <m/>
    <e v="#REF!"/>
    <m/>
  </r>
  <r>
    <x v="143"/>
    <s v=""/>
    <m/>
    <m/>
    <m/>
    <x v="0"/>
    <m/>
    <m/>
    <m/>
    <m/>
    <m/>
    <m/>
    <m/>
    <m/>
    <m/>
    <m/>
    <n v="150"/>
    <m/>
    <m/>
    <m/>
    <m/>
    <m/>
    <e v="#REF!"/>
    <m/>
  </r>
  <r>
    <x v="144"/>
    <s v=""/>
    <m/>
    <m/>
    <m/>
    <x v="0"/>
    <m/>
    <m/>
    <m/>
    <m/>
    <m/>
    <m/>
    <m/>
    <m/>
    <m/>
    <m/>
    <n v="151"/>
    <m/>
    <m/>
    <m/>
    <m/>
    <m/>
    <e v="#REF!"/>
    <m/>
  </r>
  <r>
    <x v="145"/>
    <s v=""/>
    <m/>
    <m/>
    <m/>
    <x v="0"/>
    <m/>
    <m/>
    <m/>
    <m/>
    <m/>
    <m/>
    <m/>
    <m/>
    <m/>
    <m/>
    <n v="152"/>
    <m/>
    <m/>
    <m/>
    <m/>
    <m/>
    <e v="#REF!"/>
    <m/>
  </r>
  <r>
    <x v="146"/>
    <s v=""/>
    <m/>
    <m/>
    <m/>
    <x v="0"/>
    <m/>
    <m/>
    <m/>
    <m/>
    <m/>
    <m/>
    <m/>
    <m/>
    <m/>
    <m/>
    <n v="153"/>
    <m/>
    <m/>
    <m/>
    <m/>
    <m/>
    <e v="#REF!"/>
    <m/>
  </r>
  <r>
    <x v="147"/>
    <s v=""/>
    <m/>
    <m/>
    <m/>
    <x v="0"/>
    <m/>
    <m/>
    <m/>
    <m/>
    <m/>
    <m/>
    <m/>
    <m/>
    <m/>
    <m/>
    <n v="154"/>
    <m/>
    <m/>
    <m/>
    <m/>
    <m/>
    <e v="#REF!"/>
    <m/>
  </r>
  <r>
    <x v="148"/>
    <s v=""/>
    <m/>
    <m/>
    <m/>
    <x v="0"/>
    <m/>
    <m/>
    <m/>
    <m/>
    <m/>
    <m/>
    <m/>
    <m/>
    <m/>
    <m/>
    <n v="155"/>
    <m/>
    <m/>
    <m/>
    <m/>
    <m/>
    <e v="#REF!"/>
    <m/>
  </r>
  <r>
    <x v="149"/>
    <s v=""/>
    <m/>
    <m/>
    <m/>
    <x v="0"/>
    <m/>
    <m/>
    <m/>
    <m/>
    <m/>
    <m/>
    <m/>
    <m/>
    <m/>
    <m/>
    <n v="156"/>
    <m/>
    <m/>
    <m/>
    <m/>
    <m/>
    <e v="#REF!"/>
    <m/>
  </r>
  <r>
    <x v="150"/>
    <s v=""/>
    <m/>
    <m/>
    <m/>
    <x v="0"/>
    <m/>
    <m/>
    <m/>
    <m/>
    <m/>
    <m/>
    <m/>
    <m/>
    <m/>
    <m/>
    <n v="157"/>
    <m/>
    <m/>
    <m/>
    <m/>
    <m/>
    <e v="#REF!"/>
    <m/>
  </r>
  <r>
    <x v="151"/>
    <s v=""/>
    <m/>
    <m/>
    <m/>
    <x v="0"/>
    <m/>
    <m/>
    <m/>
    <m/>
    <m/>
    <m/>
    <m/>
    <m/>
    <m/>
    <m/>
    <n v="158"/>
    <m/>
    <m/>
    <m/>
    <m/>
    <m/>
    <e v="#REF!"/>
    <m/>
  </r>
  <r>
    <x v="152"/>
    <s v=""/>
    <m/>
    <m/>
    <m/>
    <x v="0"/>
    <m/>
    <m/>
    <m/>
    <m/>
    <m/>
    <m/>
    <m/>
    <m/>
    <m/>
    <m/>
    <n v="159"/>
    <m/>
    <m/>
    <m/>
    <m/>
    <m/>
    <e v="#REF!"/>
    <m/>
  </r>
  <r>
    <x v="153"/>
    <s v=""/>
    <m/>
    <m/>
    <m/>
    <x v="0"/>
    <m/>
    <m/>
    <m/>
    <m/>
    <m/>
    <m/>
    <m/>
    <m/>
    <m/>
    <m/>
    <n v="160"/>
    <m/>
    <m/>
    <m/>
    <m/>
    <m/>
    <e v="#REF!"/>
    <m/>
  </r>
  <r>
    <x v="154"/>
    <s v=""/>
    <m/>
    <m/>
    <m/>
    <x v="0"/>
    <m/>
    <m/>
    <m/>
    <m/>
    <m/>
    <m/>
    <m/>
    <m/>
    <m/>
    <m/>
    <n v="161"/>
    <m/>
    <m/>
    <m/>
    <m/>
    <m/>
    <e v="#REF!"/>
    <m/>
  </r>
  <r>
    <x v="155"/>
    <s v=""/>
    <m/>
    <m/>
    <m/>
    <x v="0"/>
    <m/>
    <m/>
    <m/>
    <m/>
    <m/>
    <m/>
    <m/>
    <m/>
    <m/>
    <m/>
    <n v="162"/>
    <m/>
    <m/>
    <m/>
    <m/>
    <m/>
    <e v="#REF!"/>
    <m/>
  </r>
  <r>
    <x v="156"/>
    <s v=""/>
    <m/>
    <m/>
    <m/>
    <x v="0"/>
    <m/>
    <m/>
    <m/>
    <m/>
    <m/>
    <m/>
    <m/>
    <m/>
    <m/>
    <m/>
    <n v="163"/>
    <m/>
    <m/>
    <m/>
    <m/>
    <m/>
    <e v="#REF!"/>
    <m/>
  </r>
  <r>
    <x v="157"/>
    <s v=""/>
    <m/>
    <m/>
    <m/>
    <x v="0"/>
    <m/>
    <m/>
    <m/>
    <m/>
    <m/>
    <m/>
    <m/>
    <m/>
    <m/>
    <m/>
    <n v="164"/>
    <m/>
    <m/>
    <m/>
    <m/>
    <m/>
    <e v="#REF!"/>
    <m/>
  </r>
  <r>
    <x v="158"/>
    <s v=""/>
    <m/>
    <m/>
    <m/>
    <x v="0"/>
    <m/>
    <m/>
    <m/>
    <m/>
    <m/>
    <m/>
    <m/>
    <m/>
    <m/>
    <m/>
    <n v="165"/>
    <m/>
    <m/>
    <m/>
    <m/>
    <m/>
    <e v="#REF!"/>
    <m/>
  </r>
  <r>
    <x v="159"/>
    <s v=""/>
    <m/>
    <m/>
    <m/>
    <x v="0"/>
    <m/>
    <m/>
    <m/>
    <m/>
    <m/>
    <m/>
    <m/>
    <m/>
    <m/>
    <m/>
    <n v="166"/>
    <m/>
    <m/>
    <m/>
    <m/>
    <m/>
    <e v="#REF!"/>
    <m/>
  </r>
  <r>
    <x v="160"/>
    <s v=""/>
    <m/>
    <m/>
    <m/>
    <x v="0"/>
    <m/>
    <m/>
    <m/>
    <m/>
    <m/>
    <m/>
    <m/>
    <m/>
    <m/>
    <m/>
    <n v="167"/>
    <m/>
    <m/>
    <m/>
    <m/>
    <m/>
    <e v="#REF!"/>
    <m/>
  </r>
  <r>
    <x v="161"/>
    <s v=""/>
    <m/>
    <m/>
    <m/>
    <x v="0"/>
    <m/>
    <m/>
    <m/>
    <m/>
    <m/>
    <m/>
    <m/>
    <m/>
    <m/>
    <m/>
    <n v="168"/>
    <m/>
    <m/>
    <m/>
    <m/>
    <m/>
    <e v="#REF!"/>
    <m/>
  </r>
  <r>
    <x v="162"/>
    <s v=""/>
    <m/>
    <m/>
    <m/>
    <x v="0"/>
    <m/>
    <m/>
    <m/>
    <m/>
    <m/>
    <m/>
    <m/>
    <m/>
    <m/>
    <m/>
    <n v="169"/>
    <m/>
    <m/>
    <m/>
    <m/>
    <m/>
    <e v="#REF!"/>
    <m/>
  </r>
  <r>
    <x v="163"/>
    <s v=""/>
    <m/>
    <m/>
    <m/>
    <x v="0"/>
    <m/>
    <m/>
    <m/>
    <m/>
    <m/>
    <m/>
    <m/>
    <m/>
    <m/>
    <m/>
    <n v="170"/>
    <m/>
    <m/>
    <m/>
    <m/>
    <m/>
    <e v="#REF!"/>
    <m/>
  </r>
  <r>
    <x v="164"/>
    <s v=""/>
    <m/>
    <m/>
    <m/>
    <x v="0"/>
    <m/>
    <m/>
    <m/>
    <m/>
    <m/>
    <m/>
    <m/>
    <m/>
    <m/>
    <m/>
    <n v="171"/>
    <m/>
    <m/>
    <m/>
    <m/>
    <m/>
    <e v="#REF!"/>
    <m/>
  </r>
  <r>
    <x v="165"/>
    <s v=""/>
    <m/>
    <m/>
    <m/>
    <x v="0"/>
    <m/>
    <m/>
    <m/>
    <m/>
    <m/>
    <m/>
    <m/>
    <m/>
    <m/>
    <m/>
    <n v="172"/>
    <m/>
    <m/>
    <m/>
    <m/>
    <m/>
    <e v="#REF!"/>
    <m/>
  </r>
  <r>
    <x v="166"/>
    <s v=""/>
    <m/>
    <m/>
    <m/>
    <x v="0"/>
    <m/>
    <m/>
    <m/>
    <m/>
    <m/>
    <m/>
    <m/>
    <m/>
    <m/>
    <m/>
    <n v="173"/>
    <m/>
    <m/>
    <m/>
    <m/>
    <m/>
    <e v="#REF!"/>
    <m/>
  </r>
  <r>
    <x v="167"/>
    <s v=""/>
    <m/>
    <m/>
    <m/>
    <x v="0"/>
    <m/>
    <m/>
    <m/>
    <m/>
    <m/>
    <m/>
    <m/>
    <m/>
    <m/>
    <m/>
    <n v="174"/>
    <m/>
    <m/>
    <m/>
    <m/>
    <m/>
    <e v="#REF!"/>
    <m/>
  </r>
  <r>
    <x v="168"/>
    <s v=""/>
    <m/>
    <m/>
    <m/>
    <x v="0"/>
    <m/>
    <m/>
    <m/>
    <m/>
    <m/>
    <m/>
    <m/>
    <m/>
    <m/>
    <m/>
    <n v="175"/>
    <m/>
    <m/>
    <m/>
    <m/>
    <m/>
    <e v="#REF!"/>
    <m/>
  </r>
  <r>
    <x v="169"/>
    <s v=""/>
    <m/>
    <m/>
    <m/>
    <x v="0"/>
    <m/>
    <m/>
    <m/>
    <m/>
    <m/>
    <m/>
    <m/>
    <m/>
    <m/>
    <m/>
    <n v="176"/>
    <m/>
    <m/>
    <m/>
    <m/>
    <m/>
    <e v="#REF!"/>
    <m/>
  </r>
  <r>
    <x v="170"/>
    <s v=""/>
    <m/>
    <m/>
    <m/>
    <x v="0"/>
    <m/>
    <m/>
    <m/>
    <m/>
    <m/>
    <m/>
    <m/>
    <m/>
    <m/>
    <m/>
    <n v="177"/>
    <m/>
    <m/>
    <m/>
    <m/>
    <m/>
    <e v="#REF!"/>
    <m/>
  </r>
  <r>
    <x v="171"/>
    <s v=""/>
    <m/>
    <m/>
    <m/>
    <x v="0"/>
    <m/>
    <m/>
    <m/>
    <m/>
    <m/>
    <m/>
    <m/>
    <m/>
    <m/>
    <m/>
    <n v="178"/>
    <m/>
    <m/>
    <m/>
    <m/>
    <m/>
    <e v="#REF!"/>
    <m/>
  </r>
  <r>
    <x v="172"/>
    <s v=""/>
    <m/>
    <m/>
    <m/>
    <x v="0"/>
    <m/>
    <m/>
    <m/>
    <m/>
    <m/>
    <m/>
    <m/>
    <m/>
    <m/>
    <m/>
    <n v="179"/>
    <m/>
    <m/>
    <m/>
    <m/>
    <m/>
    <e v="#REF!"/>
    <m/>
  </r>
  <r>
    <x v="173"/>
    <s v=""/>
    <m/>
    <m/>
    <m/>
    <x v="0"/>
    <m/>
    <m/>
    <m/>
    <m/>
    <m/>
    <m/>
    <m/>
    <m/>
    <m/>
    <m/>
    <n v="180"/>
    <m/>
    <m/>
    <m/>
    <m/>
    <m/>
    <e v="#REF!"/>
    <m/>
  </r>
  <r>
    <x v="174"/>
    <s v=""/>
    <m/>
    <m/>
    <m/>
    <x v="0"/>
    <m/>
    <m/>
    <m/>
    <m/>
    <m/>
    <m/>
    <m/>
    <m/>
    <m/>
    <m/>
    <n v="181"/>
    <m/>
    <m/>
    <m/>
    <m/>
    <m/>
    <e v="#REF!"/>
    <m/>
  </r>
  <r>
    <x v="175"/>
    <s v=""/>
    <m/>
    <m/>
    <m/>
    <x v="0"/>
    <m/>
    <m/>
    <m/>
    <m/>
    <m/>
    <m/>
    <m/>
    <m/>
    <m/>
    <m/>
    <n v="182"/>
    <m/>
    <m/>
    <m/>
    <m/>
    <m/>
    <e v="#REF!"/>
    <m/>
  </r>
  <r>
    <x v="176"/>
    <s v=""/>
    <m/>
    <m/>
    <m/>
    <x v="0"/>
    <m/>
    <m/>
    <m/>
    <m/>
    <m/>
    <m/>
    <m/>
    <m/>
    <m/>
    <m/>
    <n v="183"/>
    <m/>
    <m/>
    <m/>
    <m/>
    <m/>
    <e v="#REF!"/>
    <m/>
  </r>
  <r>
    <x v="177"/>
    <s v=""/>
    <m/>
    <m/>
    <m/>
    <x v="0"/>
    <m/>
    <m/>
    <m/>
    <m/>
    <m/>
    <m/>
    <m/>
    <m/>
    <m/>
    <m/>
    <n v="184"/>
    <m/>
    <m/>
    <m/>
    <m/>
    <m/>
    <e v="#REF!"/>
    <m/>
  </r>
  <r>
    <x v="178"/>
    <s v=""/>
    <m/>
    <m/>
    <m/>
    <x v="0"/>
    <m/>
    <m/>
    <m/>
    <m/>
    <m/>
    <m/>
    <m/>
    <m/>
    <m/>
    <m/>
    <n v="185"/>
    <m/>
    <m/>
    <m/>
    <m/>
    <m/>
    <e v="#REF!"/>
    <m/>
  </r>
  <r>
    <x v="179"/>
    <s v=""/>
    <m/>
    <m/>
    <m/>
    <x v="0"/>
    <m/>
    <m/>
    <m/>
    <m/>
    <m/>
    <m/>
    <m/>
    <m/>
    <m/>
    <m/>
    <n v="186"/>
    <m/>
    <m/>
    <m/>
    <m/>
    <m/>
    <e v="#REF!"/>
    <m/>
  </r>
  <r>
    <x v="180"/>
    <s v=""/>
    <m/>
    <m/>
    <m/>
    <x v="0"/>
    <m/>
    <m/>
    <m/>
    <m/>
    <m/>
    <m/>
    <m/>
    <m/>
    <m/>
    <m/>
    <n v="187"/>
    <m/>
    <m/>
    <m/>
    <m/>
    <m/>
    <e v="#REF!"/>
    <m/>
  </r>
  <r>
    <x v="181"/>
    <s v=""/>
    <m/>
    <m/>
    <m/>
    <x v="0"/>
    <m/>
    <m/>
    <m/>
    <m/>
    <m/>
    <m/>
    <m/>
    <m/>
    <m/>
    <m/>
    <n v="188"/>
    <m/>
    <m/>
    <m/>
    <m/>
    <m/>
    <e v="#REF!"/>
    <m/>
  </r>
  <r>
    <x v="182"/>
    <s v=""/>
    <m/>
    <m/>
    <m/>
    <x v="0"/>
    <m/>
    <m/>
    <m/>
    <m/>
    <m/>
    <m/>
    <m/>
    <m/>
    <m/>
    <m/>
    <n v="189"/>
    <m/>
    <m/>
    <m/>
    <m/>
    <m/>
    <e v="#REF!"/>
    <m/>
  </r>
  <r>
    <x v="183"/>
    <s v=""/>
    <m/>
    <m/>
    <m/>
    <x v="0"/>
    <m/>
    <m/>
    <m/>
    <m/>
    <m/>
    <m/>
    <m/>
    <m/>
    <m/>
    <m/>
    <n v="190"/>
    <m/>
    <m/>
    <m/>
    <m/>
    <m/>
    <e v="#REF!"/>
    <m/>
  </r>
  <r>
    <x v="184"/>
    <s v=""/>
    <m/>
    <m/>
    <m/>
    <x v="0"/>
    <m/>
    <m/>
    <m/>
    <m/>
    <m/>
    <m/>
    <m/>
    <m/>
    <m/>
    <m/>
    <n v="191"/>
    <m/>
    <m/>
    <m/>
    <m/>
    <m/>
    <e v="#REF!"/>
    <m/>
  </r>
  <r>
    <x v="185"/>
    <s v=""/>
    <m/>
    <m/>
    <m/>
    <x v="0"/>
    <m/>
    <m/>
    <m/>
    <m/>
    <m/>
    <m/>
    <m/>
    <m/>
    <m/>
    <m/>
    <n v="192"/>
    <m/>
    <m/>
    <m/>
    <m/>
    <m/>
    <e v="#REF!"/>
    <m/>
  </r>
  <r>
    <x v="186"/>
    <s v=""/>
    <m/>
    <m/>
    <m/>
    <x v="0"/>
    <m/>
    <m/>
    <m/>
    <m/>
    <m/>
    <m/>
    <m/>
    <m/>
    <m/>
    <m/>
    <n v="193"/>
    <m/>
    <m/>
    <m/>
    <m/>
    <m/>
    <e v="#REF!"/>
    <m/>
  </r>
  <r>
    <x v="187"/>
    <s v=""/>
    <m/>
    <m/>
    <m/>
    <x v="0"/>
    <m/>
    <m/>
    <m/>
    <m/>
    <m/>
    <m/>
    <m/>
    <m/>
    <m/>
    <m/>
    <n v="194"/>
    <m/>
    <m/>
    <m/>
    <m/>
    <m/>
    <e v="#REF!"/>
    <m/>
  </r>
  <r>
    <x v="188"/>
    <s v=""/>
    <m/>
    <m/>
    <m/>
    <x v="0"/>
    <m/>
    <m/>
    <m/>
    <m/>
    <m/>
    <m/>
    <m/>
    <m/>
    <m/>
    <m/>
    <n v="195"/>
    <m/>
    <m/>
    <m/>
    <m/>
    <m/>
    <e v="#REF!"/>
    <m/>
  </r>
  <r>
    <x v="189"/>
    <s v=""/>
    <m/>
    <m/>
    <m/>
    <x v="0"/>
    <m/>
    <m/>
    <m/>
    <m/>
    <m/>
    <m/>
    <m/>
    <m/>
    <m/>
    <m/>
    <n v="196"/>
    <m/>
    <m/>
    <m/>
    <m/>
    <m/>
    <e v="#REF!"/>
    <m/>
  </r>
  <r>
    <x v="190"/>
    <s v=""/>
    <m/>
    <m/>
    <m/>
    <x v="0"/>
    <m/>
    <m/>
    <m/>
    <m/>
    <m/>
    <m/>
    <m/>
    <m/>
    <m/>
    <m/>
    <n v="197"/>
    <m/>
    <m/>
    <m/>
    <m/>
    <m/>
    <e v="#REF!"/>
    <m/>
  </r>
  <r>
    <x v="191"/>
    <s v=""/>
    <m/>
    <m/>
    <m/>
    <x v="0"/>
    <m/>
    <m/>
    <m/>
    <m/>
    <m/>
    <m/>
    <m/>
    <m/>
    <m/>
    <m/>
    <n v="198"/>
    <m/>
    <m/>
    <m/>
    <m/>
    <m/>
    <e v="#REF!"/>
    <m/>
  </r>
  <r>
    <x v="192"/>
    <s v=""/>
    <m/>
    <m/>
    <m/>
    <x v="0"/>
    <m/>
    <m/>
    <m/>
    <m/>
    <m/>
    <m/>
    <m/>
    <m/>
    <m/>
    <m/>
    <n v="199"/>
    <m/>
    <m/>
    <m/>
    <m/>
    <m/>
    <e v="#REF!"/>
    <m/>
  </r>
  <r>
    <x v="193"/>
    <s v=""/>
    <m/>
    <m/>
    <m/>
    <x v="0"/>
    <m/>
    <m/>
    <m/>
    <m/>
    <m/>
    <m/>
    <m/>
    <m/>
    <m/>
    <m/>
    <n v="200"/>
    <m/>
    <m/>
    <m/>
    <m/>
    <m/>
    <e v="#REF!"/>
    <m/>
  </r>
  <r>
    <x v="194"/>
    <s v=""/>
    <m/>
    <m/>
    <m/>
    <x v="0"/>
    <m/>
    <m/>
    <m/>
    <m/>
    <m/>
    <m/>
    <m/>
    <m/>
    <m/>
    <m/>
    <n v="201"/>
    <m/>
    <m/>
    <m/>
    <m/>
    <m/>
    <e v="#REF!"/>
    <m/>
  </r>
  <r>
    <x v="195"/>
    <s v=""/>
    <m/>
    <m/>
    <m/>
    <x v="0"/>
    <m/>
    <m/>
    <m/>
    <m/>
    <m/>
    <m/>
    <m/>
    <m/>
    <m/>
    <m/>
    <n v="202"/>
    <m/>
    <m/>
    <m/>
    <m/>
    <m/>
    <e v="#REF!"/>
    <m/>
  </r>
  <r>
    <x v="196"/>
    <s v=""/>
    <m/>
    <m/>
    <m/>
    <x v="0"/>
    <m/>
    <m/>
    <m/>
    <m/>
    <m/>
    <m/>
    <m/>
    <m/>
    <m/>
    <m/>
    <n v="203"/>
    <m/>
    <m/>
    <m/>
    <m/>
    <m/>
    <e v="#REF!"/>
    <m/>
  </r>
  <r>
    <x v="197"/>
    <s v=""/>
    <m/>
    <m/>
    <m/>
    <x v="0"/>
    <m/>
    <m/>
    <m/>
    <m/>
    <m/>
    <m/>
    <m/>
    <m/>
    <m/>
    <m/>
    <n v="204"/>
    <m/>
    <m/>
    <m/>
    <m/>
    <m/>
    <e v="#REF!"/>
    <m/>
  </r>
  <r>
    <x v="198"/>
    <s v=""/>
    <m/>
    <m/>
    <m/>
    <x v="0"/>
    <m/>
    <m/>
    <m/>
    <m/>
    <m/>
    <m/>
    <m/>
    <m/>
    <m/>
    <m/>
    <n v="205"/>
    <m/>
    <m/>
    <m/>
    <m/>
    <m/>
    <e v="#REF!"/>
    <m/>
  </r>
  <r>
    <x v="199"/>
    <s v=""/>
    <m/>
    <m/>
    <m/>
    <x v="0"/>
    <m/>
    <m/>
    <m/>
    <m/>
    <m/>
    <m/>
    <m/>
    <m/>
    <m/>
    <m/>
    <n v="206"/>
    <m/>
    <m/>
    <m/>
    <m/>
    <m/>
    <e v="#REF!"/>
    <m/>
  </r>
  <r>
    <x v="200"/>
    <s v=""/>
    <m/>
    <m/>
    <m/>
    <x v="0"/>
    <m/>
    <m/>
    <m/>
    <m/>
    <m/>
    <m/>
    <m/>
    <m/>
    <m/>
    <m/>
    <n v="207"/>
    <m/>
    <m/>
    <m/>
    <m/>
    <m/>
    <e v="#REF!"/>
    <m/>
  </r>
  <r>
    <x v="201"/>
    <s v=""/>
    <m/>
    <m/>
    <m/>
    <x v="0"/>
    <m/>
    <m/>
    <m/>
    <m/>
    <m/>
    <m/>
    <m/>
    <m/>
    <m/>
    <m/>
    <n v="208"/>
    <m/>
    <m/>
    <m/>
    <m/>
    <m/>
    <e v="#REF!"/>
    <m/>
  </r>
  <r>
    <x v="202"/>
    <s v=""/>
    <m/>
    <m/>
    <m/>
    <x v="0"/>
    <m/>
    <m/>
    <m/>
    <m/>
    <m/>
    <m/>
    <m/>
    <m/>
    <m/>
    <m/>
    <n v="209"/>
    <m/>
    <m/>
    <m/>
    <m/>
    <m/>
    <e v="#REF!"/>
    <m/>
  </r>
  <r>
    <x v="203"/>
    <s v=""/>
    <m/>
    <m/>
    <m/>
    <x v="0"/>
    <m/>
    <m/>
    <m/>
    <m/>
    <m/>
    <m/>
    <m/>
    <m/>
    <m/>
    <m/>
    <n v="210"/>
    <m/>
    <m/>
    <m/>
    <m/>
    <m/>
    <e v="#REF!"/>
    <m/>
  </r>
  <r>
    <x v="204"/>
    <s v=""/>
    <m/>
    <m/>
    <m/>
    <x v="0"/>
    <m/>
    <m/>
    <m/>
    <m/>
    <m/>
    <m/>
    <m/>
    <m/>
    <m/>
    <m/>
    <n v="211"/>
    <m/>
    <m/>
    <m/>
    <m/>
    <m/>
    <e v="#REF!"/>
    <m/>
  </r>
  <r>
    <x v="205"/>
    <s v=""/>
    <m/>
    <m/>
    <m/>
    <x v="0"/>
    <m/>
    <m/>
    <m/>
    <m/>
    <m/>
    <m/>
    <m/>
    <m/>
    <m/>
    <m/>
    <n v="212"/>
    <m/>
    <m/>
    <m/>
    <m/>
    <m/>
    <e v="#REF!"/>
    <m/>
  </r>
  <r>
    <x v="206"/>
    <s v=""/>
    <m/>
    <m/>
    <m/>
    <x v="0"/>
    <m/>
    <m/>
    <m/>
    <m/>
    <m/>
    <m/>
    <m/>
    <m/>
    <m/>
    <m/>
    <n v="213"/>
    <m/>
    <m/>
    <m/>
    <m/>
    <m/>
    <e v="#REF!"/>
    <m/>
  </r>
  <r>
    <x v="207"/>
    <s v=""/>
    <m/>
    <m/>
    <m/>
    <x v="0"/>
    <m/>
    <m/>
    <m/>
    <m/>
    <m/>
    <m/>
    <m/>
    <m/>
    <m/>
    <m/>
    <n v="214"/>
    <m/>
    <m/>
    <m/>
    <m/>
    <m/>
    <e v="#REF!"/>
    <m/>
  </r>
  <r>
    <x v="208"/>
    <s v=""/>
    <m/>
    <m/>
    <m/>
    <x v="0"/>
    <m/>
    <m/>
    <m/>
    <m/>
    <m/>
    <m/>
    <m/>
    <m/>
    <m/>
    <m/>
    <n v="215"/>
    <m/>
    <m/>
    <m/>
    <m/>
    <m/>
    <e v="#REF!"/>
    <m/>
  </r>
  <r>
    <x v="209"/>
    <s v=""/>
    <m/>
    <m/>
    <m/>
    <x v="0"/>
    <m/>
    <m/>
    <m/>
    <m/>
    <m/>
    <m/>
    <m/>
    <m/>
    <m/>
    <m/>
    <n v="216"/>
    <m/>
    <m/>
    <m/>
    <m/>
    <m/>
    <e v="#REF!"/>
    <m/>
  </r>
  <r>
    <x v="210"/>
    <s v=""/>
    <m/>
    <m/>
    <m/>
    <x v="0"/>
    <m/>
    <m/>
    <m/>
    <m/>
    <m/>
    <m/>
    <m/>
    <m/>
    <m/>
    <m/>
    <n v="217"/>
    <m/>
    <m/>
    <m/>
    <m/>
    <m/>
    <e v="#REF!"/>
    <m/>
  </r>
  <r>
    <x v="211"/>
    <s v=""/>
    <m/>
    <m/>
    <m/>
    <x v="0"/>
    <m/>
    <m/>
    <m/>
    <m/>
    <m/>
    <m/>
    <m/>
    <m/>
    <m/>
    <m/>
    <n v="218"/>
    <m/>
    <m/>
    <m/>
    <m/>
    <m/>
    <e v="#REF!"/>
    <m/>
  </r>
  <r>
    <x v="212"/>
    <s v=""/>
    <m/>
    <m/>
    <m/>
    <x v="0"/>
    <m/>
    <m/>
    <m/>
    <m/>
    <m/>
    <m/>
    <m/>
    <m/>
    <m/>
    <m/>
    <n v="219"/>
    <m/>
    <m/>
    <m/>
    <m/>
    <m/>
    <e v="#REF!"/>
    <m/>
  </r>
  <r>
    <x v="213"/>
    <s v=""/>
    <m/>
    <m/>
    <m/>
    <x v="0"/>
    <m/>
    <m/>
    <m/>
    <m/>
    <m/>
    <m/>
    <m/>
    <m/>
    <m/>
    <m/>
    <n v="220"/>
    <m/>
    <m/>
    <m/>
    <m/>
    <m/>
    <e v="#REF!"/>
    <m/>
  </r>
  <r>
    <x v="214"/>
    <s v=""/>
    <m/>
    <m/>
    <m/>
    <x v="0"/>
    <m/>
    <m/>
    <m/>
    <m/>
    <m/>
    <m/>
    <m/>
    <m/>
    <m/>
    <m/>
    <n v="221"/>
    <m/>
    <m/>
    <m/>
    <m/>
    <m/>
    <e v="#REF!"/>
    <m/>
  </r>
  <r>
    <x v="215"/>
    <s v=""/>
    <m/>
    <m/>
    <m/>
    <x v="0"/>
    <m/>
    <m/>
    <m/>
    <m/>
    <m/>
    <m/>
    <m/>
    <m/>
    <m/>
    <m/>
    <n v="222"/>
    <m/>
    <m/>
    <m/>
    <m/>
    <m/>
    <e v="#REF!"/>
    <m/>
  </r>
  <r>
    <x v="216"/>
    <s v=""/>
    <m/>
    <m/>
    <m/>
    <x v="0"/>
    <m/>
    <m/>
    <m/>
    <m/>
    <m/>
    <m/>
    <m/>
    <m/>
    <m/>
    <m/>
    <n v="223"/>
    <m/>
    <m/>
    <m/>
    <m/>
    <m/>
    <e v="#REF!"/>
    <m/>
  </r>
  <r>
    <x v="217"/>
    <s v=""/>
    <m/>
    <m/>
    <m/>
    <x v="0"/>
    <m/>
    <m/>
    <m/>
    <m/>
    <m/>
    <m/>
    <m/>
    <m/>
    <m/>
    <m/>
    <n v="224"/>
    <m/>
    <m/>
    <m/>
    <m/>
    <m/>
    <e v="#REF!"/>
    <m/>
  </r>
  <r>
    <x v="218"/>
    <s v=""/>
    <m/>
    <m/>
    <m/>
    <x v="0"/>
    <m/>
    <m/>
    <m/>
    <m/>
    <m/>
    <m/>
    <m/>
    <m/>
    <m/>
    <m/>
    <n v="225"/>
    <m/>
    <m/>
    <m/>
    <m/>
    <m/>
    <e v="#REF!"/>
    <m/>
  </r>
  <r>
    <x v="219"/>
    <s v=""/>
    <m/>
    <m/>
    <m/>
    <x v="0"/>
    <m/>
    <m/>
    <m/>
    <m/>
    <m/>
    <m/>
    <m/>
    <m/>
    <m/>
    <m/>
    <n v="226"/>
    <m/>
    <m/>
    <m/>
    <m/>
    <m/>
    <e v="#REF!"/>
    <m/>
  </r>
  <r>
    <x v="220"/>
    <s v=""/>
    <m/>
    <m/>
    <m/>
    <x v="0"/>
    <m/>
    <m/>
    <m/>
    <m/>
    <m/>
    <m/>
    <m/>
    <m/>
    <m/>
    <m/>
    <n v="227"/>
    <m/>
    <m/>
    <m/>
    <m/>
    <m/>
    <e v="#REF!"/>
    <m/>
  </r>
  <r>
    <x v="221"/>
    <s v=""/>
    <m/>
    <m/>
    <m/>
    <x v="0"/>
    <m/>
    <m/>
    <m/>
    <m/>
    <m/>
    <m/>
    <m/>
    <m/>
    <m/>
    <m/>
    <n v="228"/>
    <m/>
    <m/>
    <m/>
    <m/>
    <m/>
    <e v="#REF!"/>
    <m/>
  </r>
  <r>
    <x v="222"/>
    <s v=""/>
    <m/>
    <m/>
    <m/>
    <x v="0"/>
    <m/>
    <m/>
    <m/>
    <m/>
    <m/>
    <m/>
    <m/>
    <m/>
    <m/>
    <m/>
    <n v="229"/>
    <m/>
    <m/>
    <m/>
    <m/>
    <m/>
    <e v="#REF!"/>
    <m/>
  </r>
  <r>
    <x v="223"/>
    <s v=""/>
    <m/>
    <m/>
    <m/>
    <x v="0"/>
    <m/>
    <m/>
    <m/>
    <m/>
    <m/>
    <m/>
    <m/>
    <m/>
    <m/>
    <m/>
    <n v="230"/>
    <m/>
    <m/>
    <m/>
    <m/>
    <m/>
    <e v="#REF!"/>
    <m/>
  </r>
  <r>
    <x v="224"/>
    <s v=""/>
    <m/>
    <m/>
    <m/>
    <x v="0"/>
    <m/>
    <m/>
    <m/>
    <m/>
    <m/>
    <m/>
    <m/>
    <m/>
    <m/>
    <m/>
    <n v="231"/>
    <m/>
    <m/>
    <m/>
    <m/>
    <m/>
    <e v="#REF!"/>
    <m/>
  </r>
  <r>
    <x v="225"/>
    <s v=""/>
    <m/>
    <m/>
    <m/>
    <x v="0"/>
    <m/>
    <m/>
    <m/>
    <m/>
    <m/>
    <m/>
    <m/>
    <m/>
    <m/>
    <m/>
    <n v="232"/>
    <m/>
    <m/>
    <m/>
    <m/>
    <m/>
    <e v="#REF!"/>
    <m/>
  </r>
  <r>
    <x v="226"/>
    <s v=""/>
    <m/>
    <m/>
    <m/>
    <x v="0"/>
    <m/>
    <m/>
    <m/>
    <m/>
    <m/>
    <m/>
    <m/>
    <m/>
    <m/>
    <m/>
    <n v="233"/>
    <m/>
    <m/>
    <m/>
    <m/>
    <m/>
    <e v="#REF!"/>
    <m/>
  </r>
  <r>
    <x v="227"/>
    <s v=""/>
    <m/>
    <m/>
    <m/>
    <x v="0"/>
    <m/>
    <m/>
    <m/>
    <m/>
    <m/>
    <m/>
    <m/>
    <m/>
    <m/>
    <m/>
    <n v="234"/>
    <m/>
    <m/>
    <m/>
    <m/>
    <m/>
    <e v="#REF!"/>
    <m/>
  </r>
  <r>
    <x v="228"/>
    <s v=""/>
    <m/>
    <m/>
    <m/>
    <x v="0"/>
    <m/>
    <m/>
    <m/>
    <m/>
    <m/>
    <m/>
    <m/>
    <m/>
    <m/>
    <m/>
    <n v="235"/>
    <m/>
    <m/>
    <m/>
    <m/>
    <m/>
    <e v="#REF!"/>
    <m/>
  </r>
  <r>
    <x v="229"/>
    <s v=""/>
    <m/>
    <m/>
    <m/>
    <x v="0"/>
    <m/>
    <m/>
    <m/>
    <m/>
    <m/>
    <m/>
    <m/>
    <m/>
    <m/>
    <m/>
    <n v="236"/>
    <m/>
    <m/>
    <m/>
    <m/>
    <m/>
    <e v="#REF!"/>
    <m/>
  </r>
  <r>
    <x v="230"/>
    <s v=""/>
    <m/>
    <m/>
    <m/>
    <x v="0"/>
    <m/>
    <m/>
    <m/>
    <m/>
    <m/>
    <m/>
    <m/>
    <m/>
    <m/>
    <m/>
    <n v="237"/>
    <m/>
    <m/>
    <m/>
    <m/>
    <m/>
    <e v="#REF!"/>
    <m/>
  </r>
  <r>
    <x v="231"/>
    <s v=""/>
    <m/>
    <m/>
    <m/>
    <x v="0"/>
    <m/>
    <m/>
    <m/>
    <m/>
    <m/>
    <m/>
    <m/>
    <m/>
    <m/>
    <m/>
    <n v="238"/>
    <m/>
    <m/>
    <m/>
    <m/>
    <m/>
    <e v="#REF!"/>
    <m/>
  </r>
  <r>
    <x v="232"/>
    <s v=""/>
    <m/>
    <m/>
    <m/>
    <x v="0"/>
    <m/>
    <m/>
    <m/>
    <m/>
    <m/>
    <m/>
    <m/>
    <m/>
    <m/>
    <m/>
    <n v="239"/>
    <m/>
    <m/>
    <m/>
    <m/>
    <m/>
    <e v="#REF!"/>
    <m/>
  </r>
  <r>
    <x v="233"/>
    <s v=""/>
    <m/>
    <m/>
    <m/>
    <x v="0"/>
    <m/>
    <m/>
    <m/>
    <m/>
    <m/>
    <m/>
    <m/>
    <m/>
    <m/>
    <m/>
    <n v="240"/>
    <m/>
    <m/>
    <m/>
    <m/>
    <m/>
    <e v="#REF!"/>
    <m/>
  </r>
  <r>
    <x v="234"/>
    <s v=""/>
    <m/>
    <m/>
    <m/>
    <x v="0"/>
    <m/>
    <m/>
    <m/>
    <m/>
    <m/>
    <m/>
    <m/>
    <m/>
    <m/>
    <m/>
    <n v="241"/>
    <m/>
    <m/>
    <m/>
    <m/>
    <m/>
    <e v="#REF!"/>
    <m/>
  </r>
  <r>
    <x v="235"/>
    <s v=""/>
    <m/>
    <m/>
    <m/>
    <x v="0"/>
    <m/>
    <m/>
    <m/>
    <m/>
    <m/>
    <m/>
    <m/>
    <m/>
    <m/>
    <m/>
    <n v="242"/>
    <m/>
    <m/>
    <m/>
    <m/>
    <m/>
    <e v="#REF!"/>
    <m/>
  </r>
  <r>
    <x v="236"/>
    <s v=""/>
    <m/>
    <m/>
    <m/>
    <x v="0"/>
    <m/>
    <m/>
    <m/>
    <m/>
    <m/>
    <m/>
    <m/>
    <m/>
    <m/>
    <m/>
    <n v="243"/>
    <m/>
    <m/>
    <m/>
    <m/>
    <m/>
    <e v="#REF!"/>
    <m/>
  </r>
  <r>
    <x v="237"/>
    <s v=""/>
    <m/>
    <m/>
    <m/>
    <x v="0"/>
    <m/>
    <m/>
    <m/>
    <m/>
    <m/>
    <m/>
    <m/>
    <m/>
    <m/>
    <m/>
    <n v="244"/>
    <m/>
    <m/>
    <m/>
    <m/>
    <m/>
    <e v="#REF!"/>
    <m/>
  </r>
  <r>
    <x v="238"/>
    <s v=""/>
    <m/>
    <m/>
    <m/>
    <x v="0"/>
    <m/>
    <m/>
    <m/>
    <m/>
    <m/>
    <m/>
    <m/>
    <m/>
    <m/>
    <m/>
    <n v="245"/>
    <m/>
    <m/>
    <m/>
    <m/>
    <m/>
    <e v="#REF!"/>
    <m/>
  </r>
  <r>
    <x v="239"/>
    <s v=""/>
    <m/>
    <m/>
    <m/>
    <x v="0"/>
    <m/>
    <m/>
    <m/>
    <m/>
    <m/>
    <m/>
    <m/>
    <m/>
    <m/>
    <m/>
    <n v="246"/>
    <m/>
    <m/>
    <m/>
    <m/>
    <m/>
    <e v="#REF!"/>
    <m/>
  </r>
  <r>
    <x v="240"/>
    <s v=""/>
    <m/>
    <m/>
    <m/>
    <x v="0"/>
    <m/>
    <m/>
    <m/>
    <m/>
    <m/>
    <m/>
    <m/>
    <m/>
    <m/>
    <m/>
    <n v="247"/>
    <m/>
    <m/>
    <m/>
    <m/>
    <m/>
    <e v="#REF!"/>
    <m/>
  </r>
  <r>
    <x v="241"/>
    <s v=""/>
    <m/>
    <m/>
    <m/>
    <x v="0"/>
    <m/>
    <m/>
    <m/>
    <m/>
    <m/>
    <m/>
    <m/>
    <m/>
    <m/>
    <m/>
    <n v="248"/>
    <m/>
    <m/>
    <m/>
    <m/>
    <m/>
    <e v="#REF!"/>
    <m/>
  </r>
  <r>
    <x v="242"/>
    <s v=""/>
    <m/>
    <m/>
    <m/>
    <x v="0"/>
    <m/>
    <m/>
    <m/>
    <m/>
    <m/>
    <m/>
    <m/>
    <m/>
    <m/>
    <m/>
    <n v="249"/>
    <m/>
    <m/>
    <m/>
    <m/>
    <m/>
    <e v="#REF!"/>
    <m/>
  </r>
  <r>
    <x v="243"/>
    <s v=""/>
    <m/>
    <m/>
    <m/>
    <x v="0"/>
    <m/>
    <m/>
    <m/>
    <m/>
    <m/>
    <m/>
    <m/>
    <m/>
    <m/>
    <m/>
    <n v="250"/>
    <m/>
    <m/>
    <m/>
    <m/>
    <m/>
    <e v="#REF!"/>
    <m/>
  </r>
  <r>
    <x v="244"/>
    <s v=""/>
    <m/>
    <m/>
    <m/>
    <x v="0"/>
    <m/>
    <m/>
    <m/>
    <m/>
    <m/>
    <m/>
    <m/>
    <m/>
    <m/>
    <m/>
    <n v="251"/>
    <m/>
    <m/>
    <m/>
    <m/>
    <m/>
    <e v="#REF!"/>
    <m/>
  </r>
  <r>
    <x v="245"/>
    <s v=""/>
    <m/>
    <m/>
    <m/>
    <x v="0"/>
    <m/>
    <m/>
    <m/>
    <m/>
    <m/>
    <m/>
    <m/>
    <m/>
    <m/>
    <m/>
    <n v="252"/>
    <m/>
    <m/>
    <m/>
    <m/>
    <m/>
    <e v="#REF!"/>
    <m/>
  </r>
  <r>
    <x v="246"/>
    <s v=""/>
    <m/>
    <m/>
    <m/>
    <x v="0"/>
    <m/>
    <m/>
    <m/>
    <m/>
    <m/>
    <m/>
    <m/>
    <m/>
    <m/>
    <m/>
    <n v="253"/>
    <m/>
    <m/>
    <m/>
    <m/>
    <m/>
    <e v="#REF!"/>
    <m/>
  </r>
  <r>
    <x v="247"/>
    <s v=""/>
    <m/>
    <m/>
    <m/>
    <x v="0"/>
    <m/>
    <m/>
    <m/>
    <m/>
    <m/>
    <m/>
    <m/>
    <m/>
    <m/>
    <m/>
    <n v="254"/>
    <m/>
    <m/>
    <m/>
    <m/>
    <m/>
    <e v="#REF!"/>
    <m/>
  </r>
  <r>
    <x v="248"/>
    <s v=""/>
    <m/>
    <m/>
    <m/>
    <x v="0"/>
    <m/>
    <m/>
    <m/>
    <m/>
    <m/>
    <m/>
    <m/>
    <m/>
    <m/>
    <m/>
    <n v="255"/>
    <m/>
    <m/>
    <m/>
    <m/>
    <m/>
    <e v="#REF!"/>
    <m/>
  </r>
  <r>
    <x v="249"/>
    <s v=""/>
    <m/>
    <m/>
    <m/>
    <x v="0"/>
    <m/>
    <m/>
    <m/>
    <m/>
    <m/>
    <m/>
    <m/>
    <m/>
    <m/>
    <m/>
    <n v="256"/>
    <m/>
    <m/>
    <m/>
    <m/>
    <m/>
    <e v="#REF!"/>
    <m/>
  </r>
  <r>
    <x v="250"/>
    <s v=""/>
    <m/>
    <m/>
    <m/>
    <x v="0"/>
    <m/>
    <m/>
    <m/>
    <m/>
    <m/>
    <m/>
    <m/>
    <m/>
    <m/>
    <m/>
    <n v="257"/>
    <m/>
    <m/>
    <m/>
    <m/>
    <m/>
    <e v="#REF!"/>
    <m/>
  </r>
  <r>
    <x v="251"/>
    <s v=""/>
    <m/>
    <m/>
    <m/>
    <x v="0"/>
    <m/>
    <m/>
    <m/>
    <m/>
    <m/>
    <m/>
    <m/>
    <m/>
    <m/>
    <m/>
    <n v="258"/>
    <m/>
    <m/>
    <m/>
    <m/>
    <m/>
    <e v="#REF!"/>
    <m/>
  </r>
  <r>
    <x v="252"/>
    <s v=""/>
    <m/>
    <m/>
    <m/>
    <x v="0"/>
    <m/>
    <m/>
    <m/>
    <m/>
    <m/>
    <m/>
    <m/>
    <m/>
    <m/>
    <m/>
    <n v="259"/>
    <m/>
    <m/>
    <m/>
    <m/>
    <m/>
    <e v="#REF!"/>
    <m/>
  </r>
  <r>
    <x v="253"/>
    <s v=""/>
    <m/>
    <m/>
    <m/>
    <x v="0"/>
    <m/>
    <m/>
    <m/>
    <m/>
    <m/>
    <m/>
    <m/>
    <m/>
    <m/>
    <m/>
    <n v="260"/>
    <m/>
    <m/>
    <m/>
    <m/>
    <m/>
    <e v="#REF!"/>
    <m/>
  </r>
  <r>
    <x v="254"/>
    <s v=""/>
    <m/>
    <m/>
    <m/>
    <x v="0"/>
    <m/>
    <m/>
    <m/>
    <m/>
    <m/>
    <m/>
    <m/>
    <m/>
    <m/>
    <m/>
    <n v="261"/>
    <m/>
    <m/>
    <m/>
    <m/>
    <m/>
    <e v="#REF!"/>
    <m/>
  </r>
  <r>
    <x v="255"/>
    <s v=""/>
    <m/>
    <m/>
    <m/>
    <x v="0"/>
    <m/>
    <m/>
    <m/>
    <m/>
    <m/>
    <m/>
    <m/>
    <m/>
    <m/>
    <m/>
    <n v="262"/>
    <m/>
    <m/>
    <m/>
    <m/>
    <m/>
    <e v="#REF!"/>
    <m/>
  </r>
  <r>
    <x v="256"/>
    <s v=""/>
    <m/>
    <m/>
    <m/>
    <x v="0"/>
    <m/>
    <m/>
    <m/>
    <m/>
    <m/>
    <m/>
    <m/>
    <m/>
    <m/>
    <m/>
    <n v="263"/>
    <m/>
    <m/>
    <m/>
    <m/>
    <m/>
    <e v="#REF!"/>
    <m/>
  </r>
  <r>
    <x v="257"/>
    <s v=""/>
    <m/>
    <m/>
    <m/>
    <x v="0"/>
    <m/>
    <m/>
    <m/>
    <m/>
    <m/>
    <m/>
    <m/>
    <m/>
    <m/>
    <m/>
    <n v="264"/>
    <m/>
    <m/>
    <m/>
    <m/>
    <m/>
    <e v="#REF!"/>
    <m/>
  </r>
  <r>
    <x v="258"/>
    <s v=""/>
    <m/>
    <m/>
    <m/>
    <x v="0"/>
    <m/>
    <m/>
    <m/>
    <m/>
    <m/>
    <m/>
    <m/>
    <m/>
    <m/>
    <m/>
    <n v="265"/>
    <m/>
    <m/>
    <m/>
    <m/>
    <m/>
    <e v="#REF!"/>
    <m/>
  </r>
  <r>
    <x v="259"/>
    <s v=""/>
    <m/>
    <m/>
    <m/>
    <x v="0"/>
    <m/>
    <m/>
    <m/>
    <m/>
    <m/>
    <m/>
    <m/>
    <m/>
    <m/>
    <m/>
    <n v="266"/>
    <m/>
    <m/>
    <m/>
    <m/>
    <m/>
    <e v="#REF!"/>
    <m/>
  </r>
  <r>
    <x v="260"/>
    <s v=""/>
    <m/>
    <m/>
    <m/>
    <x v="0"/>
    <m/>
    <m/>
    <m/>
    <m/>
    <m/>
    <m/>
    <m/>
    <m/>
    <m/>
    <m/>
    <n v="267"/>
    <m/>
    <m/>
    <m/>
    <m/>
    <m/>
    <e v="#REF!"/>
    <m/>
  </r>
  <r>
    <x v="261"/>
    <s v=""/>
    <m/>
    <m/>
    <m/>
    <x v="0"/>
    <m/>
    <m/>
    <m/>
    <m/>
    <m/>
    <m/>
    <m/>
    <m/>
    <m/>
    <m/>
    <n v="268"/>
    <m/>
    <m/>
    <m/>
    <m/>
    <m/>
    <e v="#REF!"/>
    <m/>
  </r>
  <r>
    <x v="262"/>
    <s v=""/>
    <m/>
    <m/>
    <m/>
    <x v="0"/>
    <m/>
    <m/>
    <m/>
    <m/>
    <m/>
    <m/>
    <m/>
    <m/>
    <m/>
    <m/>
    <n v="269"/>
    <m/>
    <m/>
    <m/>
    <m/>
    <m/>
    <e v="#REF!"/>
    <m/>
  </r>
  <r>
    <x v="263"/>
    <s v=""/>
    <m/>
    <m/>
    <m/>
    <x v="0"/>
    <m/>
    <m/>
    <m/>
    <m/>
    <m/>
    <m/>
    <m/>
    <m/>
    <m/>
    <m/>
    <n v="270"/>
    <m/>
    <m/>
    <m/>
    <m/>
    <m/>
    <e v="#REF!"/>
    <m/>
  </r>
  <r>
    <x v="264"/>
    <s v=""/>
    <m/>
    <m/>
    <m/>
    <x v="0"/>
    <m/>
    <m/>
    <m/>
    <m/>
    <m/>
    <m/>
    <m/>
    <m/>
    <m/>
    <m/>
    <n v="271"/>
    <m/>
    <m/>
    <m/>
    <m/>
    <m/>
    <e v="#REF!"/>
    <m/>
  </r>
  <r>
    <x v="265"/>
    <s v=""/>
    <m/>
    <m/>
    <m/>
    <x v="0"/>
    <m/>
    <m/>
    <m/>
    <m/>
    <m/>
    <m/>
    <m/>
    <m/>
    <m/>
    <m/>
    <n v="272"/>
    <m/>
    <m/>
    <m/>
    <m/>
    <m/>
    <e v="#REF!"/>
    <m/>
  </r>
  <r>
    <x v="266"/>
    <s v=""/>
    <m/>
    <m/>
    <m/>
    <x v="0"/>
    <m/>
    <m/>
    <m/>
    <m/>
    <m/>
    <m/>
    <m/>
    <m/>
    <m/>
    <m/>
    <n v="273"/>
    <m/>
    <m/>
    <m/>
    <m/>
    <m/>
    <e v="#REF!"/>
    <m/>
  </r>
  <r>
    <x v="267"/>
    <s v=""/>
    <m/>
    <m/>
    <m/>
    <x v="0"/>
    <m/>
    <m/>
    <m/>
    <m/>
    <m/>
    <m/>
    <m/>
    <m/>
    <m/>
    <m/>
    <n v="274"/>
    <m/>
    <m/>
    <m/>
    <m/>
    <m/>
    <e v="#REF!"/>
    <m/>
  </r>
  <r>
    <x v="268"/>
    <s v=""/>
    <m/>
    <m/>
    <m/>
    <x v="0"/>
    <m/>
    <m/>
    <m/>
    <m/>
    <m/>
    <m/>
    <m/>
    <m/>
    <m/>
    <m/>
    <n v="275"/>
    <m/>
    <m/>
    <m/>
    <m/>
    <m/>
    <e v="#REF!"/>
    <m/>
  </r>
  <r>
    <x v="269"/>
    <s v=""/>
    <m/>
    <m/>
    <m/>
    <x v="0"/>
    <m/>
    <m/>
    <m/>
    <m/>
    <m/>
    <m/>
    <m/>
    <m/>
    <m/>
    <m/>
    <n v="276"/>
    <m/>
    <m/>
    <m/>
    <m/>
    <m/>
    <e v="#REF!"/>
    <m/>
  </r>
  <r>
    <x v="270"/>
    <s v=""/>
    <m/>
    <m/>
    <m/>
    <x v="0"/>
    <m/>
    <m/>
    <m/>
    <m/>
    <m/>
    <m/>
    <m/>
    <m/>
    <m/>
    <m/>
    <n v="277"/>
    <m/>
    <m/>
    <m/>
    <m/>
    <m/>
    <e v="#REF!"/>
    <m/>
  </r>
  <r>
    <x v="271"/>
    <s v=""/>
    <m/>
    <m/>
    <m/>
    <x v="0"/>
    <m/>
    <m/>
    <m/>
    <m/>
    <m/>
    <m/>
    <m/>
    <m/>
    <m/>
    <m/>
    <n v="278"/>
    <m/>
    <m/>
    <m/>
    <m/>
    <m/>
    <e v="#REF!"/>
    <m/>
  </r>
  <r>
    <x v="272"/>
    <s v=""/>
    <m/>
    <m/>
    <m/>
    <x v="0"/>
    <m/>
    <m/>
    <m/>
    <m/>
    <m/>
    <m/>
    <m/>
    <m/>
    <m/>
    <m/>
    <n v="279"/>
    <m/>
    <m/>
    <m/>
    <m/>
    <m/>
    <e v="#REF!"/>
    <m/>
  </r>
  <r>
    <x v="273"/>
    <s v=""/>
    <m/>
    <m/>
    <m/>
    <x v="0"/>
    <m/>
    <m/>
    <m/>
    <m/>
    <m/>
    <m/>
    <m/>
    <m/>
    <m/>
    <m/>
    <n v="280"/>
    <m/>
    <m/>
    <m/>
    <m/>
    <m/>
    <e v="#REF!"/>
    <m/>
  </r>
  <r>
    <x v="274"/>
    <s v=""/>
    <m/>
    <m/>
    <m/>
    <x v="0"/>
    <m/>
    <m/>
    <m/>
    <m/>
    <m/>
    <m/>
    <m/>
    <m/>
    <m/>
    <m/>
    <n v="281"/>
    <m/>
    <m/>
    <m/>
    <m/>
    <m/>
    <e v="#REF!"/>
    <m/>
  </r>
  <r>
    <x v="275"/>
    <s v=""/>
    <m/>
    <m/>
    <m/>
    <x v="0"/>
    <m/>
    <m/>
    <m/>
    <m/>
    <m/>
    <m/>
    <m/>
    <m/>
    <m/>
    <m/>
    <n v="282"/>
    <m/>
    <m/>
    <m/>
    <m/>
    <m/>
    <e v="#REF!"/>
    <m/>
  </r>
  <r>
    <x v="276"/>
    <s v=""/>
    <m/>
    <m/>
    <m/>
    <x v="0"/>
    <m/>
    <m/>
    <m/>
    <m/>
    <m/>
    <m/>
    <m/>
    <m/>
    <m/>
    <m/>
    <n v="283"/>
    <m/>
    <m/>
    <m/>
    <m/>
    <m/>
    <e v="#REF!"/>
    <m/>
  </r>
  <r>
    <x v="277"/>
    <s v=""/>
    <m/>
    <m/>
    <m/>
    <x v="0"/>
    <m/>
    <m/>
    <m/>
    <m/>
    <m/>
    <m/>
    <m/>
    <m/>
    <m/>
    <m/>
    <n v="284"/>
    <m/>
    <m/>
    <m/>
    <m/>
    <m/>
    <e v="#REF!"/>
    <m/>
  </r>
  <r>
    <x v="278"/>
    <s v=""/>
    <m/>
    <m/>
    <m/>
    <x v="0"/>
    <m/>
    <m/>
    <m/>
    <m/>
    <m/>
    <m/>
    <m/>
    <m/>
    <m/>
    <m/>
    <n v="285"/>
    <m/>
    <m/>
    <m/>
    <m/>
    <m/>
    <e v="#REF!"/>
    <m/>
  </r>
  <r>
    <x v="279"/>
    <s v=""/>
    <m/>
    <m/>
    <m/>
    <x v="0"/>
    <m/>
    <m/>
    <m/>
    <m/>
    <m/>
    <m/>
    <m/>
    <m/>
    <m/>
    <m/>
    <n v="286"/>
    <m/>
    <m/>
    <m/>
    <m/>
    <m/>
    <e v="#REF!"/>
    <m/>
  </r>
  <r>
    <x v="280"/>
    <s v=""/>
    <m/>
    <m/>
    <m/>
    <x v="0"/>
    <m/>
    <m/>
    <m/>
    <m/>
    <m/>
    <m/>
    <m/>
    <m/>
    <m/>
    <m/>
    <n v="287"/>
    <m/>
    <m/>
    <m/>
    <m/>
    <m/>
    <e v="#REF!"/>
    <m/>
  </r>
  <r>
    <x v="281"/>
    <s v=""/>
    <m/>
    <m/>
    <m/>
    <x v="0"/>
    <m/>
    <m/>
    <m/>
    <m/>
    <m/>
    <m/>
    <m/>
    <m/>
    <m/>
    <m/>
    <n v="288"/>
    <m/>
    <m/>
    <m/>
    <m/>
    <m/>
    <e v="#REF!"/>
    <m/>
  </r>
  <r>
    <x v="282"/>
    <s v=""/>
    <m/>
    <m/>
    <m/>
    <x v="0"/>
    <m/>
    <m/>
    <m/>
    <m/>
    <m/>
    <m/>
    <m/>
    <m/>
    <m/>
    <m/>
    <n v="289"/>
    <m/>
    <m/>
    <m/>
    <m/>
    <m/>
    <e v="#REF!"/>
    <m/>
  </r>
  <r>
    <x v="283"/>
    <s v=""/>
    <m/>
    <m/>
    <m/>
    <x v="0"/>
    <m/>
    <m/>
    <m/>
    <m/>
    <m/>
    <m/>
    <m/>
    <m/>
    <m/>
    <m/>
    <n v="290"/>
    <m/>
    <m/>
    <m/>
    <m/>
    <m/>
    <e v="#REF!"/>
    <m/>
  </r>
  <r>
    <x v="284"/>
    <s v=""/>
    <m/>
    <m/>
    <m/>
    <x v="0"/>
    <m/>
    <m/>
    <m/>
    <m/>
    <m/>
    <m/>
    <m/>
    <m/>
    <m/>
    <m/>
    <n v="291"/>
    <m/>
    <m/>
    <m/>
    <m/>
    <m/>
    <e v="#REF!"/>
    <m/>
  </r>
  <r>
    <x v="285"/>
    <s v=""/>
    <m/>
    <m/>
    <m/>
    <x v="0"/>
    <m/>
    <m/>
    <m/>
    <m/>
    <m/>
    <m/>
    <m/>
    <m/>
    <m/>
    <m/>
    <n v="292"/>
    <m/>
    <m/>
    <m/>
    <m/>
    <m/>
    <e v="#REF!"/>
    <m/>
  </r>
  <r>
    <x v="286"/>
    <s v=""/>
    <m/>
    <m/>
    <m/>
    <x v="0"/>
    <m/>
    <m/>
    <m/>
    <m/>
    <m/>
    <m/>
    <m/>
    <m/>
    <m/>
    <m/>
    <n v="293"/>
    <m/>
    <m/>
    <m/>
    <m/>
    <m/>
    <e v="#REF!"/>
    <m/>
  </r>
  <r>
    <x v="287"/>
    <s v=""/>
    <m/>
    <m/>
    <m/>
    <x v="0"/>
    <m/>
    <m/>
    <m/>
    <m/>
    <m/>
    <m/>
    <m/>
    <m/>
    <m/>
    <m/>
    <n v="294"/>
    <m/>
    <m/>
    <m/>
    <m/>
    <m/>
    <e v="#REF!"/>
    <m/>
  </r>
  <r>
    <x v="288"/>
    <s v=""/>
    <m/>
    <m/>
    <m/>
    <x v="0"/>
    <m/>
    <m/>
    <m/>
    <m/>
    <m/>
    <m/>
    <m/>
    <m/>
    <m/>
    <m/>
    <n v="295"/>
    <m/>
    <m/>
    <m/>
    <m/>
    <m/>
    <e v="#REF!"/>
    <m/>
  </r>
  <r>
    <x v="289"/>
    <s v=""/>
    <m/>
    <m/>
    <m/>
    <x v="0"/>
    <m/>
    <m/>
    <m/>
    <m/>
    <m/>
    <m/>
    <m/>
    <m/>
    <m/>
    <m/>
    <n v="296"/>
    <m/>
    <m/>
    <m/>
    <m/>
    <m/>
    <e v="#REF!"/>
    <m/>
  </r>
  <r>
    <x v="290"/>
    <s v=""/>
    <m/>
    <m/>
    <m/>
    <x v="0"/>
    <m/>
    <m/>
    <m/>
    <m/>
    <m/>
    <m/>
    <m/>
    <m/>
    <m/>
    <m/>
    <n v="297"/>
    <m/>
    <m/>
    <m/>
    <m/>
    <m/>
    <e v="#REF!"/>
    <m/>
  </r>
  <r>
    <x v="291"/>
    <s v=""/>
    <m/>
    <m/>
    <m/>
    <x v="0"/>
    <m/>
    <m/>
    <m/>
    <m/>
    <m/>
    <m/>
    <m/>
    <m/>
    <m/>
    <m/>
    <n v="298"/>
    <m/>
    <m/>
    <m/>
    <m/>
    <m/>
    <e v="#REF!"/>
    <m/>
  </r>
  <r>
    <x v="292"/>
    <s v=""/>
    <m/>
    <m/>
    <m/>
    <x v="0"/>
    <m/>
    <m/>
    <m/>
    <m/>
    <m/>
    <m/>
    <m/>
    <m/>
    <m/>
    <m/>
    <n v="299"/>
    <m/>
    <m/>
    <m/>
    <m/>
    <m/>
    <e v="#REF!"/>
    <m/>
  </r>
  <r>
    <x v="293"/>
    <s v=""/>
    <m/>
    <m/>
    <m/>
    <x v="0"/>
    <m/>
    <m/>
    <m/>
    <m/>
    <m/>
    <m/>
    <m/>
    <m/>
    <m/>
    <m/>
    <n v="300"/>
    <m/>
    <m/>
    <m/>
    <m/>
    <m/>
    <e v="#REF!"/>
    <m/>
  </r>
  <r>
    <x v="294"/>
    <s v=""/>
    <m/>
    <m/>
    <m/>
    <x v="0"/>
    <m/>
    <m/>
    <m/>
    <m/>
    <m/>
    <m/>
    <m/>
    <m/>
    <m/>
    <m/>
    <n v="301"/>
    <m/>
    <m/>
    <m/>
    <m/>
    <m/>
    <e v="#REF!"/>
    <m/>
  </r>
  <r>
    <x v="295"/>
    <s v=""/>
    <m/>
    <m/>
    <m/>
    <x v="0"/>
    <m/>
    <m/>
    <m/>
    <m/>
    <m/>
    <m/>
    <m/>
    <m/>
    <m/>
    <m/>
    <n v="302"/>
    <m/>
    <m/>
    <m/>
    <m/>
    <m/>
    <e v="#REF!"/>
    <m/>
  </r>
  <r>
    <x v="296"/>
    <s v=""/>
    <m/>
    <m/>
    <m/>
    <x v="0"/>
    <m/>
    <m/>
    <m/>
    <m/>
    <m/>
    <m/>
    <m/>
    <m/>
    <m/>
    <m/>
    <n v="303"/>
    <m/>
    <m/>
    <m/>
    <m/>
    <m/>
    <e v="#REF!"/>
    <m/>
  </r>
  <r>
    <x v="297"/>
    <s v=""/>
    <m/>
    <m/>
    <m/>
    <x v="0"/>
    <m/>
    <m/>
    <m/>
    <m/>
    <m/>
    <m/>
    <m/>
    <m/>
    <m/>
    <m/>
    <n v="304"/>
    <m/>
    <m/>
    <m/>
    <m/>
    <m/>
    <e v="#REF!"/>
    <m/>
  </r>
  <r>
    <x v="298"/>
    <s v=""/>
    <m/>
    <m/>
    <m/>
    <x v="0"/>
    <m/>
    <m/>
    <m/>
    <m/>
    <m/>
    <m/>
    <m/>
    <m/>
    <m/>
    <m/>
    <n v="305"/>
    <m/>
    <m/>
    <m/>
    <m/>
    <m/>
    <e v="#REF!"/>
    <m/>
  </r>
  <r>
    <x v="299"/>
    <s v=""/>
    <m/>
    <m/>
    <m/>
    <x v="0"/>
    <m/>
    <m/>
    <m/>
    <m/>
    <m/>
    <m/>
    <m/>
    <m/>
    <m/>
    <m/>
    <n v="306"/>
    <m/>
    <m/>
    <m/>
    <m/>
    <m/>
    <e v="#REF!"/>
    <m/>
  </r>
  <r>
    <x v="300"/>
    <s v=""/>
    <m/>
    <m/>
    <m/>
    <x v="0"/>
    <m/>
    <m/>
    <m/>
    <m/>
    <m/>
    <m/>
    <m/>
    <m/>
    <m/>
    <m/>
    <n v="307"/>
    <m/>
    <m/>
    <m/>
    <m/>
    <m/>
    <e v="#REF!"/>
    <m/>
  </r>
  <r>
    <x v="301"/>
    <s v=""/>
    <m/>
    <m/>
    <m/>
    <x v="0"/>
    <m/>
    <m/>
    <m/>
    <m/>
    <m/>
    <m/>
    <m/>
    <m/>
    <m/>
    <m/>
    <n v="308"/>
    <m/>
    <m/>
    <m/>
    <m/>
    <m/>
    <e v="#REF!"/>
    <m/>
  </r>
  <r>
    <x v="302"/>
    <s v=""/>
    <m/>
    <m/>
    <m/>
    <x v="0"/>
    <m/>
    <m/>
    <m/>
    <m/>
    <m/>
    <m/>
    <m/>
    <m/>
    <m/>
    <m/>
    <n v="309"/>
    <m/>
    <m/>
    <m/>
    <m/>
    <m/>
    <e v="#REF!"/>
    <m/>
  </r>
  <r>
    <x v="303"/>
    <s v=""/>
    <m/>
    <m/>
    <m/>
    <x v="0"/>
    <m/>
    <m/>
    <m/>
    <m/>
    <m/>
    <m/>
    <m/>
    <m/>
    <m/>
    <m/>
    <n v="310"/>
    <m/>
    <m/>
    <m/>
    <m/>
    <m/>
    <e v="#REF!"/>
    <m/>
  </r>
  <r>
    <x v="304"/>
    <s v=""/>
    <m/>
    <m/>
    <m/>
    <x v="0"/>
    <m/>
    <m/>
    <m/>
    <m/>
    <m/>
    <m/>
    <m/>
    <m/>
    <m/>
    <m/>
    <n v="311"/>
    <m/>
    <m/>
    <m/>
    <m/>
    <m/>
    <e v="#REF!"/>
    <m/>
  </r>
  <r>
    <x v="305"/>
    <s v=""/>
    <m/>
    <m/>
    <m/>
    <x v="0"/>
    <m/>
    <m/>
    <m/>
    <m/>
    <m/>
    <m/>
    <m/>
    <m/>
    <m/>
    <m/>
    <n v="312"/>
    <m/>
    <m/>
    <m/>
    <m/>
    <m/>
    <e v="#REF!"/>
    <m/>
  </r>
  <r>
    <x v="306"/>
    <s v=""/>
    <m/>
    <m/>
    <m/>
    <x v="0"/>
    <m/>
    <m/>
    <m/>
    <m/>
    <m/>
    <m/>
    <m/>
    <m/>
    <m/>
    <m/>
    <n v="313"/>
    <m/>
    <m/>
    <m/>
    <m/>
    <m/>
    <e v="#REF!"/>
    <m/>
  </r>
  <r>
    <x v="307"/>
    <s v=""/>
    <m/>
    <m/>
    <m/>
    <x v="0"/>
    <m/>
    <m/>
    <m/>
    <m/>
    <m/>
    <m/>
    <m/>
    <m/>
    <m/>
    <m/>
    <n v="314"/>
    <m/>
    <m/>
    <m/>
    <m/>
    <m/>
    <e v="#REF!"/>
    <m/>
  </r>
  <r>
    <x v="308"/>
    <s v=""/>
    <m/>
    <m/>
    <m/>
    <x v="0"/>
    <m/>
    <m/>
    <m/>
    <m/>
    <m/>
    <m/>
    <m/>
    <m/>
    <m/>
    <m/>
    <n v="315"/>
    <m/>
    <m/>
    <m/>
    <m/>
    <m/>
    <e v="#REF!"/>
    <m/>
  </r>
  <r>
    <x v="309"/>
    <s v=""/>
    <m/>
    <m/>
    <m/>
    <x v="0"/>
    <m/>
    <m/>
    <m/>
    <m/>
    <m/>
    <m/>
    <m/>
    <m/>
    <m/>
    <m/>
    <n v="316"/>
    <m/>
    <m/>
    <m/>
    <m/>
    <m/>
    <e v="#REF!"/>
    <m/>
  </r>
  <r>
    <x v="310"/>
    <s v=""/>
    <m/>
    <m/>
    <m/>
    <x v="0"/>
    <m/>
    <m/>
    <m/>
    <m/>
    <m/>
    <m/>
    <m/>
    <m/>
    <m/>
    <m/>
    <n v="317"/>
    <m/>
    <m/>
    <m/>
    <m/>
    <m/>
    <e v="#REF!"/>
    <m/>
  </r>
  <r>
    <x v="311"/>
    <s v=""/>
    <m/>
    <m/>
    <m/>
    <x v="0"/>
    <m/>
    <m/>
    <m/>
    <m/>
    <m/>
    <m/>
    <m/>
    <m/>
    <m/>
    <m/>
    <n v="318"/>
    <m/>
    <m/>
    <m/>
    <m/>
    <m/>
    <e v="#REF!"/>
    <m/>
  </r>
  <r>
    <x v="312"/>
    <s v=""/>
    <m/>
    <m/>
    <m/>
    <x v="0"/>
    <m/>
    <m/>
    <m/>
    <m/>
    <m/>
    <m/>
    <m/>
    <m/>
    <m/>
    <m/>
    <n v="319"/>
    <m/>
    <m/>
    <m/>
    <m/>
    <m/>
    <e v="#REF!"/>
    <m/>
  </r>
  <r>
    <x v="313"/>
    <s v=""/>
    <m/>
    <m/>
    <m/>
    <x v="0"/>
    <m/>
    <m/>
    <m/>
    <m/>
    <m/>
    <m/>
    <m/>
    <m/>
    <m/>
    <m/>
    <n v="320"/>
    <m/>
    <m/>
    <m/>
    <m/>
    <m/>
    <e v="#REF!"/>
    <m/>
  </r>
  <r>
    <x v="314"/>
    <s v=""/>
    <m/>
    <m/>
    <m/>
    <x v="0"/>
    <m/>
    <m/>
    <m/>
    <m/>
    <m/>
    <m/>
    <m/>
    <m/>
    <m/>
    <m/>
    <n v="321"/>
    <m/>
    <m/>
    <m/>
    <m/>
    <m/>
    <e v="#REF!"/>
    <m/>
  </r>
  <r>
    <x v="315"/>
    <s v=""/>
    <m/>
    <m/>
    <m/>
    <x v="0"/>
    <m/>
    <m/>
    <m/>
    <m/>
    <m/>
    <m/>
    <m/>
    <m/>
    <m/>
    <m/>
    <n v="322"/>
    <m/>
    <m/>
    <m/>
    <m/>
    <m/>
    <e v="#REF!"/>
    <m/>
  </r>
  <r>
    <x v="316"/>
    <s v=""/>
    <m/>
    <m/>
    <m/>
    <x v="0"/>
    <m/>
    <m/>
    <m/>
    <m/>
    <m/>
    <m/>
    <m/>
    <m/>
    <m/>
    <m/>
    <n v="323"/>
    <m/>
    <m/>
    <m/>
    <m/>
    <m/>
    <e v="#REF!"/>
    <m/>
  </r>
  <r>
    <x v="317"/>
    <s v=""/>
    <m/>
    <m/>
    <m/>
    <x v="0"/>
    <m/>
    <m/>
    <m/>
    <m/>
    <m/>
    <m/>
    <m/>
    <m/>
    <m/>
    <m/>
    <n v="324"/>
    <m/>
    <m/>
    <m/>
    <m/>
    <m/>
    <e v="#REF!"/>
    <m/>
  </r>
  <r>
    <x v="318"/>
    <s v=""/>
    <m/>
    <m/>
    <m/>
    <x v="0"/>
    <m/>
    <m/>
    <m/>
    <m/>
    <m/>
    <m/>
    <m/>
    <m/>
    <m/>
    <m/>
    <n v="325"/>
    <m/>
    <m/>
    <m/>
    <m/>
    <m/>
    <e v="#REF!"/>
    <m/>
  </r>
  <r>
    <x v="319"/>
    <s v=""/>
    <m/>
    <m/>
    <m/>
    <x v="0"/>
    <m/>
    <m/>
    <m/>
    <m/>
    <m/>
    <m/>
    <m/>
    <m/>
    <m/>
    <m/>
    <n v="326"/>
    <m/>
    <m/>
    <m/>
    <m/>
    <m/>
    <e v="#REF!"/>
    <m/>
  </r>
  <r>
    <x v="320"/>
    <s v=""/>
    <m/>
    <m/>
    <m/>
    <x v="0"/>
    <m/>
    <m/>
    <m/>
    <m/>
    <m/>
    <m/>
    <m/>
    <m/>
    <m/>
    <m/>
    <n v="327"/>
    <m/>
    <m/>
    <m/>
    <m/>
    <m/>
    <e v="#REF!"/>
    <m/>
  </r>
  <r>
    <x v="321"/>
    <s v=""/>
    <m/>
    <m/>
    <m/>
    <x v="0"/>
    <m/>
    <m/>
    <m/>
    <m/>
    <m/>
    <m/>
    <m/>
    <m/>
    <m/>
    <m/>
    <n v="328"/>
    <m/>
    <m/>
    <m/>
    <m/>
    <m/>
    <e v="#REF!"/>
    <m/>
  </r>
  <r>
    <x v="322"/>
    <s v=""/>
    <m/>
    <m/>
    <m/>
    <x v="0"/>
    <m/>
    <m/>
    <m/>
    <m/>
    <m/>
    <m/>
    <m/>
    <m/>
    <m/>
    <m/>
    <n v="329"/>
    <m/>
    <m/>
    <m/>
    <m/>
    <m/>
    <e v="#REF!"/>
    <m/>
  </r>
  <r>
    <x v="323"/>
    <s v=""/>
    <m/>
    <m/>
    <m/>
    <x v="0"/>
    <m/>
    <m/>
    <m/>
    <m/>
    <m/>
    <m/>
    <m/>
    <m/>
    <m/>
    <m/>
    <n v="330"/>
    <m/>
    <m/>
    <m/>
    <m/>
    <m/>
    <e v="#REF!"/>
    <m/>
  </r>
  <r>
    <x v="324"/>
    <s v=""/>
    <m/>
    <m/>
    <m/>
    <x v="0"/>
    <m/>
    <m/>
    <m/>
    <m/>
    <m/>
    <m/>
    <m/>
    <m/>
    <m/>
    <m/>
    <n v="331"/>
    <m/>
    <m/>
    <m/>
    <m/>
    <m/>
    <e v="#REF!"/>
    <m/>
  </r>
  <r>
    <x v="325"/>
    <s v=""/>
    <m/>
    <m/>
    <m/>
    <x v="0"/>
    <m/>
    <m/>
    <m/>
    <m/>
    <m/>
    <m/>
    <m/>
    <m/>
    <m/>
    <m/>
    <n v="332"/>
    <m/>
    <m/>
    <m/>
    <m/>
    <m/>
    <e v="#REF!"/>
    <m/>
  </r>
  <r>
    <x v="326"/>
    <s v=""/>
    <m/>
    <m/>
    <m/>
    <x v="0"/>
    <m/>
    <m/>
    <m/>
    <m/>
    <m/>
    <m/>
    <m/>
    <m/>
    <m/>
    <m/>
    <n v="333"/>
    <m/>
    <m/>
    <m/>
    <m/>
    <m/>
    <e v="#REF!"/>
    <m/>
  </r>
  <r>
    <x v="327"/>
    <s v=""/>
    <m/>
    <m/>
    <m/>
    <x v="0"/>
    <m/>
    <m/>
    <m/>
    <m/>
    <m/>
    <m/>
    <m/>
    <m/>
    <m/>
    <m/>
    <n v="334"/>
    <m/>
    <m/>
    <m/>
    <m/>
    <m/>
    <e v="#REF!"/>
    <m/>
  </r>
  <r>
    <x v="328"/>
    <s v=""/>
    <m/>
    <m/>
    <m/>
    <x v="0"/>
    <m/>
    <m/>
    <m/>
    <m/>
    <m/>
    <m/>
    <m/>
    <m/>
    <m/>
    <m/>
    <n v="335"/>
    <m/>
    <m/>
    <m/>
    <m/>
    <m/>
    <e v="#REF!"/>
    <m/>
  </r>
  <r>
    <x v="329"/>
    <s v=""/>
    <m/>
    <m/>
    <m/>
    <x v="0"/>
    <m/>
    <m/>
    <m/>
    <m/>
    <m/>
    <m/>
    <m/>
    <m/>
    <m/>
    <m/>
    <n v="336"/>
    <m/>
    <m/>
    <m/>
    <m/>
    <m/>
    <e v="#REF!"/>
    <m/>
  </r>
  <r>
    <x v="330"/>
    <s v=""/>
    <m/>
    <m/>
    <m/>
    <x v="0"/>
    <m/>
    <m/>
    <m/>
    <m/>
    <m/>
    <m/>
    <m/>
    <m/>
    <m/>
    <m/>
    <n v="337"/>
    <m/>
    <m/>
    <m/>
    <m/>
    <m/>
    <e v="#REF!"/>
    <m/>
  </r>
  <r>
    <x v="331"/>
    <s v=""/>
    <m/>
    <m/>
    <m/>
    <x v="0"/>
    <m/>
    <m/>
    <m/>
    <m/>
    <m/>
    <m/>
    <m/>
    <m/>
    <m/>
    <m/>
    <n v="338"/>
    <m/>
    <m/>
    <m/>
    <m/>
    <m/>
    <e v="#REF!"/>
    <m/>
  </r>
  <r>
    <x v="332"/>
    <s v=""/>
    <m/>
    <m/>
    <m/>
    <x v="0"/>
    <m/>
    <m/>
    <m/>
    <m/>
    <m/>
    <m/>
    <m/>
    <m/>
    <m/>
    <m/>
    <n v="339"/>
    <m/>
    <m/>
    <m/>
    <m/>
    <m/>
    <e v="#REF!"/>
    <m/>
  </r>
  <r>
    <x v="333"/>
    <s v=""/>
    <m/>
    <m/>
    <m/>
    <x v="0"/>
    <m/>
    <m/>
    <m/>
    <m/>
    <m/>
    <m/>
    <m/>
    <m/>
    <m/>
    <m/>
    <n v="340"/>
    <m/>
    <m/>
    <m/>
    <m/>
    <m/>
    <e v="#REF!"/>
    <m/>
  </r>
  <r>
    <x v="334"/>
    <s v=""/>
    <m/>
    <m/>
    <m/>
    <x v="0"/>
    <m/>
    <m/>
    <m/>
    <m/>
    <m/>
    <m/>
    <m/>
    <m/>
    <m/>
    <m/>
    <n v="341"/>
    <m/>
    <m/>
    <m/>
    <m/>
    <m/>
    <e v="#REF!"/>
    <m/>
  </r>
  <r>
    <x v="335"/>
    <s v=""/>
    <m/>
    <m/>
    <m/>
    <x v="0"/>
    <m/>
    <m/>
    <m/>
    <m/>
    <m/>
    <m/>
    <m/>
    <m/>
    <m/>
    <m/>
    <n v="342"/>
    <m/>
    <m/>
    <m/>
    <m/>
    <m/>
    <e v="#REF!"/>
    <m/>
  </r>
  <r>
    <x v="336"/>
    <s v=""/>
    <m/>
    <m/>
    <m/>
    <x v="0"/>
    <m/>
    <m/>
    <m/>
    <m/>
    <m/>
    <m/>
    <m/>
    <m/>
    <m/>
    <m/>
    <n v="343"/>
    <m/>
    <m/>
    <m/>
    <m/>
    <m/>
    <e v="#REF!"/>
    <m/>
  </r>
  <r>
    <x v="337"/>
    <s v=""/>
    <m/>
    <m/>
    <m/>
    <x v="0"/>
    <m/>
    <m/>
    <m/>
    <m/>
    <m/>
    <m/>
    <m/>
    <m/>
    <m/>
    <m/>
    <n v="344"/>
    <m/>
    <m/>
    <m/>
    <m/>
    <m/>
    <e v="#REF!"/>
    <m/>
  </r>
  <r>
    <x v="338"/>
    <s v=""/>
    <m/>
    <m/>
    <m/>
    <x v="0"/>
    <m/>
    <m/>
    <m/>
    <m/>
    <m/>
    <m/>
    <m/>
    <m/>
    <m/>
    <m/>
    <n v="345"/>
    <m/>
    <m/>
    <m/>
    <m/>
    <m/>
    <e v="#REF!"/>
    <m/>
  </r>
  <r>
    <x v="339"/>
    <s v=""/>
    <m/>
    <m/>
    <m/>
    <x v="0"/>
    <m/>
    <m/>
    <m/>
    <m/>
    <m/>
    <m/>
    <m/>
    <m/>
    <m/>
    <m/>
    <n v="346"/>
    <m/>
    <m/>
    <m/>
    <m/>
    <m/>
    <e v="#REF!"/>
    <m/>
  </r>
  <r>
    <x v="340"/>
    <s v=""/>
    <m/>
    <m/>
    <m/>
    <x v="0"/>
    <m/>
    <m/>
    <m/>
    <m/>
    <m/>
    <m/>
    <m/>
    <m/>
    <m/>
    <m/>
    <n v="347"/>
    <m/>
    <m/>
    <m/>
    <m/>
    <m/>
    <e v="#REF!"/>
    <m/>
  </r>
  <r>
    <x v="341"/>
    <s v=""/>
    <m/>
    <m/>
    <m/>
    <x v="0"/>
    <m/>
    <m/>
    <m/>
    <m/>
    <m/>
    <m/>
    <m/>
    <m/>
    <m/>
    <m/>
    <n v="348"/>
    <m/>
    <m/>
    <m/>
    <m/>
    <m/>
    <e v="#REF!"/>
    <m/>
  </r>
  <r>
    <x v="342"/>
    <s v=""/>
    <m/>
    <m/>
    <m/>
    <x v="0"/>
    <m/>
    <m/>
    <m/>
    <m/>
    <m/>
    <m/>
    <m/>
    <m/>
    <m/>
    <m/>
    <n v="349"/>
    <m/>
    <m/>
    <m/>
    <m/>
    <m/>
    <e v="#REF!"/>
    <m/>
  </r>
  <r>
    <x v="343"/>
    <s v=""/>
    <m/>
    <m/>
    <m/>
    <x v="0"/>
    <m/>
    <m/>
    <m/>
    <m/>
    <m/>
    <m/>
    <m/>
    <m/>
    <m/>
    <m/>
    <n v="350"/>
    <m/>
    <m/>
    <m/>
    <m/>
    <m/>
    <e v="#REF!"/>
    <m/>
  </r>
  <r>
    <x v="344"/>
    <s v=""/>
    <m/>
    <m/>
    <m/>
    <x v="0"/>
    <m/>
    <m/>
    <m/>
    <m/>
    <m/>
    <m/>
    <m/>
    <m/>
    <m/>
    <m/>
    <n v="351"/>
    <m/>
    <m/>
    <m/>
    <m/>
    <m/>
    <e v="#REF!"/>
    <m/>
  </r>
  <r>
    <x v="345"/>
    <s v=""/>
    <m/>
    <m/>
    <m/>
    <x v="0"/>
    <m/>
    <m/>
    <m/>
    <m/>
    <m/>
    <m/>
    <m/>
    <m/>
    <m/>
    <m/>
    <n v="352"/>
    <m/>
    <m/>
    <m/>
    <m/>
    <m/>
    <e v="#REF!"/>
    <m/>
  </r>
  <r>
    <x v="346"/>
    <s v=""/>
    <m/>
    <m/>
    <m/>
    <x v="0"/>
    <m/>
    <m/>
    <m/>
    <m/>
    <m/>
    <m/>
    <m/>
    <m/>
    <m/>
    <m/>
    <n v="353"/>
    <m/>
    <m/>
    <m/>
    <m/>
    <m/>
    <e v="#REF!"/>
    <m/>
  </r>
  <r>
    <x v="347"/>
    <s v=""/>
    <m/>
    <m/>
    <m/>
    <x v="0"/>
    <m/>
    <m/>
    <m/>
    <m/>
    <m/>
    <m/>
    <m/>
    <m/>
    <m/>
    <m/>
    <n v="354"/>
    <m/>
    <m/>
    <m/>
    <m/>
    <m/>
    <e v="#REF!"/>
    <m/>
  </r>
  <r>
    <x v="348"/>
    <s v=""/>
    <m/>
    <m/>
    <m/>
    <x v="0"/>
    <m/>
    <m/>
    <m/>
    <m/>
    <m/>
    <m/>
    <m/>
    <m/>
    <m/>
    <m/>
    <n v="355"/>
    <m/>
    <m/>
    <m/>
    <m/>
    <m/>
    <e v="#REF!"/>
    <m/>
  </r>
  <r>
    <x v="349"/>
    <s v=""/>
    <m/>
    <m/>
    <m/>
    <x v="0"/>
    <m/>
    <m/>
    <m/>
    <m/>
    <m/>
    <m/>
    <m/>
    <m/>
    <m/>
    <m/>
    <n v="356"/>
    <m/>
    <m/>
    <m/>
    <m/>
    <m/>
    <e v="#REF!"/>
    <m/>
  </r>
  <r>
    <x v="350"/>
    <s v=""/>
    <m/>
    <m/>
    <m/>
    <x v="0"/>
    <m/>
    <m/>
    <m/>
    <m/>
    <m/>
    <m/>
    <m/>
    <m/>
    <m/>
    <m/>
    <n v="357"/>
    <m/>
    <m/>
    <m/>
    <m/>
    <m/>
    <e v="#REF!"/>
    <m/>
  </r>
  <r>
    <x v="351"/>
    <s v=""/>
    <m/>
    <m/>
    <m/>
    <x v="0"/>
    <m/>
    <m/>
    <m/>
    <m/>
    <m/>
    <m/>
    <m/>
    <m/>
    <m/>
    <m/>
    <n v="358"/>
    <m/>
    <m/>
    <m/>
    <m/>
    <m/>
    <e v="#REF!"/>
    <m/>
  </r>
  <r>
    <x v="352"/>
    <s v=""/>
    <m/>
    <m/>
    <m/>
    <x v="0"/>
    <m/>
    <m/>
    <m/>
    <m/>
    <m/>
    <m/>
    <m/>
    <m/>
    <m/>
    <m/>
    <n v="359"/>
    <m/>
    <m/>
    <m/>
    <m/>
    <m/>
    <e v="#REF!"/>
    <m/>
  </r>
  <r>
    <x v="353"/>
    <s v=""/>
    <m/>
    <m/>
    <m/>
    <x v="0"/>
    <m/>
    <m/>
    <m/>
    <m/>
    <m/>
    <m/>
    <m/>
    <m/>
    <m/>
    <m/>
    <n v="360"/>
    <m/>
    <m/>
    <m/>
    <m/>
    <m/>
    <e v="#REF!"/>
    <m/>
  </r>
  <r>
    <x v="354"/>
    <s v=""/>
    <m/>
    <m/>
    <m/>
    <x v="0"/>
    <m/>
    <m/>
    <m/>
    <m/>
    <m/>
    <m/>
    <m/>
    <m/>
    <m/>
    <m/>
    <n v="361"/>
    <m/>
    <m/>
    <m/>
    <m/>
    <m/>
    <e v="#REF!"/>
    <m/>
  </r>
  <r>
    <x v="355"/>
    <s v=""/>
    <m/>
    <m/>
    <m/>
    <x v="0"/>
    <m/>
    <m/>
    <m/>
    <m/>
    <m/>
    <m/>
    <m/>
    <m/>
    <m/>
    <m/>
    <n v="362"/>
    <m/>
    <m/>
    <m/>
    <m/>
    <m/>
    <e v="#REF!"/>
    <m/>
  </r>
  <r>
    <x v="356"/>
    <s v=""/>
    <m/>
    <m/>
    <m/>
    <x v="0"/>
    <m/>
    <m/>
    <m/>
    <m/>
    <m/>
    <m/>
    <m/>
    <m/>
    <m/>
    <m/>
    <n v="363"/>
    <m/>
    <m/>
    <m/>
    <m/>
    <m/>
    <e v="#REF!"/>
    <m/>
  </r>
  <r>
    <x v="357"/>
    <s v=""/>
    <m/>
    <m/>
    <m/>
    <x v="0"/>
    <m/>
    <m/>
    <m/>
    <m/>
    <m/>
    <m/>
    <m/>
    <m/>
    <m/>
    <m/>
    <n v="364"/>
    <m/>
    <m/>
    <m/>
    <m/>
    <m/>
    <e v="#REF!"/>
    <m/>
  </r>
  <r>
    <x v="358"/>
    <s v=""/>
    <m/>
    <m/>
    <m/>
    <x v="0"/>
    <m/>
    <m/>
    <m/>
    <m/>
    <m/>
    <m/>
    <m/>
    <m/>
    <m/>
    <m/>
    <n v="365"/>
    <m/>
    <m/>
    <m/>
    <m/>
    <m/>
    <e v="#REF!"/>
    <m/>
  </r>
  <r>
    <x v="359"/>
    <s v=""/>
    <m/>
    <m/>
    <m/>
    <x v="0"/>
    <m/>
    <m/>
    <m/>
    <m/>
    <m/>
    <m/>
    <m/>
    <m/>
    <m/>
    <m/>
    <n v="366"/>
    <m/>
    <m/>
    <m/>
    <m/>
    <m/>
    <e v="#REF!"/>
    <m/>
  </r>
  <r>
    <x v="360"/>
    <s v=""/>
    <m/>
    <m/>
    <m/>
    <x v="0"/>
    <m/>
    <m/>
    <m/>
    <m/>
    <m/>
    <m/>
    <m/>
    <m/>
    <m/>
    <m/>
    <n v="367"/>
    <m/>
    <m/>
    <m/>
    <m/>
    <m/>
    <e v="#REF!"/>
    <m/>
  </r>
  <r>
    <x v="361"/>
    <s v=""/>
    <m/>
    <m/>
    <m/>
    <x v="0"/>
    <m/>
    <m/>
    <m/>
    <m/>
    <m/>
    <m/>
    <m/>
    <m/>
    <m/>
    <m/>
    <n v="368"/>
    <m/>
    <m/>
    <m/>
    <m/>
    <m/>
    <e v="#REF!"/>
    <m/>
  </r>
  <r>
    <x v="362"/>
    <s v=""/>
    <m/>
    <m/>
    <m/>
    <x v="0"/>
    <m/>
    <m/>
    <m/>
    <m/>
    <m/>
    <m/>
    <m/>
    <m/>
    <m/>
    <m/>
    <n v="369"/>
    <m/>
    <m/>
    <m/>
    <m/>
    <m/>
    <e v="#REF!"/>
    <m/>
  </r>
  <r>
    <x v="363"/>
    <s v=""/>
    <m/>
    <m/>
    <m/>
    <x v="0"/>
    <m/>
    <m/>
    <m/>
    <m/>
    <m/>
    <m/>
    <m/>
    <m/>
    <m/>
    <m/>
    <n v="370"/>
    <m/>
    <m/>
    <m/>
    <m/>
    <m/>
    <e v="#REF!"/>
    <m/>
  </r>
  <r>
    <x v="364"/>
    <s v=""/>
    <m/>
    <m/>
    <m/>
    <x v="0"/>
    <m/>
    <m/>
    <m/>
    <m/>
    <m/>
    <m/>
    <m/>
    <m/>
    <m/>
    <m/>
    <n v="371"/>
    <m/>
    <m/>
    <m/>
    <m/>
    <m/>
    <e v="#REF!"/>
    <m/>
  </r>
  <r>
    <x v="365"/>
    <s v=""/>
    <m/>
    <m/>
    <m/>
    <x v="0"/>
    <m/>
    <m/>
    <m/>
    <m/>
    <m/>
    <m/>
    <m/>
    <m/>
    <m/>
    <m/>
    <n v="372"/>
    <m/>
    <m/>
    <m/>
    <m/>
    <m/>
    <e v="#REF!"/>
    <m/>
  </r>
  <r>
    <x v="366"/>
    <s v=""/>
    <m/>
    <m/>
    <m/>
    <x v="0"/>
    <m/>
    <m/>
    <m/>
    <m/>
    <m/>
    <m/>
    <m/>
    <m/>
    <m/>
    <m/>
    <n v="373"/>
    <m/>
    <m/>
    <m/>
    <m/>
    <m/>
    <e v="#REF!"/>
    <m/>
  </r>
  <r>
    <x v="367"/>
    <s v=""/>
    <m/>
    <m/>
    <m/>
    <x v="0"/>
    <m/>
    <m/>
    <m/>
    <m/>
    <m/>
    <m/>
    <m/>
    <m/>
    <m/>
    <m/>
    <n v="374"/>
    <m/>
    <m/>
    <m/>
    <m/>
    <m/>
    <e v="#REF!"/>
    <m/>
  </r>
  <r>
    <x v="368"/>
    <s v=""/>
    <m/>
    <m/>
    <m/>
    <x v="0"/>
    <m/>
    <m/>
    <m/>
    <m/>
    <m/>
    <m/>
    <m/>
    <m/>
    <m/>
    <m/>
    <n v="375"/>
    <m/>
    <m/>
    <m/>
    <m/>
    <m/>
    <e v="#REF!"/>
    <m/>
  </r>
  <r>
    <x v="369"/>
    <s v=""/>
    <m/>
    <m/>
    <m/>
    <x v="0"/>
    <m/>
    <m/>
    <m/>
    <m/>
    <m/>
    <m/>
    <m/>
    <m/>
    <m/>
    <m/>
    <n v="376"/>
    <m/>
    <m/>
    <m/>
    <m/>
    <m/>
    <e v="#REF!"/>
    <m/>
  </r>
  <r>
    <x v="370"/>
    <s v=""/>
    <m/>
    <m/>
    <m/>
    <x v="0"/>
    <m/>
    <m/>
    <m/>
    <m/>
    <m/>
    <m/>
    <m/>
    <m/>
    <m/>
    <m/>
    <n v="377"/>
    <m/>
    <m/>
    <m/>
    <m/>
    <m/>
    <e v="#REF!"/>
    <m/>
  </r>
  <r>
    <x v="371"/>
    <s v=""/>
    <m/>
    <m/>
    <m/>
    <x v="0"/>
    <m/>
    <m/>
    <m/>
    <m/>
    <m/>
    <m/>
    <m/>
    <m/>
    <m/>
    <m/>
    <n v="378"/>
    <m/>
    <m/>
    <m/>
    <m/>
    <m/>
    <e v="#REF!"/>
    <m/>
  </r>
  <r>
    <x v="372"/>
    <s v=""/>
    <m/>
    <m/>
    <m/>
    <x v="0"/>
    <m/>
    <m/>
    <m/>
    <m/>
    <m/>
    <m/>
    <m/>
    <m/>
    <m/>
    <m/>
    <n v="379"/>
    <m/>
    <m/>
    <m/>
    <m/>
    <m/>
    <e v="#REF!"/>
    <m/>
  </r>
  <r>
    <x v="373"/>
    <s v=""/>
    <m/>
    <m/>
    <m/>
    <x v="0"/>
    <m/>
    <m/>
    <m/>
    <m/>
    <m/>
    <m/>
    <m/>
    <m/>
    <m/>
    <m/>
    <n v="380"/>
    <m/>
    <m/>
    <m/>
    <m/>
    <m/>
    <e v="#REF!"/>
    <m/>
  </r>
  <r>
    <x v="374"/>
    <s v=""/>
    <m/>
    <m/>
    <m/>
    <x v="0"/>
    <m/>
    <m/>
    <m/>
    <m/>
    <m/>
    <m/>
    <m/>
    <m/>
    <m/>
    <m/>
    <n v="381"/>
    <m/>
    <m/>
    <m/>
    <m/>
    <m/>
    <e v="#REF!"/>
    <m/>
  </r>
  <r>
    <x v="375"/>
    <s v=""/>
    <m/>
    <m/>
    <m/>
    <x v="0"/>
    <m/>
    <m/>
    <m/>
    <m/>
    <m/>
    <m/>
    <m/>
    <m/>
    <m/>
    <m/>
    <n v="382"/>
    <m/>
    <m/>
    <m/>
    <m/>
    <m/>
    <e v="#REF!"/>
    <m/>
  </r>
  <r>
    <x v="376"/>
    <s v=""/>
    <m/>
    <m/>
    <m/>
    <x v="0"/>
    <m/>
    <m/>
    <m/>
    <m/>
    <m/>
    <m/>
    <m/>
    <m/>
    <m/>
    <m/>
    <n v="383"/>
    <m/>
    <m/>
    <m/>
    <m/>
    <m/>
    <e v="#REF!"/>
    <m/>
  </r>
  <r>
    <x v="377"/>
    <s v=""/>
    <m/>
    <m/>
    <m/>
    <x v="0"/>
    <m/>
    <m/>
    <m/>
    <m/>
    <m/>
    <m/>
    <m/>
    <m/>
    <m/>
    <m/>
    <n v="384"/>
    <m/>
    <m/>
    <m/>
    <m/>
    <m/>
    <e v="#REF!"/>
    <m/>
  </r>
  <r>
    <x v="378"/>
    <s v=""/>
    <m/>
    <m/>
    <m/>
    <x v="0"/>
    <m/>
    <m/>
    <m/>
    <m/>
    <m/>
    <m/>
    <m/>
    <m/>
    <m/>
    <m/>
    <n v="385"/>
    <m/>
    <m/>
    <m/>
    <m/>
    <m/>
    <e v="#REF!"/>
    <m/>
  </r>
  <r>
    <x v="379"/>
    <s v=""/>
    <m/>
    <m/>
    <m/>
    <x v="0"/>
    <m/>
    <m/>
    <m/>
    <m/>
    <m/>
    <m/>
    <m/>
    <m/>
    <m/>
    <m/>
    <n v="386"/>
    <m/>
    <m/>
    <m/>
    <m/>
    <m/>
    <e v="#REF!"/>
    <m/>
  </r>
  <r>
    <x v="380"/>
    <s v=""/>
    <m/>
    <m/>
    <m/>
    <x v="0"/>
    <m/>
    <m/>
    <m/>
    <m/>
    <m/>
    <m/>
    <m/>
    <m/>
    <m/>
    <m/>
    <n v="387"/>
    <m/>
    <m/>
    <m/>
    <m/>
    <m/>
    <e v="#REF!"/>
    <m/>
  </r>
  <r>
    <x v="381"/>
    <s v=""/>
    <m/>
    <m/>
    <m/>
    <x v="0"/>
    <m/>
    <m/>
    <m/>
    <m/>
    <m/>
    <m/>
    <m/>
    <m/>
    <m/>
    <m/>
    <n v="388"/>
    <m/>
    <m/>
    <m/>
    <m/>
    <m/>
    <e v="#REF!"/>
    <m/>
  </r>
  <r>
    <x v="382"/>
    <s v=""/>
    <m/>
    <m/>
    <m/>
    <x v="0"/>
    <m/>
    <m/>
    <m/>
    <m/>
    <m/>
    <m/>
    <m/>
    <m/>
    <m/>
    <m/>
    <n v="389"/>
    <m/>
    <m/>
    <m/>
    <m/>
    <m/>
    <e v="#REF!"/>
    <m/>
  </r>
  <r>
    <x v="383"/>
    <s v=""/>
    <m/>
    <m/>
    <m/>
    <x v="0"/>
    <m/>
    <m/>
    <m/>
    <m/>
    <m/>
    <m/>
    <m/>
    <m/>
    <m/>
    <m/>
    <n v="390"/>
    <m/>
    <m/>
    <m/>
    <m/>
    <m/>
    <e v="#REF!"/>
    <m/>
  </r>
  <r>
    <x v="384"/>
    <s v=""/>
    <m/>
    <m/>
    <m/>
    <x v="0"/>
    <m/>
    <m/>
    <m/>
    <m/>
    <m/>
    <m/>
    <m/>
    <m/>
    <m/>
    <m/>
    <n v="391"/>
    <m/>
    <m/>
    <m/>
    <m/>
    <m/>
    <e v="#REF!"/>
    <m/>
  </r>
  <r>
    <x v="385"/>
    <s v=""/>
    <m/>
    <m/>
    <m/>
    <x v="0"/>
    <m/>
    <m/>
    <m/>
    <m/>
    <m/>
    <m/>
    <m/>
    <m/>
    <m/>
    <m/>
    <n v="392"/>
    <m/>
    <m/>
    <m/>
    <m/>
    <m/>
    <e v="#REF!"/>
    <m/>
  </r>
  <r>
    <x v="386"/>
    <s v=""/>
    <m/>
    <m/>
    <m/>
    <x v="0"/>
    <m/>
    <m/>
    <m/>
    <m/>
    <m/>
    <m/>
    <m/>
    <m/>
    <m/>
    <m/>
    <n v="393"/>
    <m/>
    <m/>
    <m/>
    <m/>
    <m/>
    <e v="#REF!"/>
    <m/>
  </r>
  <r>
    <x v="387"/>
    <s v=""/>
    <m/>
    <m/>
    <m/>
    <x v="0"/>
    <m/>
    <m/>
    <m/>
    <m/>
    <m/>
    <m/>
    <m/>
    <m/>
    <m/>
    <m/>
    <n v="394"/>
    <m/>
    <m/>
    <m/>
    <m/>
    <m/>
    <e v="#REF!"/>
    <m/>
  </r>
  <r>
    <x v="388"/>
    <s v=""/>
    <m/>
    <m/>
    <m/>
    <x v="0"/>
    <m/>
    <m/>
    <m/>
    <m/>
    <m/>
    <m/>
    <m/>
    <m/>
    <m/>
    <m/>
    <n v="395"/>
    <m/>
    <m/>
    <m/>
    <m/>
    <m/>
    <e v="#REF!"/>
    <m/>
  </r>
  <r>
    <x v="389"/>
    <s v=""/>
    <m/>
    <m/>
    <m/>
    <x v="0"/>
    <m/>
    <m/>
    <m/>
    <m/>
    <m/>
    <m/>
    <m/>
    <m/>
    <m/>
    <m/>
    <n v="396"/>
    <m/>
    <m/>
    <m/>
    <m/>
    <m/>
    <e v="#REF!"/>
    <m/>
  </r>
  <r>
    <x v="390"/>
    <s v=""/>
    <m/>
    <m/>
    <m/>
    <x v="0"/>
    <m/>
    <m/>
    <m/>
    <m/>
    <m/>
    <m/>
    <m/>
    <m/>
    <m/>
    <m/>
    <n v="397"/>
    <m/>
    <m/>
    <m/>
    <m/>
    <m/>
    <e v="#REF!"/>
    <m/>
  </r>
  <r>
    <x v="391"/>
    <s v=""/>
    <m/>
    <m/>
    <m/>
    <x v="0"/>
    <m/>
    <m/>
    <m/>
    <m/>
    <m/>
    <m/>
    <m/>
    <m/>
    <m/>
    <m/>
    <n v="398"/>
    <m/>
    <m/>
    <m/>
    <m/>
    <m/>
    <e v="#REF!"/>
    <m/>
  </r>
  <r>
    <x v="392"/>
    <s v=""/>
    <m/>
    <m/>
    <m/>
    <x v="0"/>
    <m/>
    <m/>
    <m/>
    <m/>
    <m/>
    <m/>
    <m/>
    <m/>
    <m/>
    <m/>
    <n v="399"/>
    <m/>
    <m/>
    <m/>
    <m/>
    <m/>
    <e v="#REF!"/>
    <m/>
  </r>
  <r>
    <x v="393"/>
    <s v=""/>
    <m/>
    <m/>
    <m/>
    <x v="0"/>
    <m/>
    <m/>
    <m/>
    <m/>
    <m/>
    <m/>
    <m/>
    <m/>
    <m/>
    <m/>
    <n v="400"/>
    <m/>
    <m/>
    <m/>
    <m/>
    <m/>
    <e v="#REF!"/>
    <m/>
  </r>
  <r>
    <x v="394"/>
    <s v=""/>
    <m/>
    <m/>
    <m/>
    <x v="0"/>
    <m/>
    <m/>
    <m/>
    <m/>
    <m/>
    <m/>
    <m/>
    <m/>
    <m/>
    <m/>
    <n v="401"/>
    <m/>
    <m/>
    <m/>
    <m/>
    <m/>
    <e v="#REF!"/>
    <m/>
  </r>
  <r>
    <x v="395"/>
    <s v=""/>
    <m/>
    <m/>
    <m/>
    <x v="0"/>
    <m/>
    <m/>
    <m/>
    <m/>
    <m/>
    <m/>
    <m/>
    <m/>
    <m/>
    <m/>
    <n v="402"/>
    <m/>
    <m/>
    <m/>
    <m/>
    <m/>
    <e v="#REF!"/>
    <m/>
  </r>
  <r>
    <x v="396"/>
    <s v=""/>
    <m/>
    <m/>
    <m/>
    <x v="0"/>
    <m/>
    <m/>
    <m/>
    <m/>
    <m/>
    <m/>
    <m/>
    <m/>
    <m/>
    <m/>
    <n v="403"/>
    <m/>
    <m/>
    <m/>
    <m/>
    <m/>
    <e v="#REF!"/>
    <m/>
  </r>
  <r>
    <x v="397"/>
    <s v=""/>
    <m/>
    <m/>
    <m/>
    <x v="0"/>
    <m/>
    <m/>
    <m/>
    <m/>
    <m/>
    <m/>
    <m/>
    <m/>
    <m/>
    <m/>
    <n v="404"/>
    <m/>
    <m/>
    <m/>
    <m/>
    <m/>
    <e v="#REF!"/>
    <m/>
  </r>
  <r>
    <x v="398"/>
    <s v=""/>
    <m/>
    <m/>
    <m/>
    <x v="0"/>
    <m/>
    <m/>
    <m/>
    <m/>
    <m/>
    <m/>
    <m/>
    <m/>
    <m/>
    <m/>
    <n v="405"/>
    <m/>
    <m/>
    <m/>
    <m/>
    <m/>
    <e v="#REF!"/>
    <m/>
  </r>
  <r>
    <x v="399"/>
    <s v=""/>
    <m/>
    <m/>
    <m/>
    <x v="0"/>
    <m/>
    <m/>
    <m/>
    <m/>
    <m/>
    <m/>
    <m/>
    <m/>
    <m/>
    <m/>
    <n v="406"/>
    <m/>
    <m/>
    <m/>
    <m/>
    <m/>
    <e v="#REF!"/>
    <m/>
  </r>
  <r>
    <x v="400"/>
    <s v=""/>
    <m/>
    <m/>
    <m/>
    <x v="0"/>
    <m/>
    <m/>
    <m/>
    <m/>
    <m/>
    <m/>
    <m/>
    <m/>
    <m/>
    <m/>
    <n v="407"/>
    <m/>
    <m/>
    <m/>
    <m/>
    <m/>
    <e v="#REF!"/>
    <m/>
  </r>
  <r>
    <x v="401"/>
    <s v=""/>
    <m/>
    <m/>
    <m/>
    <x v="0"/>
    <m/>
    <m/>
    <m/>
    <m/>
    <m/>
    <m/>
    <m/>
    <m/>
    <m/>
    <m/>
    <n v="408"/>
    <m/>
    <m/>
    <m/>
    <m/>
    <m/>
    <e v="#REF!"/>
    <m/>
  </r>
  <r>
    <x v="402"/>
    <s v=""/>
    <m/>
    <m/>
    <m/>
    <x v="0"/>
    <m/>
    <m/>
    <m/>
    <m/>
    <m/>
    <m/>
    <m/>
    <m/>
    <m/>
    <m/>
    <n v="409"/>
    <m/>
    <m/>
    <m/>
    <m/>
    <m/>
    <e v="#REF!"/>
    <m/>
  </r>
  <r>
    <x v="403"/>
    <s v=""/>
    <m/>
    <m/>
    <m/>
    <x v="0"/>
    <m/>
    <m/>
    <m/>
    <m/>
    <m/>
    <m/>
    <m/>
    <m/>
    <m/>
    <m/>
    <n v="410"/>
    <m/>
    <m/>
    <m/>
    <m/>
    <m/>
    <e v="#REF!"/>
    <m/>
  </r>
  <r>
    <x v="404"/>
    <s v=""/>
    <m/>
    <m/>
    <m/>
    <x v="0"/>
    <m/>
    <m/>
    <m/>
    <m/>
    <m/>
    <m/>
    <m/>
    <m/>
    <m/>
    <m/>
    <n v="411"/>
    <m/>
    <m/>
    <m/>
    <m/>
    <m/>
    <e v="#REF!"/>
    <m/>
  </r>
  <r>
    <x v="405"/>
    <s v=""/>
    <m/>
    <m/>
    <m/>
    <x v="0"/>
    <m/>
    <m/>
    <m/>
    <m/>
    <m/>
    <m/>
    <m/>
    <m/>
    <m/>
    <m/>
    <n v="412"/>
    <m/>
    <m/>
    <m/>
    <m/>
    <m/>
    <e v="#REF!"/>
    <m/>
  </r>
  <r>
    <x v="406"/>
    <s v=""/>
    <m/>
    <m/>
    <m/>
    <x v="0"/>
    <m/>
    <m/>
    <m/>
    <m/>
    <m/>
    <m/>
    <m/>
    <m/>
    <m/>
    <m/>
    <n v="413"/>
    <m/>
    <m/>
    <m/>
    <m/>
    <m/>
    <e v="#REF!"/>
    <m/>
  </r>
  <r>
    <x v="407"/>
    <s v=""/>
    <m/>
    <m/>
    <m/>
    <x v="0"/>
    <m/>
    <m/>
    <m/>
    <m/>
    <m/>
    <m/>
    <m/>
    <m/>
    <m/>
    <m/>
    <n v="414"/>
    <m/>
    <m/>
    <m/>
    <m/>
    <m/>
    <e v="#REF!"/>
    <m/>
  </r>
  <r>
    <x v="408"/>
    <s v=""/>
    <m/>
    <m/>
    <m/>
    <x v="0"/>
    <m/>
    <m/>
    <m/>
    <m/>
    <m/>
    <m/>
    <m/>
    <m/>
    <m/>
    <m/>
    <n v="415"/>
    <m/>
    <m/>
    <m/>
    <m/>
    <m/>
    <e v="#REF!"/>
    <m/>
  </r>
  <r>
    <x v="409"/>
    <s v=""/>
    <m/>
    <m/>
    <m/>
    <x v="0"/>
    <m/>
    <m/>
    <m/>
    <m/>
    <m/>
    <m/>
    <m/>
    <m/>
    <m/>
    <m/>
    <n v="416"/>
    <m/>
    <m/>
    <m/>
    <m/>
    <m/>
    <e v="#REF!"/>
    <m/>
  </r>
  <r>
    <x v="410"/>
    <s v=""/>
    <m/>
    <m/>
    <m/>
    <x v="0"/>
    <m/>
    <m/>
    <m/>
    <m/>
    <m/>
    <m/>
    <m/>
    <m/>
    <m/>
    <m/>
    <n v="417"/>
    <m/>
    <m/>
    <m/>
    <m/>
    <m/>
    <e v="#REF!"/>
    <m/>
  </r>
  <r>
    <x v="411"/>
    <s v=""/>
    <m/>
    <m/>
    <m/>
    <x v="0"/>
    <m/>
    <m/>
    <m/>
    <m/>
    <m/>
    <m/>
    <m/>
    <m/>
    <m/>
    <m/>
    <n v="418"/>
    <m/>
    <m/>
    <m/>
    <m/>
    <m/>
    <e v="#REF!"/>
    <m/>
  </r>
  <r>
    <x v="412"/>
    <s v=""/>
    <m/>
    <m/>
    <m/>
    <x v="0"/>
    <m/>
    <m/>
    <m/>
    <m/>
    <m/>
    <m/>
    <m/>
    <m/>
    <m/>
    <m/>
    <n v="419"/>
    <m/>
    <m/>
    <m/>
    <m/>
    <m/>
    <e v="#REF!"/>
    <m/>
  </r>
  <r>
    <x v="413"/>
    <s v=""/>
    <m/>
    <m/>
    <m/>
    <x v="0"/>
    <m/>
    <m/>
    <m/>
    <m/>
    <m/>
    <m/>
    <m/>
    <m/>
    <m/>
    <m/>
    <n v="420"/>
    <m/>
    <m/>
    <m/>
    <m/>
    <m/>
    <e v="#REF!"/>
    <m/>
  </r>
  <r>
    <x v="414"/>
    <s v=""/>
    <m/>
    <m/>
    <m/>
    <x v="0"/>
    <m/>
    <m/>
    <m/>
    <m/>
    <m/>
    <m/>
    <m/>
    <m/>
    <m/>
    <m/>
    <n v="421"/>
    <m/>
    <m/>
    <m/>
    <m/>
    <m/>
    <e v="#REF!"/>
    <m/>
  </r>
  <r>
    <x v="415"/>
    <s v=""/>
    <m/>
    <m/>
    <m/>
    <x v="0"/>
    <m/>
    <m/>
    <m/>
    <m/>
    <m/>
    <m/>
    <m/>
    <m/>
    <m/>
    <m/>
    <n v="422"/>
    <m/>
    <m/>
    <m/>
    <m/>
    <m/>
    <e v="#REF!"/>
    <m/>
  </r>
  <r>
    <x v="416"/>
    <s v=""/>
    <m/>
    <m/>
    <m/>
    <x v="0"/>
    <m/>
    <m/>
    <m/>
    <m/>
    <m/>
    <m/>
    <m/>
    <m/>
    <m/>
    <m/>
    <n v="423"/>
    <m/>
    <m/>
    <m/>
    <m/>
    <m/>
    <e v="#REF!"/>
    <m/>
  </r>
  <r>
    <x v="417"/>
    <s v=""/>
    <m/>
    <m/>
    <m/>
    <x v="0"/>
    <m/>
    <m/>
    <m/>
    <m/>
    <m/>
    <m/>
    <m/>
    <m/>
    <m/>
    <m/>
    <n v="424"/>
    <m/>
    <m/>
    <m/>
    <m/>
    <m/>
    <e v="#REF!"/>
    <m/>
  </r>
  <r>
    <x v="418"/>
    <s v=""/>
    <m/>
    <m/>
    <m/>
    <x v="0"/>
    <m/>
    <m/>
    <m/>
    <m/>
    <m/>
    <m/>
    <m/>
    <m/>
    <m/>
    <m/>
    <n v="425"/>
    <m/>
    <m/>
    <m/>
    <m/>
    <m/>
    <e v="#REF!"/>
    <m/>
  </r>
  <r>
    <x v="419"/>
    <s v=""/>
    <m/>
    <m/>
    <m/>
    <x v="0"/>
    <m/>
    <m/>
    <m/>
    <m/>
    <m/>
    <m/>
    <m/>
    <m/>
    <m/>
    <m/>
    <n v="426"/>
    <m/>
    <m/>
    <m/>
    <m/>
    <m/>
    <e v="#REF!"/>
    <m/>
  </r>
  <r>
    <x v="420"/>
    <s v=""/>
    <m/>
    <m/>
    <m/>
    <x v="0"/>
    <m/>
    <m/>
    <m/>
    <m/>
    <m/>
    <m/>
    <m/>
    <m/>
    <m/>
    <m/>
    <n v="427"/>
    <m/>
    <m/>
    <m/>
    <m/>
    <m/>
    <e v="#REF!"/>
    <m/>
  </r>
  <r>
    <x v="421"/>
    <s v=""/>
    <m/>
    <m/>
    <m/>
    <x v="0"/>
    <m/>
    <m/>
    <m/>
    <m/>
    <m/>
    <m/>
    <m/>
    <m/>
    <m/>
    <m/>
    <n v="428"/>
    <m/>
    <m/>
    <m/>
    <m/>
    <m/>
    <e v="#REF!"/>
    <m/>
  </r>
  <r>
    <x v="422"/>
    <s v=""/>
    <m/>
    <m/>
    <m/>
    <x v="0"/>
    <m/>
    <m/>
    <m/>
    <m/>
    <m/>
    <m/>
    <m/>
    <m/>
    <m/>
    <m/>
    <n v="429"/>
    <m/>
    <m/>
    <m/>
    <m/>
    <m/>
    <e v="#REF!"/>
    <m/>
  </r>
  <r>
    <x v="423"/>
    <s v=""/>
    <m/>
    <m/>
    <m/>
    <x v="0"/>
    <m/>
    <m/>
    <m/>
    <m/>
    <m/>
    <m/>
    <m/>
    <m/>
    <m/>
    <m/>
    <n v="430"/>
    <m/>
    <m/>
    <m/>
    <m/>
    <m/>
    <e v="#REF!"/>
    <m/>
  </r>
  <r>
    <x v="424"/>
    <s v=""/>
    <m/>
    <m/>
    <m/>
    <x v="0"/>
    <m/>
    <m/>
    <m/>
    <m/>
    <m/>
    <m/>
    <m/>
    <m/>
    <m/>
    <m/>
    <n v="431"/>
    <m/>
    <m/>
    <m/>
    <m/>
    <m/>
    <e v="#REF!"/>
    <m/>
  </r>
  <r>
    <x v="425"/>
    <s v=""/>
    <m/>
    <m/>
    <m/>
    <x v="0"/>
    <m/>
    <m/>
    <m/>
    <m/>
    <m/>
    <m/>
    <m/>
    <m/>
    <m/>
    <m/>
    <n v="432"/>
    <m/>
    <m/>
    <m/>
    <m/>
    <m/>
    <e v="#REF!"/>
    <m/>
  </r>
  <r>
    <x v="426"/>
    <s v=""/>
    <m/>
    <m/>
    <m/>
    <x v="0"/>
    <m/>
    <m/>
    <m/>
    <m/>
    <m/>
    <m/>
    <m/>
    <m/>
    <m/>
    <m/>
    <n v="433"/>
    <m/>
    <m/>
    <m/>
    <m/>
    <m/>
    <e v="#REF!"/>
    <m/>
  </r>
  <r>
    <x v="427"/>
    <s v=""/>
    <m/>
    <m/>
    <m/>
    <x v="0"/>
    <m/>
    <m/>
    <m/>
    <m/>
    <m/>
    <m/>
    <m/>
    <m/>
    <m/>
    <m/>
    <n v="434"/>
    <m/>
    <m/>
    <m/>
    <m/>
    <m/>
    <e v="#REF!"/>
    <m/>
  </r>
  <r>
    <x v="428"/>
    <s v=""/>
    <m/>
    <m/>
    <m/>
    <x v="0"/>
    <m/>
    <m/>
    <m/>
    <m/>
    <m/>
    <m/>
    <m/>
    <m/>
    <m/>
    <m/>
    <n v="435"/>
    <m/>
    <m/>
    <m/>
    <m/>
    <m/>
    <e v="#REF!"/>
    <m/>
  </r>
  <r>
    <x v="429"/>
    <s v=""/>
    <m/>
    <m/>
    <m/>
    <x v="0"/>
    <m/>
    <m/>
    <m/>
    <m/>
    <m/>
    <m/>
    <m/>
    <m/>
    <m/>
    <m/>
    <n v="436"/>
    <m/>
    <m/>
    <m/>
    <m/>
    <m/>
    <e v="#REF!"/>
    <m/>
  </r>
  <r>
    <x v="430"/>
    <s v=""/>
    <m/>
    <m/>
    <m/>
    <x v="0"/>
    <m/>
    <m/>
    <m/>
    <m/>
    <m/>
    <m/>
    <m/>
    <m/>
    <m/>
    <m/>
    <n v="437"/>
    <m/>
    <m/>
    <m/>
    <m/>
    <m/>
    <e v="#REF!"/>
    <m/>
  </r>
  <r>
    <x v="431"/>
    <s v=""/>
    <m/>
    <m/>
    <m/>
    <x v="0"/>
    <m/>
    <m/>
    <m/>
    <m/>
    <m/>
    <m/>
    <m/>
    <m/>
    <m/>
    <m/>
    <n v="438"/>
    <m/>
    <m/>
    <m/>
    <m/>
    <m/>
    <e v="#REF!"/>
    <m/>
  </r>
  <r>
    <x v="432"/>
    <s v=""/>
    <m/>
    <m/>
    <m/>
    <x v="0"/>
    <m/>
    <m/>
    <m/>
    <m/>
    <m/>
    <m/>
    <m/>
    <m/>
    <m/>
    <m/>
    <n v="439"/>
    <m/>
    <m/>
    <m/>
    <m/>
    <m/>
    <e v="#REF!"/>
    <m/>
  </r>
  <r>
    <x v="433"/>
    <s v=""/>
    <m/>
    <m/>
    <m/>
    <x v="0"/>
    <m/>
    <m/>
    <m/>
    <m/>
    <m/>
    <m/>
    <m/>
    <m/>
    <m/>
    <m/>
    <n v="440"/>
    <m/>
    <m/>
    <m/>
    <m/>
    <m/>
    <e v="#REF!"/>
    <m/>
  </r>
  <r>
    <x v="434"/>
    <s v=""/>
    <m/>
    <m/>
    <m/>
    <x v="0"/>
    <m/>
    <m/>
    <m/>
    <m/>
    <m/>
    <m/>
    <m/>
    <m/>
    <m/>
    <m/>
    <n v="441"/>
    <m/>
    <m/>
    <m/>
    <m/>
    <m/>
    <e v="#REF!"/>
    <m/>
  </r>
  <r>
    <x v="435"/>
    <s v=""/>
    <m/>
    <m/>
    <m/>
    <x v="0"/>
    <m/>
    <m/>
    <m/>
    <m/>
    <m/>
    <m/>
    <m/>
    <m/>
    <m/>
    <m/>
    <n v="442"/>
    <m/>
    <m/>
    <m/>
    <m/>
    <m/>
    <e v="#REF!"/>
    <m/>
  </r>
  <r>
    <x v="436"/>
    <s v=""/>
    <m/>
    <m/>
    <m/>
    <x v="0"/>
    <m/>
    <m/>
    <m/>
    <m/>
    <m/>
    <m/>
    <m/>
    <m/>
    <m/>
    <m/>
    <n v="443"/>
    <m/>
    <m/>
    <m/>
    <m/>
    <m/>
    <e v="#REF!"/>
    <m/>
  </r>
  <r>
    <x v="437"/>
    <s v=""/>
    <m/>
    <m/>
    <m/>
    <x v="0"/>
    <m/>
    <m/>
    <m/>
    <m/>
    <m/>
    <m/>
    <m/>
    <m/>
    <m/>
    <m/>
    <n v="444"/>
    <m/>
    <m/>
    <m/>
    <m/>
    <m/>
    <e v="#REF!"/>
    <m/>
  </r>
  <r>
    <x v="438"/>
    <s v=""/>
    <m/>
    <m/>
    <m/>
    <x v="0"/>
    <m/>
    <m/>
    <m/>
    <m/>
    <m/>
    <m/>
    <m/>
    <m/>
    <m/>
    <m/>
    <n v="445"/>
    <m/>
    <m/>
    <m/>
    <m/>
    <m/>
    <e v="#REF!"/>
    <m/>
  </r>
  <r>
    <x v="439"/>
    <s v=""/>
    <m/>
    <m/>
    <m/>
    <x v="0"/>
    <m/>
    <m/>
    <m/>
    <m/>
    <m/>
    <m/>
    <m/>
    <m/>
    <m/>
    <m/>
    <n v="446"/>
    <m/>
    <m/>
    <m/>
    <m/>
    <m/>
    <e v="#REF!"/>
    <m/>
  </r>
  <r>
    <x v="440"/>
    <s v=""/>
    <m/>
    <m/>
    <m/>
    <x v="0"/>
    <m/>
    <m/>
    <m/>
    <m/>
    <m/>
    <m/>
    <m/>
    <m/>
    <m/>
    <m/>
    <n v="447"/>
    <m/>
    <m/>
    <m/>
    <m/>
    <m/>
    <e v="#REF!"/>
    <m/>
  </r>
  <r>
    <x v="441"/>
    <s v=""/>
    <m/>
    <m/>
    <m/>
    <x v="0"/>
    <m/>
    <m/>
    <m/>
    <m/>
    <m/>
    <m/>
    <m/>
    <m/>
    <m/>
    <m/>
    <n v="448"/>
    <m/>
    <m/>
    <m/>
    <m/>
    <m/>
    <e v="#REF!"/>
    <m/>
  </r>
  <r>
    <x v="442"/>
    <s v=""/>
    <m/>
    <m/>
    <m/>
    <x v="0"/>
    <m/>
    <m/>
    <m/>
    <m/>
    <m/>
    <m/>
    <m/>
    <m/>
    <m/>
    <m/>
    <n v="449"/>
    <m/>
    <m/>
    <m/>
    <m/>
    <m/>
    <e v="#REF!"/>
    <m/>
  </r>
  <r>
    <x v="443"/>
    <s v=""/>
    <m/>
    <m/>
    <m/>
    <x v="0"/>
    <m/>
    <m/>
    <m/>
    <m/>
    <m/>
    <m/>
    <m/>
    <m/>
    <m/>
    <m/>
    <n v="450"/>
    <m/>
    <m/>
    <m/>
    <m/>
    <m/>
    <e v="#REF!"/>
    <m/>
  </r>
  <r>
    <x v="444"/>
    <s v=""/>
    <m/>
    <m/>
    <m/>
    <x v="0"/>
    <m/>
    <m/>
    <m/>
    <m/>
    <m/>
    <m/>
    <m/>
    <m/>
    <m/>
    <m/>
    <n v="451"/>
    <m/>
    <m/>
    <m/>
    <m/>
    <m/>
    <e v="#REF!"/>
    <m/>
  </r>
  <r>
    <x v="445"/>
    <s v=""/>
    <m/>
    <m/>
    <m/>
    <x v="0"/>
    <m/>
    <m/>
    <m/>
    <m/>
    <m/>
    <m/>
    <m/>
    <m/>
    <m/>
    <m/>
    <n v="452"/>
    <m/>
    <m/>
    <m/>
    <m/>
    <m/>
    <e v="#REF!"/>
    <m/>
  </r>
  <r>
    <x v="446"/>
    <s v=""/>
    <m/>
    <m/>
    <m/>
    <x v="0"/>
    <m/>
    <m/>
    <m/>
    <m/>
    <m/>
    <m/>
    <m/>
    <m/>
    <m/>
    <m/>
    <n v="453"/>
    <m/>
    <m/>
    <m/>
    <m/>
    <m/>
    <e v="#REF!"/>
    <m/>
  </r>
  <r>
    <x v="447"/>
    <s v=""/>
    <m/>
    <m/>
    <m/>
    <x v="0"/>
    <m/>
    <m/>
    <m/>
    <m/>
    <m/>
    <m/>
    <m/>
    <m/>
    <m/>
    <m/>
    <n v="454"/>
    <m/>
    <m/>
    <m/>
    <m/>
    <m/>
    <e v="#REF!"/>
    <m/>
  </r>
  <r>
    <x v="448"/>
    <s v=""/>
    <m/>
    <m/>
    <m/>
    <x v="0"/>
    <m/>
    <m/>
    <m/>
    <m/>
    <m/>
    <m/>
    <m/>
    <m/>
    <m/>
    <m/>
    <n v="455"/>
    <m/>
    <m/>
    <m/>
    <m/>
    <m/>
    <e v="#REF!"/>
    <m/>
  </r>
  <r>
    <x v="449"/>
    <s v=""/>
    <m/>
    <m/>
    <m/>
    <x v="0"/>
    <m/>
    <m/>
    <m/>
    <m/>
    <m/>
    <m/>
    <m/>
    <m/>
    <m/>
    <m/>
    <n v="456"/>
    <m/>
    <m/>
    <m/>
    <m/>
    <m/>
    <e v="#REF!"/>
    <m/>
  </r>
  <r>
    <x v="450"/>
    <s v=""/>
    <m/>
    <m/>
    <m/>
    <x v="0"/>
    <m/>
    <m/>
    <m/>
    <m/>
    <m/>
    <m/>
    <m/>
    <m/>
    <m/>
    <m/>
    <n v="457"/>
    <m/>
    <m/>
    <m/>
    <m/>
    <m/>
    <e v="#REF!"/>
    <m/>
  </r>
  <r>
    <x v="451"/>
    <s v=""/>
    <m/>
    <m/>
    <m/>
    <x v="0"/>
    <m/>
    <m/>
    <m/>
    <m/>
    <m/>
    <m/>
    <m/>
    <m/>
    <m/>
    <m/>
    <n v="458"/>
    <m/>
    <m/>
    <m/>
    <m/>
    <m/>
    <e v="#REF!"/>
    <m/>
  </r>
  <r>
    <x v="452"/>
    <s v=""/>
    <m/>
    <m/>
    <m/>
    <x v="0"/>
    <m/>
    <m/>
    <m/>
    <m/>
    <m/>
    <m/>
    <m/>
    <m/>
    <m/>
    <m/>
    <n v="459"/>
    <m/>
    <m/>
    <m/>
    <m/>
    <m/>
    <e v="#REF!"/>
    <m/>
  </r>
  <r>
    <x v="453"/>
    <s v=""/>
    <m/>
    <m/>
    <m/>
    <x v="0"/>
    <m/>
    <m/>
    <m/>
    <m/>
    <m/>
    <m/>
    <m/>
    <m/>
    <m/>
    <m/>
    <n v="460"/>
    <m/>
    <m/>
    <m/>
    <m/>
    <m/>
    <e v="#REF!"/>
    <m/>
  </r>
  <r>
    <x v="454"/>
    <s v=""/>
    <m/>
    <m/>
    <m/>
    <x v="0"/>
    <m/>
    <m/>
    <m/>
    <m/>
    <m/>
    <m/>
    <m/>
    <m/>
    <m/>
    <m/>
    <n v="461"/>
    <m/>
    <m/>
    <m/>
    <m/>
    <m/>
    <e v="#REF!"/>
    <m/>
  </r>
  <r>
    <x v="455"/>
    <s v=""/>
    <m/>
    <m/>
    <m/>
    <x v="0"/>
    <m/>
    <m/>
    <m/>
    <m/>
    <m/>
    <m/>
    <m/>
    <m/>
    <m/>
    <m/>
    <n v="462"/>
    <m/>
    <m/>
    <m/>
    <m/>
    <m/>
    <e v="#REF!"/>
    <m/>
  </r>
  <r>
    <x v="456"/>
    <s v=""/>
    <m/>
    <m/>
    <m/>
    <x v="0"/>
    <m/>
    <m/>
    <m/>
    <m/>
    <m/>
    <m/>
    <m/>
    <m/>
    <m/>
    <m/>
    <n v="463"/>
    <m/>
    <m/>
    <m/>
    <m/>
    <m/>
    <e v="#REF!"/>
    <m/>
  </r>
  <r>
    <x v="457"/>
    <s v=""/>
    <m/>
    <m/>
    <m/>
    <x v="0"/>
    <m/>
    <m/>
    <m/>
    <m/>
    <m/>
    <m/>
    <m/>
    <m/>
    <m/>
    <m/>
    <n v="464"/>
    <m/>
    <m/>
    <m/>
    <m/>
    <m/>
    <e v="#REF!"/>
    <m/>
  </r>
  <r>
    <x v="458"/>
    <s v=""/>
    <m/>
    <m/>
    <m/>
    <x v="0"/>
    <m/>
    <m/>
    <m/>
    <m/>
    <m/>
    <m/>
    <m/>
    <m/>
    <m/>
    <m/>
    <n v="465"/>
    <m/>
    <m/>
    <m/>
    <m/>
    <m/>
    <e v="#REF!"/>
    <m/>
  </r>
  <r>
    <x v="459"/>
    <s v=""/>
    <m/>
    <m/>
    <m/>
    <x v="0"/>
    <m/>
    <m/>
    <m/>
    <m/>
    <m/>
    <m/>
    <m/>
    <m/>
    <m/>
    <m/>
    <n v="466"/>
    <m/>
    <m/>
    <m/>
    <m/>
    <m/>
    <e v="#REF!"/>
    <m/>
  </r>
  <r>
    <x v="460"/>
    <s v=""/>
    <m/>
    <m/>
    <m/>
    <x v="0"/>
    <m/>
    <m/>
    <m/>
    <m/>
    <m/>
    <m/>
    <m/>
    <m/>
    <m/>
    <m/>
    <n v="467"/>
    <m/>
    <m/>
    <m/>
    <m/>
    <m/>
    <e v="#REF!"/>
    <m/>
  </r>
  <r>
    <x v="461"/>
    <s v=""/>
    <m/>
    <m/>
    <m/>
    <x v="0"/>
    <m/>
    <m/>
    <m/>
    <m/>
    <m/>
    <m/>
    <m/>
    <m/>
    <m/>
    <m/>
    <n v="468"/>
    <m/>
    <m/>
    <m/>
    <m/>
    <m/>
    <e v="#REF!"/>
    <m/>
  </r>
  <r>
    <x v="462"/>
    <s v=""/>
    <m/>
    <m/>
    <m/>
    <x v="0"/>
    <m/>
    <m/>
    <m/>
    <m/>
    <m/>
    <m/>
    <m/>
    <m/>
    <m/>
    <m/>
    <n v="469"/>
    <m/>
    <m/>
    <m/>
    <m/>
    <m/>
    <e v="#REF!"/>
    <m/>
  </r>
  <r>
    <x v="463"/>
    <s v=""/>
    <m/>
    <m/>
    <m/>
    <x v="0"/>
    <m/>
    <m/>
    <m/>
    <m/>
    <m/>
    <m/>
    <m/>
    <m/>
    <m/>
    <m/>
    <n v="470"/>
    <m/>
    <m/>
    <m/>
    <m/>
    <m/>
    <e v="#REF!"/>
    <m/>
  </r>
  <r>
    <x v="464"/>
    <s v=""/>
    <m/>
    <m/>
    <m/>
    <x v="0"/>
    <m/>
    <m/>
    <m/>
    <m/>
    <m/>
    <m/>
    <m/>
    <m/>
    <m/>
    <m/>
    <n v="471"/>
    <m/>
    <m/>
    <m/>
    <m/>
    <m/>
    <e v="#REF!"/>
    <m/>
  </r>
  <r>
    <x v="465"/>
    <s v=""/>
    <m/>
    <m/>
    <m/>
    <x v="0"/>
    <m/>
    <m/>
    <m/>
    <m/>
    <m/>
    <m/>
    <m/>
    <m/>
    <m/>
    <m/>
    <n v="472"/>
    <m/>
    <m/>
    <m/>
    <m/>
    <m/>
    <e v="#REF!"/>
    <m/>
  </r>
  <r>
    <x v="466"/>
    <s v=""/>
    <m/>
    <m/>
    <m/>
    <x v="0"/>
    <m/>
    <m/>
    <m/>
    <m/>
    <m/>
    <m/>
    <m/>
    <m/>
    <m/>
    <m/>
    <n v="473"/>
    <m/>
    <m/>
    <m/>
    <m/>
    <m/>
    <e v="#REF!"/>
    <m/>
  </r>
  <r>
    <x v="467"/>
    <s v=""/>
    <m/>
    <m/>
    <m/>
    <x v="0"/>
    <m/>
    <m/>
    <m/>
    <m/>
    <m/>
    <m/>
    <m/>
    <m/>
    <m/>
    <m/>
    <n v="474"/>
    <m/>
    <m/>
    <m/>
    <m/>
    <m/>
    <e v="#REF!"/>
    <m/>
  </r>
  <r>
    <x v="468"/>
    <s v=""/>
    <m/>
    <m/>
    <m/>
    <x v="0"/>
    <m/>
    <m/>
    <m/>
    <m/>
    <m/>
    <m/>
    <m/>
    <m/>
    <m/>
    <m/>
    <n v="475"/>
    <m/>
    <m/>
    <m/>
    <m/>
    <m/>
    <e v="#REF!"/>
    <m/>
  </r>
  <r>
    <x v="469"/>
    <s v=""/>
    <m/>
    <m/>
    <m/>
    <x v="0"/>
    <m/>
    <m/>
    <m/>
    <m/>
    <m/>
    <m/>
    <m/>
    <m/>
    <m/>
    <m/>
    <n v="476"/>
    <m/>
    <m/>
    <m/>
    <m/>
    <m/>
    <e v="#REF!"/>
    <m/>
  </r>
  <r>
    <x v="470"/>
    <s v=""/>
    <m/>
    <m/>
    <m/>
    <x v="0"/>
    <m/>
    <m/>
    <m/>
    <m/>
    <m/>
    <m/>
    <m/>
    <m/>
    <m/>
    <m/>
    <n v="477"/>
    <m/>
    <m/>
    <m/>
    <m/>
    <m/>
    <e v="#REF!"/>
    <m/>
  </r>
  <r>
    <x v="471"/>
    <s v=""/>
    <m/>
    <m/>
    <m/>
    <x v="0"/>
    <m/>
    <m/>
    <m/>
    <m/>
    <m/>
    <m/>
    <m/>
    <m/>
    <m/>
    <m/>
    <n v="478"/>
    <m/>
    <m/>
    <m/>
    <m/>
    <m/>
    <e v="#REF!"/>
    <m/>
  </r>
  <r>
    <x v="472"/>
    <s v=""/>
    <m/>
    <m/>
    <m/>
    <x v="0"/>
    <m/>
    <m/>
    <m/>
    <m/>
    <m/>
    <m/>
    <m/>
    <m/>
    <m/>
    <m/>
    <n v="479"/>
    <m/>
    <m/>
    <m/>
    <m/>
    <m/>
    <e v="#REF!"/>
    <m/>
  </r>
  <r>
    <x v="473"/>
    <s v=""/>
    <m/>
    <m/>
    <m/>
    <x v="0"/>
    <m/>
    <m/>
    <m/>
    <m/>
    <m/>
    <m/>
    <m/>
    <m/>
    <m/>
    <m/>
    <n v="480"/>
    <m/>
    <m/>
    <m/>
    <m/>
    <m/>
    <e v="#REF!"/>
    <m/>
  </r>
  <r>
    <x v="474"/>
    <s v=""/>
    <m/>
    <m/>
    <m/>
    <x v="0"/>
    <m/>
    <m/>
    <m/>
    <m/>
    <m/>
    <m/>
    <m/>
    <m/>
    <m/>
    <m/>
    <n v="481"/>
    <m/>
    <m/>
    <m/>
    <m/>
    <m/>
    <e v="#REF!"/>
    <m/>
  </r>
  <r>
    <x v="475"/>
    <s v=""/>
    <m/>
    <m/>
    <m/>
    <x v="0"/>
    <m/>
    <m/>
    <m/>
    <m/>
    <m/>
    <m/>
    <m/>
    <m/>
    <m/>
    <m/>
    <n v="482"/>
    <m/>
    <m/>
    <m/>
    <m/>
    <m/>
    <e v="#REF!"/>
    <m/>
  </r>
  <r>
    <x v="476"/>
    <s v=""/>
    <m/>
    <m/>
    <m/>
    <x v="0"/>
    <m/>
    <m/>
    <m/>
    <m/>
    <m/>
    <m/>
    <m/>
    <m/>
    <m/>
    <m/>
    <n v="483"/>
    <m/>
    <m/>
    <m/>
    <m/>
    <m/>
    <e v="#REF!"/>
    <m/>
  </r>
  <r>
    <x v="477"/>
    <s v=""/>
    <m/>
    <m/>
    <m/>
    <x v="0"/>
    <m/>
    <m/>
    <m/>
    <m/>
    <m/>
    <m/>
    <m/>
    <m/>
    <m/>
    <m/>
    <n v="484"/>
    <m/>
    <m/>
    <m/>
    <m/>
    <m/>
    <e v="#REF!"/>
    <m/>
  </r>
  <r>
    <x v="478"/>
    <s v=""/>
    <m/>
    <m/>
    <m/>
    <x v="0"/>
    <m/>
    <m/>
    <m/>
    <m/>
    <m/>
    <m/>
    <m/>
    <m/>
    <m/>
    <m/>
    <n v="485"/>
    <m/>
    <m/>
    <m/>
    <m/>
    <m/>
    <e v="#REF!"/>
    <m/>
  </r>
  <r>
    <x v="479"/>
    <s v=""/>
    <m/>
    <m/>
    <m/>
    <x v="0"/>
    <m/>
    <m/>
    <m/>
    <m/>
    <m/>
    <m/>
    <m/>
    <m/>
    <m/>
    <m/>
    <n v="486"/>
    <m/>
    <m/>
    <m/>
    <m/>
    <m/>
    <e v="#REF!"/>
    <m/>
  </r>
  <r>
    <x v="480"/>
    <s v=""/>
    <m/>
    <m/>
    <m/>
    <x v="0"/>
    <m/>
    <m/>
    <m/>
    <m/>
    <m/>
    <m/>
    <m/>
    <m/>
    <m/>
    <m/>
    <n v="487"/>
    <m/>
    <m/>
    <m/>
    <m/>
    <m/>
    <e v="#REF!"/>
    <m/>
  </r>
  <r>
    <x v="481"/>
    <s v=""/>
    <m/>
    <m/>
    <m/>
    <x v="0"/>
    <m/>
    <m/>
    <m/>
    <m/>
    <m/>
    <m/>
    <m/>
    <m/>
    <m/>
    <m/>
    <n v="488"/>
    <m/>
    <m/>
    <m/>
    <m/>
    <m/>
    <e v="#REF!"/>
    <m/>
  </r>
  <r>
    <x v="482"/>
    <s v=""/>
    <m/>
    <m/>
    <m/>
    <x v="0"/>
    <m/>
    <m/>
    <m/>
    <m/>
    <m/>
    <m/>
    <m/>
    <m/>
    <m/>
    <m/>
    <n v="489"/>
    <m/>
    <m/>
    <m/>
    <m/>
    <m/>
    <e v="#REF!"/>
    <m/>
  </r>
  <r>
    <x v="483"/>
    <s v=""/>
    <m/>
    <m/>
    <m/>
    <x v="0"/>
    <m/>
    <m/>
    <m/>
    <m/>
    <m/>
    <m/>
    <m/>
    <m/>
    <m/>
    <m/>
    <n v="490"/>
    <m/>
    <m/>
    <m/>
    <m/>
    <m/>
    <e v="#REF!"/>
    <m/>
  </r>
  <r>
    <x v="484"/>
    <s v=""/>
    <m/>
    <m/>
    <m/>
    <x v="0"/>
    <m/>
    <m/>
    <m/>
    <m/>
    <m/>
    <m/>
    <m/>
    <m/>
    <m/>
    <m/>
    <n v="491"/>
    <m/>
    <m/>
    <m/>
    <m/>
    <m/>
    <e v="#REF!"/>
    <m/>
  </r>
  <r>
    <x v="485"/>
    <s v=""/>
    <m/>
    <m/>
    <m/>
    <x v="0"/>
    <m/>
    <m/>
    <m/>
    <m/>
    <m/>
    <m/>
    <m/>
    <m/>
    <m/>
    <m/>
    <n v="492"/>
    <m/>
    <m/>
    <m/>
    <m/>
    <m/>
    <e v="#REF!"/>
    <m/>
  </r>
  <r>
    <x v="486"/>
    <s v=""/>
    <m/>
    <m/>
    <m/>
    <x v="0"/>
    <m/>
    <m/>
    <m/>
    <m/>
    <m/>
    <m/>
    <m/>
    <m/>
    <m/>
    <m/>
    <n v="493"/>
    <m/>
    <m/>
    <m/>
    <m/>
    <m/>
    <e v="#REF!"/>
    <m/>
  </r>
  <r>
    <x v="487"/>
    <s v=""/>
    <m/>
    <m/>
    <m/>
    <x v="0"/>
    <m/>
    <m/>
    <m/>
    <m/>
    <m/>
    <m/>
    <m/>
    <m/>
    <m/>
    <m/>
    <n v="494"/>
    <m/>
    <m/>
    <m/>
    <m/>
    <m/>
    <e v="#REF!"/>
    <m/>
  </r>
  <r>
    <x v="488"/>
    <s v=""/>
    <m/>
    <m/>
    <m/>
    <x v="0"/>
    <m/>
    <m/>
    <m/>
    <m/>
    <m/>
    <m/>
    <m/>
    <m/>
    <m/>
    <m/>
    <n v="495"/>
    <m/>
    <m/>
    <m/>
    <m/>
    <m/>
    <e v="#REF!"/>
    <m/>
  </r>
  <r>
    <x v="489"/>
    <s v=""/>
    <m/>
    <m/>
    <m/>
    <x v="0"/>
    <m/>
    <m/>
    <m/>
    <m/>
    <m/>
    <m/>
    <m/>
    <m/>
    <m/>
    <m/>
    <n v="496"/>
    <m/>
    <m/>
    <m/>
    <m/>
    <m/>
    <e v="#REF!"/>
    <m/>
  </r>
  <r>
    <x v="490"/>
    <s v=""/>
    <m/>
    <m/>
    <m/>
    <x v="0"/>
    <m/>
    <m/>
    <m/>
    <m/>
    <m/>
    <m/>
    <m/>
    <m/>
    <m/>
    <m/>
    <n v="497"/>
    <m/>
    <m/>
    <m/>
    <m/>
    <m/>
    <e v="#REF!"/>
    <m/>
  </r>
  <r>
    <x v="491"/>
    <s v=""/>
    <m/>
    <m/>
    <m/>
    <x v="0"/>
    <m/>
    <m/>
    <m/>
    <m/>
    <m/>
    <m/>
    <m/>
    <m/>
    <m/>
    <m/>
    <n v="498"/>
    <m/>
    <m/>
    <m/>
    <m/>
    <m/>
    <e v="#REF!"/>
    <m/>
  </r>
  <r>
    <x v="492"/>
    <s v=""/>
    <m/>
    <m/>
    <m/>
    <x v="0"/>
    <m/>
    <m/>
    <m/>
    <m/>
    <m/>
    <m/>
    <m/>
    <m/>
    <m/>
    <m/>
    <n v="499"/>
    <m/>
    <m/>
    <m/>
    <m/>
    <m/>
    <e v="#REF!"/>
    <m/>
  </r>
  <r>
    <x v="493"/>
    <s v=""/>
    <m/>
    <m/>
    <m/>
    <x v="0"/>
    <m/>
    <m/>
    <m/>
    <m/>
    <m/>
    <m/>
    <m/>
    <m/>
    <m/>
    <m/>
    <n v="500"/>
    <m/>
    <m/>
    <m/>
    <m/>
    <m/>
    <e v="#REF!"/>
    <m/>
  </r>
  <r>
    <x v="494"/>
    <s v=""/>
    <m/>
    <m/>
    <m/>
    <x v="0"/>
    <m/>
    <m/>
    <m/>
    <m/>
    <m/>
    <m/>
    <m/>
    <m/>
    <m/>
    <m/>
    <n v="501"/>
    <m/>
    <m/>
    <m/>
    <m/>
    <m/>
    <e v="#REF!"/>
    <m/>
  </r>
  <r>
    <x v="495"/>
    <s v=""/>
    <m/>
    <m/>
    <m/>
    <x v="0"/>
    <m/>
    <m/>
    <m/>
    <m/>
    <m/>
    <m/>
    <m/>
    <m/>
    <m/>
    <m/>
    <n v="502"/>
    <m/>
    <m/>
    <m/>
    <m/>
    <m/>
    <e v="#REF!"/>
    <m/>
  </r>
  <r>
    <x v="496"/>
    <s v=""/>
    <m/>
    <m/>
    <m/>
    <x v="0"/>
    <m/>
    <m/>
    <m/>
    <m/>
    <m/>
    <m/>
    <m/>
    <m/>
    <m/>
    <m/>
    <n v="503"/>
    <m/>
    <m/>
    <m/>
    <m/>
    <m/>
    <e v="#REF!"/>
    <m/>
  </r>
  <r>
    <x v="497"/>
    <s v=""/>
    <m/>
    <m/>
    <m/>
    <x v="0"/>
    <m/>
    <m/>
    <m/>
    <m/>
    <m/>
    <m/>
    <m/>
    <m/>
    <m/>
    <m/>
    <n v="504"/>
    <m/>
    <m/>
    <m/>
    <m/>
    <m/>
    <e v="#REF!"/>
    <m/>
  </r>
  <r>
    <x v="498"/>
    <s v=""/>
    <m/>
    <m/>
    <m/>
    <x v="0"/>
    <m/>
    <m/>
    <m/>
    <m/>
    <m/>
    <m/>
    <m/>
    <m/>
    <m/>
    <m/>
    <n v="505"/>
    <m/>
    <m/>
    <m/>
    <m/>
    <m/>
    <e v="#REF!"/>
    <m/>
  </r>
  <r>
    <x v="499"/>
    <s v=""/>
    <m/>
    <m/>
    <m/>
    <x v="0"/>
    <m/>
    <m/>
    <m/>
    <m/>
    <m/>
    <m/>
    <m/>
    <m/>
    <m/>
    <m/>
    <n v="506"/>
    <m/>
    <m/>
    <m/>
    <m/>
    <m/>
    <e v="#REF!"/>
    <m/>
  </r>
  <r>
    <x v="500"/>
    <s v=""/>
    <m/>
    <m/>
    <m/>
    <x v="0"/>
    <m/>
    <m/>
    <m/>
    <m/>
    <m/>
    <m/>
    <m/>
    <m/>
    <m/>
    <m/>
    <n v="507"/>
    <m/>
    <m/>
    <m/>
    <m/>
    <m/>
    <e v="#REF!"/>
    <m/>
  </r>
  <r>
    <x v="501"/>
    <s v=""/>
    <m/>
    <m/>
    <m/>
    <x v="0"/>
    <m/>
    <m/>
    <m/>
    <m/>
    <m/>
    <m/>
    <m/>
    <m/>
    <m/>
    <m/>
    <n v="508"/>
    <m/>
    <m/>
    <m/>
    <m/>
    <m/>
    <e v="#REF!"/>
    <m/>
  </r>
  <r>
    <x v="502"/>
    <s v=""/>
    <m/>
    <m/>
    <m/>
    <x v="0"/>
    <m/>
    <m/>
    <m/>
    <m/>
    <m/>
    <m/>
    <m/>
    <m/>
    <m/>
    <m/>
    <n v="509"/>
    <m/>
    <m/>
    <m/>
    <m/>
    <m/>
    <e v="#REF!"/>
    <m/>
  </r>
  <r>
    <x v="503"/>
    <s v=""/>
    <m/>
    <m/>
    <m/>
    <x v="0"/>
    <m/>
    <m/>
    <m/>
    <m/>
    <m/>
    <m/>
    <m/>
    <m/>
    <m/>
    <m/>
    <n v="510"/>
    <m/>
    <m/>
    <m/>
    <m/>
    <m/>
    <e v="#REF!"/>
    <m/>
  </r>
  <r>
    <x v="504"/>
    <s v=""/>
    <m/>
    <m/>
    <m/>
    <x v="0"/>
    <m/>
    <m/>
    <m/>
    <m/>
    <m/>
    <m/>
    <m/>
    <m/>
    <m/>
    <m/>
    <n v="511"/>
    <m/>
    <m/>
    <m/>
    <m/>
    <m/>
    <e v="#REF!"/>
    <m/>
  </r>
  <r>
    <x v="505"/>
    <s v=""/>
    <m/>
    <m/>
    <m/>
    <x v="0"/>
    <m/>
    <m/>
    <m/>
    <m/>
    <m/>
    <m/>
    <m/>
    <m/>
    <m/>
    <m/>
    <n v="512"/>
    <m/>
    <m/>
    <m/>
    <m/>
    <m/>
    <e v="#REF!"/>
    <m/>
  </r>
  <r>
    <x v="506"/>
    <s v=""/>
    <m/>
    <m/>
    <m/>
    <x v="0"/>
    <m/>
    <m/>
    <m/>
    <m/>
    <m/>
    <m/>
    <m/>
    <m/>
    <m/>
    <m/>
    <n v="513"/>
    <m/>
    <m/>
    <m/>
    <m/>
    <m/>
    <e v="#REF!"/>
    <m/>
  </r>
  <r>
    <x v="507"/>
    <s v=""/>
    <m/>
    <m/>
    <m/>
    <x v="0"/>
    <m/>
    <m/>
    <m/>
    <m/>
    <m/>
    <m/>
    <m/>
    <m/>
    <m/>
    <m/>
    <n v="514"/>
    <m/>
    <m/>
    <m/>
    <m/>
    <m/>
    <e v="#REF!"/>
    <m/>
  </r>
  <r>
    <x v="508"/>
    <s v=""/>
    <m/>
    <m/>
    <m/>
    <x v="0"/>
    <m/>
    <m/>
    <m/>
    <m/>
    <m/>
    <m/>
    <m/>
    <m/>
    <m/>
    <m/>
    <n v="515"/>
    <m/>
    <m/>
    <m/>
    <m/>
    <m/>
    <e v="#REF!"/>
    <m/>
  </r>
  <r>
    <x v="509"/>
    <s v=""/>
    <m/>
    <m/>
    <m/>
    <x v="0"/>
    <m/>
    <m/>
    <m/>
    <m/>
    <m/>
    <m/>
    <m/>
    <m/>
    <m/>
    <m/>
    <n v="516"/>
    <m/>
    <m/>
    <m/>
    <m/>
    <m/>
    <e v="#REF!"/>
    <m/>
  </r>
  <r>
    <x v="510"/>
    <s v=""/>
    <m/>
    <m/>
    <m/>
    <x v="0"/>
    <m/>
    <m/>
    <m/>
    <m/>
    <m/>
    <m/>
    <m/>
    <m/>
    <m/>
    <m/>
    <n v="517"/>
    <m/>
    <m/>
    <m/>
    <m/>
    <m/>
    <e v="#REF!"/>
    <m/>
  </r>
  <r>
    <x v="511"/>
    <s v=""/>
    <m/>
    <m/>
    <m/>
    <x v="0"/>
    <m/>
    <m/>
    <m/>
    <m/>
    <m/>
    <m/>
    <m/>
    <m/>
    <m/>
    <m/>
    <n v="518"/>
    <m/>
    <m/>
    <m/>
    <m/>
    <m/>
    <e v="#REF!"/>
    <m/>
  </r>
  <r>
    <x v="512"/>
    <s v=""/>
    <m/>
    <m/>
    <m/>
    <x v="0"/>
    <m/>
    <m/>
    <m/>
    <m/>
    <m/>
    <m/>
    <m/>
    <m/>
    <m/>
    <m/>
    <n v="519"/>
    <m/>
    <m/>
    <m/>
    <m/>
    <m/>
    <e v="#REF!"/>
    <m/>
  </r>
  <r>
    <x v="513"/>
    <s v=""/>
    <m/>
    <m/>
    <m/>
    <x v="0"/>
    <m/>
    <m/>
    <m/>
    <m/>
    <m/>
    <m/>
    <m/>
    <m/>
    <m/>
    <m/>
    <n v="520"/>
    <m/>
    <m/>
    <m/>
    <m/>
    <m/>
    <e v="#REF!"/>
    <m/>
  </r>
  <r>
    <x v="514"/>
    <s v=""/>
    <m/>
    <m/>
    <m/>
    <x v="0"/>
    <m/>
    <m/>
    <m/>
    <m/>
    <m/>
    <m/>
    <m/>
    <m/>
    <m/>
    <m/>
    <n v="521"/>
    <m/>
    <m/>
    <m/>
    <m/>
    <m/>
    <e v="#REF!"/>
    <m/>
  </r>
  <r>
    <x v="515"/>
    <s v=""/>
    <m/>
    <m/>
    <m/>
    <x v="0"/>
    <m/>
    <m/>
    <m/>
    <m/>
    <m/>
    <m/>
    <m/>
    <m/>
    <m/>
    <m/>
    <n v="522"/>
    <m/>
    <m/>
    <m/>
    <m/>
    <m/>
    <e v="#REF!"/>
    <m/>
  </r>
  <r>
    <x v="516"/>
    <s v=""/>
    <m/>
    <m/>
    <m/>
    <x v="0"/>
    <m/>
    <m/>
    <m/>
    <m/>
    <m/>
    <m/>
    <m/>
    <m/>
    <m/>
    <m/>
    <n v="523"/>
    <m/>
    <m/>
    <m/>
    <m/>
    <m/>
    <e v="#REF!"/>
    <m/>
  </r>
  <r>
    <x v="517"/>
    <s v=""/>
    <m/>
    <m/>
    <m/>
    <x v="0"/>
    <m/>
    <m/>
    <m/>
    <m/>
    <m/>
    <m/>
    <m/>
    <m/>
    <m/>
    <m/>
    <n v="524"/>
    <m/>
    <m/>
    <m/>
    <m/>
    <m/>
    <e v="#REF!"/>
    <m/>
  </r>
  <r>
    <x v="518"/>
    <s v=""/>
    <m/>
    <m/>
    <m/>
    <x v="0"/>
    <m/>
    <m/>
    <m/>
    <m/>
    <m/>
    <m/>
    <m/>
    <m/>
    <m/>
    <m/>
    <n v="525"/>
    <m/>
    <m/>
    <m/>
    <m/>
    <m/>
    <e v="#REF!"/>
    <m/>
  </r>
  <r>
    <x v="519"/>
    <s v=""/>
    <m/>
    <m/>
    <m/>
    <x v="0"/>
    <m/>
    <m/>
    <m/>
    <m/>
    <m/>
    <m/>
    <m/>
    <m/>
    <m/>
    <m/>
    <n v="526"/>
    <m/>
    <m/>
    <m/>
    <m/>
    <m/>
    <e v="#REF!"/>
    <m/>
  </r>
  <r>
    <x v="520"/>
    <s v=""/>
    <m/>
    <m/>
    <m/>
    <x v="0"/>
    <m/>
    <m/>
    <m/>
    <m/>
    <m/>
    <m/>
    <m/>
    <m/>
    <m/>
    <m/>
    <n v="527"/>
    <m/>
    <m/>
    <m/>
    <m/>
    <m/>
    <e v="#REF!"/>
    <m/>
  </r>
  <r>
    <x v="521"/>
    <s v=""/>
    <m/>
    <m/>
    <m/>
    <x v="0"/>
    <m/>
    <m/>
    <m/>
    <m/>
    <m/>
    <m/>
    <m/>
    <m/>
    <m/>
    <m/>
    <n v="528"/>
    <m/>
    <m/>
    <m/>
    <m/>
    <m/>
    <e v="#REF!"/>
    <m/>
  </r>
  <r>
    <x v="522"/>
    <s v=""/>
    <m/>
    <m/>
    <m/>
    <x v="0"/>
    <m/>
    <m/>
    <m/>
    <m/>
    <m/>
    <m/>
    <m/>
    <m/>
    <m/>
    <m/>
    <n v="529"/>
    <m/>
    <m/>
    <m/>
    <m/>
    <m/>
    <e v="#REF!"/>
    <m/>
  </r>
  <r>
    <x v="523"/>
    <s v=""/>
    <m/>
    <m/>
    <m/>
    <x v="0"/>
    <m/>
    <m/>
    <m/>
    <m/>
    <m/>
    <m/>
    <m/>
    <m/>
    <m/>
    <m/>
    <n v="530"/>
    <m/>
    <m/>
    <m/>
    <m/>
    <m/>
    <e v="#REF!"/>
    <m/>
  </r>
  <r>
    <x v="524"/>
    <s v=""/>
    <m/>
    <m/>
    <m/>
    <x v="0"/>
    <m/>
    <m/>
    <m/>
    <m/>
    <m/>
    <m/>
    <m/>
    <m/>
    <m/>
    <m/>
    <n v="531"/>
    <m/>
    <m/>
    <m/>
    <m/>
    <m/>
    <e v="#REF!"/>
    <m/>
  </r>
  <r>
    <x v="525"/>
    <s v=""/>
    <m/>
    <m/>
    <m/>
    <x v="0"/>
    <m/>
    <m/>
    <m/>
    <m/>
    <m/>
    <m/>
    <m/>
    <m/>
    <m/>
    <m/>
    <n v="532"/>
    <m/>
    <m/>
    <m/>
    <m/>
    <m/>
    <e v="#REF!"/>
    <m/>
  </r>
  <r>
    <x v="526"/>
    <s v=""/>
    <m/>
    <m/>
    <m/>
    <x v="0"/>
    <m/>
    <m/>
    <m/>
    <m/>
    <m/>
    <m/>
    <m/>
    <m/>
    <m/>
    <m/>
    <n v="533"/>
    <m/>
    <m/>
    <m/>
    <m/>
    <m/>
    <e v="#REF!"/>
    <m/>
  </r>
  <r>
    <x v="527"/>
    <s v=""/>
    <m/>
    <m/>
    <m/>
    <x v="0"/>
    <m/>
    <m/>
    <m/>
    <m/>
    <m/>
    <m/>
    <m/>
    <m/>
    <m/>
    <m/>
    <n v="534"/>
    <m/>
    <m/>
    <m/>
    <m/>
    <m/>
    <e v="#REF!"/>
    <m/>
  </r>
  <r>
    <x v="528"/>
    <s v=""/>
    <m/>
    <m/>
    <m/>
    <x v="0"/>
    <m/>
    <m/>
    <m/>
    <m/>
    <m/>
    <m/>
    <m/>
    <m/>
    <m/>
    <m/>
    <n v="535"/>
    <m/>
    <m/>
    <m/>
    <m/>
    <m/>
    <e v="#REF!"/>
    <m/>
  </r>
  <r>
    <x v="529"/>
    <s v=""/>
    <m/>
    <m/>
    <m/>
    <x v="0"/>
    <m/>
    <m/>
    <m/>
    <m/>
    <m/>
    <m/>
    <m/>
    <m/>
    <m/>
    <m/>
    <n v="536"/>
    <m/>
    <m/>
    <m/>
    <m/>
    <m/>
    <e v="#REF!"/>
    <m/>
  </r>
  <r>
    <x v="530"/>
    <s v=""/>
    <m/>
    <m/>
    <m/>
    <x v="0"/>
    <m/>
    <m/>
    <m/>
    <m/>
    <m/>
    <m/>
    <m/>
    <m/>
    <m/>
    <m/>
    <n v="537"/>
    <m/>
    <m/>
    <m/>
    <m/>
    <m/>
    <e v="#REF!"/>
    <m/>
  </r>
  <r>
    <x v="531"/>
    <s v=""/>
    <m/>
    <m/>
    <m/>
    <x v="0"/>
    <m/>
    <m/>
    <m/>
    <m/>
    <m/>
    <m/>
    <m/>
    <m/>
    <m/>
    <m/>
    <n v="538"/>
    <m/>
    <m/>
    <m/>
    <m/>
    <m/>
    <e v="#REF!"/>
    <m/>
  </r>
  <r>
    <x v="532"/>
    <s v=""/>
    <m/>
    <m/>
    <m/>
    <x v="0"/>
    <m/>
    <m/>
    <m/>
    <m/>
    <m/>
    <m/>
    <m/>
    <m/>
    <m/>
    <m/>
    <n v="539"/>
    <m/>
    <m/>
    <m/>
    <m/>
    <m/>
    <e v="#REF!"/>
    <m/>
  </r>
  <r>
    <x v="533"/>
    <s v=""/>
    <m/>
    <m/>
    <m/>
    <x v="0"/>
    <m/>
    <m/>
    <m/>
    <m/>
    <m/>
    <m/>
    <m/>
    <m/>
    <m/>
    <m/>
    <n v="540"/>
    <m/>
    <m/>
    <m/>
    <m/>
    <m/>
    <e v="#REF!"/>
    <m/>
  </r>
  <r>
    <x v="534"/>
    <s v=""/>
    <m/>
    <m/>
    <m/>
    <x v="0"/>
    <m/>
    <m/>
    <m/>
    <m/>
    <m/>
    <m/>
    <m/>
    <m/>
    <m/>
    <m/>
    <n v="541"/>
    <m/>
    <m/>
    <m/>
    <m/>
    <m/>
    <e v="#REF!"/>
    <m/>
  </r>
  <r>
    <x v="535"/>
    <s v=""/>
    <m/>
    <m/>
    <m/>
    <x v="0"/>
    <m/>
    <m/>
    <m/>
    <m/>
    <m/>
    <m/>
    <m/>
    <m/>
    <m/>
    <m/>
    <n v="542"/>
    <m/>
    <m/>
    <m/>
    <m/>
    <m/>
    <e v="#REF!"/>
    <m/>
  </r>
  <r>
    <x v="536"/>
    <s v=""/>
    <m/>
    <m/>
    <m/>
    <x v="0"/>
    <m/>
    <m/>
    <m/>
    <m/>
    <m/>
    <m/>
    <m/>
    <m/>
    <m/>
    <m/>
    <n v="543"/>
    <m/>
    <m/>
    <m/>
    <m/>
    <m/>
    <e v="#REF!"/>
    <m/>
  </r>
  <r>
    <x v="537"/>
    <s v=""/>
    <m/>
    <m/>
    <m/>
    <x v="0"/>
    <m/>
    <m/>
    <m/>
    <m/>
    <m/>
    <m/>
    <m/>
    <m/>
    <m/>
    <m/>
    <n v="544"/>
    <m/>
    <m/>
    <m/>
    <m/>
    <m/>
    <e v="#REF!"/>
    <m/>
  </r>
  <r>
    <x v="538"/>
    <s v=""/>
    <m/>
    <m/>
    <m/>
    <x v="0"/>
    <m/>
    <m/>
    <m/>
    <m/>
    <m/>
    <m/>
    <m/>
    <m/>
    <m/>
    <m/>
    <n v="545"/>
    <m/>
    <m/>
    <m/>
    <m/>
    <m/>
    <e v="#REF!"/>
    <m/>
  </r>
  <r>
    <x v="539"/>
    <s v=""/>
    <m/>
    <m/>
    <m/>
    <x v="0"/>
    <m/>
    <m/>
    <m/>
    <m/>
    <m/>
    <m/>
    <m/>
    <m/>
    <m/>
    <m/>
    <n v="546"/>
    <m/>
    <m/>
    <m/>
    <m/>
    <m/>
    <e v="#REF!"/>
    <m/>
  </r>
  <r>
    <x v="540"/>
    <s v=""/>
    <m/>
    <m/>
    <m/>
    <x v="0"/>
    <m/>
    <m/>
    <m/>
    <m/>
    <m/>
    <m/>
    <m/>
    <m/>
    <m/>
    <m/>
    <n v="547"/>
    <m/>
    <m/>
    <m/>
    <m/>
    <m/>
    <e v="#REF!"/>
    <m/>
  </r>
  <r>
    <x v="541"/>
    <s v=""/>
    <m/>
    <m/>
    <m/>
    <x v="0"/>
    <m/>
    <m/>
    <m/>
    <m/>
    <m/>
    <m/>
    <m/>
    <m/>
    <m/>
    <m/>
    <n v="548"/>
    <m/>
    <m/>
    <m/>
    <m/>
    <m/>
    <e v="#REF!"/>
    <m/>
  </r>
  <r>
    <x v="542"/>
    <s v=""/>
    <m/>
    <m/>
    <m/>
    <x v="0"/>
    <m/>
    <m/>
    <m/>
    <m/>
    <m/>
    <m/>
    <m/>
    <m/>
    <m/>
    <m/>
    <n v="549"/>
    <m/>
    <m/>
    <m/>
    <m/>
    <m/>
    <e v="#REF!"/>
    <m/>
  </r>
  <r>
    <x v="543"/>
    <s v=""/>
    <m/>
    <m/>
    <m/>
    <x v="0"/>
    <m/>
    <m/>
    <m/>
    <m/>
    <m/>
    <m/>
    <m/>
    <m/>
    <m/>
    <m/>
    <n v="550"/>
    <m/>
    <m/>
    <m/>
    <m/>
    <m/>
    <e v="#REF!"/>
    <m/>
  </r>
  <r>
    <x v="544"/>
    <s v=""/>
    <m/>
    <m/>
    <m/>
    <x v="0"/>
    <m/>
    <m/>
    <m/>
    <m/>
    <m/>
    <m/>
    <m/>
    <m/>
    <m/>
    <m/>
    <n v="551"/>
    <m/>
    <m/>
    <m/>
    <m/>
    <m/>
    <e v="#REF!"/>
    <m/>
  </r>
  <r>
    <x v="545"/>
    <s v=""/>
    <m/>
    <m/>
    <m/>
    <x v="0"/>
    <m/>
    <m/>
    <m/>
    <m/>
    <m/>
    <m/>
    <m/>
    <m/>
    <m/>
    <m/>
    <n v="552"/>
    <m/>
    <m/>
    <m/>
    <m/>
    <m/>
    <e v="#REF!"/>
    <m/>
  </r>
  <r>
    <x v="546"/>
    <s v=""/>
    <m/>
    <m/>
    <m/>
    <x v="0"/>
    <m/>
    <m/>
    <m/>
    <m/>
    <m/>
    <m/>
    <m/>
    <m/>
    <m/>
    <m/>
    <n v="553"/>
    <m/>
    <m/>
    <m/>
    <m/>
    <m/>
    <e v="#REF!"/>
    <m/>
  </r>
  <r>
    <x v="547"/>
    <s v=""/>
    <m/>
    <m/>
    <m/>
    <x v="0"/>
    <m/>
    <m/>
    <m/>
    <m/>
    <m/>
    <m/>
    <m/>
    <m/>
    <m/>
    <m/>
    <n v="554"/>
    <m/>
    <m/>
    <m/>
    <m/>
    <m/>
    <e v="#REF!"/>
    <m/>
  </r>
  <r>
    <x v="548"/>
    <s v=""/>
    <m/>
    <m/>
    <m/>
    <x v="0"/>
    <m/>
    <m/>
    <m/>
    <m/>
    <m/>
    <m/>
    <m/>
    <m/>
    <m/>
    <m/>
    <n v="555"/>
    <m/>
    <m/>
    <m/>
    <m/>
    <m/>
    <e v="#REF!"/>
    <m/>
  </r>
  <r>
    <x v="549"/>
    <s v=""/>
    <m/>
    <m/>
    <m/>
    <x v="0"/>
    <m/>
    <m/>
    <m/>
    <m/>
    <m/>
    <m/>
    <m/>
    <m/>
    <m/>
    <m/>
    <n v="556"/>
    <m/>
    <m/>
    <m/>
    <m/>
    <m/>
    <e v="#REF!"/>
    <m/>
  </r>
  <r>
    <x v="550"/>
    <s v=""/>
    <m/>
    <m/>
    <m/>
    <x v="0"/>
    <m/>
    <m/>
    <m/>
    <m/>
    <m/>
    <m/>
    <m/>
    <m/>
    <m/>
    <m/>
    <n v="557"/>
    <m/>
    <m/>
    <m/>
    <m/>
    <m/>
    <e v="#REF!"/>
    <m/>
  </r>
  <r>
    <x v="551"/>
    <s v=""/>
    <m/>
    <m/>
    <m/>
    <x v="0"/>
    <m/>
    <m/>
    <m/>
    <m/>
    <m/>
    <m/>
    <m/>
    <m/>
    <m/>
    <m/>
    <n v="558"/>
    <m/>
    <m/>
    <m/>
    <m/>
    <m/>
    <e v="#REF!"/>
    <m/>
  </r>
  <r>
    <x v="552"/>
    <s v=""/>
    <m/>
    <m/>
    <m/>
    <x v="0"/>
    <m/>
    <m/>
    <m/>
    <m/>
    <m/>
    <m/>
    <m/>
    <m/>
    <m/>
    <m/>
    <n v="559"/>
    <m/>
    <m/>
    <m/>
    <m/>
    <m/>
    <e v="#REF!"/>
    <m/>
  </r>
  <r>
    <x v="553"/>
    <s v=""/>
    <m/>
    <m/>
    <m/>
    <x v="0"/>
    <m/>
    <m/>
    <m/>
    <m/>
    <m/>
    <m/>
    <m/>
    <m/>
    <m/>
    <m/>
    <n v="560"/>
    <m/>
    <m/>
    <m/>
    <m/>
    <m/>
    <e v="#REF!"/>
    <m/>
  </r>
  <r>
    <x v="554"/>
    <s v=""/>
    <m/>
    <m/>
    <m/>
    <x v="0"/>
    <m/>
    <m/>
    <m/>
    <m/>
    <m/>
    <m/>
    <m/>
    <m/>
    <m/>
    <m/>
    <n v="561"/>
    <m/>
    <m/>
    <m/>
    <m/>
    <m/>
    <e v="#REF!"/>
    <m/>
  </r>
  <r>
    <x v="555"/>
    <s v=""/>
    <m/>
    <m/>
    <m/>
    <x v="0"/>
    <m/>
    <m/>
    <m/>
    <m/>
    <m/>
    <m/>
    <m/>
    <m/>
    <m/>
    <m/>
    <n v="562"/>
    <m/>
    <m/>
    <m/>
    <m/>
    <m/>
    <e v="#REF!"/>
    <m/>
  </r>
  <r>
    <x v="556"/>
    <s v=""/>
    <m/>
    <m/>
    <m/>
    <x v="0"/>
    <m/>
    <m/>
    <m/>
    <m/>
    <m/>
    <m/>
    <m/>
    <m/>
    <m/>
    <m/>
    <n v="563"/>
    <m/>
    <m/>
    <m/>
    <m/>
    <m/>
    <e v="#REF!"/>
    <m/>
  </r>
  <r>
    <x v="557"/>
    <s v=""/>
    <m/>
    <m/>
    <m/>
    <x v="0"/>
    <m/>
    <m/>
    <m/>
    <m/>
    <m/>
    <m/>
    <m/>
    <m/>
    <m/>
    <m/>
    <n v="564"/>
    <m/>
    <m/>
    <m/>
    <m/>
    <m/>
    <e v="#REF!"/>
    <m/>
  </r>
  <r>
    <x v="558"/>
    <s v=""/>
    <m/>
    <m/>
    <m/>
    <x v="0"/>
    <m/>
    <m/>
    <m/>
    <m/>
    <m/>
    <m/>
    <m/>
    <m/>
    <m/>
    <m/>
    <n v="565"/>
    <m/>
    <m/>
    <m/>
    <m/>
    <m/>
    <e v="#REF!"/>
    <m/>
  </r>
  <r>
    <x v="559"/>
    <s v=""/>
    <m/>
    <m/>
    <m/>
    <x v="0"/>
    <m/>
    <m/>
    <m/>
    <m/>
    <m/>
    <m/>
    <m/>
    <m/>
    <m/>
    <m/>
    <n v="566"/>
    <m/>
    <m/>
    <m/>
    <m/>
    <m/>
    <e v="#REF!"/>
    <m/>
  </r>
  <r>
    <x v="560"/>
    <s v=""/>
    <m/>
    <m/>
    <m/>
    <x v="0"/>
    <m/>
    <m/>
    <m/>
    <m/>
    <m/>
    <m/>
    <m/>
    <m/>
    <m/>
    <m/>
    <n v="567"/>
    <m/>
    <m/>
    <m/>
    <m/>
    <m/>
    <e v="#REF!"/>
    <m/>
  </r>
  <r>
    <x v="561"/>
    <s v=""/>
    <m/>
    <m/>
    <m/>
    <x v="0"/>
    <m/>
    <m/>
    <m/>
    <m/>
    <m/>
    <m/>
    <m/>
    <m/>
    <m/>
    <m/>
    <n v="568"/>
    <m/>
    <m/>
    <m/>
    <m/>
    <m/>
    <e v="#REF!"/>
    <m/>
  </r>
  <r>
    <x v="562"/>
    <s v=""/>
    <m/>
    <m/>
    <m/>
    <x v="0"/>
    <m/>
    <m/>
    <m/>
    <m/>
    <m/>
    <m/>
    <m/>
    <m/>
    <m/>
    <m/>
    <n v="569"/>
    <m/>
    <m/>
    <m/>
    <m/>
    <m/>
    <e v="#REF!"/>
    <m/>
  </r>
  <r>
    <x v="563"/>
    <s v=""/>
    <m/>
    <m/>
    <m/>
    <x v="0"/>
    <m/>
    <m/>
    <m/>
    <m/>
    <m/>
    <m/>
    <m/>
    <m/>
    <m/>
    <m/>
    <n v="570"/>
    <m/>
    <m/>
    <m/>
    <m/>
    <m/>
    <e v="#REF!"/>
    <m/>
  </r>
  <r>
    <x v="564"/>
    <s v=""/>
    <m/>
    <m/>
    <m/>
    <x v="0"/>
    <m/>
    <m/>
    <m/>
    <m/>
    <m/>
    <m/>
    <m/>
    <m/>
    <m/>
    <m/>
    <n v="571"/>
    <m/>
    <m/>
    <m/>
    <m/>
    <m/>
    <e v="#REF!"/>
    <m/>
  </r>
  <r>
    <x v="565"/>
    <s v=""/>
    <m/>
    <m/>
    <m/>
    <x v="0"/>
    <m/>
    <m/>
    <m/>
    <m/>
    <m/>
    <m/>
    <m/>
    <m/>
    <m/>
    <m/>
    <n v="572"/>
    <m/>
    <m/>
    <m/>
    <m/>
    <m/>
    <e v="#REF!"/>
    <m/>
  </r>
  <r>
    <x v="566"/>
    <s v=""/>
    <m/>
    <m/>
    <m/>
    <x v="0"/>
    <m/>
    <m/>
    <m/>
    <m/>
    <m/>
    <m/>
    <m/>
    <m/>
    <m/>
    <m/>
    <n v="573"/>
    <m/>
    <m/>
    <m/>
    <m/>
    <m/>
    <e v="#REF!"/>
    <m/>
  </r>
  <r>
    <x v="567"/>
    <s v=""/>
    <m/>
    <m/>
    <m/>
    <x v="0"/>
    <m/>
    <m/>
    <m/>
    <m/>
    <m/>
    <m/>
    <m/>
    <m/>
    <m/>
    <m/>
    <n v="574"/>
    <m/>
    <m/>
    <m/>
    <m/>
    <m/>
    <e v="#REF!"/>
    <m/>
  </r>
  <r>
    <x v="568"/>
    <s v=""/>
    <m/>
    <m/>
    <m/>
    <x v="0"/>
    <m/>
    <m/>
    <m/>
    <m/>
    <m/>
    <m/>
    <m/>
    <m/>
    <m/>
    <m/>
    <n v="575"/>
    <m/>
    <m/>
    <m/>
    <m/>
    <m/>
    <e v="#REF!"/>
    <m/>
  </r>
  <r>
    <x v="569"/>
    <s v=""/>
    <m/>
    <m/>
    <m/>
    <x v="0"/>
    <m/>
    <m/>
    <m/>
    <m/>
    <m/>
    <m/>
    <m/>
    <m/>
    <m/>
    <m/>
    <n v="576"/>
    <m/>
    <m/>
    <m/>
    <m/>
    <m/>
    <e v="#REF!"/>
    <m/>
  </r>
  <r>
    <x v="570"/>
    <s v=""/>
    <m/>
    <m/>
    <m/>
    <x v="0"/>
    <m/>
    <m/>
    <m/>
    <m/>
    <m/>
    <m/>
    <m/>
    <m/>
    <m/>
    <m/>
    <n v="577"/>
    <m/>
    <m/>
    <m/>
    <m/>
    <m/>
    <e v="#REF!"/>
    <m/>
  </r>
  <r>
    <x v="571"/>
    <s v=""/>
    <m/>
    <m/>
    <m/>
    <x v="0"/>
    <m/>
    <m/>
    <m/>
    <m/>
    <m/>
    <m/>
    <m/>
    <m/>
    <m/>
    <m/>
    <n v="578"/>
    <m/>
    <m/>
    <m/>
    <m/>
    <m/>
    <e v="#REF!"/>
    <m/>
  </r>
  <r>
    <x v="572"/>
    <s v=""/>
    <m/>
    <m/>
    <m/>
    <x v="0"/>
    <m/>
    <m/>
    <m/>
    <m/>
    <m/>
    <m/>
    <m/>
    <m/>
    <m/>
    <m/>
    <n v="579"/>
    <m/>
    <m/>
    <m/>
    <m/>
    <m/>
    <e v="#REF!"/>
    <m/>
  </r>
  <r>
    <x v="573"/>
    <s v=""/>
    <m/>
    <m/>
    <m/>
    <x v="0"/>
    <m/>
    <m/>
    <m/>
    <m/>
    <m/>
    <m/>
    <m/>
    <m/>
    <m/>
    <m/>
    <n v="580"/>
    <m/>
    <m/>
    <m/>
    <m/>
    <m/>
    <e v="#REF!"/>
    <m/>
  </r>
  <r>
    <x v="574"/>
    <s v=""/>
    <m/>
    <m/>
    <m/>
    <x v="0"/>
    <m/>
    <m/>
    <m/>
    <m/>
    <m/>
    <m/>
    <m/>
    <m/>
    <m/>
    <m/>
    <n v="581"/>
    <m/>
    <m/>
    <m/>
    <m/>
    <m/>
    <e v="#REF!"/>
    <m/>
  </r>
  <r>
    <x v="575"/>
    <s v=""/>
    <m/>
    <m/>
    <m/>
    <x v="0"/>
    <m/>
    <m/>
    <m/>
    <m/>
    <m/>
    <m/>
    <m/>
    <m/>
    <m/>
    <m/>
    <n v="582"/>
    <m/>
    <m/>
    <m/>
    <m/>
    <m/>
    <e v="#REF!"/>
    <m/>
  </r>
  <r>
    <x v="576"/>
    <s v=""/>
    <m/>
    <m/>
    <m/>
    <x v="0"/>
    <m/>
    <m/>
    <m/>
    <m/>
    <m/>
    <m/>
    <m/>
    <m/>
    <m/>
    <m/>
    <n v="583"/>
    <m/>
    <m/>
    <m/>
    <m/>
    <m/>
    <e v="#REF!"/>
    <m/>
  </r>
  <r>
    <x v="577"/>
    <s v=""/>
    <m/>
    <m/>
    <m/>
    <x v="0"/>
    <m/>
    <m/>
    <m/>
    <m/>
    <m/>
    <m/>
    <m/>
    <m/>
    <m/>
    <m/>
    <n v="584"/>
    <m/>
    <m/>
    <m/>
    <m/>
    <m/>
    <e v="#REF!"/>
    <m/>
  </r>
  <r>
    <x v="578"/>
    <s v=""/>
    <m/>
    <m/>
    <m/>
    <x v="0"/>
    <m/>
    <m/>
    <m/>
    <m/>
    <m/>
    <m/>
    <m/>
    <m/>
    <m/>
    <m/>
    <n v="585"/>
    <m/>
    <m/>
    <m/>
    <m/>
    <m/>
    <e v="#REF!"/>
    <m/>
  </r>
  <r>
    <x v="579"/>
    <s v=""/>
    <m/>
    <m/>
    <m/>
    <x v="0"/>
    <m/>
    <m/>
    <m/>
    <m/>
    <m/>
    <m/>
    <m/>
    <m/>
    <m/>
    <m/>
    <n v="586"/>
    <m/>
    <m/>
    <m/>
    <m/>
    <m/>
    <e v="#REF!"/>
    <m/>
  </r>
  <r>
    <x v="580"/>
    <s v=""/>
    <m/>
    <m/>
    <m/>
    <x v="0"/>
    <m/>
    <m/>
    <m/>
    <m/>
    <m/>
    <m/>
    <m/>
    <m/>
    <m/>
    <m/>
    <n v="587"/>
    <m/>
    <m/>
    <m/>
    <m/>
    <m/>
    <e v="#REF!"/>
    <m/>
  </r>
  <r>
    <x v="581"/>
    <s v=""/>
    <m/>
    <m/>
    <m/>
    <x v="0"/>
    <m/>
    <m/>
    <m/>
    <m/>
    <m/>
    <m/>
    <m/>
    <m/>
    <m/>
    <m/>
    <n v="588"/>
    <m/>
    <m/>
    <m/>
    <m/>
    <m/>
    <e v="#REF!"/>
    <m/>
  </r>
  <r>
    <x v="582"/>
    <s v=""/>
    <m/>
    <m/>
    <m/>
    <x v="0"/>
    <m/>
    <m/>
    <m/>
    <m/>
    <m/>
    <m/>
    <m/>
    <m/>
    <m/>
    <m/>
    <n v="589"/>
    <m/>
    <m/>
    <m/>
    <m/>
    <m/>
    <e v="#REF!"/>
    <m/>
  </r>
  <r>
    <x v="583"/>
    <s v=""/>
    <m/>
    <m/>
    <m/>
    <x v="0"/>
    <m/>
    <m/>
    <m/>
    <m/>
    <m/>
    <m/>
    <m/>
    <m/>
    <m/>
    <m/>
    <n v="590"/>
    <m/>
    <m/>
    <m/>
    <m/>
    <m/>
    <e v="#REF!"/>
    <m/>
  </r>
  <r>
    <x v="584"/>
    <s v=""/>
    <m/>
    <m/>
    <m/>
    <x v="0"/>
    <m/>
    <m/>
    <m/>
    <m/>
    <m/>
    <m/>
    <m/>
    <m/>
    <m/>
    <m/>
    <n v="591"/>
    <m/>
    <m/>
    <m/>
    <m/>
    <m/>
    <e v="#REF!"/>
    <m/>
  </r>
  <r>
    <x v="585"/>
    <s v=""/>
    <m/>
    <m/>
    <m/>
    <x v="0"/>
    <m/>
    <m/>
    <m/>
    <m/>
    <m/>
    <m/>
    <m/>
    <m/>
    <m/>
    <m/>
    <n v="592"/>
    <m/>
    <m/>
    <m/>
    <m/>
    <m/>
    <e v="#REF!"/>
    <m/>
  </r>
  <r>
    <x v="586"/>
    <s v=""/>
    <m/>
    <m/>
    <m/>
    <x v="0"/>
    <m/>
    <m/>
    <m/>
    <m/>
    <m/>
    <m/>
    <m/>
    <m/>
    <m/>
    <m/>
    <n v="593"/>
    <m/>
    <m/>
    <m/>
    <m/>
    <m/>
    <e v="#REF!"/>
    <m/>
  </r>
  <r>
    <x v="587"/>
    <s v=""/>
    <m/>
    <m/>
    <m/>
    <x v="0"/>
    <m/>
    <m/>
    <m/>
    <m/>
    <m/>
    <m/>
    <m/>
    <m/>
    <m/>
    <m/>
    <n v="594"/>
    <m/>
    <m/>
    <m/>
    <m/>
    <m/>
    <e v="#REF!"/>
    <m/>
  </r>
  <r>
    <x v="588"/>
    <s v=""/>
    <m/>
    <m/>
    <m/>
    <x v="0"/>
    <m/>
    <m/>
    <m/>
    <m/>
    <m/>
    <m/>
    <m/>
    <m/>
    <m/>
    <m/>
    <n v="595"/>
    <m/>
    <m/>
    <m/>
    <m/>
    <m/>
    <e v="#REF!"/>
    <m/>
  </r>
  <r>
    <x v="589"/>
    <s v=""/>
    <m/>
    <m/>
    <m/>
    <x v="0"/>
    <m/>
    <m/>
    <m/>
    <m/>
    <m/>
    <m/>
    <m/>
    <m/>
    <m/>
    <m/>
    <n v="596"/>
    <m/>
    <m/>
    <m/>
    <m/>
    <m/>
    <e v="#REF!"/>
    <m/>
  </r>
  <r>
    <x v="590"/>
    <s v=""/>
    <m/>
    <m/>
    <m/>
    <x v="0"/>
    <m/>
    <m/>
    <m/>
    <m/>
    <m/>
    <m/>
    <m/>
    <m/>
    <m/>
    <m/>
    <n v="597"/>
    <m/>
    <m/>
    <m/>
    <m/>
    <m/>
    <e v="#REF!"/>
    <m/>
  </r>
  <r>
    <x v="591"/>
    <s v=""/>
    <m/>
    <m/>
    <m/>
    <x v="0"/>
    <m/>
    <m/>
    <m/>
    <m/>
    <m/>
    <m/>
    <m/>
    <m/>
    <m/>
    <m/>
    <n v="598"/>
    <m/>
    <m/>
    <m/>
    <m/>
    <m/>
    <e v="#REF!"/>
    <m/>
  </r>
  <r>
    <x v="592"/>
    <s v=""/>
    <m/>
    <m/>
    <m/>
    <x v="0"/>
    <m/>
    <m/>
    <m/>
    <m/>
    <m/>
    <m/>
    <m/>
    <m/>
    <m/>
    <m/>
    <n v="599"/>
    <m/>
    <m/>
    <m/>
    <m/>
    <m/>
    <e v="#REF!"/>
    <m/>
  </r>
  <r>
    <x v="593"/>
    <s v=""/>
    <m/>
    <m/>
    <m/>
    <x v="0"/>
    <m/>
    <m/>
    <m/>
    <m/>
    <m/>
    <m/>
    <m/>
    <m/>
    <m/>
    <m/>
    <n v="600"/>
    <m/>
    <m/>
    <m/>
    <m/>
    <m/>
    <e v="#REF!"/>
    <m/>
  </r>
  <r>
    <x v="594"/>
    <s v=""/>
    <m/>
    <m/>
    <m/>
    <x v="0"/>
    <m/>
    <m/>
    <m/>
    <m/>
    <m/>
    <m/>
    <m/>
    <m/>
    <m/>
    <m/>
    <n v="601"/>
    <m/>
    <m/>
    <m/>
    <m/>
    <m/>
    <e v="#REF!"/>
    <m/>
  </r>
  <r>
    <x v="595"/>
    <s v=""/>
    <m/>
    <m/>
    <m/>
    <x v="0"/>
    <m/>
    <m/>
    <m/>
    <m/>
    <m/>
    <m/>
    <m/>
    <m/>
    <m/>
    <m/>
    <n v="602"/>
    <m/>
    <m/>
    <m/>
    <m/>
    <m/>
    <e v="#REF!"/>
    <m/>
  </r>
  <r>
    <x v="596"/>
    <s v=""/>
    <m/>
    <m/>
    <m/>
    <x v="0"/>
    <m/>
    <m/>
    <m/>
    <m/>
    <m/>
    <m/>
    <m/>
    <m/>
    <m/>
    <m/>
    <n v="603"/>
    <m/>
    <m/>
    <m/>
    <m/>
    <m/>
    <e v="#REF!"/>
    <m/>
  </r>
  <r>
    <x v="597"/>
    <s v=""/>
    <m/>
    <m/>
    <m/>
    <x v="0"/>
    <m/>
    <m/>
    <m/>
    <m/>
    <m/>
    <m/>
    <m/>
    <m/>
    <m/>
    <m/>
    <n v="604"/>
    <m/>
    <m/>
    <m/>
    <m/>
    <m/>
    <e v="#REF!"/>
    <m/>
  </r>
  <r>
    <x v="598"/>
    <s v=""/>
    <m/>
    <m/>
    <m/>
    <x v="0"/>
    <m/>
    <m/>
    <m/>
    <m/>
    <m/>
    <m/>
    <m/>
    <m/>
    <m/>
    <m/>
    <n v="605"/>
    <m/>
    <m/>
    <m/>
    <m/>
    <m/>
    <e v="#REF!"/>
    <m/>
  </r>
  <r>
    <x v="599"/>
    <s v=""/>
    <m/>
    <m/>
    <m/>
    <x v="0"/>
    <m/>
    <m/>
    <m/>
    <m/>
    <m/>
    <m/>
    <m/>
    <m/>
    <m/>
    <m/>
    <n v="606"/>
    <m/>
    <m/>
    <m/>
    <m/>
    <m/>
    <e v="#REF!"/>
    <m/>
  </r>
  <r>
    <x v="600"/>
    <s v=""/>
    <m/>
    <m/>
    <m/>
    <x v="0"/>
    <m/>
    <m/>
    <m/>
    <m/>
    <m/>
    <m/>
    <m/>
    <m/>
    <m/>
    <m/>
    <n v="607"/>
    <m/>
    <m/>
    <m/>
    <m/>
    <m/>
    <e v="#REF!"/>
    <m/>
  </r>
  <r>
    <x v="601"/>
    <s v=""/>
    <m/>
    <m/>
    <m/>
    <x v="0"/>
    <m/>
    <m/>
    <m/>
    <m/>
    <m/>
    <m/>
    <m/>
    <m/>
    <m/>
    <m/>
    <n v="608"/>
    <m/>
    <m/>
    <m/>
    <m/>
    <m/>
    <e v="#REF!"/>
    <m/>
  </r>
  <r>
    <x v="602"/>
    <s v=""/>
    <m/>
    <m/>
    <m/>
    <x v="0"/>
    <m/>
    <m/>
    <m/>
    <m/>
    <m/>
    <m/>
    <m/>
    <m/>
    <m/>
    <m/>
    <n v="609"/>
    <m/>
    <m/>
    <m/>
    <m/>
    <m/>
    <e v="#REF!"/>
    <m/>
  </r>
  <r>
    <x v="603"/>
    <s v=""/>
    <m/>
    <m/>
    <m/>
    <x v="0"/>
    <m/>
    <m/>
    <m/>
    <m/>
    <m/>
    <m/>
    <m/>
    <m/>
    <m/>
    <m/>
    <n v="610"/>
    <m/>
    <m/>
    <m/>
    <m/>
    <m/>
    <e v="#REF!"/>
    <m/>
  </r>
  <r>
    <x v="604"/>
    <s v=""/>
    <m/>
    <m/>
    <m/>
    <x v="0"/>
    <m/>
    <m/>
    <m/>
    <m/>
    <m/>
    <m/>
    <m/>
    <m/>
    <m/>
    <m/>
    <n v="611"/>
    <m/>
    <m/>
    <m/>
    <m/>
    <m/>
    <e v="#REF!"/>
    <m/>
  </r>
  <r>
    <x v="605"/>
    <s v=""/>
    <m/>
    <m/>
    <m/>
    <x v="0"/>
    <m/>
    <m/>
    <m/>
    <m/>
    <m/>
    <m/>
    <m/>
    <m/>
    <m/>
    <m/>
    <n v="612"/>
    <m/>
    <m/>
    <m/>
    <m/>
    <m/>
    <e v="#REF!"/>
    <m/>
  </r>
  <r>
    <x v="606"/>
    <s v=""/>
    <m/>
    <m/>
    <m/>
    <x v="0"/>
    <m/>
    <m/>
    <m/>
    <m/>
    <m/>
    <m/>
    <m/>
    <m/>
    <m/>
    <m/>
    <n v="613"/>
    <m/>
    <m/>
    <m/>
    <m/>
    <m/>
    <e v="#REF!"/>
    <m/>
  </r>
  <r>
    <x v="607"/>
    <s v=""/>
    <m/>
    <m/>
    <m/>
    <x v="0"/>
    <m/>
    <m/>
    <m/>
    <m/>
    <m/>
    <m/>
    <m/>
    <m/>
    <m/>
    <m/>
    <n v="614"/>
    <m/>
    <m/>
    <m/>
    <m/>
    <m/>
    <e v="#REF!"/>
    <m/>
  </r>
  <r>
    <x v="608"/>
    <s v=""/>
    <m/>
    <m/>
    <m/>
    <x v="0"/>
    <m/>
    <m/>
    <m/>
    <m/>
    <m/>
    <m/>
    <m/>
    <m/>
    <m/>
    <m/>
    <n v="615"/>
    <m/>
    <m/>
    <m/>
    <m/>
    <m/>
    <e v="#REF!"/>
    <m/>
  </r>
  <r>
    <x v="609"/>
    <s v=""/>
    <m/>
    <m/>
    <m/>
    <x v="0"/>
    <m/>
    <m/>
    <m/>
    <m/>
    <m/>
    <m/>
    <m/>
    <m/>
    <m/>
    <m/>
    <n v="616"/>
    <m/>
    <m/>
    <m/>
    <m/>
    <m/>
    <e v="#REF!"/>
    <m/>
  </r>
  <r>
    <x v="610"/>
    <s v=""/>
    <m/>
    <m/>
    <m/>
    <x v="0"/>
    <m/>
    <m/>
    <m/>
    <m/>
    <m/>
    <m/>
    <m/>
    <m/>
    <m/>
    <m/>
    <n v="617"/>
    <m/>
    <m/>
    <m/>
    <m/>
    <m/>
    <e v="#REF!"/>
    <m/>
  </r>
  <r>
    <x v="611"/>
    <s v=""/>
    <m/>
    <m/>
    <m/>
    <x v="0"/>
    <m/>
    <m/>
    <m/>
    <m/>
    <m/>
    <m/>
    <m/>
    <m/>
    <m/>
    <m/>
    <n v="618"/>
    <m/>
    <m/>
    <m/>
    <m/>
    <m/>
    <e v="#REF!"/>
    <m/>
  </r>
  <r>
    <x v="612"/>
    <s v=""/>
    <m/>
    <m/>
    <m/>
    <x v="0"/>
    <m/>
    <m/>
    <m/>
    <m/>
    <m/>
    <m/>
    <m/>
    <m/>
    <m/>
    <m/>
    <n v="619"/>
    <m/>
    <m/>
    <m/>
    <m/>
    <m/>
    <e v="#REF!"/>
    <m/>
  </r>
  <r>
    <x v="613"/>
    <s v=""/>
    <m/>
    <m/>
    <m/>
    <x v="0"/>
    <m/>
    <m/>
    <m/>
    <m/>
    <m/>
    <m/>
    <m/>
    <m/>
    <m/>
    <m/>
    <n v="620"/>
    <m/>
    <m/>
    <m/>
    <m/>
    <m/>
    <e v="#REF!"/>
    <m/>
  </r>
  <r>
    <x v="614"/>
    <s v=""/>
    <m/>
    <m/>
    <m/>
    <x v="0"/>
    <m/>
    <m/>
    <m/>
    <m/>
    <m/>
    <m/>
    <m/>
    <m/>
    <m/>
    <m/>
    <n v="621"/>
    <m/>
    <m/>
    <m/>
    <m/>
    <m/>
    <e v="#REF!"/>
    <m/>
  </r>
  <r>
    <x v="615"/>
    <s v=""/>
    <m/>
    <m/>
    <m/>
    <x v="0"/>
    <m/>
    <m/>
    <m/>
    <m/>
    <m/>
    <m/>
    <m/>
    <m/>
    <m/>
    <m/>
    <n v="622"/>
    <m/>
    <m/>
    <m/>
    <m/>
    <m/>
    <e v="#REF!"/>
    <m/>
  </r>
  <r>
    <x v="616"/>
    <s v=""/>
    <m/>
    <m/>
    <m/>
    <x v="0"/>
    <m/>
    <m/>
    <m/>
    <m/>
    <m/>
    <m/>
    <m/>
    <m/>
    <m/>
    <m/>
    <n v="623"/>
    <m/>
    <m/>
    <m/>
    <m/>
    <m/>
    <e v="#REF!"/>
    <m/>
  </r>
  <r>
    <x v="617"/>
    <s v=""/>
    <m/>
    <m/>
    <m/>
    <x v="0"/>
    <m/>
    <m/>
    <m/>
    <m/>
    <m/>
    <m/>
    <m/>
    <m/>
    <m/>
    <m/>
    <n v="624"/>
    <m/>
    <m/>
    <m/>
    <m/>
    <m/>
    <e v="#REF!"/>
    <m/>
  </r>
  <r>
    <x v="618"/>
    <s v=""/>
    <m/>
    <m/>
    <m/>
    <x v="0"/>
    <m/>
    <m/>
    <m/>
    <m/>
    <m/>
    <m/>
    <m/>
    <m/>
    <m/>
    <m/>
    <n v="625"/>
    <m/>
    <m/>
    <m/>
    <m/>
    <m/>
    <e v="#REF!"/>
    <m/>
  </r>
  <r>
    <x v="619"/>
    <s v=""/>
    <m/>
    <m/>
    <m/>
    <x v="0"/>
    <m/>
    <m/>
    <m/>
    <m/>
    <m/>
    <m/>
    <m/>
    <m/>
    <m/>
    <m/>
    <n v="626"/>
    <m/>
    <m/>
    <m/>
    <m/>
    <m/>
    <e v="#REF!"/>
    <m/>
  </r>
  <r>
    <x v="620"/>
    <s v=""/>
    <m/>
    <m/>
    <m/>
    <x v="0"/>
    <m/>
    <m/>
    <m/>
    <m/>
    <m/>
    <m/>
    <m/>
    <m/>
    <m/>
    <m/>
    <n v="627"/>
    <m/>
    <m/>
    <m/>
    <m/>
    <m/>
    <e v="#REF!"/>
    <m/>
  </r>
  <r>
    <x v="621"/>
    <s v=""/>
    <m/>
    <m/>
    <m/>
    <x v="0"/>
    <m/>
    <m/>
    <m/>
    <m/>
    <m/>
    <m/>
    <m/>
    <m/>
    <m/>
    <m/>
    <n v="628"/>
    <m/>
    <m/>
    <m/>
    <m/>
    <m/>
    <e v="#REF!"/>
    <m/>
  </r>
  <r>
    <x v="622"/>
    <s v=""/>
    <m/>
    <m/>
    <m/>
    <x v="0"/>
    <m/>
    <m/>
    <m/>
    <m/>
    <m/>
    <m/>
    <m/>
    <m/>
    <m/>
    <m/>
    <n v="629"/>
    <m/>
    <m/>
    <m/>
    <m/>
    <m/>
    <e v="#REF!"/>
    <m/>
  </r>
  <r>
    <x v="623"/>
    <s v=""/>
    <m/>
    <m/>
    <m/>
    <x v="0"/>
    <m/>
    <m/>
    <m/>
    <m/>
    <m/>
    <m/>
    <m/>
    <m/>
    <m/>
    <m/>
    <n v="630"/>
    <m/>
    <m/>
    <m/>
    <m/>
    <m/>
    <e v="#REF!"/>
    <m/>
  </r>
  <r>
    <x v="624"/>
    <s v=""/>
    <m/>
    <m/>
    <m/>
    <x v="0"/>
    <m/>
    <m/>
    <m/>
    <m/>
    <m/>
    <m/>
    <m/>
    <m/>
    <m/>
    <m/>
    <n v="631"/>
    <m/>
    <m/>
    <m/>
    <m/>
    <m/>
    <e v="#REF!"/>
    <m/>
  </r>
  <r>
    <x v="625"/>
    <s v=""/>
    <m/>
    <m/>
    <m/>
    <x v="0"/>
    <m/>
    <m/>
    <m/>
    <m/>
    <m/>
    <m/>
    <m/>
    <m/>
    <m/>
    <m/>
    <n v="632"/>
    <m/>
    <m/>
    <m/>
    <m/>
    <m/>
    <e v="#REF!"/>
    <m/>
  </r>
  <r>
    <x v="626"/>
    <s v=""/>
    <m/>
    <m/>
    <m/>
    <x v="0"/>
    <m/>
    <m/>
    <m/>
    <m/>
    <m/>
    <m/>
    <m/>
    <m/>
    <m/>
    <m/>
    <n v="633"/>
    <m/>
    <m/>
    <m/>
    <m/>
    <m/>
    <e v="#REF!"/>
    <m/>
  </r>
  <r>
    <x v="627"/>
    <s v=""/>
    <m/>
    <m/>
    <m/>
    <x v="0"/>
    <m/>
    <m/>
    <m/>
    <m/>
    <m/>
    <m/>
    <m/>
    <m/>
    <m/>
    <m/>
    <n v="634"/>
    <m/>
    <m/>
    <m/>
    <m/>
    <m/>
    <e v="#REF!"/>
    <m/>
  </r>
  <r>
    <x v="628"/>
    <s v=""/>
    <m/>
    <m/>
    <m/>
    <x v="0"/>
    <m/>
    <m/>
    <m/>
    <m/>
    <m/>
    <m/>
    <m/>
    <m/>
    <m/>
    <m/>
    <n v="635"/>
    <m/>
    <m/>
    <m/>
    <m/>
    <m/>
    <e v="#REF!"/>
    <m/>
  </r>
  <r>
    <x v="629"/>
    <s v=""/>
    <m/>
    <m/>
    <m/>
    <x v="0"/>
    <m/>
    <m/>
    <m/>
    <m/>
    <m/>
    <m/>
    <m/>
    <m/>
    <m/>
    <m/>
    <n v="636"/>
    <m/>
    <m/>
    <m/>
    <m/>
    <m/>
    <e v="#REF!"/>
    <m/>
  </r>
  <r>
    <x v="630"/>
    <s v=""/>
    <m/>
    <m/>
    <m/>
    <x v="0"/>
    <m/>
    <m/>
    <m/>
    <m/>
    <m/>
    <m/>
    <m/>
    <m/>
    <m/>
    <m/>
    <n v="637"/>
    <m/>
    <m/>
    <m/>
    <m/>
    <m/>
    <e v="#REF!"/>
    <m/>
  </r>
  <r>
    <x v="631"/>
    <s v=""/>
    <m/>
    <m/>
    <m/>
    <x v="0"/>
    <m/>
    <m/>
    <m/>
    <m/>
    <m/>
    <m/>
    <m/>
    <m/>
    <m/>
    <m/>
    <n v="638"/>
    <m/>
    <m/>
    <m/>
    <m/>
    <m/>
    <e v="#REF!"/>
    <m/>
  </r>
  <r>
    <x v="632"/>
    <s v=""/>
    <m/>
    <m/>
    <m/>
    <x v="0"/>
    <m/>
    <m/>
    <m/>
    <m/>
    <m/>
    <m/>
    <m/>
    <m/>
    <m/>
    <m/>
    <n v="639"/>
    <m/>
    <m/>
    <m/>
    <m/>
    <m/>
    <e v="#REF!"/>
    <m/>
  </r>
  <r>
    <x v="633"/>
    <s v=""/>
    <m/>
    <m/>
    <m/>
    <x v="0"/>
    <m/>
    <m/>
    <m/>
    <m/>
    <m/>
    <m/>
    <m/>
    <m/>
    <m/>
    <m/>
    <n v="640"/>
    <m/>
    <m/>
    <m/>
    <m/>
    <m/>
    <e v="#REF!"/>
    <m/>
  </r>
  <r>
    <x v="634"/>
    <s v=""/>
    <m/>
    <m/>
    <m/>
    <x v="0"/>
    <m/>
    <m/>
    <m/>
    <m/>
    <m/>
    <m/>
    <m/>
    <m/>
    <m/>
    <m/>
    <n v="641"/>
    <m/>
    <m/>
    <m/>
    <m/>
    <m/>
    <e v="#REF!"/>
    <m/>
  </r>
  <r>
    <x v="635"/>
    <s v=""/>
    <m/>
    <m/>
    <m/>
    <x v="0"/>
    <m/>
    <m/>
    <m/>
    <m/>
    <m/>
    <m/>
    <m/>
    <m/>
    <m/>
    <m/>
    <n v="642"/>
    <m/>
    <m/>
    <m/>
    <m/>
    <m/>
    <e v="#REF!"/>
    <m/>
  </r>
  <r>
    <x v="636"/>
    <s v=""/>
    <m/>
    <m/>
    <m/>
    <x v="0"/>
    <m/>
    <m/>
    <m/>
    <m/>
    <m/>
    <m/>
    <m/>
    <m/>
    <m/>
    <m/>
    <n v="643"/>
    <m/>
    <m/>
    <m/>
    <m/>
    <m/>
    <e v="#REF!"/>
    <m/>
  </r>
  <r>
    <x v="637"/>
    <s v=""/>
    <m/>
    <m/>
    <m/>
    <x v="0"/>
    <m/>
    <m/>
    <m/>
    <m/>
    <m/>
    <m/>
    <m/>
    <m/>
    <m/>
    <m/>
    <n v="644"/>
    <m/>
    <m/>
    <m/>
    <m/>
    <m/>
    <e v="#REF!"/>
    <m/>
  </r>
  <r>
    <x v="638"/>
    <s v=""/>
    <m/>
    <m/>
    <m/>
    <x v="0"/>
    <m/>
    <m/>
    <m/>
    <m/>
    <m/>
    <m/>
    <m/>
    <m/>
    <m/>
    <m/>
    <n v="645"/>
    <m/>
    <m/>
    <m/>
    <m/>
    <m/>
    <e v="#REF!"/>
    <m/>
  </r>
  <r>
    <x v="639"/>
    <s v=""/>
    <m/>
    <m/>
    <m/>
    <x v="0"/>
    <m/>
    <m/>
    <m/>
    <m/>
    <m/>
    <m/>
    <m/>
    <m/>
    <m/>
    <m/>
    <n v="646"/>
    <m/>
    <m/>
    <m/>
    <m/>
    <m/>
    <e v="#REF!"/>
    <m/>
  </r>
  <r>
    <x v="640"/>
    <s v=""/>
    <m/>
    <m/>
    <m/>
    <x v="0"/>
    <m/>
    <m/>
    <m/>
    <m/>
    <m/>
    <m/>
    <m/>
    <m/>
    <m/>
    <m/>
    <n v="647"/>
    <m/>
    <m/>
    <m/>
    <m/>
    <m/>
    <e v="#REF!"/>
    <m/>
  </r>
  <r>
    <x v="641"/>
    <s v=""/>
    <m/>
    <m/>
    <m/>
    <x v="0"/>
    <m/>
    <m/>
    <m/>
    <m/>
    <m/>
    <m/>
    <m/>
    <m/>
    <m/>
    <m/>
    <n v="648"/>
    <m/>
    <m/>
    <m/>
    <m/>
    <m/>
    <e v="#REF!"/>
    <m/>
  </r>
  <r>
    <x v="642"/>
    <s v=""/>
    <m/>
    <m/>
    <m/>
    <x v="0"/>
    <m/>
    <m/>
    <m/>
    <m/>
    <m/>
    <m/>
    <m/>
    <m/>
    <m/>
    <m/>
    <n v="649"/>
    <m/>
    <m/>
    <m/>
    <m/>
    <m/>
    <e v="#REF!"/>
    <m/>
  </r>
  <r>
    <x v="643"/>
    <s v=""/>
    <m/>
    <m/>
    <m/>
    <x v="0"/>
    <m/>
    <m/>
    <m/>
    <m/>
    <m/>
    <m/>
    <m/>
    <m/>
    <m/>
    <m/>
    <n v="650"/>
    <m/>
    <m/>
    <m/>
    <m/>
    <m/>
    <e v="#REF!"/>
    <m/>
  </r>
  <r>
    <x v="644"/>
    <s v=""/>
    <m/>
    <m/>
    <m/>
    <x v="0"/>
    <m/>
    <m/>
    <m/>
    <m/>
    <m/>
    <m/>
    <m/>
    <m/>
    <m/>
    <m/>
    <n v="651"/>
    <m/>
    <m/>
    <m/>
    <m/>
    <m/>
    <e v="#REF!"/>
    <m/>
  </r>
  <r>
    <x v="645"/>
    <s v=""/>
    <m/>
    <m/>
    <m/>
    <x v="0"/>
    <m/>
    <m/>
    <m/>
    <m/>
    <m/>
    <m/>
    <m/>
    <m/>
    <m/>
    <m/>
    <n v="652"/>
    <m/>
    <m/>
    <m/>
    <m/>
    <m/>
    <e v="#REF!"/>
    <m/>
  </r>
  <r>
    <x v="646"/>
    <s v=""/>
    <m/>
    <m/>
    <m/>
    <x v="0"/>
    <m/>
    <m/>
    <m/>
    <m/>
    <m/>
    <m/>
    <m/>
    <m/>
    <m/>
    <m/>
    <n v="653"/>
    <m/>
    <m/>
    <m/>
    <m/>
    <m/>
    <e v="#REF!"/>
    <m/>
  </r>
  <r>
    <x v="647"/>
    <s v=""/>
    <m/>
    <m/>
    <m/>
    <x v="0"/>
    <m/>
    <m/>
    <m/>
    <m/>
    <m/>
    <m/>
    <m/>
    <m/>
    <m/>
    <m/>
    <n v="654"/>
    <m/>
    <m/>
    <m/>
    <m/>
    <m/>
    <e v="#REF!"/>
    <m/>
  </r>
  <r>
    <x v="648"/>
    <s v=""/>
    <m/>
    <m/>
    <m/>
    <x v="0"/>
    <m/>
    <m/>
    <m/>
    <m/>
    <m/>
    <m/>
    <m/>
    <m/>
    <m/>
    <m/>
    <n v="655"/>
    <m/>
    <m/>
    <m/>
    <m/>
    <m/>
    <e v="#REF!"/>
    <m/>
  </r>
  <r>
    <x v="649"/>
    <s v=""/>
    <m/>
    <m/>
    <m/>
    <x v="0"/>
    <m/>
    <m/>
    <m/>
    <m/>
    <m/>
    <m/>
    <m/>
    <m/>
    <m/>
    <m/>
    <n v="656"/>
    <m/>
    <m/>
    <m/>
    <m/>
    <m/>
    <e v="#REF!"/>
    <m/>
  </r>
  <r>
    <x v="650"/>
    <s v=""/>
    <m/>
    <m/>
    <m/>
    <x v="0"/>
    <m/>
    <m/>
    <m/>
    <m/>
    <m/>
    <m/>
    <m/>
    <m/>
    <m/>
    <m/>
    <n v="657"/>
    <m/>
    <m/>
    <m/>
    <m/>
    <m/>
    <e v="#REF!"/>
    <m/>
  </r>
  <r>
    <x v="651"/>
    <s v=""/>
    <m/>
    <m/>
    <m/>
    <x v="0"/>
    <m/>
    <m/>
    <m/>
    <m/>
    <m/>
    <m/>
    <m/>
    <m/>
    <m/>
    <m/>
    <n v="658"/>
    <m/>
    <m/>
    <m/>
    <m/>
    <m/>
    <e v="#REF!"/>
    <m/>
  </r>
  <r>
    <x v="652"/>
    <s v=""/>
    <m/>
    <m/>
    <m/>
    <x v="0"/>
    <m/>
    <m/>
    <m/>
    <m/>
    <m/>
    <m/>
    <m/>
    <m/>
    <m/>
    <m/>
    <n v="659"/>
    <m/>
    <m/>
    <m/>
    <m/>
    <m/>
    <e v="#REF!"/>
    <m/>
  </r>
  <r>
    <x v="653"/>
    <s v=""/>
    <m/>
    <m/>
    <m/>
    <x v="0"/>
    <m/>
    <m/>
    <m/>
    <m/>
    <m/>
    <m/>
    <m/>
    <m/>
    <m/>
    <m/>
    <n v="660"/>
    <m/>
    <m/>
    <m/>
    <m/>
    <m/>
    <e v="#REF!"/>
    <m/>
  </r>
  <r>
    <x v="654"/>
    <s v=""/>
    <m/>
    <m/>
    <m/>
    <x v="0"/>
    <m/>
    <m/>
    <m/>
    <m/>
    <m/>
    <m/>
    <m/>
    <m/>
    <m/>
    <m/>
    <n v="661"/>
    <m/>
    <m/>
    <m/>
    <m/>
    <m/>
    <e v="#REF!"/>
    <m/>
  </r>
  <r>
    <x v="655"/>
    <s v=""/>
    <m/>
    <m/>
    <m/>
    <x v="0"/>
    <m/>
    <m/>
    <m/>
    <m/>
    <m/>
    <m/>
    <m/>
    <m/>
    <m/>
    <m/>
    <n v="662"/>
    <m/>
    <m/>
    <m/>
    <m/>
    <m/>
    <e v="#REF!"/>
    <m/>
  </r>
  <r>
    <x v="656"/>
    <s v=""/>
    <m/>
    <m/>
    <m/>
    <x v="0"/>
    <m/>
    <m/>
    <m/>
    <m/>
    <m/>
    <m/>
    <m/>
    <m/>
    <m/>
    <m/>
    <n v="663"/>
    <m/>
    <m/>
    <m/>
    <m/>
    <m/>
    <e v="#REF!"/>
    <m/>
  </r>
  <r>
    <x v="657"/>
    <s v=""/>
    <m/>
    <m/>
    <m/>
    <x v="0"/>
    <m/>
    <m/>
    <m/>
    <m/>
    <m/>
    <m/>
    <m/>
    <m/>
    <m/>
    <m/>
    <n v="664"/>
    <m/>
    <m/>
    <m/>
    <m/>
    <m/>
    <e v="#REF!"/>
    <m/>
  </r>
  <r>
    <x v="658"/>
    <s v=""/>
    <m/>
    <m/>
    <m/>
    <x v="0"/>
    <m/>
    <m/>
    <m/>
    <m/>
    <m/>
    <m/>
    <m/>
    <m/>
    <m/>
    <m/>
    <n v="665"/>
    <m/>
    <m/>
    <m/>
    <m/>
    <m/>
    <e v="#REF!"/>
    <m/>
  </r>
  <r>
    <x v="659"/>
    <s v=""/>
    <m/>
    <m/>
    <m/>
    <x v="0"/>
    <m/>
    <m/>
    <m/>
    <m/>
    <m/>
    <m/>
    <m/>
    <m/>
    <m/>
    <m/>
    <n v="666"/>
    <m/>
    <m/>
    <m/>
    <m/>
    <m/>
    <e v="#REF!"/>
    <m/>
  </r>
  <r>
    <x v="660"/>
    <s v=""/>
    <m/>
    <m/>
    <m/>
    <x v="0"/>
    <m/>
    <m/>
    <m/>
    <m/>
    <m/>
    <m/>
    <m/>
    <m/>
    <m/>
    <m/>
    <n v="667"/>
    <m/>
    <m/>
    <m/>
    <m/>
    <m/>
    <e v="#REF!"/>
    <m/>
  </r>
  <r>
    <x v="661"/>
    <s v=""/>
    <m/>
    <m/>
    <m/>
    <x v="0"/>
    <m/>
    <m/>
    <m/>
    <m/>
    <m/>
    <m/>
    <m/>
    <m/>
    <m/>
    <m/>
    <n v="668"/>
    <m/>
    <m/>
    <m/>
    <m/>
    <m/>
    <e v="#REF!"/>
    <m/>
  </r>
  <r>
    <x v="662"/>
    <s v=""/>
    <m/>
    <m/>
    <m/>
    <x v="0"/>
    <m/>
    <m/>
    <m/>
    <m/>
    <m/>
    <m/>
    <m/>
    <m/>
    <m/>
    <m/>
    <n v="669"/>
    <m/>
    <m/>
    <m/>
    <m/>
    <m/>
    <e v="#REF!"/>
    <m/>
  </r>
  <r>
    <x v="663"/>
    <s v=""/>
    <m/>
    <m/>
    <m/>
    <x v="0"/>
    <m/>
    <m/>
    <m/>
    <m/>
    <m/>
    <m/>
    <m/>
    <m/>
    <m/>
    <m/>
    <n v="670"/>
    <m/>
    <m/>
    <m/>
    <m/>
    <m/>
    <e v="#REF!"/>
    <m/>
  </r>
  <r>
    <x v="664"/>
    <s v=""/>
    <m/>
    <m/>
    <m/>
    <x v="0"/>
    <m/>
    <m/>
    <m/>
    <m/>
    <m/>
    <m/>
    <m/>
    <m/>
    <m/>
    <m/>
    <n v="671"/>
    <m/>
    <m/>
    <m/>
    <m/>
    <m/>
    <e v="#REF!"/>
    <m/>
  </r>
  <r>
    <x v="665"/>
    <s v=""/>
    <m/>
    <m/>
    <m/>
    <x v="0"/>
    <m/>
    <m/>
    <m/>
    <m/>
    <m/>
    <m/>
    <m/>
    <m/>
    <m/>
    <m/>
    <n v="672"/>
    <m/>
    <m/>
    <m/>
    <m/>
    <m/>
    <e v="#REF!"/>
    <m/>
  </r>
  <r>
    <x v="666"/>
    <s v=""/>
    <m/>
    <m/>
    <m/>
    <x v="0"/>
    <m/>
    <m/>
    <m/>
    <m/>
    <m/>
    <m/>
    <m/>
    <m/>
    <m/>
    <m/>
    <n v="673"/>
    <m/>
    <m/>
    <m/>
    <m/>
    <m/>
    <e v="#REF!"/>
    <m/>
  </r>
  <r>
    <x v="667"/>
    <s v=""/>
    <m/>
    <m/>
    <m/>
    <x v="0"/>
    <m/>
    <m/>
    <m/>
    <m/>
    <m/>
    <m/>
    <m/>
    <m/>
    <m/>
    <m/>
    <n v="674"/>
    <m/>
    <m/>
    <m/>
    <m/>
    <m/>
    <e v="#REF!"/>
    <m/>
  </r>
  <r>
    <x v="668"/>
    <s v=""/>
    <m/>
    <m/>
    <m/>
    <x v="0"/>
    <m/>
    <m/>
    <m/>
    <m/>
    <m/>
    <m/>
    <m/>
    <m/>
    <m/>
    <m/>
    <n v="675"/>
    <m/>
    <m/>
    <m/>
    <m/>
    <m/>
    <e v="#REF!"/>
    <m/>
  </r>
  <r>
    <x v="669"/>
    <s v=""/>
    <m/>
    <m/>
    <m/>
    <x v="0"/>
    <m/>
    <m/>
    <m/>
    <m/>
    <m/>
    <m/>
    <m/>
    <m/>
    <m/>
    <m/>
    <n v="676"/>
    <m/>
    <m/>
    <m/>
    <m/>
    <m/>
    <e v="#REF!"/>
    <m/>
  </r>
  <r>
    <x v="670"/>
    <s v=""/>
    <m/>
    <m/>
    <m/>
    <x v="0"/>
    <m/>
    <m/>
    <m/>
    <m/>
    <m/>
    <m/>
    <m/>
    <m/>
    <m/>
    <m/>
    <n v="677"/>
    <m/>
    <m/>
    <m/>
    <m/>
    <m/>
    <e v="#REF!"/>
    <m/>
  </r>
  <r>
    <x v="671"/>
    <s v=""/>
    <m/>
    <m/>
    <m/>
    <x v="0"/>
    <m/>
    <m/>
    <m/>
    <m/>
    <m/>
    <m/>
    <m/>
    <m/>
    <m/>
    <m/>
    <n v="678"/>
    <m/>
    <m/>
    <m/>
    <m/>
    <m/>
    <e v="#REF!"/>
    <m/>
  </r>
  <r>
    <x v="672"/>
    <s v=""/>
    <m/>
    <m/>
    <m/>
    <x v="0"/>
    <m/>
    <m/>
    <m/>
    <m/>
    <m/>
    <m/>
    <m/>
    <m/>
    <m/>
    <m/>
    <n v="679"/>
    <m/>
    <m/>
    <m/>
    <m/>
    <m/>
    <e v="#REF!"/>
    <m/>
  </r>
  <r>
    <x v="673"/>
    <s v=""/>
    <m/>
    <m/>
    <m/>
    <x v="0"/>
    <m/>
    <m/>
    <m/>
    <m/>
    <m/>
    <m/>
    <m/>
    <m/>
    <m/>
    <m/>
    <n v="680"/>
    <m/>
    <m/>
    <m/>
    <m/>
    <m/>
    <e v="#REF!"/>
    <m/>
  </r>
  <r>
    <x v="674"/>
    <s v=""/>
    <m/>
    <m/>
    <m/>
    <x v="0"/>
    <m/>
    <m/>
    <m/>
    <m/>
    <m/>
    <m/>
    <m/>
    <m/>
    <m/>
    <m/>
    <n v="681"/>
    <m/>
    <m/>
    <m/>
    <m/>
    <m/>
    <e v="#REF!"/>
    <m/>
  </r>
  <r>
    <x v="675"/>
    <s v=""/>
    <m/>
    <m/>
    <m/>
    <x v="0"/>
    <m/>
    <m/>
    <m/>
    <m/>
    <m/>
    <m/>
    <m/>
    <m/>
    <m/>
    <m/>
    <n v="682"/>
    <m/>
    <m/>
    <m/>
    <m/>
    <m/>
    <e v="#REF!"/>
    <m/>
  </r>
  <r>
    <x v="676"/>
    <s v=""/>
    <m/>
    <m/>
    <m/>
    <x v="0"/>
    <m/>
    <m/>
    <m/>
    <m/>
    <m/>
    <m/>
    <m/>
    <m/>
    <m/>
    <m/>
    <n v="683"/>
    <m/>
    <m/>
    <m/>
    <m/>
    <m/>
    <e v="#REF!"/>
    <m/>
  </r>
  <r>
    <x v="677"/>
    <s v=""/>
    <m/>
    <m/>
    <m/>
    <x v="0"/>
    <m/>
    <m/>
    <m/>
    <m/>
    <m/>
    <m/>
    <m/>
    <m/>
    <m/>
    <m/>
    <n v="684"/>
    <m/>
    <m/>
    <m/>
    <m/>
    <m/>
    <e v="#REF!"/>
    <m/>
  </r>
  <r>
    <x v="678"/>
    <s v=""/>
    <m/>
    <m/>
    <m/>
    <x v="0"/>
    <m/>
    <m/>
    <m/>
    <m/>
    <m/>
    <m/>
    <m/>
    <m/>
    <m/>
    <m/>
    <n v="685"/>
    <m/>
    <m/>
    <m/>
    <m/>
    <m/>
    <e v="#REF!"/>
    <m/>
  </r>
  <r>
    <x v="679"/>
    <s v=""/>
    <m/>
    <m/>
    <m/>
    <x v="0"/>
    <m/>
    <m/>
    <m/>
    <m/>
    <m/>
    <m/>
    <m/>
    <m/>
    <m/>
    <m/>
    <n v="686"/>
    <m/>
    <m/>
    <m/>
    <m/>
    <m/>
    <e v="#REF!"/>
    <m/>
  </r>
  <r>
    <x v="680"/>
    <s v=""/>
    <m/>
    <m/>
    <m/>
    <x v="0"/>
    <m/>
    <m/>
    <m/>
    <m/>
    <m/>
    <m/>
    <m/>
    <m/>
    <m/>
    <m/>
    <n v="687"/>
    <m/>
    <m/>
    <m/>
    <m/>
    <m/>
    <e v="#REF!"/>
    <m/>
  </r>
  <r>
    <x v="681"/>
    <s v=""/>
    <m/>
    <m/>
    <m/>
    <x v="0"/>
    <m/>
    <m/>
    <m/>
    <m/>
    <m/>
    <m/>
    <m/>
    <m/>
    <m/>
    <m/>
    <n v="688"/>
    <m/>
    <m/>
    <m/>
    <m/>
    <m/>
    <e v="#REF!"/>
    <m/>
  </r>
  <r>
    <x v="682"/>
    <s v=""/>
    <m/>
    <m/>
    <m/>
    <x v="0"/>
    <m/>
    <m/>
    <m/>
    <m/>
    <m/>
    <m/>
    <m/>
    <m/>
    <m/>
    <m/>
    <n v="689"/>
    <m/>
    <m/>
    <m/>
    <m/>
    <m/>
    <e v="#REF!"/>
    <m/>
  </r>
  <r>
    <x v="683"/>
    <s v=""/>
    <m/>
    <m/>
    <m/>
    <x v="0"/>
    <m/>
    <m/>
    <m/>
    <m/>
    <m/>
    <m/>
    <m/>
    <m/>
    <m/>
    <m/>
    <n v="690"/>
    <m/>
    <m/>
    <m/>
    <m/>
    <m/>
    <e v="#REF!"/>
    <m/>
  </r>
  <r>
    <x v="684"/>
    <s v=""/>
    <m/>
    <m/>
    <m/>
    <x v="0"/>
    <m/>
    <m/>
    <m/>
    <m/>
    <m/>
    <m/>
    <m/>
    <m/>
    <m/>
    <m/>
    <n v="691"/>
    <m/>
    <m/>
    <m/>
    <m/>
    <m/>
    <e v="#REF!"/>
    <m/>
  </r>
  <r>
    <x v="685"/>
    <s v=""/>
    <m/>
    <m/>
    <m/>
    <x v="0"/>
    <m/>
    <m/>
    <m/>
    <m/>
    <m/>
    <m/>
    <m/>
    <m/>
    <m/>
    <m/>
    <n v="692"/>
    <m/>
    <m/>
    <m/>
    <m/>
    <m/>
    <e v="#REF!"/>
    <m/>
  </r>
  <r>
    <x v="686"/>
    <s v=""/>
    <m/>
    <m/>
    <m/>
    <x v="0"/>
    <m/>
    <m/>
    <m/>
    <m/>
    <m/>
    <m/>
    <m/>
    <m/>
    <m/>
    <m/>
    <n v="693"/>
    <m/>
    <m/>
    <m/>
    <m/>
    <m/>
    <e v="#REF!"/>
    <m/>
  </r>
  <r>
    <x v="687"/>
    <s v=""/>
    <m/>
    <m/>
    <m/>
    <x v="0"/>
    <m/>
    <m/>
    <m/>
    <m/>
    <m/>
    <m/>
    <m/>
    <m/>
    <m/>
    <m/>
    <n v="694"/>
    <m/>
    <m/>
    <m/>
    <m/>
    <m/>
    <e v="#REF!"/>
    <m/>
  </r>
  <r>
    <x v="688"/>
    <s v=""/>
    <m/>
    <m/>
    <m/>
    <x v="0"/>
    <m/>
    <m/>
    <m/>
    <m/>
    <m/>
    <m/>
    <m/>
    <m/>
    <m/>
    <m/>
    <n v="695"/>
    <m/>
    <m/>
    <m/>
    <m/>
    <m/>
    <e v="#REF!"/>
    <m/>
  </r>
  <r>
    <x v="689"/>
    <s v=""/>
    <m/>
    <m/>
    <m/>
    <x v="0"/>
    <m/>
    <m/>
    <m/>
    <m/>
    <m/>
    <m/>
    <m/>
    <m/>
    <m/>
    <m/>
    <n v="696"/>
    <m/>
    <m/>
    <m/>
    <m/>
    <m/>
    <e v="#REF!"/>
    <m/>
  </r>
  <r>
    <x v="690"/>
    <s v=""/>
    <m/>
    <m/>
    <m/>
    <x v="0"/>
    <m/>
    <m/>
    <m/>
    <m/>
    <m/>
    <m/>
    <m/>
    <m/>
    <m/>
    <m/>
    <n v="697"/>
    <m/>
    <m/>
    <m/>
    <m/>
    <m/>
    <e v="#REF!"/>
    <m/>
  </r>
  <r>
    <x v="691"/>
    <s v=""/>
    <m/>
    <m/>
    <m/>
    <x v="0"/>
    <m/>
    <m/>
    <m/>
    <m/>
    <m/>
    <m/>
    <m/>
    <m/>
    <m/>
    <m/>
    <n v="698"/>
    <m/>
    <m/>
    <m/>
    <m/>
    <m/>
    <e v="#REF!"/>
    <m/>
  </r>
  <r>
    <x v="692"/>
    <s v=""/>
    <m/>
    <m/>
    <m/>
    <x v="0"/>
    <m/>
    <m/>
    <m/>
    <m/>
    <m/>
    <m/>
    <m/>
    <m/>
    <m/>
    <m/>
    <n v="699"/>
    <m/>
    <m/>
    <m/>
    <m/>
    <m/>
    <e v="#REF!"/>
    <m/>
  </r>
  <r>
    <x v="693"/>
    <s v=""/>
    <m/>
    <m/>
    <m/>
    <x v="0"/>
    <m/>
    <m/>
    <m/>
    <m/>
    <m/>
    <m/>
    <m/>
    <m/>
    <m/>
    <m/>
    <n v="700"/>
    <m/>
    <m/>
    <m/>
    <m/>
    <m/>
    <e v="#REF!"/>
    <m/>
  </r>
  <r>
    <x v="694"/>
    <s v=""/>
    <m/>
    <m/>
    <m/>
    <x v="0"/>
    <m/>
    <m/>
    <m/>
    <m/>
    <m/>
    <m/>
    <m/>
    <m/>
    <m/>
    <m/>
    <n v="701"/>
    <m/>
    <m/>
    <m/>
    <m/>
    <m/>
    <e v="#REF!"/>
    <m/>
  </r>
  <r>
    <x v="695"/>
    <s v=""/>
    <m/>
    <m/>
    <m/>
    <x v="0"/>
    <m/>
    <m/>
    <m/>
    <m/>
    <m/>
    <m/>
    <m/>
    <m/>
    <m/>
    <m/>
    <n v="702"/>
    <m/>
    <m/>
    <m/>
    <m/>
    <m/>
    <e v="#REF!"/>
    <m/>
  </r>
  <r>
    <x v="696"/>
    <s v=""/>
    <m/>
    <m/>
    <m/>
    <x v="0"/>
    <m/>
    <m/>
    <m/>
    <m/>
    <m/>
    <m/>
    <m/>
    <m/>
    <m/>
    <m/>
    <n v="703"/>
    <m/>
    <m/>
    <m/>
    <m/>
    <m/>
    <e v="#REF!"/>
    <m/>
  </r>
  <r>
    <x v="697"/>
    <s v=""/>
    <m/>
    <m/>
    <m/>
    <x v="0"/>
    <m/>
    <m/>
    <m/>
    <m/>
    <m/>
    <m/>
    <m/>
    <m/>
    <m/>
    <m/>
    <n v="704"/>
    <m/>
    <m/>
    <m/>
    <m/>
    <m/>
    <e v="#REF!"/>
    <m/>
  </r>
  <r>
    <x v="698"/>
    <s v=""/>
    <m/>
    <m/>
    <m/>
    <x v="0"/>
    <m/>
    <m/>
    <m/>
    <m/>
    <m/>
    <m/>
    <m/>
    <m/>
    <m/>
    <m/>
    <n v="705"/>
    <m/>
    <m/>
    <m/>
    <m/>
    <m/>
    <e v="#REF!"/>
    <m/>
  </r>
  <r>
    <x v="699"/>
    <s v=""/>
    <m/>
    <m/>
    <m/>
    <x v="0"/>
    <m/>
    <m/>
    <m/>
    <m/>
    <m/>
    <m/>
    <m/>
    <m/>
    <m/>
    <m/>
    <n v="706"/>
    <m/>
    <m/>
    <m/>
    <m/>
    <m/>
    <e v="#REF!"/>
    <m/>
  </r>
  <r>
    <x v="700"/>
    <s v=""/>
    <m/>
    <m/>
    <m/>
    <x v="0"/>
    <m/>
    <m/>
    <m/>
    <m/>
    <m/>
    <m/>
    <m/>
    <m/>
    <m/>
    <m/>
    <n v="707"/>
    <m/>
    <m/>
    <m/>
    <m/>
    <m/>
    <e v="#REF!"/>
    <m/>
  </r>
  <r>
    <x v="701"/>
    <s v=""/>
    <m/>
    <m/>
    <m/>
    <x v="0"/>
    <m/>
    <m/>
    <m/>
    <m/>
    <m/>
    <m/>
    <m/>
    <m/>
    <m/>
    <m/>
    <n v="708"/>
    <m/>
    <m/>
    <m/>
    <m/>
    <m/>
    <e v="#REF!"/>
    <m/>
  </r>
  <r>
    <x v="702"/>
    <s v=""/>
    <m/>
    <m/>
    <m/>
    <x v="0"/>
    <m/>
    <m/>
    <m/>
    <m/>
    <m/>
    <m/>
    <m/>
    <m/>
    <m/>
    <m/>
    <n v="709"/>
    <m/>
    <m/>
    <m/>
    <m/>
    <m/>
    <e v="#REF!"/>
    <m/>
  </r>
  <r>
    <x v="703"/>
    <s v=""/>
    <m/>
    <m/>
    <m/>
    <x v="0"/>
    <m/>
    <m/>
    <m/>
    <m/>
    <m/>
    <m/>
    <m/>
    <m/>
    <m/>
    <m/>
    <n v="710"/>
    <m/>
    <m/>
    <m/>
    <m/>
    <m/>
    <e v="#REF!"/>
    <m/>
  </r>
  <r>
    <x v="704"/>
    <s v=""/>
    <m/>
    <m/>
    <m/>
    <x v="0"/>
    <m/>
    <m/>
    <m/>
    <m/>
    <m/>
    <m/>
    <m/>
    <m/>
    <m/>
    <m/>
    <n v="711"/>
    <m/>
    <m/>
    <m/>
    <m/>
    <m/>
    <e v="#REF!"/>
    <m/>
  </r>
  <r>
    <x v="705"/>
    <s v=""/>
    <m/>
    <m/>
    <m/>
    <x v="0"/>
    <m/>
    <m/>
    <m/>
    <m/>
    <m/>
    <m/>
    <m/>
    <m/>
    <m/>
    <m/>
    <n v="712"/>
    <m/>
    <m/>
    <m/>
    <m/>
    <m/>
    <e v="#REF!"/>
    <m/>
  </r>
  <r>
    <x v="706"/>
    <s v=""/>
    <m/>
    <m/>
    <m/>
    <x v="0"/>
    <m/>
    <m/>
    <m/>
    <m/>
    <m/>
    <m/>
    <m/>
    <m/>
    <m/>
    <m/>
    <n v="713"/>
    <m/>
    <m/>
    <m/>
    <m/>
    <m/>
    <e v="#REF!"/>
    <m/>
  </r>
  <r>
    <x v="707"/>
    <s v=""/>
    <m/>
    <m/>
    <m/>
    <x v="0"/>
    <m/>
    <m/>
    <m/>
    <m/>
    <m/>
    <m/>
    <m/>
    <m/>
    <m/>
    <m/>
    <n v="714"/>
    <m/>
    <m/>
    <m/>
    <m/>
    <m/>
    <e v="#REF!"/>
    <m/>
  </r>
  <r>
    <x v="708"/>
    <s v=""/>
    <m/>
    <m/>
    <m/>
    <x v="0"/>
    <m/>
    <m/>
    <m/>
    <m/>
    <m/>
    <m/>
    <m/>
    <m/>
    <m/>
    <m/>
    <n v="715"/>
    <m/>
    <m/>
    <m/>
    <m/>
    <m/>
    <e v="#REF!"/>
    <m/>
  </r>
  <r>
    <x v="709"/>
    <s v=""/>
    <m/>
    <m/>
    <m/>
    <x v="0"/>
    <m/>
    <m/>
    <m/>
    <m/>
    <m/>
    <m/>
    <m/>
    <m/>
    <m/>
    <m/>
    <n v="716"/>
    <m/>
    <m/>
    <m/>
    <m/>
    <m/>
    <e v="#REF!"/>
    <m/>
  </r>
  <r>
    <x v="710"/>
    <s v=""/>
    <m/>
    <m/>
    <m/>
    <x v="0"/>
    <m/>
    <m/>
    <m/>
    <m/>
    <m/>
    <m/>
    <m/>
    <m/>
    <m/>
    <m/>
    <n v="717"/>
    <m/>
    <m/>
    <m/>
    <m/>
    <m/>
    <e v="#REF!"/>
    <m/>
  </r>
  <r>
    <x v="711"/>
    <s v=""/>
    <m/>
    <m/>
    <m/>
    <x v="0"/>
    <m/>
    <m/>
    <m/>
    <m/>
    <m/>
    <m/>
    <m/>
    <m/>
    <m/>
    <m/>
    <n v="718"/>
    <m/>
    <m/>
    <m/>
    <m/>
    <m/>
    <e v="#REF!"/>
    <m/>
  </r>
  <r>
    <x v="712"/>
    <s v=""/>
    <m/>
    <m/>
    <m/>
    <x v="0"/>
    <m/>
    <m/>
    <m/>
    <m/>
    <m/>
    <m/>
    <m/>
    <m/>
    <m/>
    <m/>
    <n v="719"/>
    <m/>
    <m/>
    <m/>
    <m/>
    <m/>
    <e v="#REF!"/>
    <m/>
  </r>
  <r>
    <x v="713"/>
    <s v=""/>
    <m/>
    <m/>
    <m/>
    <x v="0"/>
    <m/>
    <m/>
    <m/>
    <m/>
    <m/>
    <m/>
    <m/>
    <m/>
    <m/>
    <m/>
    <n v="720"/>
    <m/>
    <m/>
    <m/>
    <m/>
    <m/>
    <e v="#REF!"/>
    <m/>
  </r>
  <r>
    <x v="714"/>
    <s v=""/>
    <m/>
    <m/>
    <m/>
    <x v="0"/>
    <m/>
    <m/>
    <m/>
    <m/>
    <m/>
    <m/>
    <m/>
    <m/>
    <m/>
    <m/>
    <n v="721"/>
    <m/>
    <m/>
    <m/>
    <m/>
    <m/>
    <e v="#REF!"/>
    <m/>
  </r>
  <r>
    <x v="715"/>
    <s v=""/>
    <m/>
    <m/>
    <m/>
    <x v="0"/>
    <m/>
    <m/>
    <m/>
    <m/>
    <m/>
    <m/>
    <m/>
    <m/>
    <m/>
    <m/>
    <n v="722"/>
    <m/>
    <m/>
    <m/>
    <m/>
    <m/>
    <e v="#REF!"/>
    <m/>
  </r>
  <r>
    <x v="716"/>
    <s v=""/>
    <m/>
    <m/>
    <m/>
    <x v="0"/>
    <m/>
    <m/>
    <m/>
    <m/>
    <m/>
    <m/>
    <m/>
    <m/>
    <m/>
    <m/>
    <n v="723"/>
    <m/>
    <m/>
    <m/>
    <m/>
    <m/>
    <e v="#REF!"/>
    <m/>
  </r>
  <r>
    <x v="717"/>
    <s v=""/>
    <m/>
    <m/>
    <m/>
    <x v="0"/>
    <m/>
    <m/>
    <m/>
    <m/>
    <m/>
    <m/>
    <m/>
    <m/>
    <m/>
    <m/>
    <n v="724"/>
    <m/>
    <m/>
    <m/>
    <m/>
    <m/>
    <e v="#REF!"/>
    <m/>
  </r>
  <r>
    <x v="718"/>
    <s v=""/>
    <m/>
    <m/>
    <m/>
    <x v="0"/>
    <m/>
    <m/>
    <m/>
    <m/>
    <m/>
    <m/>
    <m/>
    <m/>
    <m/>
    <m/>
    <n v="725"/>
    <m/>
    <m/>
    <m/>
    <m/>
    <m/>
    <e v="#REF!"/>
    <m/>
  </r>
  <r>
    <x v="719"/>
    <s v=""/>
    <m/>
    <m/>
    <m/>
    <x v="0"/>
    <m/>
    <m/>
    <m/>
    <m/>
    <m/>
    <m/>
    <m/>
    <m/>
    <m/>
    <m/>
    <n v="726"/>
    <m/>
    <m/>
    <m/>
    <m/>
    <m/>
    <e v="#REF!"/>
    <m/>
  </r>
  <r>
    <x v="720"/>
    <s v=""/>
    <m/>
    <m/>
    <m/>
    <x v="0"/>
    <m/>
    <m/>
    <m/>
    <m/>
    <m/>
    <m/>
    <m/>
    <m/>
    <m/>
    <m/>
    <n v="727"/>
    <m/>
    <m/>
    <m/>
    <m/>
    <m/>
    <e v="#REF!"/>
    <m/>
  </r>
  <r>
    <x v="721"/>
    <s v=""/>
    <m/>
    <m/>
    <m/>
    <x v="0"/>
    <m/>
    <m/>
    <m/>
    <m/>
    <m/>
    <m/>
    <m/>
    <m/>
    <m/>
    <m/>
    <n v="728"/>
    <m/>
    <m/>
    <m/>
    <m/>
    <m/>
    <e v="#REF!"/>
    <m/>
  </r>
  <r>
    <x v="722"/>
    <s v=""/>
    <m/>
    <m/>
    <m/>
    <x v="0"/>
    <m/>
    <m/>
    <m/>
    <m/>
    <m/>
    <m/>
    <m/>
    <m/>
    <m/>
    <m/>
    <n v="729"/>
    <m/>
    <m/>
    <m/>
    <m/>
    <m/>
    <e v="#REF!"/>
    <m/>
  </r>
  <r>
    <x v="723"/>
    <s v=""/>
    <m/>
    <m/>
    <m/>
    <x v="0"/>
    <m/>
    <m/>
    <m/>
    <m/>
    <m/>
    <m/>
    <m/>
    <m/>
    <m/>
    <m/>
    <n v="730"/>
    <m/>
    <m/>
    <m/>
    <m/>
    <m/>
    <e v="#REF!"/>
    <m/>
  </r>
  <r>
    <x v="724"/>
    <s v=""/>
    <m/>
    <m/>
    <m/>
    <x v="0"/>
    <m/>
    <m/>
    <m/>
    <m/>
    <m/>
    <m/>
    <m/>
    <m/>
    <m/>
    <m/>
    <n v="731"/>
    <m/>
    <m/>
    <m/>
    <m/>
    <m/>
    <e v="#REF!"/>
    <m/>
  </r>
  <r>
    <x v="725"/>
    <s v=""/>
    <m/>
    <m/>
    <m/>
    <x v="0"/>
    <m/>
    <m/>
    <m/>
    <m/>
    <m/>
    <m/>
    <m/>
    <m/>
    <m/>
    <m/>
    <n v="732"/>
    <m/>
    <m/>
    <m/>
    <m/>
    <m/>
    <e v="#REF!"/>
    <m/>
  </r>
  <r>
    <x v="726"/>
    <s v=""/>
    <m/>
    <m/>
    <m/>
    <x v="0"/>
    <m/>
    <m/>
    <m/>
    <m/>
    <m/>
    <m/>
    <m/>
    <m/>
    <m/>
    <m/>
    <n v="733"/>
    <m/>
    <m/>
    <m/>
    <m/>
    <m/>
    <e v="#REF!"/>
    <m/>
  </r>
  <r>
    <x v="727"/>
    <s v=""/>
    <m/>
    <m/>
    <m/>
    <x v="0"/>
    <m/>
    <m/>
    <m/>
    <m/>
    <m/>
    <m/>
    <m/>
    <m/>
    <m/>
    <m/>
    <n v="734"/>
    <m/>
    <m/>
    <m/>
    <m/>
    <m/>
    <e v="#REF!"/>
    <m/>
  </r>
  <r>
    <x v="728"/>
    <s v=""/>
    <m/>
    <m/>
    <m/>
    <x v="0"/>
    <m/>
    <m/>
    <m/>
    <m/>
    <m/>
    <m/>
    <m/>
    <m/>
    <m/>
    <m/>
    <n v="735"/>
    <m/>
    <m/>
    <m/>
    <m/>
    <m/>
    <e v="#REF!"/>
    <m/>
  </r>
  <r>
    <x v="729"/>
    <s v=""/>
    <m/>
    <m/>
    <m/>
    <x v="0"/>
    <m/>
    <m/>
    <m/>
    <m/>
    <m/>
    <m/>
    <m/>
    <m/>
    <m/>
    <m/>
    <n v="736"/>
    <m/>
    <m/>
    <m/>
    <m/>
    <m/>
    <e v="#REF!"/>
    <m/>
  </r>
  <r>
    <x v="730"/>
    <s v=""/>
    <m/>
    <m/>
    <m/>
    <x v="0"/>
    <m/>
    <m/>
    <m/>
    <m/>
    <m/>
    <m/>
    <m/>
    <m/>
    <m/>
    <m/>
    <n v="737"/>
    <m/>
    <m/>
    <m/>
    <m/>
    <m/>
    <e v="#REF!"/>
    <m/>
  </r>
  <r>
    <x v="731"/>
    <s v=""/>
    <m/>
    <m/>
    <m/>
    <x v="0"/>
    <m/>
    <m/>
    <m/>
    <m/>
    <m/>
    <m/>
    <m/>
    <m/>
    <m/>
    <m/>
    <n v="738"/>
    <m/>
    <m/>
    <m/>
    <m/>
    <m/>
    <e v="#REF!"/>
    <m/>
  </r>
  <r>
    <x v="732"/>
    <s v=""/>
    <m/>
    <m/>
    <m/>
    <x v="0"/>
    <m/>
    <m/>
    <m/>
    <m/>
    <m/>
    <m/>
    <m/>
    <m/>
    <m/>
    <m/>
    <n v="739"/>
    <m/>
    <m/>
    <m/>
    <m/>
    <m/>
    <e v="#REF!"/>
    <m/>
  </r>
  <r>
    <x v="733"/>
    <s v=""/>
    <m/>
    <m/>
    <m/>
    <x v="0"/>
    <m/>
    <m/>
    <m/>
    <m/>
    <m/>
    <m/>
    <m/>
    <m/>
    <m/>
    <m/>
    <n v="740"/>
    <m/>
    <m/>
    <m/>
    <m/>
    <m/>
    <e v="#REF!"/>
    <m/>
  </r>
  <r>
    <x v="734"/>
    <s v=""/>
    <m/>
    <m/>
    <m/>
    <x v="0"/>
    <m/>
    <m/>
    <m/>
    <m/>
    <m/>
    <m/>
    <m/>
    <m/>
    <m/>
    <m/>
    <n v="741"/>
    <m/>
    <m/>
    <m/>
    <m/>
    <m/>
    <e v="#REF!"/>
    <m/>
  </r>
  <r>
    <x v="735"/>
    <s v=""/>
    <m/>
    <m/>
    <m/>
    <x v="0"/>
    <m/>
    <m/>
    <m/>
    <m/>
    <m/>
    <m/>
    <m/>
    <m/>
    <m/>
    <m/>
    <n v="742"/>
    <m/>
    <m/>
    <m/>
    <m/>
    <m/>
    <e v="#REF!"/>
    <m/>
  </r>
  <r>
    <x v="736"/>
    <s v=""/>
    <m/>
    <m/>
    <m/>
    <x v="0"/>
    <m/>
    <m/>
    <m/>
    <m/>
    <m/>
    <m/>
    <m/>
    <m/>
    <m/>
    <m/>
    <n v="743"/>
    <m/>
    <m/>
    <m/>
    <m/>
    <m/>
    <e v="#REF!"/>
    <m/>
  </r>
  <r>
    <x v="737"/>
    <s v=""/>
    <m/>
    <m/>
    <m/>
    <x v="0"/>
    <m/>
    <m/>
    <m/>
    <m/>
    <m/>
    <m/>
    <m/>
    <m/>
    <m/>
    <m/>
    <n v="744"/>
    <m/>
    <m/>
    <m/>
    <m/>
    <m/>
    <e v="#REF!"/>
    <m/>
  </r>
  <r>
    <x v="738"/>
    <s v=""/>
    <m/>
    <m/>
    <m/>
    <x v="0"/>
    <m/>
    <m/>
    <m/>
    <m/>
    <m/>
    <m/>
    <m/>
    <m/>
    <m/>
    <m/>
    <n v="745"/>
    <m/>
    <m/>
    <m/>
    <m/>
    <m/>
    <e v="#REF!"/>
    <m/>
  </r>
  <r>
    <x v="739"/>
    <s v=""/>
    <m/>
    <m/>
    <m/>
    <x v="0"/>
    <m/>
    <m/>
    <m/>
    <m/>
    <m/>
    <m/>
    <m/>
    <m/>
    <m/>
    <m/>
    <n v="746"/>
    <m/>
    <m/>
    <m/>
    <m/>
    <m/>
    <e v="#REF!"/>
    <m/>
  </r>
  <r>
    <x v="740"/>
    <s v=""/>
    <m/>
    <m/>
    <m/>
    <x v="0"/>
    <m/>
    <m/>
    <m/>
    <m/>
    <m/>
    <m/>
    <m/>
    <m/>
    <m/>
    <m/>
    <n v="747"/>
    <m/>
    <m/>
    <m/>
    <m/>
    <m/>
    <e v="#REF!"/>
    <m/>
  </r>
  <r>
    <x v="741"/>
    <s v=""/>
    <m/>
    <m/>
    <m/>
    <x v="0"/>
    <m/>
    <m/>
    <m/>
    <m/>
    <m/>
    <m/>
    <m/>
    <m/>
    <m/>
    <m/>
    <n v="748"/>
    <m/>
    <m/>
    <m/>
    <m/>
    <m/>
    <e v="#REF!"/>
    <m/>
  </r>
  <r>
    <x v="742"/>
    <s v=""/>
    <m/>
    <m/>
    <m/>
    <x v="0"/>
    <m/>
    <m/>
    <m/>
    <m/>
    <m/>
    <m/>
    <m/>
    <m/>
    <m/>
    <m/>
    <n v="749"/>
    <m/>
    <m/>
    <m/>
    <m/>
    <m/>
    <e v="#REF!"/>
    <m/>
  </r>
  <r>
    <x v="743"/>
    <s v=""/>
    <m/>
    <m/>
    <m/>
    <x v="0"/>
    <m/>
    <m/>
    <m/>
    <m/>
    <m/>
    <m/>
    <m/>
    <m/>
    <m/>
    <m/>
    <n v="750"/>
    <m/>
    <m/>
    <m/>
    <m/>
    <m/>
    <e v="#REF!"/>
    <m/>
  </r>
  <r>
    <x v="744"/>
    <s v=""/>
    <m/>
    <m/>
    <m/>
    <x v="0"/>
    <m/>
    <m/>
    <m/>
    <m/>
    <m/>
    <m/>
    <m/>
    <m/>
    <m/>
    <m/>
    <n v="751"/>
    <m/>
    <m/>
    <m/>
    <m/>
    <m/>
    <e v="#REF!"/>
    <m/>
  </r>
  <r>
    <x v="745"/>
    <s v=""/>
    <m/>
    <m/>
    <m/>
    <x v="0"/>
    <m/>
    <m/>
    <m/>
    <m/>
    <m/>
    <m/>
    <m/>
    <m/>
    <m/>
    <m/>
    <n v="752"/>
    <m/>
    <m/>
    <m/>
    <m/>
    <m/>
    <e v="#REF!"/>
    <m/>
  </r>
  <r>
    <x v="746"/>
    <s v=""/>
    <m/>
    <m/>
    <m/>
    <x v="0"/>
    <m/>
    <m/>
    <m/>
    <m/>
    <m/>
    <m/>
    <m/>
    <m/>
    <m/>
    <m/>
    <n v="753"/>
    <m/>
    <m/>
    <m/>
    <m/>
    <m/>
    <e v="#REF!"/>
    <m/>
  </r>
  <r>
    <x v="747"/>
    <s v=""/>
    <m/>
    <m/>
    <m/>
    <x v="0"/>
    <m/>
    <m/>
    <m/>
    <m/>
    <m/>
    <m/>
    <m/>
    <m/>
    <m/>
    <m/>
    <n v="754"/>
    <m/>
    <m/>
    <m/>
    <m/>
    <m/>
    <e v="#REF!"/>
    <m/>
  </r>
  <r>
    <x v="748"/>
    <s v=""/>
    <m/>
    <m/>
    <m/>
    <x v="0"/>
    <m/>
    <m/>
    <m/>
    <m/>
    <m/>
    <m/>
    <m/>
    <m/>
    <m/>
    <m/>
    <n v="755"/>
    <m/>
    <m/>
    <m/>
    <m/>
    <m/>
    <e v="#REF!"/>
    <m/>
  </r>
  <r>
    <x v="749"/>
    <s v=""/>
    <m/>
    <m/>
    <m/>
    <x v="0"/>
    <m/>
    <m/>
    <m/>
    <m/>
    <m/>
    <m/>
    <m/>
    <m/>
    <m/>
    <m/>
    <n v="756"/>
    <m/>
    <m/>
    <m/>
    <m/>
    <m/>
    <e v="#REF!"/>
    <m/>
  </r>
  <r>
    <x v="750"/>
    <s v=""/>
    <m/>
    <m/>
    <m/>
    <x v="0"/>
    <m/>
    <m/>
    <m/>
    <m/>
    <m/>
    <m/>
    <m/>
    <m/>
    <m/>
    <m/>
    <n v="757"/>
    <m/>
    <m/>
    <m/>
    <m/>
    <m/>
    <e v="#REF!"/>
    <m/>
  </r>
  <r>
    <x v="751"/>
    <s v=""/>
    <m/>
    <m/>
    <m/>
    <x v="0"/>
    <m/>
    <m/>
    <m/>
    <m/>
    <m/>
    <m/>
    <m/>
    <m/>
    <m/>
    <m/>
    <n v="758"/>
    <m/>
    <m/>
    <m/>
    <m/>
    <m/>
    <e v="#REF!"/>
    <m/>
  </r>
  <r>
    <x v="752"/>
    <s v=""/>
    <m/>
    <m/>
    <m/>
    <x v="0"/>
    <m/>
    <m/>
    <m/>
    <m/>
    <m/>
    <m/>
    <m/>
    <m/>
    <m/>
    <m/>
    <n v="759"/>
    <m/>
    <m/>
    <m/>
    <m/>
    <m/>
    <e v="#REF!"/>
    <m/>
  </r>
  <r>
    <x v="753"/>
    <s v=""/>
    <m/>
    <m/>
    <m/>
    <x v="0"/>
    <m/>
    <m/>
    <m/>
    <m/>
    <m/>
    <m/>
    <m/>
    <m/>
    <m/>
    <m/>
    <n v="760"/>
    <m/>
    <m/>
    <m/>
    <m/>
    <m/>
    <e v="#REF!"/>
    <m/>
  </r>
  <r>
    <x v="754"/>
    <s v=""/>
    <m/>
    <m/>
    <m/>
    <x v="0"/>
    <m/>
    <m/>
    <m/>
    <m/>
    <m/>
    <m/>
    <m/>
    <m/>
    <m/>
    <m/>
    <n v="761"/>
    <m/>
    <m/>
    <m/>
    <m/>
    <m/>
    <e v="#REF!"/>
    <m/>
  </r>
  <r>
    <x v="755"/>
    <s v=""/>
    <m/>
    <m/>
    <m/>
    <x v="0"/>
    <m/>
    <m/>
    <m/>
    <m/>
    <m/>
    <m/>
    <m/>
    <m/>
    <m/>
    <m/>
    <n v="762"/>
    <m/>
    <m/>
    <m/>
    <m/>
    <m/>
    <e v="#REF!"/>
    <m/>
  </r>
  <r>
    <x v="756"/>
    <s v=""/>
    <m/>
    <m/>
    <m/>
    <x v="0"/>
    <m/>
    <m/>
    <m/>
    <m/>
    <m/>
    <m/>
    <m/>
    <m/>
    <m/>
    <m/>
    <n v="763"/>
    <m/>
    <m/>
    <m/>
    <m/>
    <m/>
    <e v="#REF!"/>
    <m/>
  </r>
  <r>
    <x v="757"/>
    <s v=""/>
    <m/>
    <m/>
    <m/>
    <x v="0"/>
    <m/>
    <m/>
    <m/>
    <m/>
    <m/>
    <m/>
    <m/>
    <m/>
    <m/>
    <m/>
    <n v="764"/>
    <m/>
    <m/>
    <m/>
    <m/>
    <m/>
    <e v="#REF!"/>
    <m/>
  </r>
  <r>
    <x v="758"/>
    <s v=""/>
    <m/>
    <m/>
    <m/>
    <x v="0"/>
    <m/>
    <m/>
    <m/>
    <m/>
    <m/>
    <m/>
    <m/>
    <m/>
    <m/>
    <m/>
    <n v="765"/>
    <m/>
    <m/>
    <m/>
    <m/>
    <m/>
    <e v="#REF!"/>
    <m/>
  </r>
  <r>
    <x v="759"/>
    <s v=""/>
    <m/>
    <m/>
    <m/>
    <x v="0"/>
    <m/>
    <m/>
    <m/>
    <m/>
    <m/>
    <m/>
    <m/>
    <m/>
    <m/>
    <m/>
    <n v="766"/>
    <m/>
    <m/>
    <m/>
    <m/>
    <m/>
    <e v="#REF!"/>
    <m/>
  </r>
  <r>
    <x v="760"/>
    <s v=""/>
    <m/>
    <m/>
    <m/>
    <x v="0"/>
    <m/>
    <m/>
    <m/>
    <m/>
    <m/>
    <m/>
    <m/>
    <m/>
    <m/>
    <m/>
    <n v="767"/>
    <m/>
    <m/>
    <m/>
    <m/>
    <m/>
    <e v="#REF!"/>
    <m/>
  </r>
  <r>
    <x v="761"/>
    <s v=""/>
    <m/>
    <m/>
    <m/>
    <x v="0"/>
    <m/>
    <m/>
    <m/>
    <m/>
    <m/>
    <m/>
    <m/>
    <m/>
    <m/>
    <m/>
    <n v="768"/>
    <m/>
    <m/>
    <m/>
    <m/>
    <m/>
    <e v="#REF!"/>
    <m/>
  </r>
  <r>
    <x v="762"/>
    <s v=""/>
    <m/>
    <m/>
    <m/>
    <x v="0"/>
    <m/>
    <m/>
    <m/>
    <m/>
    <m/>
    <m/>
    <m/>
    <m/>
    <m/>
    <m/>
    <n v="769"/>
    <m/>
    <m/>
    <m/>
    <m/>
    <m/>
    <e v="#REF!"/>
    <m/>
  </r>
  <r>
    <x v="763"/>
    <s v=""/>
    <m/>
    <m/>
    <m/>
    <x v="0"/>
    <m/>
    <m/>
    <m/>
    <m/>
    <m/>
    <m/>
    <m/>
    <m/>
    <m/>
    <m/>
    <n v="770"/>
    <m/>
    <m/>
    <m/>
    <m/>
    <m/>
    <e v="#REF!"/>
    <m/>
  </r>
  <r>
    <x v="764"/>
    <s v=""/>
    <m/>
    <m/>
    <m/>
    <x v="0"/>
    <m/>
    <m/>
    <m/>
    <m/>
    <m/>
    <m/>
    <m/>
    <m/>
    <m/>
    <m/>
    <n v="771"/>
    <m/>
    <m/>
    <m/>
    <m/>
    <m/>
    <e v="#REF!"/>
    <m/>
  </r>
  <r>
    <x v="765"/>
    <s v=""/>
    <m/>
    <m/>
    <m/>
    <x v="0"/>
    <m/>
    <m/>
    <m/>
    <m/>
    <m/>
    <m/>
    <m/>
    <m/>
    <m/>
    <m/>
    <n v="772"/>
    <m/>
    <m/>
    <m/>
    <m/>
    <m/>
    <e v="#REF!"/>
    <m/>
  </r>
  <r>
    <x v="766"/>
    <s v=""/>
    <m/>
    <m/>
    <m/>
    <x v="0"/>
    <m/>
    <m/>
    <m/>
    <m/>
    <m/>
    <m/>
    <m/>
    <m/>
    <m/>
    <m/>
    <n v="773"/>
    <m/>
    <m/>
    <m/>
    <m/>
    <m/>
    <e v="#REF!"/>
    <m/>
  </r>
  <r>
    <x v="767"/>
    <s v=""/>
    <m/>
    <m/>
    <m/>
    <x v="0"/>
    <m/>
    <m/>
    <m/>
    <m/>
    <m/>
    <m/>
    <m/>
    <m/>
    <m/>
    <m/>
    <n v="774"/>
    <m/>
    <m/>
    <m/>
    <m/>
    <m/>
    <e v="#REF!"/>
    <m/>
  </r>
  <r>
    <x v="768"/>
    <s v=""/>
    <m/>
    <m/>
    <m/>
    <x v="0"/>
    <m/>
    <m/>
    <m/>
    <m/>
    <m/>
    <m/>
    <m/>
    <m/>
    <m/>
    <m/>
    <n v="775"/>
    <m/>
    <m/>
    <m/>
    <m/>
    <m/>
    <e v="#REF!"/>
    <m/>
  </r>
  <r>
    <x v="769"/>
    <s v=""/>
    <m/>
    <m/>
    <m/>
    <x v="0"/>
    <m/>
    <m/>
    <m/>
    <m/>
    <m/>
    <m/>
    <m/>
    <m/>
    <m/>
    <m/>
    <n v="776"/>
    <m/>
    <m/>
    <m/>
    <m/>
    <m/>
    <e v="#REF!"/>
    <m/>
  </r>
  <r>
    <x v="770"/>
    <s v=""/>
    <m/>
    <m/>
    <m/>
    <x v="0"/>
    <m/>
    <m/>
    <m/>
    <m/>
    <m/>
    <m/>
    <m/>
    <m/>
    <m/>
    <m/>
    <n v="777"/>
    <m/>
    <m/>
    <m/>
    <m/>
    <m/>
    <e v="#REF!"/>
    <m/>
  </r>
  <r>
    <x v="771"/>
    <s v=""/>
    <m/>
    <m/>
    <m/>
    <x v="0"/>
    <m/>
    <m/>
    <m/>
    <m/>
    <m/>
    <m/>
    <m/>
    <m/>
    <m/>
    <m/>
    <n v="778"/>
    <m/>
    <m/>
    <m/>
    <m/>
    <m/>
    <e v="#REF!"/>
    <m/>
  </r>
  <r>
    <x v="772"/>
    <s v=""/>
    <m/>
    <m/>
    <m/>
    <x v="0"/>
    <m/>
    <m/>
    <m/>
    <m/>
    <m/>
    <m/>
    <m/>
    <m/>
    <m/>
    <m/>
    <n v="779"/>
    <m/>
    <m/>
    <m/>
    <m/>
    <m/>
    <e v="#REF!"/>
    <m/>
  </r>
  <r>
    <x v="773"/>
    <s v=""/>
    <m/>
    <m/>
    <m/>
    <x v="0"/>
    <m/>
    <m/>
    <m/>
    <m/>
    <m/>
    <m/>
    <m/>
    <m/>
    <m/>
    <m/>
    <n v="780"/>
    <m/>
    <m/>
    <m/>
    <m/>
    <m/>
    <e v="#REF!"/>
    <m/>
  </r>
  <r>
    <x v="774"/>
    <s v=""/>
    <m/>
    <m/>
    <m/>
    <x v="0"/>
    <m/>
    <m/>
    <m/>
    <m/>
    <m/>
    <m/>
    <m/>
    <m/>
    <m/>
    <m/>
    <n v="781"/>
    <m/>
    <m/>
    <m/>
    <m/>
    <m/>
    <e v="#REF!"/>
    <m/>
  </r>
  <r>
    <x v="775"/>
    <s v=""/>
    <m/>
    <m/>
    <m/>
    <x v="0"/>
    <m/>
    <m/>
    <m/>
    <m/>
    <m/>
    <m/>
    <m/>
    <m/>
    <m/>
    <m/>
    <n v="782"/>
    <m/>
    <m/>
    <m/>
    <m/>
    <m/>
    <e v="#REF!"/>
    <m/>
  </r>
  <r>
    <x v="776"/>
    <s v=""/>
    <m/>
    <m/>
    <m/>
    <x v="0"/>
    <m/>
    <m/>
    <m/>
    <m/>
    <m/>
    <m/>
    <m/>
    <m/>
    <m/>
    <m/>
    <n v="783"/>
    <m/>
    <m/>
    <m/>
    <m/>
    <m/>
    <e v="#REF!"/>
    <m/>
  </r>
  <r>
    <x v="777"/>
    <s v=""/>
    <m/>
    <m/>
    <m/>
    <x v="0"/>
    <m/>
    <m/>
    <m/>
    <m/>
    <m/>
    <m/>
    <m/>
    <m/>
    <m/>
    <m/>
    <n v="784"/>
    <m/>
    <m/>
    <m/>
    <m/>
    <m/>
    <e v="#REF!"/>
    <m/>
  </r>
  <r>
    <x v="778"/>
    <s v=""/>
    <m/>
    <m/>
    <m/>
    <x v="0"/>
    <m/>
    <m/>
    <m/>
    <m/>
    <m/>
    <m/>
    <m/>
    <m/>
    <m/>
    <m/>
    <n v="785"/>
    <m/>
    <m/>
    <m/>
    <m/>
    <m/>
    <e v="#REF!"/>
    <m/>
  </r>
  <r>
    <x v="779"/>
    <s v=""/>
    <m/>
    <m/>
    <m/>
    <x v="0"/>
    <m/>
    <m/>
    <m/>
    <m/>
    <m/>
    <m/>
    <m/>
    <m/>
    <m/>
    <m/>
    <n v="786"/>
    <m/>
    <m/>
    <m/>
    <m/>
    <m/>
    <e v="#REF!"/>
    <m/>
  </r>
  <r>
    <x v="780"/>
    <s v=""/>
    <m/>
    <m/>
    <m/>
    <x v="0"/>
    <m/>
    <m/>
    <m/>
    <m/>
    <m/>
    <m/>
    <m/>
    <m/>
    <m/>
    <m/>
    <n v="787"/>
    <m/>
    <m/>
    <m/>
    <m/>
    <m/>
    <e v="#REF!"/>
    <m/>
  </r>
  <r>
    <x v="781"/>
    <s v=""/>
    <m/>
    <m/>
    <m/>
    <x v="0"/>
    <m/>
    <m/>
    <m/>
    <m/>
    <m/>
    <m/>
    <m/>
    <m/>
    <m/>
    <m/>
    <n v="788"/>
    <m/>
    <m/>
    <m/>
    <m/>
    <m/>
    <e v="#REF!"/>
    <m/>
  </r>
  <r>
    <x v="782"/>
    <s v=""/>
    <m/>
    <m/>
    <m/>
    <x v="0"/>
    <m/>
    <m/>
    <m/>
    <m/>
    <m/>
    <m/>
    <m/>
    <m/>
    <m/>
    <m/>
    <n v="789"/>
    <m/>
    <m/>
    <m/>
    <m/>
    <m/>
    <e v="#REF!"/>
    <m/>
  </r>
  <r>
    <x v="783"/>
    <s v=""/>
    <m/>
    <m/>
    <m/>
    <x v="0"/>
    <m/>
    <m/>
    <m/>
    <m/>
    <m/>
    <m/>
    <m/>
    <m/>
    <m/>
    <m/>
    <n v="790"/>
    <m/>
    <m/>
    <m/>
    <m/>
    <m/>
    <e v="#REF!"/>
    <m/>
  </r>
  <r>
    <x v="784"/>
    <s v=""/>
    <m/>
    <m/>
    <m/>
    <x v="0"/>
    <m/>
    <m/>
    <m/>
    <m/>
    <m/>
    <m/>
    <m/>
    <m/>
    <m/>
    <m/>
    <n v="791"/>
    <m/>
    <m/>
    <m/>
    <m/>
    <m/>
    <e v="#REF!"/>
    <m/>
  </r>
  <r>
    <x v="785"/>
    <s v=""/>
    <m/>
    <m/>
    <m/>
    <x v="0"/>
    <m/>
    <m/>
    <m/>
    <m/>
    <m/>
    <m/>
    <m/>
    <m/>
    <m/>
    <m/>
    <n v="792"/>
    <m/>
    <m/>
    <m/>
    <m/>
    <m/>
    <e v="#REF!"/>
    <m/>
  </r>
  <r>
    <x v="786"/>
    <s v=""/>
    <m/>
    <m/>
    <m/>
    <x v="0"/>
    <m/>
    <m/>
    <m/>
    <m/>
    <m/>
    <m/>
    <m/>
    <m/>
    <m/>
    <m/>
    <n v="793"/>
    <m/>
    <m/>
    <m/>
    <m/>
    <m/>
    <e v="#REF!"/>
    <m/>
  </r>
  <r>
    <x v="787"/>
    <s v=""/>
    <m/>
    <m/>
    <m/>
    <x v="0"/>
    <m/>
    <m/>
    <m/>
    <m/>
    <m/>
    <m/>
    <m/>
    <m/>
    <m/>
    <m/>
    <n v="794"/>
    <m/>
    <m/>
    <m/>
    <m/>
    <m/>
    <e v="#REF!"/>
    <m/>
  </r>
  <r>
    <x v="788"/>
    <s v=""/>
    <m/>
    <m/>
    <m/>
    <x v="0"/>
    <m/>
    <m/>
    <m/>
    <m/>
    <m/>
    <m/>
    <m/>
    <m/>
    <m/>
    <m/>
    <n v="795"/>
    <m/>
    <m/>
    <m/>
    <m/>
    <m/>
    <e v="#REF!"/>
    <m/>
  </r>
  <r>
    <x v="789"/>
    <s v=""/>
    <m/>
    <m/>
    <m/>
    <x v="0"/>
    <m/>
    <m/>
    <m/>
    <m/>
    <m/>
    <m/>
    <m/>
    <m/>
    <m/>
    <m/>
    <n v="796"/>
    <m/>
    <m/>
    <m/>
    <m/>
    <m/>
    <e v="#REF!"/>
    <m/>
  </r>
  <r>
    <x v="790"/>
    <s v=""/>
    <m/>
    <m/>
    <m/>
    <x v="0"/>
    <m/>
    <m/>
    <m/>
    <m/>
    <m/>
    <m/>
    <m/>
    <m/>
    <m/>
    <m/>
    <n v="797"/>
    <m/>
    <m/>
    <m/>
    <m/>
    <m/>
    <e v="#REF!"/>
    <m/>
  </r>
  <r>
    <x v="791"/>
    <s v=""/>
    <m/>
    <m/>
    <m/>
    <x v="0"/>
    <m/>
    <m/>
    <m/>
    <m/>
    <m/>
    <m/>
    <m/>
    <m/>
    <m/>
    <m/>
    <n v="798"/>
    <m/>
    <m/>
    <m/>
    <m/>
    <m/>
    <e v="#REF!"/>
    <m/>
  </r>
  <r>
    <x v="792"/>
    <s v=""/>
    <m/>
    <m/>
    <m/>
    <x v="0"/>
    <m/>
    <m/>
    <m/>
    <m/>
    <m/>
    <m/>
    <m/>
    <m/>
    <m/>
    <m/>
    <n v="799"/>
    <m/>
    <m/>
    <m/>
    <m/>
    <m/>
    <e v="#REF!"/>
    <m/>
  </r>
  <r>
    <x v="793"/>
    <s v=""/>
    <m/>
    <m/>
    <m/>
    <x v="0"/>
    <m/>
    <m/>
    <m/>
    <m/>
    <m/>
    <m/>
    <m/>
    <m/>
    <m/>
    <m/>
    <n v="800"/>
    <m/>
    <m/>
    <m/>
    <m/>
    <m/>
    <e v="#REF!"/>
    <m/>
  </r>
  <r>
    <x v="794"/>
    <s v=""/>
    <m/>
    <m/>
    <m/>
    <x v="0"/>
    <m/>
    <m/>
    <m/>
    <m/>
    <m/>
    <m/>
    <m/>
    <m/>
    <m/>
    <m/>
    <n v="801"/>
    <m/>
    <m/>
    <m/>
    <m/>
    <m/>
    <e v="#REF!"/>
    <m/>
  </r>
  <r>
    <x v="795"/>
    <s v=""/>
    <m/>
    <m/>
    <m/>
    <x v="0"/>
    <m/>
    <m/>
    <m/>
    <m/>
    <m/>
    <m/>
    <m/>
    <m/>
    <m/>
    <m/>
    <n v="802"/>
    <m/>
    <m/>
    <m/>
    <m/>
    <m/>
    <e v="#REF!"/>
    <m/>
  </r>
  <r>
    <x v="796"/>
    <s v=""/>
    <m/>
    <m/>
    <m/>
    <x v="0"/>
    <m/>
    <m/>
    <m/>
    <m/>
    <m/>
    <m/>
    <m/>
    <m/>
    <m/>
    <m/>
    <n v="803"/>
    <m/>
    <m/>
    <m/>
    <m/>
    <m/>
    <e v="#REF!"/>
    <m/>
  </r>
  <r>
    <x v="797"/>
    <s v=""/>
    <m/>
    <m/>
    <m/>
    <x v="0"/>
    <m/>
    <m/>
    <m/>
    <m/>
    <m/>
    <m/>
    <m/>
    <m/>
    <m/>
    <m/>
    <n v="804"/>
    <m/>
    <m/>
    <m/>
    <m/>
    <m/>
    <e v="#REF!"/>
    <m/>
  </r>
  <r>
    <x v="798"/>
    <s v=""/>
    <m/>
    <m/>
    <m/>
    <x v="0"/>
    <m/>
    <m/>
    <m/>
    <m/>
    <m/>
    <m/>
    <m/>
    <m/>
    <m/>
    <m/>
    <n v="805"/>
    <m/>
    <m/>
    <m/>
    <m/>
    <m/>
    <e v="#REF!"/>
    <m/>
  </r>
  <r>
    <x v="799"/>
    <s v=""/>
    <m/>
    <m/>
    <m/>
    <x v="0"/>
    <m/>
    <m/>
    <m/>
    <m/>
    <m/>
    <m/>
    <m/>
    <m/>
    <m/>
    <m/>
    <n v="806"/>
    <m/>
    <m/>
    <m/>
    <m/>
    <m/>
    <e v="#REF!"/>
    <m/>
  </r>
  <r>
    <x v="800"/>
    <s v=""/>
    <m/>
    <m/>
    <m/>
    <x v="0"/>
    <m/>
    <m/>
    <m/>
    <m/>
    <m/>
    <m/>
    <m/>
    <m/>
    <m/>
    <m/>
    <n v="807"/>
    <m/>
    <m/>
    <m/>
    <m/>
    <m/>
    <e v="#REF!"/>
    <m/>
  </r>
  <r>
    <x v="801"/>
    <s v=""/>
    <m/>
    <m/>
    <m/>
    <x v="0"/>
    <m/>
    <m/>
    <m/>
    <m/>
    <m/>
    <m/>
    <m/>
    <m/>
    <m/>
    <m/>
    <n v="808"/>
    <m/>
    <m/>
    <m/>
    <m/>
    <m/>
    <e v="#REF!"/>
    <m/>
  </r>
  <r>
    <x v="802"/>
    <s v=""/>
    <m/>
    <m/>
    <m/>
    <x v="0"/>
    <m/>
    <m/>
    <m/>
    <m/>
    <m/>
    <m/>
    <m/>
    <m/>
    <m/>
    <m/>
    <n v="809"/>
    <m/>
    <m/>
    <m/>
    <m/>
    <m/>
    <e v="#REF!"/>
    <m/>
  </r>
  <r>
    <x v="803"/>
    <s v=""/>
    <m/>
    <m/>
    <m/>
    <x v="0"/>
    <m/>
    <m/>
    <m/>
    <m/>
    <m/>
    <m/>
    <m/>
    <m/>
    <m/>
    <m/>
    <n v="810"/>
    <m/>
    <m/>
    <m/>
    <m/>
    <m/>
    <e v="#REF!"/>
    <m/>
  </r>
  <r>
    <x v="804"/>
    <s v=""/>
    <m/>
    <m/>
    <m/>
    <x v="0"/>
    <m/>
    <m/>
    <m/>
    <m/>
    <m/>
    <m/>
    <m/>
    <m/>
    <m/>
    <m/>
    <n v="811"/>
    <m/>
    <m/>
    <m/>
    <m/>
    <m/>
    <e v="#REF!"/>
    <m/>
  </r>
  <r>
    <x v="805"/>
    <s v=""/>
    <m/>
    <m/>
    <m/>
    <x v="0"/>
    <m/>
    <m/>
    <m/>
    <m/>
    <m/>
    <m/>
    <m/>
    <m/>
    <m/>
    <m/>
    <n v="812"/>
    <m/>
    <m/>
    <m/>
    <m/>
    <m/>
    <e v="#REF!"/>
    <m/>
  </r>
  <r>
    <x v="806"/>
    <s v=""/>
    <m/>
    <m/>
    <m/>
    <x v="0"/>
    <m/>
    <m/>
    <m/>
    <m/>
    <m/>
    <m/>
    <m/>
    <m/>
    <m/>
    <m/>
    <n v="813"/>
    <m/>
    <m/>
    <m/>
    <m/>
    <m/>
    <e v="#REF!"/>
    <m/>
  </r>
  <r>
    <x v="807"/>
    <s v=""/>
    <m/>
    <m/>
    <m/>
    <x v="0"/>
    <m/>
    <m/>
    <m/>
    <m/>
    <m/>
    <m/>
    <m/>
    <m/>
    <m/>
    <m/>
    <n v="814"/>
    <m/>
    <m/>
    <m/>
    <m/>
    <m/>
    <e v="#REF!"/>
    <m/>
  </r>
  <r>
    <x v="808"/>
    <s v=""/>
    <m/>
    <m/>
    <m/>
    <x v="0"/>
    <m/>
    <m/>
    <m/>
    <m/>
    <m/>
    <m/>
    <m/>
    <m/>
    <m/>
    <m/>
    <n v="815"/>
    <m/>
    <m/>
    <m/>
    <m/>
    <m/>
    <e v="#REF!"/>
    <m/>
  </r>
  <r>
    <x v="809"/>
    <s v=""/>
    <m/>
    <m/>
    <m/>
    <x v="0"/>
    <m/>
    <m/>
    <m/>
    <m/>
    <m/>
    <m/>
    <m/>
    <m/>
    <m/>
    <m/>
    <n v="816"/>
    <m/>
    <m/>
    <m/>
    <m/>
    <m/>
    <e v="#REF!"/>
    <m/>
  </r>
  <r>
    <x v="810"/>
    <s v=""/>
    <m/>
    <m/>
    <m/>
    <x v="0"/>
    <m/>
    <m/>
    <m/>
    <m/>
    <m/>
    <m/>
    <m/>
    <m/>
    <m/>
    <m/>
    <n v="817"/>
    <m/>
    <m/>
    <m/>
    <m/>
    <m/>
    <e v="#REF!"/>
    <m/>
  </r>
  <r>
    <x v="811"/>
    <s v=""/>
    <m/>
    <m/>
    <m/>
    <x v="0"/>
    <m/>
    <m/>
    <m/>
    <m/>
    <m/>
    <m/>
    <m/>
    <m/>
    <m/>
    <m/>
    <n v="818"/>
    <m/>
    <m/>
    <m/>
    <m/>
    <m/>
    <e v="#REF!"/>
    <m/>
  </r>
  <r>
    <x v="812"/>
    <s v=""/>
    <m/>
    <m/>
    <m/>
    <x v="0"/>
    <m/>
    <m/>
    <m/>
    <m/>
    <m/>
    <m/>
    <m/>
    <m/>
    <m/>
    <m/>
    <n v="819"/>
    <m/>
    <m/>
    <m/>
    <m/>
    <m/>
    <e v="#REF!"/>
    <m/>
  </r>
  <r>
    <x v="813"/>
    <s v=""/>
    <m/>
    <m/>
    <m/>
    <x v="0"/>
    <m/>
    <m/>
    <m/>
    <m/>
    <m/>
    <m/>
    <m/>
    <m/>
    <m/>
    <m/>
    <n v="820"/>
    <m/>
    <m/>
    <m/>
    <m/>
    <m/>
    <e v="#REF!"/>
    <m/>
  </r>
  <r>
    <x v="814"/>
    <s v=""/>
    <m/>
    <m/>
    <m/>
    <x v="0"/>
    <m/>
    <m/>
    <m/>
    <m/>
    <m/>
    <m/>
    <m/>
    <m/>
    <m/>
    <m/>
    <n v="821"/>
    <m/>
    <m/>
    <m/>
    <m/>
    <m/>
    <e v="#REF!"/>
    <m/>
  </r>
  <r>
    <x v="815"/>
    <s v=""/>
    <m/>
    <m/>
    <m/>
    <x v="0"/>
    <m/>
    <m/>
    <m/>
    <m/>
    <m/>
    <m/>
    <m/>
    <m/>
    <m/>
    <m/>
    <n v="822"/>
    <m/>
    <m/>
    <m/>
    <m/>
    <m/>
    <e v="#REF!"/>
    <m/>
  </r>
  <r>
    <x v="816"/>
    <s v=""/>
    <m/>
    <m/>
    <m/>
    <x v="0"/>
    <m/>
    <m/>
    <m/>
    <m/>
    <m/>
    <m/>
    <m/>
    <m/>
    <m/>
    <m/>
    <n v="823"/>
    <m/>
    <m/>
    <m/>
    <m/>
    <m/>
    <e v="#REF!"/>
    <m/>
  </r>
  <r>
    <x v="817"/>
    <s v=""/>
    <m/>
    <m/>
    <m/>
    <x v="0"/>
    <m/>
    <m/>
    <m/>
    <m/>
    <m/>
    <m/>
    <m/>
    <m/>
    <m/>
    <m/>
    <n v="824"/>
    <m/>
    <m/>
    <m/>
    <m/>
    <m/>
    <e v="#REF!"/>
    <m/>
  </r>
  <r>
    <x v="818"/>
    <s v=""/>
    <m/>
    <m/>
    <m/>
    <x v="0"/>
    <m/>
    <m/>
    <m/>
    <m/>
    <m/>
    <m/>
    <m/>
    <m/>
    <m/>
    <m/>
    <n v="825"/>
    <m/>
    <m/>
    <m/>
    <m/>
    <m/>
    <e v="#REF!"/>
    <m/>
  </r>
  <r>
    <x v="819"/>
    <s v=""/>
    <m/>
    <m/>
    <m/>
    <x v="0"/>
    <m/>
    <m/>
    <m/>
    <m/>
    <m/>
    <m/>
    <m/>
    <m/>
    <m/>
    <m/>
    <n v="826"/>
    <m/>
    <m/>
    <m/>
    <m/>
    <m/>
    <e v="#REF!"/>
    <m/>
  </r>
  <r>
    <x v="820"/>
    <s v=""/>
    <m/>
    <m/>
    <m/>
    <x v="0"/>
    <m/>
    <m/>
    <m/>
    <m/>
    <m/>
    <m/>
    <m/>
    <m/>
    <m/>
    <m/>
    <n v="827"/>
    <m/>
    <m/>
    <m/>
    <m/>
    <m/>
    <e v="#REF!"/>
    <m/>
  </r>
  <r>
    <x v="821"/>
    <s v=""/>
    <m/>
    <m/>
    <m/>
    <x v="0"/>
    <m/>
    <m/>
    <m/>
    <m/>
    <m/>
    <m/>
    <m/>
    <m/>
    <m/>
    <m/>
    <n v="828"/>
    <m/>
    <m/>
    <m/>
    <m/>
    <m/>
    <e v="#REF!"/>
    <m/>
  </r>
  <r>
    <x v="822"/>
    <s v=""/>
    <m/>
    <m/>
    <m/>
    <x v="0"/>
    <m/>
    <m/>
    <m/>
    <m/>
    <m/>
    <m/>
    <m/>
    <m/>
    <m/>
    <m/>
    <n v="829"/>
    <m/>
    <m/>
    <m/>
    <m/>
    <m/>
    <e v="#REF!"/>
    <m/>
  </r>
  <r>
    <x v="823"/>
    <s v=""/>
    <m/>
    <m/>
    <m/>
    <x v="0"/>
    <m/>
    <m/>
    <m/>
    <m/>
    <m/>
    <m/>
    <m/>
    <m/>
    <m/>
    <m/>
    <n v="830"/>
    <m/>
    <m/>
    <m/>
    <m/>
    <m/>
    <e v="#REF!"/>
    <m/>
  </r>
  <r>
    <x v="824"/>
    <s v=""/>
    <m/>
    <m/>
    <m/>
    <x v="0"/>
    <m/>
    <m/>
    <m/>
    <m/>
    <m/>
    <m/>
    <m/>
    <m/>
    <m/>
    <m/>
    <n v="831"/>
    <m/>
    <m/>
    <m/>
    <m/>
    <m/>
    <e v="#REF!"/>
    <m/>
  </r>
  <r>
    <x v="825"/>
    <s v=""/>
    <m/>
    <m/>
    <m/>
    <x v="0"/>
    <m/>
    <m/>
    <m/>
    <m/>
    <m/>
    <m/>
    <m/>
    <m/>
    <m/>
    <m/>
    <n v="832"/>
    <m/>
    <m/>
    <m/>
    <m/>
    <m/>
    <e v="#REF!"/>
    <m/>
  </r>
  <r>
    <x v="826"/>
    <s v=""/>
    <m/>
    <m/>
    <m/>
    <x v="0"/>
    <m/>
    <m/>
    <m/>
    <m/>
    <m/>
    <m/>
    <m/>
    <m/>
    <m/>
    <m/>
    <n v="833"/>
    <m/>
    <m/>
    <m/>
    <m/>
    <m/>
    <e v="#REF!"/>
    <m/>
  </r>
  <r>
    <x v="827"/>
    <s v=""/>
    <m/>
    <m/>
    <m/>
    <x v="0"/>
    <m/>
    <m/>
    <m/>
    <m/>
    <m/>
    <m/>
    <m/>
    <m/>
    <m/>
    <m/>
    <n v="834"/>
    <m/>
    <m/>
    <m/>
    <m/>
    <m/>
    <e v="#REF!"/>
    <m/>
  </r>
  <r>
    <x v="828"/>
    <s v=""/>
    <m/>
    <m/>
    <m/>
    <x v="0"/>
    <m/>
    <m/>
    <m/>
    <m/>
    <m/>
    <m/>
    <m/>
    <m/>
    <m/>
    <m/>
    <n v="835"/>
    <m/>
    <m/>
    <m/>
    <m/>
    <m/>
    <e v="#REF!"/>
    <m/>
  </r>
  <r>
    <x v="829"/>
    <s v=""/>
    <m/>
    <m/>
    <m/>
    <x v="0"/>
    <m/>
    <m/>
    <m/>
    <m/>
    <m/>
    <m/>
    <m/>
    <m/>
    <m/>
    <m/>
    <n v="836"/>
    <m/>
    <m/>
    <m/>
    <m/>
    <m/>
    <e v="#REF!"/>
    <m/>
  </r>
  <r>
    <x v="830"/>
    <s v=""/>
    <m/>
    <m/>
    <m/>
    <x v="0"/>
    <m/>
    <m/>
    <m/>
    <m/>
    <m/>
    <m/>
    <m/>
    <m/>
    <m/>
    <m/>
    <n v="837"/>
    <m/>
    <m/>
    <m/>
    <m/>
    <m/>
    <e v="#REF!"/>
    <m/>
  </r>
  <r>
    <x v="831"/>
    <s v=""/>
    <m/>
    <m/>
    <m/>
    <x v="0"/>
    <m/>
    <m/>
    <m/>
    <m/>
    <m/>
    <m/>
    <m/>
    <m/>
    <m/>
    <m/>
    <n v="838"/>
    <m/>
    <m/>
    <m/>
    <m/>
    <m/>
    <e v="#REF!"/>
    <m/>
  </r>
  <r>
    <x v="832"/>
    <s v=""/>
    <m/>
    <m/>
    <m/>
    <x v="0"/>
    <m/>
    <m/>
    <m/>
    <m/>
    <m/>
    <m/>
    <m/>
    <m/>
    <m/>
    <m/>
    <n v="839"/>
    <m/>
    <m/>
    <m/>
    <m/>
    <m/>
    <e v="#REF!"/>
    <m/>
  </r>
  <r>
    <x v="833"/>
    <s v=""/>
    <m/>
    <m/>
    <m/>
    <x v="0"/>
    <m/>
    <m/>
    <m/>
    <m/>
    <m/>
    <m/>
    <m/>
    <m/>
    <m/>
    <m/>
    <n v="840"/>
    <m/>
    <m/>
    <m/>
    <m/>
    <m/>
    <e v="#REF!"/>
    <m/>
  </r>
  <r>
    <x v="834"/>
    <s v=""/>
    <m/>
    <m/>
    <m/>
    <x v="0"/>
    <m/>
    <m/>
    <m/>
    <m/>
    <m/>
    <m/>
    <m/>
    <m/>
    <m/>
    <m/>
    <n v="841"/>
    <m/>
    <m/>
    <m/>
    <m/>
    <m/>
    <e v="#REF!"/>
    <m/>
  </r>
  <r>
    <x v="835"/>
    <s v=""/>
    <m/>
    <m/>
    <m/>
    <x v="0"/>
    <m/>
    <m/>
    <m/>
    <m/>
    <m/>
    <m/>
    <m/>
    <m/>
    <m/>
    <m/>
    <n v="842"/>
    <m/>
    <m/>
    <m/>
    <m/>
    <m/>
    <e v="#REF!"/>
    <m/>
  </r>
  <r>
    <x v="836"/>
    <s v=""/>
    <m/>
    <m/>
    <m/>
    <x v="0"/>
    <m/>
    <m/>
    <m/>
    <m/>
    <m/>
    <m/>
    <m/>
    <m/>
    <m/>
    <m/>
    <n v="843"/>
    <m/>
    <m/>
    <m/>
    <m/>
    <m/>
    <e v="#REF!"/>
    <m/>
  </r>
  <r>
    <x v="837"/>
    <s v=""/>
    <m/>
    <m/>
    <m/>
    <x v="0"/>
    <m/>
    <m/>
    <m/>
    <m/>
    <m/>
    <m/>
    <m/>
    <m/>
    <m/>
    <m/>
    <n v="844"/>
    <m/>
    <m/>
    <m/>
    <m/>
    <m/>
    <e v="#REF!"/>
    <m/>
  </r>
  <r>
    <x v="838"/>
    <s v=""/>
    <m/>
    <m/>
    <m/>
    <x v="0"/>
    <m/>
    <m/>
    <m/>
    <m/>
    <m/>
    <m/>
    <m/>
    <m/>
    <m/>
    <m/>
    <n v="845"/>
    <m/>
    <m/>
    <m/>
    <m/>
    <m/>
    <e v="#REF!"/>
    <m/>
  </r>
  <r>
    <x v="839"/>
    <s v=""/>
    <m/>
    <m/>
    <m/>
    <x v="0"/>
    <m/>
    <m/>
    <m/>
    <m/>
    <m/>
    <m/>
    <m/>
    <m/>
    <m/>
    <m/>
    <n v="846"/>
    <m/>
    <m/>
    <m/>
    <m/>
    <m/>
    <e v="#REF!"/>
    <m/>
  </r>
  <r>
    <x v="840"/>
    <s v=""/>
    <m/>
    <m/>
    <m/>
    <x v="0"/>
    <m/>
    <m/>
    <m/>
    <m/>
    <m/>
    <m/>
    <m/>
    <m/>
    <m/>
    <m/>
    <n v="847"/>
    <m/>
    <m/>
    <m/>
    <m/>
    <m/>
    <e v="#REF!"/>
    <m/>
  </r>
  <r>
    <x v="841"/>
    <s v=""/>
    <m/>
    <m/>
    <m/>
    <x v="0"/>
    <m/>
    <m/>
    <m/>
    <m/>
    <m/>
    <m/>
    <m/>
    <m/>
    <m/>
    <m/>
    <n v="848"/>
    <m/>
    <m/>
    <m/>
    <m/>
    <m/>
    <e v="#REF!"/>
    <m/>
  </r>
  <r>
    <x v="842"/>
    <s v=""/>
    <m/>
    <m/>
    <m/>
    <x v="0"/>
    <m/>
    <m/>
    <m/>
    <m/>
    <m/>
    <m/>
    <m/>
    <m/>
    <m/>
    <m/>
    <n v="849"/>
    <m/>
    <m/>
    <m/>
    <m/>
    <m/>
    <e v="#REF!"/>
    <m/>
  </r>
  <r>
    <x v="843"/>
    <s v=""/>
    <m/>
    <m/>
    <m/>
    <x v="0"/>
    <m/>
    <m/>
    <m/>
    <m/>
    <m/>
    <m/>
    <m/>
    <m/>
    <m/>
    <m/>
    <n v="850"/>
    <m/>
    <m/>
    <m/>
    <m/>
    <m/>
    <e v="#REF!"/>
    <m/>
  </r>
  <r>
    <x v="844"/>
    <s v=""/>
    <m/>
    <m/>
    <m/>
    <x v="0"/>
    <m/>
    <m/>
    <m/>
    <m/>
    <m/>
    <m/>
    <m/>
    <m/>
    <m/>
    <m/>
    <n v="851"/>
    <m/>
    <m/>
    <m/>
    <m/>
    <m/>
    <e v="#REF!"/>
    <m/>
  </r>
  <r>
    <x v="845"/>
    <s v=""/>
    <m/>
    <m/>
    <m/>
    <x v="0"/>
    <m/>
    <m/>
    <m/>
    <m/>
    <m/>
    <m/>
    <m/>
    <m/>
    <m/>
    <m/>
    <n v="852"/>
    <m/>
    <m/>
    <m/>
    <m/>
    <m/>
    <e v="#REF!"/>
    <m/>
  </r>
  <r>
    <x v="846"/>
    <s v=""/>
    <m/>
    <m/>
    <m/>
    <x v="0"/>
    <m/>
    <m/>
    <m/>
    <m/>
    <m/>
    <m/>
    <m/>
    <m/>
    <m/>
    <m/>
    <n v="853"/>
    <m/>
    <m/>
    <m/>
    <m/>
    <m/>
    <e v="#REF!"/>
    <m/>
  </r>
  <r>
    <x v="847"/>
    <s v=""/>
    <m/>
    <m/>
    <m/>
    <x v="0"/>
    <m/>
    <m/>
    <m/>
    <m/>
    <m/>
    <m/>
    <m/>
    <m/>
    <m/>
    <m/>
    <n v="854"/>
    <m/>
    <m/>
    <m/>
    <m/>
    <m/>
    <e v="#REF!"/>
    <m/>
  </r>
  <r>
    <x v="848"/>
    <s v=""/>
    <m/>
    <m/>
    <m/>
    <x v="0"/>
    <m/>
    <m/>
    <m/>
    <m/>
    <m/>
    <m/>
    <m/>
    <m/>
    <m/>
    <m/>
    <n v="855"/>
    <m/>
    <m/>
    <m/>
    <m/>
    <m/>
    <e v="#REF!"/>
    <m/>
  </r>
  <r>
    <x v="849"/>
    <s v=""/>
    <m/>
    <m/>
    <m/>
    <x v="0"/>
    <m/>
    <m/>
    <m/>
    <m/>
    <m/>
    <m/>
    <m/>
    <m/>
    <m/>
    <m/>
    <n v="856"/>
    <m/>
    <m/>
    <m/>
    <m/>
    <m/>
    <e v="#REF!"/>
    <m/>
  </r>
  <r>
    <x v="850"/>
    <s v=""/>
    <m/>
    <m/>
    <m/>
    <x v="0"/>
    <m/>
    <m/>
    <m/>
    <m/>
    <m/>
    <m/>
    <m/>
    <m/>
    <m/>
    <m/>
    <n v="857"/>
    <m/>
    <m/>
    <m/>
    <m/>
    <m/>
    <e v="#REF!"/>
    <m/>
  </r>
  <r>
    <x v="851"/>
    <s v=""/>
    <m/>
    <m/>
    <m/>
    <x v="0"/>
    <m/>
    <m/>
    <m/>
    <m/>
    <m/>
    <m/>
    <m/>
    <m/>
    <m/>
    <m/>
    <n v="858"/>
    <m/>
    <m/>
    <m/>
    <m/>
    <m/>
    <e v="#REF!"/>
    <m/>
  </r>
  <r>
    <x v="852"/>
    <s v=""/>
    <m/>
    <m/>
    <m/>
    <x v="0"/>
    <m/>
    <m/>
    <m/>
    <m/>
    <m/>
    <m/>
    <m/>
    <m/>
    <m/>
    <m/>
    <n v="859"/>
    <m/>
    <m/>
    <m/>
    <m/>
    <m/>
    <e v="#REF!"/>
    <m/>
  </r>
  <r>
    <x v="853"/>
    <s v=""/>
    <m/>
    <m/>
    <m/>
    <x v="0"/>
    <m/>
    <m/>
    <m/>
    <m/>
    <m/>
    <m/>
    <m/>
    <m/>
    <m/>
    <m/>
    <n v="860"/>
    <m/>
    <m/>
    <m/>
    <m/>
    <m/>
    <e v="#REF!"/>
    <m/>
  </r>
  <r>
    <x v="854"/>
    <s v=""/>
    <m/>
    <m/>
    <m/>
    <x v="0"/>
    <m/>
    <m/>
    <m/>
    <m/>
    <m/>
    <m/>
    <m/>
    <m/>
    <m/>
    <m/>
    <n v="861"/>
    <m/>
    <m/>
    <m/>
    <m/>
    <m/>
    <e v="#REF!"/>
    <m/>
  </r>
  <r>
    <x v="855"/>
    <s v=""/>
    <m/>
    <m/>
    <m/>
    <x v="0"/>
    <m/>
    <m/>
    <m/>
    <m/>
    <m/>
    <m/>
    <m/>
    <m/>
    <m/>
    <m/>
    <n v="862"/>
    <m/>
    <m/>
    <m/>
    <m/>
    <m/>
    <e v="#REF!"/>
    <m/>
  </r>
  <r>
    <x v="856"/>
    <s v=""/>
    <m/>
    <m/>
    <m/>
    <x v="0"/>
    <m/>
    <m/>
    <m/>
    <m/>
    <m/>
    <m/>
    <m/>
    <m/>
    <m/>
    <m/>
    <n v="863"/>
    <m/>
    <m/>
    <m/>
    <m/>
    <m/>
    <e v="#REF!"/>
    <m/>
  </r>
  <r>
    <x v="857"/>
    <s v=""/>
    <m/>
    <m/>
    <m/>
    <x v="0"/>
    <m/>
    <m/>
    <m/>
    <m/>
    <m/>
    <m/>
    <m/>
    <m/>
    <m/>
    <m/>
    <n v="864"/>
    <m/>
    <m/>
    <m/>
    <m/>
    <m/>
    <e v="#REF!"/>
    <m/>
  </r>
  <r>
    <x v="858"/>
    <s v=""/>
    <m/>
    <m/>
    <m/>
    <x v="0"/>
    <m/>
    <m/>
    <m/>
    <m/>
    <m/>
    <m/>
    <m/>
    <m/>
    <m/>
    <m/>
    <n v="865"/>
    <m/>
    <m/>
    <m/>
    <m/>
    <m/>
    <e v="#REF!"/>
    <m/>
  </r>
  <r>
    <x v="859"/>
    <s v=""/>
    <m/>
    <m/>
    <m/>
    <x v="0"/>
    <m/>
    <m/>
    <m/>
    <m/>
    <m/>
    <m/>
    <m/>
    <m/>
    <m/>
    <m/>
    <n v="866"/>
    <m/>
    <m/>
    <m/>
    <m/>
    <m/>
    <e v="#REF!"/>
    <m/>
  </r>
  <r>
    <x v="860"/>
    <s v=""/>
    <m/>
    <m/>
    <m/>
    <x v="0"/>
    <m/>
    <m/>
    <m/>
    <m/>
    <m/>
    <m/>
    <m/>
    <m/>
    <m/>
    <m/>
    <n v="867"/>
    <m/>
    <m/>
    <m/>
    <m/>
    <m/>
    <e v="#REF!"/>
    <m/>
  </r>
  <r>
    <x v="861"/>
    <s v=""/>
    <m/>
    <m/>
    <m/>
    <x v="0"/>
    <m/>
    <m/>
    <m/>
    <m/>
    <m/>
    <m/>
    <m/>
    <m/>
    <m/>
    <m/>
    <n v="868"/>
    <m/>
    <m/>
    <m/>
    <m/>
    <m/>
    <e v="#REF!"/>
    <m/>
  </r>
  <r>
    <x v="862"/>
    <s v=""/>
    <m/>
    <m/>
    <m/>
    <x v="0"/>
    <m/>
    <m/>
    <m/>
    <m/>
    <m/>
    <m/>
    <m/>
    <m/>
    <m/>
    <m/>
    <n v="869"/>
    <m/>
    <m/>
    <m/>
    <m/>
    <m/>
    <e v="#REF!"/>
    <m/>
  </r>
  <r>
    <x v="863"/>
    <s v=""/>
    <m/>
    <m/>
    <m/>
    <x v="0"/>
    <m/>
    <m/>
    <m/>
    <m/>
    <m/>
    <m/>
    <m/>
    <m/>
    <m/>
    <m/>
    <n v="870"/>
    <m/>
    <m/>
    <m/>
    <m/>
    <m/>
    <e v="#REF!"/>
    <m/>
  </r>
  <r>
    <x v="864"/>
    <s v=""/>
    <m/>
    <m/>
    <m/>
    <x v="0"/>
    <m/>
    <m/>
    <m/>
    <m/>
    <m/>
    <m/>
    <m/>
    <m/>
    <m/>
    <m/>
    <n v="871"/>
    <m/>
    <m/>
    <m/>
    <m/>
    <m/>
    <e v="#REF!"/>
    <m/>
  </r>
  <r>
    <x v="865"/>
    <s v=""/>
    <m/>
    <m/>
    <m/>
    <x v="0"/>
    <m/>
    <m/>
    <m/>
    <m/>
    <m/>
    <m/>
    <m/>
    <m/>
    <m/>
    <m/>
    <n v="872"/>
    <m/>
    <m/>
    <m/>
    <m/>
    <m/>
    <e v="#REF!"/>
    <m/>
  </r>
  <r>
    <x v="866"/>
    <s v=""/>
    <m/>
    <m/>
    <m/>
    <x v="0"/>
    <m/>
    <m/>
    <m/>
    <m/>
    <m/>
    <m/>
    <m/>
    <m/>
    <m/>
    <m/>
    <n v="873"/>
    <m/>
    <m/>
    <m/>
    <m/>
    <m/>
    <e v="#REF!"/>
    <m/>
  </r>
  <r>
    <x v="867"/>
    <s v=""/>
    <m/>
    <m/>
    <m/>
    <x v="0"/>
    <m/>
    <m/>
    <m/>
    <m/>
    <m/>
    <m/>
    <m/>
    <m/>
    <m/>
    <m/>
    <n v="874"/>
    <m/>
    <m/>
    <m/>
    <m/>
    <m/>
    <e v="#REF!"/>
    <m/>
  </r>
  <r>
    <x v="868"/>
    <s v=""/>
    <m/>
    <m/>
    <m/>
    <x v="0"/>
    <m/>
    <m/>
    <m/>
    <m/>
    <m/>
    <m/>
    <m/>
    <m/>
    <m/>
    <m/>
    <n v="875"/>
    <m/>
    <m/>
    <m/>
    <m/>
    <m/>
    <e v="#REF!"/>
    <m/>
  </r>
  <r>
    <x v="869"/>
    <s v=""/>
    <m/>
    <m/>
    <m/>
    <x v="0"/>
    <m/>
    <m/>
    <m/>
    <m/>
    <m/>
    <m/>
    <m/>
    <m/>
    <m/>
    <m/>
    <n v="876"/>
    <m/>
    <m/>
    <m/>
    <m/>
    <m/>
    <e v="#REF!"/>
    <m/>
  </r>
  <r>
    <x v="870"/>
    <s v=""/>
    <m/>
    <m/>
    <m/>
    <x v="0"/>
    <m/>
    <m/>
    <m/>
    <m/>
    <m/>
    <m/>
    <m/>
    <m/>
    <m/>
    <m/>
    <n v="877"/>
    <m/>
    <m/>
    <m/>
    <m/>
    <m/>
    <e v="#REF!"/>
    <m/>
  </r>
  <r>
    <x v="871"/>
    <s v=""/>
    <m/>
    <m/>
    <m/>
    <x v="0"/>
    <m/>
    <m/>
    <m/>
    <m/>
    <m/>
    <m/>
    <m/>
    <m/>
    <m/>
    <m/>
    <n v="878"/>
    <m/>
    <m/>
    <m/>
    <m/>
    <m/>
    <e v="#REF!"/>
    <m/>
  </r>
  <r>
    <x v="872"/>
    <s v=""/>
    <m/>
    <m/>
    <m/>
    <x v="0"/>
    <m/>
    <m/>
    <m/>
    <m/>
    <m/>
    <m/>
    <m/>
    <m/>
    <m/>
    <m/>
    <n v="879"/>
    <m/>
    <m/>
    <m/>
    <m/>
    <m/>
    <e v="#REF!"/>
    <m/>
  </r>
  <r>
    <x v="873"/>
    <s v=""/>
    <m/>
    <m/>
    <m/>
    <x v="0"/>
    <m/>
    <m/>
    <m/>
    <m/>
    <m/>
    <m/>
    <m/>
    <m/>
    <m/>
    <m/>
    <n v="880"/>
    <m/>
    <m/>
    <m/>
    <m/>
    <m/>
    <e v="#REF!"/>
    <m/>
  </r>
  <r>
    <x v="874"/>
    <s v=""/>
    <m/>
    <m/>
    <m/>
    <x v="0"/>
    <m/>
    <m/>
    <m/>
    <m/>
    <m/>
    <m/>
    <m/>
    <m/>
    <m/>
    <m/>
    <n v="881"/>
    <m/>
    <m/>
    <m/>
    <m/>
    <m/>
    <e v="#REF!"/>
    <m/>
  </r>
  <r>
    <x v="875"/>
    <s v=""/>
    <m/>
    <m/>
    <m/>
    <x v="0"/>
    <m/>
    <m/>
    <m/>
    <m/>
    <m/>
    <m/>
    <m/>
    <m/>
    <m/>
    <m/>
    <n v="882"/>
    <m/>
    <m/>
    <m/>
    <m/>
    <m/>
    <e v="#REF!"/>
    <m/>
  </r>
  <r>
    <x v="876"/>
    <s v=""/>
    <m/>
    <m/>
    <m/>
    <x v="0"/>
    <m/>
    <m/>
    <m/>
    <m/>
    <m/>
    <m/>
    <m/>
    <m/>
    <m/>
    <m/>
    <n v="883"/>
    <m/>
    <m/>
    <m/>
    <m/>
    <m/>
    <e v="#REF!"/>
    <m/>
  </r>
  <r>
    <x v="877"/>
    <s v=""/>
    <m/>
    <m/>
    <m/>
    <x v="0"/>
    <m/>
    <m/>
    <m/>
    <m/>
    <m/>
    <m/>
    <m/>
    <m/>
    <m/>
    <m/>
    <n v="884"/>
    <m/>
    <m/>
    <m/>
    <m/>
    <m/>
    <e v="#REF!"/>
    <m/>
  </r>
  <r>
    <x v="878"/>
    <s v=""/>
    <m/>
    <m/>
    <m/>
    <x v="0"/>
    <m/>
    <m/>
    <m/>
    <m/>
    <m/>
    <m/>
    <m/>
    <m/>
    <m/>
    <m/>
    <n v="885"/>
    <m/>
    <m/>
    <m/>
    <m/>
    <m/>
    <e v="#REF!"/>
    <m/>
  </r>
  <r>
    <x v="879"/>
    <s v=""/>
    <m/>
    <m/>
    <m/>
    <x v="0"/>
    <m/>
    <m/>
    <m/>
    <m/>
    <m/>
    <m/>
    <m/>
    <m/>
    <m/>
    <m/>
    <n v="886"/>
    <m/>
    <m/>
    <m/>
    <m/>
    <m/>
    <e v="#REF!"/>
    <m/>
  </r>
  <r>
    <x v="880"/>
    <s v=""/>
    <m/>
    <m/>
    <m/>
    <x v="0"/>
    <m/>
    <m/>
    <m/>
    <m/>
    <m/>
    <m/>
    <m/>
    <m/>
    <m/>
    <m/>
    <n v="887"/>
    <m/>
    <m/>
    <m/>
    <m/>
    <m/>
    <e v="#REF!"/>
    <m/>
  </r>
  <r>
    <x v="881"/>
    <s v=""/>
    <m/>
    <m/>
    <m/>
    <x v="0"/>
    <m/>
    <m/>
    <m/>
    <m/>
    <m/>
    <m/>
    <m/>
    <m/>
    <m/>
    <m/>
    <n v="888"/>
    <m/>
    <m/>
    <m/>
    <m/>
    <m/>
    <e v="#REF!"/>
    <m/>
  </r>
  <r>
    <x v="882"/>
    <s v=""/>
    <m/>
    <m/>
    <m/>
    <x v="0"/>
    <m/>
    <m/>
    <m/>
    <m/>
    <m/>
    <m/>
    <m/>
    <m/>
    <m/>
    <m/>
    <n v="889"/>
    <m/>
    <m/>
    <m/>
    <m/>
    <m/>
    <e v="#REF!"/>
    <m/>
  </r>
  <r>
    <x v="883"/>
    <s v=""/>
    <m/>
    <m/>
    <m/>
    <x v="0"/>
    <m/>
    <m/>
    <m/>
    <m/>
    <m/>
    <m/>
    <m/>
    <m/>
    <m/>
    <m/>
    <n v="890"/>
    <m/>
    <m/>
    <m/>
    <m/>
    <m/>
    <e v="#REF!"/>
    <m/>
  </r>
  <r>
    <x v="884"/>
    <s v=""/>
    <m/>
    <m/>
    <m/>
    <x v="0"/>
    <m/>
    <m/>
    <m/>
    <m/>
    <m/>
    <m/>
    <m/>
    <m/>
    <m/>
    <m/>
    <n v="891"/>
    <m/>
    <m/>
    <m/>
    <m/>
    <m/>
    <e v="#REF!"/>
    <m/>
  </r>
  <r>
    <x v="885"/>
    <s v=""/>
    <m/>
    <m/>
    <m/>
    <x v="0"/>
    <m/>
    <m/>
    <m/>
    <m/>
    <m/>
    <m/>
    <m/>
    <m/>
    <m/>
    <m/>
    <n v="892"/>
    <m/>
    <m/>
    <m/>
    <m/>
    <m/>
    <e v="#REF!"/>
    <m/>
  </r>
  <r>
    <x v="886"/>
    <s v=""/>
    <m/>
    <m/>
    <m/>
    <x v="0"/>
    <m/>
    <m/>
    <m/>
    <m/>
    <m/>
    <m/>
    <m/>
    <m/>
    <m/>
    <m/>
    <n v="893"/>
    <m/>
    <m/>
    <m/>
    <m/>
    <m/>
    <e v="#REF!"/>
    <m/>
  </r>
  <r>
    <x v="887"/>
    <s v=""/>
    <m/>
    <m/>
    <m/>
    <x v="0"/>
    <m/>
    <m/>
    <m/>
    <m/>
    <m/>
    <m/>
    <m/>
    <m/>
    <m/>
    <m/>
    <n v="894"/>
    <m/>
    <m/>
    <m/>
    <m/>
    <m/>
    <e v="#REF!"/>
    <m/>
  </r>
  <r>
    <x v="888"/>
    <s v=""/>
    <m/>
    <m/>
    <m/>
    <x v="0"/>
    <m/>
    <m/>
    <m/>
    <m/>
    <m/>
    <m/>
    <m/>
    <m/>
    <m/>
    <m/>
    <n v="895"/>
    <m/>
    <m/>
    <m/>
    <m/>
    <m/>
    <e v="#REF!"/>
    <m/>
  </r>
  <r>
    <x v="889"/>
    <s v=""/>
    <m/>
    <m/>
    <m/>
    <x v="0"/>
    <m/>
    <m/>
    <m/>
    <m/>
    <m/>
    <m/>
    <m/>
    <m/>
    <m/>
    <m/>
    <n v="896"/>
    <m/>
    <m/>
    <m/>
    <m/>
    <m/>
    <e v="#REF!"/>
    <m/>
  </r>
  <r>
    <x v="890"/>
    <s v=""/>
    <m/>
    <m/>
    <m/>
    <x v="0"/>
    <m/>
    <m/>
    <m/>
    <m/>
    <m/>
    <m/>
    <m/>
    <m/>
    <m/>
    <m/>
    <n v="897"/>
    <m/>
    <m/>
    <m/>
    <m/>
    <m/>
    <e v="#REF!"/>
    <m/>
  </r>
  <r>
    <x v="891"/>
    <s v=""/>
    <m/>
    <m/>
    <m/>
    <x v="0"/>
    <m/>
    <m/>
    <m/>
    <m/>
    <m/>
    <m/>
    <m/>
    <m/>
    <m/>
    <m/>
    <n v="898"/>
    <m/>
    <m/>
    <m/>
    <m/>
    <m/>
    <e v="#REF!"/>
    <m/>
  </r>
  <r>
    <x v="892"/>
    <s v=""/>
    <m/>
    <m/>
    <m/>
    <x v="0"/>
    <m/>
    <m/>
    <m/>
    <m/>
    <m/>
    <m/>
    <m/>
    <m/>
    <m/>
    <m/>
    <n v="899"/>
    <m/>
    <m/>
    <m/>
    <m/>
    <m/>
    <e v="#REF!"/>
    <m/>
  </r>
  <r>
    <x v="893"/>
    <s v=""/>
    <m/>
    <m/>
    <m/>
    <x v="0"/>
    <m/>
    <m/>
    <m/>
    <m/>
    <m/>
    <m/>
    <m/>
    <m/>
    <m/>
    <m/>
    <n v="900"/>
    <m/>
    <m/>
    <m/>
    <m/>
    <m/>
    <e v="#REF!"/>
    <m/>
  </r>
  <r>
    <x v="894"/>
    <s v=""/>
    <m/>
    <m/>
    <m/>
    <x v="0"/>
    <m/>
    <m/>
    <m/>
    <m/>
    <m/>
    <m/>
    <m/>
    <m/>
    <m/>
    <m/>
    <n v="901"/>
    <m/>
    <m/>
    <m/>
    <m/>
    <m/>
    <e v="#REF!"/>
    <m/>
  </r>
  <r>
    <x v="895"/>
    <s v=""/>
    <m/>
    <m/>
    <m/>
    <x v="0"/>
    <m/>
    <m/>
    <m/>
    <m/>
    <m/>
    <m/>
    <m/>
    <m/>
    <m/>
    <m/>
    <n v="902"/>
    <m/>
    <m/>
    <m/>
    <m/>
    <m/>
    <e v="#REF!"/>
    <m/>
  </r>
  <r>
    <x v="896"/>
    <s v=""/>
    <m/>
    <m/>
    <m/>
    <x v="0"/>
    <m/>
    <m/>
    <m/>
    <m/>
    <m/>
    <m/>
    <m/>
    <m/>
    <m/>
    <m/>
    <n v="903"/>
    <m/>
    <m/>
    <m/>
    <m/>
    <m/>
    <e v="#REF!"/>
    <m/>
  </r>
  <r>
    <x v="897"/>
    <s v=""/>
    <m/>
    <m/>
    <m/>
    <x v="0"/>
    <m/>
    <m/>
    <m/>
    <m/>
    <m/>
    <m/>
    <m/>
    <m/>
    <m/>
    <m/>
    <n v="904"/>
    <m/>
    <m/>
    <m/>
    <m/>
    <m/>
    <e v="#REF!"/>
    <m/>
  </r>
  <r>
    <x v="898"/>
    <s v=""/>
    <m/>
    <m/>
    <m/>
    <x v="0"/>
    <m/>
    <m/>
    <m/>
    <m/>
    <m/>
    <m/>
    <m/>
    <m/>
    <m/>
    <m/>
    <n v="905"/>
    <m/>
    <m/>
    <m/>
    <m/>
    <m/>
    <e v="#REF!"/>
    <m/>
  </r>
  <r>
    <x v="899"/>
    <s v=""/>
    <m/>
    <m/>
    <m/>
    <x v="0"/>
    <m/>
    <m/>
    <m/>
    <m/>
    <m/>
    <m/>
    <m/>
    <m/>
    <m/>
    <m/>
    <n v="906"/>
    <m/>
    <m/>
    <m/>
    <m/>
    <m/>
    <e v="#REF!"/>
    <m/>
  </r>
  <r>
    <x v="900"/>
    <s v=""/>
    <m/>
    <m/>
    <m/>
    <x v="0"/>
    <m/>
    <m/>
    <m/>
    <m/>
    <m/>
    <m/>
    <m/>
    <m/>
    <m/>
    <m/>
    <n v="907"/>
    <m/>
    <m/>
    <m/>
    <m/>
    <m/>
    <e v="#REF!"/>
    <m/>
  </r>
  <r>
    <x v="901"/>
    <s v=""/>
    <m/>
    <m/>
    <m/>
    <x v="0"/>
    <m/>
    <m/>
    <m/>
    <m/>
    <m/>
    <m/>
    <m/>
    <m/>
    <m/>
    <m/>
    <n v="908"/>
    <m/>
    <m/>
    <m/>
    <m/>
    <m/>
    <e v="#REF!"/>
    <m/>
  </r>
  <r>
    <x v="902"/>
    <s v=""/>
    <m/>
    <m/>
    <m/>
    <x v="0"/>
    <m/>
    <m/>
    <m/>
    <m/>
    <m/>
    <m/>
    <m/>
    <m/>
    <m/>
    <m/>
    <n v="909"/>
    <m/>
    <m/>
    <m/>
    <m/>
    <m/>
    <e v="#REF!"/>
    <m/>
  </r>
  <r>
    <x v="903"/>
    <s v=""/>
    <m/>
    <m/>
    <m/>
    <x v="0"/>
    <m/>
    <m/>
    <m/>
    <m/>
    <m/>
    <m/>
    <m/>
    <m/>
    <m/>
    <m/>
    <n v="910"/>
    <m/>
    <m/>
    <m/>
    <m/>
    <m/>
    <e v="#REF!"/>
    <m/>
  </r>
  <r>
    <x v="904"/>
    <s v=""/>
    <m/>
    <m/>
    <m/>
    <x v="0"/>
    <m/>
    <m/>
    <m/>
    <m/>
    <m/>
    <m/>
    <m/>
    <m/>
    <m/>
    <m/>
    <n v="911"/>
    <m/>
    <m/>
    <m/>
    <m/>
    <m/>
    <e v="#REF!"/>
    <m/>
  </r>
  <r>
    <x v="905"/>
    <s v=""/>
    <m/>
    <m/>
    <m/>
    <x v="0"/>
    <m/>
    <m/>
    <m/>
    <m/>
    <m/>
    <m/>
    <m/>
    <m/>
    <m/>
    <m/>
    <n v="912"/>
    <m/>
    <m/>
    <m/>
    <m/>
    <m/>
    <e v="#REF!"/>
    <m/>
  </r>
  <r>
    <x v="906"/>
    <s v=""/>
    <m/>
    <m/>
    <m/>
    <x v="0"/>
    <m/>
    <m/>
    <m/>
    <m/>
    <m/>
    <m/>
    <m/>
    <m/>
    <m/>
    <m/>
    <n v="913"/>
    <m/>
    <m/>
    <m/>
    <m/>
    <m/>
    <e v="#REF!"/>
    <m/>
  </r>
  <r>
    <x v="907"/>
    <s v=""/>
    <m/>
    <m/>
    <m/>
    <x v="0"/>
    <m/>
    <m/>
    <m/>
    <m/>
    <m/>
    <m/>
    <m/>
    <m/>
    <m/>
    <m/>
    <n v="914"/>
    <m/>
    <m/>
    <m/>
    <m/>
    <m/>
    <e v="#REF!"/>
    <m/>
  </r>
  <r>
    <x v="908"/>
    <s v=""/>
    <m/>
    <m/>
    <m/>
    <x v="0"/>
    <m/>
    <m/>
    <m/>
    <m/>
    <m/>
    <m/>
    <m/>
    <m/>
    <m/>
    <m/>
    <n v="915"/>
    <m/>
    <m/>
    <m/>
    <m/>
    <m/>
    <e v="#REF!"/>
    <m/>
  </r>
  <r>
    <x v="909"/>
    <s v=""/>
    <m/>
    <m/>
    <m/>
    <x v="0"/>
    <m/>
    <m/>
    <m/>
    <m/>
    <m/>
    <m/>
    <m/>
    <m/>
    <m/>
    <m/>
    <n v="916"/>
    <m/>
    <m/>
    <m/>
    <m/>
    <m/>
    <e v="#REF!"/>
    <m/>
  </r>
  <r>
    <x v="910"/>
    <s v=""/>
    <m/>
    <m/>
    <m/>
    <x v="0"/>
    <m/>
    <m/>
    <m/>
    <m/>
    <m/>
    <m/>
    <m/>
    <m/>
    <m/>
    <m/>
    <n v="917"/>
    <m/>
    <m/>
    <m/>
    <m/>
    <m/>
    <e v="#REF!"/>
    <m/>
  </r>
  <r>
    <x v="911"/>
    <s v=""/>
    <m/>
    <m/>
    <m/>
    <x v="0"/>
    <m/>
    <m/>
    <m/>
    <m/>
    <m/>
    <m/>
    <m/>
    <m/>
    <m/>
    <m/>
    <n v="918"/>
    <m/>
    <m/>
    <m/>
    <m/>
    <m/>
    <e v="#REF!"/>
    <m/>
  </r>
  <r>
    <x v="912"/>
    <s v=""/>
    <m/>
    <m/>
    <m/>
    <x v="0"/>
    <m/>
    <m/>
    <m/>
    <m/>
    <m/>
    <m/>
    <m/>
    <m/>
    <m/>
    <m/>
    <n v="919"/>
    <m/>
    <m/>
    <m/>
    <m/>
    <m/>
    <e v="#REF!"/>
    <m/>
  </r>
  <r>
    <x v="913"/>
    <s v=""/>
    <m/>
    <m/>
    <m/>
    <x v="0"/>
    <m/>
    <m/>
    <m/>
    <m/>
    <m/>
    <m/>
    <m/>
    <m/>
    <m/>
    <m/>
    <n v="920"/>
    <m/>
    <m/>
    <m/>
    <m/>
    <m/>
    <e v="#REF!"/>
    <m/>
  </r>
  <r>
    <x v="914"/>
    <s v=""/>
    <m/>
    <m/>
    <m/>
    <x v="0"/>
    <m/>
    <m/>
    <m/>
    <m/>
    <m/>
    <m/>
    <m/>
    <m/>
    <m/>
    <m/>
    <n v="921"/>
    <m/>
    <m/>
    <m/>
    <m/>
    <m/>
    <e v="#REF!"/>
    <m/>
  </r>
  <r>
    <x v="915"/>
    <s v=""/>
    <m/>
    <m/>
    <m/>
    <x v="0"/>
    <m/>
    <m/>
    <m/>
    <m/>
    <m/>
    <m/>
    <m/>
    <m/>
    <m/>
    <m/>
    <n v="922"/>
    <m/>
    <m/>
    <m/>
    <m/>
    <m/>
    <e v="#REF!"/>
    <m/>
  </r>
  <r>
    <x v="916"/>
    <s v=""/>
    <m/>
    <m/>
    <m/>
    <x v="0"/>
    <m/>
    <m/>
    <m/>
    <m/>
    <m/>
    <m/>
    <m/>
    <m/>
    <m/>
    <m/>
    <n v="923"/>
    <m/>
    <m/>
    <m/>
    <m/>
    <m/>
    <e v="#REF!"/>
    <m/>
  </r>
  <r>
    <x v="917"/>
    <s v=""/>
    <m/>
    <m/>
    <m/>
    <x v="0"/>
    <m/>
    <m/>
    <m/>
    <m/>
    <m/>
    <m/>
    <m/>
    <m/>
    <m/>
    <m/>
    <n v="924"/>
    <m/>
    <m/>
    <m/>
    <m/>
    <m/>
    <e v="#REF!"/>
    <m/>
  </r>
  <r>
    <x v="918"/>
    <s v=""/>
    <m/>
    <m/>
    <m/>
    <x v="0"/>
    <m/>
    <m/>
    <m/>
    <m/>
    <m/>
    <m/>
    <m/>
    <m/>
    <m/>
    <m/>
    <n v="925"/>
    <m/>
    <m/>
    <m/>
    <m/>
    <m/>
    <e v="#REF!"/>
    <m/>
  </r>
  <r>
    <x v="919"/>
    <s v=""/>
    <m/>
    <m/>
    <m/>
    <x v="0"/>
    <m/>
    <m/>
    <m/>
    <m/>
    <m/>
    <m/>
    <m/>
    <m/>
    <m/>
    <m/>
    <n v="926"/>
    <m/>
    <m/>
    <m/>
    <m/>
    <m/>
    <e v="#REF!"/>
    <m/>
  </r>
  <r>
    <x v="920"/>
    <s v=""/>
    <m/>
    <m/>
    <m/>
    <x v="0"/>
    <m/>
    <m/>
    <m/>
    <m/>
    <m/>
    <m/>
    <m/>
    <m/>
    <m/>
    <m/>
    <n v="927"/>
    <m/>
    <m/>
    <m/>
    <m/>
    <m/>
    <e v="#REF!"/>
    <m/>
  </r>
  <r>
    <x v="921"/>
    <s v=""/>
    <m/>
    <m/>
    <m/>
    <x v="0"/>
    <m/>
    <m/>
    <m/>
    <m/>
    <m/>
    <m/>
    <m/>
    <m/>
    <m/>
    <m/>
    <n v="928"/>
    <m/>
    <m/>
    <m/>
    <m/>
    <m/>
    <e v="#REF!"/>
    <m/>
  </r>
  <r>
    <x v="922"/>
    <s v=""/>
    <m/>
    <m/>
    <m/>
    <x v="0"/>
    <m/>
    <m/>
    <m/>
    <m/>
    <m/>
    <m/>
    <m/>
    <m/>
    <m/>
    <m/>
    <n v="929"/>
    <m/>
    <m/>
    <m/>
    <m/>
    <m/>
    <e v="#REF!"/>
    <m/>
  </r>
  <r>
    <x v="923"/>
    <s v=""/>
    <m/>
    <m/>
    <m/>
    <x v="0"/>
    <m/>
    <m/>
    <m/>
    <m/>
    <m/>
    <m/>
    <m/>
    <m/>
    <m/>
    <m/>
    <n v="930"/>
    <m/>
    <m/>
    <m/>
    <m/>
    <m/>
    <e v="#REF!"/>
    <m/>
  </r>
  <r>
    <x v="924"/>
    <s v=""/>
    <m/>
    <m/>
    <m/>
    <x v="0"/>
    <m/>
    <m/>
    <m/>
    <m/>
    <m/>
    <m/>
    <m/>
    <m/>
    <m/>
    <m/>
    <n v="931"/>
    <m/>
    <m/>
    <m/>
    <m/>
    <m/>
    <e v="#REF!"/>
    <m/>
  </r>
  <r>
    <x v="925"/>
    <s v=""/>
    <m/>
    <m/>
    <m/>
    <x v="0"/>
    <m/>
    <m/>
    <m/>
    <m/>
    <m/>
    <m/>
    <m/>
    <m/>
    <m/>
    <m/>
    <n v="932"/>
    <m/>
    <m/>
    <m/>
    <m/>
    <m/>
    <e v="#REF!"/>
    <m/>
  </r>
  <r>
    <x v="926"/>
    <s v=""/>
    <m/>
    <m/>
    <m/>
    <x v="0"/>
    <m/>
    <m/>
    <m/>
    <m/>
    <m/>
    <m/>
    <m/>
    <m/>
    <m/>
    <m/>
    <n v="933"/>
    <m/>
    <m/>
    <m/>
    <m/>
    <m/>
    <e v="#REF!"/>
    <m/>
  </r>
  <r>
    <x v="927"/>
    <s v=""/>
    <m/>
    <m/>
    <m/>
    <x v="0"/>
    <m/>
    <m/>
    <m/>
    <m/>
    <m/>
    <m/>
    <m/>
    <m/>
    <m/>
    <m/>
    <n v="934"/>
    <m/>
    <m/>
    <m/>
    <m/>
    <m/>
    <e v="#REF!"/>
    <m/>
  </r>
  <r>
    <x v="928"/>
    <s v=""/>
    <m/>
    <m/>
    <m/>
    <x v="0"/>
    <m/>
    <m/>
    <m/>
    <m/>
    <m/>
    <m/>
    <m/>
    <m/>
    <m/>
    <m/>
    <n v="935"/>
    <m/>
    <m/>
    <m/>
    <m/>
    <m/>
    <e v="#REF!"/>
    <m/>
  </r>
  <r>
    <x v="929"/>
    <s v=""/>
    <m/>
    <m/>
    <m/>
    <x v="0"/>
    <m/>
    <m/>
    <m/>
    <m/>
    <m/>
    <m/>
    <m/>
    <m/>
    <m/>
    <m/>
    <n v="936"/>
    <m/>
    <m/>
    <m/>
    <m/>
    <m/>
    <e v="#REF!"/>
    <m/>
  </r>
  <r>
    <x v="930"/>
    <s v=""/>
    <m/>
    <m/>
    <m/>
    <x v="0"/>
    <m/>
    <m/>
    <m/>
    <m/>
    <m/>
    <m/>
    <m/>
    <m/>
    <m/>
    <m/>
    <n v="937"/>
    <m/>
    <m/>
    <m/>
    <m/>
    <m/>
    <e v="#REF!"/>
    <m/>
  </r>
  <r>
    <x v="931"/>
    <s v=""/>
    <m/>
    <m/>
    <m/>
    <x v="0"/>
    <m/>
    <m/>
    <m/>
    <m/>
    <m/>
    <m/>
    <m/>
    <m/>
    <m/>
    <m/>
    <n v="938"/>
    <m/>
    <m/>
    <m/>
    <m/>
    <m/>
    <e v="#REF!"/>
    <m/>
  </r>
  <r>
    <x v="932"/>
    <s v=""/>
    <m/>
    <m/>
    <m/>
    <x v="0"/>
    <m/>
    <m/>
    <m/>
    <m/>
    <m/>
    <m/>
    <m/>
    <m/>
    <m/>
    <m/>
    <n v="939"/>
    <m/>
    <m/>
    <m/>
    <m/>
    <m/>
    <e v="#REF!"/>
    <m/>
  </r>
  <r>
    <x v="933"/>
    <s v=""/>
    <m/>
    <m/>
    <m/>
    <x v="0"/>
    <m/>
    <m/>
    <m/>
    <m/>
    <m/>
    <m/>
    <m/>
    <m/>
    <m/>
    <m/>
    <n v="940"/>
    <m/>
    <m/>
    <m/>
    <m/>
    <m/>
    <e v="#REF!"/>
    <m/>
  </r>
  <r>
    <x v="934"/>
    <s v=""/>
    <m/>
    <m/>
    <m/>
    <x v="0"/>
    <m/>
    <m/>
    <m/>
    <m/>
    <m/>
    <m/>
    <m/>
    <m/>
    <m/>
    <m/>
    <n v="941"/>
    <m/>
    <m/>
    <m/>
    <m/>
    <m/>
    <e v="#REF!"/>
    <m/>
  </r>
  <r>
    <x v="935"/>
    <s v=""/>
    <m/>
    <m/>
    <m/>
    <x v="0"/>
    <m/>
    <m/>
    <m/>
    <m/>
    <m/>
    <m/>
    <m/>
    <m/>
    <m/>
    <m/>
    <n v="942"/>
    <m/>
    <m/>
    <m/>
    <m/>
    <m/>
    <e v="#REF!"/>
    <m/>
  </r>
  <r>
    <x v="936"/>
    <s v=""/>
    <m/>
    <m/>
    <m/>
    <x v="0"/>
    <m/>
    <m/>
    <m/>
    <m/>
    <m/>
    <m/>
    <m/>
    <m/>
    <m/>
    <m/>
    <n v="943"/>
    <m/>
    <m/>
    <m/>
    <m/>
    <m/>
    <e v="#REF!"/>
    <m/>
  </r>
  <r>
    <x v="937"/>
    <s v=""/>
    <m/>
    <m/>
    <m/>
    <x v="0"/>
    <m/>
    <m/>
    <m/>
    <m/>
    <m/>
    <m/>
    <m/>
    <m/>
    <m/>
    <m/>
    <n v="944"/>
    <m/>
    <m/>
    <m/>
    <m/>
    <m/>
    <e v="#REF!"/>
    <m/>
  </r>
  <r>
    <x v="938"/>
    <s v=""/>
    <m/>
    <m/>
    <m/>
    <x v="0"/>
    <m/>
    <m/>
    <m/>
    <m/>
    <m/>
    <m/>
    <m/>
    <m/>
    <m/>
    <m/>
    <n v="945"/>
    <m/>
    <m/>
    <m/>
    <m/>
    <m/>
    <e v="#REF!"/>
    <m/>
  </r>
  <r>
    <x v="939"/>
    <s v=""/>
    <m/>
    <m/>
    <m/>
    <x v="0"/>
    <m/>
    <m/>
    <m/>
    <m/>
    <m/>
    <m/>
    <m/>
    <m/>
    <m/>
    <m/>
    <n v="946"/>
    <m/>
    <m/>
    <m/>
    <m/>
    <m/>
    <e v="#REF!"/>
    <m/>
  </r>
  <r>
    <x v="940"/>
    <s v=""/>
    <m/>
    <m/>
    <m/>
    <x v="0"/>
    <m/>
    <m/>
    <m/>
    <m/>
    <m/>
    <m/>
    <m/>
    <m/>
    <m/>
    <m/>
    <n v="947"/>
    <m/>
    <m/>
    <m/>
    <m/>
    <m/>
    <e v="#REF!"/>
    <m/>
  </r>
  <r>
    <x v="941"/>
    <s v=""/>
    <m/>
    <m/>
    <m/>
    <x v="0"/>
    <m/>
    <m/>
    <m/>
    <m/>
    <m/>
    <m/>
    <m/>
    <m/>
    <m/>
    <m/>
    <n v="948"/>
    <m/>
    <m/>
    <m/>
    <m/>
    <m/>
    <e v="#REF!"/>
    <m/>
  </r>
  <r>
    <x v="942"/>
    <s v=""/>
    <m/>
    <m/>
    <m/>
    <x v="0"/>
    <m/>
    <m/>
    <m/>
    <m/>
    <m/>
    <m/>
    <m/>
    <m/>
    <m/>
    <m/>
    <n v="949"/>
    <m/>
    <m/>
    <m/>
    <m/>
    <m/>
    <e v="#REF!"/>
    <m/>
  </r>
  <r>
    <x v="943"/>
    <s v=""/>
    <m/>
    <m/>
    <m/>
    <x v="0"/>
    <m/>
    <m/>
    <m/>
    <m/>
    <m/>
    <m/>
    <m/>
    <m/>
    <m/>
    <m/>
    <n v="950"/>
    <m/>
    <m/>
    <m/>
    <m/>
    <m/>
    <e v="#REF!"/>
    <m/>
  </r>
  <r>
    <x v="944"/>
    <s v=""/>
    <m/>
    <m/>
    <m/>
    <x v="0"/>
    <m/>
    <m/>
    <m/>
    <m/>
    <m/>
    <m/>
    <m/>
    <m/>
    <m/>
    <m/>
    <n v="951"/>
    <m/>
    <m/>
    <m/>
    <m/>
    <m/>
    <e v="#REF!"/>
    <m/>
  </r>
  <r>
    <x v="945"/>
    <s v=""/>
    <m/>
    <m/>
    <m/>
    <x v="0"/>
    <m/>
    <m/>
    <m/>
    <m/>
    <m/>
    <m/>
    <m/>
    <m/>
    <m/>
    <m/>
    <n v="952"/>
    <m/>
    <m/>
    <m/>
    <m/>
    <m/>
    <e v="#REF!"/>
    <m/>
  </r>
  <r>
    <x v="946"/>
    <s v=""/>
    <m/>
    <m/>
    <m/>
    <x v="0"/>
    <m/>
    <m/>
    <m/>
    <m/>
    <m/>
    <m/>
    <m/>
    <m/>
    <m/>
    <m/>
    <n v="953"/>
    <m/>
    <m/>
    <m/>
    <m/>
    <m/>
    <e v="#REF!"/>
    <m/>
  </r>
  <r>
    <x v="947"/>
    <s v=""/>
    <m/>
    <m/>
    <m/>
    <x v="0"/>
    <m/>
    <m/>
    <m/>
    <m/>
    <m/>
    <m/>
    <m/>
    <m/>
    <m/>
    <m/>
    <n v="954"/>
    <m/>
    <m/>
    <m/>
    <m/>
    <m/>
    <e v="#REF!"/>
    <m/>
  </r>
  <r>
    <x v="948"/>
    <s v=""/>
    <m/>
    <m/>
    <m/>
    <x v="0"/>
    <m/>
    <m/>
    <m/>
    <m/>
    <m/>
    <m/>
    <m/>
    <m/>
    <m/>
    <m/>
    <n v="955"/>
    <m/>
    <m/>
    <m/>
    <m/>
    <m/>
    <e v="#REF!"/>
    <m/>
  </r>
  <r>
    <x v="949"/>
    <s v=""/>
    <m/>
    <m/>
    <m/>
    <x v="0"/>
    <m/>
    <m/>
    <m/>
    <m/>
    <m/>
    <m/>
    <m/>
    <m/>
    <m/>
    <m/>
    <n v="956"/>
    <m/>
    <m/>
    <m/>
    <m/>
    <m/>
    <e v="#REF!"/>
    <m/>
  </r>
  <r>
    <x v="950"/>
    <s v=""/>
    <m/>
    <m/>
    <m/>
    <x v="0"/>
    <m/>
    <m/>
    <m/>
    <m/>
    <m/>
    <m/>
    <m/>
    <m/>
    <m/>
    <m/>
    <n v="957"/>
    <m/>
    <m/>
    <m/>
    <m/>
    <m/>
    <e v="#REF!"/>
    <m/>
  </r>
  <r>
    <x v="951"/>
    <s v=""/>
    <m/>
    <m/>
    <m/>
    <x v="0"/>
    <m/>
    <m/>
    <m/>
    <m/>
    <m/>
    <m/>
    <m/>
    <m/>
    <m/>
    <m/>
    <n v="958"/>
    <m/>
    <m/>
    <m/>
    <m/>
    <m/>
    <e v="#REF!"/>
    <m/>
  </r>
  <r>
    <x v="952"/>
    <s v=""/>
    <m/>
    <m/>
    <m/>
    <x v="0"/>
    <m/>
    <m/>
    <m/>
    <m/>
    <m/>
    <m/>
    <m/>
    <m/>
    <m/>
    <m/>
    <n v="959"/>
    <m/>
    <m/>
    <m/>
    <m/>
    <m/>
    <e v="#REF!"/>
    <m/>
  </r>
  <r>
    <x v="953"/>
    <s v=""/>
    <m/>
    <m/>
    <m/>
    <x v="0"/>
    <m/>
    <m/>
    <m/>
    <m/>
    <m/>
    <m/>
    <m/>
    <m/>
    <m/>
    <m/>
    <n v="960"/>
    <m/>
    <m/>
    <m/>
    <m/>
    <m/>
    <e v="#REF!"/>
    <m/>
  </r>
  <r>
    <x v="954"/>
    <s v=""/>
    <m/>
    <m/>
    <m/>
    <x v="0"/>
    <m/>
    <m/>
    <m/>
    <m/>
    <m/>
    <m/>
    <m/>
    <m/>
    <m/>
    <m/>
    <n v="961"/>
    <m/>
    <m/>
    <m/>
    <m/>
    <m/>
    <e v="#REF!"/>
    <m/>
  </r>
  <r>
    <x v="955"/>
    <s v=""/>
    <m/>
    <m/>
    <m/>
    <x v="0"/>
    <m/>
    <m/>
    <m/>
    <m/>
    <m/>
    <m/>
    <m/>
    <m/>
    <m/>
    <m/>
    <n v="962"/>
    <m/>
    <m/>
    <m/>
    <m/>
    <m/>
    <e v="#REF!"/>
    <m/>
  </r>
  <r>
    <x v="956"/>
    <s v=""/>
    <m/>
    <m/>
    <m/>
    <x v="0"/>
    <m/>
    <m/>
    <m/>
    <m/>
    <m/>
    <m/>
    <m/>
    <m/>
    <m/>
    <m/>
    <n v="963"/>
    <m/>
    <m/>
    <m/>
    <m/>
    <m/>
    <e v="#REF!"/>
    <m/>
  </r>
  <r>
    <x v="957"/>
    <s v=""/>
    <m/>
    <m/>
    <m/>
    <x v="0"/>
    <m/>
    <m/>
    <m/>
    <m/>
    <m/>
    <m/>
    <m/>
    <m/>
    <m/>
    <m/>
    <n v="964"/>
    <m/>
    <m/>
    <m/>
    <m/>
    <m/>
    <e v="#REF!"/>
    <m/>
  </r>
  <r>
    <x v="958"/>
    <s v=""/>
    <m/>
    <m/>
    <m/>
    <x v="0"/>
    <m/>
    <m/>
    <m/>
    <m/>
    <m/>
    <m/>
    <m/>
    <m/>
    <m/>
    <m/>
    <n v="965"/>
    <m/>
    <m/>
    <m/>
    <m/>
    <m/>
    <e v="#REF!"/>
    <m/>
  </r>
  <r>
    <x v="959"/>
    <s v=""/>
    <m/>
    <m/>
    <m/>
    <x v="0"/>
    <m/>
    <m/>
    <m/>
    <m/>
    <m/>
    <m/>
    <m/>
    <m/>
    <m/>
    <m/>
    <n v="966"/>
    <m/>
    <m/>
    <m/>
    <m/>
    <m/>
    <e v="#REF!"/>
    <m/>
  </r>
  <r>
    <x v="960"/>
    <s v=""/>
    <m/>
    <m/>
    <m/>
    <x v="0"/>
    <m/>
    <m/>
    <m/>
    <m/>
    <m/>
    <m/>
    <m/>
    <m/>
    <m/>
    <m/>
    <n v="967"/>
    <m/>
    <m/>
    <m/>
    <m/>
    <m/>
    <e v="#REF!"/>
    <m/>
  </r>
  <r>
    <x v="961"/>
    <s v=""/>
    <m/>
    <m/>
    <m/>
    <x v="0"/>
    <m/>
    <m/>
    <m/>
    <m/>
    <m/>
    <m/>
    <m/>
    <m/>
    <m/>
    <m/>
    <n v="968"/>
    <m/>
    <m/>
    <m/>
    <m/>
    <m/>
    <e v="#REF!"/>
    <m/>
  </r>
  <r>
    <x v="962"/>
    <s v=""/>
    <m/>
    <m/>
    <m/>
    <x v="0"/>
    <m/>
    <m/>
    <m/>
    <m/>
    <m/>
    <m/>
    <m/>
    <m/>
    <m/>
    <m/>
    <n v="969"/>
    <m/>
    <m/>
    <m/>
    <m/>
    <m/>
    <e v="#REF!"/>
    <m/>
  </r>
  <r>
    <x v="963"/>
    <s v=""/>
    <m/>
    <m/>
    <m/>
    <x v="0"/>
    <m/>
    <m/>
    <m/>
    <m/>
    <m/>
    <m/>
    <m/>
    <m/>
    <m/>
    <m/>
    <n v="970"/>
    <m/>
    <m/>
    <m/>
    <m/>
    <m/>
    <e v="#REF!"/>
    <m/>
  </r>
  <r>
    <x v="964"/>
    <s v=""/>
    <m/>
    <m/>
    <m/>
    <x v="0"/>
    <m/>
    <m/>
    <m/>
    <m/>
    <m/>
    <m/>
    <m/>
    <m/>
    <m/>
    <m/>
    <n v="971"/>
    <m/>
    <m/>
    <m/>
    <m/>
    <m/>
    <e v="#REF!"/>
    <m/>
  </r>
  <r>
    <x v="965"/>
    <s v=""/>
    <m/>
    <m/>
    <m/>
    <x v="0"/>
    <m/>
    <m/>
    <m/>
    <m/>
    <m/>
    <m/>
    <m/>
    <m/>
    <m/>
    <m/>
    <n v="972"/>
    <m/>
    <m/>
    <m/>
    <m/>
    <m/>
    <e v="#REF!"/>
    <m/>
  </r>
  <r>
    <x v="966"/>
    <s v=""/>
    <m/>
    <m/>
    <m/>
    <x v="0"/>
    <m/>
    <m/>
    <m/>
    <m/>
    <m/>
    <m/>
    <m/>
    <m/>
    <m/>
    <m/>
    <n v="973"/>
    <m/>
    <m/>
    <m/>
    <m/>
    <m/>
    <e v="#REF!"/>
    <m/>
  </r>
  <r>
    <x v="967"/>
    <s v=""/>
    <m/>
    <m/>
    <m/>
    <x v="0"/>
    <m/>
    <m/>
    <m/>
    <m/>
    <m/>
    <m/>
    <m/>
    <m/>
    <m/>
    <m/>
    <n v="974"/>
    <m/>
    <m/>
    <m/>
    <m/>
    <m/>
    <e v="#REF!"/>
    <m/>
  </r>
  <r>
    <x v="968"/>
    <s v=""/>
    <m/>
    <m/>
    <m/>
    <x v="0"/>
    <m/>
    <m/>
    <m/>
    <m/>
    <m/>
    <m/>
    <m/>
    <m/>
    <m/>
    <m/>
    <n v="975"/>
    <m/>
    <m/>
    <m/>
    <m/>
    <m/>
    <e v="#REF!"/>
    <m/>
  </r>
  <r>
    <x v="969"/>
    <s v=""/>
    <m/>
    <m/>
    <m/>
    <x v="0"/>
    <m/>
    <m/>
    <m/>
    <m/>
    <m/>
    <m/>
    <m/>
    <m/>
    <m/>
    <m/>
    <n v="976"/>
    <m/>
    <m/>
    <m/>
    <m/>
    <m/>
    <e v="#REF!"/>
    <m/>
  </r>
  <r>
    <x v="970"/>
    <s v=""/>
    <m/>
    <m/>
    <m/>
    <x v="0"/>
    <m/>
    <m/>
    <m/>
    <m/>
    <m/>
    <m/>
    <m/>
    <m/>
    <m/>
    <m/>
    <n v="977"/>
    <m/>
    <m/>
    <m/>
    <m/>
    <m/>
    <e v="#REF!"/>
    <m/>
  </r>
  <r>
    <x v="971"/>
    <s v=""/>
    <m/>
    <m/>
    <m/>
    <x v="0"/>
    <m/>
    <m/>
    <m/>
    <m/>
    <m/>
    <m/>
    <m/>
    <m/>
    <m/>
    <m/>
    <n v="978"/>
    <m/>
    <m/>
    <m/>
    <m/>
    <m/>
    <e v="#REF!"/>
    <m/>
  </r>
  <r>
    <x v="972"/>
    <s v=""/>
    <m/>
    <m/>
    <m/>
    <x v="0"/>
    <m/>
    <m/>
    <m/>
    <m/>
    <m/>
    <m/>
    <m/>
    <m/>
    <m/>
    <m/>
    <n v="979"/>
    <m/>
    <m/>
    <m/>
    <m/>
    <m/>
    <e v="#REF!"/>
    <m/>
  </r>
  <r>
    <x v="973"/>
    <s v=""/>
    <m/>
    <m/>
    <m/>
    <x v="0"/>
    <m/>
    <m/>
    <m/>
    <m/>
    <m/>
    <m/>
    <m/>
    <m/>
    <m/>
    <m/>
    <n v="980"/>
    <m/>
    <m/>
    <m/>
    <m/>
    <m/>
    <e v="#REF!"/>
    <m/>
  </r>
  <r>
    <x v="974"/>
    <s v=""/>
    <m/>
    <m/>
    <m/>
    <x v="0"/>
    <m/>
    <m/>
    <m/>
    <m/>
    <m/>
    <m/>
    <m/>
    <m/>
    <m/>
    <m/>
    <n v="981"/>
    <m/>
    <m/>
    <m/>
    <m/>
    <m/>
    <e v="#REF!"/>
    <m/>
  </r>
  <r>
    <x v="975"/>
    <s v=""/>
    <m/>
    <m/>
    <m/>
    <x v="0"/>
    <m/>
    <m/>
    <m/>
    <m/>
    <m/>
    <m/>
    <m/>
    <m/>
    <m/>
    <m/>
    <n v="982"/>
    <m/>
    <m/>
    <m/>
    <m/>
    <m/>
    <e v="#REF!"/>
    <m/>
  </r>
  <r>
    <x v="976"/>
    <s v=""/>
    <m/>
    <m/>
    <m/>
    <x v="0"/>
    <m/>
    <m/>
    <m/>
    <m/>
    <m/>
    <m/>
    <m/>
    <m/>
    <m/>
    <m/>
    <n v="983"/>
    <m/>
    <m/>
    <m/>
    <m/>
    <m/>
    <e v="#REF!"/>
    <m/>
  </r>
  <r>
    <x v="977"/>
    <s v=""/>
    <m/>
    <m/>
    <m/>
    <x v="0"/>
    <m/>
    <m/>
    <m/>
    <m/>
    <m/>
    <m/>
    <m/>
    <m/>
    <m/>
    <m/>
    <n v="984"/>
    <m/>
    <m/>
    <m/>
    <m/>
    <m/>
    <e v="#REF!"/>
    <m/>
  </r>
  <r>
    <x v="978"/>
    <s v=""/>
    <m/>
    <m/>
    <m/>
    <x v="0"/>
    <m/>
    <m/>
    <m/>
    <m/>
    <m/>
    <m/>
    <m/>
    <m/>
    <m/>
    <m/>
    <n v="985"/>
    <m/>
    <m/>
    <m/>
    <m/>
    <m/>
    <e v="#REF!"/>
    <m/>
  </r>
  <r>
    <x v="979"/>
    <s v=""/>
    <m/>
    <m/>
    <m/>
    <x v="0"/>
    <m/>
    <m/>
    <m/>
    <m/>
    <m/>
    <m/>
    <m/>
    <m/>
    <m/>
    <m/>
    <n v="986"/>
    <m/>
    <m/>
    <m/>
    <m/>
    <m/>
    <e v="#REF!"/>
    <m/>
  </r>
  <r>
    <x v="980"/>
    <s v=""/>
    <m/>
    <m/>
    <m/>
    <x v="0"/>
    <m/>
    <m/>
    <m/>
    <m/>
    <m/>
    <m/>
    <m/>
    <m/>
    <m/>
    <m/>
    <n v="987"/>
    <m/>
    <m/>
    <m/>
    <m/>
    <m/>
    <e v="#REF!"/>
    <m/>
  </r>
  <r>
    <x v="981"/>
    <s v=""/>
    <m/>
    <m/>
    <m/>
    <x v="0"/>
    <m/>
    <m/>
    <m/>
    <m/>
    <m/>
    <m/>
    <m/>
    <m/>
    <m/>
    <m/>
    <n v="988"/>
    <m/>
    <m/>
    <m/>
    <m/>
    <m/>
    <e v="#REF!"/>
    <m/>
  </r>
  <r>
    <x v="982"/>
    <s v=""/>
    <m/>
    <m/>
    <m/>
    <x v="0"/>
    <m/>
    <m/>
    <m/>
    <m/>
    <m/>
    <m/>
    <m/>
    <m/>
    <m/>
    <m/>
    <n v="989"/>
    <m/>
    <m/>
    <m/>
    <m/>
    <m/>
    <e v="#REF!"/>
    <m/>
  </r>
  <r>
    <x v="983"/>
    <s v=""/>
    <m/>
    <m/>
    <m/>
    <x v="0"/>
    <m/>
    <m/>
    <m/>
    <m/>
    <m/>
    <m/>
    <m/>
    <m/>
    <m/>
    <m/>
    <n v="990"/>
    <m/>
    <m/>
    <m/>
    <m/>
    <m/>
    <e v="#REF!"/>
    <m/>
  </r>
  <r>
    <x v="984"/>
    <s v=""/>
    <m/>
    <m/>
    <m/>
    <x v="0"/>
    <m/>
    <m/>
    <m/>
    <m/>
    <m/>
    <m/>
    <m/>
    <m/>
    <m/>
    <m/>
    <n v="991"/>
    <m/>
    <m/>
    <m/>
    <m/>
    <m/>
    <e v="#REF!"/>
    <m/>
  </r>
  <r>
    <x v="985"/>
    <s v=""/>
    <m/>
    <m/>
    <m/>
    <x v="0"/>
    <m/>
    <m/>
    <m/>
    <m/>
    <m/>
    <m/>
    <m/>
    <m/>
    <m/>
    <m/>
    <n v="992"/>
    <m/>
    <m/>
    <m/>
    <m/>
    <m/>
    <e v="#REF!"/>
    <m/>
  </r>
  <r>
    <x v="986"/>
    <s v=""/>
    <m/>
    <m/>
    <m/>
    <x v="0"/>
    <m/>
    <m/>
    <m/>
    <m/>
    <m/>
    <m/>
    <m/>
    <m/>
    <m/>
    <m/>
    <n v="993"/>
    <m/>
    <m/>
    <m/>
    <m/>
    <m/>
    <e v="#REF!"/>
    <m/>
  </r>
  <r>
    <x v="987"/>
    <s v=""/>
    <m/>
    <m/>
    <m/>
    <x v="0"/>
    <m/>
    <m/>
    <m/>
    <m/>
    <m/>
    <m/>
    <m/>
    <m/>
    <m/>
    <m/>
    <n v="994"/>
    <m/>
    <m/>
    <m/>
    <m/>
    <m/>
    <e v="#REF!"/>
    <m/>
  </r>
  <r>
    <x v="988"/>
    <s v=""/>
    <m/>
    <m/>
    <m/>
    <x v="0"/>
    <m/>
    <m/>
    <m/>
    <m/>
    <m/>
    <m/>
    <m/>
    <m/>
    <m/>
    <m/>
    <n v="995"/>
    <m/>
    <m/>
    <m/>
    <m/>
    <m/>
    <e v="#REF!"/>
    <m/>
  </r>
  <r>
    <x v="989"/>
    <s v=""/>
    <m/>
    <m/>
    <m/>
    <x v="0"/>
    <m/>
    <m/>
    <m/>
    <m/>
    <m/>
    <m/>
    <m/>
    <m/>
    <m/>
    <m/>
    <n v="996"/>
    <m/>
    <m/>
    <m/>
    <m/>
    <m/>
    <e v="#REF!"/>
    <m/>
  </r>
  <r>
    <x v="990"/>
    <s v=""/>
    <m/>
    <m/>
    <m/>
    <x v="0"/>
    <m/>
    <m/>
    <m/>
    <m/>
    <m/>
    <m/>
    <m/>
    <m/>
    <m/>
    <m/>
    <n v="997"/>
    <m/>
    <m/>
    <m/>
    <m/>
    <m/>
    <e v="#REF!"/>
    <m/>
  </r>
  <r>
    <x v="991"/>
    <s v=""/>
    <m/>
    <m/>
    <m/>
    <x v="0"/>
    <m/>
    <m/>
    <m/>
    <m/>
    <m/>
    <m/>
    <m/>
    <m/>
    <m/>
    <m/>
    <n v="998"/>
    <m/>
    <m/>
    <m/>
    <m/>
    <m/>
    <e v="#REF!"/>
    <m/>
  </r>
  <r>
    <x v="992"/>
    <s v=""/>
    <m/>
    <m/>
    <m/>
    <x v="0"/>
    <m/>
    <m/>
    <m/>
    <m/>
    <m/>
    <m/>
    <m/>
    <m/>
    <m/>
    <m/>
    <n v="999"/>
    <m/>
    <m/>
    <m/>
    <m/>
    <m/>
    <e v="#REF!"/>
    <m/>
  </r>
  <r>
    <x v="993"/>
    <s v=""/>
    <m/>
    <m/>
    <m/>
    <x v="0"/>
    <m/>
    <m/>
    <m/>
    <m/>
    <m/>
    <m/>
    <m/>
    <m/>
    <m/>
    <m/>
    <n v="1000"/>
    <m/>
    <m/>
    <m/>
    <m/>
    <m/>
    <e v="#REF!"/>
    <m/>
  </r>
  <r>
    <x v="994"/>
    <s v=""/>
    <m/>
    <m/>
    <m/>
    <x v="0"/>
    <m/>
    <m/>
    <m/>
    <m/>
    <m/>
    <m/>
    <m/>
    <m/>
    <m/>
    <m/>
    <n v="1001"/>
    <m/>
    <m/>
    <m/>
    <m/>
    <m/>
    <e v="#REF!"/>
    <m/>
  </r>
  <r>
    <x v="995"/>
    <s v=""/>
    <m/>
    <m/>
    <m/>
    <x v="0"/>
    <m/>
    <m/>
    <m/>
    <m/>
    <m/>
    <m/>
    <m/>
    <m/>
    <m/>
    <m/>
    <n v="1002"/>
    <m/>
    <m/>
    <m/>
    <m/>
    <m/>
    <e v="#REF!"/>
    <m/>
  </r>
  <r>
    <x v="996"/>
    <s v=""/>
    <m/>
    <m/>
    <m/>
    <x v="0"/>
    <m/>
    <m/>
    <m/>
    <m/>
    <m/>
    <m/>
    <m/>
    <m/>
    <m/>
    <m/>
    <n v="1003"/>
    <m/>
    <m/>
    <m/>
    <m/>
    <m/>
    <e v="#REF!"/>
    <m/>
  </r>
  <r>
    <x v="997"/>
    <s v=""/>
    <m/>
    <m/>
    <m/>
    <x v="0"/>
    <m/>
    <m/>
    <m/>
    <m/>
    <m/>
    <m/>
    <m/>
    <m/>
    <m/>
    <m/>
    <n v="1004"/>
    <m/>
    <m/>
    <m/>
    <m/>
    <m/>
    <e v="#REF!"/>
    <m/>
  </r>
  <r>
    <x v="998"/>
    <s v=""/>
    <m/>
    <m/>
    <m/>
    <x v="0"/>
    <m/>
    <m/>
    <m/>
    <m/>
    <m/>
    <m/>
    <m/>
    <m/>
    <m/>
    <m/>
    <n v="1005"/>
    <m/>
    <m/>
    <m/>
    <m/>
    <m/>
    <e v="#REF!"/>
    <m/>
  </r>
  <r>
    <x v="999"/>
    <s v=""/>
    <m/>
    <m/>
    <m/>
    <x v="0"/>
    <m/>
    <m/>
    <m/>
    <m/>
    <m/>
    <m/>
    <m/>
    <m/>
    <m/>
    <m/>
    <n v="1006"/>
    <m/>
    <m/>
    <m/>
    <m/>
    <m/>
    <e v="#REF!"/>
    <m/>
  </r>
  <r>
    <x v="1000"/>
    <s v=""/>
    <m/>
    <m/>
    <m/>
    <x v="0"/>
    <m/>
    <m/>
    <m/>
    <m/>
    <m/>
    <m/>
    <m/>
    <m/>
    <m/>
    <m/>
    <n v="1007"/>
    <m/>
    <m/>
    <m/>
    <m/>
    <m/>
    <e v="#REF!"/>
    <m/>
  </r>
  <r>
    <x v="1001"/>
    <s v=""/>
    <m/>
    <m/>
    <m/>
    <x v="0"/>
    <m/>
    <m/>
    <m/>
    <m/>
    <m/>
    <m/>
    <m/>
    <m/>
    <m/>
    <m/>
    <n v="1008"/>
    <m/>
    <m/>
    <m/>
    <m/>
    <m/>
    <e v="#REF!"/>
    <m/>
  </r>
  <r>
    <x v="1002"/>
    <s v=""/>
    <m/>
    <m/>
    <m/>
    <x v="0"/>
    <m/>
    <m/>
    <m/>
    <m/>
    <m/>
    <m/>
    <m/>
    <m/>
    <m/>
    <m/>
    <n v="1009"/>
    <m/>
    <m/>
    <m/>
    <m/>
    <m/>
    <e v="#REF!"/>
    <m/>
  </r>
  <r>
    <x v="1003"/>
    <s v=""/>
    <m/>
    <m/>
    <m/>
    <x v="0"/>
    <m/>
    <m/>
    <m/>
    <m/>
    <m/>
    <m/>
    <m/>
    <m/>
    <m/>
    <m/>
    <n v="1010"/>
    <m/>
    <m/>
    <m/>
    <m/>
    <m/>
    <e v="#REF!"/>
    <m/>
  </r>
  <r>
    <x v="1004"/>
    <s v=""/>
    <m/>
    <m/>
    <m/>
    <x v="0"/>
    <m/>
    <m/>
    <m/>
    <m/>
    <m/>
    <m/>
    <m/>
    <m/>
    <m/>
    <m/>
    <n v="1011"/>
    <m/>
    <m/>
    <m/>
    <m/>
    <m/>
    <e v="#REF!"/>
    <m/>
  </r>
  <r>
    <x v="1005"/>
    <s v=""/>
    <m/>
    <m/>
    <m/>
    <x v="0"/>
    <m/>
    <m/>
    <m/>
    <m/>
    <m/>
    <m/>
    <m/>
    <m/>
    <m/>
    <m/>
    <n v="1012"/>
    <m/>
    <m/>
    <m/>
    <m/>
    <m/>
    <e v="#REF!"/>
    <m/>
  </r>
  <r>
    <x v="1006"/>
    <s v=""/>
    <m/>
    <m/>
    <m/>
    <x v="0"/>
    <m/>
    <m/>
    <m/>
    <m/>
    <m/>
    <m/>
    <m/>
    <m/>
    <m/>
    <m/>
    <n v="1013"/>
    <m/>
    <m/>
    <m/>
    <m/>
    <m/>
    <e v="#REF!"/>
    <m/>
  </r>
  <r>
    <x v="1007"/>
    <s v=""/>
    <m/>
    <m/>
    <m/>
    <x v="0"/>
    <m/>
    <m/>
    <m/>
    <m/>
    <m/>
    <m/>
    <m/>
    <m/>
    <m/>
    <m/>
    <n v="1014"/>
    <m/>
    <m/>
    <m/>
    <m/>
    <m/>
    <e v="#REF!"/>
    <m/>
  </r>
  <r>
    <x v="1008"/>
    <s v=""/>
    <m/>
    <m/>
    <m/>
    <x v="0"/>
    <m/>
    <m/>
    <m/>
    <m/>
    <m/>
    <m/>
    <m/>
    <m/>
    <m/>
    <m/>
    <n v="1015"/>
    <m/>
    <m/>
    <m/>
    <m/>
    <m/>
    <e v="#REF!"/>
    <m/>
  </r>
  <r>
    <x v="1009"/>
    <s v=""/>
    <m/>
    <m/>
    <m/>
    <x v="0"/>
    <m/>
    <m/>
    <m/>
    <m/>
    <m/>
    <m/>
    <m/>
    <m/>
    <m/>
    <m/>
    <n v="1016"/>
    <m/>
    <m/>
    <m/>
    <m/>
    <m/>
    <e v="#REF!"/>
    <m/>
  </r>
  <r>
    <x v="1010"/>
    <s v=""/>
    <m/>
    <m/>
    <m/>
    <x v="0"/>
    <m/>
    <m/>
    <m/>
    <m/>
    <m/>
    <m/>
    <m/>
    <m/>
    <m/>
    <m/>
    <n v="1017"/>
    <m/>
    <m/>
    <m/>
    <m/>
    <m/>
    <e v="#REF!"/>
    <m/>
  </r>
  <r>
    <x v="1011"/>
    <s v=""/>
    <m/>
    <m/>
    <m/>
    <x v="0"/>
    <m/>
    <m/>
    <m/>
    <m/>
    <m/>
    <m/>
    <m/>
    <m/>
    <m/>
    <m/>
    <n v="1018"/>
    <m/>
    <m/>
    <m/>
    <m/>
    <m/>
    <e v="#REF!"/>
    <m/>
  </r>
  <r>
    <x v="1012"/>
    <s v=""/>
    <m/>
    <m/>
    <m/>
    <x v="0"/>
    <m/>
    <m/>
    <m/>
    <m/>
    <m/>
    <m/>
    <m/>
    <m/>
    <m/>
    <m/>
    <n v="1019"/>
    <m/>
    <m/>
    <m/>
    <m/>
    <m/>
    <e v="#REF!"/>
    <m/>
  </r>
  <r>
    <x v="1013"/>
    <s v=""/>
    <m/>
    <m/>
    <m/>
    <x v="0"/>
    <m/>
    <m/>
    <m/>
    <m/>
    <m/>
    <m/>
    <m/>
    <m/>
    <m/>
    <m/>
    <n v="1020"/>
    <m/>
    <m/>
    <m/>
    <m/>
    <m/>
    <e v="#REF!"/>
    <m/>
  </r>
  <r>
    <x v="1014"/>
    <s v=""/>
    <m/>
    <m/>
    <m/>
    <x v="0"/>
    <m/>
    <m/>
    <m/>
    <m/>
    <m/>
    <m/>
    <m/>
    <m/>
    <m/>
    <m/>
    <n v="1021"/>
    <m/>
    <m/>
    <m/>
    <m/>
    <m/>
    <e v="#REF!"/>
    <m/>
  </r>
  <r>
    <x v="1015"/>
    <s v=""/>
    <m/>
    <m/>
    <m/>
    <x v="0"/>
    <m/>
    <m/>
    <m/>
    <m/>
    <m/>
    <m/>
    <m/>
    <m/>
    <m/>
    <m/>
    <n v="1022"/>
    <m/>
    <m/>
    <m/>
    <m/>
    <m/>
    <e v="#REF!"/>
    <m/>
  </r>
  <r>
    <x v="1016"/>
    <s v=""/>
    <m/>
    <m/>
    <m/>
    <x v="0"/>
    <m/>
    <m/>
    <m/>
    <m/>
    <m/>
    <m/>
    <m/>
    <m/>
    <m/>
    <m/>
    <n v="1023"/>
    <m/>
    <m/>
    <m/>
    <m/>
    <m/>
    <e v="#REF!"/>
    <m/>
  </r>
  <r>
    <x v="1017"/>
    <s v=""/>
    <m/>
    <m/>
    <m/>
    <x v="0"/>
    <m/>
    <m/>
    <m/>
    <m/>
    <m/>
    <m/>
    <m/>
    <m/>
    <m/>
    <m/>
    <n v="1024"/>
    <m/>
    <m/>
    <m/>
    <m/>
    <m/>
    <e v="#REF!"/>
    <m/>
  </r>
  <r>
    <x v="1018"/>
    <s v=""/>
    <m/>
    <m/>
    <m/>
    <x v="0"/>
    <m/>
    <m/>
    <m/>
    <m/>
    <m/>
    <m/>
    <m/>
    <m/>
    <m/>
    <m/>
    <n v="1025"/>
    <m/>
    <m/>
    <m/>
    <m/>
    <m/>
    <e v="#REF!"/>
    <m/>
  </r>
  <r>
    <x v="1019"/>
    <s v=""/>
    <m/>
    <m/>
    <m/>
    <x v="0"/>
    <m/>
    <m/>
    <m/>
    <m/>
    <m/>
    <m/>
    <m/>
    <m/>
    <m/>
    <m/>
    <n v="1026"/>
    <m/>
    <m/>
    <m/>
    <m/>
    <m/>
    <e v="#REF!"/>
    <m/>
  </r>
  <r>
    <x v="1020"/>
    <s v=""/>
    <m/>
    <m/>
    <m/>
    <x v="0"/>
    <m/>
    <m/>
    <m/>
    <m/>
    <m/>
    <m/>
    <m/>
    <m/>
    <m/>
    <m/>
    <n v="1027"/>
    <m/>
    <m/>
    <m/>
    <m/>
    <m/>
    <e v="#REF!"/>
    <m/>
  </r>
  <r>
    <x v="1021"/>
    <s v=""/>
    <m/>
    <m/>
    <m/>
    <x v="0"/>
    <m/>
    <m/>
    <m/>
    <m/>
    <m/>
    <m/>
    <m/>
    <m/>
    <m/>
    <m/>
    <n v="1028"/>
    <m/>
    <m/>
    <m/>
    <m/>
    <m/>
    <e v="#REF!"/>
    <m/>
  </r>
  <r>
    <x v="1022"/>
    <s v=""/>
    <m/>
    <m/>
    <m/>
    <x v="0"/>
    <m/>
    <m/>
    <m/>
    <m/>
    <m/>
    <m/>
    <m/>
    <m/>
    <m/>
    <m/>
    <n v="1029"/>
    <m/>
    <m/>
    <m/>
    <m/>
    <m/>
    <e v="#REF!"/>
    <m/>
  </r>
  <r>
    <x v="1023"/>
    <s v=""/>
    <m/>
    <m/>
    <m/>
    <x v="0"/>
    <m/>
    <m/>
    <m/>
    <m/>
    <m/>
    <m/>
    <m/>
    <m/>
    <m/>
    <m/>
    <n v="1030"/>
    <m/>
    <m/>
    <m/>
    <m/>
    <m/>
    <e v="#REF!"/>
    <m/>
  </r>
  <r>
    <x v="1024"/>
    <s v=""/>
    <m/>
    <m/>
    <m/>
    <x v="0"/>
    <m/>
    <m/>
    <m/>
    <m/>
    <m/>
    <m/>
    <m/>
    <m/>
    <m/>
    <m/>
    <n v="1031"/>
    <m/>
    <m/>
    <m/>
    <m/>
    <m/>
    <e v="#REF!"/>
    <m/>
  </r>
  <r>
    <x v="1025"/>
    <s v=""/>
    <m/>
    <m/>
    <m/>
    <x v="0"/>
    <m/>
    <m/>
    <m/>
    <m/>
    <m/>
    <m/>
    <m/>
    <m/>
    <m/>
    <m/>
    <n v="1032"/>
    <m/>
    <m/>
    <m/>
    <m/>
    <m/>
    <e v="#REF!"/>
    <m/>
  </r>
  <r>
    <x v="1026"/>
    <s v=""/>
    <m/>
    <m/>
    <m/>
    <x v="0"/>
    <m/>
    <m/>
    <m/>
    <m/>
    <m/>
    <m/>
    <m/>
    <m/>
    <m/>
    <m/>
    <n v="1033"/>
    <m/>
    <m/>
    <m/>
    <m/>
    <m/>
    <e v="#REF!"/>
    <m/>
  </r>
  <r>
    <x v="1027"/>
    <s v=""/>
    <m/>
    <m/>
    <m/>
    <x v="0"/>
    <m/>
    <m/>
    <m/>
    <m/>
    <m/>
    <m/>
    <m/>
    <m/>
    <m/>
    <m/>
    <n v="1034"/>
    <m/>
    <m/>
    <m/>
    <m/>
    <m/>
    <e v="#REF!"/>
    <m/>
  </r>
  <r>
    <x v="1028"/>
    <s v=""/>
    <m/>
    <m/>
    <m/>
    <x v="0"/>
    <m/>
    <m/>
    <m/>
    <m/>
    <m/>
    <m/>
    <m/>
    <m/>
    <m/>
    <m/>
    <n v="1035"/>
    <m/>
    <m/>
    <m/>
    <m/>
    <m/>
    <e v="#REF!"/>
    <m/>
  </r>
  <r>
    <x v="1029"/>
    <s v=""/>
    <m/>
    <m/>
    <m/>
    <x v="0"/>
    <m/>
    <m/>
    <m/>
    <m/>
    <m/>
    <m/>
    <m/>
    <m/>
    <m/>
    <m/>
    <n v="1036"/>
    <m/>
    <m/>
    <m/>
    <m/>
    <m/>
    <e v="#REF!"/>
    <m/>
  </r>
  <r>
    <x v="1030"/>
    <s v=""/>
    <m/>
    <m/>
    <m/>
    <x v="0"/>
    <m/>
    <m/>
    <m/>
    <m/>
    <m/>
    <m/>
    <m/>
    <m/>
    <m/>
    <m/>
    <n v="1037"/>
    <m/>
    <m/>
    <m/>
    <m/>
    <m/>
    <e v="#REF!"/>
    <m/>
  </r>
  <r>
    <x v="1031"/>
    <s v=""/>
    <m/>
    <m/>
    <m/>
    <x v="0"/>
    <m/>
    <m/>
    <m/>
    <m/>
    <m/>
    <m/>
    <m/>
    <m/>
    <m/>
    <m/>
    <n v="1038"/>
    <m/>
    <m/>
    <m/>
    <m/>
    <m/>
    <e v="#REF!"/>
    <m/>
  </r>
  <r>
    <x v="1032"/>
    <s v=""/>
    <m/>
    <m/>
    <m/>
    <x v="0"/>
    <m/>
    <m/>
    <m/>
    <m/>
    <m/>
    <m/>
    <m/>
    <m/>
    <m/>
    <m/>
    <n v="1039"/>
    <m/>
    <m/>
    <m/>
    <m/>
    <m/>
    <e v="#REF!"/>
    <m/>
  </r>
  <r>
    <x v="1033"/>
    <s v=""/>
    <m/>
    <m/>
    <m/>
    <x v="0"/>
    <m/>
    <m/>
    <m/>
    <m/>
    <m/>
    <m/>
    <m/>
    <m/>
    <m/>
    <m/>
    <n v="1040"/>
    <m/>
    <m/>
    <m/>
    <m/>
    <m/>
    <e v="#REF!"/>
    <m/>
  </r>
  <r>
    <x v="1034"/>
    <s v=""/>
    <m/>
    <m/>
    <m/>
    <x v="0"/>
    <m/>
    <m/>
    <m/>
    <m/>
    <m/>
    <m/>
    <m/>
    <m/>
    <m/>
    <m/>
    <n v="1041"/>
    <m/>
    <m/>
    <m/>
    <m/>
    <m/>
    <e v="#REF!"/>
    <m/>
  </r>
  <r>
    <x v="1035"/>
    <s v=""/>
    <m/>
    <m/>
    <m/>
    <x v="0"/>
    <m/>
    <m/>
    <m/>
    <m/>
    <m/>
    <m/>
    <m/>
    <m/>
    <m/>
    <m/>
    <n v="1042"/>
    <m/>
    <m/>
    <m/>
    <m/>
    <m/>
    <e v="#REF!"/>
    <m/>
  </r>
  <r>
    <x v="1036"/>
    <s v=""/>
    <m/>
    <m/>
    <m/>
    <x v="0"/>
    <m/>
    <m/>
    <m/>
    <m/>
    <m/>
    <m/>
    <m/>
    <m/>
    <m/>
    <m/>
    <n v="1043"/>
    <m/>
    <m/>
    <m/>
    <m/>
    <m/>
    <e v="#REF!"/>
    <m/>
  </r>
  <r>
    <x v="1037"/>
    <s v=""/>
    <m/>
    <m/>
    <m/>
    <x v="0"/>
    <m/>
    <m/>
    <m/>
    <m/>
    <m/>
    <m/>
    <m/>
    <m/>
    <m/>
    <m/>
    <n v="1044"/>
    <m/>
    <m/>
    <m/>
    <m/>
    <m/>
    <e v="#REF!"/>
    <m/>
  </r>
  <r>
    <x v="1038"/>
    <s v=""/>
    <m/>
    <m/>
    <m/>
    <x v="0"/>
    <m/>
    <m/>
    <m/>
    <m/>
    <m/>
    <m/>
    <m/>
    <m/>
    <m/>
    <m/>
    <n v="1045"/>
    <m/>
    <m/>
    <m/>
    <m/>
    <m/>
    <e v="#REF!"/>
    <m/>
  </r>
  <r>
    <x v="1039"/>
    <s v=""/>
    <m/>
    <m/>
    <m/>
    <x v="0"/>
    <m/>
    <m/>
    <m/>
    <m/>
    <m/>
    <m/>
    <m/>
    <m/>
    <m/>
    <m/>
    <n v="1046"/>
    <m/>
    <m/>
    <m/>
    <m/>
    <m/>
    <e v="#REF!"/>
    <m/>
  </r>
  <r>
    <x v="1040"/>
    <s v=""/>
    <m/>
    <m/>
    <m/>
    <x v="0"/>
    <m/>
    <m/>
    <m/>
    <m/>
    <m/>
    <m/>
    <m/>
    <m/>
    <m/>
    <m/>
    <n v="1047"/>
    <m/>
    <m/>
    <m/>
    <m/>
    <m/>
    <e v="#REF!"/>
    <m/>
  </r>
  <r>
    <x v="1041"/>
    <s v=""/>
    <m/>
    <m/>
    <m/>
    <x v="0"/>
    <m/>
    <m/>
    <m/>
    <m/>
    <m/>
    <m/>
    <m/>
    <m/>
    <m/>
    <m/>
    <n v="1048"/>
    <m/>
    <m/>
    <m/>
    <m/>
    <m/>
    <e v="#REF!"/>
    <m/>
  </r>
  <r>
    <x v="1042"/>
    <s v=""/>
    <m/>
    <m/>
    <m/>
    <x v="0"/>
    <m/>
    <m/>
    <m/>
    <m/>
    <m/>
    <m/>
    <m/>
    <m/>
    <m/>
    <m/>
    <n v="1049"/>
    <m/>
    <m/>
    <m/>
    <m/>
    <m/>
    <e v="#REF!"/>
    <m/>
  </r>
  <r>
    <x v="1043"/>
    <s v=""/>
    <m/>
    <m/>
    <m/>
    <x v="0"/>
    <m/>
    <m/>
    <m/>
    <m/>
    <m/>
    <m/>
    <m/>
    <m/>
    <m/>
    <m/>
    <n v="1050"/>
    <m/>
    <m/>
    <m/>
    <m/>
    <m/>
    <e v="#REF!"/>
    <m/>
  </r>
  <r>
    <x v="1044"/>
    <s v=""/>
    <m/>
    <m/>
    <m/>
    <x v="0"/>
    <m/>
    <m/>
    <m/>
    <m/>
    <m/>
    <m/>
    <m/>
    <m/>
    <m/>
    <m/>
    <n v="1051"/>
    <m/>
    <m/>
    <m/>
    <m/>
    <m/>
    <e v="#REF!"/>
    <m/>
  </r>
  <r>
    <x v="1045"/>
    <s v=""/>
    <m/>
    <m/>
    <m/>
    <x v="0"/>
    <m/>
    <m/>
    <m/>
    <m/>
    <m/>
    <m/>
    <m/>
    <m/>
    <m/>
    <m/>
    <n v="1052"/>
    <m/>
    <m/>
    <m/>
    <m/>
    <m/>
    <e v="#REF!"/>
    <m/>
  </r>
  <r>
    <x v="1046"/>
    <s v=""/>
    <m/>
    <m/>
    <m/>
    <x v="0"/>
    <m/>
    <m/>
    <m/>
    <m/>
    <m/>
    <m/>
    <m/>
    <m/>
    <m/>
    <m/>
    <n v="1053"/>
    <m/>
    <m/>
    <m/>
    <m/>
    <m/>
    <e v="#REF!"/>
    <m/>
  </r>
  <r>
    <x v="1047"/>
    <s v=""/>
    <m/>
    <m/>
    <m/>
    <x v="0"/>
    <m/>
    <m/>
    <m/>
    <m/>
    <m/>
    <m/>
    <m/>
    <m/>
    <m/>
    <m/>
    <n v="1054"/>
    <m/>
    <m/>
    <m/>
    <m/>
    <m/>
    <e v="#REF!"/>
    <m/>
  </r>
  <r>
    <x v="1048"/>
    <s v=""/>
    <m/>
    <m/>
    <m/>
    <x v="0"/>
    <m/>
    <m/>
    <m/>
    <m/>
    <m/>
    <m/>
    <m/>
    <m/>
    <m/>
    <m/>
    <n v="1055"/>
    <m/>
    <m/>
    <m/>
    <m/>
    <m/>
    <e v="#REF!"/>
    <m/>
  </r>
  <r>
    <x v="1049"/>
    <s v=""/>
    <m/>
    <m/>
    <m/>
    <x v="0"/>
    <m/>
    <m/>
    <m/>
    <m/>
    <m/>
    <m/>
    <m/>
    <m/>
    <m/>
    <m/>
    <n v="1056"/>
    <m/>
    <m/>
    <m/>
    <m/>
    <m/>
    <e v="#REF!"/>
    <m/>
  </r>
  <r>
    <x v="1050"/>
    <s v=""/>
    <m/>
    <m/>
    <m/>
    <x v="0"/>
    <m/>
    <m/>
    <m/>
    <m/>
    <m/>
    <m/>
    <m/>
    <m/>
    <m/>
    <m/>
    <n v="1057"/>
    <m/>
    <m/>
    <m/>
    <m/>
    <m/>
    <e v="#REF!"/>
    <m/>
  </r>
  <r>
    <x v="1051"/>
    <s v=""/>
    <m/>
    <m/>
    <m/>
    <x v="0"/>
    <m/>
    <m/>
    <m/>
    <m/>
    <m/>
    <m/>
    <m/>
    <m/>
    <m/>
    <m/>
    <n v="1058"/>
    <m/>
    <m/>
    <m/>
    <m/>
    <m/>
    <e v="#REF!"/>
    <m/>
  </r>
  <r>
    <x v="1052"/>
    <s v=""/>
    <m/>
    <m/>
    <m/>
    <x v="0"/>
    <m/>
    <m/>
    <m/>
    <m/>
    <m/>
    <m/>
    <m/>
    <m/>
    <m/>
    <m/>
    <n v="1059"/>
    <m/>
    <m/>
    <m/>
    <m/>
    <m/>
    <e v="#REF!"/>
    <m/>
  </r>
  <r>
    <x v="1053"/>
    <s v=""/>
    <m/>
    <m/>
    <m/>
    <x v="0"/>
    <m/>
    <m/>
    <m/>
    <m/>
    <m/>
    <m/>
    <m/>
    <m/>
    <m/>
    <m/>
    <n v="1060"/>
    <m/>
    <m/>
    <m/>
    <m/>
    <m/>
    <e v="#REF!"/>
    <m/>
  </r>
  <r>
    <x v="1054"/>
    <s v=""/>
    <m/>
    <m/>
    <m/>
    <x v="0"/>
    <m/>
    <m/>
    <m/>
    <m/>
    <m/>
    <m/>
    <m/>
    <m/>
    <m/>
    <m/>
    <n v="1061"/>
    <m/>
    <m/>
    <m/>
    <m/>
    <m/>
    <e v="#REF!"/>
    <m/>
  </r>
  <r>
    <x v="1055"/>
    <s v=""/>
    <m/>
    <m/>
    <m/>
    <x v="0"/>
    <m/>
    <m/>
    <m/>
    <m/>
    <m/>
    <m/>
    <m/>
    <m/>
    <m/>
    <m/>
    <n v="1062"/>
    <m/>
    <m/>
    <m/>
    <m/>
    <m/>
    <e v="#REF!"/>
    <m/>
  </r>
  <r>
    <x v="1056"/>
    <s v=""/>
    <m/>
    <m/>
    <m/>
    <x v="0"/>
    <m/>
    <m/>
    <m/>
    <m/>
    <m/>
    <m/>
    <m/>
    <m/>
    <m/>
    <m/>
    <n v="1063"/>
    <m/>
    <m/>
    <m/>
    <m/>
    <m/>
    <e v="#REF!"/>
    <m/>
  </r>
  <r>
    <x v="1057"/>
    <s v=""/>
    <m/>
    <m/>
    <m/>
    <x v="0"/>
    <m/>
    <m/>
    <m/>
    <m/>
    <m/>
    <m/>
    <m/>
    <m/>
    <m/>
    <m/>
    <n v="1064"/>
    <m/>
    <m/>
    <m/>
    <m/>
    <m/>
    <e v="#REF!"/>
    <m/>
  </r>
  <r>
    <x v="1058"/>
    <s v=""/>
    <m/>
    <m/>
    <m/>
    <x v="0"/>
    <m/>
    <m/>
    <m/>
    <m/>
    <m/>
    <m/>
    <m/>
    <m/>
    <m/>
    <m/>
    <n v="1065"/>
    <m/>
    <m/>
    <m/>
    <m/>
    <m/>
    <e v="#REF!"/>
    <m/>
  </r>
  <r>
    <x v="1059"/>
    <s v=""/>
    <m/>
    <m/>
    <m/>
    <x v="0"/>
    <m/>
    <m/>
    <m/>
    <m/>
    <m/>
    <m/>
    <m/>
    <m/>
    <m/>
    <m/>
    <n v="1066"/>
    <m/>
    <m/>
    <m/>
    <m/>
    <m/>
    <e v="#REF!"/>
    <m/>
  </r>
  <r>
    <x v="1060"/>
    <s v=""/>
    <m/>
    <m/>
    <m/>
    <x v="0"/>
    <m/>
    <m/>
    <m/>
    <m/>
    <m/>
    <m/>
    <m/>
    <m/>
    <m/>
    <m/>
    <n v="1067"/>
    <m/>
    <m/>
    <m/>
    <m/>
    <m/>
    <e v="#REF!"/>
    <m/>
  </r>
  <r>
    <x v="1061"/>
    <s v=""/>
    <m/>
    <m/>
    <m/>
    <x v="0"/>
    <m/>
    <m/>
    <m/>
    <m/>
    <m/>
    <m/>
    <m/>
    <m/>
    <m/>
    <m/>
    <n v="1068"/>
    <m/>
    <m/>
    <m/>
    <m/>
    <m/>
    <e v="#REF!"/>
    <m/>
  </r>
  <r>
    <x v="1062"/>
    <s v=""/>
    <m/>
    <m/>
    <m/>
    <x v="0"/>
    <m/>
    <m/>
    <m/>
    <m/>
    <m/>
    <m/>
    <m/>
    <m/>
    <m/>
    <m/>
    <n v="1069"/>
    <m/>
    <m/>
    <m/>
    <m/>
    <m/>
    <e v="#REF!"/>
    <m/>
  </r>
  <r>
    <x v="1063"/>
    <s v=""/>
    <m/>
    <m/>
    <m/>
    <x v="0"/>
    <m/>
    <m/>
    <m/>
    <m/>
    <m/>
    <m/>
    <m/>
    <m/>
    <m/>
    <m/>
    <n v="1070"/>
    <m/>
    <m/>
    <m/>
    <m/>
    <m/>
    <e v="#REF!"/>
    <m/>
  </r>
  <r>
    <x v="1064"/>
    <s v=""/>
    <m/>
    <m/>
    <m/>
    <x v="0"/>
    <m/>
    <m/>
    <m/>
    <m/>
    <m/>
    <m/>
    <m/>
    <m/>
    <m/>
    <m/>
    <n v="1071"/>
    <m/>
    <m/>
    <m/>
    <m/>
    <m/>
    <e v="#REF!"/>
    <m/>
  </r>
  <r>
    <x v="1065"/>
    <s v=""/>
    <m/>
    <m/>
    <m/>
    <x v="0"/>
    <m/>
    <m/>
    <m/>
    <m/>
    <m/>
    <m/>
    <m/>
    <m/>
    <m/>
    <m/>
    <n v="1072"/>
    <m/>
    <m/>
    <m/>
    <m/>
    <m/>
    <e v="#REF!"/>
    <m/>
  </r>
  <r>
    <x v="1066"/>
    <s v=""/>
    <m/>
    <m/>
    <m/>
    <x v="0"/>
    <m/>
    <m/>
    <m/>
    <m/>
    <m/>
    <m/>
    <m/>
    <m/>
    <m/>
    <m/>
    <n v="1073"/>
    <m/>
    <m/>
    <m/>
    <m/>
    <m/>
    <e v="#REF!"/>
    <m/>
  </r>
  <r>
    <x v="1067"/>
    <s v=""/>
    <m/>
    <m/>
    <m/>
    <x v="0"/>
    <m/>
    <m/>
    <m/>
    <m/>
    <m/>
    <m/>
    <m/>
    <m/>
    <m/>
    <m/>
    <n v="1074"/>
    <m/>
    <m/>
    <m/>
    <m/>
    <m/>
    <e v="#REF!"/>
    <m/>
  </r>
  <r>
    <x v="1068"/>
    <s v=""/>
    <m/>
    <m/>
    <m/>
    <x v="0"/>
    <m/>
    <m/>
    <m/>
    <m/>
    <m/>
    <m/>
    <m/>
    <m/>
    <m/>
    <m/>
    <n v="1075"/>
    <m/>
    <m/>
    <m/>
    <m/>
    <m/>
    <e v="#REF!"/>
    <m/>
  </r>
  <r>
    <x v="1069"/>
    <s v=""/>
    <m/>
    <m/>
    <m/>
    <x v="0"/>
    <m/>
    <m/>
    <m/>
    <m/>
    <m/>
    <m/>
    <m/>
    <m/>
    <m/>
    <m/>
    <n v="1076"/>
    <m/>
    <m/>
    <m/>
    <m/>
    <m/>
    <e v="#REF!"/>
    <m/>
  </r>
  <r>
    <x v="1070"/>
    <s v=""/>
    <m/>
    <m/>
    <m/>
    <x v="0"/>
    <m/>
    <m/>
    <m/>
    <m/>
    <m/>
    <m/>
    <m/>
    <m/>
    <m/>
    <m/>
    <n v="1077"/>
    <m/>
    <m/>
    <m/>
    <m/>
    <m/>
    <e v="#REF!"/>
    <m/>
  </r>
  <r>
    <x v="1071"/>
    <s v=""/>
    <m/>
    <m/>
    <m/>
    <x v="0"/>
    <m/>
    <m/>
    <m/>
    <m/>
    <m/>
    <m/>
    <m/>
    <m/>
    <m/>
    <m/>
    <n v="1078"/>
    <m/>
    <m/>
    <m/>
    <m/>
    <m/>
    <e v="#REF!"/>
    <m/>
  </r>
  <r>
    <x v="1072"/>
    <s v=""/>
    <m/>
    <m/>
    <m/>
    <x v="0"/>
    <m/>
    <m/>
    <m/>
    <m/>
    <m/>
    <m/>
    <m/>
    <m/>
    <m/>
    <m/>
    <n v="1079"/>
    <m/>
    <m/>
    <m/>
    <m/>
    <m/>
    <e v="#REF!"/>
    <m/>
  </r>
  <r>
    <x v="1073"/>
    <s v=""/>
    <m/>
    <m/>
    <m/>
    <x v="0"/>
    <m/>
    <m/>
    <m/>
    <m/>
    <m/>
    <m/>
    <m/>
    <m/>
    <m/>
    <m/>
    <n v="1080"/>
    <m/>
    <m/>
    <m/>
    <m/>
    <m/>
    <e v="#REF!"/>
    <m/>
  </r>
  <r>
    <x v="1074"/>
    <s v=""/>
    <m/>
    <m/>
    <m/>
    <x v="0"/>
    <m/>
    <m/>
    <m/>
    <m/>
    <m/>
    <m/>
    <m/>
    <m/>
    <m/>
    <m/>
    <n v="1081"/>
    <m/>
    <m/>
    <m/>
    <m/>
    <m/>
    <e v="#REF!"/>
    <m/>
  </r>
  <r>
    <x v="1075"/>
    <s v=""/>
    <m/>
    <m/>
    <m/>
    <x v="0"/>
    <m/>
    <m/>
    <m/>
    <m/>
    <m/>
    <m/>
    <m/>
    <m/>
    <m/>
    <m/>
    <n v="1082"/>
    <m/>
    <m/>
    <m/>
    <m/>
    <m/>
    <e v="#REF!"/>
    <m/>
  </r>
  <r>
    <x v="1076"/>
    <s v=""/>
    <m/>
    <m/>
    <m/>
    <x v="0"/>
    <m/>
    <m/>
    <m/>
    <m/>
    <m/>
    <m/>
    <m/>
    <m/>
    <m/>
    <m/>
    <n v="1083"/>
    <m/>
    <m/>
    <m/>
    <m/>
    <m/>
    <e v="#REF!"/>
    <m/>
  </r>
  <r>
    <x v="1077"/>
    <s v=""/>
    <m/>
    <m/>
    <m/>
    <x v="0"/>
    <m/>
    <m/>
    <m/>
    <m/>
    <m/>
    <m/>
    <m/>
    <m/>
    <m/>
    <m/>
    <n v="1084"/>
    <m/>
    <m/>
    <m/>
    <m/>
    <m/>
    <e v="#REF!"/>
    <m/>
  </r>
  <r>
    <x v="1078"/>
    <s v=""/>
    <m/>
    <m/>
    <m/>
    <x v="0"/>
    <m/>
    <m/>
    <m/>
    <m/>
    <m/>
    <m/>
    <m/>
    <m/>
    <m/>
    <m/>
    <n v="1085"/>
    <m/>
    <m/>
    <m/>
    <m/>
    <m/>
    <e v="#REF!"/>
    <m/>
  </r>
  <r>
    <x v="1079"/>
    <s v=""/>
    <m/>
    <m/>
    <m/>
    <x v="0"/>
    <m/>
    <m/>
    <m/>
    <m/>
    <m/>
    <m/>
    <m/>
    <m/>
    <m/>
    <m/>
    <n v="1086"/>
    <m/>
    <m/>
    <m/>
    <m/>
    <m/>
    <e v="#REF!"/>
    <m/>
  </r>
  <r>
    <x v="1080"/>
    <s v=""/>
    <m/>
    <m/>
    <m/>
    <x v="0"/>
    <m/>
    <m/>
    <m/>
    <m/>
    <m/>
    <m/>
    <m/>
    <m/>
    <m/>
    <m/>
    <n v="1087"/>
    <m/>
    <m/>
    <m/>
    <m/>
    <m/>
    <e v="#REF!"/>
    <m/>
  </r>
  <r>
    <x v="1081"/>
    <s v=""/>
    <m/>
    <m/>
    <m/>
    <x v="0"/>
    <m/>
    <m/>
    <m/>
    <m/>
    <m/>
    <m/>
    <m/>
    <m/>
    <m/>
    <m/>
    <n v="1088"/>
    <m/>
    <m/>
    <m/>
    <m/>
    <m/>
    <e v="#REF!"/>
    <m/>
  </r>
  <r>
    <x v="1082"/>
    <s v=""/>
    <m/>
    <m/>
    <m/>
    <x v="0"/>
    <m/>
    <m/>
    <m/>
    <m/>
    <m/>
    <m/>
    <m/>
    <m/>
    <m/>
    <m/>
    <n v="1089"/>
    <m/>
    <m/>
    <m/>
    <m/>
    <m/>
    <e v="#REF!"/>
    <m/>
  </r>
  <r>
    <x v="1083"/>
    <s v=""/>
    <m/>
    <m/>
    <m/>
    <x v="0"/>
    <m/>
    <m/>
    <m/>
    <m/>
    <m/>
    <m/>
    <m/>
    <m/>
    <m/>
    <m/>
    <n v="1090"/>
    <m/>
    <m/>
    <m/>
    <m/>
    <m/>
    <e v="#REF!"/>
    <m/>
  </r>
  <r>
    <x v="1084"/>
    <s v=""/>
    <m/>
    <m/>
    <m/>
    <x v="0"/>
    <m/>
    <m/>
    <m/>
    <m/>
    <m/>
    <m/>
    <m/>
    <m/>
    <m/>
    <m/>
    <n v="1091"/>
    <m/>
    <m/>
    <m/>
    <m/>
    <m/>
    <e v="#REF!"/>
    <m/>
  </r>
  <r>
    <x v="1085"/>
    <s v=""/>
    <m/>
    <m/>
    <m/>
    <x v="0"/>
    <m/>
    <m/>
    <m/>
    <m/>
    <m/>
    <m/>
    <m/>
    <m/>
    <m/>
    <m/>
    <n v="1092"/>
    <m/>
    <m/>
    <m/>
    <m/>
    <m/>
    <e v="#REF!"/>
    <m/>
  </r>
  <r>
    <x v="1086"/>
    <s v=""/>
    <m/>
    <m/>
    <m/>
    <x v="0"/>
    <m/>
    <m/>
    <m/>
    <m/>
    <m/>
    <m/>
    <m/>
    <m/>
    <m/>
    <m/>
    <n v="1093"/>
    <m/>
    <m/>
    <m/>
    <m/>
    <m/>
    <e v="#REF!"/>
    <m/>
  </r>
  <r>
    <x v="1087"/>
    <s v=""/>
    <m/>
    <m/>
    <m/>
    <x v="0"/>
    <m/>
    <m/>
    <m/>
    <m/>
    <m/>
    <m/>
    <m/>
    <m/>
    <m/>
    <m/>
    <n v="1094"/>
    <m/>
    <m/>
    <m/>
    <m/>
    <m/>
    <e v="#REF!"/>
    <m/>
  </r>
  <r>
    <x v="1088"/>
    <s v=""/>
    <m/>
    <m/>
    <m/>
    <x v="0"/>
    <m/>
    <m/>
    <m/>
    <m/>
    <m/>
    <m/>
    <m/>
    <m/>
    <m/>
    <m/>
    <n v="1095"/>
    <m/>
    <m/>
    <m/>
    <m/>
    <m/>
    <e v="#REF!"/>
    <m/>
  </r>
  <r>
    <x v="1089"/>
    <s v=""/>
    <m/>
    <m/>
    <m/>
    <x v="0"/>
    <m/>
    <m/>
    <m/>
    <m/>
    <m/>
    <m/>
    <m/>
    <m/>
    <m/>
    <m/>
    <n v="1096"/>
    <m/>
    <m/>
    <m/>
    <m/>
    <m/>
    <e v="#REF!"/>
    <m/>
  </r>
  <r>
    <x v="1090"/>
    <s v=""/>
    <m/>
    <m/>
    <m/>
    <x v="0"/>
    <m/>
    <m/>
    <m/>
    <m/>
    <m/>
    <m/>
    <m/>
    <m/>
    <m/>
    <m/>
    <n v="1097"/>
    <m/>
    <m/>
    <m/>
    <m/>
    <m/>
    <e v="#REF!"/>
    <m/>
  </r>
  <r>
    <x v="1091"/>
    <s v=""/>
    <m/>
    <m/>
    <m/>
    <x v="0"/>
    <m/>
    <m/>
    <m/>
    <m/>
    <m/>
    <m/>
    <m/>
    <m/>
    <m/>
    <m/>
    <n v="1098"/>
    <m/>
    <m/>
    <m/>
    <m/>
    <m/>
    <e v="#REF!"/>
    <m/>
  </r>
  <r>
    <x v="1092"/>
    <s v=""/>
    <m/>
    <m/>
    <m/>
    <x v="0"/>
    <m/>
    <m/>
    <m/>
    <m/>
    <m/>
    <m/>
    <m/>
    <m/>
    <m/>
    <m/>
    <n v="1099"/>
    <m/>
    <m/>
    <m/>
    <m/>
    <m/>
    <e v="#REF!"/>
    <m/>
  </r>
  <r>
    <x v="1093"/>
    <s v=""/>
    <m/>
    <m/>
    <m/>
    <x v="0"/>
    <m/>
    <m/>
    <m/>
    <m/>
    <m/>
    <m/>
    <m/>
    <m/>
    <m/>
    <m/>
    <n v="1100"/>
    <m/>
    <m/>
    <m/>
    <m/>
    <m/>
    <e v="#REF!"/>
    <m/>
  </r>
  <r>
    <x v="1094"/>
    <s v=""/>
    <m/>
    <m/>
    <m/>
    <x v="0"/>
    <m/>
    <m/>
    <m/>
    <m/>
    <m/>
    <m/>
    <m/>
    <m/>
    <m/>
    <m/>
    <n v="1101"/>
    <m/>
    <m/>
    <m/>
    <m/>
    <m/>
    <e v="#REF!"/>
    <m/>
  </r>
  <r>
    <x v="1095"/>
    <s v=""/>
    <m/>
    <m/>
    <m/>
    <x v="0"/>
    <m/>
    <m/>
    <m/>
    <m/>
    <m/>
    <m/>
    <m/>
    <m/>
    <m/>
    <m/>
    <n v="1102"/>
    <m/>
    <m/>
    <m/>
    <m/>
    <m/>
    <e v="#REF!"/>
    <m/>
  </r>
  <r>
    <x v="1096"/>
    <s v=""/>
    <m/>
    <m/>
    <m/>
    <x v="0"/>
    <m/>
    <m/>
    <m/>
    <m/>
    <m/>
    <m/>
    <m/>
    <m/>
    <m/>
    <m/>
    <n v="1103"/>
    <m/>
    <m/>
    <m/>
    <m/>
    <m/>
    <e v="#REF!"/>
    <m/>
  </r>
  <r>
    <x v="1097"/>
    <s v=""/>
    <m/>
    <m/>
    <m/>
    <x v="0"/>
    <m/>
    <m/>
    <m/>
    <m/>
    <m/>
    <m/>
    <m/>
    <m/>
    <m/>
    <m/>
    <n v="1104"/>
    <m/>
    <m/>
    <m/>
    <m/>
    <m/>
    <e v="#REF!"/>
    <m/>
  </r>
  <r>
    <x v="1098"/>
    <s v=""/>
    <m/>
    <m/>
    <m/>
    <x v="0"/>
    <m/>
    <m/>
    <m/>
    <m/>
    <m/>
    <m/>
    <m/>
    <m/>
    <m/>
    <m/>
    <n v="1105"/>
    <m/>
    <m/>
    <m/>
    <m/>
    <m/>
    <e v="#REF!"/>
    <m/>
  </r>
  <r>
    <x v="1099"/>
    <s v=""/>
    <m/>
    <m/>
    <m/>
    <x v="0"/>
    <m/>
    <m/>
    <m/>
    <m/>
    <m/>
    <m/>
    <m/>
    <m/>
    <m/>
    <m/>
    <n v="1106"/>
    <m/>
    <m/>
    <m/>
    <m/>
    <m/>
    <e v="#REF!"/>
    <m/>
  </r>
  <r>
    <x v="1100"/>
    <s v=""/>
    <m/>
    <m/>
    <m/>
    <x v="0"/>
    <m/>
    <m/>
    <m/>
    <m/>
    <m/>
    <m/>
    <m/>
    <m/>
    <m/>
    <m/>
    <n v="1107"/>
    <m/>
    <m/>
    <m/>
    <m/>
    <m/>
    <e v="#REF!"/>
    <m/>
  </r>
  <r>
    <x v="1101"/>
    <s v=""/>
    <m/>
    <m/>
    <m/>
    <x v="0"/>
    <m/>
    <m/>
    <m/>
    <m/>
    <m/>
    <m/>
    <m/>
    <m/>
    <m/>
    <m/>
    <n v="1108"/>
    <m/>
    <m/>
    <m/>
    <m/>
    <m/>
    <e v="#REF!"/>
    <m/>
  </r>
  <r>
    <x v="1102"/>
    <s v=""/>
    <m/>
    <m/>
    <m/>
    <x v="0"/>
    <m/>
    <m/>
    <m/>
    <m/>
    <m/>
    <m/>
    <m/>
    <m/>
    <m/>
    <m/>
    <n v="1109"/>
    <m/>
    <m/>
    <m/>
    <m/>
    <m/>
    <e v="#REF!"/>
    <m/>
  </r>
  <r>
    <x v="1103"/>
    <s v=""/>
    <m/>
    <m/>
    <m/>
    <x v="0"/>
    <m/>
    <m/>
    <m/>
    <m/>
    <m/>
    <m/>
    <m/>
    <m/>
    <m/>
    <m/>
    <n v="1110"/>
    <m/>
    <m/>
    <m/>
    <m/>
    <m/>
    <e v="#REF!"/>
    <m/>
  </r>
  <r>
    <x v="1104"/>
    <s v=""/>
    <m/>
    <m/>
    <m/>
    <x v="0"/>
    <m/>
    <m/>
    <m/>
    <m/>
    <m/>
    <m/>
    <m/>
    <m/>
    <m/>
    <m/>
    <n v="1111"/>
    <m/>
    <m/>
    <m/>
    <m/>
    <m/>
    <e v="#REF!"/>
    <m/>
  </r>
  <r>
    <x v="1105"/>
    <s v=""/>
    <m/>
    <m/>
    <m/>
    <x v="0"/>
    <m/>
    <m/>
    <m/>
    <m/>
    <m/>
    <m/>
    <m/>
    <m/>
    <m/>
    <m/>
    <n v="1112"/>
    <m/>
    <m/>
    <m/>
    <m/>
    <m/>
    <e v="#REF!"/>
    <m/>
  </r>
  <r>
    <x v="1106"/>
    <s v=""/>
    <m/>
    <m/>
    <m/>
    <x v="0"/>
    <m/>
    <m/>
    <m/>
    <m/>
    <m/>
    <m/>
    <m/>
    <m/>
    <m/>
    <m/>
    <n v="1113"/>
    <m/>
    <m/>
    <m/>
    <m/>
    <m/>
    <e v="#REF!"/>
    <m/>
  </r>
  <r>
    <x v="1107"/>
    <s v=""/>
    <m/>
    <m/>
    <m/>
    <x v="0"/>
    <m/>
    <m/>
    <m/>
    <m/>
    <m/>
    <m/>
    <m/>
    <m/>
    <m/>
    <m/>
    <n v="1114"/>
    <m/>
    <m/>
    <m/>
    <m/>
    <m/>
    <e v="#REF!"/>
    <m/>
  </r>
  <r>
    <x v="1108"/>
    <s v=""/>
    <m/>
    <m/>
    <m/>
    <x v="0"/>
    <m/>
    <m/>
    <m/>
    <m/>
    <m/>
    <m/>
    <m/>
    <m/>
    <m/>
    <m/>
    <n v="1115"/>
    <m/>
    <m/>
    <m/>
    <m/>
    <m/>
    <e v="#REF!"/>
    <m/>
  </r>
  <r>
    <x v="1109"/>
    <s v=""/>
    <m/>
    <m/>
    <m/>
    <x v="0"/>
    <m/>
    <m/>
    <m/>
    <m/>
    <m/>
    <m/>
    <m/>
    <m/>
    <m/>
    <m/>
    <n v="1116"/>
    <m/>
    <m/>
    <m/>
    <m/>
    <m/>
    <e v="#REF!"/>
    <m/>
  </r>
  <r>
    <x v="1110"/>
    <s v=""/>
    <m/>
    <m/>
    <m/>
    <x v="0"/>
    <m/>
    <m/>
    <m/>
    <m/>
    <m/>
    <m/>
    <m/>
    <m/>
    <m/>
    <m/>
    <n v="1117"/>
    <m/>
    <m/>
    <m/>
    <m/>
    <m/>
    <e v="#REF!"/>
    <m/>
  </r>
  <r>
    <x v="1111"/>
    <s v=""/>
    <m/>
    <m/>
    <m/>
    <x v="0"/>
    <m/>
    <m/>
    <m/>
    <m/>
    <m/>
    <m/>
    <m/>
    <m/>
    <m/>
    <m/>
    <n v="1118"/>
    <m/>
    <m/>
    <m/>
    <m/>
    <m/>
    <e v="#REF!"/>
    <m/>
  </r>
  <r>
    <x v="1112"/>
    <s v=""/>
    <m/>
    <m/>
    <m/>
    <x v="0"/>
    <m/>
    <m/>
    <m/>
    <m/>
    <m/>
    <m/>
    <m/>
    <m/>
    <m/>
    <m/>
    <n v="1119"/>
    <m/>
    <m/>
    <m/>
    <m/>
    <m/>
    <e v="#REF!"/>
    <m/>
  </r>
  <r>
    <x v="1113"/>
    <s v=""/>
    <m/>
    <m/>
    <m/>
    <x v="0"/>
    <m/>
    <m/>
    <m/>
    <m/>
    <m/>
    <m/>
    <m/>
    <m/>
    <m/>
    <m/>
    <n v="1120"/>
    <m/>
    <m/>
    <m/>
    <m/>
    <m/>
    <e v="#REF!"/>
    <m/>
  </r>
  <r>
    <x v="1114"/>
    <s v=""/>
    <m/>
    <m/>
    <m/>
    <x v="0"/>
    <m/>
    <m/>
    <m/>
    <m/>
    <m/>
    <m/>
    <m/>
    <m/>
    <m/>
    <m/>
    <n v="1121"/>
    <m/>
    <m/>
    <m/>
    <m/>
    <m/>
    <e v="#REF!"/>
    <m/>
  </r>
  <r>
    <x v="1115"/>
    <s v=""/>
    <m/>
    <m/>
    <m/>
    <x v="0"/>
    <m/>
    <m/>
    <m/>
    <m/>
    <m/>
    <m/>
    <m/>
    <m/>
    <m/>
    <m/>
    <n v="1122"/>
    <m/>
    <m/>
    <m/>
    <m/>
    <m/>
    <e v="#REF!"/>
    <m/>
  </r>
  <r>
    <x v="1116"/>
    <s v=""/>
    <m/>
    <m/>
    <m/>
    <x v="0"/>
    <m/>
    <m/>
    <m/>
    <m/>
    <m/>
    <m/>
    <m/>
    <m/>
    <m/>
    <m/>
    <n v="1123"/>
    <m/>
    <m/>
    <m/>
    <m/>
    <m/>
    <e v="#REF!"/>
    <m/>
  </r>
  <r>
    <x v="1117"/>
    <s v=""/>
    <m/>
    <m/>
    <m/>
    <x v="0"/>
    <m/>
    <m/>
    <m/>
    <m/>
    <m/>
    <m/>
    <m/>
    <m/>
    <m/>
    <m/>
    <n v="1124"/>
    <m/>
    <m/>
    <m/>
    <m/>
    <m/>
    <e v="#REF!"/>
    <m/>
  </r>
  <r>
    <x v="1118"/>
    <s v=""/>
    <m/>
    <m/>
    <m/>
    <x v="0"/>
    <m/>
    <m/>
    <m/>
    <m/>
    <m/>
    <m/>
    <m/>
    <m/>
    <m/>
    <m/>
    <n v="1125"/>
    <m/>
    <m/>
    <m/>
    <m/>
    <m/>
    <e v="#REF!"/>
    <m/>
  </r>
  <r>
    <x v="1119"/>
    <s v=""/>
    <m/>
    <m/>
    <m/>
    <x v="0"/>
    <m/>
    <m/>
    <m/>
    <m/>
    <m/>
    <m/>
    <m/>
    <m/>
    <m/>
    <m/>
    <n v="1126"/>
    <m/>
    <m/>
    <m/>
    <m/>
    <m/>
    <e v="#REF!"/>
    <m/>
  </r>
  <r>
    <x v="1120"/>
    <s v=""/>
    <m/>
    <m/>
    <m/>
    <x v="0"/>
    <m/>
    <m/>
    <m/>
    <m/>
    <m/>
    <m/>
    <m/>
    <m/>
    <m/>
    <m/>
    <n v="1127"/>
    <m/>
    <m/>
    <m/>
    <m/>
    <m/>
    <e v="#REF!"/>
    <m/>
  </r>
  <r>
    <x v="1121"/>
    <s v=""/>
    <m/>
    <m/>
    <m/>
    <x v="0"/>
    <m/>
    <m/>
    <m/>
    <m/>
    <m/>
    <m/>
    <m/>
    <m/>
    <m/>
    <m/>
    <n v="1128"/>
    <m/>
    <m/>
    <m/>
    <m/>
    <m/>
    <e v="#REF!"/>
    <m/>
  </r>
  <r>
    <x v="1122"/>
    <s v=""/>
    <m/>
    <m/>
    <m/>
    <x v="0"/>
    <m/>
    <m/>
    <m/>
    <m/>
    <m/>
    <m/>
    <m/>
    <m/>
    <m/>
    <m/>
    <n v="1129"/>
    <m/>
    <m/>
    <m/>
    <m/>
    <m/>
    <e v="#REF!"/>
    <m/>
  </r>
  <r>
    <x v="1123"/>
    <s v=""/>
    <m/>
    <m/>
    <m/>
    <x v="0"/>
    <m/>
    <m/>
    <m/>
    <m/>
    <m/>
    <m/>
    <m/>
    <m/>
    <m/>
    <m/>
    <n v="1130"/>
    <m/>
    <m/>
    <m/>
    <m/>
    <m/>
    <e v="#REF!"/>
    <m/>
  </r>
  <r>
    <x v="1124"/>
    <s v=""/>
    <m/>
    <m/>
    <m/>
    <x v="0"/>
    <m/>
    <m/>
    <m/>
    <m/>
    <m/>
    <m/>
    <m/>
    <m/>
    <m/>
    <m/>
    <n v="1131"/>
    <m/>
    <m/>
    <m/>
    <m/>
    <m/>
    <e v="#REF!"/>
    <m/>
  </r>
  <r>
    <x v="1125"/>
    <s v=""/>
    <m/>
    <m/>
    <m/>
    <x v="0"/>
    <m/>
    <m/>
    <m/>
    <m/>
    <m/>
    <m/>
    <m/>
    <m/>
    <m/>
    <m/>
    <n v="1132"/>
    <m/>
    <m/>
    <m/>
    <m/>
    <m/>
    <e v="#REF!"/>
    <m/>
  </r>
  <r>
    <x v="1126"/>
    <s v=""/>
    <m/>
    <m/>
    <m/>
    <x v="0"/>
    <m/>
    <m/>
    <m/>
    <m/>
    <m/>
    <m/>
    <m/>
    <m/>
    <m/>
    <m/>
    <n v="1133"/>
    <m/>
    <m/>
    <m/>
    <m/>
    <m/>
    <e v="#REF!"/>
    <m/>
  </r>
  <r>
    <x v="1127"/>
    <s v=""/>
    <m/>
    <m/>
    <m/>
    <x v="0"/>
    <m/>
    <m/>
    <m/>
    <m/>
    <m/>
    <m/>
    <m/>
    <m/>
    <m/>
    <m/>
    <n v="1134"/>
    <m/>
    <m/>
    <m/>
    <m/>
    <m/>
    <e v="#REF!"/>
    <m/>
  </r>
  <r>
    <x v="1128"/>
    <s v=""/>
    <m/>
    <m/>
    <m/>
    <x v="0"/>
    <m/>
    <m/>
    <m/>
    <m/>
    <m/>
    <m/>
    <m/>
    <m/>
    <m/>
    <m/>
    <n v="1135"/>
    <m/>
    <m/>
    <m/>
    <m/>
    <m/>
    <e v="#REF!"/>
    <m/>
  </r>
  <r>
    <x v="1129"/>
    <s v=""/>
    <m/>
    <m/>
    <m/>
    <x v="0"/>
    <m/>
    <m/>
    <m/>
    <m/>
    <m/>
    <m/>
    <m/>
    <m/>
    <m/>
    <m/>
    <n v="1136"/>
    <m/>
    <m/>
    <m/>
    <m/>
    <m/>
    <e v="#REF!"/>
    <m/>
  </r>
  <r>
    <x v="1130"/>
    <s v=""/>
    <m/>
    <m/>
    <m/>
    <x v="0"/>
    <m/>
    <m/>
    <m/>
    <m/>
    <m/>
    <m/>
    <m/>
    <m/>
    <m/>
    <m/>
    <n v="1137"/>
    <m/>
    <m/>
    <m/>
    <m/>
    <m/>
    <e v="#REF!"/>
    <m/>
  </r>
  <r>
    <x v="1131"/>
    <s v=""/>
    <m/>
    <m/>
    <m/>
    <x v="0"/>
    <m/>
    <m/>
    <m/>
    <m/>
    <m/>
    <m/>
    <m/>
    <m/>
    <m/>
    <m/>
    <n v="1138"/>
    <m/>
    <m/>
    <m/>
    <m/>
    <m/>
    <e v="#REF!"/>
    <m/>
  </r>
  <r>
    <x v="1132"/>
    <s v=""/>
    <m/>
    <m/>
    <m/>
    <x v="0"/>
    <m/>
    <m/>
    <m/>
    <m/>
    <m/>
    <m/>
    <m/>
    <m/>
    <m/>
    <m/>
    <n v="1139"/>
    <m/>
    <m/>
    <m/>
    <m/>
    <m/>
    <e v="#REF!"/>
    <m/>
  </r>
  <r>
    <x v="1133"/>
    <s v=""/>
    <m/>
    <m/>
    <m/>
    <x v="0"/>
    <m/>
    <m/>
    <m/>
    <m/>
    <m/>
    <m/>
    <m/>
    <m/>
    <m/>
    <m/>
    <n v="1140"/>
    <m/>
    <m/>
    <m/>
    <m/>
    <m/>
    <e v="#REF!"/>
    <m/>
  </r>
  <r>
    <x v="1134"/>
    <s v=""/>
    <m/>
    <m/>
    <m/>
    <x v="0"/>
    <m/>
    <m/>
    <m/>
    <m/>
    <m/>
    <m/>
    <m/>
    <m/>
    <m/>
    <m/>
    <n v="1141"/>
    <m/>
    <m/>
    <m/>
    <m/>
    <m/>
    <e v="#REF!"/>
    <m/>
  </r>
  <r>
    <x v="1135"/>
    <s v=""/>
    <m/>
    <m/>
    <m/>
    <x v="0"/>
    <m/>
    <m/>
    <m/>
    <m/>
    <m/>
    <m/>
    <m/>
    <m/>
    <m/>
    <m/>
    <n v="1142"/>
    <m/>
    <m/>
    <m/>
    <m/>
    <m/>
    <e v="#REF!"/>
    <m/>
  </r>
  <r>
    <x v="1136"/>
    <s v=""/>
    <m/>
    <m/>
    <m/>
    <x v="0"/>
    <m/>
    <m/>
    <m/>
    <m/>
    <m/>
    <m/>
    <m/>
    <m/>
    <m/>
    <m/>
    <n v="1143"/>
    <m/>
    <m/>
    <m/>
    <m/>
    <m/>
    <e v="#REF!"/>
    <m/>
  </r>
  <r>
    <x v="1137"/>
    <s v=""/>
    <m/>
    <m/>
    <m/>
    <x v="0"/>
    <m/>
    <m/>
    <m/>
    <m/>
    <m/>
    <m/>
    <m/>
    <m/>
    <m/>
    <m/>
    <n v="1144"/>
    <m/>
    <m/>
    <m/>
    <m/>
    <m/>
    <e v="#REF!"/>
    <m/>
  </r>
  <r>
    <x v="1138"/>
    <s v=""/>
    <m/>
    <m/>
    <m/>
    <x v="0"/>
    <m/>
    <m/>
    <m/>
    <m/>
    <m/>
    <m/>
    <m/>
    <m/>
    <m/>
    <m/>
    <n v="1145"/>
    <m/>
    <m/>
    <m/>
    <m/>
    <m/>
    <e v="#REF!"/>
    <m/>
  </r>
  <r>
    <x v="1139"/>
    <s v=""/>
    <m/>
    <m/>
    <m/>
    <x v="0"/>
    <m/>
    <m/>
    <m/>
    <m/>
    <m/>
    <m/>
    <m/>
    <m/>
    <m/>
    <m/>
    <n v="1146"/>
    <m/>
    <m/>
    <m/>
    <m/>
    <m/>
    <e v="#REF!"/>
    <m/>
  </r>
  <r>
    <x v="1140"/>
    <s v=""/>
    <m/>
    <m/>
    <m/>
    <x v="0"/>
    <m/>
    <m/>
    <m/>
    <m/>
    <m/>
    <m/>
    <m/>
    <m/>
    <m/>
    <m/>
    <n v="1147"/>
    <m/>
    <m/>
    <m/>
    <m/>
    <m/>
    <e v="#REF!"/>
    <m/>
  </r>
  <r>
    <x v="1141"/>
    <s v=""/>
    <m/>
    <m/>
    <m/>
    <x v="0"/>
    <m/>
    <m/>
    <m/>
    <m/>
    <m/>
    <m/>
    <m/>
    <m/>
    <m/>
    <m/>
    <n v="1148"/>
    <m/>
    <m/>
    <m/>
    <m/>
    <m/>
    <e v="#REF!"/>
    <m/>
  </r>
  <r>
    <x v="1142"/>
    <s v=""/>
    <m/>
    <m/>
    <m/>
    <x v="0"/>
    <m/>
    <m/>
    <m/>
    <m/>
    <m/>
    <m/>
    <m/>
    <m/>
    <m/>
    <m/>
    <n v="1149"/>
    <m/>
    <m/>
    <m/>
    <m/>
    <m/>
    <e v="#REF!"/>
    <m/>
  </r>
  <r>
    <x v="1143"/>
    <s v=""/>
    <m/>
    <m/>
    <m/>
    <x v="0"/>
    <m/>
    <m/>
    <m/>
    <m/>
    <m/>
    <m/>
    <m/>
    <m/>
    <m/>
    <m/>
    <n v="1150"/>
    <m/>
    <m/>
    <m/>
    <m/>
    <m/>
    <e v="#REF!"/>
    <m/>
  </r>
  <r>
    <x v="1144"/>
    <s v=""/>
    <m/>
    <m/>
    <m/>
    <x v="0"/>
    <m/>
    <m/>
    <m/>
    <m/>
    <m/>
    <m/>
    <m/>
    <m/>
    <m/>
    <m/>
    <n v="1151"/>
    <m/>
    <m/>
    <m/>
    <m/>
    <m/>
    <e v="#REF!"/>
    <m/>
  </r>
  <r>
    <x v="1145"/>
    <s v=""/>
    <m/>
    <m/>
    <m/>
    <x v="0"/>
    <m/>
    <m/>
    <m/>
    <m/>
    <m/>
    <m/>
    <m/>
    <m/>
    <m/>
    <m/>
    <n v="1152"/>
    <m/>
    <m/>
    <m/>
    <m/>
    <m/>
    <e v="#REF!"/>
    <m/>
  </r>
  <r>
    <x v="1146"/>
    <s v=""/>
    <m/>
    <m/>
    <m/>
    <x v="0"/>
    <m/>
    <m/>
    <m/>
    <m/>
    <m/>
    <m/>
    <m/>
    <m/>
    <m/>
    <m/>
    <n v="1153"/>
    <m/>
    <m/>
    <m/>
    <m/>
    <m/>
    <e v="#REF!"/>
    <m/>
  </r>
  <r>
    <x v="1147"/>
    <s v=""/>
    <m/>
    <m/>
    <m/>
    <x v="0"/>
    <m/>
    <m/>
    <m/>
    <m/>
    <m/>
    <m/>
    <m/>
    <m/>
    <m/>
    <m/>
    <n v="1154"/>
    <m/>
    <m/>
    <m/>
    <m/>
    <m/>
    <e v="#REF!"/>
    <m/>
  </r>
  <r>
    <x v="1148"/>
    <s v=""/>
    <m/>
    <m/>
    <m/>
    <x v="0"/>
    <m/>
    <m/>
    <m/>
    <m/>
    <m/>
    <m/>
    <m/>
    <m/>
    <m/>
    <m/>
    <n v="1155"/>
    <m/>
    <m/>
    <m/>
    <m/>
    <m/>
    <e v="#REF!"/>
    <m/>
  </r>
  <r>
    <x v="1149"/>
    <s v=""/>
    <m/>
    <m/>
    <m/>
    <x v="0"/>
    <m/>
    <m/>
    <m/>
    <m/>
    <m/>
    <m/>
    <m/>
    <m/>
    <m/>
    <m/>
    <n v="1156"/>
    <m/>
    <m/>
    <m/>
    <m/>
    <m/>
    <e v="#REF!"/>
    <m/>
  </r>
  <r>
    <x v="1150"/>
    <s v=""/>
    <m/>
    <m/>
    <m/>
    <x v="0"/>
    <m/>
    <m/>
    <m/>
    <m/>
    <m/>
    <m/>
    <m/>
    <m/>
    <m/>
    <m/>
    <n v="1157"/>
    <m/>
    <m/>
    <m/>
    <m/>
    <m/>
    <e v="#REF!"/>
    <m/>
  </r>
  <r>
    <x v="1151"/>
    <s v=""/>
    <m/>
    <m/>
    <m/>
    <x v="0"/>
    <m/>
    <m/>
    <m/>
    <m/>
    <m/>
    <m/>
    <m/>
    <m/>
    <m/>
    <m/>
    <n v="1158"/>
    <m/>
    <m/>
    <m/>
    <m/>
    <m/>
    <e v="#REF!"/>
    <m/>
  </r>
  <r>
    <x v="1152"/>
    <s v=""/>
    <m/>
    <m/>
    <m/>
    <x v="0"/>
    <m/>
    <m/>
    <m/>
    <m/>
    <m/>
    <m/>
    <m/>
    <m/>
    <m/>
    <m/>
    <n v="1159"/>
    <m/>
    <m/>
    <m/>
    <m/>
    <m/>
    <e v="#REF!"/>
    <m/>
  </r>
  <r>
    <x v="1153"/>
    <s v=""/>
    <m/>
    <m/>
    <m/>
    <x v="0"/>
    <m/>
    <m/>
    <m/>
    <m/>
    <m/>
    <m/>
    <m/>
    <m/>
    <m/>
    <m/>
    <n v="1160"/>
    <m/>
    <m/>
    <m/>
    <m/>
    <m/>
    <e v="#REF!"/>
    <m/>
  </r>
  <r>
    <x v="1154"/>
    <s v=""/>
    <m/>
    <m/>
    <m/>
    <x v="0"/>
    <m/>
    <m/>
    <m/>
    <m/>
    <m/>
    <m/>
    <m/>
    <m/>
    <m/>
    <m/>
    <n v="1161"/>
    <m/>
    <m/>
    <m/>
    <m/>
    <m/>
    <e v="#REF!"/>
    <m/>
  </r>
  <r>
    <x v="1155"/>
    <s v=""/>
    <m/>
    <m/>
    <m/>
    <x v="0"/>
    <m/>
    <m/>
    <m/>
    <m/>
    <m/>
    <m/>
    <m/>
    <m/>
    <m/>
    <m/>
    <n v="1162"/>
    <m/>
    <m/>
    <m/>
    <m/>
    <m/>
    <e v="#REF!"/>
    <m/>
  </r>
  <r>
    <x v="1156"/>
    <s v=""/>
    <m/>
    <m/>
    <m/>
    <x v="0"/>
    <m/>
    <m/>
    <m/>
    <m/>
    <m/>
    <m/>
    <m/>
    <m/>
    <m/>
    <m/>
    <n v="1163"/>
    <m/>
    <m/>
    <m/>
    <m/>
    <m/>
    <e v="#REF!"/>
    <m/>
  </r>
  <r>
    <x v="1157"/>
    <s v=""/>
    <m/>
    <m/>
    <m/>
    <x v="0"/>
    <m/>
    <m/>
    <m/>
    <m/>
    <m/>
    <m/>
    <m/>
    <m/>
    <m/>
    <m/>
    <n v="1164"/>
    <m/>
    <m/>
    <m/>
    <m/>
    <m/>
    <e v="#REF!"/>
    <m/>
  </r>
  <r>
    <x v="1158"/>
    <s v=""/>
    <m/>
    <m/>
    <m/>
    <x v="0"/>
    <m/>
    <m/>
    <m/>
    <m/>
    <m/>
    <m/>
    <m/>
    <m/>
    <m/>
    <m/>
    <n v="1165"/>
    <m/>
    <m/>
    <m/>
    <m/>
    <m/>
    <e v="#REF!"/>
    <m/>
  </r>
  <r>
    <x v="1159"/>
    <s v=""/>
    <m/>
    <m/>
    <m/>
    <x v="0"/>
    <m/>
    <m/>
    <m/>
    <m/>
    <m/>
    <m/>
    <m/>
    <m/>
    <m/>
    <m/>
    <n v="1166"/>
    <m/>
    <m/>
    <m/>
    <m/>
    <m/>
    <e v="#REF!"/>
    <m/>
  </r>
  <r>
    <x v="1160"/>
    <s v=""/>
    <m/>
    <m/>
    <m/>
    <x v="0"/>
    <m/>
    <m/>
    <m/>
    <m/>
    <m/>
    <m/>
    <m/>
    <m/>
    <m/>
    <m/>
    <n v="1167"/>
    <m/>
    <m/>
    <m/>
    <m/>
    <m/>
    <e v="#REF!"/>
    <m/>
  </r>
  <r>
    <x v="1161"/>
    <s v=""/>
    <m/>
    <m/>
    <m/>
    <x v="0"/>
    <m/>
    <m/>
    <m/>
    <m/>
    <m/>
    <m/>
    <m/>
    <m/>
    <m/>
    <m/>
    <n v="1168"/>
    <m/>
    <m/>
    <m/>
    <m/>
    <m/>
    <e v="#REF!"/>
    <m/>
  </r>
  <r>
    <x v="1162"/>
    <s v=""/>
    <m/>
    <m/>
    <m/>
    <x v="0"/>
    <m/>
    <m/>
    <m/>
    <m/>
    <m/>
    <m/>
    <m/>
    <m/>
    <m/>
    <m/>
    <n v="1169"/>
    <m/>
    <m/>
    <m/>
    <m/>
    <m/>
    <e v="#REF!"/>
    <m/>
  </r>
  <r>
    <x v="1163"/>
    <s v=""/>
    <m/>
    <m/>
    <m/>
    <x v="0"/>
    <m/>
    <m/>
    <m/>
    <m/>
    <m/>
    <m/>
    <m/>
    <m/>
    <m/>
    <m/>
    <n v="1170"/>
    <m/>
    <m/>
    <m/>
    <m/>
    <m/>
    <e v="#REF!"/>
    <m/>
  </r>
  <r>
    <x v="1164"/>
    <s v=""/>
    <m/>
    <m/>
    <m/>
    <x v="0"/>
    <m/>
    <m/>
    <m/>
    <m/>
    <m/>
    <m/>
    <m/>
    <m/>
    <m/>
    <m/>
    <n v="1171"/>
    <m/>
    <m/>
    <m/>
    <m/>
    <m/>
    <e v="#REF!"/>
    <m/>
  </r>
  <r>
    <x v="1165"/>
    <s v=""/>
    <m/>
    <m/>
    <m/>
    <x v="0"/>
    <m/>
    <m/>
    <m/>
    <m/>
    <m/>
    <m/>
    <m/>
    <m/>
    <m/>
    <m/>
    <n v="1172"/>
    <m/>
    <m/>
    <m/>
    <m/>
    <m/>
    <e v="#REF!"/>
    <m/>
  </r>
  <r>
    <x v="1166"/>
    <s v=""/>
    <m/>
    <m/>
    <m/>
    <x v="0"/>
    <m/>
    <m/>
    <m/>
    <m/>
    <m/>
    <m/>
    <m/>
    <m/>
    <m/>
    <m/>
    <n v="1173"/>
    <m/>
    <m/>
    <m/>
    <m/>
    <m/>
    <e v="#REF!"/>
    <m/>
  </r>
  <r>
    <x v="1167"/>
    <s v=""/>
    <m/>
    <m/>
    <m/>
    <x v="0"/>
    <m/>
    <m/>
    <m/>
    <m/>
    <m/>
    <m/>
    <m/>
    <m/>
    <m/>
    <m/>
    <n v="1174"/>
    <m/>
    <m/>
    <m/>
    <m/>
    <m/>
    <e v="#REF!"/>
    <m/>
  </r>
  <r>
    <x v="1168"/>
    <s v=""/>
    <m/>
    <m/>
    <m/>
    <x v="0"/>
    <m/>
    <m/>
    <m/>
    <m/>
    <m/>
    <m/>
    <m/>
    <m/>
    <m/>
    <m/>
    <n v="1175"/>
    <m/>
    <m/>
    <m/>
    <m/>
    <m/>
    <e v="#REF!"/>
    <m/>
  </r>
  <r>
    <x v="1169"/>
    <s v=""/>
    <m/>
    <m/>
    <m/>
    <x v="0"/>
    <m/>
    <m/>
    <m/>
    <m/>
    <m/>
    <m/>
    <m/>
    <m/>
    <m/>
    <m/>
    <n v="1176"/>
    <m/>
    <m/>
    <m/>
    <m/>
    <m/>
    <e v="#REF!"/>
    <m/>
  </r>
  <r>
    <x v="1170"/>
    <s v=""/>
    <m/>
    <m/>
    <m/>
    <x v="0"/>
    <m/>
    <m/>
    <m/>
    <m/>
    <m/>
    <m/>
    <m/>
    <m/>
    <m/>
    <m/>
    <n v="1177"/>
    <m/>
    <m/>
    <m/>
    <m/>
    <m/>
    <e v="#REF!"/>
    <m/>
  </r>
  <r>
    <x v="1171"/>
    <s v=""/>
    <m/>
    <m/>
    <m/>
    <x v="0"/>
    <m/>
    <m/>
    <m/>
    <m/>
    <m/>
    <m/>
    <m/>
    <m/>
    <m/>
    <m/>
    <n v="1178"/>
    <m/>
    <m/>
    <m/>
    <m/>
    <m/>
    <e v="#REF!"/>
    <m/>
  </r>
  <r>
    <x v="1172"/>
    <s v=""/>
    <m/>
    <m/>
    <m/>
    <x v="0"/>
    <m/>
    <m/>
    <m/>
    <m/>
    <m/>
    <m/>
    <m/>
    <m/>
    <m/>
    <m/>
    <n v="1179"/>
    <m/>
    <m/>
    <m/>
    <m/>
    <m/>
    <e v="#REF!"/>
    <m/>
  </r>
  <r>
    <x v="1173"/>
    <s v=""/>
    <m/>
    <m/>
    <m/>
    <x v="0"/>
    <m/>
    <m/>
    <m/>
    <m/>
    <m/>
    <m/>
    <m/>
    <m/>
    <m/>
    <m/>
    <n v="1180"/>
    <m/>
    <m/>
    <m/>
    <m/>
    <m/>
    <e v="#REF!"/>
    <m/>
  </r>
  <r>
    <x v="1174"/>
    <s v=""/>
    <m/>
    <m/>
    <m/>
    <x v="0"/>
    <m/>
    <m/>
    <m/>
    <m/>
    <m/>
    <m/>
    <m/>
    <m/>
    <m/>
    <m/>
    <n v="1181"/>
    <m/>
    <m/>
    <m/>
    <m/>
    <m/>
    <e v="#REF!"/>
    <m/>
  </r>
  <r>
    <x v="1175"/>
    <s v=""/>
    <m/>
    <m/>
    <m/>
    <x v="0"/>
    <m/>
    <m/>
    <m/>
    <m/>
    <m/>
    <m/>
    <m/>
    <m/>
    <m/>
    <m/>
    <n v="1182"/>
    <m/>
    <m/>
    <m/>
    <m/>
    <m/>
    <e v="#REF!"/>
    <m/>
  </r>
  <r>
    <x v="1176"/>
    <s v=""/>
    <m/>
    <m/>
    <m/>
    <x v="0"/>
    <m/>
    <m/>
    <m/>
    <m/>
    <m/>
    <m/>
    <m/>
    <m/>
    <m/>
    <m/>
    <n v="1183"/>
    <m/>
    <m/>
    <m/>
    <m/>
    <m/>
    <e v="#REF!"/>
    <m/>
  </r>
  <r>
    <x v="1177"/>
    <s v=""/>
    <m/>
    <m/>
    <m/>
    <x v="0"/>
    <m/>
    <m/>
    <m/>
    <m/>
    <m/>
    <m/>
    <m/>
    <m/>
    <m/>
    <m/>
    <n v="1184"/>
    <m/>
    <m/>
    <m/>
    <m/>
    <m/>
    <e v="#REF!"/>
    <m/>
  </r>
  <r>
    <x v="1178"/>
    <s v=""/>
    <m/>
    <m/>
    <m/>
    <x v="0"/>
    <m/>
    <m/>
    <m/>
    <m/>
    <m/>
    <m/>
    <m/>
    <m/>
    <m/>
    <m/>
    <n v="1185"/>
    <m/>
    <m/>
    <m/>
    <m/>
    <m/>
    <e v="#REF!"/>
    <m/>
  </r>
  <r>
    <x v="1179"/>
    <s v=""/>
    <m/>
    <m/>
    <m/>
    <x v="0"/>
    <m/>
    <m/>
    <m/>
    <m/>
    <m/>
    <m/>
    <m/>
    <m/>
    <m/>
    <m/>
    <n v="1186"/>
    <m/>
    <m/>
    <m/>
    <m/>
    <m/>
    <e v="#REF!"/>
    <m/>
  </r>
  <r>
    <x v="1180"/>
    <s v=""/>
    <m/>
    <m/>
    <m/>
    <x v="0"/>
    <m/>
    <m/>
    <m/>
    <m/>
    <m/>
    <m/>
    <m/>
    <m/>
    <m/>
    <m/>
    <n v="1187"/>
    <m/>
    <m/>
    <m/>
    <m/>
    <m/>
    <e v="#REF!"/>
    <m/>
  </r>
  <r>
    <x v="1181"/>
    <s v=""/>
    <m/>
    <m/>
    <m/>
    <x v="0"/>
    <m/>
    <m/>
    <m/>
    <m/>
    <m/>
    <m/>
    <m/>
    <m/>
    <m/>
    <m/>
    <n v="1188"/>
    <m/>
    <m/>
    <m/>
    <m/>
    <m/>
    <e v="#REF!"/>
    <m/>
  </r>
  <r>
    <x v="1182"/>
    <s v=""/>
    <m/>
    <m/>
    <m/>
    <x v="0"/>
    <m/>
    <m/>
    <m/>
    <m/>
    <m/>
    <m/>
    <m/>
    <m/>
    <m/>
    <m/>
    <n v="1189"/>
    <m/>
    <m/>
    <m/>
    <m/>
    <m/>
    <e v="#REF!"/>
    <m/>
  </r>
  <r>
    <x v="1183"/>
    <s v=""/>
    <m/>
    <m/>
    <m/>
    <x v="0"/>
    <m/>
    <m/>
    <m/>
    <m/>
    <m/>
    <m/>
    <m/>
    <m/>
    <m/>
    <m/>
    <n v="1190"/>
    <m/>
    <m/>
    <m/>
    <m/>
    <m/>
    <e v="#REF!"/>
    <m/>
  </r>
  <r>
    <x v="1184"/>
    <s v=""/>
    <m/>
    <m/>
    <m/>
    <x v="0"/>
    <m/>
    <m/>
    <m/>
    <m/>
    <m/>
    <m/>
    <m/>
    <m/>
    <m/>
    <m/>
    <n v="1191"/>
    <s v=""/>
    <s v=""/>
    <m/>
    <m/>
    <m/>
    <e v="#REF!"/>
    <m/>
  </r>
  <r>
    <x v="1185"/>
    <n v="465.864014"/>
    <n v="3.4159000000000002"/>
    <n v="1.0457104000000002"/>
    <m/>
    <x v="0"/>
    <n v="100000000"/>
    <n v="0.32400000000000001"/>
    <s v=""/>
    <m/>
    <m/>
    <m/>
    <m/>
    <m/>
    <m/>
    <m/>
    <n v="1192"/>
    <s v=""/>
    <s v=""/>
    <m/>
    <m/>
    <m/>
    <e v="#REF!"/>
    <m/>
  </r>
  <r>
    <x v="1186"/>
    <n v="456.85998499999999"/>
    <n v="3.16983507565249"/>
    <n v="0.89494665801392115"/>
    <m/>
    <x v="0"/>
    <n v="114401827.76786259"/>
    <n v="0.3177295907128635"/>
    <s v=""/>
    <m/>
    <m/>
    <m/>
    <m/>
    <m/>
    <m/>
    <m/>
    <n v="1193"/>
    <s v=""/>
    <s v=""/>
    <m/>
    <m/>
    <m/>
    <e v="#REF!"/>
    <m/>
  </r>
  <r>
    <x v="1187"/>
    <n v="424.10299700000002"/>
    <n v="2.9480980334327462"/>
    <n v="0.76964683294977909"/>
    <m/>
    <x v="0"/>
    <n v="130401199.25899255"/>
    <n v="0.29494061394600557"/>
    <s v=""/>
    <m/>
    <m/>
    <m/>
    <m/>
    <m/>
    <m/>
    <m/>
    <n v="1194"/>
    <s v=""/>
    <s v=""/>
    <m/>
    <m/>
    <m/>
    <e v="#REF!"/>
    <m/>
  </r>
  <r>
    <x v="1188"/>
    <n v="399.10000600000001"/>
    <n v="3.0027052542726982"/>
    <n v="0.79787034670205603"/>
    <m/>
    <x v="0"/>
    <n v="125563603.72394609"/>
    <n v="0.2775307195421467"/>
    <s v=""/>
    <m/>
    <m/>
    <m/>
    <m/>
    <m/>
    <m/>
    <m/>
    <n v="1195"/>
    <s v=""/>
    <s v=""/>
    <m/>
    <m/>
    <m/>
    <e v="#REF!"/>
    <m/>
  </r>
  <r>
    <x v="1189"/>
    <n v="402.09201000000002"/>
    <n v="3.2535447313765342"/>
    <n v="0.93106280812312414"/>
    <m/>
    <x v="0"/>
    <n v="104578445.90403178"/>
    <n v="0.27960405589445775"/>
    <s v=""/>
    <m/>
    <m/>
    <m/>
    <m/>
    <m/>
    <m/>
    <m/>
    <n v="1196"/>
    <s v=""/>
    <s v=""/>
    <m/>
    <m/>
    <m/>
    <e v="#REF!"/>
    <m/>
  </r>
  <r>
    <x v="1190"/>
    <n v="435.75100700000002"/>
    <n v="3.1592231611436534"/>
    <n v="0.87697330754578806"/>
    <m/>
    <x v="0"/>
    <n v="110636544.50415987"/>
    <n v="0.30300173783060719"/>
    <s v=""/>
    <m/>
    <m/>
    <m/>
    <m/>
    <m/>
    <m/>
    <m/>
    <n v="1197"/>
    <s v=""/>
    <s v=""/>
    <m/>
    <m/>
    <m/>
    <e v="#REF!"/>
    <m/>
  </r>
  <r>
    <x v="1191"/>
    <n v="423.15600599999999"/>
    <n v="3.072051721079184"/>
    <n v="0.82847733306305449"/>
    <m/>
    <x v="0"/>
    <n v="116736303.32257383"/>
    <n v="0.2942360797264415"/>
    <s v=""/>
    <m/>
    <m/>
    <m/>
    <m/>
    <m/>
    <m/>
    <m/>
    <n v="1198"/>
    <s v=""/>
    <s v=""/>
    <m/>
    <m/>
    <m/>
    <e v="#REF!"/>
    <m/>
  </r>
  <r>
    <x v="1192"/>
    <n v="411.42898600000001"/>
    <n v="3.0183536946419087"/>
    <n v="0.79941816107950214"/>
    <m/>
    <x v="0"/>
    <n v="120811218.54281776"/>
    <n v="0.28607440141421003"/>
    <s v=""/>
    <m/>
    <m/>
    <m/>
    <m/>
    <m/>
    <m/>
    <m/>
    <n v="1199"/>
    <s v=""/>
    <s v=""/>
    <m/>
    <m/>
    <m/>
    <e v="#REF!"/>
    <m/>
  </r>
  <r>
    <x v="1193"/>
    <n v="376.92800899999997"/>
    <n v="2.8019002173129346"/>
    <n v="0.68451411361810421"/>
    <m/>
    <x v="0"/>
    <n v="138132261.78849536"/>
    <n v="0.26206475206856816"/>
    <s v=""/>
    <m/>
    <m/>
    <m/>
    <m/>
    <m/>
    <m/>
    <m/>
    <n v="1200"/>
    <s v=""/>
    <s v=""/>
    <m/>
    <m/>
    <m/>
    <e v="#REF!"/>
    <m/>
  </r>
  <r>
    <x v="1194"/>
    <n v="376.08801299999999"/>
    <n v="2.8872395146106524"/>
    <n v="0.72612395345857206"/>
    <m/>
    <x v="0"/>
    <n v="129710703.0626815"/>
    <n v="0.26147392680982384"/>
    <s v=""/>
    <m/>
    <m/>
    <m/>
    <m/>
    <m/>
    <m/>
    <m/>
    <n v="1201"/>
    <s v=""/>
    <s v=""/>
    <m/>
    <m/>
    <m/>
    <e v="#REF!"/>
    <m/>
  </r>
  <r>
    <x v="1195"/>
    <n v="387.42700200000002"/>
    <n v="2.8620832075119886"/>
    <n v="0.71338461605397419"/>
    <m/>
    <x v="0"/>
    <n v="131964270.77036874"/>
    <n v="0.26935031012581057"/>
    <s v=""/>
    <m/>
    <m/>
    <m/>
    <m/>
    <m/>
    <m/>
    <m/>
    <n v="1202"/>
    <s v=""/>
    <s v=""/>
    <m/>
    <m/>
    <m/>
    <e v="#REF!"/>
    <m/>
  </r>
  <r>
    <x v="1196"/>
    <n v="383.98800699999998"/>
    <n v="2.7980317585459331"/>
    <n v="0.6813723563626658"/>
    <m/>
    <x v="0"/>
    <n v="137863940.19568703"/>
    <n v="0.26695247438357317"/>
    <s v=""/>
    <m/>
    <m/>
    <m/>
    <m/>
    <m/>
    <m/>
    <m/>
    <n v="1203"/>
    <s v=""/>
    <s v=""/>
    <m/>
    <m/>
    <m/>
    <e v="#REF!"/>
    <m/>
  </r>
  <r>
    <x v="1197"/>
    <n v="375.18099999999998"/>
    <n v="2.6816477594851031"/>
    <n v="0.62461374931261404"/>
    <m/>
    <x v="0"/>
    <n v="149325651.90006155"/>
    <n v="0.26082296238177449"/>
    <s v=""/>
    <m/>
    <m/>
    <m/>
    <m/>
    <m/>
    <m/>
    <m/>
    <n v="1204"/>
    <s v=""/>
    <s v=""/>
    <m/>
    <m/>
    <m/>
    <e v="#REF!"/>
    <m/>
  </r>
  <r>
    <x v="1198"/>
    <n v="320.38900799999999"/>
    <n v="2.4618093464279061"/>
    <n v="0.52201468032243015"/>
    <m/>
    <x v="0"/>
    <n v="173800970.73837158"/>
    <n v="0.22271459756066708"/>
    <s v=""/>
    <m/>
    <m/>
    <m/>
    <m/>
    <m/>
    <m/>
    <m/>
    <n v="1205"/>
    <s v=""/>
    <s v=""/>
    <m/>
    <m/>
    <m/>
    <e v="#REF!"/>
    <m/>
  </r>
  <r>
    <x v="1199"/>
    <n v="330.58401500000002"/>
    <n v="2.5070945200541961"/>
    <n v="0.54115443836449018"/>
    <m/>
    <x v="0"/>
    <n v="167397758.92485332"/>
    <n v="0.2297955539427701"/>
    <s v=""/>
    <m/>
    <m/>
    <m/>
    <m/>
    <m/>
    <m/>
    <m/>
    <n v="1206"/>
    <s v=""/>
    <s v=""/>
    <m/>
    <m/>
    <m/>
    <e v="#REF!"/>
    <m/>
  </r>
  <r>
    <x v="1200"/>
    <n v="336.11599699999999"/>
    <n v="2.6317541901713901"/>
    <n v="0.59489810524612241"/>
    <m/>
    <x v="0"/>
    <n v="150742086.41696447"/>
    <n v="0.23363486409507184"/>
    <s v=""/>
    <m/>
    <m/>
    <m/>
    <m/>
    <m/>
    <m/>
    <m/>
    <n v="1207"/>
    <s v=""/>
    <s v=""/>
    <m/>
    <m/>
    <m/>
    <e v="#REF!"/>
    <m/>
  </r>
  <r>
    <x v="1201"/>
    <n v="352.74798600000003"/>
    <n v="2.7215869844268168"/>
    <n v="0.63543422413694417"/>
    <m/>
    <x v="0"/>
    <n v="140443321.90975362"/>
    <n v="0.24518940924157878"/>
    <s v=""/>
    <m/>
    <m/>
    <m/>
    <m/>
    <m/>
    <m/>
    <m/>
    <n v="1208"/>
    <s v=""/>
    <s v=""/>
    <m/>
    <m/>
    <m/>
    <e v="#REF!"/>
    <m/>
  </r>
  <r>
    <x v="1202"/>
    <n v="364.68701199999998"/>
    <n v="2.6954616712030832"/>
    <n v="0.62315965477440449"/>
    <m/>
    <x v="0"/>
    <n v="143132324.59631225"/>
    <n v="0.2534814351239022"/>
    <s v=""/>
    <m/>
    <m/>
    <m/>
    <m/>
    <m/>
    <m/>
    <m/>
    <n v="1209"/>
    <s v=""/>
    <s v=""/>
    <m/>
    <m/>
    <m/>
    <e v="#REF!"/>
    <m/>
  </r>
  <r>
    <x v="1203"/>
    <n v="377.92099000000002"/>
    <n v="2.9102592024725467"/>
    <n v="0.72221583132921252"/>
    <m/>
    <x v="0"/>
    <n v="120312848.53634612"/>
    <n v="0.26265940928328158"/>
    <s v=""/>
    <m/>
    <m/>
    <m/>
    <m/>
    <m/>
    <m/>
    <m/>
    <n v="1210"/>
    <s v=""/>
    <s v=""/>
    <m/>
    <m/>
    <m/>
    <e v="#REF!"/>
    <m/>
  </r>
  <r>
    <x v="1204"/>
    <n v="391.69198599999999"/>
    <n v="2.9878822819792044"/>
    <n v="0.76065032740097671"/>
    <m/>
    <x v="0"/>
    <n v="113888563.66610003"/>
    <n v="0.27222332351493506"/>
    <s v=""/>
    <m/>
    <m/>
    <m/>
    <m/>
    <m/>
    <m/>
    <m/>
    <n v="1211"/>
    <s v=""/>
    <s v=""/>
    <m/>
    <m/>
    <m/>
    <e v="#REF!"/>
    <m/>
  </r>
  <r>
    <x v="1205"/>
    <n v="400.95498700000002"/>
    <n v="2.9421109989798473"/>
    <n v="0.73725668080082463"/>
    <m/>
    <x v="0"/>
    <n v="117371946.5023552"/>
    <n v="0.27865379474181573"/>
    <s v=""/>
    <m/>
    <m/>
    <m/>
    <m/>
    <m/>
    <m/>
    <m/>
    <n v="1212"/>
    <s v=""/>
    <s v=""/>
    <m/>
    <m/>
    <m/>
    <e v="#REF!"/>
    <m/>
  </r>
  <r>
    <x v="1206"/>
    <n v="394.51800500000002"/>
    <n v="2.8507392928886008"/>
    <n v="0.69138008412168239"/>
    <m/>
    <x v="0"/>
    <n v="124656163.30339676"/>
    <n v="0.27417311533005828"/>
    <s v=""/>
    <m/>
    <m/>
    <m/>
    <m/>
    <m/>
    <m/>
    <m/>
    <n v="1213"/>
    <s v=""/>
    <s v=""/>
    <m/>
    <m/>
    <m/>
    <e v="#REF!"/>
    <m/>
  </r>
  <r>
    <x v="1207"/>
    <n v="382.756012"/>
    <n v="2.8593839435781336"/>
    <n v="0.69548934953561348"/>
    <m/>
    <x v="0"/>
    <n v="123893653.63124865"/>
    <n v="0.26599211072667861"/>
    <s v=""/>
    <m/>
    <m/>
    <m/>
    <m/>
    <m/>
    <m/>
    <m/>
    <n v="1214"/>
    <s v=""/>
    <s v=""/>
    <m/>
    <m/>
    <m/>
    <e v="#REF!"/>
    <m/>
  </r>
  <r>
    <x v="1208"/>
    <n v="389.23098800000002"/>
    <n v="2.8522678532768562"/>
    <n v="0.69177741194906994"/>
    <m/>
    <x v="0"/>
    <n v="124503867.57302628"/>
    <n v="0.2704707045443468"/>
    <s v=""/>
    <m/>
    <m/>
    <m/>
    <m/>
    <m/>
    <m/>
    <m/>
    <n v="1215"/>
    <s v=""/>
    <s v=""/>
    <m/>
    <m/>
    <m/>
    <e v="#REF!"/>
    <m/>
  </r>
  <r>
    <x v="1209"/>
    <n v="382.42099000000002"/>
    <n v="2.8789995015565997"/>
    <n v="0.70465922637959522"/>
    <m/>
    <x v="0"/>
    <n v="122163669.12306473"/>
    <n v="0.26573162383594123"/>
    <s v=""/>
    <m/>
    <m/>
    <m/>
    <m/>
    <m/>
    <m/>
    <m/>
    <n v="1216"/>
    <s v=""/>
    <s v=""/>
    <m/>
    <m/>
    <m/>
    <e v="#REF!"/>
    <m/>
  </r>
  <r>
    <x v="1210"/>
    <n v="386.11801100000002"/>
    <n v="2.8539742793536749"/>
    <n v="0.69232549269157917"/>
    <m/>
    <x v="0"/>
    <n v="124281084.48886038"/>
    <n v="0.26829357757364286"/>
    <s v=""/>
    <m/>
    <m/>
    <m/>
    <m/>
    <m/>
    <m/>
    <m/>
    <n v="1217"/>
    <s v=""/>
    <s v=""/>
    <m/>
    <m/>
    <m/>
    <e v="#REF!"/>
    <m/>
  </r>
  <r>
    <x v="1211"/>
    <n v="382.96200599999997"/>
    <n v="2.6693767714697079"/>
    <n v="0.60269241548350749"/>
    <m/>
    <x v="0"/>
    <n v="140351829.66095772"/>
    <n v="0.26609370586222125"/>
    <s v=""/>
    <m/>
    <m/>
    <m/>
    <m/>
    <m/>
    <m/>
    <m/>
    <n v="1218"/>
    <s v=""/>
    <s v=""/>
    <m/>
    <m/>
    <m/>
    <e v="#REF!"/>
    <m/>
  </r>
  <r>
    <x v="1212"/>
    <n v="358.591003"/>
    <n v="2.6685480707549547"/>
    <n v="0.60224559883868711"/>
    <m/>
    <x v="0"/>
    <n v="140431667.3582792"/>
    <n v="0.24915350316468773"/>
    <s v=""/>
    <m/>
    <m/>
    <m/>
    <m/>
    <m/>
    <m/>
    <m/>
    <n v="1219"/>
    <s v=""/>
    <s v=""/>
    <m/>
    <m/>
    <m/>
    <e v="#REF!"/>
    <m/>
  </r>
  <r>
    <x v="1213"/>
    <n v="354.77700800000002"/>
    <n v="2.6283702966923488"/>
    <n v="0.58389951319065914"/>
    <m/>
    <x v="0"/>
    <n v="144653047.61518127"/>
    <n v="0.24648424481801295"/>
    <s v=""/>
    <m/>
    <m/>
    <m/>
    <m/>
    <m/>
    <m/>
    <m/>
    <n v="1220"/>
    <s v=""/>
    <s v=""/>
    <m/>
    <m/>
    <m/>
    <e v="#REF!"/>
    <m/>
  </r>
  <r>
    <x v="1214"/>
    <n v="353.21499599999999"/>
    <n v="2.6625499526569101"/>
    <n v="0.59901349918790769"/>
    <m/>
    <x v="0"/>
    <n v="140883345.09605813"/>
    <n v="0.24539263703351041"/>
    <s v=""/>
    <m/>
    <m/>
    <m/>
    <m/>
    <m/>
    <m/>
    <m/>
    <n v="1221"/>
    <s v=""/>
    <s v=""/>
    <m/>
    <m/>
    <m/>
    <e v="#REF!"/>
    <m/>
  </r>
  <r>
    <x v="1215"/>
    <n v="357.08898900000003"/>
    <n v="2.498261926508107"/>
    <n v="0.52502802277023808"/>
    <m/>
    <x v="0"/>
    <n v="158261936.28492114"/>
    <n v="0.24807759850426878"/>
    <s v=""/>
    <m/>
    <m/>
    <m/>
    <m/>
    <m/>
    <m/>
    <m/>
    <n v="1222"/>
    <s v=""/>
    <s v=""/>
    <m/>
    <m/>
    <m/>
    <e v="#REF!"/>
    <m/>
  </r>
  <r>
    <x v="1216"/>
    <n v="335.70901500000002"/>
    <n v="2.5703026318193536"/>
    <n v="0.55524084419369191"/>
    <m/>
    <x v="0"/>
    <n v="149126311.15359008"/>
    <n v="0.23321838867088632"/>
    <s v=""/>
    <m/>
    <m/>
    <m/>
    <m/>
    <m/>
    <m/>
    <m/>
    <n v="1223"/>
    <s v=""/>
    <s v=""/>
    <m/>
    <m/>
    <m/>
    <e v="#REF!"/>
    <m/>
  </r>
  <r>
    <x v="1217"/>
    <n v="345.00900300000001"/>
    <n v="2.5180352031840472"/>
    <n v="0.5325948478566308"/>
    <m/>
    <x v="0"/>
    <n v="155183553.15663999"/>
    <n v="0.23967288911982534"/>
    <s v=""/>
    <m/>
    <m/>
    <m/>
    <m/>
    <m/>
    <m/>
    <m/>
    <n v="1224"/>
    <s v=""/>
    <s v=""/>
    <m/>
    <m/>
    <m/>
    <e v="#REF!"/>
    <m/>
  </r>
  <r>
    <x v="1218"/>
    <n v="325.56900000000002"/>
    <n v="2.4376230686170897"/>
    <n v="0.49839828703377237"/>
    <m/>
    <x v="0"/>
    <n v="165086885.99222553"/>
    <n v="0.22615053392707699"/>
    <s v=""/>
    <m/>
    <m/>
    <m/>
    <m/>
    <m/>
    <m/>
    <m/>
    <n v="1225"/>
    <s v=""/>
    <s v=""/>
    <m/>
    <m/>
    <m/>
    <e v="#REF!"/>
    <m/>
  </r>
  <r>
    <x v="1219"/>
    <n v="327.16101099999997"/>
    <n v="2.4592203595670794"/>
    <n v="0.50716873894344616"/>
    <m/>
    <x v="0"/>
    <n v="162152959.5048402"/>
    <n v="0.22725048027343964"/>
    <s v=""/>
    <m/>
    <m/>
    <m/>
    <m/>
    <m/>
    <m/>
    <m/>
    <n v="1226"/>
    <s v=""/>
    <s v=""/>
    <m/>
    <m/>
    <m/>
    <e v="#REF!"/>
    <m/>
  </r>
  <r>
    <x v="1220"/>
    <n v="330.68301400000001"/>
    <n v="2.525875919615383"/>
    <n v="0.53459724075594972"/>
    <m/>
    <x v="0"/>
    <n v="153354418.75696263"/>
    <n v="0.22969093296451887"/>
    <s v=""/>
    <m/>
    <m/>
    <m/>
    <m/>
    <m/>
    <m/>
    <m/>
    <n v="1227"/>
    <s v=""/>
    <s v=""/>
    <m/>
    <m/>
    <m/>
    <e v="#REF!"/>
    <m/>
  </r>
  <r>
    <x v="1221"/>
    <n v="339.45800800000001"/>
    <n v="2.598543889693822"/>
    <n v="0.56528918679006113"/>
    <m/>
    <x v="0"/>
    <n v="144522602.39613232"/>
    <n v="0.23577986740053872"/>
    <s v=""/>
    <m/>
    <m/>
    <m/>
    <m/>
    <m/>
    <m/>
    <m/>
    <n v="1228"/>
    <s v=""/>
    <s v=""/>
    <m/>
    <m/>
    <m/>
    <e v="#REF!"/>
    <m/>
  </r>
  <r>
    <x v="1222"/>
    <n v="349.817993"/>
    <n v="2.5471125381811985"/>
    <n v="0.5428469102531549"/>
    <m/>
    <x v="0"/>
    <n v="150235969.98583594"/>
    <n v="0.24296935502872377"/>
    <s v=""/>
    <m/>
    <m/>
    <m/>
    <m/>
    <m/>
    <m/>
    <m/>
    <n v="1229"/>
    <s v=""/>
    <s v=""/>
    <m/>
    <m/>
    <m/>
    <e v="#REF!"/>
    <m/>
  </r>
  <r>
    <x v="1223"/>
    <n v="362.26501500000001"/>
    <n v="2.7291478007372874"/>
    <n v="0.62021416834995946"/>
    <m/>
    <x v="0"/>
    <n v="128754230.422556"/>
    <n v="0.25159490433434256"/>
    <s v=""/>
    <m/>
    <m/>
    <m/>
    <m/>
    <m/>
    <m/>
    <m/>
    <n v="1230"/>
    <s v=""/>
    <s v=""/>
    <m/>
    <m/>
    <m/>
    <e v="#REF!"/>
    <m/>
  </r>
  <r>
    <x v="1224"/>
    <n v="365.85699499999998"/>
    <n v="2.7345833149683614"/>
    <n v="0.62260960727701353"/>
    <m/>
    <x v="0"/>
    <n v="128234660.75972523"/>
    <n v="0.25408293951203553"/>
    <s v=""/>
    <m/>
    <m/>
    <m/>
    <m/>
    <m/>
    <m/>
    <m/>
    <n v="1231"/>
    <s v=""/>
    <s v=""/>
    <m/>
    <m/>
    <m/>
    <e v="#REF!"/>
    <m/>
  </r>
  <r>
    <x v="1225"/>
    <n v="367.98498499999999"/>
    <n v="3.1497644627275436"/>
    <n v="0.81156855226623303"/>
    <m/>
    <x v="0"/>
    <n v="89289246.056090802"/>
    <n v="0.25555414939410981"/>
    <s v=""/>
    <m/>
    <m/>
    <m/>
    <m/>
    <m/>
    <m/>
    <m/>
    <n v="1232"/>
    <s v=""/>
    <s v=""/>
    <m/>
    <m/>
    <m/>
    <e v="#REF!"/>
    <m/>
  </r>
  <r>
    <x v="1226"/>
    <n v="427.27301"/>
    <n v="3.1284038985894917"/>
    <n v="0.8004645171022321"/>
    <m/>
    <x v="0"/>
    <n v="90495652.910982236"/>
    <n v="0.29672011933288434"/>
    <s v=""/>
    <m/>
    <m/>
    <m/>
    <m/>
    <m/>
    <m/>
    <m/>
    <n v="1233"/>
    <s v=""/>
    <s v=""/>
    <m/>
    <m/>
    <m/>
    <e v="#REF!"/>
    <m/>
  </r>
  <r>
    <x v="1227"/>
    <n v="418.41699199999999"/>
    <n v="2.9576601906776374"/>
    <n v="0.71300219127232778"/>
    <m/>
    <x v="0"/>
    <n v="100369182.85879113"/>
    <n v="0.29056248702548954"/>
    <s v=""/>
    <m/>
    <m/>
    <m/>
    <m/>
    <m/>
    <m/>
    <m/>
    <n v="1234"/>
    <s v=""/>
    <s v=""/>
    <m/>
    <m/>
    <m/>
    <e v="#REF!"/>
    <m/>
  </r>
  <r>
    <x v="1228"/>
    <n v="388.34899899999999"/>
    <n v="2.8799407420555361"/>
    <n v="0.67528631426417485"/>
    <m/>
    <x v="0"/>
    <n v="105638828.86853586"/>
    <n v="0.26966122935406539"/>
    <s v=""/>
    <m/>
    <m/>
    <m/>
    <m/>
    <m/>
    <m/>
    <m/>
    <n v="1235"/>
    <s v=""/>
    <s v=""/>
    <m/>
    <m/>
    <m/>
    <e v="#REF!"/>
    <m/>
  </r>
  <r>
    <x v="1229"/>
    <n v="387.78500400000001"/>
    <n v="2.7888576354961412"/>
    <n v="0.63249586392700841"/>
    <m/>
    <x v="0"/>
    <n v="112315351.17216294"/>
    <n v="0.26926259491571458"/>
    <s v=""/>
    <m/>
    <m/>
    <m/>
    <m/>
    <m/>
    <m/>
    <m/>
    <n v="1236"/>
    <s v=""/>
    <s v=""/>
    <m/>
    <m/>
    <m/>
    <e v="#REF!"/>
    <m/>
  </r>
  <r>
    <x v="1230"/>
    <n v="373.89599600000003"/>
    <n v="2.8283707069585469"/>
    <n v="0.6503401034543238"/>
    <m/>
    <x v="0"/>
    <n v="109126893.61740668"/>
    <n v="0.2596118589772608"/>
    <s v=""/>
    <m/>
    <m/>
    <m/>
    <m/>
    <m/>
    <m/>
    <m/>
    <n v="1237"/>
    <s v=""/>
    <s v=""/>
    <m/>
    <m/>
    <m/>
    <e v="#REF!"/>
    <m/>
  </r>
  <r>
    <x v="1231"/>
    <n v="380.307007"/>
    <n v="2.6592377576163337"/>
    <n v="0.5724920702538947"/>
    <m/>
    <x v="0"/>
    <n v="122172510.25771195"/>
    <n v="0.26405642313142158"/>
    <s v=""/>
    <m/>
    <m/>
    <m/>
    <m/>
    <m/>
    <m/>
    <m/>
    <n v="1238"/>
    <s v=""/>
    <s v=""/>
    <m/>
    <m/>
    <m/>
    <e v="#REF!"/>
    <m/>
  </r>
  <r>
    <x v="1232"/>
    <n v="357.87899800000002"/>
    <n v="2.6069862369215882"/>
    <n v="0.54992790817748027"/>
    <m/>
    <x v="0"/>
    <n v="126967300.41836102"/>
    <n v="0.24847764251221913"/>
    <s v=""/>
    <m/>
    <m/>
    <m/>
    <m/>
    <m/>
    <m/>
    <m/>
    <n v="1239"/>
    <s v=""/>
    <s v=""/>
    <m/>
    <m/>
    <m/>
    <e v="#REF!"/>
    <m/>
  </r>
  <r>
    <x v="1233"/>
    <n v="366.94799799999998"/>
    <n v="2.8002881830016202"/>
    <n v="0.63125130725845824"/>
    <m/>
    <x v="0"/>
    <n v="108132033.06454509"/>
    <n v="0.2547544135173675"/>
    <s v=""/>
    <m/>
    <m/>
    <m/>
    <m/>
    <m/>
    <m/>
    <m/>
    <n v="1240"/>
    <s v=""/>
    <s v=""/>
    <m/>
    <m/>
    <m/>
    <e v="#REF!"/>
    <m/>
  </r>
  <r>
    <x v="1234"/>
    <n v="376.885986"/>
    <n v="2.7884428006435757"/>
    <n v="0.62583539528930476"/>
    <m/>
    <x v="0"/>
    <n v="109041213.88843419"/>
    <n v="0.26164707225971851"/>
    <s v=""/>
    <m/>
    <m/>
    <m/>
    <m/>
    <m/>
    <m/>
    <m/>
    <n v="1241"/>
    <s v=""/>
    <s v=""/>
    <m/>
    <m/>
    <m/>
    <e v="#REF!"/>
    <m/>
  </r>
  <r>
    <x v="1235"/>
    <n v="376.01901199999998"/>
    <n v="2.7362980022302805"/>
    <n v="0.6023561178702368"/>
    <m/>
    <x v="0"/>
    <n v="113113750.96933106"/>
    <n v="0.26103839508964577"/>
    <s v=""/>
    <m/>
    <m/>
    <m/>
    <m/>
    <m/>
    <m/>
    <m/>
    <n v="1242"/>
    <s v=""/>
    <s v=""/>
    <m/>
    <m/>
    <m/>
    <e v="#REF!"/>
    <m/>
  </r>
  <r>
    <x v="1236"/>
    <n v="369.37399299999998"/>
    <n v="2.7959950618242577"/>
    <n v="0.62848743964563825"/>
    <m/>
    <x v="0"/>
    <n v="108172319.77798331"/>
    <n v="0.256411968927933"/>
    <s v=""/>
    <m/>
    <m/>
    <m/>
    <m/>
    <m/>
    <m/>
    <m/>
    <n v="1243"/>
    <s v=""/>
    <s v=""/>
    <m/>
    <m/>
    <m/>
    <e v="#REF!"/>
    <m/>
  </r>
  <r>
    <x v="1237"/>
    <n v="378.24899299999998"/>
    <n v="2.8164703432622158"/>
    <n v="0.63746177120311831"/>
    <m/>
    <x v="0"/>
    <n v="106582380.87648022"/>
    <n v="0.26255231302999615"/>
    <s v=""/>
    <m/>
    <m/>
    <m/>
    <m/>
    <m/>
    <m/>
    <m/>
    <n v="1244"/>
    <s v=""/>
    <s v=""/>
    <m/>
    <m/>
    <m/>
    <e v="#REF!"/>
    <m/>
  </r>
  <r>
    <x v="1238"/>
    <n v="379.25"/>
    <n v="2.8315346362883629"/>
    <n v="0.6442032147316985"/>
    <m/>
    <x v="0"/>
    <n v="105436690.64468303"/>
    <n v="0.26324028598674148"/>
    <s v=""/>
    <m/>
    <m/>
    <m/>
    <m/>
    <m/>
    <m/>
    <m/>
    <n v="1245"/>
    <s v=""/>
    <s v=""/>
    <m/>
    <m/>
    <m/>
    <e v="#REF!"/>
    <m/>
  </r>
  <r>
    <x v="1239"/>
    <n v="381.72198500000002"/>
    <n v="2.7844052887669921"/>
    <n v="0.62268332115770719"/>
    <m/>
    <x v="0"/>
    <n v="108941074.41823536"/>
    <n v="0.26494921330548926"/>
    <s v=""/>
    <m/>
    <m/>
    <m/>
    <m/>
    <m/>
    <m/>
    <m/>
    <n v="1246"/>
    <s v=""/>
    <s v=""/>
    <m/>
    <m/>
    <m/>
    <e v="#REF!"/>
    <m/>
  </r>
  <r>
    <x v="1240"/>
    <n v="375.71798699999999"/>
    <n v="2.7439611887106561"/>
    <n v="0.60452121382271251"/>
    <m/>
    <x v="0"/>
    <n v="112100189.71117261"/>
    <n v="0.26077511399367576"/>
    <s v=""/>
    <m/>
    <m/>
    <m/>
    <m/>
    <m/>
    <m/>
    <m/>
    <n v="1247"/>
    <s v=""/>
    <s v=""/>
    <m/>
    <m/>
    <m/>
    <e v="#REF!"/>
    <m/>
  </r>
  <r>
    <x v="1241"/>
    <n v="369.44198599999999"/>
    <n v="2.7974848937986061"/>
    <n v="0.62802907785487283"/>
    <m/>
    <x v="0"/>
    <n v="107721101.90971547"/>
    <n v="0.25641244719150641"/>
    <s v=""/>
    <m/>
    <m/>
    <m/>
    <m/>
    <m/>
    <m/>
    <m/>
    <n v="1248"/>
    <s v=""/>
    <s v=""/>
    <m/>
    <m/>
    <m/>
    <e v="#REF!"/>
    <m/>
  </r>
  <r>
    <x v="1242"/>
    <n v="374.96499599999999"/>
    <n v="2.6862376617228172"/>
    <n v="0.57787053647620756"/>
    <m/>
    <x v="0"/>
    <n v="116282957.69810952"/>
    <n v="0.26022539074518253"/>
    <s v=""/>
    <m/>
    <m/>
    <m/>
    <m/>
    <m/>
    <m/>
    <m/>
    <n v="1249"/>
    <s v=""/>
    <s v=""/>
    <m/>
    <m/>
    <m/>
    <e v="#REF!"/>
    <m/>
  </r>
  <r>
    <x v="1243"/>
    <n v="361.89498900000001"/>
    <n v="2.6140200855154392"/>
    <n v="0.5467333497048279"/>
    <m/>
    <x v="0"/>
    <n v="122529272.73244153"/>
    <n v="0.25114828001236611"/>
    <s v=""/>
    <m/>
    <m/>
    <m/>
    <m/>
    <m/>
    <m/>
    <m/>
    <n v="1250"/>
    <s v=""/>
    <s v=""/>
    <m/>
    <m/>
    <m/>
    <e v="#REF!"/>
    <m/>
  </r>
  <r>
    <x v="1244"/>
    <n v="352.20498700000002"/>
    <n v="2.570287681091326"/>
    <n v="0.52837601292017267"/>
    <m/>
    <x v="0"/>
    <n v="126622709.74917777"/>
    <n v="0.24441724012318516"/>
    <s v=""/>
    <m/>
    <m/>
    <m/>
    <m/>
    <m/>
    <m/>
    <m/>
    <n v="1251"/>
    <s v=""/>
    <s v=""/>
    <m/>
    <m/>
    <m/>
    <e v="#REF!"/>
    <m/>
  </r>
  <r>
    <x v="1245"/>
    <n v="344.33999599999999"/>
    <n v="2.600735490928221"/>
    <n v="0.54082916852719487"/>
    <m/>
    <x v="0"/>
    <n v="123616155.26184076"/>
    <n v="0.23895300764751648"/>
    <s v=""/>
    <m/>
    <m/>
    <m/>
    <m/>
    <m/>
    <m/>
    <m/>
    <n v="1252"/>
    <s v=""/>
    <s v=""/>
    <m/>
    <m/>
    <m/>
    <e v="#REF!"/>
    <m/>
  </r>
  <r>
    <x v="1246"/>
    <n v="350.83300800000001"/>
    <n v="2.6155573393684834"/>
    <n v="0.54692770726654094"/>
    <m/>
    <x v="0"/>
    <n v="122200719.0912015"/>
    <n v="0.2434524640558399"/>
    <s v=""/>
    <m/>
    <m/>
    <m/>
    <m/>
    <m/>
    <m/>
    <m/>
    <n v="1253"/>
    <s v=""/>
    <s v=""/>
    <m/>
    <m/>
    <m/>
    <e v="#REF!"/>
    <m/>
  </r>
  <r>
    <x v="1247"/>
    <n v="351.36099200000001"/>
    <n v="2.5618752406805894"/>
    <n v="0.52428760041390232"/>
    <m/>
    <x v="0"/>
    <n v="127210490.43813218"/>
    <n v="0.2437998089453981"/>
    <s v=""/>
    <m/>
    <m/>
    <m/>
    <m/>
    <m/>
    <m/>
    <m/>
    <n v="1254"/>
    <s v=""/>
    <s v=""/>
    <m/>
    <m/>
    <m/>
    <e v="#REF!"/>
    <m/>
  </r>
  <r>
    <x v="1248"/>
    <n v="345.67300399999999"/>
    <n v="2.4259656618256642"/>
    <n v="0.46860333159108736"/>
    <m/>
    <x v="0"/>
    <n v="140701109.84513906"/>
    <n v="0.2398468264614779"/>
    <s v=""/>
    <m/>
    <m/>
    <m/>
    <m/>
    <m/>
    <m/>
    <m/>
    <n v="1255"/>
    <s v=""/>
    <s v=""/>
    <m/>
    <m/>
    <m/>
    <e v="#REF!"/>
    <m/>
  </r>
  <r>
    <x v="1249"/>
    <n v="326.85501099999999"/>
    <n v="2.3716561905101825"/>
    <n v="0.44756836634668362"/>
    <m/>
    <x v="0"/>
    <n v="146993465.02562132"/>
    <n v="0.22678397147844626"/>
    <s v=""/>
    <m/>
    <m/>
    <m/>
    <m/>
    <m/>
    <m/>
    <m/>
    <n v="1256"/>
    <s v=""/>
    <s v=""/>
    <m/>
    <m/>
    <m/>
    <e v="#REF!"/>
    <m/>
  </r>
  <r>
    <x v="1250"/>
    <n v="319.78500400000001"/>
    <n v="2.309244993728087"/>
    <n v="0.42396132776200368"/>
    <m/>
    <x v="0"/>
    <n v="154722211.28310812"/>
    <n v="0.22187276689638918"/>
    <s v=""/>
    <m/>
    <m/>
    <m/>
    <m/>
    <m/>
    <m/>
    <m/>
    <n v="1257"/>
    <s v=""/>
    <s v=""/>
    <m/>
    <m/>
    <m/>
    <e v="#REF!"/>
    <m/>
  </r>
  <r>
    <x v="1251"/>
    <n v="311.17898600000001"/>
    <n v="2.3568014091507217"/>
    <n v="0.44137016963141273"/>
    <m/>
    <x v="0"/>
    <n v="148341482.39336857"/>
    <n v="0.21589613262965571"/>
    <s v=""/>
    <m/>
    <m/>
    <m/>
    <m/>
    <m/>
    <m/>
    <m/>
    <n v="1258"/>
    <s v=""/>
    <s v=""/>
    <m/>
    <m/>
    <m/>
    <e v="#REF!"/>
    <m/>
  </r>
  <r>
    <x v="1252"/>
    <n v="321.067993"/>
    <n v="2.4606717754026497"/>
    <n v="0.48010116418718196"/>
    <m/>
    <x v="0"/>
    <n v="135258170.81533709"/>
    <n v="0.22273973760894211"/>
    <s v=""/>
    <m/>
    <m/>
    <m/>
    <m/>
    <m/>
    <m/>
    <m/>
    <n v="1259"/>
    <s v=""/>
    <s v=""/>
    <m/>
    <m/>
    <m/>
    <e v="#REF!"/>
    <m/>
  </r>
  <r>
    <x v="1253"/>
    <n v="332.016998"/>
    <n v="2.4803167128486781"/>
    <n v="0.48770820428938977"/>
    <m/>
    <x v="0"/>
    <n v="133091444.70018008"/>
    <n v="0.23032957446572463"/>
    <s v=""/>
    <m/>
    <m/>
    <m/>
    <m/>
    <m/>
    <m/>
    <m/>
    <n v="1260"/>
    <s v=""/>
    <s v=""/>
    <m/>
    <m/>
    <m/>
    <e v="#REF!"/>
    <m/>
  </r>
  <r>
    <x v="1254"/>
    <n v="334.38501000000002"/>
    <n v="2.3908024068813036"/>
    <n v="0.45245100498465396"/>
    <m/>
    <x v="0"/>
    <n v="142691022.33837458"/>
    <n v="0.23196629367521288"/>
    <s v=""/>
    <m/>
    <m/>
    <m/>
    <m/>
    <m/>
    <m/>
    <m/>
    <n v="1261"/>
    <s v=""/>
    <s v=""/>
    <m/>
    <m/>
    <m/>
    <e v="#REF!"/>
    <m/>
  </r>
  <r>
    <x v="1255"/>
    <n v="319.15200800000002"/>
    <n v="2.4304942000063749"/>
    <n v="0.46736137212981199"/>
    <m/>
    <x v="0"/>
    <n v="137945718.69752964"/>
    <n v="0.22138748001263578"/>
    <s v=""/>
    <m/>
    <m/>
    <m/>
    <m/>
    <m/>
    <m/>
    <m/>
    <n v="1262"/>
    <s v=""/>
    <s v=""/>
    <m/>
    <m/>
    <m/>
    <e v="#REF!"/>
    <m/>
  </r>
  <r>
    <x v="1256"/>
    <n v="317.70098899999999"/>
    <n v="2.317168866109875"/>
    <n v="0.4236253236297492"/>
    <m/>
    <x v="0"/>
    <n v="150802378.27096006"/>
    <n v="0.2203637383429683"/>
    <s v=""/>
    <m/>
    <m/>
    <m/>
    <m/>
    <m/>
    <m/>
    <m/>
    <n v="1263"/>
    <s v=""/>
    <s v=""/>
    <m/>
    <m/>
    <m/>
    <e v="#REF!"/>
    <m/>
  </r>
  <r>
    <x v="1257"/>
    <n v="312.71899400000001"/>
    <n v="2.3025895472673783"/>
    <n v="0.41824411050456084"/>
    <m/>
    <x v="0"/>
    <n v="152692185.36660987"/>
    <n v="0.21690248175652832"/>
    <s v=""/>
    <m/>
    <m/>
    <m/>
    <m/>
    <m/>
    <m/>
    <m/>
    <n v="1264"/>
    <s v=""/>
    <s v=""/>
    <m/>
    <m/>
    <m/>
    <e v="#REF!"/>
    <m/>
  </r>
  <r>
    <x v="1258"/>
    <n v="310.91400099999998"/>
    <n v="2.3724069803614021"/>
    <n v="0.44355401745679418"/>
    <m/>
    <x v="0"/>
    <n v="143424595.87877637"/>
    <n v="0.21564492239846358"/>
    <s v=""/>
    <m/>
    <m/>
    <m/>
    <m/>
    <m/>
    <m/>
    <m/>
    <n v="1265"/>
    <s v=""/>
    <s v=""/>
    <m/>
    <m/>
    <m/>
    <e v="#REF!"/>
    <m/>
  </r>
  <r>
    <x v="1259"/>
    <n v="314.07900999999998"/>
    <n v="2.3339077247213522"/>
    <n v="0.42905462788801718"/>
    <m/>
    <x v="0"/>
    <n v="148072098.69417605"/>
    <n v="0.21782878197510219"/>
    <s v=""/>
    <m/>
    <m/>
    <m/>
    <m/>
    <m/>
    <m/>
    <m/>
    <n v="1266"/>
    <s v=""/>
    <s v=""/>
    <m/>
    <m/>
    <m/>
    <e v="#REF!"/>
    <m/>
  </r>
  <r>
    <x v="1260"/>
    <n v="265.08401500000002"/>
    <n v="2.033178801227931"/>
    <n v="0.31837027944209995"/>
    <m/>
    <x v="0"/>
    <n v="186223194.08498561"/>
    <n v="0.18383405988028848"/>
    <s v=""/>
    <m/>
    <m/>
    <m/>
    <m/>
    <m/>
    <m/>
    <m/>
    <n v="1267"/>
    <s v=""/>
    <s v=""/>
    <m/>
    <m/>
    <m/>
    <e v="#REF!"/>
    <m/>
  </r>
  <r>
    <x v="1261"/>
    <n v="274.61099200000001"/>
    <n v="2.1197353600604365"/>
    <n v="0.34543597410380217"/>
    <m/>
    <x v="0"/>
    <n v="170357699.64873081"/>
    <n v="0.19043600048772955"/>
    <s v=""/>
    <m/>
    <m/>
    <m/>
    <m/>
    <m/>
    <m/>
    <m/>
    <n v="1268"/>
    <s v=""/>
    <s v=""/>
    <m/>
    <m/>
    <m/>
    <e v="#REF!"/>
    <m/>
  </r>
  <r>
    <x v="1262"/>
    <n v="286.07699600000001"/>
    <n v="2.1798534837305596"/>
    <n v="0.36498589057388842"/>
    <m/>
    <x v="0"/>
    <n v="160685752.58728614"/>
    <n v="0.19838223006698266"/>
    <s v=""/>
    <m/>
    <m/>
    <m/>
    <m/>
    <m/>
    <m/>
    <m/>
    <n v="1269"/>
    <s v=""/>
    <s v=""/>
    <m/>
    <m/>
    <m/>
    <e v="#REF!"/>
    <m/>
  </r>
  <r>
    <x v="1263"/>
    <n v="294.13501000000002"/>
    <n v="2.0982376541107586"/>
    <n v="0.33761433514916789"/>
    <m/>
    <x v="0"/>
    <n v="172709849.11532605"/>
    <n v="0.20396481126281302"/>
    <s v=""/>
    <m/>
    <m/>
    <m/>
    <m/>
    <m/>
    <m/>
    <m/>
    <n v="1270"/>
    <s v=""/>
    <s v=""/>
    <m/>
    <m/>
    <m/>
    <e v="#REF!"/>
    <m/>
  </r>
  <r>
    <x v="1264"/>
    <n v="282.38299599999999"/>
    <n v="2.1502804931814392"/>
    <n v="0.35431939485835606"/>
    <m/>
    <x v="0"/>
    <n v="164133372.72027192"/>
    <n v="0.19581040490192986"/>
    <s v=""/>
    <m/>
    <m/>
    <m/>
    <m/>
    <m/>
    <m/>
    <m/>
    <n v="1271"/>
    <s v=""/>
    <s v=""/>
    <m/>
    <m/>
    <m/>
    <e v="#REF!"/>
    <m/>
  </r>
  <r>
    <x v="1265"/>
    <n v="266.14599600000003"/>
    <n v="1.9826178323333763"/>
    <n v="0.29895694280163798"/>
    <m/>
    <x v="0"/>
    <n v="189720594.63811895"/>
    <n v="0.18453691226589619"/>
    <s v=""/>
    <m/>
    <m/>
    <m/>
    <m/>
    <m/>
    <m/>
    <m/>
    <n v="1272"/>
    <s v=""/>
    <s v=""/>
    <m/>
    <m/>
    <m/>
    <e v="#REF!"/>
    <m/>
  </r>
  <r>
    <x v="1266"/>
    <n v="267.39401199999998"/>
    <n v="1.6719363328758758"/>
    <n v="0.20523749910687566"/>
    <m/>
    <x v="0"/>
    <n v="249170164.62024143"/>
    <n v="0.18539742012605412"/>
    <s v=""/>
    <m/>
    <m/>
    <m/>
    <m/>
    <m/>
    <m/>
    <m/>
    <n v="1273"/>
    <s v=""/>
    <s v=""/>
    <m/>
    <m/>
    <m/>
    <e v="#REF!"/>
    <m/>
  </r>
  <r>
    <x v="1267"/>
    <n v="223.89399700000001"/>
    <n v="1.3182244771818032"/>
    <n v="0.11838387110331784"/>
    <m/>
    <x v="0"/>
    <n v="354585181.51063019"/>
    <n v="0.1552326797978649"/>
    <s v=""/>
    <m/>
    <m/>
    <m/>
    <m/>
    <m/>
    <m/>
    <m/>
    <n v="1274"/>
    <s v=""/>
    <s v=""/>
    <m/>
    <m/>
    <m/>
    <e v="#REF!"/>
    <m/>
  </r>
  <r>
    <x v="1268"/>
    <n v="176.89700300000001"/>
    <n v="1.5530101382566883"/>
    <n v="0.16053462639878341"/>
    <m/>
    <x v="0"/>
    <n v="228258165.90711495"/>
    <n v="0.12264500823787336"/>
    <s v=""/>
    <m/>
    <m/>
    <m/>
    <m/>
    <m/>
    <m/>
    <m/>
    <n v="1275"/>
    <s v=""/>
    <s v=""/>
    <m/>
    <m/>
    <m/>
    <e v="#REF!"/>
    <m/>
  </r>
  <r>
    <x v="1269"/>
    <n v="209.070007"/>
    <n v="1.5399108195806783"/>
    <n v="0.15780744813154848"/>
    <m/>
    <x v="0"/>
    <n v="232096904.62725613"/>
    <n v="0.14494720044574372"/>
    <s v=""/>
    <m/>
    <m/>
    <m/>
    <m/>
    <m/>
    <m/>
    <m/>
    <n v="1276"/>
    <s v=""/>
    <s v=""/>
    <m/>
    <m/>
    <m/>
    <e v="#REF!"/>
    <m/>
  </r>
  <r>
    <x v="1270"/>
    <n v="212.90699799999999"/>
    <n v="1.5635551690857186"/>
    <n v="0.16257509776796369"/>
    <m/>
    <x v="0"/>
    <n v="224957422.68315676"/>
    <n v="0.14759200056116137"/>
    <s v=""/>
    <m/>
    <m/>
    <m/>
    <m/>
    <m/>
    <m/>
    <m/>
    <n v="1277"/>
    <s v=""/>
    <s v=""/>
    <m/>
    <m/>
    <m/>
    <e v="#REF!"/>
    <m/>
  </r>
  <r>
    <x v="1271"/>
    <n v="211.378006"/>
    <n v="1.6786776614166721"/>
    <n v="0.1864929911480038"/>
    <m/>
    <x v="0"/>
    <n v="191819079.52360058"/>
    <n v="0.14652825448774259"/>
    <s v=""/>
    <m/>
    <m/>
    <m/>
    <m/>
    <m/>
    <m/>
    <m/>
    <n v="1278"/>
    <s v=""/>
    <s v=""/>
    <m/>
    <m/>
    <m/>
    <e v="#REF!"/>
    <m/>
  </r>
  <r>
    <x v="1272"/>
    <n v="227.32200599999999"/>
    <n v="1.7266499869952869"/>
    <n v="0.19712821284036272"/>
    <m/>
    <x v="0"/>
    <n v="180845694.42260775"/>
    <n v="0.15757661086432409"/>
    <s v=""/>
    <m/>
    <m/>
    <m/>
    <m/>
    <m/>
    <m/>
    <m/>
    <n v="1279"/>
    <s v=""/>
    <s v=""/>
    <m/>
    <m/>
    <m/>
    <e v="#REF!"/>
    <m/>
  </r>
  <r>
    <x v="1273"/>
    <n v="233.516998"/>
    <n v="1.7225621577896535"/>
    <n v="0.19617116321337941"/>
    <m/>
    <x v="0"/>
    <n v="181692581.83380789"/>
    <n v="0.16186668438371052"/>
    <s v=""/>
    <m/>
    <m/>
    <m/>
    <m/>
    <m/>
    <m/>
    <m/>
    <n v="1280"/>
    <s v=""/>
    <s v=""/>
    <m/>
    <m/>
    <m/>
    <e v="#REF!"/>
    <m/>
  </r>
  <r>
    <x v="1274"/>
    <n v="254.07899499999999"/>
    <n v="2.0226395242041448"/>
    <n v="0.26442314955728347"/>
    <m/>
    <x v="0"/>
    <n v="118379943.53188775"/>
    <n v="0.17610586658608188"/>
    <s v=""/>
    <m/>
    <m/>
    <m/>
    <m/>
    <m/>
    <m/>
    <m/>
    <n v="1281"/>
    <s v=""/>
    <s v=""/>
    <m/>
    <m/>
    <m/>
    <e v="#REF!"/>
    <m/>
  </r>
  <r>
    <x v="1275"/>
    <n v="273.16699199999999"/>
    <n v="1.9484715440973026"/>
    <n v="0.24500139595308135"/>
    <m/>
    <x v="0"/>
    <n v="127055507.50971174"/>
    <n v="0.18933110848787849"/>
    <s v=""/>
    <m/>
    <m/>
    <m/>
    <m/>
    <m/>
    <m/>
    <m/>
    <n v="1282"/>
    <s v=""/>
    <s v=""/>
    <m/>
    <m/>
    <m/>
    <e v="#REF!"/>
    <m/>
  </r>
  <r>
    <x v="1276"/>
    <n v="263.35101300000002"/>
    <n v="1.7296534286176544"/>
    <n v="0.18994998426244628"/>
    <m/>
    <x v="0"/>
    <n v="155586181.56666625"/>
    <n v="0.18252293627274704"/>
    <s v=""/>
    <m/>
    <m/>
    <m/>
    <m/>
    <m/>
    <m/>
    <m/>
    <n v="1283"/>
    <s v=""/>
    <s v=""/>
    <m/>
    <m/>
    <m/>
    <e v="#REF!"/>
    <m/>
  </r>
  <r>
    <x v="1277"/>
    <n v="233.348007"/>
    <n v="1.726491393571187"/>
    <n v="0.18923266255618701"/>
    <m/>
    <x v="0"/>
    <n v="156146946.76213527"/>
    <n v="0.16172428722990395"/>
    <s v=""/>
    <m/>
    <m/>
    <m/>
    <m/>
    <m/>
    <m/>
    <m/>
    <n v="1284"/>
    <s v=""/>
    <s v=""/>
    <m/>
    <m/>
    <m/>
    <e v="#REF!"/>
    <m/>
  </r>
  <r>
    <x v="1278"/>
    <n v="232.77200300000001"/>
    <n v="1.6738966877644901"/>
    <n v="0.17768192039038566"/>
    <m/>
    <x v="0"/>
    <n v="165652335.69930845"/>
    <n v="0.16132088273563974"/>
    <s v=""/>
    <m/>
    <m/>
    <m/>
    <m/>
    <m/>
    <m/>
    <m/>
    <n v="1285"/>
    <s v=""/>
    <s v=""/>
    <m/>
    <m/>
    <m/>
    <e v="#REF!"/>
    <m/>
  </r>
  <r>
    <x v="1279"/>
    <n v="226.49099699999999"/>
    <n v="1.7609769233680213"/>
    <n v="0.19609788946165269"/>
    <m/>
    <x v="0"/>
    <n v="148408426.28648895"/>
    <n v="0.15695562277787359"/>
    <s v=""/>
    <m/>
    <m/>
    <m/>
    <m/>
    <m/>
    <m/>
    <m/>
    <n v="1286"/>
    <s v=""/>
    <s v=""/>
    <m/>
    <m/>
    <m/>
    <e v="#REF!"/>
    <m/>
  </r>
  <r>
    <x v="1280"/>
    <n v="237.45399499999999"/>
    <n v="1.6797607813236517"/>
    <n v="0.17798838673069217"/>
    <m/>
    <x v="0"/>
    <n v="162089874.99912584"/>
    <n v="0.16454856981356744"/>
    <s v=""/>
    <m/>
    <m/>
    <m/>
    <m/>
    <m/>
    <m/>
    <m/>
    <n v="1287"/>
    <s v=""/>
    <s v=""/>
    <m/>
    <m/>
    <m/>
    <e v="#REF!"/>
    <m/>
  </r>
  <r>
    <x v="1281"/>
    <n v="227.51100199999999"/>
    <n v="1.6765093319023476"/>
    <n v="0.17727796288155453"/>
    <m/>
    <x v="0"/>
    <n v="162708939.92663392"/>
    <n v="0.1576542673810615"/>
    <s v=""/>
    <m/>
    <m/>
    <m/>
    <m/>
    <m/>
    <m/>
    <m/>
    <n v="1288"/>
    <s v=""/>
    <s v=""/>
    <m/>
    <m/>
    <m/>
    <e v="#REF!"/>
    <m/>
  </r>
  <r>
    <x v="1282"/>
    <n v="227.66499300000001"/>
    <n v="1.6043293671568168"/>
    <n v="0.16199348069935662"/>
    <m/>
    <x v="0"/>
    <n v="176710920.69867054"/>
    <n v="0.15775686968790001"/>
    <s v=""/>
    <m/>
    <m/>
    <m/>
    <m/>
    <m/>
    <m/>
    <m/>
    <n v="1289"/>
    <s v=""/>
    <s v=""/>
    <m/>
    <m/>
    <m/>
    <e v="#REF!"/>
    <m/>
  </r>
  <r>
    <x v="1283"/>
    <n v="216.92300399999999"/>
    <n v="1.6422462339502562"/>
    <n v="0.16963016710270762"/>
    <m/>
    <x v="0"/>
    <n v="168348917.96893668"/>
    <n v="0.1503094654008825"/>
    <s v=""/>
    <m/>
    <m/>
    <m/>
    <m/>
    <m/>
    <m/>
    <m/>
    <n v="1290"/>
    <s v=""/>
    <s v=""/>
    <m/>
    <m/>
    <m/>
    <e v="#REF!"/>
    <m/>
  </r>
  <r>
    <x v="1284"/>
    <n v="223.38900799999999"/>
    <n v="1.6261362904823595"/>
    <n v="0.16624198999245413"/>
    <m/>
    <x v="0"/>
    <n v="171643059.48209369"/>
    <n v="0.15477777835740159"/>
    <s v=""/>
    <m/>
    <m/>
    <m/>
    <m/>
    <m/>
    <m/>
    <m/>
    <n v="1291"/>
    <s v=""/>
    <s v=""/>
    <m/>
    <m/>
    <m/>
    <e v="#REF!"/>
    <m/>
  </r>
  <r>
    <x v="1285"/>
    <n v="220.28199799999999"/>
    <n v="1.6239560101288966"/>
    <n v="0.16577621791001668"/>
    <m/>
    <x v="0"/>
    <n v="172094393.5496617"/>
    <n v="0.15262107643520126"/>
    <s v=""/>
    <m/>
    <m/>
    <m/>
    <m/>
    <m/>
    <m/>
    <m/>
    <n v="1292"/>
    <s v=""/>
    <s v=""/>
    <m/>
    <m/>
    <m/>
    <e v="#REF!"/>
    <m/>
  </r>
  <r>
    <x v="1286"/>
    <n v="219.73199500000001"/>
    <n v="1.6189468769297253"/>
    <n v="0.16473367537407912"/>
    <m/>
    <x v="0"/>
    <n v="173147094.19072899"/>
    <n v="0.15223604770596522"/>
    <s v=""/>
    <m/>
    <m/>
    <m/>
    <m/>
    <m/>
    <m/>
    <m/>
    <n v="1293"/>
    <s v=""/>
    <s v=""/>
    <m/>
    <m/>
    <m/>
    <e v="#REF!"/>
    <m/>
  </r>
  <r>
    <x v="1287"/>
    <n v="219.20799299999999"/>
    <n v="1.6378185728744197"/>
    <n v="0.16855388015826994"/>
    <m/>
    <x v="0"/>
    <n v="169101408.37303671"/>
    <n v="0.15186905261690548"/>
    <s v=""/>
    <m/>
    <m/>
    <m/>
    <m/>
    <m/>
    <m/>
    <m/>
    <n v="1294"/>
    <s v=""/>
    <s v=""/>
    <m/>
    <m/>
    <m/>
    <e v="#REF!"/>
    <m/>
  </r>
  <r>
    <x v="1288"/>
    <n v="221.96899400000001"/>
    <n v="1.7385459261837557"/>
    <n v="0.18926350036199463"/>
    <m/>
    <x v="0"/>
    <n v="148292820.57276988"/>
    <n v="0.15377789367287498"/>
    <s v=""/>
    <m/>
    <m/>
    <m/>
    <m/>
    <m/>
    <m/>
    <m/>
    <n v="1295"/>
    <s v=""/>
    <s v=""/>
    <m/>
    <m/>
    <m/>
    <e v="#REF!"/>
    <m/>
  </r>
  <r>
    <x v="1289"/>
    <n v="233.421997"/>
    <n v="1.7987839812437614"/>
    <n v="0.20228133547921925"/>
    <m/>
    <x v="0"/>
    <n v="138008845.69436169"/>
    <n v="0.16169558417191046"/>
    <s v=""/>
    <m/>
    <m/>
    <m/>
    <m/>
    <m/>
    <m/>
    <m/>
    <n v="1296"/>
    <s v=""/>
    <s v=""/>
    <m/>
    <m/>
    <m/>
    <e v="#REF!"/>
    <m/>
  </r>
  <r>
    <x v="1290"/>
    <n v="243.779999"/>
    <n v="1.7448027851493895"/>
    <n v="0.19011755866742264"/>
    <m/>
    <x v="0"/>
    <n v="146284904.84082702"/>
    <n v="0.16886636179323072"/>
    <s v=""/>
    <m/>
    <m/>
    <m/>
    <m/>
    <m/>
    <m/>
    <m/>
    <n v="1297"/>
    <s v=""/>
    <s v=""/>
    <m/>
    <m/>
    <m/>
    <e v="#REF!"/>
    <m/>
  </r>
  <r>
    <x v="1291"/>
    <n v="236.41000399999999"/>
    <n v="1.7738262445045785"/>
    <n v="0.19641879818329575"/>
    <m/>
    <x v="0"/>
    <n v="141410615.07582536"/>
    <n v="0.16375690529529063"/>
    <s v=""/>
    <m/>
    <m/>
    <m/>
    <m/>
    <m/>
    <m/>
    <m/>
    <n v="1298"/>
    <s v=""/>
    <s v=""/>
    <m/>
    <m/>
    <m/>
    <e v="#REF!"/>
    <m/>
  </r>
  <r>
    <x v="1292"/>
    <n v="240.25100699999999"/>
    <n v="1.799440170152073"/>
    <n v="0.20206698362391551"/>
    <m/>
    <x v="0"/>
    <n v="137319335.39361575"/>
    <n v="0.16641316672333764"/>
    <s v=""/>
    <m/>
    <m/>
    <m/>
    <m/>
    <m/>
    <m/>
    <m/>
    <n v="1299"/>
    <s v=""/>
    <s v=""/>
    <m/>
    <m/>
    <m/>
    <e v="#REF!"/>
    <m/>
  </r>
  <r>
    <x v="1293"/>
    <n v="235.99499499999999"/>
    <n v="1.7631698063792576"/>
    <n v="0.19385094709001618"/>
    <m/>
    <x v="0"/>
    <n v="142847933.69250408"/>
    <n v="0.16345241804594143"/>
    <s v=""/>
    <m/>
    <m/>
    <m/>
    <m/>
    <m/>
    <m/>
    <m/>
    <n v="1300"/>
    <s v=""/>
    <s v=""/>
    <m/>
    <m/>
    <m/>
    <e v="#REF!"/>
    <m/>
  </r>
  <r>
    <x v="1294"/>
    <n v="238.99800099999999"/>
    <n v="1.7618178479154807"/>
    <n v="0.19353033360799879"/>
    <m/>
    <x v="0"/>
    <n v="143059562.85907078"/>
    <n v="0.16552802069593614"/>
    <s v=""/>
    <m/>
    <m/>
    <m/>
    <m/>
    <m/>
    <m/>
    <m/>
    <n v="1301"/>
    <s v=""/>
    <s v=""/>
    <m/>
    <m/>
    <m/>
    <e v="#REF!"/>
    <m/>
  </r>
  <r>
    <x v="1295"/>
    <n v="238.88999899999999"/>
    <n v="1.7522893181645964"/>
    <n v="0.19141389623284827"/>
    <m/>
    <x v="0"/>
    <n v="144599548.65266073"/>
    <n v="0.16544891309550513"/>
    <s v=""/>
    <m/>
    <m/>
    <m/>
    <m/>
    <m/>
    <m/>
    <m/>
    <n v="1302"/>
    <s v=""/>
    <s v=""/>
    <m/>
    <m/>
    <m/>
    <e v="#REF!"/>
    <m/>
  </r>
  <r>
    <x v="1296"/>
    <n v="237.337006"/>
    <n v="1.7443935741824359"/>
    <n v="0.18966602325543605"/>
    <m/>
    <x v="0"/>
    <n v="145895140.85430062"/>
    <n v="0.16436907289006009"/>
    <s v=""/>
    <m/>
    <m/>
    <m/>
    <m/>
    <m/>
    <m/>
    <m/>
    <n v="1303"/>
    <s v=""/>
    <s v=""/>
    <m/>
    <m/>
    <m/>
    <e v="#REF!"/>
    <m/>
  </r>
  <r>
    <x v="1297"/>
    <n v="236.43600499999999"/>
    <n v="1.8725975570914548"/>
    <n v="0.21751875895784031"/>
    <m/>
    <x v="0"/>
    <n v="124442456.83128418"/>
    <n v="0.16374081774253879"/>
    <s v=""/>
    <m/>
    <m/>
    <m/>
    <m/>
    <m/>
    <m/>
    <m/>
    <n v="1304"/>
    <s v=""/>
    <s v=""/>
    <m/>
    <m/>
    <m/>
    <e v="#REF!"/>
    <m/>
  </r>
  <r>
    <x v="1298"/>
    <n v="260.35699499999998"/>
    <n v="2.0335301747474754"/>
    <n v="0.25481407698360475"/>
    <m/>
    <x v="0"/>
    <n v="103046599.0500975"/>
    <n v="0.18029292376919209"/>
    <s v=""/>
    <m/>
    <m/>
    <m/>
    <m/>
    <m/>
    <m/>
    <m/>
    <n v="1305"/>
    <s v=""/>
    <s v=""/>
    <m/>
    <m/>
    <m/>
    <e v="#REF!"/>
    <m/>
  </r>
  <r>
    <x v="1299"/>
    <n v="275.04599000000002"/>
    <n v="2.0778033458699738"/>
    <n v="0.26587743382944923"/>
    <m/>
    <x v="0"/>
    <n v="98554259.798197508"/>
    <n v="0.19045985317008693"/>
    <s v=""/>
    <m/>
    <m/>
    <m/>
    <m/>
    <m/>
    <m/>
    <m/>
    <n v="1306"/>
    <s v=""/>
    <s v=""/>
    <m/>
    <m/>
    <m/>
    <e v="#REF!"/>
    <m/>
  </r>
  <r>
    <x v="1300"/>
    <n v="281.98998999999998"/>
    <n v="2.014069319206726"/>
    <n v="0.24953643161893688"/>
    <m/>
    <x v="0"/>
    <n v="104595187.62544192"/>
    <n v="0.19526325112870799"/>
    <s v=""/>
    <m/>
    <m/>
    <m/>
    <m/>
    <m/>
    <m/>
    <m/>
    <n v="1307"/>
    <s v=""/>
    <s v=""/>
    <m/>
    <m/>
    <m/>
    <e v="#REF!"/>
    <m/>
  </r>
  <r>
    <x v="1301"/>
    <n v="272.739014"/>
    <n v="2.0366080198334129"/>
    <n v="0.25509061604641337"/>
    <m/>
    <x v="0"/>
    <n v="102248771.26248397"/>
    <n v="0.18885252086657794"/>
    <s v=""/>
    <m/>
    <m/>
    <m/>
    <m/>
    <m/>
    <m/>
    <m/>
    <n v="1308"/>
    <s v=""/>
    <s v=""/>
    <m/>
    <m/>
    <m/>
    <e v="#REF!"/>
    <m/>
  </r>
  <r>
    <x v="1302"/>
    <n v="275.60000600000001"/>
    <n v="2.0109066415654921"/>
    <n v="0.24862230842198602"/>
    <m/>
    <x v="0"/>
    <n v="104824145.96348421"/>
    <n v="0.19082858903466265"/>
    <s v=""/>
    <m/>
    <m/>
    <m/>
    <m/>
    <m/>
    <m/>
    <m/>
    <n v="1309"/>
    <s v=""/>
    <s v=""/>
    <m/>
    <m/>
    <m/>
    <e v="#REF!"/>
    <m/>
  </r>
  <r>
    <x v="1303"/>
    <n v="274.81201199999998"/>
    <n v="2.1351794527659438"/>
    <n v="0.27925071060365086"/>
    <m/>
    <x v="0"/>
    <n v="91862552.036489412"/>
    <n v="0.19026811567235252"/>
    <s v=""/>
    <m/>
    <m/>
    <m/>
    <m/>
    <m/>
    <m/>
    <m/>
    <n v="1310"/>
    <s v=""/>
    <s v=""/>
    <m/>
    <m/>
    <m/>
    <e v="#REF!"/>
    <m/>
  </r>
  <r>
    <x v="1304"/>
    <n v="289.86200000000002"/>
    <n v="2.1508189492901133"/>
    <n v="0.28330739601178978"/>
    <m/>
    <x v="0"/>
    <n v="90512043.390423819"/>
    <n v="0.20068286205447733"/>
    <s v=""/>
    <m/>
    <m/>
    <m/>
    <m/>
    <m/>
    <m/>
    <m/>
    <n v="1311"/>
    <s v=""/>
    <s v=""/>
    <m/>
    <m/>
    <m/>
    <e v="#REF!"/>
    <m/>
  </r>
  <r>
    <x v="1305"/>
    <n v="291.52499399999999"/>
    <n v="2.1846338551701003"/>
    <n v="0.29218041674215367"/>
    <m/>
    <x v="0"/>
    <n v="87661293.806600317"/>
    <n v="0.20182896498216052"/>
    <s v=""/>
    <m/>
    <m/>
    <m/>
    <m/>
    <m/>
    <m/>
    <m/>
    <n v="1312"/>
    <s v=""/>
    <s v=""/>
    <m/>
    <m/>
    <m/>
    <e v="#REF!"/>
    <m/>
  </r>
  <r>
    <x v="1306"/>
    <n v="296.12701399999997"/>
    <n v="2.1694680467053535"/>
    <n v="0.28808902964486499"/>
    <m/>
    <x v="0"/>
    <n v="88873826.45881781"/>
    <n v="0.20500970547725403"/>
    <s v=""/>
    <m/>
    <m/>
    <m/>
    <m/>
    <m/>
    <m/>
    <m/>
    <n v="1313"/>
    <s v=""/>
    <s v=""/>
    <m/>
    <m/>
    <m/>
    <e v="#REF!"/>
    <m/>
  </r>
  <r>
    <x v="1307"/>
    <n v="294.11801100000002"/>
    <n v="2.1027726003611948"/>
    <n v="0.27034312972966112"/>
    <m/>
    <x v="0"/>
    <n v="94333654.473752588"/>
    <n v="0.20361356642550282"/>
    <s v=""/>
    <m/>
    <m/>
    <m/>
    <m/>
    <m/>
    <m/>
    <m/>
    <n v="1314"/>
    <s v=""/>
    <s v=""/>
    <m/>
    <m/>
    <m/>
    <e v="#REF!"/>
    <m/>
  </r>
  <r>
    <x v="1308"/>
    <n v="285.68499800000001"/>
    <n v="2.1412757713711783"/>
    <n v="0.28014212022881058"/>
    <m/>
    <x v="0"/>
    <n v="90874119.494099349"/>
    <n v="0.19776007340670237"/>
    <s v=""/>
    <m/>
    <m/>
    <m/>
    <m/>
    <m/>
    <m/>
    <m/>
    <n v="1315"/>
    <s v=""/>
    <s v=""/>
    <m/>
    <m/>
    <m/>
    <e v="#REF!"/>
    <m/>
  </r>
  <r>
    <x v="1309"/>
    <n v="290.59500100000002"/>
    <n v="2.1035495917084819"/>
    <n v="0.27023814232534538"/>
    <m/>
    <x v="0"/>
    <n v="94071529.95663403"/>
    <n v="0.20115369510794404"/>
    <s v=""/>
    <m/>
    <m/>
    <m/>
    <m/>
    <m/>
    <m/>
    <m/>
    <n v="1316"/>
    <s v=""/>
    <s v=""/>
    <m/>
    <m/>
    <m/>
    <e v="#REF!"/>
    <m/>
  </r>
  <r>
    <x v="1310"/>
    <n v="285.06698599999999"/>
    <n v="1.8881345481929739"/>
    <n v="0.21486449464014154"/>
    <m/>
    <x v="0"/>
    <n v="113333516.82893036"/>
    <n v="0.19732199425187621"/>
    <s v=""/>
    <m/>
    <m/>
    <m/>
    <m/>
    <m/>
    <m/>
    <m/>
    <n v="1317"/>
    <s v=""/>
    <s v=""/>
    <m/>
    <m/>
    <m/>
    <e v="#REF!"/>
    <m/>
  </r>
  <r>
    <x v="1311"/>
    <n v="255.88000500000001"/>
    <n v="1.9220290915844265"/>
    <n v="0.22255187400818335"/>
    <m/>
    <x v="0"/>
    <n v="109258640.50997356"/>
    <n v="0.17711429668287507"/>
    <s v=""/>
    <m/>
    <m/>
    <m/>
    <m/>
    <m/>
    <m/>
    <m/>
    <n v="1318"/>
    <s v=""/>
    <s v=""/>
    <m/>
    <m/>
    <m/>
    <e v="#REF!"/>
    <m/>
  </r>
  <r>
    <x v="1312"/>
    <n v="260.95599399999998"/>
    <n v="1.9278659314216424"/>
    <n v="0.22387657902458225"/>
    <m/>
    <x v="0"/>
    <n v="108589357.30598117"/>
    <n v="0.18062307909226691"/>
    <s v=""/>
    <m/>
    <m/>
    <m/>
    <m/>
    <m/>
    <m/>
    <m/>
    <n v="1319"/>
    <s v=""/>
    <s v=""/>
    <m/>
    <m/>
    <m/>
    <e v="#REF!"/>
    <m/>
  </r>
  <r>
    <x v="1313"/>
    <n v="267.89498900000001"/>
    <n v="1.9644149644514746"/>
    <n v="0.23228118798057723"/>
    <m/>
    <x v="0"/>
    <n v="104466368.59979331"/>
    <n v="0.18541148988676318"/>
    <s v=""/>
    <m/>
    <m/>
    <m/>
    <m/>
    <m/>
    <m/>
    <m/>
    <n v="1320"/>
    <s v=""/>
    <s v=""/>
    <m/>
    <m/>
    <m/>
    <e v="#REF!"/>
    <m/>
  </r>
  <r>
    <x v="1314"/>
    <n v="266.57699600000001"/>
    <n v="1.8084767560100139"/>
    <n v="0.19537997378028601"/>
    <m/>
    <x v="0"/>
    <n v="121046324.90887758"/>
    <n v="0.18449449816458036"/>
    <s v=""/>
    <m/>
    <m/>
    <m/>
    <m/>
    <m/>
    <m/>
    <m/>
    <n v="1321"/>
    <s v=""/>
    <s v=""/>
    <m/>
    <m/>
    <m/>
    <e v="#REF!"/>
    <m/>
  </r>
  <r>
    <x v="1315"/>
    <n v="247.47200000000001"/>
    <n v="1.8127115236569886"/>
    <n v="0.19627132262969296"/>
    <m/>
    <x v="0"/>
    <n v="120473134.56800491"/>
    <n v="0.17126771925631021"/>
    <s v=""/>
    <m/>
    <m/>
    <m/>
    <m/>
    <m/>
    <m/>
    <m/>
    <n v="1322"/>
    <s v=""/>
    <s v=""/>
    <m/>
    <m/>
    <m/>
    <e v="#REF!"/>
    <m/>
  </r>
  <r>
    <x v="1316"/>
    <n v="246.27600100000001"/>
    <n v="1.8297050652194187"/>
    <n v="0.1999271700099681"/>
    <m/>
    <x v="0"/>
    <n v="118208075.69375521"/>
    <n v="0.17043556921950048"/>
    <s v=""/>
    <m/>
    <m/>
    <m/>
    <m/>
    <m/>
    <m/>
    <m/>
    <n v="1323"/>
    <s v=""/>
    <s v=""/>
    <m/>
    <m/>
    <m/>
    <e v="#REF!"/>
    <m/>
  </r>
  <r>
    <x v="1317"/>
    <n v="248.56599399999999"/>
    <n v="1.81843945428493"/>
    <n v="0.19744143727403016"/>
    <m/>
    <x v="0"/>
    <n v="119657551.73867603"/>
    <n v="0.1720158840758361"/>
    <s v=""/>
    <m/>
    <m/>
    <m/>
    <m/>
    <m/>
    <m/>
    <m/>
    <n v="1324"/>
    <s v=""/>
    <s v=""/>
    <m/>
    <m/>
    <m/>
    <e v="#REF!"/>
    <m/>
  </r>
  <r>
    <x v="1318"/>
    <n v="242.878998"/>
    <n v="1.8218986646507989"/>
    <n v="0.19812095494459186"/>
    <m/>
    <x v="0"/>
    <n v="119196074.7903502"/>
    <n v="0.16806717112671843"/>
    <s v=""/>
    <m/>
    <m/>
    <m/>
    <m/>
    <m/>
    <m/>
    <m/>
    <n v="1325"/>
    <s v=""/>
    <s v=""/>
    <m/>
    <m/>
    <m/>
    <e v="#REF!"/>
    <m/>
  </r>
  <r>
    <x v="1319"/>
    <n v="247.45399499999999"/>
    <n v="1.7973948384550755"/>
    <n v="0.19276841521893615"/>
    <m/>
    <x v="0"/>
    <n v="122396151.46239851"/>
    <n v="0.17122851632077873"/>
    <s v=""/>
    <m/>
    <m/>
    <m/>
    <m/>
    <m/>
    <m/>
    <m/>
    <n v="1326"/>
    <s v=""/>
    <s v=""/>
    <m/>
    <m/>
    <m/>
    <e v="#REF!"/>
    <m/>
  </r>
  <r>
    <x v="1320"/>
    <n v="244.223007"/>
    <n v="1.8196300025328456"/>
    <n v="0.19751399117085724"/>
    <m/>
    <x v="0"/>
    <n v="119361510.07072762"/>
    <n v="0.16898840015814026"/>
    <s v=""/>
    <m/>
    <m/>
    <m/>
    <m/>
    <m/>
    <m/>
    <m/>
    <n v="1327"/>
    <s v=""/>
    <s v=""/>
    <m/>
    <m/>
    <m/>
    <e v="#REF!"/>
    <m/>
  </r>
  <r>
    <x v="1321"/>
    <n v="247.08900499999999"/>
    <n v="1.8616187171265972"/>
    <n v="0.20660451642624769"/>
    <m/>
    <x v="0"/>
    <n v="113846664.34739242"/>
    <n v="0.17096705746921034"/>
    <s v=""/>
    <m/>
    <m/>
    <m/>
    <m/>
    <m/>
    <m/>
    <m/>
    <n v="1328"/>
    <s v=""/>
    <s v=""/>
    <m/>
    <m/>
    <m/>
    <e v="#REF!"/>
    <m/>
  </r>
  <r>
    <x v="1322"/>
    <n v="260.72100799999998"/>
    <n v="1.8797141203192564"/>
    <n v="0.2105194710257613"/>
    <m/>
    <x v="0"/>
    <n v="111627501.53261812"/>
    <n v="0.180380600445052"/>
    <s v=""/>
    <m/>
    <m/>
    <m/>
    <m/>
    <m/>
    <m/>
    <m/>
    <n v="1329"/>
    <s v=""/>
    <s v=""/>
    <m/>
    <m/>
    <m/>
    <e v="#REF!"/>
    <m/>
  </r>
  <r>
    <x v="1323"/>
    <n v="255.274002"/>
    <n v="1.8624981213744993"/>
    <n v="0.20663833032450624"/>
    <m/>
    <x v="0"/>
    <n v="113666447.40912974"/>
    <n v="0.17660747648230304"/>
    <s v=""/>
    <m/>
    <m/>
    <m/>
    <m/>
    <m/>
    <m/>
    <m/>
    <n v="1330"/>
    <s v=""/>
    <s v=""/>
    <m/>
    <m/>
    <m/>
    <e v="#REF!"/>
    <m/>
  </r>
  <r>
    <x v="1324"/>
    <n v="253.06399500000001"/>
    <n v="1.8022804190168225"/>
    <n v="0.19325310048958794"/>
    <m/>
    <x v="0"/>
    <n v="121010586.04464072"/>
    <n v="0.17507395956123412"/>
    <s v=""/>
    <m/>
    <m/>
    <m/>
    <m/>
    <m/>
    <m/>
    <m/>
    <n v="1331"/>
    <s v=""/>
    <s v=""/>
    <m/>
    <m/>
    <m/>
    <e v="#REF!"/>
    <m/>
  </r>
  <r>
    <x v="1325"/>
    <n v="244.75100699999999"/>
    <n v="1.7921822312109357"/>
    <n v="0.19106446876244243"/>
    <m/>
    <x v="0"/>
    <n v="122360332.91653337"/>
    <n v="0.16931848657650492"/>
    <s v=""/>
    <m/>
    <m/>
    <m/>
    <m/>
    <m/>
    <m/>
    <m/>
    <n v="1332"/>
    <s v=""/>
    <s v=""/>
    <m/>
    <m/>
    <m/>
    <e v="#REF!"/>
    <m/>
  </r>
  <r>
    <x v="1326"/>
    <n v="243.69399999999999"/>
    <n v="1.7360601958900139"/>
    <n v="0.17907654342128135"/>
    <m/>
    <x v="0"/>
    <n v="130017370.4721496"/>
    <n v="0.16858286236971778"/>
    <s v=""/>
    <m/>
    <m/>
    <m/>
    <m/>
    <m/>
    <m/>
    <m/>
    <n v="1333"/>
    <s v=""/>
    <s v=""/>
    <m/>
    <m/>
    <m/>
    <e v="#REF!"/>
    <m/>
  </r>
  <r>
    <x v="1327"/>
    <n v="235.949997"/>
    <n v="1.6514099015311197"/>
    <n v="0.16155455977080874"/>
    <m/>
    <x v="0"/>
    <n v="142689896.29435506"/>
    <n v="0.16321296406991154"/>
    <s v=""/>
    <m/>
    <m/>
    <m/>
    <m/>
    <m/>
    <m/>
    <m/>
    <n v="1334"/>
    <s v=""/>
    <s v=""/>
    <m/>
    <m/>
    <m/>
    <e v="#REF!"/>
    <m/>
  </r>
  <r>
    <x v="1328"/>
    <n v="224.75900300000001"/>
    <n v="1.6113162517577064"/>
    <n v="0.15369144623614883"/>
    <m/>
    <x v="0"/>
    <n v="149611043.66044235"/>
    <n v="0.15546780576071953"/>
    <s v=""/>
    <m/>
    <m/>
    <m/>
    <m/>
    <m/>
    <m/>
    <m/>
    <n v="1335"/>
    <s v=""/>
    <s v=""/>
    <m/>
    <m/>
    <m/>
    <e v="#REF!"/>
    <m/>
  </r>
  <r>
    <x v="1329"/>
    <n v="219.07299800000001"/>
    <n v="1.6455041525597172"/>
    <n v="0.16019399088194855"/>
    <m/>
    <x v="0"/>
    <n v="143254548.51928386"/>
    <n v="0.15153080136509114"/>
    <s v=""/>
    <m/>
    <m/>
    <m/>
    <m/>
    <m/>
    <m/>
    <m/>
    <n v="1336"/>
    <s v=""/>
    <s v=""/>
    <m/>
    <m/>
    <m/>
    <e v="#REF!"/>
    <m/>
  </r>
  <r>
    <x v="1330"/>
    <n v="223.91700700000001"/>
    <n v="1.6801698833669885"/>
    <n v="0.16692345930970334"/>
    <m/>
    <x v="0"/>
    <n v="137211222.59851554"/>
    <n v="0.15487732720019451"/>
    <s v=""/>
    <m/>
    <m/>
    <m/>
    <m/>
    <m/>
    <m/>
    <m/>
    <n v="1337"/>
    <s v=""/>
    <s v=""/>
    <m/>
    <m/>
    <m/>
    <e v="#REF!"/>
    <m/>
  </r>
  <r>
    <x v="1331"/>
    <n v="228.574997"/>
    <n v="1.6381530067218537"/>
    <n v="0.1585556610082689"/>
    <m/>
    <x v="0"/>
    <n v="144066704.0148758"/>
    <n v="0.15809501777620732"/>
    <s v=""/>
    <m/>
    <m/>
    <m/>
    <m/>
    <m/>
    <m/>
    <m/>
    <n v="1338"/>
    <s v=""/>
    <s v=""/>
    <m/>
    <m/>
    <m/>
    <e v="#REF!"/>
    <m/>
  </r>
  <r>
    <x v="1332"/>
    <n v="222.61199999999999"/>
    <n v="1.6507916725812144"/>
    <n v="0.1609440174672678"/>
    <m/>
    <x v="0"/>
    <n v="141836199.93160161"/>
    <n v="0.15395865959881616"/>
    <s v=""/>
    <m/>
    <m/>
    <m/>
    <m/>
    <m/>
    <m/>
    <m/>
    <n v="1339"/>
    <s v=""/>
    <s v=""/>
    <m/>
    <m/>
    <m/>
    <e v="#REF!"/>
    <m/>
  </r>
  <r>
    <x v="1333"/>
    <n v="224.61999499999999"/>
    <n v="1.7288268151003228"/>
    <n v="0.17613886204928841"/>
    <m/>
    <x v="0"/>
    <n v="128419240.82370193"/>
    <n v="0.1553433474601924"/>
    <s v=""/>
    <m/>
    <m/>
    <m/>
    <m/>
    <m/>
    <m/>
    <m/>
    <n v="1340"/>
    <s v=""/>
    <s v=""/>
    <m/>
    <m/>
    <m/>
    <e v="#REF!"/>
    <m/>
  </r>
  <r>
    <x v="1334"/>
    <n v="235.60200499999999"/>
    <n v="1.7206056496826552"/>
    <n v="0.1744426292158246"/>
    <m/>
    <x v="0"/>
    <n v="129633911.19965234"/>
    <n v="0.16293407691958955"/>
    <s v=""/>
    <m/>
    <m/>
    <m/>
    <m/>
    <m/>
    <m/>
    <m/>
    <n v="1341"/>
    <s v=""/>
    <s v=""/>
    <m/>
    <m/>
    <m/>
    <e v="#REF!"/>
    <m/>
  </r>
  <r>
    <x v="1335"/>
    <n v="234.05299400000001"/>
    <n v="1.7372135318349748"/>
    <n v="0.17778875601281419"/>
    <m/>
    <x v="0"/>
    <n v="127124620.24002612"/>
    <n v="0.16185862241467036"/>
    <s v=""/>
    <m/>
    <m/>
    <m/>
    <m/>
    <m/>
    <m/>
    <m/>
    <n v="1342"/>
    <s v=""/>
    <s v=""/>
    <m/>
    <m/>
    <m/>
    <e v="#REF!"/>
    <m/>
  </r>
  <r>
    <x v="1336"/>
    <n v="235.970001"/>
    <n v="1.6988644265861719"/>
    <n v="0.16991887274196393"/>
    <m/>
    <x v="0"/>
    <n v="132730571.83286195"/>
    <n v="0.16318007539942792"/>
    <s v=""/>
    <m/>
    <m/>
    <m/>
    <m/>
    <m/>
    <m/>
    <m/>
    <n v="1343"/>
    <s v=""/>
    <s v=""/>
    <m/>
    <m/>
    <m/>
    <e v="#REF!"/>
    <m/>
  </r>
  <r>
    <x v="1337"/>
    <n v="219.429001"/>
    <n v="1.6841186642062698"/>
    <n v="0.16690878120660138"/>
    <m/>
    <x v="0"/>
    <n v="135027805.78749564"/>
    <n v="0.15172964785206558"/>
    <s v=""/>
    <m/>
    <m/>
    <m/>
    <m/>
    <m/>
    <m/>
    <m/>
    <n v="1344"/>
    <s v=""/>
    <s v=""/>
    <m/>
    <m/>
    <m/>
    <e v="#REF!"/>
    <m/>
  </r>
  <r>
    <x v="1338"/>
    <n v="228.96899400000001"/>
    <n v="1.6587332206089938"/>
    <n v="0.16185749184409731"/>
    <m/>
    <x v="0"/>
    <n v="139091441.10767588"/>
    <n v="0.1583221927936381"/>
    <s v=""/>
    <m/>
    <m/>
    <m/>
    <m/>
    <m/>
    <m/>
    <m/>
    <n v="1345"/>
    <s v=""/>
    <s v=""/>
    <m/>
    <m/>
    <m/>
    <e v="#REF!"/>
    <m/>
  </r>
  <r>
    <x v="1339"/>
    <n v="225.591003"/>
    <n v="1.6582062843942842"/>
    <n v="0.16173515685845766"/>
    <m/>
    <x v="0"/>
    <n v="139172572.16626784"/>
    <n v="0.15598239765745284"/>
    <s v=""/>
    <m/>
    <m/>
    <m/>
    <m/>
    <m/>
    <m/>
    <m/>
    <n v="1346"/>
    <s v=""/>
    <s v=""/>
    <m/>
    <m/>
    <m/>
    <e v="#REF!"/>
    <m/>
  </r>
  <r>
    <x v="1340"/>
    <n v="225.692993"/>
    <n v="1.7339336838651611"/>
    <n v="0.17648620636292472"/>
    <m/>
    <x v="0"/>
    <n v="126453788.5174558"/>
    <n v="0.15604885586080369"/>
    <s v=""/>
    <m/>
    <m/>
    <m/>
    <m/>
    <m/>
    <m/>
    <m/>
    <n v="1347"/>
    <s v=""/>
    <s v=""/>
    <m/>
    <m/>
    <m/>
    <e v="#REF!"/>
    <m/>
  </r>
  <r>
    <x v="1341"/>
    <n v="235.93899500000001"/>
    <n v="1.7038883212781291"/>
    <n v="0.17034941156249933"/>
    <m/>
    <x v="0"/>
    <n v="130829553.43863264"/>
    <n v="0.16312891001325627"/>
    <s v=""/>
    <m/>
    <m/>
    <m/>
    <m/>
    <m/>
    <m/>
    <m/>
    <n v="1348"/>
    <s v=""/>
    <s v=""/>
    <m/>
    <m/>
    <m/>
    <e v="#REF!"/>
    <m/>
  </r>
  <r>
    <x v="1342"/>
    <n v="240.35600299999999"/>
    <n v="1.7546467389998588"/>
    <n v="0.1804334780583966"/>
    <m/>
    <x v="0"/>
    <n v="123027982.12576519"/>
    <n v="0.16616986665794697"/>
    <s v=""/>
    <m/>
    <m/>
    <m/>
    <m/>
    <m/>
    <m/>
    <m/>
    <n v="1349"/>
    <s v=""/>
    <s v=""/>
    <m/>
    <m/>
    <m/>
    <e v="#REF!"/>
    <m/>
  </r>
  <r>
    <x v="1343"/>
    <n v="238.85200499999999"/>
    <n v="1.7331873612771931"/>
    <n v="0.17599884643451738"/>
    <m/>
    <x v="0"/>
    <n v="126030849.11800405"/>
    <n v="0.16512578133646405"/>
    <s v=""/>
    <m/>
    <m/>
    <m/>
    <m/>
    <m/>
    <m/>
    <m/>
    <n v="1350"/>
    <s v=""/>
    <s v=""/>
    <m/>
    <m/>
    <m/>
    <e v="#REF!"/>
    <m/>
  </r>
  <r>
    <x v="1344"/>
    <n v="236.24899300000001"/>
    <n v="1.6864675440909533"/>
    <n v="0.16649032034693989"/>
    <m/>
    <x v="0"/>
    <n v="132818866.46174574"/>
    <n v="0.16332198764460973"/>
    <s v=""/>
    <m/>
    <m/>
    <m/>
    <m/>
    <m/>
    <m/>
    <m/>
    <n v="1351"/>
    <s v=""/>
    <s v=""/>
    <m/>
    <m/>
    <m/>
    <e v="#REF!"/>
    <m/>
  </r>
  <r>
    <x v="1345"/>
    <n v="229.662003"/>
    <n v="1.741710071548014"/>
    <n v="0.17737616709402934"/>
    <m/>
    <x v="0"/>
    <n v="124110629.0547533"/>
    <n v="0.15876418384791691"/>
    <s v=""/>
    <m/>
    <m/>
    <m/>
    <m/>
    <m/>
    <m/>
    <m/>
    <n v="1352"/>
    <s v=""/>
    <s v=""/>
    <m/>
    <m/>
    <m/>
    <e v="#REF!"/>
    <m/>
  </r>
  <r>
    <x v="1346"/>
    <n v="237.20399499999999"/>
    <n v="1.7894332665136365"/>
    <n v="0.18707389600690891"/>
    <m/>
    <x v="0"/>
    <n v="117302857.71565081"/>
    <n v="0.16397365694362517"/>
    <s v=""/>
    <m/>
    <m/>
    <m/>
    <m/>
    <m/>
    <m/>
    <m/>
    <n v="1353"/>
    <s v=""/>
    <s v=""/>
    <m/>
    <m/>
    <m/>
    <e v="#REF!"/>
    <m/>
  </r>
  <r>
    <x v="1347"/>
    <n v="240.29899599999999"/>
    <n v="1.7767260936338887"/>
    <n v="0.18435030215686829"/>
    <m/>
    <x v="0"/>
    <n v="118962740.1183103"/>
    <n v="0.16610018968904416"/>
    <s v=""/>
    <m/>
    <m/>
    <m/>
    <m/>
    <m/>
    <m/>
    <m/>
    <n v="1354"/>
    <s v=""/>
    <s v=""/>
    <m/>
    <m/>
    <m/>
    <e v="#REF!"/>
    <m/>
  </r>
  <r>
    <x v="1348"/>
    <n v="242.145004"/>
    <n v="1.7688567899029184"/>
    <n v="0.18269526283209875"/>
    <m/>
    <x v="0"/>
    <n v="120010344.110705"/>
    <n v="0.16737183648540488"/>
    <s v=""/>
    <m/>
    <m/>
    <m/>
    <m/>
    <m/>
    <m/>
    <m/>
    <n v="1355"/>
    <s v=""/>
    <s v=""/>
    <m/>
    <m/>
    <m/>
    <e v="#REF!"/>
    <m/>
  </r>
  <r>
    <x v="1349"/>
    <n v="241.39799500000001"/>
    <n v="1.7339258134938957"/>
    <n v="0.17545846119649475"/>
    <m/>
    <x v="0"/>
    <n v="124743970.25617221"/>
    <n v="0.16685115731827146"/>
    <s v=""/>
    <m/>
    <m/>
    <m/>
    <m/>
    <m/>
    <m/>
    <m/>
    <n v="1356"/>
    <s v=""/>
    <s v=""/>
    <m/>
    <m/>
    <m/>
    <e v="#REF!"/>
    <m/>
  </r>
  <r>
    <x v="1350"/>
    <n v="236.21400499999999"/>
    <n v="1.7377849636507168"/>
    <n v="0.17621824186173504"/>
    <m/>
    <x v="0"/>
    <n v="124182198.4074939"/>
    <n v="0.16326380135077098"/>
    <s v=""/>
    <m/>
    <m/>
    <m/>
    <m/>
    <m/>
    <m/>
    <m/>
    <n v="1357"/>
    <s v=""/>
    <s v=""/>
    <m/>
    <m/>
    <m/>
    <e v="#REF!"/>
    <m/>
  </r>
  <r>
    <x v="1351"/>
    <n v="236.95500200000001"/>
    <n v="1.74255269011912"/>
    <n v="0.17716381504873771"/>
    <m/>
    <x v="0"/>
    <n v="123494330.19592361"/>
    <n v="0.1637716928561056"/>
    <s v=""/>
    <m/>
    <m/>
    <m/>
    <m/>
    <m/>
    <m/>
    <m/>
    <n v="1358"/>
    <s v=""/>
    <s v=""/>
    <m/>
    <m/>
    <m/>
    <e v="#REF!"/>
    <m/>
  </r>
  <r>
    <x v="1352"/>
    <n v="236.88699299999999"/>
    <n v="1.7095282787562525"/>
    <n v="0.17038705445303345"/>
    <m/>
    <x v="0"/>
    <n v="128168767.42688055"/>
    <n v="0.16371190471616201"/>
    <s v=""/>
    <m/>
    <m/>
    <m/>
    <m/>
    <m/>
    <m/>
    <m/>
    <n v="1359"/>
    <s v=""/>
    <s v=""/>
    <m/>
    <m/>
    <m/>
    <e v="#REF!"/>
    <m/>
  </r>
  <r>
    <x v="1353"/>
    <n v="233.037003"/>
    <n v="1.7006806570974251"/>
    <n v="0.16860305921145388"/>
    <m/>
    <x v="0"/>
    <n v="129488764.24973278"/>
    <n v="0.16104699619798274"/>
    <s v=""/>
    <m/>
    <m/>
    <m/>
    <m/>
    <m/>
    <m/>
    <m/>
    <n v="1360"/>
    <s v=""/>
    <s v=""/>
    <m/>
    <m/>
    <m/>
    <e v="#REF!"/>
    <m/>
  </r>
  <r>
    <x v="1354"/>
    <n v="231.88999899999999"/>
    <n v="1.7156792494642266"/>
    <n v="0.17155625415392312"/>
    <m/>
    <x v="0"/>
    <n v="127198056.80705653"/>
    <n v="0.16025015473300142"/>
    <s v=""/>
    <m/>
    <m/>
    <m/>
    <m/>
    <m/>
    <m/>
    <m/>
    <n v="1361"/>
    <s v=""/>
    <s v=""/>
    <m/>
    <m/>
    <m/>
    <e v="#REF!"/>
    <m/>
  </r>
  <r>
    <x v="1355"/>
    <n v="234.016006"/>
    <n v="1.7252125835783279"/>
    <n v="0.17344188069395933"/>
    <m/>
    <x v="0"/>
    <n v="125777859.45810285"/>
    <n v="0.16171514630711217"/>
    <s v=""/>
    <m/>
    <m/>
    <m/>
    <m/>
    <m/>
    <m/>
    <m/>
    <n v="1362"/>
    <s v=""/>
    <s v=""/>
    <m/>
    <m/>
    <m/>
    <e v="#REF!"/>
    <m/>
  </r>
  <r>
    <x v="1356"/>
    <n v="235.320999"/>
    <n v="1.7617059347818578"/>
    <n v="0.18075770611078934"/>
    <m/>
    <x v="0"/>
    <n v="120450164.28615829"/>
    <n v="0.16261272021967824"/>
    <s v=""/>
    <m/>
    <m/>
    <m/>
    <m/>
    <m/>
    <m/>
    <m/>
    <n v="1363"/>
    <s v=""/>
    <s v=""/>
    <m/>
    <m/>
    <m/>
    <e v="#REF!"/>
    <m/>
  </r>
  <r>
    <x v="1357"/>
    <n v="237.104004"/>
    <n v="1.7378228423576236"/>
    <n v="0.17577193317189491"/>
    <m/>
    <x v="0"/>
    <n v="123709731.49750169"/>
    <n v="0.16382776430242993"/>
    <s v=""/>
    <m/>
    <m/>
    <m/>
    <m/>
    <m/>
    <m/>
    <m/>
    <n v="1364"/>
    <s v=""/>
    <s v=""/>
    <m/>
    <m/>
    <m/>
    <e v="#REF!"/>
    <m/>
  </r>
  <r>
    <x v="1358"/>
    <n v="237.06500199999999"/>
    <n v="1.7388563974396789"/>
    <n v="0.1759597966919938"/>
    <m/>
    <x v="0"/>
    <n v="123556141.23043865"/>
    <n v="0.16379655243780653"/>
    <s v=""/>
    <m/>
    <m/>
    <m/>
    <m/>
    <m/>
    <m/>
    <m/>
    <n v="1365"/>
    <s v=""/>
    <s v=""/>
    <m/>
    <m/>
    <m/>
    <e v="#REF!"/>
    <m/>
  </r>
  <r>
    <x v="1359"/>
    <n v="237.25700399999999"/>
    <n v="1.7395818623499317"/>
    <n v="0.17608539109282725"/>
    <m/>
    <x v="0"/>
    <n v="123446612.30406651"/>
    <n v="0.16392494672559102"/>
    <s v=""/>
    <m/>
    <m/>
    <m/>
    <m/>
    <m/>
    <m/>
    <m/>
    <n v="1366"/>
    <s v=""/>
    <s v=""/>
    <m/>
    <m/>
    <m/>
    <e v="#REF!"/>
    <m/>
  </r>
  <r>
    <x v="1360"/>
    <n v="237.37699900000001"/>
    <n v="1.7371049885545897"/>
    <n v="0.17556279248002166"/>
    <m/>
    <x v="0"/>
    <n v="123791720.99888255"/>
    <n v="0.1640035846383838"/>
    <s v=""/>
    <m/>
    <m/>
    <m/>
    <m/>
    <m/>
    <m/>
    <m/>
    <n v="1367"/>
    <s v=""/>
    <s v=""/>
    <m/>
    <m/>
    <m/>
    <e v="#REF!"/>
    <m/>
  </r>
  <r>
    <x v="1361"/>
    <n v="230.233002"/>
    <n v="1.6330968637721635"/>
    <n v="0.15448347610317092"/>
    <m/>
    <x v="0"/>
    <n v="138609187.92042771"/>
    <n v="0.15905538260838245"/>
    <s v=""/>
    <m/>
    <m/>
    <m/>
    <m/>
    <m/>
    <m/>
    <m/>
    <n v="1368"/>
    <s v=""/>
    <s v=""/>
    <m/>
    <m/>
    <m/>
    <e v="#REF!"/>
    <m/>
  </r>
  <r>
    <x v="1362"/>
    <n v="222.89399700000001"/>
    <n v="1.6539940278099741"/>
    <n v="0.15841792866777507"/>
    <m/>
    <x v="0"/>
    <n v="135054676.7077812"/>
    <n v="0.15398125781249308"/>
    <s v=""/>
    <m/>
    <m/>
    <m/>
    <m/>
    <m/>
    <m/>
    <m/>
    <n v="1369"/>
    <s v=""/>
    <s v=""/>
    <m/>
    <m/>
    <m/>
    <e v="#REF!"/>
    <m/>
  </r>
  <r>
    <x v="1363"/>
    <n v="225.73599200000001"/>
    <n v="1.6543328318083359"/>
    <n v="0.15846372451887797"/>
    <m/>
    <x v="0"/>
    <n v="134992317.28696704"/>
    <n v="0.15594052670918238"/>
    <s v=""/>
    <m/>
    <m/>
    <m/>
    <m/>
    <m/>
    <m/>
    <m/>
    <n v="1370"/>
    <s v=""/>
    <s v=""/>
    <m/>
    <m/>
    <m/>
    <e v="#REF!"/>
    <m/>
  </r>
  <r>
    <x v="1364"/>
    <n v="225.77200300000001"/>
    <n v="1.642799205367979"/>
    <n v="0.15623534341732018"/>
    <m/>
    <x v="0"/>
    <n v="136867560.80976853"/>
    <n v="0.15596134407002296"/>
    <s v=""/>
    <m/>
    <m/>
    <m/>
    <m/>
    <m/>
    <m/>
    <m/>
    <n v="1371"/>
    <s v=""/>
    <s v=""/>
    <m/>
    <m/>
    <m/>
    <e v="#REF!"/>
    <m/>
  </r>
  <r>
    <x v="1365"/>
    <n v="224.15400700000001"/>
    <n v="1.6472181592796535"/>
    <n v="0.15705692092627499"/>
    <m/>
    <x v="0"/>
    <n v="136124118.03805047"/>
    <n v="0.15483961627095619"/>
    <s v=""/>
    <m/>
    <m/>
    <m/>
    <m/>
    <m/>
    <m/>
    <m/>
    <n v="1372"/>
    <s v=""/>
    <s v=""/>
    <m/>
    <m/>
    <m/>
    <e v="#REF!"/>
    <m/>
  </r>
  <r>
    <x v="1366"/>
    <n v="222.878998"/>
    <n v="1.6729374520801288"/>
    <n v="0.16190285831300927"/>
    <m/>
    <x v="0"/>
    <n v="131866209.5739526"/>
    <n v="0.15394685288826965"/>
    <s v=""/>
    <m/>
    <m/>
    <m/>
    <m/>
    <m/>
    <m/>
    <m/>
    <n v="1373"/>
    <s v=""/>
    <s v=""/>
    <m/>
    <m/>
    <m/>
    <e v="#REF!"/>
    <m/>
  </r>
  <r>
    <x v="1367"/>
    <n v="228.537994"/>
    <n v="1.6768470140768061"/>
    <n v="0.16263996602781172"/>
    <m/>
    <x v="0"/>
    <n v="131243017.27608368"/>
    <n v="0.15785152276869102"/>
    <s v=""/>
    <m/>
    <m/>
    <m/>
    <m/>
    <m/>
    <m/>
    <m/>
    <n v="1374"/>
    <s v=""/>
    <s v=""/>
    <m/>
    <m/>
    <m/>
    <e v="#REF!"/>
    <m/>
  </r>
  <r>
    <x v="1368"/>
    <n v="228.99499499999999"/>
    <n v="1.6748695461691185"/>
    <n v="0.16223681105975729"/>
    <m/>
    <x v="0"/>
    <n v="131545729.31504853"/>
    <n v="0.15816305734003666"/>
    <s v=""/>
    <m/>
    <m/>
    <m/>
    <m/>
    <m/>
    <m/>
    <m/>
    <n v="1375"/>
    <s v=""/>
    <s v=""/>
    <m/>
    <m/>
    <m/>
    <e v="#REF!"/>
    <m/>
  </r>
  <r>
    <x v="1369"/>
    <n v="228.854996"/>
    <n v="1.6812888220766111"/>
    <n v="0.16346071454060471"/>
    <m/>
    <x v="0"/>
    <n v="130530530.56190082"/>
    <n v="0.15806224828917018"/>
    <s v=""/>
    <m/>
    <m/>
    <m/>
    <m/>
    <m/>
    <m/>
    <m/>
    <n v="1376"/>
    <s v=""/>
    <s v=""/>
    <m/>
    <m/>
    <m/>
    <e v="#REF!"/>
    <m/>
  </r>
  <r>
    <x v="1370"/>
    <n v="229.70500200000001"/>
    <n v="1.6831319769656021"/>
    <n v="0.16379936227032929"/>
    <m/>
    <x v="0"/>
    <n v="130237541.10941103"/>
    <n v="0.15864518887209078"/>
    <s v=""/>
    <m/>
    <m/>
    <m/>
    <m/>
    <m/>
    <m/>
    <m/>
    <n v="1377"/>
    <s v=""/>
    <s v=""/>
    <m/>
    <m/>
    <m/>
    <e v="#REF!"/>
    <m/>
  </r>
  <r>
    <x v="1371"/>
    <n v="233.421997"/>
    <n v="1.7330136647752508"/>
    <n v="0.17344541310453931"/>
    <m/>
    <x v="0"/>
    <n v="122511261.95531909"/>
    <n v="0.16119973474920526"/>
    <s v=""/>
    <m/>
    <m/>
    <m/>
    <m/>
    <m/>
    <m/>
    <m/>
    <n v="1378"/>
    <s v=""/>
    <s v=""/>
    <m/>
    <m/>
    <m/>
    <e v="#REF!"/>
    <m/>
  </r>
  <r>
    <x v="1372"/>
    <n v="236.76499899999999"/>
    <n v="1.8357992963862422"/>
    <n v="0.19399623766862201"/>
    <m/>
    <x v="0"/>
    <n v="107972515.1832885"/>
    <n v="0.16350413480186526"/>
    <s v=""/>
    <m/>
    <m/>
    <m/>
    <m/>
    <m/>
    <m/>
    <m/>
    <n v="1379"/>
    <s v=""/>
    <s v=""/>
    <m/>
    <m/>
    <m/>
    <e v="#REF!"/>
    <m/>
  </r>
  <r>
    <x v="1373"/>
    <n v="250.82299800000001"/>
    <n v="1.8238103711375331"/>
    <n v="0.19143932212031237"/>
    <m/>
    <x v="0"/>
    <n v="109377151.706313"/>
    <n v="0.17320773784343346"/>
    <s v=""/>
    <m/>
    <m/>
    <m/>
    <m/>
    <m/>
    <m/>
    <m/>
    <n v="1380"/>
    <s v=""/>
    <s v=""/>
    <m/>
    <m/>
    <m/>
    <e v="#REF!"/>
    <m/>
  </r>
  <r>
    <x v="1374"/>
    <n v="249.42799400000001"/>
    <n v="1.8215839666631759"/>
    <n v="0.19094890426894143"/>
    <m/>
    <x v="0"/>
    <n v="109638500.97338092"/>
    <n v="0.17223992409819633"/>
    <s v=""/>
    <m/>
    <m/>
    <m/>
    <m/>
    <m/>
    <m/>
    <m/>
    <n v="1381"/>
    <s v=""/>
    <s v=""/>
    <m/>
    <m/>
    <m/>
    <e v="#REF!"/>
    <m/>
  </r>
  <r>
    <x v="1375"/>
    <n v="249.04299900000001"/>
    <n v="1.7891892913653999"/>
    <n v="0.1841351122587408"/>
    <m/>
    <x v="0"/>
    <n v="113532370.94949532"/>
    <n v="0.17196959374138773"/>
    <s v=""/>
    <m/>
    <m/>
    <m/>
    <m/>
    <m/>
    <m/>
    <m/>
    <n v="1382"/>
    <s v=""/>
    <s v=""/>
    <m/>
    <m/>
    <m/>
    <e v="#REF!"/>
    <m/>
  </r>
  <r>
    <x v="1376"/>
    <n v="243.96899400000001"/>
    <n v="1.8064311805399953"/>
    <n v="0.1876161571399631"/>
    <m/>
    <x v="0"/>
    <n v="111338305.13901527"/>
    <n v="0.16845272936645461"/>
    <s v=""/>
    <m/>
    <m/>
    <m/>
    <m/>
    <m/>
    <m/>
    <m/>
    <n v="1383"/>
    <s v=""/>
    <s v=""/>
    <m/>
    <m/>
    <m/>
    <e v="#REF!"/>
    <m/>
  </r>
  <r>
    <x v="1377"/>
    <n v="246.92700199999999"/>
    <n v="1.7865298853772555"/>
    <n v="0.18346013696858821"/>
    <m/>
    <x v="0"/>
    <n v="113785718.2897566"/>
    <n v="0.17049070103498079"/>
    <s v=""/>
    <m/>
    <m/>
    <m/>
    <m/>
    <m/>
    <m/>
    <m/>
    <n v="1384"/>
    <s v=""/>
    <s v=""/>
    <m/>
    <m/>
    <m/>
    <e v="#REF!"/>
    <m/>
  </r>
  <r>
    <x v="1378"/>
    <n v="244.28199799999999"/>
    <n v="1.7586837096342787"/>
    <n v="0.17771961996244476"/>
    <m/>
    <x v="0"/>
    <n v="117326891.87305585"/>
    <n v="0.16866006863507615"/>
    <s v=""/>
    <m/>
    <m/>
    <m/>
    <m/>
    <m/>
    <m/>
    <m/>
    <n v="1385"/>
    <s v=""/>
    <s v=""/>
    <m/>
    <m/>
    <m/>
    <e v="#REF!"/>
    <m/>
  </r>
  <r>
    <x v="1379"/>
    <n v="240.365005"/>
    <n v="1.7751919244463188"/>
    <n v="0.1810341911865799"/>
    <m/>
    <x v="0"/>
    <n v="115118162.65126999"/>
    <n v="0.16595133256872996"/>
    <s v=""/>
    <m/>
    <m/>
    <m/>
    <m/>
    <m/>
    <m/>
    <m/>
    <n v="1386"/>
    <s v=""/>
    <s v=""/>
    <m/>
    <m/>
    <m/>
    <e v="#REF!"/>
    <m/>
  </r>
  <r>
    <x v="1380"/>
    <n v="242.604004"/>
    <n v="1.7808099029039479"/>
    <n v="0.18215807339544568"/>
    <m/>
    <x v="0"/>
    <n v="114383537.5942892"/>
    <n v="0.1674928090109529"/>
    <s v=""/>
    <m/>
    <m/>
    <m/>
    <m/>
    <m/>
    <m/>
    <m/>
    <n v="1387"/>
    <s v=""/>
    <s v=""/>
    <m/>
    <m/>
    <m/>
    <e v="#REF!"/>
    <m/>
  </r>
  <r>
    <x v="1381"/>
    <n v="248.72099299999999"/>
    <n v="1.8790880732558402"/>
    <n v="0.20219057564100201"/>
    <m/>
    <x v="0"/>
    <n v="101752535.89753729"/>
    <n v="0.17170254551088587"/>
    <s v=""/>
    <m/>
    <m/>
    <m/>
    <m/>
    <m/>
    <m/>
    <m/>
    <n v="1388"/>
    <s v=""/>
    <s v=""/>
    <m/>
    <m/>
    <m/>
    <e v="#REF!"/>
    <m/>
  </r>
  <r>
    <x v="1382"/>
    <n v="257.03601099999997"/>
    <n v="1.9227994342817194"/>
    <n v="0.21157178543324667"/>
    <m/>
    <x v="0"/>
    <n v="97013302.665107101"/>
    <n v="0.17743813321921231"/>
    <s v=""/>
    <m/>
    <m/>
    <m/>
    <m/>
    <m/>
    <m/>
    <m/>
    <n v="1389"/>
    <s v=""/>
    <s v=""/>
    <m/>
    <m/>
    <m/>
    <e v="#REF!"/>
    <m/>
  </r>
  <r>
    <x v="1383"/>
    <n v="263.34500100000002"/>
    <n v="1.8900563321540889"/>
    <n v="0.2043414925411971"/>
    <m/>
    <x v="0"/>
    <n v="100312306.54927509"/>
    <n v="0.18178864896976638"/>
    <s v=""/>
    <m/>
    <m/>
    <m/>
    <m/>
    <m/>
    <m/>
    <m/>
    <n v="1390"/>
    <s v=""/>
    <s v=""/>
    <m/>
    <m/>
    <m/>
    <e v="#REF!"/>
    <m/>
  </r>
  <r>
    <x v="1384"/>
    <n v="258.55200200000002"/>
    <n v="1.8663971673481747"/>
    <n v="0.19920170384823147"/>
    <m/>
    <x v="0"/>
    <n v="102818444.23876725"/>
    <n v="0.17847536736415903"/>
    <s v=""/>
    <m/>
    <m/>
    <m/>
    <m/>
    <m/>
    <m/>
    <m/>
    <n v="1391"/>
    <s v=""/>
    <s v=""/>
    <m/>
    <m/>
    <m/>
    <e v="#REF!"/>
    <m/>
  </r>
  <r>
    <x v="1385"/>
    <n v="271.108002"/>
    <n v="1.9657047478039251"/>
    <n v="0.22029376480416199"/>
    <m/>
    <x v="0"/>
    <n v="91871529.229239196"/>
    <n v="0.18712314202836847"/>
    <s v=""/>
    <m/>
    <m/>
    <m/>
    <m/>
    <m/>
    <m/>
    <m/>
    <n v="1392"/>
    <s v=""/>
    <s v=""/>
    <m/>
    <m/>
    <m/>
    <e v="#REF!"/>
    <m/>
  </r>
  <r>
    <x v="1386"/>
    <n v="269.96301299999999"/>
    <n v="1.9448627043376747"/>
    <n v="0.21559629501876573"/>
    <m/>
    <x v="0"/>
    <n v="93814944.241158277"/>
    <n v="0.18632800228260504"/>
    <s v=""/>
    <m/>
    <m/>
    <m/>
    <m/>
    <m/>
    <m/>
    <m/>
    <n v="1393"/>
    <s v=""/>
    <s v=""/>
    <m/>
    <m/>
    <m/>
    <e v="#REF!"/>
    <m/>
  </r>
  <r>
    <x v="1387"/>
    <n v="265.98199499999998"/>
    <n v="1.978095673653258"/>
    <n v="0.22293744885617589"/>
    <m/>
    <x v="0"/>
    <n v="90603922.669288263"/>
    <n v="0.183575532461732"/>
    <s v=""/>
    <m/>
    <m/>
    <m/>
    <m/>
    <m/>
    <m/>
    <m/>
    <n v="1394"/>
    <s v=""/>
    <s v=""/>
    <m/>
    <m/>
    <m/>
    <e v="#REF!"/>
    <m/>
  </r>
  <r>
    <x v="1388"/>
    <n v="270.82699600000001"/>
    <n v="1.9665048953987259"/>
    <n v="0.22029825664038236"/>
    <m/>
    <x v="0"/>
    <n v="91661005.272962883"/>
    <n v="0.1869145916667635"/>
    <s v=""/>
    <m/>
    <m/>
    <m/>
    <m/>
    <m/>
    <m/>
    <m/>
    <n v="1395"/>
    <s v=""/>
    <s v=""/>
    <m/>
    <m/>
    <m/>
    <e v="#REF!"/>
    <m/>
  </r>
  <r>
    <x v="1389"/>
    <n v="269.15600599999999"/>
    <n v="2.0807176626804025"/>
    <n v="0.24585804928536109"/>
    <m/>
    <x v="0"/>
    <n v="81009062.758949474"/>
    <n v="0.18575650242416841"/>
    <s v=""/>
    <m/>
    <m/>
    <m/>
    <m/>
    <m/>
    <m/>
    <m/>
    <n v="1396"/>
    <s v=""/>
    <s v=""/>
    <m/>
    <m/>
    <m/>
    <e v="#REF!"/>
    <m/>
  </r>
  <r>
    <x v="1390"/>
    <n v="310.82699600000001"/>
    <n v="2.1327823643270385"/>
    <n v="0.25806865066945878"/>
    <m/>
    <x v="0"/>
    <n v="76950751.668861717"/>
    <n v="0.21449875219626349"/>
    <s v=""/>
    <m/>
    <m/>
    <m/>
    <m/>
    <m/>
    <m/>
    <m/>
    <n v="1397"/>
    <s v=""/>
    <s v=""/>
    <m/>
    <m/>
    <m/>
    <e v="#REF!"/>
    <m/>
  </r>
  <r>
    <x v="1391"/>
    <n v="292.033997"/>
    <n v="2.0990292680494984"/>
    <n v="0.2498702135824534"/>
    <m/>
    <x v="0"/>
    <n v="79382368.300080106"/>
    <n v="0.20152463711701124"/>
    <s v=""/>
    <m/>
    <m/>
    <m/>
    <m/>
    <m/>
    <m/>
    <m/>
    <n v="1398"/>
    <s v=""/>
    <s v=""/>
    <m/>
    <m/>
    <m/>
    <e v="#REF!"/>
    <m/>
  </r>
  <r>
    <x v="1392"/>
    <n v="288.04501299999998"/>
    <n v="2.0868608072240602"/>
    <n v="0.24694335380988541"/>
    <m/>
    <x v="0"/>
    <n v="80298624.604514509"/>
    <n v="0.19876677534737291"/>
    <s v=""/>
    <m/>
    <m/>
    <m/>
    <m/>
    <m/>
    <m/>
    <m/>
    <n v="1399"/>
    <s v=""/>
    <s v=""/>
    <m/>
    <m/>
    <m/>
    <e v="#REF!"/>
    <m/>
  </r>
  <r>
    <x v="1393"/>
    <n v="286.04199199999999"/>
    <n v="2.0301215884496577"/>
    <n v="0.23348702240691491"/>
    <m/>
    <x v="0"/>
    <n v="84660889.446118504"/>
    <n v="0.19737944416116898"/>
    <s v=""/>
    <m/>
    <m/>
    <m/>
    <m/>
    <m/>
    <m/>
    <m/>
    <n v="1400"/>
    <s v=""/>
    <s v=""/>
    <m/>
    <m/>
    <m/>
    <e v="#REF!"/>
    <m/>
  </r>
  <r>
    <x v="1394"/>
    <n v="278.091003"/>
    <n v="2.0399953380874511"/>
    <n v="0.23572978876920828"/>
    <m/>
    <x v="0"/>
    <n v="83832964.843485966"/>
    <n v="0.19188797625526233"/>
    <s v=""/>
    <m/>
    <m/>
    <m/>
    <m/>
    <m/>
    <m/>
    <m/>
    <n v="1401"/>
    <s v=""/>
    <s v=""/>
    <m/>
    <m/>
    <m/>
    <e v="#REF!"/>
    <m/>
  </r>
  <r>
    <x v="1395"/>
    <n v="273.49899299999998"/>
    <n v="2.0361877626533453"/>
    <n v="0.2347649052463584"/>
    <m/>
    <x v="0"/>
    <n v="84141543.158237725"/>
    <n v="0.18870466850965098"/>
    <s v=""/>
    <m/>
    <m/>
    <m/>
    <m/>
    <m/>
    <m/>
    <m/>
    <n v="1402"/>
    <s v=""/>
    <s v=""/>
    <m/>
    <m/>
    <m/>
    <e v="#REF!"/>
    <m/>
  </r>
  <r>
    <x v="1396"/>
    <n v="278.88198899999998"/>
    <n v="2.0129885787403752"/>
    <n v="0.22938768978693683"/>
    <m/>
    <x v="0"/>
    <n v="86054486.50143975"/>
    <n v="0.1924137379221513"/>
    <s v=""/>
    <m/>
    <m/>
    <m/>
    <m/>
    <m/>
    <m/>
    <m/>
    <n v="1403"/>
    <s v=""/>
    <s v=""/>
    <m/>
    <m/>
    <m/>
    <e v="#REF!"/>
    <m/>
  </r>
  <r>
    <x v="1397"/>
    <n v="275.65701300000001"/>
    <n v="2.0229045263818062"/>
    <n v="0.23161968489231008"/>
    <m/>
    <x v="0"/>
    <n v="85202201.067120373"/>
    <n v="0.19018372591112848"/>
    <s v=""/>
    <m/>
    <m/>
    <m/>
    <m/>
    <m/>
    <m/>
    <m/>
    <n v="1404"/>
    <s v=""/>
    <s v=""/>
    <m/>
    <m/>
    <m/>
    <e v="#REF!"/>
    <m/>
  </r>
  <r>
    <x v="1398"/>
    <n v="277.341003"/>
    <n v="2.0141235804993536"/>
    <n v="0.22958119443946448"/>
    <m/>
    <x v="0"/>
    <n v="85937450.73509489"/>
    <n v="0.19134057896797566"/>
    <s v=""/>
    <m/>
    <m/>
    <m/>
    <m/>
    <m/>
    <m/>
    <m/>
    <n v="1405"/>
    <s v=""/>
    <s v=""/>
    <m/>
    <m/>
    <m/>
    <e v="#REF!"/>
    <m/>
  </r>
  <r>
    <x v="1399"/>
    <n v="276.00500499999998"/>
    <n v="2.1031287686534186"/>
    <n v="0.2498417021445479"/>
    <m/>
    <x v="0"/>
    <n v="78337734.319272652"/>
    <n v="0.19041390328782232"/>
    <s v=""/>
    <m/>
    <m/>
    <m/>
    <m/>
    <m/>
    <m/>
    <m/>
    <n v="1406"/>
    <s v=""/>
    <s v=""/>
    <m/>
    <m/>
    <m/>
    <e v="#REF!"/>
    <m/>
  </r>
  <r>
    <x v="1400"/>
    <n v="292.63900799999999"/>
    <n v="2.1418998065710761"/>
    <n v="0.25895965847079522"/>
    <m/>
    <x v="0"/>
    <n v="75445354.699215844"/>
    <n v="0.20187382088623551"/>
    <s v=""/>
    <m/>
    <m/>
    <m/>
    <m/>
    <m/>
    <m/>
    <m/>
    <n v="1407"/>
    <s v=""/>
    <s v=""/>
    <m/>
    <m/>
    <m/>
    <e v="#REF!"/>
    <m/>
  </r>
  <r>
    <x v="1401"/>
    <n v="293.63299599999999"/>
    <n v="2.147522789942617"/>
    <n v="0.26028793574539461"/>
    <m/>
    <x v="0"/>
    <n v="75045304.32610853"/>
    <n v="0.20255424054603313"/>
    <s v=""/>
    <m/>
    <m/>
    <m/>
    <m/>
    <m/>
    <m/>
    <m/>
    <n v="1408"/>
    <s v=""/>
    <s v=""/>
    <m/>
    <m/>
    <m/>
    <e v="#REF!"/>
    <m/>
  </r>
  <r>
    <x v="1402"/>
    <n v="294.48400900000001"/>
    <n v="2.1120067793150863"/>
    <n v="0.25164824508081829"/>
    <m/>
    <x v="0"/>
    <n v="77523615.824395895"/>
    <n v="0.20313600004313798"/>
    <s v=""/>
    <m/>
    <m/>
    <m/>
    <m/>
    <m/>
    <m/>
    <m/>
    <n v="1409"/>
    <s v=""/>
    <s v=""/>
    <m/>
    <m/>
    <m/>
    <e v="#REF!"/>
    <m/>
  </r>
  <r>
    <x v="1403"/>
    <n v="289.10299700000002"/>
    <n v="2.0981517485266443"/>
    <n v="0.24831661897445584"/>
    <m/>
    <x v="0"/>
    <n v="78536709.738994256"/>
    <n v="0.19941897046848314"/>
    <s v=""/>
    <m/>
    <m/>
    <m/>
    <m/>
    <m/>
    <m/>
    <m/>
    <n v="1410"/>
    <s v=""/>
    <s v=""/>
    <m/>
    <m/>
    <m/>
    <e v="#REF!"/>
    <m/>
  </r>
  <r>
    <x v="1404"/>
    <n v="287.69601399999999"/>
    <n v="2.0755199691682282"/>
    <n v="0.24293038075514806"/>
    <m/>
    <x v="0"/>
    <n v="80226898.871133104"/>
    <n v="0.19844328931260991"/>
    <s v=""/>
    <m/>
    <m/>
    <m/>
    <m/>
    <m/>
    <m/>
    <m/>
    <n v="1411"/>
    <s v=""/>
    <s v=""/>
    <m/>
    <m/>
    <m/>
    <e v="#REF!"/>
    <m/>
  </r>
  <r>
    <x v="1405"/>
    <n v="282.80599999999998"/>
    <n v="2.0503337469422624"/>
    <n v="0.23694879844573224"/>
    <m/>
    <x v="0"/>
    <n v="82169813.076378629"/>
    <n v="0.19505508666654223"/>
    <s v=""/>
    <m/>
    <m/>
    <m/>
    <m/>
    <m/>
    <m/>
    <m/>
    <n v="1412"/>
    <s v=""/>
    <s v=""/>
    <m/>
    <m/>
    <m/>
    <e v="#REF!"/>
    <m/>
  </r>
  <r>
    <x v="1406"/>
    <n v="281.22500600000001"/>
    <n v="2.0792061029882776"/>
    <n v="0.24359275368759992"/>
    <m/>
    <x v="0"/>
    <n v="79851340.698164523"/>
    <n v="0.19395960553065916"/>
    <s v=""/>
    <m/>
    <m/>
    <m/>
    <m/>
    <m/>
    <m/>
    <m/>
    <n v="1413"/>
    <s v=""/>
    <s v=""/>
    <m/>
    <m/>
    <m/>
    <e v="#REF!"/>
    <m/>
  </r>
  <r>
    <x v="1407"/>
    <n v="284.84698500000002"/>
    <n v="2.0546592056035871"/>
    <n v="0.23781241950741142"/>
    <m/>
    <x v="0"/>
    <n v="81732617.789813548"/>
    <n v="0.19645255466543243"/>
    <s v=""/>
    <m/>
    <m/>
    <m/>
    <m/>
    <m/>
    <m/>
    <m/>
    <n v="1414"/>
    <s v=""/>
    <s v=""/>
    <m/>
    <m/>
    <m/>
    <e v="#REF!"/>
    <m/>
  </r>
  <r>
    <x v="1408"/>
    <n v="281.90600599999999"/>
    <n v="2.030343692728279"/>
    <n v="0.23215572944569177"/>
    <m/>
    <x v="0"/>
    <n v="83662864.581430793"/>
    <n v="0.19441916728346409"/>
    <s v=""/>
    <m/>
    <m/>
    <m/>
    <m/>
    <m/>
    <m/>
    <m/>
    <n v="1415"/>
    <s v=""/>
    <s v=""/>
    <m/>
    <m/>
    <m/>
    <e v="#REF!"/>
    <m/>
  </r>
  <r>
    <x v="1409"/>
    <n v="278.74099699999999"/>
    <n v="2.0374677266045698"/>
    <n v="0.2337567149543282"/>
    <m/>
    <x v="0"/>
    <n v="83071399.982565761"/>
    <n v="0.19223138520989283"/>
    <s v=""/>
    <m/>
    <m/>
    <m/>
    <m/>
    <m/>
    <m/>
    <m/>
    <n v="1416"/>
    <s v=""/>
    <s v=""/>
    <m/>
    <m/>
    <m/>
    <e v="#REF!"/>
    <m/>
  </r>
  <r>
    <x v="1410"/>
    <n v="265.47799700000002"/>
    <n v="1.9270943796831546"/>
    <n v="0.20835529025616684"/>
    <m/>
    <x v="0"/>
    <n v="92067334.548809245"/>
    <n v="0.18307037348158123"/>
    <s v=""/>
    <m/>
    <m/>
    <m/>
    <m/>
    <m/>
    <m/>
    <m/>
    <n v="1417"/>
    <s v=""/>
    <s v=""/>
    <m/>
    <m/>
    <m/>
    <e v="#REF!"/>
    <m/>
  </r>
  <r>
    <x v="1411"/>
    <n v="264.34201000000002"/>
    <n v="1.9699907701920112"/>
    <n v="0.21760487485890376"/>
    <m/>
    <x v="0"/>
    <n v="87963774.056903079"/>
    <n v="0.18228226631067321"/>
    <s v=""/>
    <m/>
    <m/>
    <m/>
    <m/>
    <m/>
    <m/>
    <m/>
    <n v="1418"/>
    <s v=""/>
    <s v=""/>
    <m/>
    <m/>
    <m/>
    <e v="#REF!"/>
    <m/>
  </r>
  <r>
    <x v="1412"/>
    <n v="270.59799199999998"/>
    <n v="1.9405587896203285"/>
    <n v="0.2110773228376753"/>
    <m/>
    <x v="0"/>
    <n v="90587581.12965712"/>
    <n v="0.18659134593818588"/>
    <s v=""/>
    <m/>
    <m/>
    <m/>
    <m/>
    <m/>
    <m/>
    <m/>
    <n v="1419"/>
    <s v=""/>
    <s v=""/>
    <m/>
    <m/>
    <m/>
    <e v="#REF!"/>
    <m/>
  </r>
  <r>
    <x v="1413"/>
    <n v="266.18301400000001"/>
    <n v="1.9236195373807101"/>
    <n v="0.20736730929595279"/>
    <m/>
    <x v="0"/>
    <n v="92164354.299158543"/>
    <n v="0.18354221244100349"/>
    <s v=""/>
    <m/>
    <m/>
    <m/>
    <m/>
    <m/>
    <m/>
    <m/>
    <n v="1420"/>
    <s v=""/>
    <s v=""/>
    <m/>
    <m/>
    <m/>
    <e v="#REF!"/>
    <m/>
  </r>
  <r>
    <x v="1414"/>
    <n v="264.13198899999998"/>
    <n v="1.9350635425178206"/>
    <n v="0.20980935503149437"/>
    <m/>
    <x v="0"/>
    <n v="91062947.603420138"/>
    <n v="0.1821232208516893"/>
    <s v=""/>
    <m/>
    <m/>
    <m/>
    <m/>
    <m/>
    <m/>
    <m/>
    <n v="1421"/>
    <s v=""/>
    <s v=""/>
    <m/>
    <m/>
    <m/>
    <e v="#REF!"/>
    <m/>
  </r>
  <r>
    <x v="1415"/>
    <n v="258.48998999999998"/>
    <n v="1.8787400262917049"/>
    <n v="0.19752414465831319"/>
    <m/>
    <x v="0"/>
    <n v="96359310.166470453"/>
    <n v="0.17821905605967664"/>
    <s v=""/>
    <m/>
    <m/>
    <m/>
    <m/>
    <m/>
    <m/>
    <m/>
    <n v="1422"/>
    <s v=""/>
    <s v=""/>
    <m/>
    <m/>
    <m/>
    <e v="#REF!"/>
    <m/>
  </r>
  <r>
    <x v="1416"/>
    <n v="257.925995"/>
    <n v="1.5370012021643369"/>
    <n v="0.12565055037570788"/>
    <m/>
    <x v="0"/>
    <n v="131409402.29523402"/>
    <n v="0.17782557441494207"/>
    <s v=""/>
    <m/>
    <m/>
    <m/>
    <m/>
    <m/>
    <m/>
    <m/>
    <n v="1423"/>
    <s v=""/>
    <s v=""/>
    <m/>
    <m/>
    <m/>
    <e v="#REF!"/>
    <m/>
  </r>
  <r>
    <x v="1417"/>
    <n v="225.67100500000001"/>
    <n v="1.6504628322049799"/>
    <n v="0.14418424733514229"/>
    <m/>
    <x v="0"/>
    <n v="112001243.2302663"/>
    <n v="0.15558350995792303"/>
    <s v=""/>
    <m/>
    <m/>
    <m/>
    <m/>
    <m/>
    <m/>
    <m/>
    <n v="1424"/>
    <s v=""/>
    <s v=""/>
    <m/>
    <m/>
    <m/>
    <e v="#REF!"/>
    <m/>
  </r>
  <r>
    <x v="1418"/>
    <n v="226.899002"/>
    <n v="1.7133782104053767"/>
    <n v="0.15515810181229797"/>
    <m/>
    <x v="0"/>
    <n v="103456474.2057699"/>
    <n v="0.15642605182981831"/>
    <s v=""/>
    <m/>
    <m/>
    <m/>
    <m/>
    <m/>
    <m/>
    <m/>
    <n v="1425"/>
    <s v=""/>
    <s v=""/>
    <m/>
    <m/>
    <m/>
    <e v="#REF!"/>
    <m/>
  </r>
  <r>
    <x v="1419"/>
    <n v="235.354996"/>
    <n v="1.6929443627860949"/>
    <n v="0.15143899496215518"/>
    <m/>
    <x v="0"/>
    <n v="105918744.58847213"/>
    <n v="0.16225146105791063"/>
    <s v=""/>
    <m/>
    <m/>
    <m/>
    <m/>
    <m/>
    <m/>
    <m/>
    <n v="1426"/>
    <s v=""/>
    <s v=""/>
    <m/>
    <m/>
    <m/>
    <e v="#REF!"/>
    <m/>
  </r>
  <r>
    <x v="1420"/>
    <n v="228.11199999999999"/>
    <n v="1.5320750705544242"/>
    <n v="0.12261415187219603"/>
    <m/>
    <x v="0"/>
    <n v="126042744.83284296"/>
    <n v="0.15724593082615212"/>
    <s v=""/>
    <m/>
    <m/>
    <m/>
    <m/>
    <m/>
    <m/>
    <m/>
    <n v="1427"/>
    <s v=""/>
    <s v=""/>
    <m/>
    <m/>
    <m/>
    <e v="#REF!"/>
    <m/>
  </r>
  <r>
    <x v="1421"/>
    <n v="210.067993"/>
    <n v="1.6127997404171355"/>
    <n v="0.13551883419017197"/>
    <m/>
    <x v="0"/>
    <n v="112753859.40927763"/>
    <n v="0.14480376898324757"/>
    <s v=""/>
    <m/>
    <m/>
    <m/>
    <m/>
    <m/>
    <m/>
    <m/>
    <n v="1428"/>
    <s v=""/>
    <s v=""/>
    <m/>
    <m/>
    <m/>
    <e v="#REF!"/>
    <m/>
  </r>
  <r>
    <x v="1422"/>
    <n v="222.07600400000001"/>
    <n v="1.6433493677628777"/>
    <n v="0.14063587003750963"/>
    <m/>
    <x v="0"/>
    <n v="108476426.36318159"/>
    <n v="0.15307712967682358"/>
    <s v=""/>
    <m/>
    <m/>
    <m/>
    <m/>
    <m/>
    <m/>
    <m/>
    <n v="1429"/>
    <s v=""/>
    <s v=""/>
    <m/>
    <m/>
    <m/>
    <e v="#REF!"/>
    <m/>
  </r>
  <r>
    <x v="1423"/>
    <n v="226.050003"/>
    <n v="1.6354412296173189"/>
    <n v="0.13926554186266607"/>
    <m/>
    <x v="0"/>
    <n v="109514801.78919449"/>
    <n v="0.1558123541993372"/>
    <s v=""/>
    <m/>
    <m/>
    <m/>
    <m/>
    <m/>
    <m/>
    <m/>
    <n v="1430"/>
    <s v=""/>
    <s v=""/>
    <m/>
    <m/>
    <m/>
    <e v="#REF!"/>
    <m/>
  </r>
  <r>
    <x v="1424"/>
    <n v="224.70100400000001"/>
    <n v="1.6834806967638916"/>
    <n v="0.14742934227368756"/>
    <m/>
    <x v="0"/>
    <n v="103075323.23769797"/>
    <n v="0.15487848135078724"/>
    <s v=""/>
    <m/>
    <m/>
    <m/>
    <m/>
    <m/>
    <m/>
    <m/>
    <n v="1431"/>
    <s v=""/>
    <s v=""/>
    <m/>
    <m/>
    <m/>
    <e v="#REF!"/>
    <m/>
  </r>
  <r>
    <x v="1425"/>
    <n v="229.11399800000001"/>
    <n v="1.6735473015179414"/>
    <n v="0.14563684419117434"/>
    <m/>
    <x v="0"/>
    <n v="104286351.6925223"/>
    <n v="0.15790787212241941"/>
    <s v=""/>
    <m/>
    <m/>
    <m/>
    <m/>
    <m/>
    <m/>
    <m/>
    <n v="1432"/>
    <s v=""/>
    <s v=""/>
    <m/>
    <m/>
    <m/>
    <e v="#REF!"/>
    <m/>
  </r>
  <r>
    <x v="1426"/>
    <n v="230.25599700000001"/>
    <n v="1.6592877146608285"/>
    <n v="0.14313776756847604"/>
    <m/>
    <x v="0"/>
    <n v="106058082.64429086"/>
    <n v="0.15869081990116993"/>
    <s v=""/>
    <m/>
    <m/>
    <m/>
    <m/>
    <m/>
    <m/>
    <m/>
    <n v="1433"/>
    <s v=""/>
    <s v=""/>
    <m/>
    <m/>
    <m/>
    <e v="#REF!"/>
    <m/>
  </r>
  <r>
    <x v="1427"/>
    <n v="228.026993"/>
    <n v="1.6675651719457163"/>
    <n v="0.14454844329956545"/>
    <m/>
    <x v="0"/>
    <n v="104994407.47196878"/>
    <n v="0.15715051563597002"/>
    <s v=""/>
    <m/>
    <m/>
    <m/>
    <m/>
    <m/>
    <m/>
    <m/>
    <n v="1434"/>
    <s v=""/>
    <s v=""/>
    <m/>
    <m/>
    <m/>
    <e v="#REF!"/>
    <m/>
  </r>
  <r>
    <x v="1428"/>
    <n v="229.324005"/>
    <n v="1.6521020254990055"/>
    <n v="0.14185057815336699"/>
    <m/>
    <x v="0"/>
    <n v="106936144.94498158"/>
    <n v="0.15804027046954155"/>
    <s v=""/>
    <m/>
    <m/>
    <m/>
    <m/>
    <m/>
    <m/>
    <m/>
    <n v="1435"/>
    <s v=""/>
    <s v=""/>
    <m/>
    <m/>
    <m/>
    <e v="#REF!"/>
    <m/>
  </r>
  <r>
    <x v="1429"/>
    <n v="227.21499600000001"/>
    <n v="1.6745736633116917"/>
    <n v="0.14569187270154549"/>
    <m/>
    <x v="0"/>
    <n v="104021520.39232093"/>
    <n v="0.15658275635670729"/>
    <s v=""/>
    <m/>
    <m/>
    <m/>
    <m/>
    <m/>
    <m/>
    <m/>
    <n v="1436"/>
    <s v=""/>
    <s v=""/>
    <m/>
    <m/>
    <m/>
    <e v="#REF!"/>
    <m/>
  </r>
  <r>
    <x v="1430"/>
    <n v="239.84599299999999"/>
    <n v="1.771164264651033"/>
    <n v="0.16242075306599263"/>
    <m/>
    <x v="0"/>
    <n v="92016034.83657293"/>
    <n v="0.16527006397210972"/>
    <s v=""/>
    <m/>
    <m/>
    <m/>
    <m/>
    <m/>
    <m/>
    <m/>
    <n v="1437"/>
    <s v=""/>
    <s v=""/>
    <m/>
    <m/>
    <m/>
    <e v="#REF!"/>
    <m/>
  </r>
  <r>
    <x v="1431"/>
    <n v="243.41499300000001"/>
    <n v="1.7314255062643138"/>
    <n v="0.15511373996455355"/>
    <m/>
    <x v="0"/>
    <n v="96140283.750754789"/>
    <n v="0.16772498010092826"/>
    <s v=""/>
    <m/>
    <m/>
    <m/>
    <m/>
    <m/>
    <m/>
    <m/>
    <n v="1438"/>
    <s v=""/>
    <s v=""/>
    <m/>
    <m/>
    <m/>
    <e v="#REF!"/>
    <m/>
  </r>
  <r>
    <x v="1432"/>
    <n v="238.33599899999999"/>
    <n v="1.7334821621665455"/>
    <n v="0.15546349740737583"/>
    <m/>
    <x v="0"/>
    <n v="95906880.702163815"/>
    <n v="0.16422102744915618"/>
    <s v=""/>
    <m/>
    <m/>
    <m/>
    <m/>
    <m/>
    <m/>
    <m/>
    <n v="1439"/>
    <s v=""/>
    <s v=""/>
    <m/>
    <m/>
    <m/>
    <e v="#REF!"/>
    <m/>
  </r>
  <r>
    <x v="1433"/>
    <n v="238.32899499999999"/>
    <n v="1.7451405397042823"/>
    <n v="0.15753561591219475"/>
    <m/>
    <x v="0"/>
    <n v="94611862.180943161"/>
    <n v="0.1642119273517314"/>
    <s v=""/>
    <m/>
    <m/>
    <m/>
    <m/>
    <m/>
    <m/>
    <m/>
    <n v="1440"/>
    <s v=""/>
    <s v=""/>
    <m/>
    <m/>
    <m/>
    <e v="#REF!"/>
    <m/>
  </r>
  <r>
    <x v="1434"/>
    <n v="230.608994"/>
    <n v="1.6761705312030815"/>
    <n v="0.14503116765428359"/>
    <m/>
    <x v="0"/>
    <n v="102085281.52005062"/>
    <n v="0.15888033502406346"/>
    <s v=""/>
    <m/>
    <m/>
    <m/>
    <m/>
    <m/>
    <m/>
    <m/>
    <n v="1441"/>
    <s v=""/>
    <s v=""/>
    <m/>
    <m/>
    <m/>
    <e v="#REF!"/>
    <m/>
  </r>
  <r>
    <x v="1435"/>
    <n v="230.49200400000001"/>
    <n v="1.6735159715287296"/>
    <n v="0.1445543666467641"/>
    <m/>
    <x v="0"/>
    <n v="102403313.43606688"/>
    <n v="0.15879560046892693"/>
    <s v=""/>
    <m/>
    <m/>
    <m/>
    <m/>
    <m/>
    <m/>
    <m/>
    <n v="1442"/>
    <s v=""/>
    <s v=""/>
    <m/>
    <m/>
    <m/>
    <e v="#REF!"/>
    <m/>
  </r>
  <r>
    <x v="1436"/>
    <n v="230.25"/>
    <n v="1.6645182596203374"/>
    <n v="0.14298272598465436"/>
    <m/>
    <x v="0"/>
    <n v="103499132.20338157"/>
    <n v="0.15862474507528149"/>
    <s v=""/>
    <m/>
    <m/>
    <m/>
    <m/>
    <m/>
    <m/>
    <m/>
    <n v="1443"/>
    <s v=""/>
    <s v=""/>
    <m/>
    <m/>
    <m/>
    <e v="#REF!"/>
    <m/>
  </r>
  <r>
    <x v="1437"/>
    <n v="229.07600400000001"/>
    <n v="1.6695598855375224"/>
    <n v="0.14383154031019016"/>
    <m/>
    <x v="0"/>
    <n v="102866771.69275656"/>
    <n v="0.15781184354673347"/>
    <s v=""/>
    <m/>
    <m/>
    <m/>
    <m/>
    <m/>
    <m/>
    <m/>
    <n v="1444"/>
    <s v=""/>
    <s v=""/>
    <m/>
    <m/>
    <m/>
    <e v="#REF!"/>
    <m/>
  </r>
  <r>
    <x v="1438"/>
    <n v="233.520996"/>
    <n v="1.6923705689117989"/>
    <n v="0.14774398015208259"/>
    <m/>
    <x v="0"/>
    <n v="100050542.83798602"/>
    <n v="0.16086983826609846"/>
    <s v=""/>
    <m/>
    <m/>
    <m/>
    <m/>
    <m/>
    <m/>
    <m/>
    <n v="1445"/>
    <s v=""/>
    <s v=""/>
    <m/>
    <m/>
    <m/>
    <e v="#REF!"/>
    <m/>
  </r>
  <r>
    <x v="1439"/>
    <n v="231.216995"/>
    <n v="1.6493991364723701"/>
    <n v="0.1401904553110247"/>
    <m/>
    <x v="0"/>
    <n v="105126154.75722481"/>
    <n v="0.15927020255110794"/>
    <s v=""/>
    <m/>
    <m/>
    <m/>
    <m/>
    <m/>
    <m/>
    <m/>
    <n v="1446"/>
    <s v=""/>
    <s v=""/>
    <m/>
    <m/>
    <m/>
    <e v="#REF!"/>
    <m/>
  </r>
  <r>
    <x v="1440"/>
    <n v="226.96899400000001"/>
    <n v="1.6748797355169469"/>
    <n v="0.14450447359512758"/>
    <m/>
    <x v="0"/>
    <n v="101872617.92748687"/>
    <n v="0.15633996442375664"/>
    <s v=""/>
    <m/>
    <m/>
    <m/>
    <m/>
    <m/>
    <m/>
    <m/>
    <n v="1447"/>
    <s v=""/>
    <s v=""/>
    <m/>
    <m/>
    <m/>
    <e v="#REF!"/>
    <m/>
  </r>
  <r>
    <x v="1441"/>
    <n v="230.93600499999999"/>
    <n v="1.6722632908902428"/>
    <n v="0.14403562758400545"/>
    <m/>
    <x v="0"/>
    <n v="102185599.3907147"/>
    <n v="0.15906836639987224"/>
    <s v=""/>
    <m/>
    <m/>
    <m/>
    <m/>
    <m/>
    <m/>
    <m/>
    <n v="1448"/>
    <s v=""/>
    <s v=""/>
    <m/>
    <m/>
    <m/>
    <e v="#REF!"/>
    <m/>
  </r>
  <r>
    <x v="1442"/>
    <n v="230.358002"/>
    <n v="1.7029135388998324"/>
    <n v="0.149297571232687"/>
    <m/>
    <x v="0"/>
    <n v="98434441.812847421"/>
    <n v="0.15866610904575926"/>
    <s v=""/>
    <m/>
    <m/>
    <m/>
    <m/>
    <m/>
    <m/>
    <m/>
    <n v="1449"/>
    <s v=""/>
    <s v=""/>
    <m/>
    <m/>
    <m/>
    <e v="#REF!"/>
    <m/>
  </r>
  <r>
    <x v="1443"/>
    <n v="234.36199999999999"/>
    <n v="1.707192356482474"/>
    <n v="0.15002974693527948"/>
    <m/>
    <x v="0"/>
    <n v="97934656.166593775"/>
    <n v="0.16141978350478073"/>
    <s v=""/>
    <m/>
    <m/>
    <m/>
    <m/>
    <m/>
    <m/>
    <m/>
    <n v="1450"/>
    <s v=""/>
    <s v=""/>
    <m/>
    <m/>
    <m/>
    <e v="#REF!"/>
    <m/>
  </r>
  <r>
    <x v="1444"/>
    <n v="232.83599899999999"/>
    <n v="1.73603155223002"/>
    <n v="0.15504249714464877"/>
    <m/>
    <x v="0"/>
    <n v="94620784.340420544"/>
    <n v="0.16035620945249621"/>
    <s v=""/>
    <m/>
    <m/>
    <m/>
    <m/>
    <m/>
    <m/>
    <m/>
    <n v="1451"/>
    <s v=""/>
    <s v=""/>
    <m/>
    <m/>
    <m/>
    <e v="#REF!"/>
    <m/>
  </r>
  <r>
    <x v="1445"/>
    <n v="239.016006"/>
    <n v="1.7180194182600264"/>
    <n v="0.15180691903507035"/>
    <m/>
    <x v="0"/>
    <n v="96579328.077664271"/>
    <n v="0.1646081504361461"/>
    <s v=""/>
    <m/>
    <m/>
    <m/>
    <m/>
    <m/>
    <m/>
    <m/>
    <n v="1452"/>
    <s v=""/>
    <s v=""/>
    <m/>
    <m/>
    <m/>
    <e v="#REF!"/>
    <m/>
  </r>
  <r>
    <x v="1446"/>
    <n v="236.63999899999999"/>
    <n v="1.7132800060284934"/>
    <n v="0.15095115603505749"/>
    <m/>
    <x v="0"/>
    <n v="97107157.558406532"/>
    <n v="0.16296757428334338"/>
    <s v=""/>
    <m/>
    <m/>
    <m/>
    <m/>
    <m/>
    <m/>
    <m/>
    <n v="1453"/>
    <s v=""/>
    <s v=""/>
    <m/>
    <m/>
    <m/>
    <e v="#REF!"/>
    <m/>
  </r>
  <r>
    <x v="1447"/>
    <n v="236.003998"/>
    <n v="1.7238991226698637"/>
    <n v="0.15280396064601084"/>
    <m/>
    <x v="0"/>
    <n v="95898338.856443271"/>
    <n v="0.16252534735486143"/>
    <s v=""/>
    <m/>
    <m/>
    <m/>
    <m/>
    <m/>
    <m/>
    <m/>
    <n v="1454"/>
    <s v=""/>
    <s v=""/>
    <m/>
    <m/>
    <m/>
    <e v="#REF!"/>
    <m/>
  </r>
  <r>
    <x v="1448"/>
    <n v="237.26400799999999"/>
    <n v="1.7218524254598493"/>
    <n v="0.15242275153540991"/>
    <m/>
    <x v="0"/>
    <n v="96121057.268618226"/>
    <n v="0.16338880692068319"/>
    <s v=""/>
    <m/>
    <m/>
    <m/>
    <m/>
    <m/>
    <m/>
    <m/>
    <n v="1455"/>
    <s v=""/>
    <s v=""/>
    <m/>
    <m/>
    <m/>
    <e v="#REF!"/>
    <m/>
  </r>
  <r>
    <x v="1449"/>
    <n v="238.14700300000001"/>
    <n v="1.7440854562468455"/>
    <n v="0.15630246083171187"/>
    <m/>
    <x v="0"/>
    <n v="93633770.795686126"/>
    <n v="0.16398406516671893"/>
    <s v=""/>
    <m/>
    <m/>
    <m/>
    <m/>
    <m/>
    <m/>
    <m/>
    <n v="1456"/>
    <s v=""/>
    <s v=""/>
    <m/>
    <m/>
    <m/>
    <e v="#REF!"/>
    <m/>
  </r>
  <r>
    <x v="1450"/>
    <n v="240.36399800000001"/>
    <n v="1.7851053056893864"/>
    <n v="0.16363501385217116"/>
    <m/>
    <x v="0"/>
    <n v="89224475.85103029"/>
    <n v="0.16550634323697561"/>
    <s v=""/>
    <m/>
    <m/>
    <m/>
    <m/>
    <m/>
    <m/>
    <m/>
    <n v="1457"/>
    <s v=""/>
    <s v=""/>
    <m/>
    <m/>
    <m/>
    <e v="#REF!"/>
    <m/>
  </r>
  <r>
    <x v="1451"/>
    <n v="246.16999799999999"/>
    <n v="1.7624636635717326"/>
    <n v="0.15946481150435499"/>
    <m/>
    <x v="0"/>
    <n v="91483214.456547484"/>
    <n v="0.1694997424584965"/>
    <s v=""/>
    <m/>
    <m/>
    <m/>
    <m/>
    <m/>
    <m/>
    <m/>
    <n v="1458"/>
    <s v=""/>
    <s v=""/>
    <m/>
    <m/>
    <m/>
    <e v="#REF!"/>
    <m/>
  </r>
  <r>
    <x v="1452"/>
    <n v="243.074997"/>
    <n v="1.7574467491126096"/>
    <n v="0.15853785346155924"/>
    <m/>
    <x v="0"/>
    <n v="91999272.655623436"/>
    <n v="0.16736433101371298"/>
    <s v=""/>
    <m/>
    <m/>
    <m/>
    <m/>
    <m/>
    <m/>
    <m/>
    <n v="1459"/>
    <s v=""/>
    <s v=""/>
    <m/>
    <m/>
    <m/>
    <e v="#REF!"/>
    <m/>
  </r>
  <r>
    <x v="1453"/>
    <n v="242.49800099999999"/>
    <n v="1.7690548822483771"/>
    <n v="0.16061281023425331"/>
    <m/>
    <x v="0"/>
    <n v="90779152.59792693"/>
    <n v="0.16696270646950706"/>
    <s v=""/>
    <m/>
    <m/>
    <m/>
    <m/>
    <m/>
    <m/>
    <m/>
    <n v="1460"/>
    <s v=""/>
    <s v=""/>
    <m/>
    <m/>
    <m/>
    <e v="#REF!"/>
    <m/>
  </r>
  <r>
    <x v="1454"/>
    <n v="246.875"/>
    <n v="1.778847389711083"/>
    <n v="0.16233221665186087"/>
    <m/>
    <x v="0"/>
    <n v="89769420.945242926"/>
    <n v="0.16996304963336301"/>
    <s v=""/>
    <m/>
    <m/>
    <m/>
    <m/>
    <m/>
    <m/>
    <m/>
    <n v="1461"/>
    <s v=""/>
    <s v=""/>
    <m/>
    <m/>
    <m/>
    <e v="#REF!"/>
    <m/>
  </r>
  <r>
    <x v="1455"/>
    <n v="245.199997"/>
    <n v="1.8091086647387387"/>
    <n v="0.16783508636073075"/>
    <m/>
    <x v="0"/>
    <n v="86710481.358183518"/>
    <n v="0.16880548686586952"/>
    <s v=""/>
    <m/>
    <m/>
    <m/>
    <m/>
    <m/>
    <m/>
    <m/>
    <n v="1462"/>
    <s v=""/>
    <s v=""/>
    <m/>
    <m/>
    <m/>
    <e v="#REF!"/>
    <m/>
  </r>
  <r>
    <x v="1456"/>
    <n v="249.49299600000001"/>
    <n v="1.8268994177791722"/>
    <n v="0.17111543273661148"/>
    <m/>
    <x v="0"/>
    <n v="85000547.982105255"/>
    <n v="0.17175648862301626"/>
    <s v=""/>
    <m/>
    <m/>
    <m/>
    <m/>
    <m/>
    <m/>
    <m/>
    <n v="1463"/>
    <s v=""/>
    <s v=""/>
    <m/>
    <m/>
    <m/>
    <e v="#REF!"/>
    <m/>
  </r>
  <r>
    <x v="1457"/>
    <n v="252.10699500000001"/>
    <n v="1.8435988323007306"/>
    <n v="0.17422270920490449"/>
    <m/>
    <x v="0"/>
    <n v="83442168.68694289"/>
    <n v="0.17355150605451677"/>
    <s v=""/>
    <m/>
    <m/>
    <m/>
    <m/>
    <m/>
    <m/>
    <m/>
    <n v="1464"/>
    <s v=""/>
    <s v=""/>
    <m/>
    <m/>
    <m/>
    <e v="#REF!"/>
    <m/>
  </r>
  <r>
    <x v="1458"/>
    <n v="254.29600500000001"/>
    <n v="1.9053694700522141"/>
    <n v="0.18587512571269107"/>
    <m/>
    <x v="0"/>
    <n v="77846287.652073011"/>
    <n v="0.17505387334627601"/>
    <s v=""/>
    <m/>
    <m/>
    <m/>
    <m/>
    <m/>
    <m/>
    <m/>
    <n v="1465"/>
    <s v=""/>
    <s v=""/>
    <m/>
    <m/>
    <m/>
    <e v="#REF!"/>
    <m/>
  </r>
  <r>
    <x v="1459"/>
    <n v="261.86099200000001"/>
    <n v="1.9092779057703897"/>
    <n v="0.18657019927352023"/>
    <m/>
    <x v="0"/>
    <n v="77522867.177262157"/>
    <n v="0.18024743153354247"/>
    <s v=""/>
    <m/>
    <m/>
    <m/>
    <m/>
    <m/>
    <m/>
    <m/>
    <n v="1466"/>
    <s v=""/>
    <s v=""/>
    <m/>
    <m/>
    <m/>
    <e v="#REF!"/>
    <m/>
  </r>
  <r>
    <x v="1460"/>
    <n v="263.57199100000003"/>
    <n v="1.9527425275144399"/>
    <n v="0.19504120824857124"/>
    <m/>
    <x v="0"/>
    <n v="73989222.888543457"/>
    <n v="0.18142044572947963"/>
    <s v=""/>
    <m/>
    <m/>
    <m/>
    <m/>
    <m/>
    <m/>
    <m/>
    <n v="1467"/>
    <s v=""/>
    <s v=""/>
    <m/>
    <m/>
    <m/>
    <e v="#REF!"/>
    <m/>
  </r>
  <r>
    <x v="1461"/>
    <n v="269.30599999999998"/>
    <n v="1.929403941165144"/>
    <n v="0.19035611172844863"/>
    <m/>
    <x v="0"/>
    <n v="75753964.891301572"/>
    <n v="0.18536242313046061"/>
    <s v=""/>
    <m/>
    <m/>
    <m/>
    <m/>
    <m/>
    <m/>
    <m/>
    <n v="1468"/>
    <s v=""/>
    <s v=""/>
    <m/>
    <m/>
    <m/>
    <e v="#REF!"/>
    <m/>
  </r>
  <r>
    <x v="1462"/>
    <n v="266.49600199999998"/>
    <n v="1.9853562092474712"/>
    <n v="0.20137240020601185"/>
    <m/>
    <x v="0"/>
    <n v="71356326.609628096"/>
    <n v="0.18342353670159206"/>
    <s v=""/>
    <m/>
    <m/>
    <m/>
    <m/>
    <m/>
    <m/>
    <m/>
    <n v="1469"/>
    <s v=""/>
    <s v=""/>
    <m/>
    <m/>
    <m/>
    <e v="#REF!"/>
    <m/>
  </r>
  <r>
    <x v="1463"/>
    <n v="273.64898699999998"/>
    <n v="2.0030559999937294"/>
    <n v="0.20493823124071789"/>
    <m/>
    <x v="0"/>
    <n v="70080304.41703783"/>
    <n v="0.18834188214158956"/>
    <s v=""/>
    <m/>
    <m/>
    <m/>
    <m/>
    <m/>
    <m/>
    <m/>
    <n v="1470"/>
    <s v=""/>
    <s v=""/>
    <m/>
    <m/>
    <m/>
    <e v="#REF!"/>
    <m/>
  </r>
  <r>
    <x v="1464"/>
    <n v="283.62799100000001"/>
    <n v="2.0666163494777763"/>
    <n v="0.21786549484965417"/>
    <m/>
    <x v="0"/>
    <n v="65629123.59061677"/>
    <n v="0.19519479780358548"/>
    <s v=""/>
    <m/>
    <m/>
    <m/>
    <m/>
    <m/>
    <m/>
    <m/>
    <n v="1471"/>
    <s v=""/>
    <s v=""/>
    <m/>
    <m/>
    <m/>
    <e v="#REF!"/>
    <m/>
  </r>
  <r>
    <x v="1465"/>
    <n v="285.18099999999998"/>
    <n v="2.1278741076084118"/>
    <n v="0.23075342631943527"/>
    <m/>
    <x v="0"/>
    <n v="61735006.444134325"/>
    <n v="0.19625848139683136"/>
    <s v=""/>
    <m/>
    <m/>
    <m/>
    <m/>
    <m/>
    <m/>
    <m/>
    <n v="1472"/>
    <s v=""/>
    <s v=""/>
    <m/>
    <m/>
    <m/>
    <e v="#REF!"/>
    <m/>
  </r>
  <r>
    <x v="1466"/>
    <n v="293.70300300000002"/>
    <n v="2.2060815371553297"/>
    <n v="0.24768568880978833"/>
    <m/>
    <x v="0"/>
    <n v="57193802.412213087"/>
    <n v="0.20211797099703382"/>
    <s v=""/>
    <m/>
    <m/>
    <m/>
    <m/>
    <m/>
    <m/>
    <m/>
    <n v="1473"/>
    <s v=""/>
    <s v=""/>
    <m/>
    <m/>
    <m/>
    <e v="#REF!"/>
    <m/>
  </r>
  <r>
    <x v="1467"/>
    <n v="304.324005"/>
    <n v="2.272735278090543"/>
    <n v="0.26262099624804341"/>
    <m/>
    <x v="0"/>
    <n v="53734759.932930492"/>
    <n v="0.20942158867879423"/>
    <s v=""/>
    <m/>
    <m/>
    <m/>
    <m/>
    <m/>
    <m/>
    <m/>
    <n v="1474"/>
    <s v=""/>
    <s v=""/>
    <m/>
    <m/>
    <m/>
    <e v="#REF!"/>
    <m/>
  </r>
  <r>
    <x v="1468"/>
    <n v="313.942993"/>
    <n v="2.3750238145651346"/>
    <n v="0.28622594814283026"/>
    <m/>
    <x v="0"/>
    <n v="48895103.861010544"/>
    <n v="0.2160353046744182"/>
    <s v=""/>
    <m/>
    <m/>
    <m/>
    <m/>
    <m/>
    <m/>
    <m/>
    <n v="1475"/>
    <s v=""/>
    <s v=""/>
    <m/>
    <m/>
    <m/>
    <e v="#REF!"/>
    <m/>
  </r>
  <r>
    <x v="1469"/>
    <n v="325.94198599999999"/>
    <n v="2.6149628853324329"/>
    <n v="0.34393404127998956"/>
    <m/>
    <x v="0"/>
    <n v="39013208.615988828"/>
    <n v="0.22427472442143803"/>
    <s v=""/>
    <m/>
    <m/>
    <m/>
    <m/>
    <m/>
    <m/>
    <m/>
    <n v="1476"/>
    <s v=""/>
    <s v=""/>
    <m/>
    <m/>
    <m/>
    <e v="#REF!"/>
    <m/>
  </r>
  <r>
    <x v="1470"/>
    <n v="361.87298600000003"/>
    <n v="2.9204016999510194"/>
    <n v="0.4242288201591814"/>
    <m/>
    <x v="0"/>
    <n v="29897359.5716969"/>
    <n v="0.24899170815664778"/>
    <s v=""/>
    <m/>
    <m/>
    <m/>
    <m/>
    <m/>
    <m/>
    <m/>
    <n v="1477"/>
    <s v=""/>
    <s v=""/>
    <m/>
    <m/>
    <m/>
    <e v="#REF!"/>
    <m/>
  </r>
  <r>
    <x v="1471"/>
    <n v="403.66400099999998"/>
    <n v="2.9790518555933647"/>
    <n v="0.44121512202518209"/>
    <m/>
    <x v="0"/>
    <n v="28694951.489195727"/>
    <n v="0.27773936444912867"/>
    <s v=""/>
    <m/>
    <m/>
    <m/>
    <m/>
    <m/>
    <m/>
    <m/>
    <n v="1478"/>
    <s v=""/>
    <s v=""/>
    <m/>
    <m/>
    <m/>
    <e v="#REF!"/>
    <m/>
  </r>
  <r>
    <x v="1472"/>
    <n v="408.07699600000001"/>
    <n v="2.7962530220825754"/>
    <n v="0.38702129446285771"/>
    <m/>
    <x v="0"/>
    <n v="32214983.361449495"/>
    <n v="0.28076839974389217"/>
    <s v=""/>
    <m/>
    <m/>
    <m/>
    <m/>
    <m/>
    <m/>
    <m/>
    <n v="1479"/>
    <s v=""/>
    <s v=""/>
    <m/>
    <m/>
    <m/>
    <e v="#REF!"/>
    <m/>
  </r>
  <r>
    <x v="1473"/>
    <n v="388.04699699999998"/>
    <n v="2.7099356220511082"/>
    <n v="0.36308363675556882"/>
    <m/>
    <x v="0"/>
    <n v="34202191.960626714"/>
    <n v="0.26698025059332464"/>
    <s v=""/>
    <m/>
    <m/>
    <m/>
    <m/>
    <m/>
    <m/>
    <m/>
    <n v="1480"/>
    <s v=""/>
    <s v=""/>
    <m/>
    <m/>
    <m/>
    <e v="#REF!"/>
    <m/>
  </r>
  <r>
    <x v="1474"/>
    <n v="374.324005"/>
    <n v="2.7515174712389183"/>
    <n v="0.37409078712514032"/>
    <m/>
    <x v="0"/>
    <n v="33150799.636071522"/>
    <n v="0.25751858492538737"/>
    <s v=""/>
    <m/>
    <m/>
    <m/>
    <m/>
    <m/>
    <m/>
    <m/>
    <n v="1481"/>
    <s v=""/>
    <s v=""/>
    <m/>
    <m/>
    <m/>
    <e v="#REF!"/>
    <m/>
  </r>
  <r>
    <x v="1475"/>
    <n v="379.98400900000001"/>
    <n v="2.4369011713614466"/>
    <n v="0.28850680400186557"/>
    <m/>
    <x v="0"/>
    <n v="40730186.602951251"/>
    <n v="0.26140561686526487"/>
    <s v=""/>
    <m/>
    <m/>
    <m/>
    <m/>
    <m/>
    <m/>
    <m/>
    <n v="1482"/>
    <s v=""/>
    <s v=""/>
    <m/>
    <m/>
    <m/>
    <e v="#REF!"/>
    <m/>
  </r>
  <r>
    <x v="1476"/>
    <n v="339.82000699999998"/>
    <n v="2.2504402971639292"/>
    <n v="0.24432682412562054"/>
    <m/>
    <x v="0"/>
    <n v="46961053.023537517"/>
    <n v="0.23376917031513575"/>
    <s v=""/>
    <m/>
    <m/>
    <m/>
    <m/>
    <m/>
    <m/>
    <m/>
    <n v="1483"/>
    <s v=""/>
    <s v=""/>
    <m/>
    <m/>
    <m/>
    <e v="#REF!"/>
    <m/>
  </r>
  <r>
    <x v="1477"/>
    <n v="314.07900999999998"/>
    <n v="2.4460086279657247"/>
    <n v="0.28675735464343871"/>
    <m/>
    <x v="0"/>
    <n v="38796565.906318314"/>
    <n v="0.2160557856671716"/>
    <s v=""/>
    <m/>
    <m/>
    <m/>
    <m/>
    <m/>
    <m/>
    <m/>
    <n v="1484"/>
    <s v=""/>
    <s v=""/>
    <m/>
    <m/>
    <m/>
    <e v="#REF!"/>
    <m/>
  </r>
  <r>
    <x v="1478"/>
    <n v="338.49798600000003"/>
    <n v="2.4356208403544648"/>
    <n v="0.28428745964672891"/>
    <m/>
    <x v="0"/>
    <n v="39124071.350970119"/>
    <n v="0.23284760357798387"/>
    <s v=""/>
    <m/>
    <m/>
    <m/>
    <m/>
    <m/>
    <m/>
    <m/>
    <n v="1485"/>
    <s v=""/>
    <s v=""/>
    <m/>
    <m/>
    <m/>
    <e v="#REF!"/>
    <m/>
  </r>
  <r>
    <x v="1479"/>
    <n v="319.73498499999999"/>
    <n v="2.3919435964287126"/>
    <n v="0.27399226793144921"/>
    <m/>
    <x v="0"/>
    <n v="40525234.776966296"/>
    <n v="0.21992364825030694"/>
    <s v=""/>
    <m/>
    <m/>
    <m/>
    <m/>
    <m/>
    <m/>
    <m/>
    <n v="1486"/>
    <s v=""/>
    <s v=""/>
    <m/>
    <m/>
    <m/>
    <e v="#REF!"/>
    <m/>
  </r>
  <r>
    <x v="1480"/>
    <n v="330.36200000000002"/>
    <n v="2.4230893214552567"/>
    <n v="0.28109373732475734"/>
    <m/>
    <x v="0"/>
    <n v="39467759.372791052"/>
    <n v="0.22722732477308541"/>
    <s v=""/>
    <m/>
    <m/>
    <m/>
    <m/>
    <m/>
    <m/>
    <m/>
    <n v="1487"/>
    <s v=""/>
    <s v=""/>
    <m/>
    <m/>
    <m/>
    <e v="#REF!"/>
    <m/>
  </r>
  <r>
    <x v="1481"/>
    <n v="334.59298699999999"/>
    <n v="2.4191793308059397"/>
    <n v="0.28015279395611098"/>
    <m/>
    <x v="0"/>
    <n v="39593078.292801537"/>
    <n v="0.23013146335070642"/>
    <s v=""/>
    <m/>
    <m/>
    <m/>
    <m/>
    <m/>
    <m/>
    <m/>
    <n v="1488"/>
    <s v=""/>
    <s v=""/>
    <m/>
    <m/>
    <m/>
    <e v="#REF!"/>
    <m/>
  </r>
  <r>
    <x v="1482"/>
    <n v="334.67898600000001"/>
    <n v="2.357883357352947"/>
    <n v="0.26592398669326428"/>
    <m/>
    <x v="0"/>
    <n v="41597397.087383963"/>
    <n v="0.23018462179090518"/>
    <s v=""/>
    <m/>
    <m/>
    <m/>
    <m/>
    <m/>
    <m/>
    <m/>
    <n v="1489"/>
    <s v=""/>
    <s v=""/>
    <m/>
    <m/>
    <m/>
    <e v="#REF!"/>
    <m/>
  </r>
  <r>
    <x v="1483"/>
    <n v="326.41101099999997"/>
    <n v="2.3277890643019759"/>
    <n v="0.25910463111354487"/>
    <m/>
    <x v="0"/>
    <n v="42657069.051197402"/>
    <n v="0.22449225286066044"/>
    <s v=""/>
    <m/>
    <m/>
    <m/>
    <m/>
    <m/>
    <m/>
    <m/>
    <n v="1490"/>
    <s v=""/>
    <s v=""/>
    <m/>
    <m/>
    <m/>
    <e v="#REF!"/>
    <m/>
  </r>
  <r>
    <x v="1484"/>
    <n v="324.35000600000001"/>
    <n v="2.3349360227426321"/>
    <n v="0.26060140974317136"/>
    <m/>
    <x v="0"/>
    <n v="42392910.465687521"/>
    <n v="0.22305735950987976"/>
    <s v=""/>
    <m/>
    <m/>
    <m/>
    <m/>
    <m/>
    <m/>
    <m/>
    <n v="1491"/>
    <s v=""/>
    <s v=""/>
    <m/>
    <m/>
    <m/>
    <e v="#REF!"/>
    <m/>
  </r>
  <r>
    <x v="1485"/>
    <n v="323.01400799999999"/>
    <n v="2.3129965144564415"/>
    <n v="0.25567326313047739"/>
    <m/>
    <x v="0"/>
    <n v="43187367.604054935"/>
    <n v="0.22213280433313229"/>
    <s v=""/>
    <m/>
    <m/>
    <m/>
    <m/>
    <m/>
    <m/>
    <m/>
    <n v="1492"/>
    <s v=""/>
    <s v=""/>
    <m/>
    <m/>
    <m/>
    <e v="#REF!"/>
    <m/>
  </r>
  <r>
    <x v="1486"/>
    <n v="320.04501299999998"/>
    <n v="2.3717159998967161"/>
    <n v="0.2686223084663627"/>
    <m/>
    <x v="0"/>
    <n v="40992344.894650415"/>
    <n v="0.22008533418736947"/>
    <s v=""/>
    <m/>
    <m/>
    <m/>
    <m/>
    <m/>
    <m/>
    <m/>
    <n v="1493"/>
    <s v=""/>
    <s v=""/>
    <m/>
    <m/>
    <m/>
    <e v="#REF!"/>
    <m/>
  </r>
  <r>
    <x v="1487"/>
    <n v="351.86099200000001"/>
    <n v="2.5870600513822293"/>
    <n v="0.31732584178898499"/>
    <m/>
    <x v="0"/>
    <n v="33546269.503904883"/>
    <n v="0.24195163125361044"/>
    <s v=""/>
    <m/>
    <m/>
    <m/>
    <m/>
    <m/>
    <m/>
    <m/>
    <n v="1494"/>
    <s v=""/>
    <s v=""/>
    <m/>
    <m/>
    <m/>
    <e v="#REF!"/>
    <m/>
  </r>
  <r>
    <x v="1488"/>
    <n v="371.43701199999998"/>
    <n v="2.7260785996104491"/>
    <n v="0.35130247861755792"/>
    <m/>
    <x v="0"/>
    <n v="29939231.080754682"/>
    <n v="0.25539282829553428"/>
    <s v=""/>
    <m/>
    <m/>
    <m/>
    <m/>
    <m/>
    <m/>
    <m/>
    <n v="1495"/>
    <s v=""/>
    <s v=""/>
    <m/>
    <m/>
    <m/>
    <e v="#REF!"/>
    <m/>
  </r>
  <r>
    <x v="1489"/>
    <n v="377.41400099999998"/>
    <n v="2.6186139594962565"/>
    <n v="0.32356610556412208"/>
    <m/>
    <x v="0"/>
    <n v="32298139.164805464"/>
    <n v="0.25949573491447253"/>
    <s v=""/>
    <m/>
    <m/>
    <m/>
    <m/>
    <m/>
    <m/>
    <m/>
    <n v="1496"/>
    <s v=""/>
    <s v=""/>
    <m/>
    <m/>
    <m/>
    <e v="#REF!"/>
    <m/>
  </r>
  <r>
    <x v="1490"/>
    <n v="361.84500100000002"/>
    <n v="2.5944805947875111"/>
    <n v="0.31756379484104846"/>
    <m/>
    <x v="0"/>
    <n v="32891782.581841964"/>
    <n v="0.24878459810768955"/>
    <s v=""/>
    <m/>
    <m/>
    <m/>
    <m/>
    <m/>
    <m/>
    <m/>
    <n v="1497"/>
    <s v=""/>
    <s v=""/>
    <m/>
    <m/>
    <m/>
    <e v="#REF!"/>
    <m/>
  </r>
  <r>
    <x v="1491"/>
    <n v="359.33099399999998"/>
    <n v="2.6076240430553312"/>
    <n v="0.3207426350672099"/>
    <m/>
    <x v="0"/>
    <n v="32556815.694011778"/>
    <n v="0.24704967579275874"/>
    <s v=""/>
    <m/>
    <m/>
    <m/>
    <m/>
    <m/>
    <m/>
    <m/>
    <n v="1498"/>
    <s v=""/>
    <s v=""/>
    <m/>
    <m/>
    <m/>
    <e v="#REF!"/>
    <m/>
  </r>
  <r>
    <x v="1492"/>
    <n v="361.26199300000002"/>
    <n v="2.6227727506394056"/>
    <n v="0.3244301597024149"/>
    <m/>
    <x v="0"/>
    <n v="32176850.413071688"/>
    <n v="0.24837082467365826"/>
    <s v=""/>
    <m/>
    <m/>
    <m/>
    <m/>
    <m/>
    <m/>
    <m/>
    <n v="1499"/>
    <s v=""/>
    <s v=""/>
    <m/>
    <m/>
    <m/>
    <e v="#REF!"/>
    <m/>
  </r>
  <r>
    <x v="1493"/>
    <n v="389.97799700000002"/>
    <n v="2.856126643875728"/>
    <n v="0.38202250820772332"/>
    <m/>
    <x v="0"/>
    <n v="26449484.339899555"/>
    <n v="0.26809239781020522"/>
    <s v=""/>
    <m/>
    <m/>
    <m/>
    <m/>
    <m/>
    <m/>
    <m/>
    <n v="1500"/>
    <s v=""/>
    <s v=""/>
    <m/>
    <m/>
    <m/>
    <e v="#REF!"/>
    <m/>
  </r>
  <r>
    <x v="1494"/>
    <n v="395.75399800000002"/>
    <n v="3.0004264754359133"/>
    <n v="0.42057358099859099"/>
    <m/>
    <x v="0"/>
    <n v="23775497.643292002"/>
    <n v="0.27205605857652587"/>
    <s v=""/>
    <m/>
    <m/>
    <m/>
    <m/>
    <m/>
    <m/>
    <m/>
    <n v="1501"/>
    <s v=""/>
    <s v=""/>
    <m/>
    <m/>
    <m/>
    <e v="#REF!"/>
    <m/>
  </r>
  <r>
    <x v="1495"/>
    <n v="414.44101000000001"/>
    <n v="3.0145379585321432"/>
    <n v="0.42447845375744769"/>
    <m/>
    <x v="0"/>
    <n v="23550620.118223153"/>
    <n v="0.28489479232783615"/>
    <s v=""/>
    <m/>
    <m/>
    <m/>
    <m/>
    <m/>
    <m/>
    <m/>
    <n v="1502"/>
    <s v=""/>
    <s v=""/>
    <m/>
    <m/>
    <m/>
    <e v="#REF!"/>
    <m/>
  </r>
  <r>
    <x v="1496"/>
    <n v="417.98800699999998"/>
    <n v="2.9991625653541614"/>
    <n v="0.42009777358969763"/>
    <m/>
    <x v="0"/>
    <n v="23789630.04519394"/>
    <n v="0.28732558836174604"/>
    <s v=""/>
    <m/>
    <m/>
    <m/>
    <m/>
    <m/>
    <m/>
    <m/>
    <n v="1503"/>
    <s v=""/>
    <s v=""/>
    <m/>
    <m/>
    <m/>
    <e v="#REF!"/>
    <m/>
  </r>
  <r>
    <x v="1497"/>
    <n v="415.28100599999999"/>
    <n v="3.262015468209257"/>
    <n v="0.49367475637054209"/>
    <m/>
    <x v="0"/>
    <n v="19618445.451590303"/>
    <n v="0.28545736187354093"/>
    <s v=""/>
    <m/>
    <m/>
    <m/>
    <m/>
    <m/>
    <m/>
    <m/>
    <n v="1504"/>
    <s v=""/>
    <s v=""/>
    <m/>
    <m/>
    <m/>
    <e v="#REF!"/>
    <m/>
  </r>
  <r>
    <x v="1498"/>
    <n v="433.27200299999998"/>
    <n v="3.2056765677857082"/>
    <n v="0.47644970521276225"/>
    <m/>
    <x v="0"/>
    <n v="20295092.15343814"/>
    <n v="0.29780082439549455"/>
    <s v=""/>
    <m/>
    <m/>
    <m/>
    <m/>
    <m/>
    <m/>
    <m/>
    <n v="1505"/>
    <s v=""/>
    <s v=""/>
    <m/>
    <m/>
    <m/>
    <e v="#REF!"/>
    <m/>
  </r>
  <r>
    <x v="1499"/>
    <n v="443.87799100000001"/>
    <n v="3.3578861892538749"/>
    <n v="0.52163169816396726"/>
    <m/>
    <x v="0"/>
    <n v="18366761.856561869"/>
    <n v="0.30508269688781392"/>
    <s v=""/>
    <m/>
    <m/>
    <m/>
    <m/>
    <m/>
    <m/>
    <m/>
    <n v="1506"/>
    <s v=""/>
    <s v=""/>
    <m/>
    <m/>
    <m/>
    <e v="#REF!"/>
    <m/>
  </r>
  <r>
    <x v="1500"/>
    <n v="465.20800800000001"/>
    <n v="3.2825625401772274"/>
    <n v="0.49816929416144601"/>
    <m/>
    <x v="0"/>
    <n v="19189807.216824535"/>
    <n v="0.31973475275615337"/>
    <s v=""/>
    <m/>
    <m/>
    <m/>
    <m/>
    <m/>
    <m/>
    <m/>
    <n v="1507"/>
    <s v=""/>
    <s v=""/>
    <m/>
    <m/>
    <m/>
    <e v="#REF!"/>
    <m/>
  </r>
  <r>
    <x v="1501"/>
    <n v="454.77700800000002"/>
    <n v="3.290457398735358"/>
    <n v="0.50050523605122499"/>
    <m/>
    <x v="0"/>
    <n v="19096501.865921509"/>
    <n v="0.31255745197729368"/>
    <s v=""/>
    <m/>
    <m/>
    <m/>
    <m/>
    <m/>
    <m/>
    <m/>
    <n v="1508"/>
    <s v=""/>
    <s v=""/>
    <m/>
    <m/>
    <m/>
    <e v="#REF!"/>
    <m/>
  </r>
  <r>
    <x v="1502"/>
    <n v="455.84698500000002"/>
    <n v="3.3444810243404119"/>
    <n v="0.51687778250317085"/>
    <m/>
    <x v="0"/>
    <n v="18468444.665739831"/>
    <n v="0.31328466759678264"/>
    <s v=""/>
    <m/>
    <m/>
    <m/>
    <m/>
    <m/>
    <m/>
    <m/>
    <n v="1509"/>
    <s v=""/>
    <s v=""/>
    <m/>
    <m/>
    <m/>
    <e v="#REF!"/>
    <m/>
  </r>
  <r>
    <x v="1503"/>
    <n v="442.83801299999999"/>
    <n v="3.1639329196105073"/>
    <n v="0.46090490939760093"/>
    <m/>
    <x v="0"/>
    <n v="20461480.364710879"/>
    <n v="0.30432037913114185"/>
    <s v=""/>
    <m/>
    <m/>
    <m/>
    <m/>
    <m/>
    <m/>
    <m/>
    <n v="1510"/>
    <s v=""/>
    <s v=""/>
    <m/>
    <m/>
    <m/>
    <e v="#REF!"/>
    <m/>
  </r>
  <r>
    <x v="1504"/>
    <n v="437.43600500000002"/>
    <n v="3.1486766533994612"/>
    <n v="0.45640498074509428"/>
    <m/>
    <x v="0"/>
    <n v="20657742.939301662"/>
    <n v="0.30060026961169384"/>
    <s v=""/>
    <m/>
    <m/>
    <m/>
    <m/>
    <m/>
    <m/>
    <m/>
    <n v="1511"/>
    <s v=""/>
    <s v=""/>
    <m/>
    <m/>
    <m/>
    <e v="#REF!"/>
    <m/>
  </r>
  <r>
    <x v="1505"/>
    <n v="436.72000100000002"/>
    <n v="3.1903720079910585"/>
    <n v="0.4684361021019916"/>
    <m/>
    <x v="0"/>
    <n v="20109560.35192639"/>
    <n v="0.3001004300431474"/>
    <s v=""/>
    <m/>
    <m/>
    <m/>
    <m/>
    <m/>
    <m/>
    <m/>
    <n v="1512"/>
    <s v=""/>
    <s v=""/>
    <m/>
    <m/>
    <m/>
    <e v="#REF!"/>
    <m/>
  </r>
  <r>
    <x v="1506"/>
    <n v="443.091003"/>
    <n v="3.2807716988477349"/>
    <n v="0.49492285371313094"/>
    <m/>
    <x v="0"/>
    <n v="18968898.464419134"/>
    <n v="0.30447046009846523"/>
    <s v=""/>
    <m/>
    <m/>
    <m/>
    <m/>
    <m/>
    <m/>
    <m/>
    <n v="1513"/>
    <s v=""/>
    <s v=""/>
    <m/>
    <m/>
    <m/>
    <e v="#REF!"/>
    <m/>
  </r>
  <r>
    <x v="1507"/>
    <n v="423.34298699999999"/>
    <n v="3.0445782341714636"/>
    <n v="0.42345638114787426"/>
    <m/>
    <x v="0"/>
    <n v="21699176.891117875"/>
    <n v="0.29087030526904073"/>
    <s v=""/>
    <m/>
    <m/>
    <m/>
    <m/>
    <m/>
    <m/>
    <m/>
    <n v="1514"/>
    <s v=""/>
    <s v=""/>
    <m/>
    <m/>
    <m/>
    <e v="#REF!"/>
    <m/>
  </r>
  <r>
    <x v="1508"/>
    <n v="422.09799199999998"/>
    <n v="3.1214191428504066"/>
    <n v="0.4447776546719357"/>
    <m/>
    <x v="0"/>
    <n v="20602733.418558061"/>
    <n v="0.29000734634279624"/>
    <s v=""/>
    <m/>
    <m/>
    <m/>
    <m/>
    <m/>
    <m/>
    <m/>
    <n v="1515"/>
    <s v=""/>
    <s v=""/>
    <m/>
    <m/>
    <m/>
    <e v="#REF!"/>
    <m/>
  </r>
  <r>
    <x v="1509"/>
    <n v="433.29998799999998"/>
    <n v="3.0752054954298274"/>
    <n v="0.43155546338899325"/>
    <m/>
    <x v="0"/>
    <n v="21211721.573476214"/>
    <n v="0.29769605983538733"/>
    <s v=""/>
    <m/>
    <m/>
    <m/>
    <m/>
    <m/>
    <m/>
    <m/>
    <n v="1516"/>
    <s v=""/>
    <s v=""/>
    <m/>
    <m/>
    <m/>
    <e v="#REF!"/>
    <m/>
  </r>
  <r>
    <x v="1510"/>
    <n v="425.875"/>
    <n v="3.1033195872503576"/>
    <n v="0.43939320721420017"/>
    <m/>
    <x v="0"/>
    <n v="20822774.515152577"/>
    <n v="0.29258715256389184"/>
    <s v=""/>
    <m/>
    <m/>
    <m/>
    <m/>
    <m/>
    <m/>
    <m/>
    <n v="1517"/>
    <s v=""/>
    <s v=""/>
    <m/>
    <m/>
    <m/>
    <e v="#REF!"/>
    <m/>
  </r>
  <r>
    <x v="1511"/>
    <n v="430.06100500000002"/>
    <n v="3.1211713970657109"/>
    <n v="0.4442341452132203"/>
    <m/>
    <x v="0"/>
    <n v="20582125.053695664"/>
    <n v="0.29543228705544677"/>
    <s v=""/>
    <m/>
    <m/>
    <m/>
    <m/>
    <m/>
    <m/>
    <m/>
    <n v="1518"/>
    <s v=""/>
    <s v=""/>
    <m/>
    <m/>
    <m/>
    <e v="#REF!"/>
    <m/>
  </r>
  <r>
    <x v="1512"/>
    <n v="433.06900000000002"/>
    <n v="3.1126784489276877"/>
    <n v="0.44176329438088613"/>
    <m/>
    <x v="0"/>
    <n v="20693064.755350355"/>
    <n v="0.29749089925241262"/>
    <s v=""/>
    <m/>
    <m/>
    <m/>
    <m/>
    <m/>
    <m/>
    <m/>
    <n v="1519"/>
    <s v=""/>
    <s v=""/>
    <m/>
    <m/>
    <m/>
    <e v="#REF!"/>
    <m/>
  </r>
  <r>
    <x v="1513"/>
    <n v="431.85598800000002"/>
    <n v="3.0917645144626285"/>
    <n v="0.43577438434533405"/>
    <m/>
    <x v="0"/>
    <n v="20970058.964866448"/>
    <n v="0.2966499158193337"/>
    <s v=""/>
    <m/>
    <m/>
    <m/>
    <m/>
    <m/>
    <m/>
    <m/>
    <n v="1520"/>
    <s v=""/>
    <s v=""/>
    <m/>
    <m/>
    <m/>
    <e v="#REF!"/>
    <m/>
  </r>
  <r>
    <x v="1514"/>
    <n v="430.010986"/>
    <n v="3.2999641987921748"/>
    <n v="0.49440494557838266"/>
    <m/>
    <x v="0"/>
    <n v="18144716.278318372"/>
    <n v="0.29537486156757142"/>
    <s v=""/>
    <m/>
    <m/>
    <m/>
    <m/>
    <m/>
    <m/>
    <m/>
    <n v="1521"/>
    <s v=""/>
    <s v=""/>
    <m/>
    <m/>
    <m/>
    <e v="#REF!"/>
    <m/>
  </r>
  <r>
    <x v="1515"/>
    <n v="457.53799400000003"/>
    <n v="3.2648917768851038"/>
    <n v="0.48383742083951464"/>
    <m/>
    <x v="0"/>
    <n v="18529460.273237601"/>
    <n v="0.31427500357231075"/>
    <s v=""/>
    <m/>
    <m/>
    <m/>
    <m/>
    <m/>
    <m/>
    <m/>
    <n v="1522"/>
    <s v=""/>
    <s v=""/>
    <m/>
    <m/>
    <m/>
    <e v="#REF!"/>
    <m/>
  </r>
  <r>
    <x v="1516"/>
    <n v="448.69799799999998"/>
    <n v="3.2299422358006291"/>
    <n v="0.47330758516369542"/>
    <m/>
    <x v="0"/>
    <n v="18925198.696470276"/>
    <n v="0.30817889734554899"/>
    <s v=""/>
    <m/>
    <m/>
    <m/>
    <m/>
    <m/>
    <m/>
    <m/>
    <n v="1523"/>
    <s v=""/>
    <s v=""/>
    <m/>
    <m/>
    <m/>
    <e v="#REF!"/>
    <m/>
  </r>
  <r>
    <x v="1517"/>
    <n v="448.182007"/>
    <n v="3.1378388114580678"/>
    <n v="0.4462605760828553"/>
    <m/>
    <x v="0"/>
    <n v="20003536.632376269"/>
    <n v="0.30781648777738502"/>
    <s v=""/>
    <m/>
    <m/>
    <m/>
    <m/>
    <m/>
    <m/>
    <m/>
    <n v="1524"/>
    <s v=""/>
    <s v=""/>
    <m/>
    <m/>
    <m/>
    <e v="#REF!"/>
    <m/>
  </r>
  <r>
    <x v="1518"/>
    <n v="434.665009"/>
    <n v="3.1135915051523728"/>
    <n v="0.43931075207981568"/>
    <m/>
    <x v="0"/>
    <n v="20311645.63643064"/>
    <n v="0.29852509014482925"/>
    <s v=""/>
    <m/>
    <m/>
    <m/>
    <m/>
    <m/>
    <m/>
    <m/>
    <n v="1525"/>
    <s v=""/>
    <s v=""/>
    <m/>
    <m/>
    <m/>
    <e v="#REF!"/>
    <m/>
  </r>
  <r>
    <x v="1519"/>
    <n v="432.28799400000003"/>
    <n v="3.0983797903386185"/>
    <n v="0.43496573181329112"/>
    <m/>
    <x v="0"/>
    <n v="20509056.845511019"/>
    <n v="0.29688484442204477"/>
    <s v=""/>
    <m/>
    <m/>
    <m/>
    <m/>
    <m/>
    <m/>
    <m/>
    <n v="1526"/>
    <s v=""/>
    <s v=""/>
    <m/>
    <m/>
    <m/>
    <e v="#REF!"/>
    <m/>
  </r>
  <r>
    <x v="1520"/>
    <n v="430.25500499999998"/>
    <n v="2.6229931236366064"/>
    <n v="0.30145516989859156"/>
    <m/>
    <x v="0"/>
    <n v="26801428.293583896"/>
    <n v="0.2954809463911775"/>
    <s v=""/>
    <m/>
    <m/>
    <m/>
    <m/>
    <m/>
    <m/>
    <m/>
    <n v="1527"/>
    <s v=""/>
    <s v=""/>
    <m/>
    <m/>
    <m/>
    <e v="#REF!"/>
    <m/>
  </r>
  <r>
    <x v="1521"/>
    <n v="387.02600100000001"/>
    <n v="2.7365869713519939"/>
    <n v="0.32740746066194315"/>
    <m/>
    <x v="0"/>
    <n v="24478656.600645442"/>
    <n v="0.26576542362283118"/>
    <s v=""/>
    <m/>
    <m/>
    <m/>
    <m/>
    <m/>
    <m/>
    <m/>
    <n v="1528"/>
    <s v=""/>
    <s v=""/>
    <m/>
    <m/>
    <m/>
    <e v="#REF!"/>
    <m/>
  </r>
  <r>
    <x v="1522"/>
    <n v="379.73998999999998"/>
    <n v="3.0248192307152655"/>
    <n v="0.39632835581837694"/>
    <m/>
    <x v="0"/>
    <n v="19320931.2335083"/>
    <n v="0.26075543327167294"/>
    <s v=""/>
    <m/>
    <m/>
    <m/>
    <m/>
    <m/>
    <m/>
    <m/>
    <n v="1529"/>
    <s v=""/>
    <s v=""/>
    <m/>
    <m/>
    <m/>
    <e v="#REF!"/>
    <m/>
  </r>
  <r>
    <x v="1523"/>
    <n v="419.63198899999998"/>
    <n v="2.9527378644452256"/>
    <n v="0.37739386675534869"/>
    <m/>
    <x v="0"/>
    <n v="20240760.098123867"/>
    <n v="0.28814050675609831"/>
    <s v=""/>
    <m/>
    <m/>
    <m/>
    <m/>
    <m/>
    <m/>
    <m/>
    <n v="1530"/>
    <s v=""/>
    <s v=""/>
    <m/>
    <m/>
    <m/>
    <e v="#REF!"/>
    <m/>
  </r>
  <r>
    <x v="1524"/>
    <n v="409.75100700000002"/>
    <n v="2.7525480950877137"/>
    <n v="0.3261814305832394"/>
    <m/>
    <x v="0"/>
    <n v="22984273.228695948"/>
    <n v="0.28134840276365969"/>
    <s v=""/>
    <m/>
    <m/>
    <m/>
    <m/>
    <m/>
    <m/>
    <m/>
    <n v="1531"/>
    <s v=""/>
    <s v=""/>
    <m/>
    <m/>
    <m/>
    <e v="#REF!"/>
    <m/>
  </r>
  <r>
    <x v="1525"/>
    <n v="402.31698599999999"/>
    <n v="2.818697649188707"/>
    <n v="0.34173547396638904"/>
    <m/>
    <x v="0"/>
    <n v="21878355.363223515"/>
    <n v="0.27622239236035201"/>
    <s v=""/>
    <m/>
    <m/>
    <m/>
    <m/>
    <m/>
    <m/>
    <m/>
    <n v="1532"/>
    <s v=""/>
    <s v=""/>
    <m/>
    <m/>
    <m/>
    <e v="#REF!"/>
    <m/>
  </r>
  <r>
    <x v="1526"/>
    <n v="392.00201399999997"/>
    <n v="2.8214612798126244"/>
    <n v="0.34236431610542489"/>
    <m/>
    <x v="0"/>
    <n v="21834314.625021387"/>
    <n v="0.26913334421704255"/>
    <s v=""/>
    <m/>
    <m/>
    <m/>
    <m/>
    <m/>
    <m/>
    <m/>
    <n v="1533"/>
    <s v=""/>
    <s v=""/>
    <m/>
    <m/>
    <m/>
    <e v="#REF!"/>
    <m/>
  </r>
  <r>
    <x v="1527"/>
    <n v="392.44400000000002"/>
    <n v="2.8414339950726561"/>
    <n v="0.34716955517830478"/>
    <m/>
    <x v="0"/>
    <n v="21524054.150181722"/>
    <n v="0.26942978188449113"/>
    <s v=""/>
    <m/>
    <m/>
    <m/>
    <m/>
    <m/>
    <m/>
    <m/>
    <n v="1534"/>
    <s v=""/>
    <s v=""/>
    <m/>
    <m/>
    <m/>
    <e v="#REF!"/>
    <m/>
  </r>
  <r>
    <x v="1528"/>
    <n v="395.14599600000003"/>
    <n v="2.7354930123882131"/>
    <n v="0.32124285194902358"/>
    <m/>
    <x v="0"/>
    <n v="23127953.897789743"/>
    <n v="0.27127775818052507"/>
    <s v=""/>
    <m/>
    <m/>
    <m/>
    <m/>
    <m/>
    <m/>
    <m/>
    <n v="1535"/>
    <s v=""/>
    <s v=""/>
    <m/>
    <m/>
    <m/>
    <e v="#REF!"/>
    <m/>
  </r>
  <r>
    <x v="1529"/>
    <n v="380.108002"/>
    <n v="2.7293307638667095"/>
    <n v="0.31975697290910265"/>
    <m/>
    <x v="0"/>
    <n v="23230950.718096733"/>
    <n v="0.26094700156840606"/>
    <s v=""/>
    <m/>
    <m/>
    <m/>
    <m/>
    <m/>
    <m/>
    <m/>
    <n v="1536"/>
    <s v=""/>
    <s v=""/>
    <m/>
    <m/>
    <m/>
    <e v="#REF!"/>
    <m/>
  </r>
  <r>
    <x v="1530"/>
    <n v="369.35000600000001"/>
    <n v="2.6828708097409826"/>
    <n v="0.30875917745108516"/>
    <m/>
    <x v="0"/>
    <n v="24020637.811463892"/>
    <n v="0.25354175829363718"/>
    <s v=""/>
    <m/>
    <m/>
    <m/>
    <m/>
    <m/>
    <m/>
    <m/>
    <n v="1537"/>
    <s v=""/>
    <s v=""/>
    <m/>
    <m/>
    <m/>
    <e v="#REF!"/>
    <m/>
  </r>
  <r>
    <x v="1531"/>
    <n v="372.92001299999998"/>
    <n v="2.6925874940949974"/>
    <n v="0.31095818397271996"/>
    <m/>
    <x v="0"/>
    <n v="23845393.98585188"/>
    <n v="0.25598574076585362"/>
    <s v=""/>
    <m/>
    <m/>
    <m/>
    <m/>
    <m/>
    <m/>
    <m/>
    <n v="1538"/>
    <s v=""/>
    <s v=""/>
    <m/>
    <m/>
    <m/>
    <e v="#REF!"/>
    <m/>
  </r>
  <r>
    <x v="1532"/>
    <n v="374.64599600000003"/>
    <n v="2.6599409750856768"/>
    <n v="0.30338112670784434"/>
    <m/>
    <x v="0"/>
    <n v="24422383.962692779"/>
    <n v="0.25716382423986511"/>
    <s v=""/>
    <m/>
    <m/>
    <m/>
    <m/>
    <m/>
    <m/>
    <m/>
    <n v="1539"/>
    <s v=""/>
    <s v=""/>
    <m/>
    <m/>
    <m/>
    <e v="#REF!"/>
    <m/>
  </r>
  <r>
    <x v="1533"/>
    <n v="370.17401100000001"/>
    <n v="2.8008973507363204"/>
    <n v="0.33549440272889708"/>
    <m/>
    <x v="0"/>
    <n v="21832716.331141442"/>
    <n v="0.25408755900705221"/>
    <s v=""/>
    <m/>
    <m/>
    <m/>
    <m/>
    <m/>
    <m/>
    <m/>
    <n v="1540"/>
    <s v=""/>
    <s v=""/>
    <m/>
    <m/>
    <m/>
    <e v="#REF!"/>
    <m/>
  </r>
  <r>
    <x v="1534"/>
    <n v="388.89801"/>
    <n v="2.7786991908217993"/>
    <n v="0.33013676317987506"/>
    <m/>
    <x v="0"/>
    <n v="22177644.73192998"/>
    <n v="0.26693277013595007"/>
    <s v=""/>
    <m/>
    <m/>
    <m/>
    <m/>
    <m/>
    <m/>
    <m/>
    <n v="1541"/>
    <s v=""/>
    <s v=""/>
    <m/>
    <m/>
    <m/>
    <e v="#REF!"/>
    <m/>
  </r>
  <r>
    <x v="1535"/>
    <n v="376.75698899999998"/>
    <n v="2.6842110889329196"/>
    <n v="0.30757327477393603"/>
    <m/>
    <x v="0"/>
    <n v="23684766.930371478"/>
    <n v="0.2585791948766667"/>
    <s v=""/>
    <m/>
    <m/>
    <m/>
    <m/>
    <m/>
    <m/>
    <m/>
    <n v="1542"/>
    <s v=""/>
    <s v=""/>
    <m/>
    <m/>
    <m/>
    <e v="#REF!"/>
    <m/>
  </r>
  <r>
    <x v="1536"/>
    <n v="373.42300399999999"/>
    <n v="2.7024754816547185"/>
    <n v="0.31172138385830728"/>
    <m/>
    <x v="0"/>
    <n v="23361213.707546111"/>
    <n v="0.25628431416402986"/>
    <s v=""/>
    <m/>
    <m/>
    <m/>
    <m/>
    <m/>
    <m/>
    <m/>
    <n v="1543"/>
    <s v=""/>
    <s v=""/>
    <m/>
    <m/>
    <m/>
    <e v="#REF!"/>
    <m/>
  </r>
  <r>
    <x v="1537"/>
    <n v="376.14599600000003"/>
    <n v="2.7425695532051195"/>
    <n v="0.32093212190879788"/>
    <m/>
    <x v="0"/>
    <n v="22666821.199101854"/>
    <n v="0.25814641446411113"/>
    <s v=""/>
    <m/>
    <m/>
    <m/>
    <m/>
    <m/>
    <m/>
    <m/>
    <n v="1544"/>
    <s v=""/>
    <s v=""/>
    <m/>
    <m/>
    <m/>
    <e v="#REF!"/>
    <m/>
  </r>
  <r>
    <x v="1538"/>
    <n v="382.114014"/>
    <n v="2.7279327548277137"/>
    <n v="0.31746828679381001"/>
    <m/>
    <x v="0"/>
    <n v="22907582.050199609"/>
    <n v="0.26223539875899055"/>
    <s v=""/>
    <m/>
    <m/>
    <m/>
    <m/>
    <m/>
    <m/>
    <m/>
    <n v="1545"/>
    <s v=""/>
    <s v=""/>
    <m/>
    <m/>
    <m/>
    <e v="#REF!"/>
    <m/>
  </r>
  <r>
    <x v="1539"/>
    <n v="379.68600500000002"/>
    <n v="2.7607509682784253"/>
    <n v="0.32506765802184251"/>
    <m/>
    <x v="0"/>
    <n v="22355213.318219226"/>
    <n v="0.26056233428704606"/>
    <s v=""/>
    <m/>
    <m/>
    <m/>
    <m/>
    <m/>
    <m/>
    <m/>
    <n v="1546"/>
    <s v=""/>
    <s v=""/>
    <m/>
    <m/>
    <m/>
    <e v="#REF!"/>
    <m/>
  </r>
  <r>
    <x v="1540"/>
    <n v="401.432007"/>
    <n v="2.9273092956263085"/>
    <n v="0.36411521847767808"/>
    <m/>
    <x v="0"/>
    <n v="19656633.607069578"/>
    <n v="0.27545700970849896"/>
    <s v=""/>
    <m/>
    <m/>
    <m/>
    <m/>
    <m/>
    <m/>
    <m/>
    <n v="1547"/>
    <s v=""/>
    <s v=""/>
    <m/>
    <m/>
    <m/>
    <e v="#REF!"/>
    <m/>
  </r>
  <r>
    <x v="1541"/>
    <n v="407.65600599999999"/>
    <n v="2.9904500027658467"/>
    <n v="0.3797770252156451"/>
    <m/>
    <x v="0"/>
    <n v="18807641.40015788"/>
    <n v="0.27972054989045847"/>
    <s v=""/>
    <m/>
    <m/>
    <m/>
    <m/>
    <m/>
    <m/>
    <m/>
    <n v="1548"/>
    <s v=""/>
    <s v=""/>
    <m/>
    <m/>
    <m/>
    <e v="#REF!"/>
    <m/>
  </r>
  <r>
    <x v="1542"/>
    <n v="416.57199100000003"/>
    <n v="3.0335867121676512"/>
    <n v="0.3906863551817425"/>
    <m/>
    <x v="0"/>
    <n v="18264068.608192734"/>
    <n v="0.28583097480880859"/>
    <s v=""/>
    <m/>
    <m/>
    <m/>
    <m/>
    <m/>
    <m/>
    <m/>
    <n v="1549"/>
    <s v=""/>
    <s v=""/>
    <m/>
    <m/>
    <m/>
    <e v="#REF!"/>
    <m/>
  </r>
  <r>
    <x v="1543"/>
    <n v="422.73001099999999"/>
    <n v="3.0218489868548852"/>
    <n v="0.38761629170863027"/>
    <m/>
    <x v="0"/>
    <n v="18404454.610720985"/>
    <n v="0.29004875234654576"/>
    <s v=""/>
    <m/>
    <m/>
    <m/>
    <m/>
    <m/>
    <m/>
    <m/>
    <n v="1550"/>
    <s v=""/>
    <s v=""/>
    <m/>
    <m/>
    <m/>
    <e v="#REF!"/>
    <m/>
  </r>
  <r>
    <x v="1544"/>
    <n v="438.989014"/>
    <n v="3.1433367339891229"/>
    <n v="0.41863162558872757"/>
    <m/>
    <x v="0"/>
    <n v="16923663.701657854"/>
    <n v="0.30118106281585627"/>
    <s v=""/>
    <m/>
    <m/>
    <m/>
    <m/>
    <m/>
    <m/>
    <m/>
    <n v="1551"/>
    <s v=""/>
    <s v=""/>
    <m/>
    <m/>
    <m/>
    <e v="#REF!"/>
    <m/>
  </r>
  <r>
    <x v="1545"/>
    <n v="438.25500499999998"/>
    <n v="3.0208342423174734"/>
    <n v="0.38595517123887862"/>
    <m/>
    <x v="0"/>
    <n v="18241884.798175599"/>
    <n v="0.3006696489383639"/>
    <s v=""/>
    <m/>
    <m/>
    <m/>
    <m/>
    <m/>
    <m/>
    <m/>
    <n v="1552"/>
    <s v=""/>
    <s v=""/>
    <m/>
    <m/>
    <m/>
    <e v="#REF!"/>
    <m/>
  </r>
  <r>
    <x v="1546"/>
    <n v="420.95599399999998"/>
    <n v="3.0507950728994335"/>
    <n v="0.3935635792433621"/>
    <m/>
    <x v="0"/>
    <n v="17879086.819743536"/>
    <n v="0.2887939561143868"/>
    <s v=""/>
    <m/>
    <m/>
    <m/>
    <m/>
    <m/>
    <m/>
    <m/>
    <n v="1553"/>
    <s v=""/>
    <s v=""/>
    <m/>
    <m/>
    <m/>
    <e v="#REF!"/>
    <m/>
  </r>
  <r>
    <x v="1547"/>
    <n v="425.03698700000001"/>
    <n v="3.0475102647938508"/>
    <n v="0.39266873391674934"/>
    <m/>
    <x v="0"/>
    <n v="17916657.152959451"/>
    <n v="0.29158610378825001"/>
    <s v=""/>
    <m/>
    <m/>
    <m/>
    <m/>
    <m/>
    <m/>
    <m/>
    <n v="1554"/>
    <s v=""/>
    <s v=""/>
    <m/>
    <m/>
    <m/>
    <e v="#REF!"/>
    <m/>
  </r>
  <r>
    <x v="1548"/>
    <n v="424.62899800000002"/>
    <n v="3.1017889198205753"/>
    <n v="0.40660721617135098"/>
    <m/>
    <x v="0"/>
    <n v="17277503.814496223"/>
    <n v="0.29129863109141513"/>
    <s v=""/>
    <m/>
    <m/>
    <m/>
    <m/>
    <m/>
    <m/>
    <m/>
    <n v="1555"/>
    <s v=""/>
    <s v=""/>
    <m/>
    <m/>
    <m/>
    <e v="#REF!"/>
    <m/>
  </r>
  <r>
    <x v="1549"/>
    <n v="433.43798800000002"/>
    <n v="3.1412483426804321"/>
    <n v="0.41680175740070718"/>
    <m/>
    <x v="0"/>
    <n v="16837012.739631604"/>
    <n v="0.29731844685478659"/>
    <s v=""/>
    <m/>
    <m/>
    <m/>
    <m/>
    <m/>
    <m/>
    <m/>
    <n v="1556"/>
    <s v=""/>
    <s v=""/>
    <m/>
    <m/>
    <m/>
    <e v="#REF!"/>
    <m/>
  </r>
  <r>
    <x v="1550"/>
    <n v="437.91699199999999"/>
    <n v="3.1224310678982201"/>
    <n v="0.41175851201270641"/>
    <m/>
    <x v="0"/>
    <n v="17037856.539040592"/>
    <n v="0.30038301840035547"/>
    <s v=""/>
    <m/>
    <m/>
    <m/>
    <m/>
    <m/>
    <m/>
    <m/>
    <n v="1557"/>
    <s v=""/>
    <s v=""/>
    <m/>
    <m/>
    <m/>
    <e v="#REF!"/>
    <m/>
  </r>
  <r>
    <x v="1551"/>
    <n v="435.131012"/>
    <n v="3.0421917943417602"/>
    <n v="0.39054893918064354"/>
    <m/>
    <x v="0"/>
    <n v="17912636.834640432"/>
    <n v="0.29846424604606236"/>
    <s v=""/>
    <m/>
    <m/>
    <m/>
    <m/>
    <m/>
    <m/>
    <m/>
    <n v="1558"/>
    <s v=""/>
    <s v=""/>
    <m/>
    <m/>
    <m/>
    <e v="#REF!"/>
    <m/>
  </r>
  <r>
    <x v="1552"/>
    <n v="423.91198700000001"/>
    <n v="3.0250827707697048"/>
    <n v="0.38610956193380319"/>
    <m/>
    <x v="0"/>
    <n v="18113182.637068029"/>
    <n v="0.29076134554300631"/>
    <s v=""/>
    <m/>
    <m/>
    <m/>
    <m/>
    <m/>
    <m/>
    <m/>
    <n v="1559"/>
    <s v=""/>
    <s v=""/>
    <m/>
    <m/>
    <m/>
    <e v="#REF!"/>
    <m/>
  </r>
  <r>
    <x v="1553"/>
    <n v="421.83599900000002"/>
    <n v="2.9478992973916043"/>
    <n v="0.36636260776308954"/>
    <m/>
    <x v="0"/>
    <n v="19036537.344158351"/>
    <n v="0.28932989411709237"/>
    <s v=""/>
    <m/>
    <m/>
    <m/>
    <m/>
    <m/>
    <m/>
    <m/>
    <n v="1560"/>
    <s v=""/>
    <s v=""/>
    <m/>
    <m/>
    <m/>
    <e v="#REF!"/>
    <m/>
  </r>
  <r>
    <x v="1554"/>
    <n v="407.75698899999998"/>
    <n v="2.9718373871001664"/>
    <n v="0.37217799337842716"/>
    <m/>
    <x v="0"/>
    <n v="18726378.215429086"/>
    <n v="0.2796515117848164"/>
    <s v=""/>
    <m/>
    <m/>
    <m/>
    <m/>
    <m/>
    <m/>
    <m/>
    <n v="1561"/>
    <s v=""/>
    <s v=""/>
    <m/>
    <m/>
    <m/>
    <e v="#REF!"/>
    <m/>
  </r>
  <r>
    <x v="1555"/>
    <n v="414.46499599999999"/>
    <n v="2.969008194770971"/>
    <n v="0.37142458582465043"/>
    <m/>
    <x v="0"/>
    <n v="18761058.481311288"/>
    <n v="0.28424465825147877"/>
    <s v=""/>
    <m/>
    <m/>
    <m/>
    <m/>
    <m/>
    <m/>
    <m/>
    <n v="1562"/>
    <s v=""/>
    <s v=""/>
    <m/>
    <m/>
    <m/>
    <e v="#REF!"/>
    <m/>
  </r>
  <r>
    <x v="1556"/>
    <n v="413.89401199999998"/>
    <n v="2.9750515624088445"/>
    <n v="0.37289168642210824"/>
    <m/>
    <x v="0"/>
    <n v="18683706.222667392"/>
    <n v="0.28384568318008624"/>
    <s v=""/>
    <m/>
    <m/>
    <m/>
    <m/>
    <m/>
    <m/>
    <m/>
    <n v="1563"/>
    <s v=""/>
    <s v=""/>
    <m/>
    <m/>
    <m/>
    <e v="#REF!"/>
    <m/>
  </r>
  <r>
    <x v="1557"/>
    <n v="414.743988"/>
    <n v="2.991011559995131"/>
    <n v="0.37684709130270455"/>
    <m/>
    <x v="0"/>
    <n v="18482271.973524772"/>
    <n v="0.2844211879727358"/>
    <s v=""/>
    <m/>
    <m/>
    <m/>
    <m/>
    <m/>
    <m/>
    <m/>
    <n v="1564"/>
    <s v=""/>
    <s v=""/>
    <m/>
    <m/>
    <m/>
    <e v="#REF!"/>
    <m/>
  </r>
  <r>
    <x v="1558"/>
    <n v="417.23800699999998"/>
    <n v="3.023373727585537"/>
    <n v="0.38495550564922121"/>
    <m/>
    <x v="0"/>
    <n v="18081360.65406708"/>
    <n v="0.28612407737294865"/>
    <s v=""/>
    <m/>
    <m/>
    <m/>
    <m/>
    <m/>
    <m/>
    <m/>
    <n v="1565"/>
    <s v=""/>
    <s v=""/>
    <m/>
    <m/>
    <m/>
    <e v="#REF!"/>
    <m/>
  </r>
  <r>
    <x v="1559"/>
    <n v="414.20098899999999"/>
    <n v="2.9853872469049239"/>
    <n v="0.37514643451643842"/>
    <m/>
    <x v="0"/>
    <n v="18534777.589402042"/>
    <n v="0.28401924161318798"/>
    <s v=""/>
    <m/>
    <m/>
    <m/>
    <m/>
    <m/>
    <m/>
    <m/>
    <n v="1566"/>
    <s v=""/>
    <s v=""/>
    <m/>
    <m/>
    <m/>
    <e v="#REF!"/>
    <m/>
  </r>
  <r>
    <x v="1560"/>
    <n v="416.38799999999998"/>
    <n v="2.987870268648011"/>
    <n v="0.37572517362916402"/>
    <m/>
    <x v="0"/>
    <n v="18502981.082937028"/>
    <n v="0.28551145231444225"/>
    <s v=""/>
    <m/>
    <m/>
    <m/>
    <m/>
    <m/>
    <m/>
    <m/>
    <n v="1567"/>
    <s v=""/>
    <s v=""/>
    <m/>
    <m/>
    <m/>
    <e v="#REF!"/>
    <m/>
  </r>
  <r>
    <x v="1561"/>
    <n v="416.88799999999998"/>
    <n v="2.9888402459379124"/>
    <n v="0.37592380092873051"/>
    <m/>
    <x v="0"/>
    <n v="18490004.35936445"/>
    <n v="0.28584685530733855"/>
    <s v=""/>
    <m/>
    <m/>
    <m/>
    <m/>
    <m/>
    <m/>
    <m/>
    <n v="1568"/>
    <s v=""/>
    <s v=""/>
    <m/>
    <m/>
    <m/>
    <e v="#REF!"/>
    <m/>
  </r>
  <r>
    <x v="1562"/>
    <n v="417.88900799999999"/>
    <n v="3.0143867470220407"/>
    <n v="0.38230397311354869"/>
    <m/>
    <x v="0"/>
    <n v="18172962.800165903"/>
    <n v="0.28652575697287935"/>
    <s v=""/>
    <m/>
    <m/>
    <m/>
    <m/>
    <m/>
    <m/>
    <m/>
    <n v="1569"/>
    <s v=""/>
    <s v=""/>
    <m/>
    <m/>
    <m/>
    <e v="#REF!"/>
    <m/>
  </r>
  <r>
    <x v="1563"/>
    <n v="420.54699699999998"/>
    <n v="2.9347015962995044"/>
    <n v="0.36204795398520473"/>
    <m/>
    <x v="0"/>
    <n v="19132819.388979927"/>
    <n v="0.288340703186384"/>
    <s v=""/>
    <m/>
    <m/>
    <m/>
    <m/>
    <m/>
    <m/>
    <m/>
    <n v="1570"/>
    <s v=""/>
    <s v=""/>
    <m/>
    <m/>
    <m/>
    <e v="#REF!"/>
    <m/>
  </r>
  <r>
    <x v="1564"/>
    <n v="413.41799900000001"/>
    <n v="2.961315904757142"/>
    <n v="0.36848136517902286"/>
    <m/>
    <x v="0"/>
    <n v="18784798.879593823"/>
    <n v="0.28343069818111849"/>
    <s v=""/>
    <m/>
    <m/>
    <m/>
    <m/>
    <m/>
    <m/>
    <m/>
    <n v="1571"/>
    <s v=""/>
    <s v=""/>
    <m/>
    <m/>
    <m/>
    <e v="#REF!"/>
    <m/>
  </r>
  <r>
    <x v="1565"/>
    <n v="413.13198899999998"/>
    <n v="2.9952539447947664"/>
    <n v="0.37688185865441837"/>
    <m/>
    <x v="0"/>
    <n v="18353256.19932045"/>
    <n v="0.28322724387157439"/>
    <s v=""/>
    <m/>
    <m/>
    <m/>
    <m/>
    <m/>
    <m/>
    <m/>
    <n v="1572"/>
    <s v=""/>
    <s v=""/>
    <m/>
    <m/>
    <m/>
    <e v="#REF!"/>
    <m/>
  </r>
  <r>
    <x v="1566"/>
    <n v="418.16101099999997"/>
    <n v="2.994581789733691"/>
    <n v="0.37666729708110352"/>
    <m/>
    <x v="0"/>
    <n v="18360538.011749998"/>
    <n v="0.2866674846036702"/>
    <s v=""/>
    <m/>
    <m/>
    <m/>
    <m/>
    <m/>
    <m/>
    <m/>
    <n v="1573"/>
    <s v=""/>
    <s v=""/>
    <m/>
    <m/>
    <m/>
    <e v="#REF!"/>
    <m/>
  </r>
  <r>
    <x v="1567"/>
    <n v="418.42401100000001"/>
    <n v="2.9824557412240247"/>
    <n v="0.37357175831612821"/>
    <m/>
    <x v="0"/>
    <n v="18508277.995703921"/>
    <n v="0.286840316593647"/>
    <s v=""/>
    <m/>
    <m/>
    <m/>
    <m/>
    <m/>
    <m/>
    <m/>
    <n v="1574"/>
    <s v=""/>
    <s v=""/>
    <m/>
    <m/>
    <m/>
    <e v="#REF!"/>
    <m/>
  </r>
  <r>
    <x v="1568"/>
    <n v="426.54800399999999"/>
    <n v="3.038261870316584"/>
    <n v="0.38736507074531257"/>
    <m/>
    <x v="0"/>
    <n v="17814680.399425112"/>
    <n v="0.29237907926270151"/>
    <s v=""/>
    <m/>
    <m/>
    <m/>
    <m/>
    <m/>
    <m/>
    <m/>
    <n v="1575"/>
    <s v=""/>
    <s v=""/>
    <m/>
    <m/>
    <m/>
    <e v="#REF!"/>
    <m/>
  </r>
  <r>
    <x v="1569"/>
    <n v="424.30398600000001"/>
    <n v="2.9826755649347043"/>
    <n v="0.37314606276547752"/>
    <m/>
    <x v="0"/>
    <n v="18465607.513022576"/>
    <n v="0.29083333808662715"/>
    <s v=""/>
    <m/>
    <m/>
    <m/>
    <m/>
    <m/>
    <m/>
    <m/>
    <n v="1576"/>
    <s v=""/>
    <s v=""/>
    <m/>
    <m/>
    <m/>
    <e v="#REF!"/>
    <m/>
  </r>
  <r>
    <x v="1570"/>
    <n v="416.83401500000002"/>
    <n v="2.9701751138543249"/>
    <n v="0.36997373305803272"/>
    <m/>
    <x v="0"/>
    <n v="18619425.727314409"/>
    <n v="0.28570571271801398"/>
    <s v=""/>
    <m/>
    <m/>
    <m/>
    <m/>
    <m/>
    <m/>
    <m/>
    <n v="1577"/>
    <s v=""/>
    <s v=""/>
    <m/>
    <m/>
    <m/>
    <e v="#REF!"/>
    <m/>
  </r>
  <r>
    <x v="1571"/>
    <n v="415.25698899999998"/>
    <n v="2.9835470787492264"/>
    <n v="0.37326003432184857"/>
    <m/>
    <x v="0"/>
    <n v="18450804.222138893"/>
    <n v="0.28461738200345998"/>
    <s v=""/>
    <m/>
    <m/>
    <m/>
    <m/>
    <m/>
    <m/>
    <m/>
    <n v="1578"/>
    <s v=""/>
    <s v=""/>
    <m/>
    <m/>
    <m/>
    <e v="#REF!"/>
    <m/>
  </r>
  <r>
    <x v="1572"/>
    <n v="416.76001000000002"/>
    <n v="2.9920332945522752"/>
    <n v="0.37533813789250658"/>
    <m/>
    <x v="0"/>
    <n v="18344883.128685545"/>
    <n v="0.28564011880949669"/>
    <s v=""/>
    <m/>
    <m/>
    <m/>
    <m/>
    <m/>
    <m/>
    <m/>
    <n v="1579"/>
    <s v=""/>
    <s v=""/>
    <m/>
    <m/>
    <m/>
    <e v="#REF!"/>
    <m/>
  </r>
  <r>
    <x v="1573"/>
    <n v="421.29901100000001"/>
    <n v="3.0166462349049521"/>
    <n v="0.38137536466930599"/>
    <m/>
    <x v="0"/>
    <n v="18042112.354128208"/>
    <n v="0.28872852603542548"/>
    <s v=""/>
    <m/>
    <m/>
    <m/>
    <m/>
    <m/>
    <m/>
    <m/>
    <n v="1580"/>
    <s v=""/>
    <s v=""/>
    <m/>
    <m/>
    <m/>
    <e v="#REF!"/>
    <m/>
  </r>
  <r>
    <x v="1574"/>
    <n v="421.016998"/>
    <n v="3.034825918085243"/>
    <n v="0.38592551957842647"/>
    <m/>
    <x v="0"/>
    <n v="17823713.214541219"/>
    <n v="0.28852774446211604"/>
    <s v=""/>
    <m/>
    <m/>
    <m/>
    <m/>
    <m/>
    <m/>
    <m/>
    <n v="1581"/>
    <s v=""/>
    <s v=""/>
    <m/>
    <m/>
    <m/>
    <e v="#REF!"/>
    <m/>
  </r>
  <r>
    <x v="1575"/>
    <n v="424.283997"/>
    <n v="3.0300773667555956"/>
    <n v="0.3846714376881622"/>
    <m/>
    <x v="0"/>
    <n v="17878562.453887645"/>
    <n v="0.29075908819137547"/>
    <s v=""/>
    <m/>
    <m/>
    <m/>
    <m/>
    <m/>
    <m/>
    <m/>
    <n v="1582"/>
    <s v=""/>
    <s v=""/>
    <m/>
    <m/>
    <m/>
    <e v="#REF!"/>
    <m/>
  </r>
  <r>
    <x v="1576"/>
    <n v="423.61999500000002"/>
    <n v="3.0249648912618388"/>
    <n v="0.38332715477351692"/>
    <m/>
    <x v="0"/>
    <n v="17937962.731966011"/>
    <n v="0.29029649604207552"/>
    <s v=""/>
    <m/>
    <m/>
    <m/>
    <m/>
    <m/>
    <m/>
    <m/>
    <n v="1583"/>
    <s v=""/>
    <s v=""/>
    <m/>
    <m/>
    <m/>
    <e v="#REF!"/>
    <m/>
  </r>
  <r>
    <x v="1577"/>
    <n v="422.90701300000001"/>
    <n v="3.0074887647510216"/>
    <n v="0.37885228825974238"/>
    <m/>
    <x v="0"/>
    <n v="18144294.92176095"/>
    <n v="0.28980036384490621"/>
    <s v=""/>
    <m/>
    <m/>
    <m/>
    <m/>
    <m/>
    <m/>
    <m/>
    <n v="1584"/>
    <s v=""/>
    <s v=""/>
    <m/>
    <m/>
    <m/>
    <e v="#REF!"/>
    <m/>
  </r>
  <r>
    <x v="1578"/>
    <n v="421.87200899999999"/>
    <n v="3.0224274184778932"/>
    <n v="0.38247756802573923"/>
    <m/>
    <x v="0"/>
    <n v="17963099.483876918"/>
    <n v="0.2890685469157086"/>
    <s v=""/>
    <m/>
    <m/>
    <m/>
    <m/>
    <m/>
    <m/>
    <m/>
    <n v="1585"/>
    <s v=""/>
    <s v=""/>
    <m/>
    <m/>
    <m/>
    <e v="#REF!"/>
    <m/>
  </r>
  <r>
    <x v="1579"/>
    <n v="422.84298699999999"/>
    <n v="3.0414619691796365"/>
    <n v="0.38724839139531242"/>
    <m/>
    <x v="0"/>
    <n v="17735909.504380103"/>
    <n v="0.2897263242724421"/>
    <s v=""/>
    <m/>
    <m/>
    <m/>
    <m/>
    <m/>
    <m/>
    <m/>
    <n v="1586"/>
    <s v=""/>
    <s v=""/>
    <m/>
    <m/>
    <m/>
    <e v="#REF!"/>
    <m/>
  </r>
  <r>
    <x v="1580"/>
    <n v="425.63198899999998"/>
    <n v="3.0307136736460065"/>
    <n v="0.38446502654827425"/>
    <m/>
    <x v="0"/>
    <n v="17860340.978772949"/>
    <n v="0.29162972034963169"/>
    <s v=""/>
    <m/>
    <m/>
    <m/>
    <m/>
    <m/>
    <m/>
    <m/>
    <n v="1587"/>
    <s v=""/>
    <s v=""/>
    <m/>
    <m/>
    <m/>
    <e v="#REF!"/>
    <m/>
  </r>
  <r>
    <x v="1581"/>
    <n v="423.93499800000001"/>
    <n v="3.0343010825720209"/>
    <n v="0.38532874097767272"/>
    <m/>
    <x v="0"/>
    <n v="17817129.243338734"/>
    <n v="0.29045943511735117"/>
    <s v=""/>
    <m/>
    <m/>
    <m/>
    <m/>
    <m/>
    <m/>
    <m/>
    <n v="1588"/>
    <s v=""/>
    <s v=""/>
    <m/>
    <m/>
    <m/>
    <e v="#REF!"/>
    <m/>
  </r>
  <r>
    <x v="1582"/>
    <n v="424.42700200000002"/>
    <n v="3.0728089707601387"/>
    <n v="0.39506141708509207"/>
    <m/>
    <x v="0"/>
    <n v="17363972.414737772"/>
    <n v="0.29078896341193389"/>
    <s v=""/>
    <m/>
    <m/>
    <m/>
    <m/>
    <m/>
    <m/>
    <m/>
    <n v="1589"/>
    <s v=""/>
    <s v=""/>
    <m/>
    <m/>
    <m/>
    <e v="#REF!"/>
    <m/>
  </r>
  <r>
    <x v="1583"/>
    <n v="427.61099200000001"/>
    <n v="3.0644489106644208"/>
    <n v="0.39276968665557715"/>
    <m/>
    <x v="0"/>
    <n v="17457551.372634295"/>
    <n v="0.29294754499237563"/>
    <s v=""/>
    <m/>
    <m/>
    <m/>
    <m/>
    <m/>
    <m/>
    <m/>
    <n v="1590"/>
    <s v=""/>
    <s v=""/>
    <m/>
    <m/>
    <m/>
    <e v="#REF!"/>
    <m/>
  </r>
  <r>
    <x v="1584"/>
    <n v="428.70300300000002"/>
    <n v="3.1135771557570804"/>
    <n v="0.40531433188866339"/>
    <m/>
    <x v="0"/>
    <n v="16896895.087984327"/>
    <n v="0.29368801526074212"/>
    <s v=""/>
    <m/>
    <m/>
    <m/>
    <m/>
    <m/>
    <m/>
    <m/>
    <n v="1591"/>
    <s v=""/>
    <s v=""/>
    <m/>
    <m/>
    <m/>
    <e v="#REF!"/>
    <m/>
  </r>
  <r>
    <x v="1585"/>
    <n v="435.324005"/>
    <n v="3.1552737622062224"/>
    <n v="0.41611999345492023"/>
    <m/>
    <x v="0"/>
    <n v="16443453.631295089"/>
    <n v="0.29821604826865244"/>
    <s v=""/>
    <m/>
    <m/>
    <m/>
    <m/>
    <m/>
    <m/>
    <m/>
    <n v="1592"/>
    <s v=""/>
    <s v=""/>
    <m/>
    <m/>
    <m/>
    <e v="#REF!"/>
    <m/>
  </r>
  <r>
    <x v="1586"/>
    <n v="441.41598499999998"/>
    <n v="3.2123732626184101"/>
    <n v="0.43112866985221215"/>
    <m/>
    <x v="0"/>
    <n v="15847458.828136215"/>
    <n v="0.30238145151727763"/>
    <s v=""/>
    <m/>
    <m/>
    <m/>
    <m/>
    <m/>
    <m/>
    <m/>
    <n v="1593"/>
    <s v=""/>
    <s v=""/>
    <m/>
    <m/>
    <m/>
    <e v="#REF!"/>
    <m/>
  </r>
  <r>
    <x v="1587"/>
    <n v="449.68798800000002"/>
    <n v="3.1856604399130917"/>
    <n v="0.42390737228023212"/>
    <m/>
    <x v="0"/>
    <n v="16110196.263663808"/>
    <n v="0.30803997142502304"/>
    <s v=""/>
    <m/>
    <m/>
    <m/>
    <m/>
    <m/>
    <m/>
    <m/>
    <n v="1594"/>
    <s v=""/>
    <s v=""/>
    <m/>
    <m/>
    <m/>
    <e v="#REF!"/>
    <m/>
  </r>
  <r>
    <x v="1588"/>
    <n v="459.12100199999998"/>
    <n v="3.2974398029039116"/>
    <n v="0.45349169605560363"/>
    <m/>
    <x v="0"/>
    <n v="14978799.319099272"/>
    <n v="0.314477107281663"/>
    <s v=""/>
    <m/>
    <m/>
    <m/>
    <m/>
    <m/>
    <m/>
    <m/>
    <n v="1595"/>
    <s v=""/>
    <s v=""/>
    <m/>
    <m/>
    <m/>
    <e v="#REF!"/>
    <m/>
  </r>
  <r>
    <x v="1589"/>
    <n v="461.64801"/>
    <n v="3.3304011006558918"/>
    <n v="0.4625021662482291"/>
    <m/>
    <x v="0"/>
    <n v="14678562.631836046"/>
    <n v="0.3161997633222281"/>
    <s v=""/>
    <m/>
    <m/>
    <m/>
    <m/>
    <m/>
    <m/>
    <m/>
    <n v="1596"/>
    <s v=""/>
    <s v=""/>
    <m/>
    <m/>
    <m/>
    <e v="#REF!"/>
    <m/>
  </r>
  <r>
    <x v="1590"/>
    <n v="466.26199300000002"/>
    <n v="3.1771100328816826"/>
    <n v="0.41987562170118553"/>
    <m/>
    <x v="0"/>
    <n v="16029042.714504344"/>
    <n v="0.3193517384885764"/>
    <s v=""/>
    <m/>
    <m/>
    <m/>
    <m/>
    <m/>
    <m/>
    <m/>
    <n v="1597"/>
    <s v=""/>
    <s v=""/>
    <m/>
    <m/>
    <m/>
    <e v="#REF!"/>
    <m/>
  </r>
  <r>
    <x v="1591"/>
    <n v="445.03799400000003"/>
    <n v="3.2076549133687609"/>
    <n v="0.42789744000706198"/>
    <m/>
    <x v="0"/>
    <n v="15720000.433291087"/>
    <n v="0.30480708293220415"/>
    <s v=""/>
    <m/>
    <m/>
    <m/>
    <m/>
    <m/>
    <m/>
    <m/>
    <n v="1598"/>
    <s v=""/>
    <s v=""/>
    <m/>
    <m/>
    <m/>
    <e v="#REF!"/>
    <m/>
  </r>
  <r>
    <x v="1592"/>
    <n v="449.40798999999998"/>
    <n v="3.2507806878800727"/>
    <n v="0.43935032730785228"/>
    <m/>
    <x v="0"/>
    <n v="15296482.550856862"/>
    <n v="0.30779208746427383"/>
    <s v=""/>
    <m/>
    <m/>
    <m/>
    <m/>
    <m/>
    <m/>
    <m/>
    <n v="1599"/>
    <s v=""/>
    <s v=""/>
    <m/>
    <m/>
    <m/>
    <e v="#REF!"/>
    <m/>
  </r>
  <r>
    <x v="1593"/>
    <n v="451.93301400000001"/>
    <n v="3.1759368586692722"/>
    <n v="0.41896814954678924"/>
    <m/>
    <x v="0"/>
    <n v="16000038.53432958"/>
    <n v="0.3094972670893732"/>
    <s v=""/>
    <m/>
    <m/>
    <m/>
    <m/>
    <m/>
    <m/>
    <m/>
    <n v="1600"/>
    <s v=""/>
    <s v=""/>
    <m/>
    <m/>
    <m/>
    <e v="#REF!"/>
    <m/>
  </r>
  <r>
    <x v="1594"/>
    <n v="444.72699"/>
    <n v="3.215835242271214"/>
    <n v="0.42944312814636598"/>
    <m/>
    <x v="0"/>
    <n v="15597197.867990533"/>
    <n v="0.30455443900893453"/>
    <s v=""/>
    <m/>
    <m/>
    <m/>
    <m/>
    <m/>
    <m/>
    <m/>
    <n v="1601"/>
    <s v=""/>
    <s v=""/>
    <m/>
    <m/>
    <m/>
    <e v="#REF!"/>
    <m/>
  </r>
  <r>
    <x v="1595"/>
    <n v="450.18301400000001"/>
    <n v="3.1899020467348915"/>
    <n v="0.42246594883932409"/>
    <m/>
    <x v="0"/>
    <n v="15847944.357831895"/>
    <n v="0.30828276643991454"/>
    <s v=""/>
    <m/>
    <m/>
    <m/>
    <m/>
    <m/>
    <m/>
    <m/>
    <n v="1602"/>
    <s v=""/>
    <s v=""/>
    <m/>
    <m/>
    <m/>
    <e v="#REF!"/>
    <m/>
  </r>
  <r>
    <x v="1596"/>
    <n v="446.71099900000002"/>
    <n v="3.1985070903592256"/>
    <n v="0.42469402539023832"/>
    <m/>
    <x v="0"/>
    <n v="15761616.926013594"/>
    <n v="0.30589718840885416"/>
    <s v=""/>
    <m/>
    <m/>
    <m/>
    <m/>
    <m/>
    <m/>
    <m/>
    <n v="1603"/>
    <s v=""/>
    <s v=""/>
    <m/>
    <m/>
    <m/>
    <e v="#REF!"/>
    <m/>
  </r>
  <r>
    <x v="1597"/>
    <n v="447.94198599999999"/>
    <n v="3.2811721539858834"/>
    <n v="0.44659252375185982"/>
    <m/>
    <x v="0"/>
    <n v="14946081.949770676"/>
    <n v="0.30673215571426865"/>
    <s v=""/>
    <m/>
    <m/>
    <m/>
    <m/>
    <m/>
    <m/>
    <m/>
    <n v="1604"/>
    <s v=""/>
    <s v=""/>
    <m/>
    <m/>
    <m/>
    <e v="#REF!"/>
    <m/>
  </r>
  <r>
    <x v="1598"/>
    <n v="458.20599399999998"/>
    <n v="3.2870950562277454"/>
    <n v="0.44804275700062113"/>
    <m/>
    <x v="0"/>
    <n v="14891345.057575777"/>
    <n v="0.31373602564399594"/>
    <s v=""/>
    <m/>
    <m/>
    <m/>
    <m/>
    <m/>
    <m/>
    <m/>
    <n v="1605"/>
    <s v=""/>
    <s v=""/>
    <m/>
    <m/>
    <m/>
    <e v="#REF!"/>
    <m/>
  </r>
  <r>
    <x v="1599"/>
    <n v="460.51800500000002"/>
    <n v="3.2182921045462507"/>
    <n v="0.4292348329309395"/>
    <m/>
    <x v="0"/>
    <n v="15513958.310283275"/>
    <n v="0.31531086465776698"/>
    <s v=""/>
    <m/>
    <m/>
    <m/>
    <m/>
    <m/>
    <m/>
    <m/>
    <n v="1606"/>
    <s v=""/>
    <s v=""/>
    <m/>
    <m/>
    <m/>
    <e v="#REF!"/>
    <m/>
  </r>
  <r>
    <x v="1600"/>
    <n v="450.864014"/>
    <n v="3.2310226279833598"/>
    <n v="0.43257850874069625"/>
    <m/>
    <x v="0"/>
    <n v="15390414.324216044"/>
    <n v="0.30869286420664244"/>
    <s v=""/>
    <m/>
    <m/>
    <m/>
    <m/>
    <m/>
    <m/>
    <m/>
    <n v="1607"/>
    <s v=""/>
    <s v=""/>
    <m/>
    <m/>
    <m/>
    <e v="#REF!"/>
    <m/>
  </r>
  <r>
    <x v="1601"/>
    <n v="452.44699100000003"/>
    <n v="3.245213269446098"/>
    <n v="0.4363256712009404"/>
    <m/>
    <x v="0"/>
    <n v="15254423.874435233"/>
    <n v="0.30976861768540503"/>
    <s v=""/>
    <m/>
    <m/>
    <m/>
    <m/>
    <m/>
    <m/>
    <m/>
    <n v="1608"/>
    <s v=""/>
    <s v=""/>
    <m/>
    <m/>
    <m/>
    <e v="#REF!"/>
    <m/>
  </r>
  <r>
    <x v="1602"/>
    <n v="454.85000600000001"/>
    <n v="3.2513087369048299"/>
    <n v="0.43791197199394571"/>
    <m/>
    <x v="0"/>
    <n v="15196325.19610543"/>
    <n v="0.31140574078410438"/>
    <s v=""/>
    <m/>
    <m/>
    <m/>
    <m/>
    <m/>
    <m/>
    <m/>
    <n v="1609"/>
    <s v=""/>
    <s v=""/>
    <m/>
    <m/>
    <m/>
    <e v="#REF!"/>
    <m/>
  </r>
  <r>
    <x v="1603"/>
    <n v="457.58599900000002"/>
    <n v="3.2401995072432088"/>
    <n v="0.43476214722360323"/>
    <m/>
    <x v="0"/>
    <n v="15299381.239049247"/>
    <n v="0.31325443351969634"/>
    <s v=""/>
    <m/>
    <m/>
    <m/>
    <m/>
    <m/>
    <m/>
    <m/>
    <n v="1610"/>
    <s v=""/>
    <s v=""/>
    <m/>
    <m/>
    <m/>
    <e v="#REF!"/>
    <m/>
  </r>
  <r>
    <x v="1604"/>
    <n v="454.00900300000001"/>
    <n v="3.237133300415254"/>
    <n v="0.43388700427170679"/>
    <m/>
    <x v="0"/>
    <n v="15327540.498819912"/>
    <n v="0.31079760249067495"/>
    <s v=""/>
    <m/>
    <m/>
    <m/>
    <m/>
    <m/>
    <m/>
    <m/>
    <n v="1611"/>
    <s v=""/>
    <s v=""/>
    <m/>
    <m/>
    <m/>
    <e v="#REF!"/>
    <m/>
  </r>
  <r>
    <x v="1605"/>
    <n v="453.69101000000001"/>
    <n v="3.2427422710872271"/>
    <n v="0.43533810812122209"/>
    <m/>
    <x v="0"/>
    <n v="15273626.664574137"/>
    <n v="0.31057183277565958"/>
    <s v=""/>
    <m/>
    <m/>
    <m/>
    <m/>
    <m/>
    <m/>
    <m/>
    <n v="1612"/>
    <s v=""/>
    <s v=""/>
    <m/>
    <m/>
    <m/>
    <e v="#REF!"/>
    <m/>
  </r>
  <r>
    <x v="1606"/>
    <n v="454.52398699999998"/>
    <n v="3.1289456501685731"/>
    <n v="0.40473492249086768"/>
    <m/>
    <x v="0"/>
    <n v="16344817.565459756"/>
    <n v="0.31113394465230582"/>
    <s v=""/>
    <m/>
    <m/>
    <m/>
    <m/>
    <m/>
    <m/>
    <m/>
    <n v="1613"/>
    <s v=""/>
    <s v=""/>
    <m/>
    <m/>
    <m/>
    <e v="#REF!"/>
    <m/>
  </r>
  <r>
    <x v="1607"/>
    <n v="437.79299900000001"/>
    <n v="3.1568528704391015"/>
    <n v="0.41190496359951784"/>
    <m/>
    <x v="0"/>
    <n v="16052406.274519239"/>
    <n v="0.29967333158449888"/>
    <s v=""/>
    <m/>
    <m/>
    <m/>
    <m/>
    <m/>
    <m/>
    <m/>
    <n v="1614"/>
    <s v=""/>
    <s v=""/>
    <m/>
    <m/>
    <m/>
    <e v="#REF!"/>
    <m/>
  </r>
  <r>
    <x v="1608"/>
    <n v="439.34799199999998"/>
    <n v="3.1670541269907337"/>
    <n v="0.41441716820570046"/>
    <m/>
    <x v="0"/>
    <n v="15947825.122329915"/>
    <n v="0.30071425693438453"/>
    <s v=""/>
    <m/>
    <m/>
    <m/>
    <m/>
    <m/>
    <m/>
    <m/>
    <n v="1615"/>
    <s v=""/>
    <s v=""/>
    <m/>
    <m/>
    <m/>
    <e v="#REF!"/>
    <m/>
  </r>
  <r>
    <x v="1609"/>
    <n v="444.29098499999998"/>
    <n v="3.1797272955245326"/>
    <n v="0.41768344457053308"/>
    <m/>
    <x v="0"/>
    <n v="15819362.488351308"/>
    <n v="0.30408960202110363"/>
    <s v=""/>
    <m/>
    <m/>
    <m/>
    <m/>
    <m/>
    <m/>
    <m/>
    <n v="1616"/>
    <s v=""/>
    <s v=""/>
    <m/>
    <m/>
    <m/>
    <e v="#REF!"/>
    <m/>
  </r>
  <r>
    <x v="1610"/>
    <n v="446.06201199999998"/>
    <n v="3.2051743003212576"/>
    <n v="0.42431763632522651"/>
    <m/>
    <x v="0"/>
    <n v="15565337.808603723"/>
    <n v="0.30529381386448518"/>
    <s v=""/>
    <m/>
    <m/>
    <m/>
    <m/>
    <m/>
    <m/>
    <m/>
    <n v="1617"/>
    <s v=""/>
    <s v=""/>
    <m/>
    <m/>
    <m/>
    <e v="#REF!"/>
    <m/>
  </r>
  <r>
    <x v="1611"/>
    <n v="449.67199699999998"/>
    <n v="3.2318061990494287"/>
    <n v="0.43131697408663705"/>
    <m/>
    <x v="0"/>
    <n v="15305861.750078937"/>
    <n v="0.30775654990540585"/>
    <s v=""/>
    <m/>
    <m/>
    <m/>
    <m/>
    <m/>
    <m/>
    <m/>
    <n v="1618"/>
    <s v=""/>
    <s v=""/>
    <m/>
    <m/>
    <m/>
    <e v="#REF!"/>
    <m/>
  </r>
  <r>
    <x v="1612"/>
    <n v="453.52099600000003"/>
    <n v="3.3745859344283704"/>
    <n v="0.4693711629967714"/>
    <m/>
    <x v="0"/>
    <n v="13952652.9151318"/>
    <n v="0.31038273501650493"/>
    <s v=""/>
    <m/>
    <m/>
    <m/>
    <m/>
    <m/>
    <m/>
    <m/>
    <n v="1619"/>
    <s v=""/>
    <s v=""/>
    <m/>
    <m/>
    <m/>
    <e v="#REF!"/>
    <m/>
  </r>
  <r>
    <x v="1613"/>
    <n v="534.19097899999997"/>
    <n v="3.7870516458105969"/>
    <n v="0.58382927336511792"/>
    <m/>
    <x v="0"/>
    <n v="10541143.173062282"/>
    <n v="0.36555395994603485"/>
    <s v=""/>
    <m/>
    <m/>
    <m/>
    <m/>
    <m/>
    <m/>
    <m/>
    <n v="1620"/>
    <s v=""/>
    <s v=""/>
    <m/>
    <m/>
    <m/>
    <e v="#REF!"/>
    <m/>
  </r>
  <r>
    <x v="1614"/>
    <n v="531.10699499999998"/>
    <n v="3.8260760038518438"/>
    <n v="0.59578979197299009"/>
    <m/>
    <x v="0"/>
    <n v="10323348.226592978"/>
    <n v="0.36343408937136645"/>
    <s v=""/>
    <m/>
    <m/>
    <m/>
    <m/>
    <m/>
    <m/>
    <m/>
    <n v="1621"/>
    <s v=""/>
    <s v=""/>
    <m/>
    <m/>
    <m/>
    <e v="#REF!"/>
    <m/>
  </r>
  <r>
    <x v="1615"/>
    <n v="536.51501499999995"/>
    <n v="3.8331532431558348"/>
    <n v="0.59792181542480694"/>
    <m/>
    <x v="0"/>
    <n v="10284619.861727117"/>
    <n v="0.36712521717862806"/>
    <s v=""/>
    <m/>
    <m/>
    <m/>
    <m/>
    <m/>
    <m/>
    <m/>
    <n v="1622"/>
    <s v=""/>
    <s v=""/>
    <m/>
    <m/>
    <m/>
    <e v="#REF!"/>
    <m/>
  </r>
  <r>
    <x v="1616"/>
    <n v="537.682007"/>
    <n v="4.0551957837433674"/>
    <n v="0.66711285613669113"/>
    <m/>
    <x v="0"/>
    <n v="9092572.9782132711"/>
    <n v="0.36791418758816197"/>
    <s v=""/>
    <m/>
    <m/>
    <m/>
    <m/>
    <m/>
    <m/>
    <m/>
    <n v="1623"/>
    <s v=""/>
    <s v=""/>
    <m/>
    <m/>
    <m/>
    <e v="#REF!"/>
    <m/>
  </r>
  <r>
    <x v="1617"/>
    <n v="574.60199"/>
    <n v="4.1711864379941606"/>
    <n v="0.70502064989004132"/>
    <m/>
    <x v="0"/>
    <n v="8571950.4330588263"/>
    <n v="0.39314634878944571"/>
    <s v=""/>
    <m/>
    <m/>
    <m/>
    <m/>
    <m/>
    <m/>
    <m/>
    <n v="1624"/>
    <s v=""/>
    <s v=""/>
    <m/>
    <m/>
    <m/>
    <e v="#REF!"/>
    <m/>
  </r>
  <r>
    <x v="1618"/>
    <n v="585.44500700000003"/>
    <n v="4.1070434812795975"/>
    <n v="0.68325518324559509"/>
    <m/>
    <x v="0"/>
    <n v="8835136.7657072321"/>
    <n v="0.4005547845534187"/>
    <s v=""/>
    <m/>
    <m/>
    <m/>
    <m/>
    <m/>
    <m/>
    <m/>
    <n v="1625"/>
    <s v=""/>
    <s v=""/>
    <m/>
    <m/>
    <m/>
    <e v="#REF!"/>
    <m/>
  </r>
  <r>
    <x v="1619"/>
    <n v="577.16699200000005"/>
    <n v="4.14255004997543"/>
    <n v="0.69498526809921857"/>
    <m/>
    <x v="0"/>
    <n v="8681912.2723946199"/>
    <n v="0.39488078328766218"/>
    <s v=""/>
    <m/>
    <m/>
    <m/>
    <m/>
    <m/>
    <m/>
    <m/>
    <n v="1626"/>
    <s v=""/>
    <s v=""/>
    <m/>
    <m/>
    <m/>
    <e v="#REF!"/>
    <m/>
  </r>
  <r>
    <x v="1620"/>
    <n v="582.20300299999997"/>
    <n v="4.092134239946299"/>
    <n v="0.67798725939348981"/>
    <m/>
    <x v="0"/>
    <n v="8892782.1725947019"/>
    <n v="0.39831590739720152"/>
    <s v=""/>
    <m/>
    <m/>
    <m/>
    <m/>
    <m/>
    <m/>
    <m/>
    <n v="1627"/>
    <s v=""/>
    <s v=""/>
    <m/>
    <m/>
    <m/>
    <e v="#REF!"/>
    <m/>
  </r>
  <r>
    <x v="1621"/>
    <n v="575.83697500000005"/>
    <n v="4.1119101434348861"/>
    <n v="0.68445770661813532"/>
    <m/>
    <x v="0"/>
    <n v="8806367.631653212"/>
    <n v="0.39395031673394487"/>
    <s v=""/>
    <m/>
    <m/>
    <m/>
    <m/>
    <m/>
    <m/>
    <m/>
    <n v="1628"/>
    <s v=""/>
    <s v=""/>
    <m/>
    <m/>
    <m/>
    <e v="#REF!"/>
    <m/>
  </r>
  <r>
    <x v="1622"/>
    <n v="671.65399200000002"/>
    <n v="5.0151014777745706"/>
    <n v="0.9847871685232652"/>
    <m/>
    <x v="0"/>
    <n v="4937227.9217286156"/>
    <n v="0.45946622827809885"/>
    <s v=""/>
    <m/>
    <m/>
    <m/>
    <m/>
    <m/>
    <m/>
    <m/>
    <n v="1629"/>
    <s v=""/>
    <s v=""/>
    <m/>
    <m/>
    <m/>
    <e v="#REF!"/>
    <m/>
  </r>
  <r>
    <x v="1623"/>
    <n v="704.50402799999995"/>
    <n v="4.880576632964523"/>
    <n v="0.93184305436481996"/>
    <m/>
    <x v="0"/>
    <n v="5201842.8517963095"/>
    <n v="0.48192579430464755"/>
    <s v=""/>
    <m/>
    <m/>
    <m/>
    <m/>
    <m/>
    <m/>
    <m/>
    <n v="1630"/>
    <s v=""/>
    <s v=""/>
    <m/>
    <m/>
    <m/>
    <e v="#REF!"/>
    <m/>
  </r>
  <r>
    <x v="1624"/>
    <n v="685.68499799999995"/>
    <n v="4.9434729382760798"/>
    <n v="0.95574527022512967"/>
    <m/>
    <x v="0"/>
    <n v="5067499.1034179246"/>
    <n v="0.4690401664659547"/>
    <s v=""/>
    <m/>
    <m/>
    <m/>
    <m/>
    <m/>
    <m/>
    <m/>
    <n v="1631"/>
    <s v=""/>
    <s v=""/>
    <m/>
    <m/>
    <m/>
    <e v="#REF!"/>
    <m/>
  </r>
  <r>
    <x v="1625"/>
    <n v="696.52301"/>
    <n v="5.4543062111843881"/>
    <n v="1.1531299264603589"/>
    <m/>
    <x v="0"/>
    <n v="4019936.30767474"/>
    <n v="0.4764414657328922"/>
    <s v=""/>
    <m/>
    <m/>
    <m/>
    <m/>
    <m/>
    <m/>
    <m/>
    <n v="1632"/>
    <s v=""/>
    <s v=""/>
    <m/>
    <m/>
    <m/>
    <e v="#REF!"/>
    <m/>
  </r>
  <r>
    <x v="1626"/>
    <n v="768.48699999999997"/>
    <n v="5.3298687180738558"/>
    <n v="1.1003810016467435"/>
    <m/>
    <x v="0"/>
    <n v="4203153.0547661604"/>
    <n v="0.52565319131320021"/>
    <s v=""/>
    <m/>
    <m/>
    <m/>
    <m/>
    <m/>
    <m/>
    <m/>
    <n v="1633"/>
    <s v=""/>
    <s v=""/>
    <m/>
    <m/>
    <m/>
    <e v="#REF!"/>
    <m/>
  </r>
  <r>
    <x v="1627"/>
    <n v="763.92700200000002"/>
    <n v="5.2461386449162148"/>
    <n v="1.0654225278778804"/>
    <m/>
    <x v="0"/>
    <n v="4334993.9157663323"/>
    <n v="0.5224933051707118"/>
    <s v=""/>
    <m/>
    <m/>
    <m/>
    <m/>
    <m/>
    <m/>
    <m/>
    <n v="1634"/>
    <s v=""/>
    <s v=""/>
    <m/>
    <m/>
    <m/>
    <e v="#REF!"/>
    <m/>
  </r>
  <r>
    <x v="1628"/>
    <n v="735.88299600000005"/>
    <n v="4.7433552226400879"/>
    <n v="0.86110116358914357"/>
    <m/>
    <x v="0"/>
    <n v="5165689.141140149"/>
    <n v="0.50329930793894939"/>
    <s v=""/>
    <m/>
    <m/>
    <m/>
    <m/>
    <m/>
    <m/>
    <m/>
    <n v="1635"/>
    <s v=""/>
    <s v=""/>
    <m/>
    <m/>
    <m/>
    <e v="#REF!"/>
    <m/>
  </r>
  <r>
    <x v="1629"/>
    <n v="665.91497800000002"/>
    <n v="4.2409587448166839"/>
    <n v="0.67861083337532135"/>
    <m/>
    <x v="0"/>
    <n v="6259676.9058286948"/>
    <n v="0.45543357598254303"/>
    <s v=""/>
    <m/>
    <m/>
    <m/>
    <m/>
    <m/>
    <m/>
    <m/>
    <n v="1636"/>
    <s v=""/>
    <s v=""/>
    <m/>
    <m/>
    <m/>
    <e v="#REF!"/>
    <m/>
  </r>
  <r>
    <x v="1630"/>
    <n v="597.442993"/>
    <n v="4.4387057142984974"/>
    <n v="0.74180578573707989"/>
    <m/>
    <x v="0"/>
    <n v="5675599.9728889773"/>
    <n v="0.40859347784104355"/>
    <s v=""/>
    <m/>
    <m/>
    <m/>
    <m/>
    <m/>
    <m/>
    <m/>
    <n v="1637"/>
    <s v=""/>
    <s v=""/>
    <m/>
    <m/>
    <m/>
    <e v="#REF!"/>
    <m/>
  </r>
  <r>
    <x v="1631"/>
    <n v="625.57501200000002"/>
    <n v="4.7321664834625414"/>
    <n v="0.83979209377691477"/>
    <m/>
    <x v="0"/>
    <n v="4924830.8382679056"/>
    <n v="0.42782193454902079"/>
    <s v=""/>
    <m/>
    <m/>
    <m/>
    <m/>
    <m/>
    <m/>
    <m/>
    <n v="1638"/>
    <s v=""/>
    <s v=""/>
    <m/>
    <m/>
    <m/>
    <e v="#REF!"/>
    <m/>
  </r>
  <r>
    <x v="1632"/>
    <n v="629.34899900000005"/>
    <n v="4.6603488581200043"/>
    <n v="0.81400746782560751"/>
    <m/>
    <x v="0"/>
    <n v="5074057.6609718073"/>
    <n v="0.43036930514399419"/>
    <s v=""/>
    <m/>
    <m/>
    <m/>
    <m/>
    <m/>
    <m/>
    <m/>
    <n v="1639"/>
    <s v=""/>
    <s v=""/>
    <m/>
    <m/>
    <m/>
    <e v="#REF!"/>
    <m/>
  </r>
  <r>
    <x v="1633"/>
    <n v="658.10199"/>
    <n v="4.6009926974294242"/>
    <n v="0.79317675838251789"/>
    <m/>
    <x v="0"/>
    <n v="5203044.1915166387"/>
    <n v="0.45001982197677071"/>
    <s v=""/>
    <m/>
    <m/>
    <m/>
    <m/>
    <m/>
    <m/>
    <m/>
    <n v="1640"/>
    <s v=""/>
    <s v=""/>
    <m/>
    <m/>
    <m/>
    <e v="#REF!"/>
    <m/>
  </r>
  <r>
    <x v="1634"/>
    <n v="644.12200900000005"/>
    <n v="4.5499205735974426"/>
    <n v="0.77547436028559558"/>
    <m/>
    <x v="0"/>
    <n v="5318283.4281084863"/>
    <n v="0.44044864128195771"/>
    <s v=""/>
    <m/>
    <m/>
    <m/>
    <m/>
    <m/>
    <m/>
    <m/>
    <n v="1641"/>
    <s v=""/>
    <s v=""/>
    <m/>
    <m/>
    <m/>
    <e v="#REF!"/>
    <m/>
  </r>
  <r>
    <x v="1635"/>
    <n v="640.591003"/>
    <n v="4.7872456528959955"/>
    <n v="0.85626902824309814"/>
    <m/>
    <x v="0"/>
    <n v="4763200.4015892157"/>
    <n v="0.43802274939090086"/>
    <s v=""/>
    <m/>
    <m/>
    <m/>
    <m/>
    <m/>
    <m/>
    <m/>
    <n v="1642"/>
    <s v=""/>
    <s v=""/>
    <m/>
    <m/>
    <m/>
    <e v="#REF!"/>
    <m/>
  </r>
  <r>
    <x v="1636"/>
    <n v="672.51501499999995"/>
    <n v="4.8077590482157184"/>
    <n v="0.86350316479581002"/>
    <m/>
    <x v="0"/>
    <n v="4722131.7318144469"/>
    <n v="0.45983975333414218"/>
    <s v=""/>
    <m/>
    <m/>
    <m/>
    <m/>
    <m/>
    <m/>
    <m/>
    <n v="1643"/>
    <s v=""/>
    <s v=""/>
    <m/>
    <m/>
    <m/>
    <e v="#REF!"/>
    <m/>
  </r>
  <r>
    <x v="1637"/>
    <n v="683.20898399999999"/>
    <n v="4.7669314458996039"/>
    <n v="0.84842815823500062"/>
    <m/>
    <x v="0"/>
    <n v="4802086.8285013754"/>
    <n v="0.46710324258598457"/>
    <s v=""/>
    <m/>
    <m/>
    <m/>
    <m/>
    <m/>
    <m/>
    <m/>
    <n v="1644"/>
    <s v=""/>
    <s v=""/>
    <m/>
    <m/>
    <m/>
    <e v="#REF!"/>
    <m/>
  </r>
  <r>
    <x v="1638"/>
    <n v="670.41803000000004"/>
    <n v="4.8140620782059003"/>
    <n v="0.86510067122715917"/>
    <m/>
    <x v="0"/>
    <n v="4706880.4299888471"/>
    <n v="0.4583462636466239"/>
    <s v=""/>
    <m/>
    <m/>
    <m/>
    <m/>
    <m/>
    <m/>
    <m/>
    <n v="1645"/>
    <s v=""/>
    <s v=""/>
    <m/>
    <m/>
    <m/>
    <e v="#REF!"/>
    <m/>
  </r>
  <r>
    <x v="1639"/>
    <n v="678.09002699999996"/>
    <n v="4.5522026594990166"/>
    <n v="0.77089396312631975"/>
    <m/>
    <x v="0"/>
    <n v="5218694.0264596287"/>
    <n v="0.46357932971407606"/>
    <s v=""/>
    <m/>
    <m/>
    <m/>
    <m/>
    <m/>
    <m/>
    <m/>
    <n v="1646"/>
    <s v=""/>
    <s v=""/>
    <m/>
    <m/>
    <m/>
    <e v="#REF!"/>
    <m/>
  </r>
  <r>
    <x v="1640"/>
    <n v="640.68798800000002"/>
    <n v="4.7361975948582113"/>
    <n v="0.83311086318110894"/>
    <m/>
    <x v="0"/>
    <n v="4796554.8278495464"/>
    <n v="0.43799785547242515"/>
    <s v=""/>
    <m/>
    <m/>
    <m/>
    <m/>
    <m/>
    <m/>
    <m/>
    <n v="1647"/>
    <s v=""/>
    <s v=""/>
    <m/>
    <m/>
    <m/>
    <e v="#REF!"/>
    <m/>
  </r>
  <r>
    <x v="1641"/>
    <n v="648.48400900000001"/>
    <n v="4.6016341354426702"/>
    <n v="0.7854865244625242"/>
    <m/>
    <x v="0"/>
    <n v="5068861.767069743"/>
    <n v="0.44329288686909651"/>
    <s v=""/>
    <m/>
    <m/>
    <m/>
    <m/>
    <m/>
    <m/>
    <m/>
    <n v="1648"/>
    <s v=""/>
    <s v=""/>
    <m/>
    <m/>
    <m/>
    <e v="#REF!"/>
    <m/>
  </r>
  <r>
    <x v="1642"/>
    <n v="648.28301999999996"/>
    <n v="4.7211481481012534"/>
    <n v="0.82618835579392669"/>
    <m/>
    <x v="0"/>
    <n v="4805300.135780273"/>
    <n v="0.44314395994624206"/>
    <s v=""/>
    <m/>
    <m/>
    <m/>
    <m/>
    <m/>
    <m/>
    <m/>
    <n v="1649"/>
    <s v=""/>
    <s v=""/>
    <m/>
    <m/>
    <m/>
    <e v="#REF!"/>
    <m/>
  </r>
  <r>
    <x v="1643"/>
    <n v="664.79699700000003"/>
    <n v="4.6489983846013487"/>
    <n v="0.80083977154054364"/>
    <m/>
    <x v="0"/>
    <n v="4951921.5871969871"/>
    <n v="0.4544205185561962"/>
    <s v=""/>
    <m/>
    <m/>
    <m/>
    <m/>
    <m/>
    <m/>
    <m/>
    <n v="1650"/>
    <s v=""/>
    <s v=""/>
    <m/>
    <m/>
    <m/>
    <e v="#REF!"/>
    <m/>
  </r>
  <r>
    <x v="1644"/>
    <n v="652.92297399999995"/>
    <n v="4.6741323500353902"/>
    <n v="0.80940137766323694"/>
    <m/>
    <x v="0"/>
    <n v="4898120.4865099108"/>
    <n v="0.44629244023497883"/>
    <s v=""/>
    <m/>
    <m/>
    <m/>
    <m/>
    <m/>
    <m/>
    <m/>
    <n v="1651"/>
    <s v=""/>
    <s v=""/>
    <m/>
    <m/>
    <m/>
    <e v="#REF!"/>
    <m/>
  </r>
  <r>
    <x v="1645"/>
    <n v="659.171021"/>
    <n v="4.7103908219748467"/>
    <n v="0.82185977023885359"/>
    <m/>
    <x v="0"/>
    <n v="4821873.5023998646"/>
    <n v="0.45055144081257625"/>
    <s v=""/>
    <m/>
    <m/>
    <m/>
    <m/>
    <m/>
    <m/>
    <m/>
    <n v="1652"/>
    <s v=""/>
    <s v=""/>
    <m/>
    <m/>
    <m/>
    <e v="#REF!"/>
    <m/>
  </r>
  <r>
    <x v="1646"/>
    <n v="679.80902100000003"/>
    <n v="4.779835822551167"/>
    <n v="0.84578707832617461"/>
    <m/>
    <x v="0"/>
    <n v="4679445.3350870358"/>
    <n v="0.46462148523382812"/>
    <s v=""/>
    <m/>
    <m/>
    <m/>
    <m/>
    <m/>
    <m/>
    <m/>
    <n v="1653"/>
    <s v=""/>
    <s v=""/>
    <m/>
    <m/>
    <m/>
    <e v="#REF!"/>
    <m/>
  </r>
  <r>
    <x v="1647"/>
    <n v="672.737976"/>
    <n v="4.77759349497817"/>
    <n v="0.84489166093485735"/>
    <m/>
    <x v="0"/>
    <n v="4683592.2118349588"/>
    <n v="0.459776749913622"/>
    <s v=""/>
    <m/>
    <m/>
    <m/>
    <m/>
    <m/>
    <m/>
    <m/>
    <n v="1654"/>
    <s v=""/>
    <s v=""/>
    <m/>
    <m/>
    <m/>
    <e v="#REF!"/>
    <m/>
  </r>
  <r>
    <x v="1648"/>
    <n v="672.80602999999996"/>
    <n v="4.7260961461760189"/>
    <n v="0.82657794946292462"/>
    <m/>
    <x v="0"/>
    <n v="4784316.6393910963"/>
    <n v="0.45981129280828359"/>
    <s v=""/>
    <m/>
    <m/>
    <m/>
    <m/>
    <m/>
    <m/>
    <m/>
    <n v="1655"/>
    <s v=""/>
    <s v=""/>
    <m/>
    <m/>
    <m/>
    <e v="#REF!"/>
    <m/>
  </r>
  <r>
    <x v="1649"/>
    <n v="665.228027"/>
    <n v="4.7208003726981254"/>
    <n v="0.82462610538752978"/>
    <m/>
    <x v="0"/>
    <n v="4794789.616355069"/>
    <n v="0.45462047637055297"/>
    <s v=""/>
    <m/>
    <m/>
    <m/>
    <m/>
    <m/>
    <m/>
    <m/>
    <n v="1656"/>
    <s v=""/>
    <s v=""/>
    <m/>
    <m/>
    <m/>
    <e v="#REF!"/>
    <m/>
  </r>
  <r>
    <x v="1650"/>
    <n v="664.92199700000003"/>
    <n v="4.6181096790941236"/>
    <n v="0.78865514618093557"/>
    <m/>
    <x v="0"/>
    <n v="5003140.3603219008"/>
    <n v="0.45439950664846063"/>
    <s v=""/>
    <m/>
    <m/>
    <m/>
    <m/>
    <m/>
    <m/>
    <m/>
    <n v="1657"/>
    <s v=""/>
    <s v=""/>
    <m/>
    <m/>
    <m/>
    <e v="#REF!"/>
    <m/>
  </r>
  <r>
    <x v="1651"/>
    <n v="661.26300000000003"/>
    <n v="4.6422902724511905"/>
    <n v="0.79662583700733469"/>
    <m/>
    <x v="0"/>
    <n v="4950486.666343702"/>
    <n v="0.45186370880045706"/>
    <s v=""/>
    <m/>
    <m/>
    <m/>
    <m/>
    <m/>
    <m/>
    <m/>
    <n v="1658"/>
    <s v=""/>
    <s v=""/>
    <m/>
    <m/>
    <m/>
    <e v="#REF!"/>
    <m/>
  </r>
  <r>
    <x v="1652"/>
    <n v="654.22601299999997"/>
    <n v="4.6253656726528209"/>
    <n v="0.79072191860549135"/>
    <m/>
    <x v="0"/>
    <n v="4986325.3794019744"/>
    <n v="0.44704345832581344"/>
    <s v=""/>
    <m/>
    <m/>
    <m/>
    <m/>
    <m/>
    <m/>
    <m/>
    <n v="1659"/>
    <s v=""/>
    <s v=""/>
    <m/>
    <m/>
    <m/>
    <e v="#REF!"/>
    <m/>
  </r>
  <r>
    <x v="1653"/>
    <n v="651.62701400000003"/>
    <n v="4.6430824689091033"/>
    <n v="0.79668336106744475"/>
    <m/>
    <x v="0"/>
    <n v="4947867.0165298581"/>
    <n v="0.44525593015615428"/>
    <s v=""/>
    <m/>
    <m/>
    <m/>
    <m/>
    <m/>
    <m/>
    <m/>
    <n v="1660"/>
    <s v=""/>
    <s v=""/>
    <m/>
    <m/>
    <m/>
    <e v="#REF!"/>
    <m/>
  </r>
  <r>
    <x v="1654"/>
    <n v="654.49200399999995"/>
    <n v="4.6474198773512478"/>
    <n v="0.79807561165250662"/>
    <m/>
    <x v="0"/>
    <n v="4938365.2008966152"/>
    <n v="0.44720193446304335"/>
    <s v=""/>
    <m/>
    <m/>
    <m/>
    <m/>
    <m/>
    <m/>
    <m/>
    <n v="1661"/>
    <s v=""/>
    <s v=""/>
    <m/>
    <m/>
    <m/>
    <e v="#REF!"/>
    <m/>
  </r>
  <r>
    <x v="1655"/>
    <n v="655.11102300000005"/>
    <n v="4.660795546896499"/>
    <n v="0.80257271042761047"/>
    <m/>
    <x v="0"/>
    <n v="4909682.0654638158"/>
    <n v="0.44761324785770235"/>
    <s v=""/>
    <m/>
    <m/>
    <m/>
    <m/>
    <m/>
    <m/>
    <m/>
    <n v="1662"/>
    <s v=""/>
    <s v=""/>
    <m/>
    <m/>
    <m/>
    <e v="#REF!"/>
    <m/>
  </r>
  <r>
    <x v="1656"/>
    <n v="624.60199"/>
    <n v="4.3004695971479618"/>
    <n v="0.6782336328115699"/>
    <m/>
    <x v="0"/>
    <n v="5668561.2095254064"/>
    <n v="0.42673422654574467"/>
    <s v=""/>
    <m/>
    <m/>
    <m/>
    <m/>
    <m/>
    <m/>
    <m/>
    <n v="1663"/>
    <s v=""/>
    <s v=""/>
    <m/>
    <m/>
    <m/>
    <e v="#REF!"/>
    <m/>
  </r>
  <r>
    <x v="1657"/>
    <n v="606.396973"/>
    <n v="3.8828629434746897"/>
    <n v="0.54644498484540649"/>
    <m/>
    <x v="0"/>
    <n v="6769182.5915213758"/>
    <n v="0.41428559671145582"/>
    <s v=""/>
    <m/>
    <m/>
    <m/>
    <m/>
    <m/>
    <m/>
    <m/>
    <n v="1664"/>
    <s v=""/>
    <s v=""/>
    <m/>
    <m/>
    <m/>
    <e v="#REF!"/>
    <m/>
  </r>
  <r>
    <x v="1658"/>
    <n v="548.65600600000005"/>
    <n v="4.016413285518281"/>
    <n v="0.58396432600722148"/>
    <m/>
    <x v="0"/>
    <n v="6303180.6940852376"/>
    <n v="0.37482767052059052"/>
    <s v=""/>
    <m/>
    <m/>
    <m/>
    <m/>
    <m/>
    <m/>
    <m/>
    <n v="1665"/>
    <s v=""/>
    <s v=""/>
    <m/>
    <m/>
    <m/>
    <e v="#REF!"/>
    <m/>
  </r>
  <r>
    <x v="1659"/>
    <n v="566.328979"/>
    <n v="4.10060549406115"/>
    <n v="0.60837314400043596"/>
    <m/>
    <x v="0"/>
    <n v="6038597.5548772989"/>
    <n v="0.3868913210457578"/>
    <s v=""/>
    <m/>
    <m/>
    <m/>
    <m/>
    <m/>
    <m/>
    <m/>
    <n v="1666"/>
    <s v=""/>
    <s v=""/>
    <m/>
    <m/>
    <m/>
    <e v="#REF!"/>
    <m/>
  </r>
  <r>
    <x v="1660"/>
    <n v="578.28100600000005"/>
    <n v="4.0771391669695856"/>
    <n v="0.60133763297188014"/>
    <m/>
    <x v="0"/>
    <n v="6107396.7688611448"/>
    <n v="0.39504614364420088"/>
    <s v=""/>
    <m/>
    <m/>
    <m/>
    <m/>
    <m/>
    <m/>
    <m/>
    <n v="1667"/>
    <s v=""/>
    <s v=""/>
    <m/>
    <m/>
    <m/>
    <e v="#REF!"/>
    <m/>
  </r>
  <r>
    <x v="1661"/>
    <n v="592.73602300000005"/>
    <n v="4.1902125891053803"/>
    <n v="0.63446254715808625"/>
    <m/>
    <x v="0"/>
    <n v="5768319.6241915524"/>
    <n v="0.40488930909984588"/>
    <s v=""/>
    <m/>
    <m/>
    <m/>
    <m/>
    <m/>
    <m/>
    <m/>
    <n v="1668"/>
    <s v=""/>
    <s v=""/>
    <m/>
    <m/>
    <m/>
    <e v="#REF!"/>
    <m/>
  </r>
  <r>
    <x v="1662"/>
    <n v="591.03802499999995"/>
    <n v="4.1666916649872894"/>
    <n v="0.62726406426750037"/>
    <m/>
    <x v="0"/>
    <n v="5832777.9830310801"/>
    <n v="0.4037189234713835"/>
    <s v=""/>
    <m/>
    <m/>
    <m/>
    <m/>
    <m/>
    <m/>
    <m/>
    <n v="1669"/>
    <s v=""/>
    <s v=""/>
    <m/>
    <m/>
    <m/>
    <e v="#REF!"/>
    <m/>
  </r>
  <r>
    <x v="1663"/>
    <n v="587.64801"/>
    <n v="4.1967302515503748"/>
    <n v="0.63623152478481015"/>
    <m/>
    <x v="0"/>
    <n v="5748374.8284886386"/>
    <n v="0.40139286658802831"/>
    <s v=""/>
    <m/>
    <m/>
    <m/>
    <m/>
    <m/>
    <m/>
    <m/>
    <n v="1670"/>
    <s v=""/>
    <s v=""/>
    <m/>
    <m/>
    <m/>
    <e v="#REF!"/>
    <m/>
  </r>
  <r>
    <x v="1664"/>
    <n v="592.12402299999997"/>
    <n v="4.1751270887603908"/>
    <n v="0.62960546471371925"/>
    <m/>
    <x v="0"/>
    <n v="5807256.4696749533"/>
    <n v="0.40443967966920563"/>
    <s v=""/>
    <m/>
    <m/>
    <m/>
    <m/>
    <m/>
    <m/>
    <m/>
    <n v="1671"/>
    <s v=""/>
    <s v=""/>
    <m/>
    <m/>
    <m/>
    <e v="#REF!"/>
    <m/>
  </r>
  <r>
    <x v="1665"/>
    <n v="588.79797399999995"/>
    <n v="4.1636068285962535"/>
    <n v="0.62605549586580933"/>
    <m/>
    <x v="0"/>
    <n v="5839001.6323049888"/>
    <n v="0.40215741425065332"/>
    <s v=""/>
    <m/>
    <m/>
    <m/>
    <m/>
    <m/>
    <m/>
    <m/>
    <n v="1672"/>
    <s v=""/>
    <s v=""/>
    <m/>
    <m/>
    <m/>
    <e v="#REF!"/>
    <m/>
  </r>
  <r>
    <x v="1666"/>
    <n v="570.49401899999998"/>
    <n v="4.0191642314168874"/>
    <n v="0.58240696284747129"/>
    <m/>
    <x v="0"/>
    <n v="6243827.4649794158"/>
    <n v="0.38962512754921458"/>
    <s v=""/>
    <m/>
    <m/>
    <m/>
    <m/>
    <m/>
    <m/>
    <m/>
    <n v="1673"/>
    <s v=""/>
    <s v=""/>
    <m/>
    <m/>
    <m/>
    <e v="#REF!"/>
    <m/>
  </r>
  <r>
    <x v="1667"/>
    <n v="567.24298099999999"/>
    <n v="4.0909887800144258"/>
    <n v="0.60315007434284407"/>
    <m/>
    <x v="0"/>
    <n v="6020341.5758564044"/>
    <n v="0.38739471246464674"/>
    <s v=""/>
    <m/>
    <m/>
    <m/>
    <m/>
    <m/>
    <m/>
    <m/>
    <n v="1674"/>
    <s v=""/>
    <s v=""/>
    <m/>
    <m/>
    <m/>
    <e v="#REF!"/>
    <m/>
  </r>
  <r>
    <x v="1668"/>
    <n v="577.760986"/>
    <n v="4.060621553800404"/>
    <n v="0.59412413336915426"/>
    <m/>
    <x v="0"/>
    <n v="6109405.6391668068"/>
    <n v="0.39456764217296919"/>
    <s v=""/>
    <m/>
    <m/>
    <m/>
    <m/>
    <m/>
    <m/>
    <m/>
    <n v="1675"/>
    <s v=""/>
    <s v=""/>
    <m/>
    <m/>
    <m/>
    <e v="#REF!"/>
    <m/>
  </r>
  <r>
    <x v="1669"/>
    <n v="573.70696999999996"/>
    <n v="4.0679829732638124"/>
    <n v="0.59620640472426167"/>
    <m/>
    <x v="0"/>
    <n v="6086936.3771397518"/>
    <n v="0.39178885423723769"/>
    <s v=""/>
    <m/>
    <m/>
    <m/>
    <m/>
    <m/>
    <m/>
    <m/>
    <n v="1676"/>
    <s v=""/>
    <s v=""/>
    <m/>
    <m/>
    <m/>
    <e v="#REF!"/>
    <m/>
  </r>
  <r>
    <x v="1670"/>
    <n v="574.33898899999997"/>
    <n v="4.0768303503764809"/>
    <n v="0.59872757608988314"/>
    <m/>
    <x v="0"/>
    <n v="6060142.8036472565"/>
    <n v="0.392210256342514"/>
    <s v=""/>
    <m/>
    <m/>
    <m/>
    <m/>
    <m/>
    <m/>
    <m/>
    <n v="1677"/>
    <s v=""/>
    <s v=""/>
    <m/>
    <m/>
    <m/>
    <e v="#REF!"/>
    <m/>
  </r>
  <r>
    <x v="1671"/>
    <n v="581.31097399999999"/>
    <n v="4.155160786402794"/>
    <n v="0.62151013636491959"/>
    <m/>
    <x v="0"/>
    <n v="5826953.4752976727"/>
    <n v="0.3969403584289104"/>
    <s v=""/>
    <m/>
    <m/>
    <m/>
    <m/>
    <m/>
    <m/>
    <m/>
    <n v="1678"/>
    <s v=""/>
    <s v=""/>
    <m/>
    <m/>
    <m/>
    <e v="#REF!"/>
    <m/>
  </r>
  <r>
    <x v="1672"/>
    <n v="586.77099599999997"/>
    <n v="4.1310668919847062"/>
    <n v="0.61422837220420057"/>
    <m/>
    <x v="0"/>
    <n v="5894225.8796708444"/>
    <n v="0.40065823244964582"/>
    <s v=""/>
    <m/>
    <m/>
    <m/>
    <m/>
    <m/>
    <m/>
    <m/>
    <n v="1679"/>
    <s v=""/>
    <s v=""/>
    <m/>
    <m/>
    <m/>
    <e v="#REF!"/>
    <m/>
  </r>
  <r>
    <x v="1673"/>
    <n v="583.41198699999995"/>
    <n v="4.107722028714889"/>
    <n v="0.60721309528382339"/>
    <m/>
    <x v="0"/>
    <n v="5960536.1807333035"/>
    <n v="0.39835426976025168"/>
    <s v=""/>
    <m/>
    <m/>
    <m/>
    <m/>
    <m/>
    <m/>
    <m/>
    <n v="1680"/>
    <s v=""/>
    <s v=""/>
    <m/>
    <m/>
    <m/>
    <e v="#REF!"/>
    <m/>
  </r>
  <r>
    <x v="1674"/>
    <n v="580.17999299999997"/>
    <n v="4.0901308992630634"/>
    <n v="0.60193979998110592"/>
    <m/>
    <x v="0"/>
    <n v="6011277.3468386363"/>
    <n v="0.3961371504395092"/>
    <s v=""/>
    <m/>
    <m/>
    <m/>
    <m/>
    <m/>
    <m/>
    <m/>
    <n v="1681"/>
    <s v=""/>
    <s v=""/>
    <m/>
    <m/>
    <m/>
    <e v="#REF!"/>
    <m/>
  </r>
  <r>
    <x v="1675"/>
    <n v="577.75299099999995"/>
    <n v="4.1030626082054944"/>
    <n v="0.60567306761739514"/>
    <m/>
    <x v="0"/>
    <n v="5972952.8901121272"/>
    <n v="0.39446976696632985"/>
    <s v=""/>
    <m/>
    <m/>
    <m/>
    <m/>
    <m/>
    <m/>
    <m/>
    <n v="1682"/>
    <s v=""/>
    <s v=""/>
    <m/>
    <m/>
    <m/>
    <e v="#REF!"/>
    <m/>
  </r>
  <r>
    <x v="1676"/>
    <n v="574.07098399999995"/>
    <n v="4.0633696823672425"/>
    <n v="0.59373976106579784"/>
    <m/>
    <x v="0"/>
    <n v="6088206.3653103188"/>
    <n v="0.39192521591585766"/>
    <s v=""/>
    <m/>
    <m/>
    <m/>
    <m/>
    <m/>
    <m/>
    <m/>
    <n v="1683"/>
    <s v=""/>
    <s v=""/>
    <m/>
    <m/>
    <m/>
    <e v="#REF!"/>
    <m/>
  </r>
  <r>
    <x v="1677"/>
    <n v="574.114014"/>
    <n v="4.0869602970245023"/>
    <n v="0.60056147923843495"/>
    <m/>
    <x v="0"/>
    <n v="6017197.1174060432"/>
    <n v="0.39194439146028576"/>
    <s v=""/>
    <m/>
    <m/>
    <m/>
    <m/>
    <m/>
    <m/>
    <m/>
    <n v="1684"/>
    <s v=""/>
    <s v=""/>
    <m/>
    <m/>
    <m/>
    <e v="#REF!"/>
    <m/>
  </r>
  <r>
    <x v="1678"/>
    <n v="577.591003"/>
    <n v="4.0721390812773004"/>
    <n v="0.59613377830408476"/>
    <m/>
    <x v="0"/>
    <n v="6060526.1949073002"/>
    <n v="0.39430784911840372"/>
    <s v=""/>
    <m/>
    <m/>
    <m/>
    <m/>
    <m/>
    <m/>
    <m/>
    <n v="1685"/>
    <s v=""/>
    <s v=""/>
    <m/>
    <m/>
    <m/>
    <e v="#REF!"/>
    <m/>
  </r>
  <r>
    <x v="1679"/>
    <n v="575.546021"/>
    <n v="4.0492683860945737"/>
    <n v="0.58936649085859782"/>
    <m/>
    <x v="0"/>
    <n v="6128287.1954069026"/>
    <n v="0.39290156133442083"/>
    <s v=""/>
    <m/>
    <m/>
    <m/>
    <m/>
    <m/>
    <m/>
    <m/>
    <n v="1686"/>
    <s v=""/>
    <s v=""/>
    <m/>
    <m/>
    <m/>
    <e v="#REF!"/>
    <m/>
  </r>
  <r>
    <x v="1680"/>
    <n v="572.40997300000004"/>
    <n v="4.0717065076245378"/>
    <n v="0.59582634361158071"/>
    <m/>
    <x v="0"/>
    <n v="6060051.1035388932"/>
    <n v="0.39075054005690657"/>
    <s v=""/>
    <m/>
    <m/>
    <m/>
    <m/>
    <m/>
    <m/>
    <m/>
    <n v="1687"/>
    <s v=""/>
    <s v=""/>
    <m/>
    <m/>
    <m/>
    <e v="#REF!"/>
    <m/>
  </r>
  <r>
    <x v="1681"/>
    <n v="606.50598100000002"/>
    <n v="4.318157426997483"/>
    <n v="0.66763228375430073"/>
    <m/>
    <x v="0"/>
    <n v="5326134.0677092141"/>
    <n v="0.41398277208360196"/>
    <s v=""/>
    <m/>
    <m/>
    <m/>
    <m/>
    <m/>
    <m/>
    <m/>
    <n v="1688"/>
    <s v=""/>
    <s v=""/>
    <m/>
    <m/>
    <m/>
    <e v="#REF!"/>
    <m/>
  </r>
  <r>
    <x v="1682"/>
    <n v="610.57299799999998"/>
    <n v="4.3467439740806064"/>
    <n v="0.6763902945560466"/>
    <m/>
    <x v="0"/>
    <n v="5255337.9509795234"/>
    <n v="0.41674794862750308"/>
    <s v=""/>
    <m/>
    <m/>
    <m/>
    <m/>
    <m/>
    <m/>
    <m/>
    <n v="1689"/>
    <s v=""/>
    <s v=""/>
    <m/>
    <m/>
    <m/>
    <e v="#REF!"/>
    <m/>
  </r>
  <r>
    <x v="1683"/>
    <n v="614.63500999999997"/>
    <n v="4.4295322053290551"/>
    <n v="0.70207075555342657"/>
    <m/>
    <x v="0"/>
    <n v="5054877.7003425127"/>
    <n v="0.41950956486537228"/>
    <s v=""/>
    <m/>
    <m/>
    <m/>
    <m/>
    <m/>
    <m/>
    <m/>
    <n v="1690"/>
    <s v=""/>
    <s v=""/>
    <m/>
    <m/>
    <m/>
    <e v="#REF!"/>
    <m/>
  </r>
  <r>
    <x v="1684"/>
    <n v="626.35199"/>
    <n v="4.4046120838194325"/>
    <n v="0.69408750975612421"/>
    <m/>
    <x v="0"/>
    <n v="5111491.0797780128"/>
    <n v="0.42749568040651942"/>
    <s v=""/>
    <m/>
    <m/>
    <m/>
    <m/>
    <m/>
    <m/>
    <m/>
    <n v="1691"/>
    <s v=""/>
    <s v=""/>
    <m/>
    <m/>
    <m/>
    <e v="#REF!"/>
    <m/>
  </r>
  <r>
    <x v="1685"/>
    <n v="607.00500499999998"/>
    <n v="4.3007567207011244"/>
    <n v="0.66111689496788928"/>
    <m/>
    <x v="0"/>
    <n v="5352270.4118644418"/>
    <n v="0.41425869253565711"/>
    <s v=""/>
    <m/>
    <m/>
    <m/>
    <m/>
    <m/>
    <m/>
    <m/>
    <n v="1692"/>
    <s v=""/>
    <s v=""/>
    <m/>
    <m/>
    <m/>
    <e v="#REF!"/>
    <m/>
  </r>
  <r>
    <x v="1686"/>
    <n v="608.02502400000003"/>
    <n v="4.3073423829080433"/>
    <n v="0.66306166460052596"/>
    <m/>
    <x v="0"/>
    <n v="5335600.1526102722"/>
    <n v="0.41494401796481217"/>
    <s v=""/>
    <m/>
    <m/>
    <m/>
    <m/>
    <m/>
    <m/>
    <m/>
    <n v="1693"/>
    <s v=""/>
    <s v=""/>
    <m/>
    <m/>
    <m/>
    <e v="#REF!"/>
    <m/>
  </r>
  <r>
    <x v="1687"/>
    <n v="608.841003"/>
    <n v="4.3170723255906607"/>
    <n v="0.66597697953049095"/>
    <m/>
    <x v="0"/>
    <n v="5311217.0191983236"/>
    <n v="0.41549006485760526"/>
    <s v=""/>
    <m/>
    <m/>
    <m/>
    <m/>
    <m/>
    <m/>
    <m/>
    <n v="1694"/>
    <s v=""/>
    <s v=""/>
    <m/>
    <m/>
    <m/>
    <e v="#REF!"/>
    <m/>
  </r>
  <r>
    <x v="1688"/>
    <n v="610.58801300000005"/>
    <n v="4.2916519279584726"/>
    <n v="0.65805464259592739"/>
    <m/>
    <x v="0"/>
    <n v="5373489.0677552065"/>
    <n v="0.41667142800427498"/>
    <s v=""/>
    <m/>
    <m/>
    <m/>
    <m/>
    <m/>
    <m/>
    <m/>
    <n v="1695"/>
    <s v=""/>
    <s v=""/>
    <m/>
    <m/>
    <m/>
    <e v="#REF!"/>
    <m/>
  </r>
  <r>
    <x v="1689"/>
    <n v="607.24597200000005"/>
    <n v="4.289895100472453"/>
    <n v="0.65743661887568527"/>
    <m/>
    <x v="0"/>
    <n v="5377608.7269743662"/>
    <n v="0.41437999995222513"/>
    <s v=""/>
    <m/>
    <m/>
    <m/>
    <m/>
    <m/>
    <m/>
    <m/>
    <n v="1696"/>
    <s v=""/>
    <s v=""/>
    <m/>
    <m/>
    <m/>
    <e v="#REF!"/>
    <m/>
  </r>
  <r>
    <x v="1690"/>
    <n v="609.87097200000005"/>
    <n v="4.3053553144358938"/>
    <n v="0.66193580520651685"/>
    <m/>
    <x v="0"/>
    <n v="5338568.4169351831"/>
    <n v="0.41613878512551322"/>
    <s v=""/>
    <m/>
    <m/>
    <m/>
    <m/>
    <m/>
    <m/>
    <m/>
    <n v="1697"/>
    <s v=""/>
    <s v=""/>
    <m/>
    <m/>
    <m/>
    <e v="#REF!"/>
    <m/>
  </r>
  <r>
    <x v="1691"/>
    <n v="609.25402799999995"/>
    <n v="4.2984174229820118"/>
    <n v="0.6597229062817197"/>
    <m/>
    <x v="0"/>
    <n v="5355496.2570516896"/>
    <n v="0.41570700008426514"/>
    <s v=""/>
    <m/>
    <m/>
    <m/>
    <m/>
    <m/>
    <m/>
    <m/>
    <n v="1698"/>
    <s v=""/>
    <s v=""/>
    <m/>
    <m/>
    <m/>
    <e v="#REF!"/>
    <m/>
  </r>
  <r>
    <x v="1692"/>
    <n v="603.58801300000005"/>
    <n v="4.2190668737262129"/>
    <n v="0.63528880322436032"/>
    <m/>
    <x v="0"/>
    <n v="5552946.7942923633"/>
    <n v="0.41183023821851789"/>
    <s v=""/>
    <m/>
    <m/>
    <m/>
    <m/>
    <m/>
    <m/>
    <m/>
    <n v="1699"/>
    <s v=""/>
    <s v=""/>
    <m/>
    <m/>
    <m/>
    <e v="#REF!"/>
    <m/>
  </r>
  <r>
    <x v="1693"/>
    <n v="597.27899200000002"/>
    <n v="4.2125918051368592"/>
    <n v="0.63326248000322616"/>
    <m/>
    <x v="0"/>
    <n v="5569702.1271435972"/>
    <n v="0.40751496402377485"/>
    <s v=""/>
    <m/>
    <m/>
    <m/>
    <m/>
    <m/>
    <m/>
    <m/>
    <n v="1700"/>
    <s v=""/>
    <s v=""/>
    <m/>
    <m/>
    <m/>
    <e v="#REF!"/>
    <m/>
  </r>
  <r>
    <x v="1694"/>
    <n v="596.19897500000002"/>
    <n v="4.2583607729268165"/>
    <n v="0.64694502319696046"/>
    <m/>
    <x v="0"/>
    <n v="5448384.7971882224"/>
    <n v="0.40676749640576332"/>
    <s v=""/>
    <m/>
    <m/>
    <m/>
    <m/>
    <m/>
    <m/>
    <m/>
    <n v="1701"/>
    <s v=""/>
    <s v=""/>
    <m/>
    <m/>
    <m/>
    <e v="#REF!"/>
    <m/>
  </r>
  <r>
    <x v="1695"/>
    <n v="600.807007"/>
    <n v="4.2946333285107929"/>
    <n v="0.65772840876303362"/>
    <m/>
    <x v="0"/>
    <n v="5355282.9124448374"/>
    <n v="0.4098794033433264"/>
    <s v=""/>
    <m/>
    <m/>
    <m/>
    <m/>
    <m/>
    <m/>
    <m/>
    <n v="1702"/>
    <s v=""/>
    <s v=""/>
    <m/>
    <m/>
    <m/>
    <e v="#REF!"/>
    <m/>
  </r>
  <r>
    <x v="1696"/>
    <n v="608.021973"/>
    <n v="4.2809052554477569"/>
    <n v="0.65344468509655895"/>
    <m/>
    <x v="0"/>
    <n v="5389241.1603417061"/>
    <n v="0.41479076337948534"/>
    <s v=""/>
    <m/>
    <m/>
    <m/>
    <m/>
    <m/>
    <m/>
    <m/>
    <n v="1703"/>
    <s v=""/>
    <s v=""/>
    <m/>
    <m/>
    <m/>
    <e v="#REF!"/>
    <m/>
  </r>
  <r>
    <x v="1697"/>
    <n v="606.24298099999999"/>
    <n v="4.2702806552472001"/>
    <n v="0.65012279046280785"/>
    <m/>
    <x v="0"/>
    <n v="5415711.2902108021"/>
    <n v="0.41356637604494845"/>
    <s v=""/>
    <m/>
    <m/>
    <m/>
    <m/>
    <m/>
    <m/>
    <m/>
    <n v="1704"/>
    <s v=""/>
    <s v=""/>
    <m/>
    <m/>
    <m/>
    <e v="#REF!"/>
    <m/>
  </r>
  <r>
    <x v="1698"/>
    <n v="605.01898200000005"/>
    <n v="4.2766267766292261"/>
    <n v="0.65197649896500376"/>
    <m/>
    <x v="0"/>
    <n v="5399332.6540354621"/>
    <n v="0.41272064701351335"/>
    <s v=""/>
    <m/>
    <m/>
    <m/>
    <m/>
    <m/>
    <m/>
    <m/>
    <n v="1705"/>
    <s v=""/>
    <s v=""/>
    <m/>
    <m/>
    <m/>
    <e v="#REF!"/>
    <m/>
  </r>
  <r>
    <x v="1699"/>
    <n v="605.71502699999996"/>
    <n v="4.3046974665908309"/>
    <n v="0.66045568847384639"/>
    <m/>
    <x v="0"/>
    <n v="5328171.9015533961"/>
    <n v="0.41318470770167082"/>
    <s v=""/>
    <m/>
    <m/>
    <m/>
    <m/>
    <m/>
    <m/>
    <m/>
    <n v="1706"/>
    <s v=""/>
    <s v=""/>
    <m/>
    <m/>
    <m/>
    <e v="#REF!"/>
    <m/>
  </r>
  <r>
    <x v="1700"/>
    <n v="610.96801800000003"/>
    <n v="4.3211555525895315"/>
    <n v="0.66526526225847005"/>
    <m/>
    <x v="0"/>
    <n v="5287152.3033980103"/>
    <n v="0.41673546126278765"/>
    <s v=""/>
    <m/>
    <m/>
    <m/>
    <m/>
    <m/>
    <m/>
    <m/>
    <n v="1707"/>
    <s v=""/>
    <s v=""/>
    <m/>
    <m/>
    <m/>
    <e v="#REF!"/>
    <m/>
  </r>
  <r>
    <x v="1701"/>
    <n v="612.05200200000002"/>
    <n v="4.3070647276397853"/>
    <n v="0.66084687153841581"/>
    <m/>
    <x v="0"/>
    <n v="5321358.7553343317"/>
    <n v="0.41746397063311813"/>
    <s v=""/>
    <m/>
    <m/>
    <m/>
    <m/>
    <m/>
    <m/>
    <m/>
    <n v="1708"/>
    <s v=""/>
    <s v=""/>
    <m/>
    <m/>
    <m/>
    <e v="#REF!"/>
    <m/>
  </r>
  <r>
    <x v="1702"/>
    <n v="610.21801800000003"/>
    <n v="4.322876502393199"/>
    <n v="0.66561872637600372"/>
    <m/>
    <x v="0"/>
    <n v="5282011.0024394216"/>
    <n v="0.4162022272445855"/>
    <s v=""/>
    <m/>
    <m/>
    <m/>
    <m/>
    <m/>
    <m/>
    <m/>
    <n v="1709"/>
    <s v=""/>
    <s v=""/>
    <m/>
    <m/>
    <m/>
    <e v="#REF!"/>
    <m/>
  </r>
  <r>
    <x v="1703"/>
    <n v="612.46997099999999"/>
    <n v="4.3260022248719823"/>
    <n v="0.66650094312730834"/>
    <m/>
    <x v="0"/>
    <n v="5274097.5695197871"/>
    <n v="0.41772731032539967"/>
    <s v=""/>
    <m/>
    <m/>
    <m/>
    <m/>
    <m/>
    <m/>
    <m/>
    <n v="1710"/>
    <s v=""/>
    <s v=""/>
    <m/>
    <m/>
    <m/>
    <e v="#REF!"/>
    <m/>
  </r>
  <r>
    <x v="1704"/>
    <n v="612.60797100000002"/>
    <n v="4.3544610915745885"/>
    <n v="0.67518877404801592"/>
    <m/>
    <x v="0"/>
    <n v="5204431.0891681556"/>
    <n v="0.41781055665602079"/>
    <s v=""/>
    <m/>
    <m/>
    <m/>
    <m/>
    <m/>
    <m/>
    <m/>
    <n v="1711"/>
    <s v=""/>
    <s v=""/>
    <m/>
    <m/>
    <m/>
    <e v="#REF!"/>
    <m/>
  </r>
  <r>
    <x v="1705"/>
    <n v="616.82202099999995"/>
    <n v="4.3672002784810937"/>
    <n v="0.67889379203355404"/>
    <m/>
    <x v="0"/>
    <n v="5173708.542942496"/>
    <n v="0.42065177363282802"/>
    <s v=""/>
    <m/>
    <m/>
    <m/>
    <m/>
    <m/>
    <m/>
    <m/>
    <n v="1712"/>
    <s v=""/>
    <s v=""/>
    <m/>
    <m/>
    <m/>
    <e v="#REF!"/>
    <m/>
  </r>
  <r>
    <x v="1706"/>
    <n v="619.237976"/>
    <n v="4.5224890287302237"/>
    <n v="0.72708629473095387"/>
    <m/>
    <x v="0"/>
    <n v="4805506.1424548002"/>
    <n v="0.42228838194525381"/>
    <s v=""/>
    <m/>
    <m/>
    <m/>
    <m/>
    <m/>
    <m/>
    <m/>
    <n v="1713"/>
    <s v=""/>
    <s v=""/>
    <m/>
    <m/>
    <m/>
    <e v="#REF!"/>
    <m/>
  </r>
  <r>
    <x v="1707"/>
    <n v="640.87097200000005"/>
    <n v="4.4875670716367999"/>
    <n v="0.71577110496083485"/>
    <m/>
    <x v="0"/>
    <n v="4879470.7353004618"/>
    <n v="0.43702959513817974"/>
    <s v=""/>
    <m/>
    <m/>
    <m/>
    <m/>
    <m/>
    <m/>
    <m/>
    <n v="1714"/>
    <s v=""/>
    <s v=""/>
    <m/>
    <m/>
    <m/>
    <e v="#REF!"/>
    <m/>
  </r>
  <r>
    <x v="1708"/>
    <n v="636.03002900000001"/>
    <n v="4.491265194441004"/>
    <n v="0.71686438603953118"/>
    <m/>
    <x v="0"/>
    <n v="4871174.5684130732"/>
    <n v="0.43371711863327506"/>
    <s v=""/>
    <m/>
    <m/>
    <m/>
    <m/>
    <m/>
    <m/>
    <m/>
    <n v="1715"/>
    <s v=""/>
    <s v=""/>
    <m/>
    <m/>
    <m/>
    <e v="#REF!"/>
    <m/>
  </r>
  <r>
    <x v="1709"/>
    <n v="637.00799600000005"/>
    <n v="4.5161073118537107"/>
    <n v="0.72470726413338227"/>
    <m/>
    <x v="0"/>
    <n v="4817034.0508308494"/>
    <n v="0.43437270111823606"/>
    <s v=""/>
    <m/>
    <m/>
    <m/>
    <m/>
    <m/>
    <m/>
    <m/>
    <n v="1716"/>
    <s v=""/>
    <s v=""/>
    <m/>
    <m/>
    <m/>
    <e v="#REF!"/>
    <m/>
  </r>
  <r>
    <x v="1710"/>
    <n v="641.817993"/>
    <n v="4.5072554908317368"/>
    <n v="0.72160530416044255"/>
    <m/>
    <x v="0"/>
    <n v="4835666.6093829758"/>
    <n v="0.437618443046005"/>
    <s v=""/>
    <m/>
    <m/>
    <m/>
    <m/>
    <m/>
    <m/>
    <m/>
    <n v="1717"/>
    <s v=""/>
    <s v=""/>
    <m/>
    <m/>
    <m/>
    <e v="#REF!"/>
    <m/>
  </r>
  <r>
    <x v="1711"/>
    <n v="639.41101100000003"/>
    <n v="4.4980672768290848"/>
    <n v="0.71857663034232344"/>
    <m/>
    <x v="0"/>
    <n v="4855130.2751971735"/>
    <n v="0.43596591435029369"/>
    <s v=""/>
    <m/>
    <m/>
    <m/>
    <m/>
    <m/>
    <m/>
    <m/>
    <n v="1718"/>
    <s v=""/>
    <s v=""/>
    <m/>
    <m/>
    <m/>
    <e v="#REF!"/>
    <m/>
  </r>
  <r>
    <x v="1712"/>
    <n v="638.13397199999997"/>
    <n v="4.4451170861128233"/>
    <n v="0.70157421643252371"/>
    <m/>
    <x v="0"/>
    <n v="4969184.4471997702"/>
    <n v="0.43508387383360853"/>
    <s v=""/>
    <m/>
    <m/>
    <m/>
    <m/>
    <m/>
    <m/>
    <m/>
    <n v="1719"/>
    <s v=""/>
    <s v=""/>
    <m/>
    <m/>
    <m/>
    <e v="#REF!"/>
    <m/>
  </r>
  <r>
    <x v="1713"/>
    <n v="630.66302499999995"/>
    <n v="4.4470055975269132"/>
    <n v="0.70208569993151404"/>
    <m/>
    <x v="0"/>
    <n v="4964703.4536531121"/>
    <n v="0.42997894227286126"/>
    <s v=""/>
    <m/>
    <m/>
    <m/>
    <m/>
    <m/>
    <m/>
    <m/>
    <n v="1720"/>
    <s v=""/>
    <s v=""/>
    <m/>
    <m/>
    <m/>
    <e v="#REF!"/>
    <m/>
  </r>
  <r>
    <x v="1714"/>
    <n v="630.82501200000002"/>
    <n v="4.4604121855259953"/>
    <n v="0.70623377337849513"/>
    <m/>
    <x v="0"/>
    <n v="4934510.3869649069"/>
    <n v="0.43007818907648021"/>
    <s v=""/>
    <m/>
    <m/>
    <m/>
    <m/>
    <m/>
    <m/>
    <m/>
    <n v="1721"/>
    <s v=""/>
    <s v=""/>
    <m/>
    <m/>
    <m/>
    <e v="#REF!"/>
    <m/>
  </r>
  <r>
    <x v="1715"/>
    <n v="657.16101100000003"/>
    <n v="4.6074669901544221"/>
    <n v="0.75252903665291515"/>
    <m/>
    <x v="0"/>
    <n v="4608882.937121721"/>
    <n v="0.44799832651347893"/>
    <s v=""/>
    <m/>
    <m/>
    <m/>
    <m/>
    <m/>
    <m/>
    <m/>
    <n v="1722"/>
    <s v=""/>
    <s v=""/>
    <m/>
    <m/>
    <m/>
    <e v="#REF!"/>
    <m/>
  </r>
  <r>
    <x v="1716"/>
    <n v="654.00201400000003"/>
    <n v="4.6339335410631994"/>
    <n v="0.76108274395974185"/>
    <m/>
    <x v="0"/>
    <n v="4555693.6536763906"/>
    <n v="0.44583317800372213"/>
    <s v=""/>
    <m/>
    <m/>
    <m/>
    <m/>
    <m/>
    <m/>
    <m/>
    <n v="1723"/>
    <s v=""/>
    <s v=""/>
    <m/>
    <m/>
    <m/>
    <e v="#REF!"/>
    <m/>
  </r>
  <r>
    <x v="1717"/>
    <n v="657.67797900000005"/>
    <n v="4.7794085762260563"/>
    <n v="0.80877122132272605"/>
    <m/>
    <x v="0"/>
    <n v="4269418.8733922476"/>
    <n v="0.44832741427323225"/>
    <s v=""/>
    <m/>
    <m/>
    <m/>
    <m/>
    <m/>
    <m/>
    <m/>
    <n v="1724"/>
    <s v=""/>
    <s v=""/>
    <m/>
    <m/>
    <m/>
    <e v="#REF!"/>
    <m/>
  </r>
  <r>
    <x v="1718"/>
    <n v="678.21398899999997"/>
    <n v="4.8494091801690438"/>
    <n v="0.8323618653838567"/>
    <m/>
    <x v="0"/>
    <n v="4144134.3359337049"/>
    <n v="0.46231441492709058"/>
    <s v=""/>
    <m/>
    <m/>
    <m/>
    <m/>
    <m/>
    <m/>
    <m/>
    <n v="1725"/>
    <s v=""/>
    <s v=""/>
    <m/>
    <m/>
    <m/>
    <e v="#REF!"/>
    <m/>
  </r>
  <r>
    <x v="1719"/>
    <n v="688"/>
    <n v="4.8583045143135335"/>
    <n v="0.83531478209003485"/>
    <m/>
    <x v="0"/>
    <n v="4128715.3351684394"/>
    <n v="0.46897298497815859"/>
    <s v=""/>
    <m/>
    <m/>
    <m/>
    <m/>
    <m/>
    <m/>
    <m/>
    <n v="1726"/>
    <s v=""/>
    <s v=""/>
    <m/>
    <m/>
    <m/>
    <e v="#REF!"/>
    <m/>
  </r>
  <r>
    <x v="1720"/>
    <n v="702.64001499999995"/>
    <n v="4.9375237218889705"/>
    <n v="0.86224406215104388"/>
    <m/>
    <x v="0"/>
    <n v="3993855.2710427525"/>
    <n v="0.47891490739695064"/>
    <s v=""/>
    <m/>
    <m/>
    <m/>
    <m/>
    <m/>
    <m/>
    <m/>
    <n v="1727"/>
    <s v=""/>
    <s v=""/>
    <m/>
    <m/>
    <m/>
    <e v="#REF!"/>
    <m/>
  </r>
  <r>
    <x v="1721"/>
    <n v="701.33697500000005"/>
    <n v="5.1399930095802118"/>
    <n v="0.93284637150983718"/>
    <m/>
    <x v="0"/>
    <n v="3666101.3881869367"/>
    <n v="0.47801432193543275"/>
    <s v=""/>
    <m/>
    <m/>
    <m/>
    <m/>
    <m/>
    <m/>
    <m/>
    <n v="1728"/>
    <s v=""/>
    <s v=""/>
    <m/>
    <m/>
    <m/>
    <e v="#REF!"/>
    <m/>
  </r>
  <r>
    <x v="1722"/>
    <n v="730.06597899999997"/>
    <n v="5.2171568293782826"/>
    <n v="0.96073913666180466"/>
    <m/>
    <x v="0"/>
    <n v="3555836.3198332409"/>
    <n v="0.49758236520585614"/>
    <s v=""/>
    <m/>
    <m/>
    <m/>
    <m/>
    <m/>
    <m/>
    <m/>
    <n v="1729"/>
    <s v=""/>
    <s v=""/>
    <m/>
    <m/>
    <m/>
    <e v="#REF!"/>
    <m/>
  </r>
  <r>
    <x v="1723"/>
    <n v="742.34600799999998"/>
    <n v="4.8494760719357535"/>
    <n v="0.82522286414621371"/>
    <m/>
    <x v="0"/>
    <n v="4056848.572542584"/>
    <n v="0.50593874955302964"/>
    <s v=""/>
    <m/>
    <m/>
    <m/>
    <m/>
    <m/>
    <m/>
    <m/>
    <n v="1730"/>
    <s v=""/>
    <s v=""/>
    <m/>
    <m/>
    <m/>
    <e v="#REF!"/>
    <m/>
  </r>
  <r>
    <x v="1724"/>
    <n v="689.12402299999997"/>
    <n v="4.9512925280376372"/>
    <n v="0.85977089670282902"/>
    <m/>
    <x v="0"/>
    <n v="3886287.4682879806"/>
    <n v="0.46965359570329268"/>
    <s v=""/>
    <m/>
    <m/>
    <m/>
    <m/>
    <m/>
    <m/>
    <m/>
    <n v="1731"/>
    <s v=""/>
    <s v=""/>
    <m/>
    <m/>
    <m/>
    <e v="#REF!"/>
    <m/>
  </r>
  <r>
    <x v="1725"/>
    <n v="710.73602300000005"/>
    <n v="4.9500176558338316"/>
    <n v="0.85901741116194008"/>
    <m/>
    <x v="0"/>
    <n v="3888086.4720282452"/>
    <n v="0.48434484145350298"/>
    <s v=""/>
    <m/>
    <m/>
    <m/>
    <m/>
    <m/>
    <m/>
    <m/>
    <n v="1732"/>
    <s v=""/>
    <s v=""/>
    <m/>
    <m/>
    <m/>
    <e v="#REF!"/>
    <m/>
  </r>
  <r>
    <x v="1726"/>
    <n v="703.08898899999997"/>
    <n v="4.9967629232097224"/>
    <n v="0.87513608656166852"/>
    <m/>
    <x v="0"/>
    <n v="3814450.1417396632"/>
    <n v="0.47912115128497701"/>
    <s v=""/>
    <m/>
    <m/>
    <m/>
    <m/>
    <m/>
    <m/>
    <m/>
    <n v="1733"/>
    <s v=""/>
    <s v=""/>
    <m/>
    <m/>
    <m/>
    <e v="#REF!"/>
    <m/>
  </r>
  <r>
    <x v="1727"/>
    <n v="709.82501200000002"/>
    <n v="5.0907165220265806"/>
    <n v="0.90793680392108778"/>
    <m/>
    <x v="0"/>
    <n v="3670806.1852392936"/>
    <n v="0.4836988355198345"/>
    <s v=""/>
    <m/>
    <m/>
    <m/>
    <m/>
    <m/>
    <m/>
    <m/>
    <n v="1734"/>
    <s v=""/>
    <s v=""/>
    <m/>
    <m/>
    <m/>
    <e v="#REF!"/>
    <m/>
  </r>
  <r>
    <x v="1728"/>
    <n v="722.84399399999995"/>
    <n v="5.0356880262632657"/>
    <n v="0.88820089337316677"/>
    <m/>
    <x v="0"/>
    <n v="3749974.8314960049"/>
    <n v="0.4925575910424651"/>
    <s v=""/>
    <m/>
    <m/>
    <m/>
    <m/>
    <m/>
    <m/>
    <m/>
    <n v="1735"/>
    <s v=""/>
    <s v=""/>
    <m/>
    <m/>
    <m/>
    <e v="#REF!"/>
    <m/>
  </r>
  <r>
    <x v="1729"/>
    <n v="715.55499299999997"/>
    <n v="5.0413083001107548"/>
    <n v="0.89007620530923026"/>
    <m/>
    <x v="0"/>
    <n v="3741409.0192333101"/>
    <n v="0.4875780571279586"/>
    <s v=""/>
    <m/>
    <m/>
    <m/>
    <m/>
    <m/>
    <m/>
    <m/>
    <n v="1736"/>
    <s v=""/>
    <s v=""/>
    <m/>
    <m/>
    <m/>
    <e v="#REF!"/>
    <m/>
  </r>
  <r>
    <x v="1730"/>
    <n v="701.99700900000005"/>
    <n v="4.9606055004660012"/>
    <n v="0.86126743583651733"/>
    <m/>
    <x v="0"/>
    <n v="3861001.4925603876"/>
    <n v="0.47830231912118726"/>
    <s v=""/>
    <m/>
    <m/>
    <m/>
    <m/>
    <m/>
    <m/>
    <m/>
    <n v="1737"/>
    <s v=""/>
    <s v=""/>
    <m/>
    <m/>
    <m/>
    <e v="#REF!"/>
    <m/>
  </r>
  <r>
    <x v="1731"/>
    <n v="705.79400599999997"/>
    <n v="5.0064862901381888"/>
    <n v="0.87709346817951017"/>
    <m/>
    <x v="0"/>
    <n v="3789379.4707483803"/>
    <n v="0.48087686864650026"/>
    <s v=""/>
    <m/>
    <m/>
    <m/>
    <m/>
    <m/>
    <m/>
    <m/>
    <n v="1738"/>
    <s v=""/>
    <s v=""/>
    <m/>
    <m/>
    <m/>
    <e v="#REF!"/>
    <m/>
  </r>
  <r>
    <x v="1732"/>
    <n v="711.16699200000005"/>
    <n v="5.2351420361183072"/>
    <n v="0.95709513043364414"/>
    <m/>
    <x v="0"/>
    <n v="3443045.8876342066"/>
    <n v="0.4845250205350024"/>
    <s v=""/>
    <m/>
    <m/>
    <m/>
    <m/>
    <m/>
    <m/>
    <m/>
    <n v="1739"/>
    <s v=""/>
    <s v=""/>
    <m/>
    <m/>
    <m/>
    <e v="#REF!"/>
    <m/>
  </r>
  <r>
    <x v="1733"/>
    <n v="744.87597700000003"/>
    <n v="5.2119097896169313"/>
    <n v="0.94848608262387646"/>
    <m/>
    <x v="0"/>
    <n v="3473425.4076956064"/>
    <n v="0.50747807271225498"/>
    <s v=""/>
    <m/>
    <m/>
    <m/>
    <m/>
    <m/>
    <m/>
    <m/>
    <n v="1740"/>
    <s v=""/>
    <s v=""/>
    <m/>
    <m/>
    <m/>
    <e v="#REF!"/>
    <m/>
  </r>
  <r>
    <x v="1734"/>
    <n v="740.705017"/>
    <n v="5.285953766797145"/>
    <n v="0.9753181878749454"/>
    <m/>
    <x v="0"/>
    <n v="3374552.8559133592"/>
    <n v="0.50462329649898607"/>
    <s v=""/>
    <m/>
    <m/>
    <m/>
    <m/>
    <m/>
    <m/>
    <m/>
    <n v="1741"/>
    <s v=""/>
    <s v=""/>
    <m/>
    <m/>
    <m/>
    <e v="#REF!"/>
    <m/>
  </r>
  <r>
    <x v="1735"/>
    <n v="731.26501499999995"/>
    <n v="5.1986071857413823"/>
    <n v="0.94274430599270465"/>
    <m/>
    <x v="0"/>
    <n v="3485901.3079977175"/>
    <n v="0.49815316677066851"/>
    <s v=""/>
    <m/>
    <m/>
    <m/>
    <m/>
    <m/>
    <m/>
    <m/>
    <n v="1742"/>
    <s v=""/>
    <s v=""/>
    <m/>
    <m/>
    <m/>
    <e v="#REF!"/>
    <m/>
  </r>
  <r>
    <x v="1736"/>
    <n v="739.64300500000002"/>
    <n v="5.2831211608572142"/>
    <n v="0.97327943247876914"/>
    <m/>
    <x v="0"/>
    <n v="3372378.9625050486"/>
    <n v="0.50384731626018819"/>
    <s v=""/>
    <m/>
    <m/>
    <m/>
    <m/>
    <m/>
    <m/>
    <m/>
    <n v="1743"/>
    <s v=""/>
    <s v=""/>
    <m/>
    <m/>
    <m/>
    <e v="#REF!"/>
    <m/>
  </r>
  <r>
    <x v="1737"/>
    <n v="751.74102800000003"/>
    <n v="5.2350583092380889"/>
    <n v="0.95545554754577999"/>
    <m/>
    <x v="0"/>
    <n v="3433563.4111579629"/>
    <n v="0.51207520210811464"/>
    <s v=""/>
    <m/>
    <m/>
    <m/>
    <m/>
    <m/>
    <m/>
    <m/>
    <n v="1744"/>
    <s v=""/>
    <s v=""/>
    <m/>
    <m/>
    <m/>
    <e v="#REF!"/>
    <m/>
  </r>
  <r>
    <x v="1738"/>
    <n v="740.44201699999996"/>
    <n v="5.2137789800920693"/>
    <n v="0.94745965578087055"/>
    <m/>
    <x v="0"/>
    <n v="3461297.9965998093"/>
    <n v="0.50435222295955751"/>
    <s v=""/>
    <m/>
    <m/>
    <m/>
    <m/>
    <m/>
    <m/>
    <m/>
    <n v="1745"/>
    <s v=""/>
    <s v=""/>
    <m/>
    <m/>
    <m/>
    <e v="#REF!"/>
    <m/>
  </r>
  <r>
    <x v="1739"/>
    <n v="732.48400900000001"/>
    <n v="5.1721806395154264"/>
    <n v="0.93200383283383081"/>
    <m/>
    <x v="0"/>
    <n v="3516350.02374308"/>
    <n v="0.49889266761177037"/>
    <s v=""/>
    <m/>
    <m/>
    <m/>
    <m/>
    <m/>
    <m/>
    <m/>
    <n v="1746"/>
    <s v=""/>
    <s v=""/>
    <m/>
    <m/>
    <m/>
    <e v="#REF!"/>
    <m/>
  </r>
  <r>
    <x v="1740"/>
    <n v="736.328979"/>
    <n v="5.1701448337343647"/>
    <n v="0.93115788392685594"/>
    <m/>
    <x v="0"/>
    <n v="3518935.0998484013"/>
    <n v="0.50149841214002344"/>
    <s v=""/>
    <m/>
    <m/>
    <m/>
    <m/>
    <m/>
    <m/>
    <m/>
    <n v="1747"/>
    <s v=""/>
    <s v=""/>
    <m/>
    <m/>
    <m/>
    <e v="#REF!"/>
    <m/>
  </r>
  <r>
    <x v="1741"/>
    <n v="736.283997"/>
    <n v="5.240473889363221"/>
    <n v="0.9563755093915931"/>
    <m/>
    <x v="0"/>
    <n v="3423016.3519903463"/>
    <n v="0.50145472393075741"/>
    <s v=""/>
    <m/>
    <m/>
    <m/>
    <m/>
    <m/>
    <m/>
    <m/>
    <n v="1748"/>
    <s v=""/>
    <s v=""/>
    <m/>
    <m/>
    <m/>
    <e v="#REF!"/>
    <m/>
  </r>
  <r>
    <x v="1742"/>
    <n v="746.046021"/>
    <n v="5.3177873696737015"/>
    <n v="0.98447591500444076"/>
    <m/>
    <x v="0"/>
    <n v="3321837.6424649861"/>
    <n v="0.50809003857082813"/>
    <s v=""/>
    <m/>
    <m/>
    <m/>
    <m/>
    <m/>
    <m/>
    <m/>
    <n v="1749"/>
    <s v=""/>
    <s v=""/>
    <m/>
    <m/>
    <m/>
    <e v="#REF!"/>
    <m/>
  </r>
  <r>
    <x v="1743"/>
    <n v="757.544983"/>
    <n v="5.4659642944112097"/>
    <n v="1.0392142751508899"/>
    <m/>
    <x v="0"/>
    <n v="3136542.7363173682"/>
    <n v="0.51590790758848148"/>
    <s v=""/>
    <m/>
    <m/>
    <m/>
    <m/>
    <m/>
    <m/>
    <m/>
    <n v="1750"/>
    <s v=""/>
    <s v=""/>
    <m/>
    <m/>
    <m/>
    <e v="#REF!"/>
    <m/>
  </r>
  <r>
    <x v="1744"/>
    <n v="773.39398200000005"/>
    <n v="5.3301540208745477"/>
    <n v="0.98721542081892222"/>
    <m/>
    <x v="0"/>
    <n v="3292243.9024274782"/>
    <n v="0.52666036467691979"/>
    <s v=""/>
    <m/>
    <m/>
    <m/>
    <m/>
    <m/>
    <m/>
    <m/>
    <n v="1751"/>
    <s v=""/>
    <s v=""/>
    <m/>
    <m/>
    <m/>
    <e v="#REF!"/>
    <m/>
  </r>
  <r>
    <x v="1745"/>
    <n v="758.71997099999999"/>
    <n v="5.3683779885855127"/>
    <n v="1.001253881639973"/>
    <m/>
    <x v="0"/>
    <n v="3244853.3927934179"/>
    <n v="0.51665431291882069"/>
    <s v=""/>
    <m/>
    <m/>
    <m/>
    <m/>
    <m/>
    <m/>
    <m/>
    <n v="1752"/>
    <s v=""/>
    <s v=""/>
    <m/>
    <m/>
    <m/>
    <e v="#REF!"/>
    <m/>
  </r>
  <r>
    <x v="1746"/>
    <n v="764.21099900000002"/>
    <n v="5.3952420020543439"/>
    <n v="1.0111527658712101"/>
    <m/>
    <x v="0"/>
    <n v="3212209.2040750463"/>
    <n v="0.52037991252557481"/>
    <s v=""/>
    <m/>
    <m/>
    <m/>
    <m/>
    <m/>
    <m/>
    <m/>
    <n v="1753"/>
    <s v=""/>
    <s v=""/>
    <m/>
    <m/>
    <m/>
    <e v="#REF!"/>
    <m/>
  </r>
  <r>
    <x v="1747"/>
    <n v="768.07598900000005"/>
    <n v="5.4134604582057939"/>
    <n v="1.0178588977418883"/>
    <m/>
    <x v="0"/>
    <n v="3190348.251732246"/>
    <n v="0.52299811644578564"/>
    <s v=""/>
    <m/>
    <m/>
    <m/>
    <m/>
    <m/>
    <m/>
    <m/>
    <n v="1754"/>
    <s v=""/>
    <s v=""/>
    <m/>
    <m/>
    <m/>
    <e v="#REF!"/>
    <m/>
  </r>
  <r>
    <x v="1748"/>
    <n v="769.94397000000004"/>
    <n v="5.4268010496265564"/>
    <n v="1.0227522870698447"/>
    <m/>
    <x v="0"/>
    <n v="3174457.9917226075"/>
    <n v="0.52425641623082198"/>
    <s v=""/>
    <m/>
    <m/>
    <m/>
    <m/>
    <m/>
    <m/>
    <m/>
    <n v="1755"/>
    <s v=""/>
    <s v=""/>
    <m/>
    <m/>
    <m/>
    <e v="#REF!"/>
    <m/>
  </r>
  <r>
    <x v="1749"/>
    <n v="770.03997800000002"/>
    <n v="5.4774198394645151"/>
    <n v="1.0414551185644643"/>
    <m/>
    <x v="0"/>
    <n v="3115072.8775875354"/>
    <n v="0.52428084914455642"/>
    <s v=""/>
    <m/>
    <m/>
    <m/>
    <m/>
    <m/>
    <m/>
    <m/>
    <n v="1756"/>
    <s v=""/>
    <s v=""/>
    <m/>
    <m/>
    <m/>
    <e v="#REF!"/>
    <m/>
  </r>
  <r>
    <x v="1750"/>
    <n v="780.646973"/>
    <n v="5.4801130674961502"/>
    <n v="1.0423536094525991"/>
    <m/>
    <x v="0"/>
    <n v="3111847.3823973299"/>
    <n v="0.53148877607853184"/>
    <s v=""/>
    <m/>
    <m/>
    <m/>
    <m/>
    <m/>
    <m/>
    <m/>
    <n v="1757"/>
    <s v=""/>
    <s v=""/>
    <m/>
    <m/>
    <m/>
    <e v="#REF!"/>
    <m/>
  </r>
  <r>
    <x v="1751"/>
    <n v="780.00500499999998"/>
    <n v="5.486006645480944"/>
    <n v="1.0444696803203597"/>
    <m/>
    <x v="0"/>
    <n v="3104992.1342045562"/>
    <n v="0.53103788237339689"/>
    <s v=""/>
    <m/>
    <m/>
    <m/>
    <m/>
    <m/>
    <m/>
    <m/>
    <n v="1758"/>
    <s v=""/>
    <s v=""/>
    <m/>
    <m/>
    <m/>
    <e v="#REF!"/>
    <m/>
  </r>
  <r>
    <x v="1752"/>
    <n v="780.07000700000003"/>
    <n v="5.4615865011935876"/>
    <n v="1.035046289074169"/>
    <m/>
    <x v="0"/>
    <n v="3132473.3276919168"/>
    <n v="0.53106831392218501"/>
    <s v=""/>
    <m/>
    <m/>
    <m/>
    <m/>
    <m/>
    <m/>
    <m/>
    <n v="1759"/>
    <s v=""/>
    <s v=""/>
    <m/>
    <m/>
    <m/>
    <e v="#REF!"/>
    <m/>
  </r>
  <r>
    <x v="1753"/>
    <n v="778.96301300000005"/>
    <n v="5.5088519511017813"/>
    <n v="1.0528342716042196"/>
    <m/>
    <x v="0"/>
    <n v="3078092.4092641869"/>
    <n v="0.53030087444570084"/>
    <s v=""/>
    <m/>
    <m/>
    <m/>
    <m/>
    <m/>
    <m/>
    <m/>
    <n v="1760"/>
    <s v=""/>
    <s v=""/>
    <m/>
    <m/>
    <m/>
    <e v="#REF!"/>
    <m/>
  </r>
  <r>
    <x v="1754"/>
    <n v="790.69201699999996"/>
    <n v="5.5630415438564151"/>
    <n v="1.0731591620045038"/>
    <m/>
    <x v="0"/>
    <n v="3017374.8892393173"/>
    <n v="0.53824369278104167"/>
    <s v=""/>
    <m/>
    <m/>
    <m/>
    <m/>
    <m/>
    <m/>
    <m/>
    <n v="1761"/>
    <s v=""/>
    <s v=""/>
    <m/>
    <m/>
    <m/>
    <e v="#REF!"/>
    <m/>
  </r>
  <r>
    <x v="1755"/>
    <n v="792.24700900000005"/>
    <n v="5.6197104082160516"/>
    <n v="1.0948909941536902"/>
    <m/>
    <x v="0"/>
    <n v="2955743.8202703474"/>
    <n v="0.53928817782063576"/>
    <s v=""/>
    <m/>
    <m/>
    <m/>
    <m/>
    <m/>
    <m/>
    <m/>
    <n v="1762"/>
    <s v=""/>
    <s v=""/>
    <m/>
    <m/>
    <m/>
    <e v="#REF!"/>
    <m/>
  </r>
  <r>
    <x v="1756"/>
    <n v="800.64398200000005"/>
    <n v="5.8534961230048559"/>
    <n v="1.1858452015818384"/>
    <m/>
    <x v="0"/>
    <n v="2709666.0128246835"/>
    <n v="0.54498987206983651"/>
    <s v=""/>
    <m/>
    <m/>
    <m/>
    <m/>
    <m/>
    <m/>
    <m/>
    <n v="1763"/>
    <s v=""/>
    <s v=""/>
    <m/>
    <m/>
    <m/>
    <e v="#REF!"/>
    <m/>
  </r>
  <r>
    <x v="1757"/>
    <n v="834.17999299999997"/>
    <n v="6.0651581412577205"/>
    <n v="1.2714520744464601"/>
    <m/>
    <x v="0"/>
    <n v="2513562.2874406371"/>
    <n v="0.56780270047931847"/>
    <s v=""/>
    <m/>
    <m/>
    <m/>
    <m/>
    <m/>
    <m/>
    <m/>
    <n v="1764"/>
    <s v=""/>
    <s v=""/>
    <m/>
    <m/>
    <m/>
    <e v="#REF!"/>
    <m/>
  </r>
  <r>
    <x v="1758"/>
    <n v="864.88800000000003"/>
    <n v="6.4674905991482028"/>
    <n v="1.4399620965097608"/>
    <m/>
    <x v="0"/>
    <n v="2179956.9761685738"/>
    <n v="0.58868944885910324"/>
    <s v=""/>
    <m/>
    <m/>
    <m/>
    <m/>
    <m/>
    <m/>
    <m/>
    <n v="1765"/>
    <s v=""/>
    <s v=""/>
    <m/>
    <m/>
    <m/>
    <e v="#REF!"/>
    <m/>
  </r>
  <r>
    <x v="1759"/>
    <n v="908.35400400000003"/>
    <n v="6.5454452021900549"/>
    <n v="1.473963738718213"/>
    <m/>
    <x v="0"/>
    <n v="2127292.1490560728"/>
    <n v="0.61821039112603415"/>
    <s v=""/>
    <m/>
    <m/>
    <m/>
    <m/>
    <m/>
    <m/>
    <m/>
    <n v="1766"/>
    <s v=""/>
    <s v=""/>
    <m/>
    <m/>
    <m/>
    <e v="#REF!"/>
    <m/>
  </r>
  <r>
    <x v="1760"/>
    <n v="934.83099400000003"/>
    <n v="6.8443869220978497"/>
    <n v="1.6084067342485533"/>
    <m/>
    <x v="0"/>
    <n v="1932867.2439380183"/>
    <n v="0.6362136238526428"/>
    <s v=""/>
    <m/>
    <m/>
    <m/>
    <m/>
    <m/>
    <m/>
    <m/>
    <n v="1767"/>
    <s v=""/>
    <s v=""/>
    <m/>
    <m/>
    <m/>
    <e v="#REF!"/>
    <m/>
  </r>
  <r>
    <x v="1761"/>
    <n v="975.125"/>
    <n v="6.8266366282279778"/>
    <n v="1.5998713371574025"/>
    <m/>
    <x v="0"/>
    <n v="1942792.0591064605"/>
    <n v="0.6636190571996835"/>
    <s v=""/>
    <m/>
    <m/>
    <m/>
    <m/>
    <m/>
    <m/>
    <m/>
    <n v="1768"/>
    <s v=""/>
    <s v=""/>
    <m/>
    <m/>
    <m/>
    <e v="#REF!"/>
    <m/>
  </r>
  <r>
    <x v="1762"/>
    <n v="972.53497300000004"/>
    <n v="6.7399221751300331"/>
    <n v="1.5590390654432336"/>
    <m/>
    <x v="0"/>
    <n v="1992047.0482205499"/>
    <n v="0.66183919393175028"/>
    <s v=""/>
    <m/>
    <m/>
    <m/>
    <m/>
    <m/>
    <m/>
    <m/>
    <n v="1769"/>
    <s v=""/>
    <s v=""/>
    <m/>
    <m/>
    <m/>
    <e v="#REF!"/>
    <m/>
  </r>
  <r>
    <x v="1763"/>
    <n v="1021.599976"/>
    <n v="7.3183647740012425"/>
    <n v="1.8257622965476394"/>
    <m/>
    <x v="0"/>
    <n v="1650015.1102151661"/>
    <n v="0.69515702162580773"/>
    <s v=""/>
    <m/>
    <m/>
    <m/>
    <m/>
    <m/>
    <m/>
    <m/>
    <n v="1770"/>
    <s v=""/>
    <s v=""/>
    <m/>
    <m/>
    <m/>
    <e v="#REF!"/>
    <m/>
  </r>
  <r>
    <x v="1764"/>
    <n v="1044.400024"/>
    <n v="8.0950129440943801"/>
    <n v="2.2130069065258455"/>
    <m/>
    <x v="0"/>
    <n v="1299719.5053594431"/>
    <n v="0.71065302531534746"/>
    <s v=""/>
    <m/>
    <m/>
    <m/>
    <m/>
    <m/>
    <m/>
    <m/>
    <n v="1771"/>
    <s v=""/>
    <s v=""/>
    <m/>
    <m/>
    <m/>
    <e v="#REF!"/>
    <m/>
  </r>
  <r>
    <x v="1765"/>
    <n v="1156.7299800000001"/>
    <n v="7.1032189432434896"/>
    <n v="1.6705341095554609"/>
    <m/>
    <x v="0"/>
    <n v="1618132.873305832"/>
    <n v="0.78706649317669641"/>
    <s v=""/>
    <m/>
    <m/>
    <m/>
    <m/>
    <m/>
    <m/>
    <m/>
    <n v="1772"/>
    <s v=""/>
    <s v=""/>
    <m/>
    <m/>
    <m/>
    <e v="#REF!"/>
    <m/>
  </r>
  <r>
    <x v="1766"/>
    <n v="1014.23999"/>
    <n v="6.3231386781324623"/>
    <n v="1.303458610259947"/>
    <m/>
    <x v="0"/>
    <n v="1973457.5150548592"/>
    <n v="0.69009496508962453"/>
    <s v=""/>
    <m/>
    <m/>
    <m/>
    <m/>
    <m/>
    <m/>
    <m/>
    <n v="1773"/>
    <s v=""/>
    <s v=""/>
    <m/>
    <m/>
    <m/>
    <e v="#REF!"/>
    <m/>
  </r>
  <r>
    <x v="1767"/>
    <n v="913.24401899999998"/>
    <n v="6.3268402028633881"/>
    <n v="1.3045128000640009"/>
    <m/>
    <x v="0"/>
    <n v="1971044.2884453803"/>
    <n v="0.6213281842040328"/>
    <s v=""/>
    <m/>
    <m/>
    <m/>
    <m/>
    <m/>
    <m/>
    <m/>
    <n v="1774"/>
    <s v=""/>
    <s v=""/>
    <m/>
    <m/>
    <m/>
    <e v="#REF!"/>
    <m/>
  </r>
  <r>
    <x v="1768"/>
    <n v="902.44000200000005"/>
    <n v="6.3601417908233113"/>
    <n v="1.3180866036165957"/>
    <m/>
    <x v="0"/>
    <n v="1950192.3380799666"/>
    <n v="0.61396166005132602"/>
    <s v=""/>
    <m/>
    <m/>
    <m/>
    <m/>
    <m/>
    <m/>
    <m/>
    <n v="1775"/>
    <s v=""/>
    <s v=""/>
    <m/>
    <m/>
    <m/>
    <e v="#REF!"/>
    <m/>
  </r>
  <r>
    <x v="1769"/>
    <n v="908.11499000000003"/>
    <n v="5.4490763568601617"/>
    <n v="0.94035173188553278"/>
    <m/>
    <x v="0"/>
    <n v="2508805.6697987979"/>
    <n v="0.61780647358776453"/>
    <s v=""/>
    <m/>
    <m/>
    <m/>
    <m/>
    <m/>
    <m/>
    <m/>
    <n v="1776"/>
    <s v=""/>
    <s v=""/>
    <m/>
    <m/>
    <m/>
    <e v="#REF!"/>
    <m/>
  </r>
  <r>
    <x v="1770"/>
    <n v="775.17797900000005"/>
    <n v="5.6381842678904706"/>
    <n v="1.0054995317987192"/>
    <m/>
    <x v="0"/>
    <n v="2334540.9759840202"/>
    <n v="0.5273533793652555"/>
    <s v=""/>
    <m/>
    <m/>
    <m/>
    <m/>
    <m/>
    <m/>
    <m/>
    <n v="1777"/>
    <s v=""/>
    <s v=""/>
    <m/>
    <m/>
    <m/>
    <e v="#REF!"/>
    <m/>
  </r>
  <r>
    <x v="1771"/>
    <n v="803.73699999999997"/>
    <n v="5.7717199763940759"/>
    <n v="1.0530014208221041"/>
    <m/>
    <x v="0"/>
    <n v="2223836.1263636295"/>
    <n v="0.54676784267819079"/>
    <s v=""/>
    <m/>
    <m/>
    <m/>
    <m/>
    <m/>
    <m/>
    <m/>
    <n v="1778"/>
    <s v=""/>
    <s v=""/>
    <m/>
    <m/>
    <m/>
    <e v="#REF!"/>
    <m/>
  </r>
  <r>
    <x v="1772"/>
    <n v="830.94598399999995"/>
    <n v="6.35915573764599"/>
    <n v="1.2667357847441598"/>
    <m/>
    <x v="0"/>
    <n v="1771043.9104792273"/>
    <n v="0.56521877718439795"/>
    <s v=""/>
    <m/>
    <m/>
    <m/>
    <m/>
    <m/>
    <m/>
    <m/>
    <n v="1779"/>
    <s v=""/>
    <s v=""/>
    <m/>
    <m/>
    <m/>
    <e v="#REF!"/>
    <m/>
  </r>
  <r>
    <x v="1773"/>
    <n v="909.37298599999997"/>
    <n v="6.2091344994370621"/>
    <n v="1.2068222052294004"/>
    <m/>
    <x v="0"/>
    <n v="1854514.4470785344"/>
    <n v="0.61854960383024415"/>
    <s v=""/>
    <m/>
    <m/>
    <m/>
    <m/>
    <m/>
    <m/>
    <m/>
    <n v="1780"/>
    <s v=""/>
    <s v=""/>
    <m/>
    <m/>
    <m/>
    <e v="#REF!"/>
    <m/>
  </r>
  <r>
    <x v="1774"/>
    <n v="888.33502199999998"/>
    <n v="6.295678620400234"/>
    <n v="1.2403145137752876"/>
    <m/>
    <x v="0"/>
    <n v="1802720.7465882401"/>
    <n v="0.60422399045316522"/>
    <s v=""/>
    <m/>
    <m/>
    <m/>
    <m/>
    <m/>
    <m/>
    <m/>
    <n v="1781"/>
    <s v=""/>
    <s v=""/>
    <m/>
    <m/>
    <m/>
    <e v="#REF!"/>
    <m/>
  </r>
  <r>
    <x v="1775"/>
    <n v="898.17199700000003"/>
    <n v="6.2666499468451393"/>
    <n v="1.2287284708157784"/>
    <m/>
    <x v="0"/>
    <n v="1819251.1958528995"/>
    <n v="0.61089896233815699"/>
    <s v=""/>
    <m/>
    <m/>
    <m/>
    <m/>
    <m/>
    <m/>
    <m/>
    <n v="1782"/>
    <s v=""/>
    <s v=""/>
    <m/>
    <m/>
    <m/>
    <e v="#REF!"/>
    <m/>
  </r>
  <r>
    <x v="1776"/>
    <n v="925.49902299999997"/>
    <n v="6.4479079715864902"/>
    <n v="1.299338509672022"/>
    <m/>
    <x v="0"/>
    <n v="1713915.614869653"/>
    <n v="0.62943651018317914"/>
    <s v=""/>
    <m/>
    <m/>
    <m/>
    <m/>
    <m/>
    <m/>
    <m/>
    <n v="1783"/>
    <s v=""/>
    <s v=""/>
    <m/>
    <m/>
    <m/>
    <e v="#REF!"/>
    <m/>
  </r>
  <r>
    <x v="1777"/>
    <n v="910.67700200000002"/>
    <n v="6.248900932093072"/>
    <n v="1.2189864585824868"/>
    <m/>
    <x v="0"/>
    <n v="1819622.346653874"/>
    <n v="0.61933985941255776"/>
    <s v=""/>
    <m/>
    <m/>
    <m/>
    <m/>
    <m/>
    <m/>
    <m/>
    <n v="1784"/>
    <s v=""/>
    <s v=""/>
    <m/>
    <m/>
    <m/>
    <e v="#REF!"/>
    <m/>
  </r>
  <r>
    <x v="1778"/>
    <n v="891.92401099999995"/>
    <n v="6.3102018921162166"/>
    <n v="1.2427528477596119"/>
    <m/>
    <x v="0"/>
    <n v="1783827.0776606768"/>
    <n v="0.60657040062013645"/>
    <s v=""/>
    <m/>
    <m/>
    <m/>
    <m/>
    <m/>
    <m/>
    <m/>
    <n v="1785"/>
    <s v=""/>
    <s v=""/>
    <m/>
    <m/>
    <m/>
    <e v="#REF!"/>
    <m/>
  </r>
  <r>
    <x v="1779"/>
    <n v="902.39502000000005"/>
    <n v="6.4218078758775903"/>
    <n v="1.2865578691805866"/>
    <m/>
    <x v="0"/>
    <n v="1720634.5675960975"/>
    <n v="0.61367544267608631"/>
    <s v=""/>
    <m/>
    <m/>
    <m/>
    <m/>
    <m/>
    <m/>
    <m/>
    <n v="1786"/>
    <s v=""/>
    <s v=""/>
    <m/>
    <m/>
    <m/>
    <e v="#REF!"/>
    <m/>
  </r>
  <r>
    <x v="1780"/>
    <n v="918.35900900000001"/>
    <n v="6.4362490711122486"/>
    <n v="1.2921884357717572"/>
    <m/>
    <x v="0"/>
    <n v="1712806.363410488"/>
    <n v="0.62451552869783922"/>
    <s v=""/>
    <m/>
    <m/>
    <m/>
    <m/>
    <m/>
    <m/>
    <m/>
    <n v="1787"/>
    <s v=""/>
    <s v=""/>
    <m/>
    <m/>
    <m/>
    <e v="#REF!"/>
    <m/>
  </r>
  <r>
    <x v="1781"/>
    <n v="920.15100099999995"/>
    <n v="6.4399664867821871"/>
    <n v="1.2932133114858013"/>
    <m/>
    <x v="0"/>
    <n v="1710738.6558287526"/>
    <n v="0.62568528711179938"/>
    <s v=""/>
    <m/>
    <m/>
    <m/>
    <m/>
    <m/>
    <m/>
    <m/>
    <n v="1788"/>
    <s v=""/>
    <s v=""/>
    <m/>
    <m/>
    <m/>
    <e v="#REF!"/>
    <m/>
  </r>
  <r>
    <x v="1782"/>
    <n v="920.95898399999999"/>
    <n v="6.7892605536557751"/>
    <n v="1.4333243844774384"/>
    <m/>
    <x v="0"/>
    <n v="1525073.8359550599"/>
    <n v="0.626218401019215"/>
    <s v=""/>
    <m/>
    <m/>
    <m/>
    <m/>
    <m/>
    <m/>
    <m/>
    <n v="1789"/>
    <s v=""/>
    <s v=""/>
    <m/>
    <m/>
    <m/>
    <e v="#REF!"/>
    <m/>
  </r>
  <r>
    <x v="1783"/>
    <n v="970.94097899999997"/>
    <n v="6.9187881706025243"/>
    <n v="1.4878358209388456"/>
    <m/>
    <x v="0"/>
    <n v="1466802.7859740022"/>
    <n v="0.66018714482349572"/>
    <s v=""/>
    <m/>
    <m/>
    <m/>
    <m/>
    <m/>
    <m/>
    <m/>
    <n v="1790"/>
    <s v=""/>
    <s v=""/>
    <m/>
    <m/>
    <m/>
    <e v="#REF!"/>
    <m/>
  </r>
  <r>
    <x v="1784"/>
    <n v="990.00097700000003"/>
    <n v="7.0773680863494448"/>
    <n v="1.5558511928818541"/>
    <m/>
    <x v="0"/>
    <n v="1399487.6448082537"/>
    <n v="0.67312938826713165"/>
    <s v=""/>
    <m/>
    <m/>
    <m/>
    <m/>
    <m/>
    <m/>
    <m/>
    <n v="1791"/>
    <s v=""/>
    <s v=""/>
    <m/>
    <m/>
    <m/>
    <e v="#REF!"/>
    <m/>
  </r>
  <r>
    <x v="1785"/>
    <n v="1011.460022"/>
    <n v="7.2032691626860608"/>
    <n v="1.6110118196543566"/>
    <m/>
    <x v="0"/>
    <n v="1349623.1211806354"/>
    <n v="0.68770209434062135"/>
    <s v=""/>
    <m/>
    <m/>
    <m/>
    <m/>
    <m/>
    <m/>
    <m/>
    <n v="1792"/>
    <s v=""/>
    <s v=""/>
    <m/>
    <m/>
    <m/>
    <e v="#REF!"/>
    <m/>
  </r>
  <r>
    <x v="1786"/>
    <n v="1028.400024"/>
    <n v="7.2601108805189041"/>
    <n v="1.635845394575097"/>
    <m/>
    <x v="0"/>
    <n v="1328252.844599745"/>
    <n v="0.69916518111377457"/>
    <s v=""/>
    <m/>
    <m/>
    <m/>
    <m/>
    <m/>
    <m/>
    <m/>
    <n v="1793"/>
    <s v=""/>
    <s v=""/>
    <m/>
    <m/>
    <m/>
    <e v="#REF!"/>
    <m/>
  </r>
  <r>
    <x v="1787"/>
    <n v="1040.1400149999999"/>
    <n v="7.4215598409085439"/>
    <n v="1.708394661746415"/>
    <m/>
    <x v="0"/>
    <n v="1269108.8360677408"/>
    <n v="0.70712829356694673"/>
    <s v=""/>
    <m/>
    <m/>
    <m/>
    <m/>
    <m/>
    <m/>
    <m/>
    <n v="1794"/>
    <s v=""/>
    <s v=""/>
    <m/>
    <m/>
    <m/>
    <e v="#REF!"/>
    <m/>
  </r>
  <r>
    <x v="1788"/>
    <n v="1062.3199460000001"/>
    <n v="7.4327735231623118"/>
    <n v="1.7133507289430279"/>
    <m/>
    <x v="0"/>
    <n v="1265207.6267429325"/>
    <n v="0.72218829014825348"/>
    <s v=""/>
    <m/>
    <m/>
    <m/>
    <m/>
    <m/>
    <m/>
    <m/>
    <n v="1795"/>
    <s v=""/>
    <s v=""/>
    <m/>
    <m/>
    <m/>
    <e v="#REF!"/>
    <m/>
  </r>
  <r>
    <x v="1789"/>
    <n v="1064.6999510000001"/>
    <n v="6.9517134861895746"/>
    <n v="1.4913897638289413"/>
    <m/>
    <x v="0"/>
    <n v="1428913.9643876536"/>
    <n v="0.72378743071037199"/>
    <s v=""/>
    <m/>
    <m/>
    <m/>
    <m/>
    <m/>
    <m/>
    <m/>
    <n v="1796"/>
    <s v=""/>
    <s v=""/>
    <m/>
    <m/>
    <m/>
    <e v="#REF!"/>
    <m/>
  </r>
  <r>
    <x v="1790"/>
    <n v="995.63201900000001"/>
    <n v="6.9110402440048793"/>
    <n v="1.4737603698355171"/>
    <m/>
    <x v="0"/>
    <n v="1445560.2267197315"/>
    <n v="0.67681714859715314"/>
    <s v=""/>
    <m/>
    <m/>
    <m/>
    <m/>
    <m/>
    <m/>
    <m/>
    <n v="1797"/>
    <s v=""/>
    <s v=""/>
    <m/>
    <m/>
    <m/>
    <e v="#REF!"/>
    <m/>
  </r>
  <r>
    <x v="1791"/>
    <n v="998.88500999999997"/>
    <n v="6.9240397313943571"/>
    <n v="1.4787696629783276"/>
    <m/>
    <x v="0"/>
    <n v="1440046.8558174323"/>
    <n v="0.67897546912506457"/>
    <s v=""/>
    <m/>
    <m/>
    <m/>
    <m/>
    <m/>
    <m/>
    <m/>
    <n v="1798"/>
    <s v=""/>
    <s v=""/>
    <m/>
    <m/>
    <m/>
    <e v="#REF!"/>
    <m/>
  </r>
  <r>
    <x v="1792"/>
    <n v="991.73498500000005"/>
    <n v="7.020489871651626"/>
    <n v="1.5197842165158246"/>
    <m/>
    <x v="0"/>
    <n v="1399852.9100060165"/>
    <n v="0.67409781310353101"/>
    <s v=""/>
    <m/>
    <m/>
    <m/>
    <m/>
    <m/>
    <m/>
    <m/>
    <n v="1799"/>
    <s v=""/>
    <s v=""/>
    <m/>
    <m/>
    <m/>
    <e v="#REF!"/>
    <m/>
  </r>
  <r>
    <x v="1793"/>
    <n v="1006.210022"/>
    <n v="7.0401973128191724"/>
    <n v="1.5281324506315122"/>
    <m/>
    <x v="0"/>
    <n v="1391920.8973944883"/>
    <n v="0.68391892153181832"/>
    <s v=""/>
    <m/>
    <m/>
    <m/>
    <m/>
    <m/>
    <m/>
    <m/>
    <n v="1800"/>
    <s v=""/>
    <s v=""/>
    <m/>
    <m/>
    <m/>
    <e v="#REF!"/>
    <m/>
  </r>
  <r>
    <x v="1794"/>
    <n v="1007.650024"/>
    <n v="7.1789045497669424"/>
    <n v="1.5881560607914962"/>
    <m/>
    <x v="0"/>
    <n v="1337000.6882140201"/>
    <n v="0.68487986188124417"/>
    <s v=""/>
    <m/>
    <m/>
    <m/>
    <m/>
    <m/>
    <m/>
    <m/>
    <n v="1801"/>
    <s v=""/>
    <s v=""/>
    <m/>
    <m/>
    <m/>
    <e v="#REF!"/>
    <m/>
  </r>
  <r>
    <x v="1795"/>
    <n v="1026.119995"/>
    <n v="7.3092672693401086"/>
    <n v="1.6456367494082484"/>
    <m/>
    <x v="0"/>
    <n v="1288373.5304771899"/>
    <n v="0.69741538477183451"/>
    <s v=""/>
    <m/>
    <m/>
    <m/>
    <m/>
    <m/>
    <m/>
    <m/>
    <n v="1802"/>
    <s v=""/>
    <s v=""/>
    <m/>
    <m/>
    <m/>
    <e v="#REF!"/>
    <m/>
  </r>
  <r>
    <x v="1796"/>
    <n v="1079.280029"/>
    <n v="7.791158961407298"/>
    <n v="1.8617286933648933"/>
    <m/>
    <x v="0"/>
    <n v="1118424.4563882549"/>
    <n v="0.73346990553177305"/>
    <s v=""/>
    <m/>
    <m/>
    <m/>
    <m/>
    <m/>
    <m/>
    <m/>
    <n v="1803"/>
    <s v=""/>
    <s v=""/>
    <m/>
    <m/>
    <m/>
    <e v="#REF!"/>
    <m/>
  </r>
  <r>
    <x v="1797"/>
    <n v="1114.8000489999999"/>
    <n v="7.8052537935277222"/>
    <n v="1.8682394871537704"/>
    <m/>
    <x v="0"/>
    <n v="1114319.5977511448"/>
    <n v="0.75758930284571513"/>
    <s v=""/>
    <m/>
    <m/>
    <m/>
    <m/>
    <m/>
    <m/>
    <m/>
    <n v="1804"/>
    <s v=""/>
    <s v=""/>
    <m/>
    <m/>
    <m/>
    <e v="#REF!"/>
    <m/>
  </r>
  <r>
    <x v="1798"/>
    <n v="1117.2700199999999"/>
    <n v="8.1486166017744779"/>
    <n v="2.0323668106375696"/>
    <m/>
    <x v="0"/>
    <n v="1016220.9859664489"/>
    <n v="0.75924806953888213"/>
    <s v=""/>
    <m/>
    <m/>
    <m/>
    <m/>
    <m/>
    <m/>
    <m/>
    <n v="1805"/>
    <s v=""/>
    <s v=""/>
    <m/>
    <m/>
    <m/>
    <e v="#REF!"/>
    <m/>
  </r>
  <r>
    <x v="1799"/>
    <n v="1172.709961"/>
    <n v="8.196334279886651"/>
    <n v="2.0559217140811881"/>
    <m/>
    <x v="0"/>
    <n v="1004266.2614222099"/>
    <n v="0.79690189825574276"/>
    <s v=""/>
    <m/>
    <m/>
    <m/>
    <m/>
    <m/>
    <m/>
    <m/>
    <n v="1806"/>
    <s v=""/>
    <s v=""/>
    <m/>
    <m/>
    <m/>
    <e v="#REF!"/>
    <m/>
  </r>
  <r>
    <x v="1800"/>
    <n v="1163.780029"/>
    <n v="8.2393613632718647"/>
    <n v="2.0767558231086074"/>
    <m/>
    <x v="0"/>
    <n v="993670.08853442117"/>
    <n v="0.79077191472468922"/>
    <s v=""/>
    <m/>
    <m/>
    <m/>
    <m/>
    <m/>
    <m/>
    <m/>
    <n v="1807"/>
    <s v=""/>
    <s v=""/>
    <m/>
    <m/>
    <m/>
    <e v="#REF!"/>
    <m/>
  </r>
  <r>
    <x v="1801"/>
    <n v="1180.719971"/>
    <n v="8.2384584195608213"/>
    <n v="2.0760503499738849"/>
    <m/>
    <x v="0"/>
    <n v="993836.1539464778"/>
    <n v="0.80226148214481219"/>
    <s v=""/>
    <m/>
    <m/>
    <m/>
    <m/>
    <m/>
    <m/>
    <m/>
    <n v="1808"/>
    <s v=""/>
    <s v=""/>
    <m/>
    <m/>
    <m/>
    <e v="#REF!"/>
    <m/>
  </r>
  <r>
    <x v="1802"/>
    <n v="1180.040039"/>
    <n v="8.5344969242525135"/>
    <n v="2.2249825480181706"/>
    <m/>
    <x v="0"/>
    <n v="922359.94860026531"/>
    <n v="0.80177862132893463"/>
    <s v=""/>
    <m/>
    <m/>
    <m/>
    <m/>
    <m/>
    <m/>
    <m/>
    <n v="1809"/>
    <s v=""/>
    <s v=""/>
    <m/>
    <m/>
    <m/>
    <e v="#REF!"/>
    <m/>
  </r>
  <r>
    <x v="1803"/>
    <n v="1224.6800539999999"/>
    <n v="8.7325952505424063"/>
    <n v="2.3279921666135577"/>
    <m/>
    <x v="0"/>
    <n v="879493.25166951143"/>
    <n v="0.83208763764986782"/>
    <s v=""/>
    <m/>
    <m/>
    <m/>
    <m/>
    <m/>
    <m/>
    <m/>
    <n v="1810"/>
    <s v=""/>
    <s v=""/>
    <m/>
    <m/>
    <m/>
    <e v="#REF!"/>
    <m/>
  </r>
  <r>
    <x v="1804"/>
    <n v="1250.709961"/>
    <n v="8.899028968331038"/>
    <n v="2.4164388055835624"/>
    <m/>
    <x v="0"/>
    <n v="845923.11024386552"/>
    <n v="0.84975108944951749"/>
    <s v=""/>
    <m/>
    <m/>
    <m/>
    <m/>
    <m/>
    <m/>
    <m/>
    <n v="1811"/>
    <s v=""/>
    <s v=""/>
    <m/>
    <m/>
    <m/>
    <e v="#REF!"/>
    <m/>
  </r>
  <r>
    <x v="1805"/>
    <n v="1267.469971"/>
    <n v="8.8829773745911478"/>
    <n v="2.4068508860716773"/>
    <m/>
    <x v="0"/>
    <n v="848930.73785220925"/>
    <n v="0.86107085359348923"/>
    <s v=""/>
    <m/>
    <m/>
    <m/>
    <m/>
    <m/>
    <m/>
    <m/>
    <n v="1812"/>
    <s v=""/>
    <s v=""/>
    <m/>
    <m/>
    <m/>
    <e v="#REF!"/>
    <m/>
  </r>
  <r>
    <x v="1806"/>
    <n v="1273.209961"/>
    <n v="8.5380135511920834"/>
    <n v="2.219646749783406"/>
    <m/>
    <x v="0"/>
    <n v="914821.7352824182"/>
    <n v="0.86494787138593565"/>
    <s v=""/>
    <m/>
    <m/>
    <m/>
    <m/>
    <m/>
    <m/>
    <m/>
    <n v="1813"/>
    <s v=""/>
    <s v=""/>
    <m/>
    <m/>
    <m/>
    <e v="#REF!"/>
    <m/>
  </r>
  <r>
    <x v="1807"/>
    <n v="1223.2299800000001"/>
    <n v="8.0239064010206036"/>
    <n v="1.9521041952916507"/>
    <m/>
    <x v="0"/>
    <n v="1024944.0953979531"/>
    <n v="0.83097262985125198"/>
    <s v=""/>
    <m/>
    <m/>
    <m/>
    <m/>
    <m/>
    <m/>
    <m/>
    <n v="1814"/>
    <s v=""/>
    <s v=""/>
    <m/>
    <m/>
    <m/>
    <e v="#REF!"/>
    <m/>
  </r>
  <r>
    <x v="1808"/>
    <n v="1150.349976"/>
    <n v="8.2915836576263757"/>
    <n v="2.0820974374110808"/>
    <m/>
    <x v="0"/>
    <n v="956506.53875976591"/>
    <n v="0.78144296706477256"/>
    <s v=""/>
    <m/>
    <m/>
    <m/>
    <m/>
    <m/>
    <m/>
    <m/>
    <n v="1815"/>
    <s v=""/>
    <s v=""/>
    <m/>
    <m/>
    <m/>
    <e v="#REF!"/>
    <m/>
  </r>
  <r>
    <x v="1809"/>
    <n v="1189.3599850000001"/>
    <n v="7.7899664265651767"/>
    <n v="1.8299548660382188"/>
    <m/>
    <x v="0"/>
    <n v="1072188.5988288245"/>
    <n v="0.80792178438846574"/>
    <s v=""/>
    <m/>
    <m/>
    <m/>
    <m/>
    <m/>
    <m/>
    <m/>
    <n v="1816"/>
    <s v=""/>
    <s v=""/>
    <m/>
    <m/>
    <m/>
    <e v="#REF!"/>
    <m/>
  </r>
  <r>
    <x v="1810"/>
    <n v="1221.780029"/>
    <n v="8.592720372126248"/>
    <n v="2.2063094891560948"/>
    <m/>
    <x v="0"/>
    <n v="851155.29266901303"/>
    <n v="0.82987963314025559"/>
    <s v=""/>
    <m/>
    <m/>
    <m/>
    <m/>
    <m/>
    <m/>
    <m/>
    <n v="1817"/>
    <s v=""/>
    <s v=""/>
    <m/>
    <m/>
    <m/>
    <e v="#REF!"/>
    <m/>
  </r>
  <r>
    <x v="1811"/>
    <n v="1232.160034"/>
    <n v="8.6481369092569285"/>
    <n v="2.234498142226744"/>
    <m/>
    <x v="0"/>
    <n v="840132.3722362204"/>
    <n v="0.83690834564594518"/>
    <s v=""/>
    <m/>
    <m/>
    <m/>
    <m/>
    <m/>
    <m/>
    <m/>
    <n v="1818"/>
    <s v=""/>
    <s v=""/>
    <m/>
    <m/>
    <m/>
    <e v="#REF!"/>
    <m/>
  </r>
  <r>
    <x v="1812"/>
    <n v="1240.160034"/>
    <n v="8.7142121246579602"/>
    <n v="2.2683695760944982"/>
    <m/>
    <x v="0"/>
    <n v="827250.7464764691"/>
    <n v="0.84232018561656485"/>
    <s v=""/>
    <m/>
    <m/>
    <m/>
    <m/>
    <m/>
    <m/>
    <m/>
    <n v="1819"/>
    <s v=""/>
    <s v=""/>
    <m/>
    <m/>
    <m/>
    <e v="#REF!"/>
    <m/>
  </r>
  <r>
    <x v="1813"/>
    <n v="1251.329956"/>
    <n v="8.2822925448195264"/>
    <n v="2.0432599386870294"/>
    <m/>
    <x v="0"/>
    <n v="909212.98527155188"/>
    <n v="0.8498847072149025"/>
    <s v=""/>
    <m/>
    <m/>
    <m/>
    <m/>
    <m/>
    <m/>
    <m/>
    <n v="1820"/>
    <s v=""/>
    <s v=""/>
    <m/>
    <m/>
    <m/>
    <e v="#REF!"/>
    <m/>
  </r>
  <r>
    <x v="1814"/>
    <n v="1180.160034"/>
    <n v="7.6707116410477392"/>
    <n v="1.7412932734913553"/>
    <m/>
    <x v="0"/>
    <n v="1043441.8356454707"/>
    <n v="0.80152629182664525"/>
    <s v=""/>
    <m/>
    <m/>
    <m/>
    <m/>
    <m/>
    <m/>
    <m/>
    <n v="1821"/>
    <s v=""/>
    <s v=""/>
    <m/>
    <m/>
    <m/>
    <e v="#REF!"/>
    <m/>
  </r>
  <r>
    <x v="1815"/>
    <n v="1037.23999"/>
    <n v="7.3491628523645396"/>
    <n v="1.5947297615238487"/>
    <m/>
    <x v="0"/>
    <n v="1130867.6579786872"/>
    <n v="0.70440464434231653"/>
    <s v=""/>
    <m/>
    <m/>
    <m/>
    <m/>
    <m/>
    <m/>
    <m/>
    <n v="1822"/>
    <s v=""/>
    <s v=""/>
    <m/>
    <m/>
    <m/>
    <e v="#REF!"/>
    <m/>
  </r>
  <r>
    <x v="1816"/>
    <n v="1055.3599850000001"/>
    <n v="7.8106127899499382"/>
    <n v="1.7947778070618108"/>
    <m/>
    <x v="0"/>
    <n v="988795.66078093054"/>
    <n v="0.71669154031320581"/>
    <s v=""/>
    <m/>
    <m/>
    <m/>
    <m/>
    <m/>
    <m/>
    <m/>
    <n v="1823"/>
    <s v=""/>
    <s v=""/>
    <m/>
    <m/>
    <m/>
    <e v="#REF!"/>
    <m/>
  </r>
  <r>
    <x v="1817"/>
    <n v="1120.650024"/>
    <n v="7.3120700731005801"/>
    <n v="1.5654717322210971"/>
    <m/>
    <x v="0"/>
    <n v="1114971.6411280641"/>
    <n v="0.76100998625412974"/>
    <s v=""/>
    <m/>
    <m/>
    <m/>
    <m/>
    <m/>
    <m/>
    <m/>
    <n v="1824"/>
    <s v=""/>
    <s v=""/>
    <m/>
    <m/>
    <m/>
    <e v="#REF!"/>
    <m/>
  </r>
  <r>
    <x v="1818"/>
    <n v="1050.0500489999999"/>
    <n v="7.2377392915011143"/>
    <n v="1.5334592773541753"/>
    <m/>
    <x v="0"/>
    <n v="1137582.069594102"/>
    <n v="0.71304846097037988"/>
    <s v=""/>
    <m/>
    <m/>
    <m/>
    <m/>
    <m/>
    <m/>
    <m/>
    <n v="1825"/>
    <s v=""/>
    <s v=""/>
    <m/>
    <m/>
    <m/>
    <e v="#REF!"/>
    <m/>
  </r>
  <r>
    <x v="1819"/>
    <n v="1038.4499510000001"/>
    <n v="6.5326085576146573"/>
    <n v="1.2345184500254061"/>
    <m/>
    <x v="0"/>
    <n v="1359178.8279551461"/>
    <n v="0.70515292835815779"/>
    <s v=""/>
    <m/>
    <m/>
    <m/>
    <m/>
    <m/>
    <m/>
    <m/>
    <n v="1826"/>
    <s v=""/>
    <s v=""/>
    <m/>
    <m/>
    <m/>
    <e v="#REF!"/>
    <m/>
  </r>
  <r>
    <x v="1820"/>
    <n v="972.05499299999997"/>
    <n v="7.2861750826430702"/>
    <n v="1.518783852193424"/>
    <m/>
    <x v="0"/>
    <n v="1045532.9837068093"/>
    <n v="0.66001631020813911"/>
    <s v=""/>
    <m/>
    <m/>
    <m/>
    <m/>
    <m/>
    <m/>
    <m/>
    <n v="1827"/>
    <s v=""/>
    <s v=""/>
    <m/>
    <m/>
    <m/>
    <e v="#REF!"/>
    <m/>
  </r>
  <r>
    <x v="1821"/>
    <n v="1044.579956"/>
    <n v="7.2949914753203879"/>
    <n v="1.522275830140555"/>
    <m/>
    <x v="0"/>
    <n v="1042948.3342052661"/>
    <n v="0.70924162616046893"/>
    <s v=""/>
    <m/>
    <m/>
    <m/>
    <m/>
    <m/>
    <m/>
    <m/>
    <n v="1828"/>
    <s v=""/>
    <s v=""/>
    <m/>
    <m/>
    <m/>
    <e v="#REF!"/>
    <m/>
  </r>
  <r>
    <x v="1822"/>
    <n v="1046.079956"/>
    <n v="7.2441720421276381"/>
    <n v="1.5008854800087765"/>
    <m/>
    <x v="0"/>
    <n v="1057425.1212299895"/>
    <n v="0.71024159949606158"/>
    <s v=""/>
    <m/>
    <m/>
    <m/>
    <m/>
    <m/>
    <m/>
    <m/>
    <n v="1829"/>
    <s v=""/>
    <s v=""/>
    <m/>
    <m/>
    <m/>
    <e v="#REF!"/>
    <m/>
  </r>
  <r>
    <x v="1823"/>
    <n v="1042.209961"/>
    <n v="7.1490624675772523"/>
    <n v="1.4612987032886529"/>
    <m/>
    <x v="0"/>
    <n v="1085136.1911882176"/>
    <n v="0.70759562827215816"/>
    <s v=""/>
    <m/>
    <m/>
    <m/>
    <m/>
    <m/>
    <m/>
    <m/>
    <n v="1830"/>
    <s v=""/>
    <s v=""/>
    <m/>
    <m/>
    <m/>
    <e v="#REF!"/>
    <m/>
  </r>
  <r>
    <x v="1824"/>
    <n v="1026.6400149999999"/>
    <n v="7.4642102940376835"/>
    <n v="1.589942121854123"/>
    <m/>
    <x v="0"/>
    <n v="989408.89085334912"/>
    <n v="0.69700646329265514"/>
    <s v=""/>
    <m/>
    <m/>
    <m/>
    <m/>
    <m/>
    <m/>
    <m/>
    <n v="1831"/>
    <s v=""/>
    <s v=""/>
    <m/>
    <m/>
    <m/>
    <e v="#REF!"/>
    <m/>
  </r>
  <r>
    <x v="1825"/>
    <n v="1102.9499510000001"/>
    <n v="7.9649574884913346"/>
    <n v="1.8026171295235867"/>
    <m/>
    <x v="0"/>
    <n v="856605.57392429805"/>
    <n v="0.74875633926907581"/>
    <s v=""/>
    <m/>
    <m/>
    <m/>
    <m/>
    <m/>
    <m/>
    <m/>
    <n v="1832"/>
    <s v=""/>
    <s v=""/>
    <m/>
    <m/>
    <m/>
    <e v="#REF!"/>
    <m/>
  </r>
  <r>
    <x v="1826"/>
    <n v="1145.5200199999999"/>
    <n v="7.8905493119096217"/>
    <n v="1.7687239958536631"/>
    <m/>
    <x v="0"/>
    <n v="872565.70389837865"/>
    <n v="0.77763551452008894"/>
    <s v=""/>
    <m/>
    <m/>
    <m/>
    <m/>
    <m/>
    <m/>
    <m/>
    <n v="1833"/>
    <s v=""/>
    <s v=""/>
    <m/>
    <m/>
    <m/>
    <e v="#REF!"/>
    <m/>
  </r>
  <r>
    <x v="1827"/>
    <n v="1134.1400149999999"/>
    <n v="7.830710207372535"/>
    <n v="1.7416872730442505"/>
    <m/>
    <x v="0"/>
    <n v="885754.73525546736"/>
    <n v="0.769890166828331"/>
    <s v=""/>
    <m/>
    <m/>
    <m/>
    <m/>
    <m/>
    <m/>
    <m/>
    <n v="1834"/>
    <s v=""/>
    <s v=""/>
    <m/>
    <m/>
    <m/>
    <e v="#REF!"/>
    <m/>
  </r>
  <r>
    <x v="1828"/>
    <n v="1125.8100589999999"/>
    <n v="8.2329515913359561"/>
    <n v="1.9203868218144318"/>
    <m/>
    <x v="0"/>
    <n v="794711.20805142401"/>
    <n v="0.76421563777687318"/>
    <s v=""/>
    <m/>
    <m/>
    <m/>
    <m/>
    <m/>
    <m/>
    <m/>
    <n v="1835"/>
    <s v=""/>
    <s v=""/>
    <m/>
    <m/>
    <m/>
    <e v="#REF!"/>
    <m/>
  </r>
  <r>
    <x v="1829"/>
    <n v="1178.9399410000001"/>
    <n v="8.1918130181637991"/>
    <n v="1.9009659839507342"/>
    <m/>
    <x v="0"/>
    <n v="802611.89646808885"/>
    <n v="0.80026011666251962"/>
    <s v=""/>
    <m/>
    <m/>
    <m/>
    <m/>
    <m/>
    <m/>
    <m/>
    <n v="1836"/>
    <s v=""/>
    <s v=""/>
    <m/>
    <m/>
    <m/>
    <e v="#REF!"/>
    <m/>
  </r>
  <r>
    <x v="1830"/>
    <n v="1187.3000489999999"/>
    <n v="8.2621210714673907"/>
    <n v="1.9328977197486348"/>
    <m/>
    <x v="0"/>
    <n v="788792.9272075874"/>
    <n v="0.8058719998446201"/>
    <s v=""/>
    <m/>
    <m/>
    <m/>
    <m/>
    <m/>
    <m/>
    <m/>
    <n v="1837"/>
    <s v=""/>
    <s v=""/>
    <m/>
    <m/>
    <m/>
    <e v="#REF!"/>
    <m/>
  </r>
  <r>
    <x v="1831"/>
    <n v="1187.459961"/>
    <n v="8.385655893198436"/>
    <n v="1.9904589254780409"/>
    <m/>
    <x v="0"/>
    <n v="765163.88182783767"/>
    <n v="0.80595956147379821"/>
    <s v=""/>
    <m/>
    <m/>
    <m/>
    <m/>
    <m/>
    <m/>
    <m/>
    <n v="1838"/>
    <s v=""/>
    <s v=""/>
    <m/>
    <m/>
    <m/>
    <e v="#REF!"/>
    <m/>
  </r>
  <r>
    <x v="1832"/>
    <n v="1204.8100589999999"/>
    <n v="8.3524470865810336"/>
    <n v="1.9744556815443"/>
    <m/>
    <x v="0"/>
    <n v="771184.4430064857"/>
    <n v="0.8177142348924149"/>
    <s v=""/>
    <m/>
    <m/>
    <m/>
    <m/>
    <m/>
    <m/>
    <m/>
    <n v="1839"/>
    <s v=""/>
    <s v=""/>
    <m/>
    <m/>
    <m/>
    <e v="#REF!"/>
    <m/>
  </r>
  <r>
    <x v="1833"/>
    <n v="1201.0200199999999"/>
    <n v="8.1352007044694741"/>
    <n v="1.8715192244354859"/>
    <m/>
    <x v="0"/>
    <n v="811261.17232113483"/>
    <n v="0.81512068905114454"/>
    <s v=""/>
    <m/>
    <m/>
    <m/>
    <m/>
    <m/>
    <m/>
    <m/>
    <n v="1840"/>
    <s v=""/>
    <s v=""/>
    <m/>
    <m/>
    <m/>
    <e v="#REF!"/>
    <m/>
  </r>
  <r>
    <x v="1834"/>
    <n v="1183.25"/>
    <n v="8.305671064186992"/>
    <n v="1.9490132387032735"/>
    <m/>
    <x v="0"/>
    <n v="777219.53922558646"/>
    <n v="0.80297674506746974"/>
    <s v=""/>
    <m/>
    <m/>
    <m/>
    <m/>
    <m/>
    <m/>
    <m/>
    <n v="1841"/>
    <s v=""/>
    <s v=""/>
    <m/>
    <m/>
    <m/>
    <e v="#REF!"/>
    <m/>
  </r>
  <r>
    <x v="1835"/>
    <n v="1193.7700199999999"/>
    <n v="8.428311872543528"/>
    <n v="2.0063292667637391"/>
    <m/>
    <x v="0"/>
    <n v="754226.37052017672"/>
    <n v="0.81009475254414343"/>
    <s v=""/>
    <m/>
    <m/>
    <m/>
    <m/>
    <m/>
    <m/>
    <m/>
    <n v="1842"/>
    <s v=""/>
    <s v=""/>
    <m/>
    <m/>
    <m/>
    <e v="#REF!"/>
    <m/>
  </r>
  <r>
    <x v="1836"/>
    <n v="1212.130005"/>
    <n v="8.4177889811247457"/>
    <n v="2.0010781390647625"/>
    <m/>
    <x v="0"/>
    <n v="756070.43844916846"/>
    <n v="0.82253246660128776"/>
    <s v=""/>
    <m/>
    <m/>
    <m/>
    <m/>
    <m/>
    <m/>
    <m/>
    <n v="1843"/>
    <s v=""/>
    <s v=""/>
    <m/>
    <m/>
    <m/>
    <e v="#REF!"/>
    <m/>
  </r>
  <r>
    <x v="1837"/>
    <n v="1211.079956"/>
    <n v="8.5475537992893678"/>
    <n v="2.0625249024880654"/>
    <m/>
    <x v="0"/>
    <n v="732720.60322992597"/>
    <n v="0.82179852993659486"/>
    <s v=""/>
    <m/>
    <m/>
    <m/>
    <m/>
    <m/>
    <m/>
    <m/>
    <n v="1844"/>
    <s v=""/>
    <s v=""/>
    <m/>
    <m/>
    <m/>
    <e v="#REF!"/>
    <m/>
  </r>
  <r>
    <x v="1838"/>
    <n v="1229.420044"/>
    <n v="8.4977280661612671"/>
    <n v="2.0382332672351158"/>
    <m/>
    <x v="0"/>
    <n v="741224.86849951826"/>
    <n v="0.83422178975287331"/>
    <s v=""/>
    <m/>
    <m/>
    <m/>
    <m/>
    <m/>
    <m/>
    <m/>
    <n v="1845"/>
    <s v=""/>
    <s v=""/>
    <m/>
    <m/>
    <m/>
    <e v="#REF!"/>
    <m/>
  </r>
  <r>
    <x v="1839"/>
    <n v="1209.630005"/>
    <n v="8.6921946534212662"/>
    <n v="2.130750565000552"/>
    <m/>
    <x v="0"/>
    <n v="707261.10573251732"/>
    <n v="0.82072919013163992"/>
    <s v=""/>
    <m/>
    <m/>
    <m/>
    <m/>
    <m/>
    <m/>
    <m/>
    <n v="1846"/>
    <s v=""/>
    <s v=""/>
    <m/>
    <m/>
    <m/>
    <e v="#REF!"/>
    <m/>
  </r>
  <r>
    <x v="1840"/>
    <n v="1250.4499510000001"/>
    <n v="8.7978996595463972"/>
    <n v="2.1823111963913675"/>
    <m/>
    <x v="0"/>
    <n v="690022.41059029999"/>
    <n v="0.84840328027985057"/>
    <s v=""/>
    <m/>
    <m/>
    <m/>
    <m/>
    <m/>
    <m/>
    <m/>
    <n v="1847"/>
    <s v=""/>
    <s v=""/>
    <m/>
    <m/>
    <m/>
    <e v="#REF!"/>
    <m/>
  </r>
  <r>
    <x v="1841"/>
    <n v="1265.98999"/>
    <n v="8.9053195768728308"/>
    <n v="2.2353325293289763"/>
    <m/>
    <x v="0"/>
    <n v="673136.52669948537"/>
    <n v="0.85892450490352323"/>
    <s v=""/>
    <m/>
    <m/>
    <m/>
    <m/>
    <m/>
    <m/>
    <m/>
    <n v="1848"/>
    <s v=""/>
    <s v=""/>
    <m/>
    <m/>
    <m/>
    <e v="#REF!"/>
    <m/>
  </r>
  <r>
    <x v="1842"/>
    <n v="1281.880005"/>
    <n v="9.1591132110534499"/>
    <n v="2.3624576567477344"/>
    <m/>
    <x v="0"/>
    <n v="634733.91013741714"/>
    <n v="0.86968262006799701"/>
    <s v=""/>
    <m/>
    <m/>
    <m/>
    <m/>
    <m/>
    <m/>
    <m/>
    <n v="1849"/>
    <s v=""/>
    <s v=""/>
    <m/>
    <m/>
    <m/>
    <e v="#REF!"/>
    <m/>
  </r>
  <r>
    <x v="1843"/>
    <n v="1317.73999"/>
    <n v="9.1494211285066953"/>
    <n v="2.3571736116411364"/>
    <m/>
    <x v="0"/>
    <n v="636044.20742144703"/>
    <n v="0.89398830998159273"/>
    <s v=""/>
    <m/>
    <m/>
    <m/>
    <m/>
    <m/>
    <m/>
    <m/>
    <n v="1850"/>
    <s v=""/>
    <s v=""/>
    <m/>
    <m/>
    <m/>
    <e v="#REF!"/>
    <m/>
  </r>
  <r>
    <x v="1844"/>
    <n v="1348.3000489999999"/>
    <n v="9.8789932631101358"/>
    <n v="2.7321059772851548"/>
    <m/>
    <x v="0"/>
    <n v="534575.1443252"/>
    <n v="0.9146496093683546"/>
    <s v=""/>
    <m/>
    <m/>
    <m/>
    <m/>
    <m/>
    <m/>
    <m/>
    <n v="1851"/>
    <s v=""/>
    <s v=""/>
    <m/>
    <m/>
    <m/>
    <e v="#REF!"/>
    <m/>
  </r>
  <r>
    <x v="1845"/>
    <n v="1421.030029"/>
    <n v="10.094864684436958"/>
    <n v="2.8511637933257137"/>
    <m/>
    <x v="0"/>
    <n v="511184.71465458092"/>
    <n v="0.96396253409728039"/>
    <s v=""/>
    <m/>
    <m/>
    <m/>
    <m/>
    <m/>
    <m/>
    <m/>
    <n v="1852"/>
    <s v=""/>
    <s v=""/>
    <m/>
    <m/>
    <m/>
    <e v="#REF!"/>
    <m/>
  </r>
  <r>
    <x v="1846"/>
    <n v="1453.780029"/>
    <n v="10.352727728350489"/>
    <n v="2.9964626867867672"/>
    <m/>
    <x v="0"/>
    <n v="485042.71852478251"/>
    <n v="0.98615298597192791"/>
    <s v=""/>
    <m/>
    <m/>
    <m/>
    <m/>
    <m/>
    <m/>
    <m/>
    <n v="1853"/>
    <s v=""/>
    <s v=""/>
    <m/>
    <m/>
    <m/>
    <e v="#REF!"/>
    <m/>
  </r>
  <r>
    <x v="1847"/>
    <n v="1490.719971"/>
    <n v="10.682166238209891"/>
    <n v="3.1867818831390795"/>
    <m/>
    <x v="0"/>
    <n v="454147.97241028451"/>
    <n v="1.011184401369164"/>
    <s v=""/>
    <m/>
    <m/>
    <m/>
    <m/>
    <m/>
    <m/>
    <m/>
    <n v="1854"/>
    <s v=""/>
    <s v=""/>
    <m/>
    <m/>
    <m/>
    <e v="#REF!"/>
    <m/>
  </r>
  <r>
    <x v="1848"/>
    <n v="1540.869995"/>
    <n v="10.804512285140211"/>
    <n v="3.2593872566545934"/>
    <m/>
    <x v="0"/>
    <n v="443721.34653619898"/>
    <n v="1.0451749358751419"/>
    <s v=""/>
    <m/>
    <m/>
    <m/>
    <m/>
    <m/>
    <m/>
    <m/>
    <n v="1855"/>
    <s v=""/>
    <s v=""/>
    <m/>
    <m/>
    <m/>
    <e v="#REF!"/>
    <m/>
  </r>
  <r>
    <x v="1849"/>
    <n v="1596.920044"/>
    <n v="11.969600330278862"/>
    <n v="3.9608965495721407"/>
    <m/>
    <x v="0"/>
    <n v="348002.22420389071"/>
    <n v="1.0831092106842888"/>
    <s v=""/>
    <m/>
    <m/>
    <m/>
    <m/>
    <m/>
    <m/>
    <m/>
    <n v="1856"/>
    <s v=""/>
    <s v=""/>
    <m/>
    <m/>
    <m/>
    <e v="#REF!"/>
    <m/>
  </r>
  <r>
    <x v="1850"/>
    <n v="1723.8900149999999"/>
    <n v="12.190615468026131"/>
    <n v="4.1066750104270362"/>
    <m/>
    <x v="0"/>
    <n v="335132.59227778995"/>
    <n v="1.1691960177488303"/>
    <s v=""/>
    <m/>
    <m/>
    <m/>
    <m/>
    <m/>
    <m/>
    <m/>
    <n v="1857"/>
    <s v=""/>
    <s v=""/>
    <m/>
    <m/>
    <m/>
    <e v="#REF!"/>
    <m/>
  </r>
  <r>
    <x v="1851"/>
    <n v="1756.5200199999999"/>
    <n v="12.409915790212336"/>
    <n v="4.2539143521556477"/>
    <m/>
    <x v="0"/>
    <n v="323057.56294525787"/>
    <n v="1.1912956985207512"/>
    <s v=""/>
    <m/>
    <m/>
    <m/>
    <m/>
    <m/>
    <m/>
    <m/>
    <n v="1858"/>
    <s v=""/>
    <s v=""/>
    <m/>
    <m/>
    <m/>
    <e v="#REF!"/>
    <m/>
  </r>
  <r>
    <x v="1852"/>
    <n v="1780.369995"/>
    <n v="12.835197673189446"/>
    <n v="4.5449256281497936"/>
    <m/>
    <x v="0"/>
    <n v="300898.68968802539"/>
    <n v="1.2074396476766225"/>
    <s v=""/>
    <m/>
    <m/>
    <m/>
    <m/>
    <m/>
    <m/>
    <m/>
    <n v="1859"/>
    <s v=""/>
    <s v=""/>
    <m/>
    <m/>
    <m/>
    <e v="#REF!"/>
    <m/>
  </r>
  <r>
    <x v="1853"/>
    <n v="1845.76001"/>
    <n v="11.970529415238095"/>
    <n v="3.9320959120545687"/>
    <m/>
    <x v="0"/>
    <n v="341424.28690833796"/>
    <n v="1.251754307605057"/>
    <s v=""/>
    <m/>
    <m/>
    <m/>
    <m/>
    <m/>
    <m/>
    <m/>
    <n v="1860"/>
    <s v=""/>
    <s v=""/>
    <m/>
    <m/>
    <m/>
    <e v="#REF!"/>
    <m/>
  </r>
  <r>
    <x v="1854"/>
    <n v="1808.4399410000001"/>
    <n v="12.067732040452526"/>
    <n v="3.9945094771315035"/>
    <m/>
    <x v="0"/>
    <n v="335861.67383014096"/>
    <n v="1.2263488872418191"/>
    <s v=""/>
    <m/>
    <m/>
    <m/>
    <m/>
    <m/>
    <m/>
    <m/>
    <n v="1861"/>
    <s v=""/>
    <s v=""/>
    <m/>
    <m/>
    <m/>
    <e v="#REF!"/>
    <m/>
  </r>
  <r>
    <x v="1855"/>
    <n v="1741.6999510000001"/>
    <n v="12.038780703124095"/>
    <n v="3.9748640397020112"/>
    <m/>
    <x v="0"/>
    <n v="337455.70214187977"/>
    <n v="1.181060070422645"/>
    <s v=""/>
    <m/>
    <m/>
    <m/>
    <m/>
    <m/>
    <m/>
    <m/>
    <n v="1862"/>
    <s v=""/>
    <s v=""/>
    <m/>
    <m/>
    <m/>
    <e v="#REF!"/>
    <m/>
  </r>
  <r>
    <x v="1856"/>
    <n v="1726.7299800000001"/>
    <n v="12.763765532371997"/>
    <n v="4.4530660357120899"/>
    <m/>
    <x v="0"/>
    <n v="296794.44111060252"/>
    <n v="1.1708783427753942"/>
    <s v=""/>
    <m/>
    <m/>
    <m/>
    <m/>
    <m/>
    <m/>
    <m/>
    <n v="1863"/>
    <s v=""/>
    <s v=""/>
    <m/>
    <m/>
    <m/>
    <e v="#REF!"/>
    <m/>
  </r>
  <r>
    <x v="1857"/>
    <n v="1818.6999510000001"/>
    <n v="13.106326532659185"/>
    <n v="4.6915281128687294"/>
    <m/>
    <x v="0"/>
    <n v="280847.9247418684"/>
    <n v="1.2332101628911032"/>
    <s v=""/>
    <m/>
    <m/>
    <m/>
    <m/>
    <m/>
    <m/>
    <m/>
    <n v="1864"/>
    <s v=""/>
    <s v=""/>
    <m/>
    <m/>
    <m/>
    <e v="#REF!"/>
    <m/>
  </r>
  <r>
    <x v="1858"/>
    <n v="1897.369995"/>
    <n v="13.792318737517576"/>
    <n v="5.1820175833430477"/>
    <m/>
    <x v="0"/>
    <n v="251433.84132357253"/>
    <n v="1.2865206594147112"/>
    <s v=""/>
    <m/>
    <m/>
    <m/>
    <m/>
    <m/>
    <m/>
    <m/>
    <n v="1865"/>
    <s v=""/>
    <s v=""/>
    <m/>
    <m/>
    <m/>
    <e v="#REF!"/>
    <m/>
  </r>
  <r>
    <x v="1859"/>
    <n v="2043.1899410000001"/>
    <n v="15.0792723198199"/>
    <n v="6.1468564256111105"/>
    <m/>
    <x v="0"/>
    <n v="204498.44949849768"/>
    <n v="1.3852863886063203"/>
    <s v=""/>
    <m/>
    <m/>
    <m/>
    <m/>
    <m/>
    <m/>
    <m/>
    <n v="1866"/>
    <s v=""/>
    <s v=""/>
    <m/>
    <m/>
    <m/>
    <e v="#REF!"/>
    <m/>
  </r>
  <r>
    <x v="1860"/>
    <n v="2191.5600589999999"/>
    <n v="16.097659834559128"/>
    <n v="6.9762784677813316"/>
    <m/>
    <x v="0"/>
    <n v="176865.9585265567"/>
    <n v="1.4858429170258249"/>
    <s v=""/>
    <m/>
    <m/>
    <m/>
    <m/>
    <m/>
    <m/>
    <m/>
    <n v="1867"/>
    <s v=""/>
    <s v=""/>
    <m/>
    <m/>
    <m/>
    <e v="#REF!"/>
    <m/>
  </r>
  <r>
    <x v="1861"/>
    <n v="2321.3701169999999"/>
    <n v="16.95072080147083"/>
    <n v="7.7147341985348827"/>
    <m/>
    <x v="0"/>
    <n v="158111.48732039772"/>
    <n v="1.5738111116335449"/>
    <s v=""/>
    <m/>
    <m/>
    <m/>
    <m/>
    <m/>
    <m/>
    <m/>
    <n v="1868"/>
    <s v=""/>
    <s v=""/>
    <m/>
    <m/>
    <m/>
    <e v="#REF!"/>
    <m/>
  </r>
  <r>
    <x v="1862"/>
    <n v="2446.23999"/>
    <n v="15.987025284721202"/>
    <n v="6.8367018528129107"/>
    <m/>
    <x v="0"/>
    <n v="176081.41050395527"/>
    <n v="1.6584255334391611"/>
    <s v=""/>
    <m/>
    <m/>
    <m/>
    <m/>
    <m/>
    <m/>
    <m/>
    <n v="1869"/>
    <s v=""/>
    <s v=""/>
    <m/>
    <m/>
    <m/>
    <e v="#REF!"/>
    <m/>
  </r>
  <r>
    <x v="1863"/>
    <n v="2320.889893"/>
    <n v="15.273930773696266"/>
    <n v="6.2260548266089506"/>
    <m/>
    <x v="0"/>
    <n v="191780.31852445364"/>
    <n v="1.5734036294615008"/>
    <s v=""/>
    <m/>
    <m/>
    <m/>
    <m/>
    <m/>
    <m/>
    <m/>
    <n v="1870"/>
    <s v=""/>
    <s v=""/>
    <m/>
    <m/>
    <m/>
    <e v="#REF!"/>
    <m/>
  </r>
  <r>
    <x v="1864"/>
    <n v="2255.360107"/>
    <n v="15.085357189558461"/>
    <n v="6.0693922547860062"/>
    <m/>
    <x v="0"/>
    <n v="196505.81611780816"/>
    <n v="1.5288197689988272"/>
    <s v=""/>
    <m/>
    <m/>
    <m/>
    <m/>
    <m/>
    <m/>
    <m/>
    <n v="1871"/>
    <s v=""/>
    <s v=""/>
    <m/>
    <m/>
    <m/>
    <e v="#REF!"/>
    <m/>
  </r>
  <r>
    <x v="1865"/>
    <n v="2187.1899410000001"/>
    <n v="15.852994616875636"/>
    <n v="6.6862834999423484"/>
    <m/>
    <x v="0"/>
    <n v="176496.69444736766"/>
    <n v="1.4825713104825098"/>
    <s v=""/>
    <m/>
    <m/>
    <m/>
    <m/>
    <m/>
    <m/>
    <m/>
    <n v="1872"/>
    <s v=""/>
    <s v=""/>
    <m/>
    <m/>
    <m/>
    <e v="#REF!"/>
    <m/>
  </r>
  <r>
    <x v="1866"/>
    <n v="2288.330078"/>
    <n v="16.693478457172684"/>
    <n v="7.3943701456119291"/>
    <m/>
    <x v="0"/>
    <n v="157772.73120596772"/>
    <n v="1.551088068799384"/>
    <s v=""/>
    <m/>
    <m/>
    <m/>
    <m/>
    <m/>
    <m/>
    <m/>
    <n v="1873"/>
    <s v=""/>
    <s v=""/>
    <m/>
    <m/>
    <m/>
    <e v="#REF!"/>
    <m/>
  </r>
  <r>
    <x v="1867"/>
    <n v="2404.030029"/>
    <n v="17.25092347699632"/>
    <n v="7.887259371268259"/>
    <m/>
    <x v="0"/>
    <n v="147227.51454226076"/>
    <n v="1.6294700132141755"/>
    <s v=""/>
    <m/>
    <m/>
    <m/>
    <m/>
    <m/>
    <m/>
    <m/>
    <n v="1874"/>
    <s v=""/>
    <s v=""/>
    <m/>
    <m/>
    <m/>
    <e v="#REF!"/>
    <m/>
  </r>
  <r>
    <x v="1868"/>
    <n v="2512.3999020000001"/>
    <n v="18.623394819615271"/>
    <n v="9.138963144601977"/>
    <m/>
    <x v="0"/>
    <n v="123793.21556308772"/>
    <n v="1.7027909806879644"/>
    <s v=""/>
    <m/>
    <m/>
    <m/>
    <m/>
    <m/>
    <m/>
    <m/>
    <n v="1875"/>
    <s v=""/>
    <s v=""/>
    <m/>
    <m/>
    <m/>
    <e v="#REF!"/>
    <m/>
  </r>
  <r>
    <x v="1869"/>
    <n v="2690.8400879999999"/>
    <n v="19.843985395263701"/>
    <n v="10.335665372998333"/>
    <m/>
    <x v="0"/>
    <n v="107559.78029837598"/>
    <n v="1.8236821983419318"/>
    <s v=""/>
    <m/>
    <m/>
    <m/>
    <m/>
    <m/>
    <m/>
    <m/>
    <n v="1876"/>
    <s v=""/>
    <s v=""/>
    <m/>
    <m/>
    <m/>
    <e v="#REF!"/>
    <m/>
  </r>
  <r>
    <x v="1870"/>
    <n v="2869.3798830000001"/>
    <n v="18.933611262151853"/>
    <n v="9.3862038428154797"/>
    <m/>
    <x v="0"/>
    <n v="117423.13048111035"/>
    <n v="1.9446346288341094"/>
    <s v=""/>
    <m/>
    <m/>
    <m/>
    <m/>
    <m/>
    <m/>
    <m/>
    <n v="1877"/>
    <s v=""/>
    <s v=""/>
    <m/>
    <m/>
    <m/>
    <e v="#REF!"/>
    <m/>
  </r>
  <r>
    <x v="1871"/>
    <n v="2720.48999"/>
    <n v="19.440608658417361"/>
    <n v="9.8876925032802703"/>
    <m/>
    <x v="0"/>
    <n v="111128.38978505197"/>
    <n v="1.8436810611995655"/>
    <s v=""/>
    <m/>
    <m/>
    <m/>
    <m/>
    <m/>
    <m/>
    <m/>
    <n v="1878"/>
    <s v=""/>
    <s v=""/>
    <m/>
    <m/>
    <m/>
    <e v="#REF!"/>
    <m/>
  </r>
  <r>
    <x v="1872"/>
    <n v="2807.4399410000001"/>
    <n v="19.564519315761796"/>
    <n v="10.012529824521412"/>
    <m/>
    <x v="0"/>
    <n v="109705.98354747782"/>
    <n v="1.9025576827238984"/>
    <s v=""/>
    <m/>
    <m/>
    <m/>
    <m/>
    <m/>
    <m/>
    <m/>
    <n v="1879"/>
    <s v=""/>
    <s v=""/>
    <m/>
    <m/>
    <m/>
    <e v="#REF!"/>
    <m/>
  </r>
  <r>
    <x v="1873"/>
    <n v="2953.219971"/>
    <n v="18.424867367914402"/>
    <n v="8.8428522279563371"/>
    <m/>
    <x v="0"/>
    <n v="122481.22959914652"/>
    <n v="2.0011942395617601"/>
    <s v=""/>
    <m/>
    <m/>
    <m/>
    <m/>
    <m/>
    <m/>
    <m/>
    <n v="1880"/>
    <s v=""/>
    <s v=""/>
    <m/>
    <m/>
    <m/>
    <e v="#REF!"/>
    <m/>
  </r>
  <r>
    <x v="1874"/>
    <n v="2680.9099120000001"/>
    <n v="18.820424449547151"/>
    <n v="9.221428719315389"/>
    <m/>
    <x v="0"/>
    <n v="117215.83986205893"/>
    <n v="1.8166211416065379"/>
    <s v=""/>
    <m/>
    <m/>
    <m/>
    <m/>
    <m/>
    <m/>
    <m/>
    <n v="1881"/>
    <s v=""/>
    <s v=""/>
    <m/>
    <m/>
    <m/>
    <e v="#REF!"/>
    <m/>
  </r>
  <r>
    <x v="1875"/>
    <n v="2716.8798830000001"/>
    <n v="17.359218995550975"/>
    <n v="7.7885983085660824"/>
    <m/>
    <x v="0"/>
    <n v="135410.86061433604"/>
    <n v="1.8409469685177853"/>
    <s v=""/>
    <m/>
    <m/>
    <m/>
    <m/>
    <m/>
    <m/>
    <m/>
    <n v="1882"/>
    <s v=""/>
    <s v=""/>
    <m/>
    <m/>
    <m/>
    <e v="#REF!"/>
    <m/>
  </r>
  <r>
    <x v="1876"/>
    <n v="2499.580078"/>
    <n v="17.067877145169515"/>
    <n v="7.5262569688819925"/>
    <m/>
    <x v="0"/>
    <n v="139949.04519580942"/>
    <n v="1.6936614049186232"/>
    <s v=""/>
    <m/>
    <m/>
    <m/>
    <m/>
    <m/>
    <m/>
    <m/>
    <n v="1883"/>
    <s v=""/>
    <s v=""/>
    <m/>
    <m/>
    <m/>
    <e v="#REF!"/>
    <m/>
  </r>
  <r>
    <x v="1877"/>
    <n v="2469.570068"/>
    <n v="17.439832519125147"/>
    <n v="7.853345289045409"/>
    <m/>
    <x v="0"/>
    <n v="133842.02100057685"/>
    <n v="1.673283718785652"/>
    <s v=""/>
    <m/>
    <m/>
    <m/>
    <m/>
    <m/>
    <m/>
    <m/>
    <n v="1884"/>
    <s v=""/>
    <s v=""/>
    <m/>
    <m/>
    <m/>
    <e v="#REF!"/>
    <m/>
  </r>
  <r>
    <x v="1878"/>
    <n v="2549.030029"/>
    <n v="17.929839842691305"/>
    <n v="8.29165713899061"/>
    <m/>
    <x v="0"/>
    <n v="126313.92999252607"/>
    <n v="1.7269878146199553"/>
    <s v=""/>
    <m/>
    <m/>
    <m/>
    <m/>
    <m/>
    <m/>
    <m/>
    <n v="1885"/>
    <s v=""/>
    <s v=""/>
    <m/>
    <m/>
    <m/>
    <e v="#REF!"/>
    <m/>
  </r>
  <r>
    <x v="1879"/>
    <n v="2591.26001"/>
    <n v="18.843129941575693"/>
    <n v="9.1352580575331714"/>
    <m/>
    <x v="0"/>
    <n v="113439.27978071163"/>
    <n v="1.7555532639200608"/>
    <s v=""/>
    <m/>
    <m/>
    <m/>
    <m/>
    <m/>
    <m/>
    <m/>
    <n v="1886"/>
    <s v=""/>
    <s v=""/>
    <m/>
    <m/>
    <m/>
    <e v="#REF!"/>
    <m/>
  </r>
  <r>
    <x v="1880"/>
    <n v="2709.429932"/>
    <n v="18.614750347616152"/>
    <n v="8.912744026744214"/>
    <m/>
    <x v="0"/>
    <n v="116183.15320770262"/>
    <n v="1.8355644518692422"/>
    <s v=""/>
    <m/>
    <m/>
    <m/>
    <m/>
    <m/>
    <m/>
    <m/>
    <n v="1887"/>
    <s v=""/>
    <s v=""/>
    <m/>
    <m/>
    <m/>
    <e v="#REF!"/>
    <m/>
  </r>
  <r>
    <x v="1881"/>
    <n v="2691.030029"/>
    <n v="18.725611756389817"/>
    <n v="9.0178177199135288"/>
    <m/>
    <x v="0"/>
    <n v="114793.23201278065"/>
    <n v="1.8230515718238205"/>
    <s v=""/>
    <m/>
    <m/>
    <m/>
    <m/>
    <m/>
    <m/>
    <m/>
    <n v="1888"/>
    <s v=""/>
    <s v=""/>
    <m/>
    <m/>
    <m/>
    <e v="#REF!"/>
    <m/>
  </r>
  <r>
    <x v="1882"/>
    <n v="2707.3400879999999"/>
    <n v="18.996960593534464"/>
    <n v="9.2780496730786357"/>
    <m/>
    <x v="0"/>
    <n v="111460.3681012571"/>
    <n v="1.8340531649012985"/>
    <s v=""/>
    <m/>
    <m/>
    <m/>
    <m/>
    <m/>
    <m/>
    <m/>
    <n v="1889"/>
    <s v=""/>
    <s v=""/>
    <m/>
    <m/>
    <m/>
    <e v="#REF!"/>
    <m/>
  </r>
  <r>
    <x v="1883"/>
    <n v="2590.570068"/>
    <n v="17.150763794402675"/>
    <n v="7.4719945923757374"/>
    <m/>
    <x v="0"/>
    <n v="133118.85006533403"/>
    <n v="1.754811770912055"/>
    <s v=""/>
    <m/>
    <m/>
    <m/>
    <m/>
    <m/>
    <m/>
    <m/>
    <n v="1890"/>
    <s v=""/>
    <s v=""/>
    <m/>
    <m/>
    <m/>
    <e v="#REF!"/>
    <m/>
  </r>
  <r>
    <x v="1884"/>
    <n v="2478.4499510000001"/>
    <n v="17.660960978319004"/>
    <n v="7.9155908028493478"/>
    <m/>
    <x v="0"/>
    <n v="125191.93950512756"/>
    <n v="1.6788196554322432"/>
    <s v=""/>
    <m/>
    <m/>
    <m/>
    <m/>
    <m/>
    <m/>
    <m/>
    <n v="1891"/>
    <s v=""/>
    <s v=""/>
    <m/>
    <m/>
    <m/>
    <e v="#REF!"/>
    <m/>
  </r>
  <r>
    <x v="1885"/>
    <n v="2553.030029"/>
    <n v="17.813601498725806"/>
    <n v="8.0514461657778789"/>
    <m/>
    <x v="0"/>
    <n v="123021.39967381681"/>
    <n v="1.7292927123406536"/>
    <s v=""/>
    <m/>
    <m/>
    <m/>
    <m/>
    <m/>
    <m/>
    <m/>
    <n v="1892"/>
    <s v=""/>
    <s v=""/>
    <m/>
    <m/>
    <m/>
    <e v="#REF!"/>
    <m/>
  </r>
  <r>
    <x v="1886"/>
    <n v="2567.5600589999999"/>
    <n v="17.566251477571551"/>
    <n v="7.8269064942154083"/>
    <m/>
    <x v="0"/>
    <n v="126431.41285561462"/>
    <n v="1.7390893506191178"/>
    <s v=""/>
    <m/>
    <m/>
    <m/>
    <m/>
    <m/>
    <m/>
    <m/>
    <n v="1893"/>
    <s v=""/>
    <s v=""/>
    <m/>
    <m/>
    <m/>
    <e v="#REF!"/>
    <m/>
  </r>
  <r>
    <x v="1887"/>
    <n v="2539.23999"/>
    <n v="17.159779519365664"/>
    <n v="7.4637873013855245"/>
    <m/>
    <x v="0"/>
    <n v="132275.91748480065"/>
    <n v="1.7198625106023233"/>
    <s v=""/>
    <m/>
    <m/>
    <m/>
    <m/>
    <m/>
    <m/>
    <m/>
    <n v="1894"/>
    <s v=""/>
    <s v=""/>
    <m/>
    <m/>
    <m/>
    <e v="#REF!"/>
    <m/>
  </r>
  <r>
    <x v="1888"/>
    <n v="2498.5600589999999"/>
    <n v="17.73352511549086"/>
    <n v="7.9600186517419305"/>
    <m/>
    <x v="0"/>
    <n v="123423.6122792839"/>
    <n v="1.6921772925764398"/>
    <s v=""/>
    <m/>
    <m/>
    <m/>
    <m/>
    <m/>
    <m/>
    <m/>
    <n v="1895"/>
    <s v=""/>
    <s v=""/>
    <m/>
    <m/>
    <m/>
    <e v="#REF!"/>
    <m/>
  </r>
  <r>
    <x v="1889"/>
    <n v="2602.8701169999999"/>
    <n v="17.993912303896508"/>
    <n v="8.1918024343905245"/>
    <m/>
    <x v="0"/>
    <n v="119792.64841069089"/>
    <n v="1.7627306649556453"/>
    <s v=""/>
    <m/>
    <m/>
    <m/>
    <m/>
    <m/>
    <m/>
    <m/>
    <n v="1896"/>
    <s v=""/>
    <s v=""/>
    <m/>
    <m/>
    <m/>
    <e v="#REF!"/>
    <m/>
  </r>
  <r>
    <x v="1890"/>
    <n v="2608.1000979999999"/>
    <n v="18.037375303051846"/>
    <n v="8.2303835764738569"/>
    <m/>
    <x v="0"/>
    <n v="119207.71160069422"/>
    <n v="1.766226571279331"/>
    <s v=""/>
    <m/>
    <m/>
    <m/>
    <m/>
    <m/>
    <m/>
    <m/>
    <n v="1897"/>
    <s v=""/>
    <s v=""/>
    <m/>
    <m/>
    <m/>
    <e v="#REF!"/>
    <m/>
  </r>
  <r>
    <x v="1891"/>
    <n v="2608.5900879999999"/>
    <n v="17.413767261976485"/>
    <n v="7.660360219947119"/>
    <m/>
    <x v="0"/>
    <n v="127444.26734174196"/>
    <n v="1.7665124175702225"/>
    <s v=""/>
    <m/>
    <m/>
    <m/>
    <m/>
    <m/>
    <m/>
    <m/>
    <n v="1898"/>
    <s v=""/>
    <s v=""/>
    <m/>
    <m/>
    <m/>
    <e v="#REF!"/>
    <m/>
  </r>
  <r>
    <x v="1892"/>
    <n v="2525.25"/>
    <n v="16.401738869441115"/>
    <n v="6.7675245020700547"/>
    <m/>
    <x v="0"/>
    <n v="142250.88016351982"/>
    <n v="1.7099417790240112"/>
    <s v=""/>
    <m/>
    <m/>
    <m/>
    <m/>
    <m/>
    <m/>
    <m/>
    <n v="1899"/>
    <s v=""/>
    <s v=""/>
    <m/>
    <m/>
    <m/>
    <e v="#REF!"/>
    <m/>
  </r>
  <r>
    <x v="1893"/>
    <n v="2385.889893"/>
    <n v="16.159572882365296"/>
    <n v="6.5668924759910245"/>
    <m/>
    <x v="0"/>
    <n v="146444.04516293108"/>
    <n v="1.6155337583864224"/>
    <s v=""/>
    <m/>
    <m/>
    <m/>
    <m/>
    <m/>
    <m/>
    <m/>
    <n v="1900"/>
    <s v=""/>
    <s v=""/>
    <m/>
    <m/>
    <m/>
    <e v="#REF!"/>
    <m/>
  </r>
  <r>
    <x v="1894"/>
    <n v="2332.7700199999999"/>
    <n v="16.579799968305014"/>
    <n v="6.9076016373462492"/>
    <m/>
    <x v="0"/>
    <n v="138819.91450810462"/>
    <n v="1.5795241181416528"/>
    <s v=""/>
    <m/>
    <m/>
    <m/>
    <m/>
    <m/>
    <m/>
    <m/>
    <n v="1901"/>
    <s v=""/>
    <s v=""/>
    <m/>
    <m/>
    <m/>
    <e v="#REF!"/>
    <m/>
  </r>
  <r>
    <x v="1895"/>
    <n v="2402.6999510000001"/>
    <n v="16.295021210039312"/>
    <n v="6.6695041859233548"/>
    <m/>
    <x v="0"/>
    <n v="143581.49886100995"/>
    <n v="1.6268314971317899"/>
    <s v=""/>
    <m/>
    <m/>
    <m/>
    <m/>
    <m/>
    <m/>
    <m/>
    <n v="1902"/>
    <s v=""/>
    <s v=""/>
    <m/>
    <m/>
    <m/>
    <e v="#REF!"/>
    <m/>
  </r>
  <r>
    <x v="1896"/>
    <n v="2360.5900879999999"/>
    <n v="15.432425031707469"/>
    <n v="5.962669161547276"/>
    <m/>
    <x v="0"/>
    <n v="158775.33693557756"/>
    <n v="1.598277950945989"/>
    <s v=""/>
    <m/>
    <m/>
    <m/>
    <m/>
    <m/>
    <m/>
    <m/>
    <n v="1903"/>
    <s v=""/>
    <s v=""/>
    <m/>
    <m/>
    <m/>
    <e v="#REF!"/>
    <m/>
  </r>
  <r>
    <x v="1897"/>
    <n v="1932.619995"/>
    <n v="15.396666191495235"/>
    <n v="5.9328905649182477"/>
    <m/>
    <x v="0"/>
    <n v="159502.87616026972"/>
    <n v="1.3084113003264446"/>
    <s v=""/>
    <m/>
    <m/>
    <m/>
    <m/>
    <m/>
    <m/>
    <m/>
    <n v="1904"/>
    <s v=""/>
    <s v=""/>
    <m/>
    <m/>
    <m/>
    <e v="#REF!"/>
    <m/>
  </r>
  <r>
    <x v="1898"/>
    <n v="2233.5200199999999"/>
    <n v="16.020059547988605"/>
    <n v="6.4125493218039349"/>
    <m/>
    <x v="0"/>
    <n v="146578.3962097395"/>
    <n v="1.5120855521185559"/>
    <s v=""/>
    <m/>
    <m/>
    <m/>
    <m/>
    <m/>
    <m/>
    <m/>
    <n v="1905"/>
    <s v=""/>
    <s v=""/>
    <m/>
    <m/>
    <m/>
    <e v="#REF!"/>
    <m/>
  </r>
  <r>
    <x v="1899"/>
    <n v="2323.080078"/>
    <n v="15.704311412168973"/>
    <n v="6.1590298740162552"/>
    <m/>
    <x v="0"/>
    <n v="152348.75403164051"/>
    <n v="1.5726764768504848"/>
    <s v=""/>
    <m/>
    <m/>
    <m/>
    <m/>
    <m/>
    <m/>
    <m/>
    <n v="1906"/>
    <s v=""/>
    <s v=""/>
    <m/>
    <m/>
    <m/>
    <e v="#REF!"/>
    <m/>
  </r>
  <r>
    <x v="1900"/>
    <n v="2269.889893"/>
    <n v="19.461588031292603"/>
    <n v="9.1050437188130733"/>
    <m/>
    <x v="0"/>
    <n v="79441.554494051466"/>
    <n v="1.5366278420194535"/>
    <s v=""/>
    <m/>
    <m/>
    <m/>
    <m/>
    <m/>
    <m/>
    <m/>
    <n v="1907"/>
    <s v=""/>
    <s v=""/>
    <m/>
    <m/>
    <m/>
    <e v="#REF!"/>
    <m/>
  </r>
  <r>
    <x v="1901"/>
    <n v="2838.4099120000001"/>
    <n v="18.424487210157427"/>
    <n v="8.1336542874625977"/>
    <m/>
    <x v="0"/>
    <n v="87904.241236663744"/>
    <n v="1.9214439390764353"/>
    <s v=""/>
    <m/>
    <m/>
    <m/>
    <m/>
    <m/>
    <m/>
    <m/>
    <n v="1908"/>
    <s v=""/>
    <s v=""/>
    <m/>
    <m/>
    <m/>
    <e v="#REF!"/>
    <m/>
  </r>
  <r>
    <x v="1902"/>
    <n v="2732.6999510000001"/>
    <n v="19.024011936730215"/>
    <n v="8.6598528305119782"/>
    <m/>
    <x v="0"/>
    <n v="82178.934549154495"/>
    <n v="1.8497397990858957"/>
    <s v=""/>
    <m/>
    <m/>
    <m/>
    <m/>
    <m/>
    <m/>
    <m/>
    <n v="1909"/>
    <s v=""/>
    <s v=""/>
    <m/>
    <m/>
    <m/>
    <e v="#REF!"/>
    <m/>
  </r>
  <r>
    <x v="1903"/>
    <n v="2757.5"/>
    <n v="17.790102072116262"/>
    <n v="7.535576878508099"/>
    <m/>
    <x v="0"/>
    <n v="92835.015696475602"/>
    <n v="1.866478146374593"/>
    <s v=""/>
    <m/>
    <m/>
    <m/>
    <m/>
    <m/>
    <m/>
    <m/>
    <n v="1910"/>
    <s v=""/>
    <s v=""/>
    <m/>
    <m/>
    <m/>
    <e v="#REF!"/>
    <m/>
  </r>
  <r>
    <x v="1904"/>
    <n v="2577.7700199999999"/>
    <n v="17.463419105878479"/>
    <n v="7.2579474317477004"/>
    <m/>
    <x v="0"/>
    <n v="96239.676644835039"/>
    <n v="1.7447783070734808"/>
    <s v=""/>
    <m/>
    <m/>
    <m/>
    <m/>
    <m/>
    <m/>
    <m/>
    <n v="1911"/>
    <s v=""/>
    <s v=""/>
    <m/>
    <m/>
    <m/>
    <e v="#REF!"/>
    <m/>
  </r>
  <r>
    <x v="1905"/>
    <n v="2538.709961"/>
    <n v="18.444157603124989"/>
    <n v="8.0721809670849218"/>
    <m/>
    <x v="0"/>
    <n v="85425.104900265142"/>
    <n v="1.7182955599392897"/>
    <s v=""/>
    <m/>
    <m/>
    <m/>
    <m/>
    <m/>
    <m/>
    <m/>
    <n v="1912"/>
    <s v=""/>
    <s v=""/>
    <m/>
    <m/>
    <m/>
    <e v="#REF!"/>
    <m/>
  </r>
  <r>
    <x v="1906"/>
    <n v="2679.7299800000001"/>
    <n v="19.389479059623753"/>
    <n v="8.8985577840662007"/>
    <m/>
    <x v="0"/>
    <n v="76664.044087631468"/>
    <n v="1.8136960709496195"/>
    <s v=""/>
    <m/>
    <m/>
    <m/>
    <m/>
    <m/>
    <m/>
    <m/>
    <n v="1913"/>
    <s v=""/>
    <s v=""/>
    <m/>
    <m/>
    <m/>
    <e v="#REF!"/>
    <m/>
  </r>
  <r>
    <x v="1907"/>
    <n v="2763.23999"/>
    <n v="19.84520433662107"/>
    <n v="9.313487585785758"/>
    <m/>
    <x v="0"/>
    <n v="73056.269818070505"/>
    <n v="1.8700713272514793"/>
    <s v=""/>
    <m/>
    <m/>
    <m/>
    <m/>
    <m/>
    <m/>
    <m/>
    <n v="1914"/>
    <s v=""/>
    <s v=""/>
    <m/>
    <m/>
    <m/>
    <e v="#REF!"/>
    <m/>
  </r>
  <r>
    <x v="1908"/>
    <n v="2871.3000489999999"/>
    <n v="18.758884288285238"/>
    <n v="8.2928531998584187"/>
    <m/>
    <x v="0"/>
    <n v="81050.619915131538"/>
    <n v="1.9431522987356817"/>
    <s v=""/>
    <m/>
    <m/>
    <m/>
    <m/>
    <m/>
    <m/>
    <m/>
    <n v="1915"/>
    <s v=""/>
    <s v=""/>
    <m/>
    <m/>
    <m/>
    <e v="#REF!"/>
    <m/>
  </r>
  <r>
    <x v="1909"/>
    <n v="2727.1298830000001"/>
    <n v="18.704448842701094"/>
    <n v="8.2437301033547694"/>
    <m/>
    <x v="0"/>
    <n v="81516.794127651083"/>
    <n v="1.8455371035908217"/>
    <s v=""/>
    <m/>
    <m/>
    <m/>
    <m/>
    <m/>
    <m/>
    <m/>
    <n v="1916"/>
    <s v=""/>
    <s v=""/>
    <m/>
    <m/>
    <m/>
    <e v="#REF!"/>
    <m/>
  </r>
  <r>
    <x v="1910"/>
    <n v="2709.5600589999999"/>
    <n v="19.351442115648062"/>
    <n v="8.8129744682448159"/>
    <m/>
    <x v="0"/>
    <n v="75873.163294757673"/>
    <n v="1.8335993096722869"/>
    <s v=""/>
    <m/>
    <m/>
    <m/>
    <m/>
    <m/>
    <m/>
    <m/>
    <n v="1917"/>
    <s v=""/>
    <s v=""/>
    <m/>
    <m/>
    <m/>
    <e v="#REF!"/>
    <m/>
  </r>
  <r>
    <x v="1911"/>
    <n v="2806.929932"/>
    <n v="19.978285977470133"/>
    <n v="9.3827938766907675"/>
    <m/>
    <x v="0"/>
    <n v="70953.753024105114"/>
    <n v="1.8994415019908777"/>
    <s v=""/>
    <m/>
    <m/>
    <m/>
    <m/>
    <m/>
    <m/>
    <m/>
    <n v="1918"/>
    <s v=""/>
    <s v=""/>
    <m/>
    <m/>
    <m/>
    <e v="#REF!"/>
    <m/>
  </r>
  <r>
    <x v="1912"/>
    <n v="3212.780029"/>
    <n v="23.308582394772195"/>
    <n v="12.506414631691499"/>
    <m/>
    <x v="0"/>
    <n v="47294.673913215913"/>
    <n v="2.1739093559372447"/>
    <s v=""/>
    <m/>
    <m/>
    <m/>
    <m/>
    <m/>
    <m/>
    <m/>
    <n v="1919"/>
    <s v=""/>
    <s v=""/>
    <m/>
    <m/>
    <m/>
    <e v="#REF!"/>
    <m/>
  </r>
  <r>
    <x v="1913"/>
    <n v="3370.219971"/>
    <n v="23.588853973475565"/>
    <n v="12.805634867164342"/>
    <m/>
    <x v="0"/>
    <n v="46154.832410563053"/>
    <n v="2.2803808444070381"/>
    <s v=""/>
    <m/>
    <m/>
    <m/>
    <m/>
    <m/>
    <m/>
    <m/>
    <n v="1920"/>
    <s v=""/>
    <s v=""/>
    <m/>
    <m/>
    <m/>
    <e v="#REF!"/>
    <m/>
  </r>
  <r>
    <x v="1914"/>
    <n v="3420.3999020000001"/>
    <n v="23.051923893036623"/>
    <n v="12.221197091095483"/>
    <m/>
    <x v="0"/>
    <n v="48253.584715236422"/>
    <n v="2.3142736898416327"/>
    <s v=""/>
    <m/>
    <m/>
    <m/>
    <m/>
    <m/>
    <m/>
    <m/>
    <n v="1921"/>
    <s v=""/>
    <s v=""/>
    <m/>
    <m/>
    <m/>
    <e v="#REF!"/>
    <m/>
  </r>
  <r>
    <x v="1915"/>
    <n v="3341.8400879999999"/>
    <n v="23.317057951247957"/>
    <n v="12.500816655979788"/>
    <m/>
    <x v="0"/>
    <n v="47141.085814031561"/>
    <n v="2.2610605539598998"/>
    <s v=""/>
    <m/>
    <m/>
    <m/>
    <m/>
    <m/>
    <m/>
    <m/>
    <n v="1922"/>
    <s v=""/>
    <s v=""/>
    <m/>
    <m/>
    <m/>
    <e v="#REF!"/>
    <m/>
  </r>
  <r>
    <x v="1916"/>
    <n v="3373.820068"/>
    <n v="25.17185205941297"/>
    <n v="14.487866416479621"/>
    <m/>
    <x v="0"/>
    <n v="39638.799934290495"/>
    <n v="2.2826385234915709"/>
    <s v=""/>
    <m/>
    <m/>
    <m/>
    <m/>
    <m/>
    <m/>
    <m/>
    <n v="1923"/>
    <s v=""/>
    <s v=""/>
    <m/>
    <m/>
    <m/>
    <e v="#REF!"/>
    <m/>
  </r>
  <r>
    <x v="1917"/>
    <n v="4066.1000979999999"/>
    <n v="29.819991018574925"/>
    <n v="19.831242030749536"/>
    <m/>
    <x v="0"/>
    <n v="24997.634913714373"/>
    <n v="2.750802307459522"/>
    <s v=""/>
    <m/>
    <m/>
    <m/>
    <m/>
    <m/>
    <m/>
    <m/>
    <n v="1924"/>
    <s v=""/>
    <s v=""/>
    <m/>
    <m/>
    <m/>
    <e v="#REF!"/>
    <m/>
  </r>
  <r>
    <x v="1918"/>
    <n v="4326.9902339999999"/>
    <n v="28.829420012453369"/>
    <n v="18.511487819526593"/>
    <m/>
    <x v="0"/>
    <n v="26657.094218617731"/>
    <n v="2.9272237861858144"/>
    <s v=""/>
    <m/>
    <m/>
    <m/>
    <m/>
    <m/>
    <m/>
    <m/>
    <n v="1925"/>
    <s v=""/>
    <s v=""/>
    <m/>
    <m/>
    <m/>
    <e v="#REF!"/>
    <m/>
  </r>
  <r>
    <x v="1919"/>
    <n v="4200.3398440000001"/>
    <n v="30.168482849862563"/>
    <n v="20.228684385101001"/>
    <m/>
    <x v="0"/>
    <n v="24179.380377425521"/>
    <n v="2.8414704034342617"/>
    <s v=""/>
    <m/>
    <m/>
    <m/>
    <m/>
    <m/>
    <m/>
    <m/>
    <n v="1926"/>
    <s v=""/>
    <s v=""/>
    <m/>
    <m/>
    <m/>
    <e v="#REF!"/>
    <m/>
  </r>
  <r>
    <x v="1920"/>
    <n v="4384.4399409999996"/>
    <n v="29.855401863844303"/>
    <n v="19.806439995246013"/>
    <m/>
    <x v="0"/>
    <n v="24679.976875207754"/>
    <n v="2.9659343135759708"/>
    <s v=""/>
    <m/>
    <m/>
    <m/>
    <m/>
    <m/>
    <m/>
    <m/>
    <n v="1927"/>
    <s v=""/>
    <s v=""/>
    <m/>
    <m/>
    <m/>
    <e v="#REF!"/>
    <m/>
  </r>
  <r>
    <x v="1921"/>
    <n v="4324.3398440000001"/>
    <n v="28.673061728031794"/>
    <n v="18.235483567541468"/>
    <m/>
    <x v="0"/>
    <n v="26633.455817478454"/>
    <n v="2.9252023701259326"/>
    <s v=""/>
    <m/>
    <m/>
    <m/>
    <m/>
    <m/>
    <m/>
    <m/>
    <n v="1928"/>
    <s v=""/>
    <s v=""/>
    <m/>
    <m/>
    <m/>
    <e v="#REF!"/>
    <m/>
  </r>
  <r>
    <x v="1922"/>
    <n v="4090.4799800000001"/>
    <n v="27.57499142052626"/>
    <n v="16.832693934816977"/>
    <m/>
    <x v="0"/>
    <n v="28671.991579273683"/>
    <n v="2.7667916716413941"/>
    <s v=""/>
    <m/>
    <m/>
    <m/>
    <m/>
    <m/>
    <m/>
    <m/>
    <n v="1929"/>
    <s v=""/>
    <s v=""/>
    <m/>
    <m/>
    <m/>
    <e v="#REF!"/>
    <m/>
  </r>
  <r>
    <x v="1923"/>
    <n v="3998.3500979999999"/>
    <n v="28.252638034491348"/>
    <n v="17.657881219919688"/>
    <m/>
    <x v="0"/>
    <n v="27261.288979097149"/>
    <n v="2.7044048314160025"/>
    <s v=""/>
    <m/>
    <m/>
    <m/>
    <m/>
    <m/>
    <m/>
    <m/>
    <n v="1930"/>
    <s v=""/>
    <s v=""/>
    <m/>
    <m/>
    <m/>
    <e v="#REF!"/>
    <m/>
  </r>
  <r>
    <x v="1924"/>
    <n v="4089.01001"/>
    <n v="28.600932540242894"/>
    <n v="18.091067815381621"/>
    <m/>
    <x v="0"/>
    <n v="26587.723307279415"/>
    <n v="2.7656534160218813"/>
    <s v=""/>
    <m/>
    <m/>
    <m/>
    <m/>
    <m/>
    <m/>
    <m/>
    <n v="1931"/>
    <s v=""/>
    <s v=""/>
    <m/>
    <m/>
    <m/>
    <e v="#REF!"/>
    <m/>
  </r>
  <r>
    <x v="1925"/>
    <n v="4137.6000979999999"/>
    <n v="29.859637527565027"/>
    <n v="19.681042909641377"/>
    <m/>
    <x v="0"/>
    <n v="24246.128886132821"/>
    <n v="2.7984450958315823"/>
    <s v=""/>
    <m/>
    <m/>
    <m/>
    <m/>
    <m/>
    <m/>
    <m/>
    <n v="1932"/>
    <s v=""/>
    <s v=""/>
    <m/>
    <m/>
    <m/>
    <e v="#REF!"/>
    <m/>
  </r>
  <r>
    <x v="1926"/>
    <n v="4332.8198240000002"/>
    <n v="30.110689766214968"/>
    <n v="20.009576912744194"/>
    <m/>
    <x v="0"/>
    <n v="23837.156187718309"/>
    <n v="2.9304047066175563"/>
    <s v=""/>
    <m/>
    <m/>
    <m/>
    <m/>
    <m/>
    <m/>
    <m/>
    <n v="1933"/>
    <s v=""/>
    <s v=""/>
    <m/>
    <m/>
    <m/>
    <e v="#REF!"/>
    <m/>
  </r>
  <r>
    <x v="1927"/>
    <n v="4384.4501950000003"/>
    <n v="30.183569388095876"/>
    <n v="20.09916839190279"/>
    <m/>
    <x v="0"/>
    <n v="23720.524905514623"/>
    <n v="2.9650922075359278"/>
    <s v=""/>
    <m/>
    <m/>
    <m/>
    <m/>
    <m/>
    <m/>
    <m/>
    <n v="1934"/>
    <s v=""/>
    <s v=""/>
    <m/>
    <m/>
    <m/>
    <e v="#REF!"/>
    <m/>
  </r>
  <r>
    <x v="1928"/>
    <n v="4389.2099609999996"/>
    <n v="31.532600446195918"/>
    <n v="21.893162162548283"/>
    <m/>
    <x v="0"/>
    <n v="21598.949472287924"/>
    <n v="2.968233858868675"/>
    <s v=""/>
    <m/>
    <m/>
    <m/>
    <m/>
    <m/>
    <m/>
    <m/>
    <n v="1935"/>
    <s v=""/>
    <s v=""/>
    <m/>
    <m/>
    <m/>
    <e v="#REF!"/>
    <m/>
  </r>
  <r>
    <x v="1929"/>
    <n v="4570.3598629999997"/>
    <n v="31.434663017896895"/>
    <n v="21.754542985496325"/>
    <m/>
    <x v="0"/>
    <n v="21731.993942390352"/>
    <n v="3.0906573000879467"/>
    <s v=""/>
    <m/>
    <m/>
    <m/>
    <m/>
    <m/>
    <m/>
    <m/>
    <n v="1936"/>
    <s v=""/>
    <s v=""/>
    <m/>
    <m/>
    <m/>
    <e v="#REF!"/>
    <m/>
  </r>
  <r>
    <x v="1930"/>
    <n v="4555.5898440000001"/>
    <n v="32.382047912788266"/>
    <n v="23.063048997786996"/>
    <m/>
    <x v="0"/>
    <n v="20420.935313460253"/>
    <n v="3.0805890498596549"/>
    <s v=""/>
    <m/>
    <m/>
    <m/>
    <m/>
    <m/>
    <m/>
    <m/>
    <n v="1937"/>
    <s v=""/>
    <s v=""/>
    <m/>
    <m/>
    <m/>
    <e v="#REF!"/>
    <m/>
  </r>
  <r>
    <x v="1931"/>
    <n v="4701.7597660000001"/>
    <n v="33.677113532029708"/>
    <n v="24.90478223409194"/>
    <m/>
    <x v="0"/>
    <n v="18786.470285808482"/>
    <n v="3.1793495815977315"/>
    <s v=""/>
    <m/>
    <m/>
    <m/>
    <m/>
    <m/>
    <m/>
    <m/>
    <n v="1938"/>
    <s v=""/>
    <s v=""/>
    <m/>
    <m/>
    <m/>
    <e v="#REF!"/>
    <m/>
  </r>
  <r>
    <x v="1932"/>
    <n v="4228.2900390000004"/>
    <n v="30.124804085727572"/>
    <n v="19.641325363148919"/>
    <m/>
    <x v="0"/>
    <n v="22748.739138544348"/>
    <n v="2.8588897184659277"/>
    <s v=""/>
    <m/>
    <m/>
    <m/>
    <m/>
    <m/>
    <m/>
    <m/>
    <n v="1939"/>
    <s v=""/>
    <s v=""/>
    <m/>
    <m/>
    <m/>
    <e v="#REF!"/>
    <m/>
  </r>
  <r>
    <x v="1933"/>
    <n v="4376.5898440000001"/>
    <n v="31.639883934574804"/>
    <n v="21.614378885351236"/>
    <m/>
    <x v="0"/>
    <n v="20459.33053248073"/>
    <n v="2.9590832066555768"/>
    <s v=""/>
    <m/>
    <m/>
    <m/>
    <m/>
    <m/>
    <m/>
    <m/>
    <n v="1940"/>
    <s v=""/>
    <s v=""/>
    <m/>
    <m/>
    <m/>
    <e v="#REF!"/>
    <m/>
  </r>
  <r>
    <x v="1934"/>
    <n v="4589.1401370000003"/>
    <n v="31.655410762433149"/>
    <n v="21.632984663731634"/>
    <m/>
    <x v="0"/>
    <n v="20438.185269053898"/>
    <n v="3.1027111412145647"/>
    <s v=""/>
    <m/>
    <m/>
    <m/>
    <m/>
    <m/>
    <m/>
    <m/>
    <n v="1941"/>
    <s v=""/>
    <s v=""/>
    <m/>
    <m/>
    <m/>
    <e v="#REF!"/>
    <m/>
  </r>
  <r>
    <x v="1935"/>
    <n v="4605.1601559999999"/>
    <n v="29.097903485890878"/>
    <n v="18.135249487514113"/>
    <m/>
    <x v="0"/>
    <n v="23739.609392324612"/>
    <n v="3.1134612159499082"/>
    <s v=""/>
    <m/>
    <m/>
    <m/>
    <m/>
    <m/>
    <m/>
    <m/>
    <n v="1942"/>
    <s v=""/>
    <s v=""/>
    <m/>
    <m/>
    <m/>
    <e v="#REF!"/>
    <m/>
  </r>
  <r>
    <x v="1936"/>
    <n v="4122.4702150000003"/>
    <n v="28.630386931063146"/>
    <n v="17.546143723084679"/>
    <m/>
    <x v="0"/>
    <n v="24501.223120386461"/>
    <n v="2.7869061059564135"/>
    <s v=""/>
    <m/>
    <m/>
    <m/>
    <m/>
    <m/>
    <m/>
    <m/>
    <n v="1943"/>
    <s v=""/>
    <s v=""/>
    <m/>
    <m/>
    <m/>
    <e v="#REF!"/>
    <m/>
  </r>
  <r>
    <x v="1937"/>
    <n v="4168.8798829999996"/>
    <n v="28.417678606746311"/>
    <n v="17.283343242446048"/>
    <m/>
    <x v="0"/>
    <n v="24864.009445320517"/>
    <n v="2.8182069976279451"/>
    <s v=""/>
    <m/>
    <m/>
    <m/>
    <m/>
    <m/>
    <m/>
    <m/>
    <n v="1944"/>
    <s v=""/>
    <s v=""/>
    <m/>
    <m/>
    <m/>
    <e v="#REF!"/>
    <m/>
  </r>
  <r>
    <x v="1938"/>
    <n v="4131.9799800000001"/>
    <n v="26.70694882235675"/>
    <n v="15.200613690650869"/>
    <m/>
    <x v="0"/>
    <n v="27856.3165745814"/>
    <n v="2.7931895706558096"/>
    <s v=""/>
    <m/>
    <m/>
    <m/>
    <m/>
    <m/>
    <m/>
    <m/>
    <n v="1945"/>
    <s v=""/>
    <s v=""/>
    <m/>
    <m/>
    <m/>
    <e v="#REF!"/>
    <m/>
  </r>
  <r>
    <x v="1939"/>
    <n v="3875.3701169999999"/>
    <n v="21.6988457311578"/>
    <n v="9.4986120879926119"/>
    <m/>
    <x v="0"/>
    <n v="38302.132965233359"/>
    <n v="2.6196549132219626"/>
    <s v=""/>
    <m/>
    <m/>
    <m/>
    <m/>
    <m/>
    <m/>
    <m/>
    <n v="1946"/>
    <s v=""/>
    <s v=""/>
    <m/>
    <m/>
    <m/>
    <e v="#REF!"/>
    <m/>
  </r>
  <r>
    <x v="1940"/>
    <n v="3166.3000489999999"/>
    <n v="25.015447044335595"/>
    <n v="12.400783851055127"/>
    <m/>
    <x v="0"/>
    <n v="26591.414547461372"/>
    <n v="2.1402852740471867"/>
    <s v=""/>
    <m/>
    <m/>
    <m/>
    <m/>
    <m/>
    <m/>
    <m/>
    <n v="1947"/>
    <s v=""/>
    <s v=""/>
    <m/>
    <m/>
    <m/>
    <e v="#REF!"/>
    <m/>
  </r>
  <r>
    <x v="1941"/>
    <n v="3591.0900879999999"/>
    <n v="27.953886596866319"/>
    <n v="15.308562483802513"/>
    <m/>
    <x v="0"/>
    <n v="20342.909178021389"/>
    <n v="2.4272358883939655"/>
    <s v=""/>
    <m/>
    <m/>
    <m/>
    <m/>
    <m/>
    <m/>
    <m/>
    <n v="1948"/>
    <s v=""/>
    <s v=""/>
    <m/>
    <m/>
    <m/>
    <e v="#REF!"/>
    <m/>
  </r>
  <r>
    <x v="1942"/>
    <n v="4073.790039"/>
    <n v="26.986547597451224"/>
    <n v="14.247344925173541"/>
    <m/>
    <x v="0"/>
    <n v="21749.775340529439"/>
    <n v="2.7534235516102137"/>
    <s v=""/>
    <m/>
    <m/>
    <m/>
    <m/>
    <m/>
    <m/>
    <m/>
    <n v="1949"/>
    <s v=""/>
    <s v=""/>
    <m/>
    <m/>
    <m/>
    <e v="#REF!"/>
    <m/>
  </r>
  <r>
    <x v="1943"/>
    <n v="3916.360107"/>
    <n v="26.852816001449654"/>
    <n v="14.10443927752377"/>
    <m/>
    <x v="0"/>
    <n v="21964.204795992286"/>
    <n v="2.6469497416857162"/>
    <s v=""/>
    <m/>
    <m/>
    <m/>
    <m/>
    <m/>
    <m/>
    <m/>
    <n v="1950"/>
    <s v=""/>
    <s v=""/>
    <m/>
    <m/>
    <m/>
    <e v="#REF!"/>
    <m/>
  </r>
  <r>
    <x v="1944"/>
    <n v="3901.469971"/>
    <n v="24.959909101459626"/>
    <n v="12.114480355406616"/>
    <m/>
    <x v="0"/>
    <n v="25059.659949035409"/>
    <n v="2.6368173163330177"/>
    <s v=""/>
    <m/>
    <m/>
    <m/>
    <m/>
    <m/>
    <m/>
    <m/>
    <n v="1951"/>
    <s v=""/>
    <s v=""/>
    <m/>
    <m/>
    <m/>
    <e v="#REF!"/>
    <m/>
  </r>
  <r>
    <x v="1945"/>
    <n v="3628.0200199999999"/>
    <n v="24.95483599094263"/>
    <n v="12.108096028343056"/>
    <m/>
    <x v="0"/>
    <n v="25068.542243411408"/>
    <n v="2.4519417282908691"/>
    <s v=""/>
    <m/>
    <m/>
    <m/>
    <m/>
    <m/>
    <m/>
    <m/>
    <n v="1952"/>
    <s v=""/>
    <s v=""/>
    <m/>
    <m/>
    <m/>
    <e v="#REF!"/>
    <m/>
  </r>
  <r>
    <x v="1946"/>
    <n v="3681.580078"/>
    <n v="26.982264247926"/>
    <n v="14.070424260445476"/>
    <m/>
    <x v="0"/>
    <n v="20993.90491229793"/>
    <n v="2.4879451983137213"/>
    <s v=""/>
    <m/>
    <m/>
    <m/>
    <m/>
    <m/>
    <m/>
    <m/>
    <n v="1953"/>
    <s v=""/>
    <s v=""/>
    <m/>
    <m/>
    <m/>
    <e v="#REF!"/>
    <m/>
  </r>
  <r>
    <x v="1947"/>
    <n v="3928.4099120000001"/>
    <n v="26.747563807284727"/>
    <n v="13.823979426738118"/>
    <m/>
    <x v="0"/>
    <n v="21358.035596712212"/>
    <n v="2.6546792375416777"/>
    <s v=""/>
    <m/>
    <m/>
    <m/>
    <m/>
    <m/>
    <m/>
    <m/>
    <n v="1954"/>
    <s v=""/>
    <s v=""/>
    <m/>
    <m/>
    <m/>
    <e v="#REF!"/>
    <m/>
  </r>
  <r>
    <x v="1948"/>
    <n v="3892.9399410000001"/>
    <n v="28.863353637683048"/>
    <n v="16.009062349774503"/>
    <m/>
    <x v="0"/>
    <n v="17977.990696114801"/>
    <n v="2.6306414263152269"/>
    <s v=""/>
    <m/>
    <m/>
    <m/>
    <m/>
    <m/>
    <m/>
    <m/>
    <n v="1955"/>
    <s v=""/>
    <s v=""/>
    <m/>
    <m/>
    <m/>
    <e v="#REF!"/>
    <m/>
  </r>
  <r>
    <x v="1949"/>
    <n v="4197.1298829999996"/>
    <n v="28.681953788870175"/>
    <n v="15.805929854494629"/>
    <m/>
    <x v="0"/>
    <n v="18203.03031456954"/>
    <n v="2.8361229654046189"/>
    <s v=""/>
    <m/>
    <m/>
    <m/>
    <m/>
    <m/>
    <m/>
    <m/>
    <n v="1956"/>
    <s v=""/>
    <s v=""/>
    <m/>
    <m/>
    <m/>
    <e v="#REF!"/>
    <m/>
  </r>
  <r>
    <x v="1950"/>
    <n v="4171.6201170000004"/>
    <n v="28.598700935485454"/>
    <n v="15.712278282215982"/>
    <m/>
    <x v="0"/>
    <n v="18307.755770902968"/>
    <n v="2.8188119049224918"/>
    <s v=""/>
    <m/>
    <m/>
    <m/>
    <m/>
    <m/>
    <m/>
    <m/>
    <n v="1957"/>
    <s v=""/>
    <s v=""/>
    <m/>
    <m/>
    <m/>
    <e v="#REF!"/>
    <m/>
  </r>
  <r>
    <x v="1951"/>
    <n v="4395.8100590000004"/>
    <n v="30.287210354704985"/>
    <n v="17.561277919880251"/>
    <m/>
    <x v="0"/>
    <n v="16144.969041034081"/>
    <n v="2.9700677171748886"/>
    <s v=""/>
    <m/>
    <m/>
    <m/>
    <m/>
    <m/>
    <m/>
    <m/>
    <n v="1958"/>
    <s v=""/>
    <s v=""/>
    <m/>
    <m/>
    <m/>
    <e v="#REF!"/>
    <m/>
  </r>
  <r>
    <x v="1952"/>
    <n v="4408.4599609999996"/>
    <n v="29.653051807913194"/>
    <n v="16.823847796437054"/>
    <m/>
    <x v="0"/>
    <n v="16820.220604351602"/>
    <n v="2.9785372090983411"/>
    <s v=""/>
    <m/>
    <m/>
    <m/>
    <m/>
    <m/>
    <m/>
    <m/>
    <n v="1959"/>
    <s v=""/>
    <s v=""/>
    <m/>
    <m/>
    <m/>
    <e v="#REF!"/>
    <m/>
  </r>
  <r>
    <x v="1953"/>
    <n v="4319.3701170000004"/>
    <n v="29.044580962974702"/>
    <n v="16.131463329068801"/>
    <m/>
    <x v="0"/>
    <n v="17509.635791816421"/>
    <n v="2.918268482455924"/>
    <s v=""/>
    <m/>
    <m/>
    <m/>
    <m/>
    <m/>
    <m/>
    <m/>
    <n v="1960"/>
    <s v=""/>
    <s v=""/>
    <m/>
    <m/>
    <m/>
    <e v="#REF!"/>
    <m/>
  </r>
  <r>
    <x v="1954"/>
    <n v="4229.8798829999996"/>
    <n v="29.721613050817311"/>
    <n v="16.881480103939733"/>
    <m/>
    <x v="0"/>
    <n v="16692.421607409928"/>
    <n v="2.8577323851707548"/>
    <s v=""/>
    <m/>
    <m/>
    <m/>
    <m/>
    <m/>
    <m/>
    <m/>
    <n v="1961"/>
    <s v=""/>
    <s v=""/>
    <m/>
    <m/>
    <m/>
    <e v="#REF!"/>
    <m/>
  </r>
  <r>
    <x v="1955"/>
    <n v="4324.4599609999996"/>
    <n v="30.009500549394904"/>
    <n v="17.20643817795894"/>
    <m/>
    <x v="0"/>
    <n v="16368.18265348105"/>
    <n v="2.9215552143997545"/>
    <s v=""/>
    <m/>
    <m/>
    <m/>
    <m/>
    <m/>
    <m/>
    <m/>
    <n v="1962"/>
    <s v=""/>
    <s v=""/>
    <m/>
    <m/>
    <m/>
    <e v="#REF!"/>
    <m/>
  </r>
  <r>
    <x v="1956"/>
    <n v="4614.5200199999999"/>
    <n v="32.76087524779868"/>
    <n v="20.354166850708509"/>
    <m/>
    <x v="0"/>
    <n v="13365.947529927582"/>
    <n v="3.1172730247078326"/>
    <s v=""/>
    <m/>
    <m/>
    <m/>
    <m/>
    <m/>
    <m/>
    <m/>
    <n v="1963"/>
    <s v=""/>
    <s v=""/>
    <m/>
    <m/>
    <m/>
    <e v="#REF!"/>
    <m/>
  </r>
  <r>
    <x v="1957"/>
    <n v="4776.2099609999996"/>
    <n v="32.825732535164825"/>
    <n v="20.432294494846268"/>
    <m/>
    <x v="0"/>
    <n v="13312.330160210086"/>
    <n v="3.2264163752274522"/>
    <s v=""/>
    <m/>
    <m/>
    <m/>
    <m/>
    <m/>
    <m/>
    <m/>
    <n v="1964"/>
    <s v=""/>
    <s v=""/>
    <m/>
    <m/>
    <m/>
    <e v="#REF!"/>
    <m/>
  </r>
  <r>
    <x v="1958"/>
    <n v="4789.25"/>
    <n v="33.127532828504023"/>
    <n v="20.805495796790471"/>
    <m/>
    <x v="0"/>
    <n v="13066.849650245502"/>
    <n v="3.2351409533715465"/>
    <s v=""/>
    <m/>
    <m/>
    <m/>
    <m/>
    <m/>
    <m/>
    <m/>
    <n v="1965"/>
    <s v=""/>
    <s v=""/>
    <m/>
    <m/>
    <m/>
    <e v="#REF!"/>
    <m/>
  </r>
  <r>
    <x v="1959"/>
    <n v="4829.580078"/>
    <n v="37.38235186539108"/>
    <n v="26.146757145136473"/>
    <m/>
    <x v="0"/>
    <n v="9709.6212398980733"/>
    <n v="3.2622990314100133"/>
    <s v=""/>
    <m/>
    <m/>
    <m/>
    <m/>
    <m/>
    <m/>
    <m/>
    <n v="1966"/>
    <s v=""/>
    <s v=""/>
    <m/>
    <m/>
    <m/>
    <e v="#REF!"/>
    <m/>
  </r>
  <r>
    <x v="1960"/>
    <n v="5464.1601559999999"/>
    <n v="38.752920360134986"/>
    <n v="28.060638237482213"/>
    <m/>
    <x v="0"/>
    <n v="8997.1380799291601"/>
    <n v="3.690850993107393"/>
    <s v=""/>
    <m/>
    <m/>
    <m/>
    <m/>
    <m/>
    <m/>
    <m/>
    <n v="1967"/>
    <s v=""/>
    <s v=""/>
    <m/>
    <m/>
    <m/>
    <e v="#REF!"/>
    <m/>
  </r>
  <r>
    <x v="1961"/>
    <n v="5687.5698240000002"/>
    <n v="39.286540727474396"/>
    <n v="28.822991405398334"/>
    <m/>
    <x v="0"/>
    <n v="8748.8919640363383"/>
    <n v="3.8414565234969551"/>
    <s v=""/>
    <m/>
    <m/>
    <m/>
    <m/>
    <m/>
    <m/>
    <m/>
    <n v="1968"/>
    <s v=""/>
    <s v=""/>
    <m/>
    <m/>
    <m/>
    <e v="#REF!"/>
    <m/>
  </r>
  <r>
    <x v="1962"/>
    <n v="5741.580078"/>
    <n v="38.458297382835937"/>
    <n v="27.604364152506975"/>
    <m/>
    <x v="0"/>
    <n v="9117.3268241759542"/>
    <n v="3.8778347989125388"/>
    <s v=""/>
    <m/>
    <m/>
    <m/>
    <m/>
    <m/>
    <m/>
    <m/>
    <n v="1969"/>
    <s v=""/>
    <s v=""/>
    <m/>
    <m/>
    <m/>
    <e v="#REF!"/>
    <m/>
  </r>
  <r>
    <x v="1963"/>
    <n v="5603.8198240000002"/>
    <n v="38.35240687729501"/>
    <n v="27.449043934156812"/>
    <m/>
    <x v="0"/>
    <n v="9167.0592484723202"/>
    <n v="3.7846936961429085"/>
    <s v=""/>
    <m/>
    <m/>
    <m/>
    <m/>
    <m/>
    <m/>
    <m/>
    <n v="1970"/>
    <s v=""/>
    <s v=""/>
    <m/>
    <m/>
    <m/>
    <e v="#REF!"/>
    <m/>
  </r>
  <r>
    <x v="1964"/>
    <n v="5583.7402339999999"/>
    <n v="39.15652398811357"/>
    <n v="28.59661897811338"/>
    <m/>
    <x v="0"/>
    <n v="8782.1791077326125"/>
    <n v="3.7710342405419732"/>
    <s v=""/>
    <m/>
    <m/>
    <m/>
    <m/>
    <m/>
    <m/>
    <m/>
    <n v="1971"/>
    <s v=""/>
    <s v=""/>
    <m/>
    <m/>
    <m/>
    <e v="#REF!"/>
    <m/>
  </r>
  <r>
    <x v="1965"/>
    <n v="5708.1098629999997"/>
    <n v="41.23012566498187"/>
    <n v="31.621573767307893"/>
    <m/>
    <x v="0"/>
    <n v="7851.5708841312826"/>
    <n v="3.8549281642653042"/>
    <s v=""/>
    <m/>
    <m/>
    <m/>
    <m/>
    <m/>
    <m/>
    <m/>
    <n v="1972"/>
    <s v=""/>
    <s v=""/>
    <m/>
    <m/>
    <m/>
    <e v="#REF!"/>
    <m/>
  </r>
  <r>
    <x v="1966"/>
    <n v="6006"/>
    <n v="40.669166622151643"/>
    <n v="30.74999195761502"/>
    <m/>
    <x v="0"/>
    <n v="8064.8122456498295"/>
    <n v="4.0557892794329531"/>
    <s v=""/>
    <m/>
    <m/>
    <m/>
    <m/>
    <m/>
    <m/>
    <m/>
    <n v="1973"/>
    <s v=""/>
    <s v=""/>
    <m/>
    <m/>
    <m/>
    <e v="#REF!"/>
    <m/>
  </r>
  <r>
    <x v="1967"/>
    <n v="5935.5200199999999"/>
    <n v="37.8963402395608"/>
    <n v="26.553717737052573"/>
    <m/>
    <x v="0"/>
    <n v="9164.1112634064793"/>
    <n v="4.0080905597328247"/>
    <s v=""/>
    <m/>
    <m/>
    <m/>
    <m/>
    <m/>
    <m/>
    <m/>
    <n v="1974"/>
    <s v=""/>
    <s v=""/>
    <m/>
    <m/>
    <m/>
    <e v="#REF!"/>
    <m/>
  </r>
  <r>
    <x v="1968"/>
    <n v="5524.6000979999999"/>
    <n v="39.429256906768117"/>
    <n v="28.698467143427859"/>
    <m/>
    <x v="0"/>
    <n v="8422.2529327661196"/>
    <n v="3.7305107382819767"/>
    <s v=""/>
    <m/>
    <m/>
    <m/>
    <m/>
    <m/>
    <m/>
    <m/>
    <n v="1975"/>
    <s v=""/>
    <s v=""/>
    <m/>
    <m/>
    <m/>
    <e v="#REF!"/>
    <m/>
  </r>
  <r>
    <x v="1969"/>
    <n v="5747.9501950000003"/>
    <n v="40.481014944178767"/>
    <n v="30.225860945451501"/>
    <m/>
    <x v="0"/>
    <n v="7972.4947495562565"/>
    <n v="3.8812278617792044"/>
    <s v=""/>
    <m/>
    <m/>
    <m/>
    <m/>
    <m/>
    <m/>
    <m/>
    <n v="1976"/>
    <s v=""/>
    <s v=""/>
    <m/>
    <m/>
    <m/>
    <e v="#REF!"/>
    <m/>
  </r>
  <r>
    <x v="1970"/>
    <n v="5899.7402339999999"/>
    <n v="39.626965853225599"/>
    <n v="28.94698951065034"/>
    <m/>
    <x v="0"/>
    <n v="8308.479504837831"/>
    <n v="3.9836184057212609"/>
    <s v=""/>
    <m/>
    <m/>
    <m/>
    <m/>
    <m/>
    <m/>
    <m/>
    <n v="1977"/>
    <s v=""/>
    <s v=""/>
    <m/>
    <m/>
    <m/>
    <e v="#REF!"/>
    <m/>
  </r>
  <r>
    <x v="1971"/>
    <n v="6114.8500979999999"/>
    <n v="42.019269311872492"/>
    <n v="32.430352335812742"/>
    <m/>
    <x v="0"/>
    <n v="7304.8713262497367"/>
    <n v="4.1285423527177567"/>
    <s v=""/>
    <m/>
    <m/>
    <m/>
    <m/>
    <m/>
    <m/>
    <m/>
    <n v="1978"/>
    <s v=""/>
    <s v=""/>
    <m/>
    <m/>
    <m/>
    <e v="#REF!"/>
    <m/>
  </r>
  <r>
    <x v="1972"/>
    <n v="6132.0200199999999"/>
    <n v="44.330460311134715"/>
    <n v="35.993554120322131"/>
    <m/>
    <x v="0"/>
    <n v="6500.9096141439722"/>
    <n v="4.1400271530863026"/>
    <s v=""/>
    <m/>
    <m/>
    <m/>
    <m/>
    <m/>
    <m/>
    <m/>
    <n v="1979"/>
    <s v=""/>
    <s v=""/>
    <m/>
    <m/>
    <m/>
    <e v="#REF!"/>
    <m/>
  </r>
  <r>
    <x v="1973"/>
    <n v="6440.9702150000003"/>
    <n v="46.374149740838057"/>
    <n v="39.307510452398738"/>
    <m/>
    <x v="0"/>
    <n v="5901.1711516800151"/>
    <n v="4.3485013835896362"/>
    <s v=""/>
    <m/>
    <m/>
    <m/>
    <m/>
    <m/>
    <m/>
    <m/>
    <n v="1980"/>
    <s v=""/>
    <s v=""/>
    <m/>
    <m/>
    <m/>
    <e v="#REF!"/>
    <m/>
  </r>
  <r>
    <x v="1974"/>
    <n v="6777.7700199999999"/>
    <n v="48.501549942583154"/>
    <n v="42.908777754188279"/>
    <m/>
    <x v="0"/>
    <n v="5359.4350563312473"/>
    <n v="4.5757664166498477"/>
    <s v=""/>
    <m/>
    <m/>
    <m/>
    <m/>
    <m/>
    <m/>
    <m/>
    <n v="1981"/>
    <s v=""/>
    <s v=""/>
    <m/>
    <m/>
    <m/>
    <e v="#REF!"/>
    <m/>
  </r>
  <r>
    <x v="1975"/>
    <n v="7087.5297849999997"/>
    <n v="49.381916557198686"/>
    <n v="44.461118369702454"/>
    <m/>
    <x v="0"/>
    <n v="5164.5945496818858"/>
    <n v="4.7847649861379162"/>
    <s v=""/>
    <m/>
    <m/>
    <m/>
    <m/>
    <m/>
    <m/>
    <m/>
    <n v="1982"/>
    <s v=""/>
    <s v=""/>
    <m/>
    <m/>
    <m/>
    <e v="#REF!"/>
    <m/>
  </r>
  <r>
    <x v="1976"/>
    <n v="7403.2202150000003"/>
    <n v="48.109029943860925"/>
    <n v="42.153777454780169"/>
    <m/>
    <x v="0"/>
    <n v="5430.57472052701"/>
    <n v="4.9974961850215891"/>
    <s v=""/>
    <m/>
    <m/>
    <m/>
    <m/>
    <m/>
    <m/>
    <m/>
    <n v="1983"/>
    <s v=""/>
    <s v=""/>
    <m/>
    <m/>
    <m/>
    <e v="#REF!"/>
    <m/>
  </r>
  <r>
    <x v="1977"/>
    <n v="7023.1000979999999"/>
    <n v="48.936909651053831"/>
    <n v="43.599319624847183"/>
    <m/>
    <x v="0"/>
    <n v="5243.388966654994"/>
    <n v="4.7407751519084584"/>
    <s v=""/>
    <m/>
    <m/>
    <m/>
    <m/>
    <m/>
    <m/>
    <m/>
    <n v="1984"/>
    <s v=""/>
    <s v=""/>
    <m/>
    <m/>
    <m/>
    <e v="#REF!"/>
    <m/>
  </r>
  <r>
    <x v="1978"/>
    <n v="7141.3798829999996"/>
    <n v="51.091328246860883"/>
    <n v="47.432469732261417"/>
    <m/>
    <x v="0"/>
    <n v="4781.4418072626022"/>
    <n v="4.8204916136920435"/>
    <s v=""/>
    <m/>
    <m/>
    <m/>
    <m/>
    <m/>
    <m/>
    <m/>
    <n v="1985"/>
    <s v=""/>
    <s v=""/>
    <m/>
    <m/>
    <m/>
    <e v="#REF!"/>
    <m/>
  </r>
  <r>
    <x v="1979"/>
    <n v="7446.830078"/>
    <n v="48.920696481307679"/>
    <n v="43.39686976471085"/>
    <m/>
    <x v="0"/>
    <n v="5187.4751436227125"/>
    <n v="5.0265422386532812"/>
    <s v=""/>
    <m/>
    <m/>
    <n v="320.88400300000001"/>
    <n v="981"/>
    <m/>
    <m/>
    <m/>
    <n v="1986"/>
    <s v=""/>
    <s v=""/>
    <m/>
    <s v=""/>
    <s v=""/>
    <e v="#REF!"/>
    <m/>
  </r>
  <r>
    <x v="1980"/>
    <n v="7173.7299800000001"/>
    <n v="45.317015196185224"/>
    <n v="36.998857949656561"/>
    <m/>
    <x v="0"/>
    <n v="5951.4627127364274"/>
    <n v="4.8420761387176112"/>
    <s v=""/>
    <m/>
    <m/>
    <n v="299.25299100000001"/>
    <n v="848.71836857164317"/>
    <m/>
    <m/>
    <m/>
    <n v="1987"/>
    <s v=""/>
    <s v=""/>
    <m/>
    <s v=""/>
    <s v=""/>
    <e v="#REF!"/>
    <m/>
  </r>
  <r>
    <x v="1981"/>
    <n v="5938.25"/>
    <n v="44.910449935157459"/>
    <n v="36.321842728312042"/>
    <m/>
    <x v="0"/>
    <n v="6057.9409671432832"/>
    <n v="4.0078471919433953"/>
    <s v=""/>
    <m/>
    <m/>
    <n v="316.716003"/>
    <n v="947.69965433102584"/>
    <m/>
    <m/>
    <m/>
    <n v="1988"/>
    <s v=""/>
    <s v=""/>
    <m/>
    <s v=""/>
    <s v=""/>
    <e v="#REF!"/>
    <m/>
  </r>
  <r>
    <x v="1982"/>
    <n v="6561.4799800000001"/>
    <n v="45.427651193772796"/>
    <n v="37.153948284726894"/>
    <m/>
    <x v="0"/>
    <n v="5918.0957490523078"/>
    <n v="4.4283626758256904"/>
    <s v=""/>
    <m/>
    <m/>
    <n v="337.631012"/>
    <n v="1072.8387138234616"/>
    <m/>
    <m/>
    <m/>
    <n v="1989"/>
    <s v=""/>
    <s v=""/>
    <m/>
    <s v=""/>
    <s v=""/>
    <e v="#REF!"/>
    <m/>
  </r>
  <r>
    <x v="1983"/>
    <n v="6634.7597660000001"/>
    <n v="50.076444403255749"/>
    <n v="44.752776988383367"/>
    <m/>
    <x v="0"/>
    <n v="4706.5428754763525"/>
    <n v="4.4777028789588496"/>
    <s v=""/>
    <m/>
    <m/>
    <n v="333.35699499999998"/>
    <n v="1045.649996558783"/>
    <m/>
    <m/>
    <m/>
    <n v="1990"/>
    <s v=""/>
    <s v=""/>
    <m/>
    <s v=""/>
    <s v=""/>
    <e v="#REF!"/>
    <m/>
  </r>
  <r>
    <x v="1984"/>
    <n v="7323.2402339999999"/>
    <n v="53.877922224785536"/>
    <n v="51.541242311348704"/>
    <m/>
    <x v="0"/>
    <n v="3991.7176562376039"/>
    <n v="4.9422196980050543"/>
    <s v=""/>
    <m/>
    <m/>
    <n v="330.92401100000001"/>
    <n v="1030.3602457623688"/>
    <m/>
    <m/>
    <m/>
    <n v="1991"/>
    <s v=""/>
    <s v=""/>
    <m/>
    <s v=""/>
    <s v=""/>
    <e v="#REF!"/>
    <m/>
  </r>
  <r>
    <x v="1985"/>
    <n v="7853.5698240000002"/>
    <n v="52.758416747980071"/>
    <n v="49.393382042605673"/>
    <m/>
    <x v="0"/>
    <n v="4157.3941337158922"/>
    <n v="5.2999841619939954"/>
    <s v=""/>
    <m/>
    <m/>
    <n v="332.39401199999998"/>
    <n v="1039.4874226956315"/>
    <m/>
    <m/>
    <m/>
    <n v="1992"/>
    <n v="100"/>
    <n v="100.00000000000001"/>
    <m/>
    <n v="100"/>
    <n v="100"/>
    <e v="#REF!"/>
    <m/>
  </r>
  <r>
    <x v="1986"/>
    <n v="8039.0698240000002"/>
    <n v="56.117361626798974"/>
    <n v="55.66265677986955"/>
    <m/>
    <x v="0"/>
    <n v="3627.8040746928009"/>
    <n v="5.4247452995558438"/>
    <s v=""/>
    <m/>
    <m/>
    <n v="366.73001099999999"/>
    <n v="1254.1467318899456"/>
    <m/>
    <m/>
    <m/>
    <n v="1993"/>
    <n v="102.36198320199718"/>
    <n v="102.35399076201976"/>
    <m/>
    <n v="110.3299090117183"/>
    <n v="120.65049605291546"/>
    <e v="#REF!"/>
    <m/>
  </r>
  <r>
    <x v="1987"/>
    <n v="8205.7402340000008"/>
    <n v="55.225859179997343"/>
    <n v="53.887602302923725"/>
    <m/>
    <x v="0"/>
    <n v="3742.8806707860272"/>
    <n v="5.5370699786678292"/>
    <s v=""/>
    <m/>
    <m/>
    <n v="360.40100100000001"/>
    <n v="1210.8275325911002"/>
    <m/>
    <m/>
    <m/>
    <n v="1994"/>
    <n v="104.48420804668713"/>
    <n v="104.47333066340025"/>
    <m/>
    <n v="108.42584041495911"/>
    <n v="116.48313449056883"/>
    <e v="#REF!"/>
    <m/>
  </r>
  <r>
    <x v="1988"/>
    <n v="8077.9501950000003"/>
    <n v="56.467087420426935"/>
    <n v="56.303114782843764"/>
    <m/>
    <x v="0"/>
    <n v="3574.4396824469159"/>
    <n v="5.4506979358902781"/>
    <s v=""/>
    <m/>
    <m/>
    <n v="380.65200800000002"/>
    <n v="1346.8661456904574"/>
    <m/>
    <m/>
    <m/>
    <n v="1995"/>
    <n v="102.85704941865173"/>
    <n v="102.84366460898217"/>
    <m/>
    <n v="114.51831087739332"/>
    <n v="129.57022050326705"/>
    <e v="#REF!"/>
    <m/>
  </r>
  <r>
    <x v="1989"/>
    <n v="8074.0200199999999"/>
    <n v="56.461861339666115"/>
    <n v="56.27912185405691"/>
    <m/>
    <x v="0"/>
    <n v="3574.9152510694948"/>
    <n v="5.4477624079245466"/>
    <s v=""/>
    <m/>
    <m/>
    <n v="474.91101099999997"/>
    <n v="2013.7982263623289"/>
    <m/>
    <m/>
    <m/>
    <n v="1996"/>
    <n v="102.80700625244737"/>
    <n v="102.78827712335944"/>
    <m/>
    <n v="142.87592250608895"/>
    <n v="193.72992711543193"/>
    <e v="#REF!"/>
    <m/>
  </r>
  <r>
    <x v="1990"/>
    <n v="9352.7197269999997"/>
    <n v="67.159197254089591"/>
    <n v="77.576487749225677"/>
    <m/>
    <x v="0"/>
    <n v="2220.1131976326574"/>
    <n v="6.3100433887158074"/>
    <s v=""/>
    <m/>
    <m/>
    <n v="480.35501099999999"/>
    <n v="2059.8082213115613"/>
    <m/>
    <m/>
    <m/>
    <n v="1997"/>
    <n v="119.08877028658603"/>
    <n v="119.0577782093183"/>
    <m/>
    <n v="144.51373781065587"/>
    <n v="198.15614661022079"/>
    <e v="#REF!"/>
    <m/>
  </r>
  <r>
    <x v="1991"/>
    <n v="9823.4296880000002"/>
    <n v="68.796558005088656"/>
    <n v="81.349354712146436"/>
    <m/>
    <x v="0"/>
    <n v="2111.7436198875653"/>
    <n v="6.6274469913951899"/>
    <s v=""/>
    <m/>
    <m/>
    <n v="472.90200800000002"/>
    <n v="1995.8384411919919"/>
    <m/>
    <m/>
    <m/>
    <n v="1998"/>
    <n v="125.08234991405101"/>
    <n v="125.04654332592888"/>
    <m/>
    <n v="142.27151841712481"/>
    <n v="192.00217314956257"/>
    <e v="#REF!"/>
    <m/>
  </r>
  <r>
    <x v="1992"/>
    <n v="10077.400390999999"/>
    <n v="67.625018065707479"/>
    <n v="78.569277952595357"/>
    <m/>
    <x v="0"/>
    <n v="2183.5556635643038"/>
    <n v="6.79861318505173"/>
    <s v=""/>
    <m/>
    <m/>
    <n v="427.52301"/>
    <n v="1612.7613210366046"/>
    <m/>
    <m/>
    <m/>
    <n v="1999"/>
    <n v="128.31617489672169"/>
    <n v="128.2761038005425"/>
    <m/>
    <n v="128.61934769149812"/>
    <n v="155.14967144617691"/>
    <e v="#REF!"/>
    <m/>
  </r>
  <r>
    <x v="1993"/>
    <n v="9906.7900389999995"/>
    <n v="69.976877414226195"/>
    <n v="84.024104293537533"/>
    <m/>
    <x v="0"/>
    <n v="2031.5628292347467"/>
    <n v="6.6833387340940176"/>
    <s v=""/>
    <m/>
    <m/>
    <n v="447.114014"/>
    <n v="1760.5237602966047"/>
    <m/>
    <m/>
    <m/>
    <n v="2000"/>
    <n v="126.14378252200027"/>
    <n v="126.10110766028342"/>
    <m/>
    <n v="134.51325771777141"/>
    <n v="169.36460430960858"/>
    <e v="#REF!"/>
    <m/>
  </r>
  <r>
    <x v="1994"/>
    <n v="10198.599609000001"/>
    <n v="75.042970150224662"/>
    <n v="96.178639061436698"/>
    <m/>
    <x v="0"/>
    <n v="1737.3003188107534"/>
    <n v="6.8800208227405504"/>
    <s v=""/>
    <m/>
    <m/>
    <n v="466.540009"/>
    <n v="1913.4552630572928"/>
    <m/>
    <m/>
    <m/>
    <n v="2001"/>
    <n v="129.85941218519179"/>
    <n v="129.81210155450924"/>
    <m/>
    <n v="140.35752515301027"/>
    <n v="184.0768075957341"/>
    <e v="#REF!"/>
    <m/>
  </r>
  <r>
    <x v="1995"/>
    <n v="11315.400390999999"/>
    <n v="79.695023108747435"/>
    <n v="108.06413349086662"/>
    <m/>
    <x v="0"/>
    <n v="1521.8129435057538"/>
    <n v="7.6328235970508214"/>
    <s v=""/>
    <m/>
    <m/>
    <n v="470.20400999999998"/>
    <n v="1943.3599908172491"/>
    <m/>
    <m/>
    <m/>
    <n v="2002"/>
    <n v="144.07970699414767"/>
    <n v="144.01596993035449"/>
    <m/>
    <n v="141.4598317132139"/>
    <n v="186.95368009144994"/>
    <e v="#REF!"/>
    <m/>
  </r>
  <r>
    <x v="1996"/>
    <n v="11685.700194999999"/>
    <n v="81.460373934049429"/>
    <n v="112.83805820640424"/>
    <m/>
    <x v="0"/>
    <n v="1454.3133617883861"/>
    <n v="7.8824048291397926"/>
    <s v=""/>
    <m/>
    <m/>
    <n v="463.28100599999999"/>
    <n v="1886.0856645839815"/>
    <m/>
    <m/>
    <m/>
    <n v="2003"/>
    <n v="148.79475775830321"/>
    <n v="148.72506385328938"/>
    <m/>
    <n v="139.37706134128553"/>
    <n v="181.44381773210154"/>
    <e v="#REF!"/>
    <m/>
  </r>
  <r>
    <x v="1997"/>
    <n v="11923.400390999999"/>
    <n v="97.685142044461656"/>
    <n v="157.76779560371259"/>
    <m/>
    <x v="0"/>
    <n v="874.91556743534363"/>
    <n v="8.0425324171225618"/>
    <s v=""/>
    <m/>
    <m/>
    <n v="428.58801299999999"/>
    <n v="1603.5637296237389"/>
    <m/>
    <m/>
    <m/>
    <n v="2004"/>
    <n v="151.82140934894167"/>
    <n v="151.74634812676021"/>
    <m/>
    <n v="128.93975147783348"/>
    <n v="154.26485156167902"/>
    <e v="#REF!"/>
    <m/>
  </r>
  <r>
    <x v="1998"/>
    <n v="14266.099609000001"/>
    <n v="122.3371701495477"/>
    <n v="237.36840398189261"/>
    <m/>
    <x v="0"/>
    <n v="433.27895473010506"/>
    <n v="9.6224716557921823"/>
    <s v=""/>
    <m/>
    <m/>
    <n v="434.40798999999998"/>
    <n v="1647.0722442706274"/>
    <m/>
    <m/>
    <m/>
    <n v="2005"/>
    <n v="181.65114627750205"/>
    <n v="181.55661152338146"/>
    <m/>
    <n v="130.69067862750788"/>
    <n v="158.45042549907797"/>
    <e v="#REF!"/>
    <m/>
  </r>
  <r>
    <x v="1999"/>
    <n v="17802.900390999999"/>
    <n v="113.23171143566414"/>
    <n v="202.00976443966434"/>
    <m/>
    <x v="0"/>
    <n v="497.75361958780434"/>
    <n v="12.007728138694455"/>
    <s v=""/>
    <m/>
    <m/>
    <n v="456.03100599999999"/>
    <n v="1810.9943626752515"/>
    <m/>
    <m/>
    <m/>
    <n v="2006"/>
    <n v="226.68545374863146"/>
    <n v="226.56158531192344"/>
    <m/>
    <n v="137.19591494927411"/>
    <n v="174.21993986025572"/>
    <e v="#REF!"/>
    <m/>
  </r>
  <r>
    <x v="2000"/>
    <n v="15427.400390999999"/>
    <n v="115.7300375687169"/>
    <n v="210.84771569322484"/>
    <m/>
    <x v="0"/>
    <n v="475.76299871221272"/>
    <n v="10.404684715297408"/>
    <s v=""/>
    <m/>
    <m/>
    <n v="515.135986"/>
    <n v="2280.2546187187854"/>
    <m/>
    <m/>
    <m/>
    <n v="2007"/>
    <n v="196.43806239367558"/>
    <n v="196.31539259888825"/>
    <m/>
    <n v="154.97751686333027"/>
    <n v="219.36336784196553"/>
    <e v="#REF!"/>
    <m/>
  </r>
  <r>
    <x v="2001"/>
    <n v="16919.800781000002"/>
    <n v="118.98765076595129"/>
    <n v="222.6909112176655"/>
    <m/>
    <x v="0"/>
    <n v="448.95431660585371"/>
    <n v="11.410905668623419"/>
    <s v=""/>
    <m/>
    <m/>
    <n v="651.43102999999996"/>
    <n v="3486.7875835213222"/>
    <m/>
    <m/>
    <m/>
    <n v="2008"/>
    <n v="215.44089070544948"/>
    <n v="215.30075033904126"/>
    <m/>
    <n v="195.98157803155613"/>
    <n v="335.43335949936505"/>
    <e v="#REF!"/>
    <m/>
  </r>
  <r>
    <x v="2002"/>
    <n v="17500"/>
    <n v="112.09308671829099"/>
    <n v="196.86018401344168"/>
    <m/>
    <x v="0"/>
    <n v="500.95893870451096"/>
    <n v="11.801891426055343"/>
    <s v=""/>
    <m/>
    <m/>
    <n v="702.76702899999998"/>
    <n v="4036.2359753522533"/>
    <m/>
    <m/>
    <m/>
    <n v="2009"/>
    <n v="222.82860396199871"/>
    <n v="222.67786214695326"/>
    <m/>
    <n v="211.42589927281844"/>
    <n v="388.29098719495414"/>
    <e v="#REF!"/>
    <m/>
  </r>
  <r>
    <x v="2003"/>
    <n v="16384.599609000001"/>
    <n v="113.14516007134281"/>
    <n v="200.53135317205133"/>
    <m/>
    <x v="0"/>
    <n v="491.52914942487826"/>
    <n v="11.049384728349255"/>
    <s v=""/>
    <m/>
    <m/>
    <n v="695.81597899999997"/>
    <n v="3956.2894792763723"/>
    <m/>
    <m/>
    <m/>
    <n v="2010"/>
    <n v="208.62614041998742"/>
    <n v="208.47958013882408"/>
    <m/>
    <n v="209.33469132410244"/>
    <n v="380.60003352583118"/>
    <e v="#REF!"/>
    <m/>
  </r>
  <r>
    <x v="2004"/>
    <n v="16601.300781000002"/>
    <n v="120.93967001807958"/>
    <n v="228.13284560744637"/>
    <m/>
    <x v="0"/>
    <n v="423.78119921095174"/>
    <n v="11.195231460268406"/>
    <s v=""/>
    <m/>
    <m/>
    <n v="684.44799799999998"/>
    <n v="3826.918167381511"/>
    <m/>
    <m/>
    <m/>
    <n v="2011"/>
    <n v="211.38541011334109"/>
    <n v="211.23141349268604"/>
    <m/>
    <n v="205.91465949753632"/>
    <n v="368.15435029097574"/>
    <e v="#REF!"/>
    <m/>
  </r>
  <r>
    <x v="2005"/>
    <n v="19106.400390999999"/>
    <n v="130.53838978790998"/>
    <n v="264.25007822796948"/>
    <m/>
    <x v="0"/>
    <n v="356.48994681342589"/>
    <n v="12.883561124535314"/>
    <s v=""/>
    <m/>
    <m/>
    <n v="794.64502000000005"/>
    <n v="5058.8049532409759"/>
    <m/>
    <m/>
    <m/>
    <n v="2012"/>
    <n v="243.28300147802949"/>
    <n v="243.08678537047129"/>
    <m/>
    <n v="239.0671887314264"/>
    <n v="486.66341148431826"/>
    <e v="#REF!"/>
    <m/>
  </r>
  <r>
    <x v="2006"/>
    <n v="19118.300781000002"/>
    <n v="121.38977027334585"/>
    <n v="227.18341705253215"/>
    <m/>
    <x v="0"/>
    <n v="406.43969245219341"/>
    <n v="12.891250094931705"/>
    <s v=""/>
    <m/>
    <m/>
    <n v="826.82299799999998"/>
    <n v="5468.3618104686802"/>
    <m/>
    <m/>
    <m/>
    <n v="2013"/>
    <n v="243.43452989461829"/>
    <n v="243.23186071713982"/>
    <m/>
    <n v="248.74786191996745"/>
    <n v="526.06329726317915"/>
    <e v="#REF!"/>
    <m/>
  </r>
  <r>
    <x v="2007"/>
    <n v="17760.300781000002"/>
    <n v="113.50925272158331"/>
    <n v="197.66248951664559"/>
    <m/>
    <x v="0"/>
    <n v="459.18995292363161"/>
    <n v="11.975254637665483"/>
    <s v=""/>
    <m/>
    <m/>
    <n v="819.08599900000002"/>
    <n v="5365.8831887717106"/>
    <m/>
    <m/>
    <m/>
    <n v="2014"/>
    <n v="226.14303022716717"/>
    <n v="225.94887591437771"/>
    <m/>
    <n v="246.42020296081628"/>
    <n v="516.20472471487278"/>
    <e v="#REF!"/>
    <m/>
  </r>
  <r>
    <x v="2008"/>
    <n v="16642.400390999999"/>
    <n v="107.88642473382164"/>
    <n v="178.05808705379343"/>
    <m/>
    <x v="0"/>
    <n v="504.65918911533578"/>
    <n v="11.221194828844109"/>
    <s v=""/>
    <m/>
    <m/>
    <n v="821.06298800000002"/>
    <n v="5391.6470869687364"/>
    <m/>
    <m/>
    <m/>
    <n v="2015"/>
    <n v="211.90873404018006"/>
    <n v="211.72128983537183"/>
    <m/>
    <n v="247.01497570900887"/>
    <n v="518.68324418846237"/>
    <e v="#REF!"/>
    <m/>
  </r>
  <r>
    <x v="2009"/>
    <n v="15898"/>
    <n v="94.41789493932734"/>
    <n v="133.58447646087765"/>
    <m/>
    <x v="0"/>
    <n v="630.63611822383825"/>
    <n v="10.719001349076571"/>
    <s v=""/>
    <m/>
    <m/>
    <n v="674.85998500000005"/>
    <n v="3471.4248636899224"/>
    <m/>
    <m/>
    <m/>
    <n v="2016"/>
    <n v="202.43023690216316"/>
    <n v="202.24591284521495"/>
    <m/>
    <n v="203.0301270890524"/>
    <n v="333.95544649185979"/>
    <e v="#REF!"/>
    <m/>
  </r>
  <r>
    <x v="2010"/>
    <n v="14036.599609000001"/>
    <n v="109.88924853939187"/>
    <n v="177.27737926920329"/>
    <m/>
    <x v="0"/>
    <n v="423.93072318592374"/>
    <n v="9.4629932445549478"/>
    <s v=""/>
    <m/>
    <m/>
    <n v="773.83599900000002"/>
    <n v="4489.2115124750544"/>
    <m/>
    <m/>
    <m/>
    <n v="2017"/>
    <n v="178.72890829982899"/>
    <n v="178.54757590435361"/>
    <m/>
    <n v="232.80684099688295"/>
    <n v="431.86780469488411"/>
    <e v="#REF!"/>
    <m/>
  </r>
  <r>
    <x v="2011"/>
    <n v="16163.5"/>
    <n v="108.09370297494732"/>
    <n v="171.46342686520092"/>
    <m/>
    <x v="0"/>
    <n v="437.76236626825897"/>
    <n v="10.896592803528433"/>
    <s v=""/>
    <m/>
    <m/>
    <n v="762.84198000000004"/>
    <n v="4361.5412095563815"/>
    <m/>
    <m/>
    <m/>
    <n v="2018"/>
    <n v="205.81086515084377"/>
    <n v="205.59670501786641"/>
    <m/>
    <n v="229.49931480715125"/>
    <n v="419.58576066710799"/>
    <e v="#REF!"/>
    <m/>
  </r>
  <r>
    <x v="2012"/>
    <n v="15864.099609000001"/>
    <n v="94.99"/>
    <n v="129.87632175420421"/>
    <m/>
    <x v="0"/>
    <n v="543.875419363736"/>
    <n v="10.694474242422482"/>
    <s v=""/>
    <m/>
    <m/>
    <n v="737.02301"/>
    <n v="4066.1970951537892"/>
    <m/>
    <m/>
    <m/>
    <n v="2019"/>
    <n v="201.99858108500342"/>
    <n v="201.78313586505013"/>
    <m/>
    <n v="221.73173504702004"/>
    <n v="391.17328467613379"/>
    <e v="#REF!"/>
    <m/>
  </r>
  <r>
    <x v="2013"/>
    <n v="14695.799805000001"/>
    <n v="100"/>
    <n v="143.55899017639044"/>
    <m/>
    <x v="0"/>
    <n v="486.4765247999357"/>
    <n v="9.9066297989699041"/>
    <s v=""/>
    <m/>
    <m/>
    <n v="753.59198000000004"/>
    <n v="4248.9115334282851"/>
    <m/>
    <m/>
    <m/>
    <n v="2020"/>
    <n v="187.12254598018075"/>
    <n v="186.91810194471915"/>
    <m/>
    <n v="226.71647285872288"/>
    <n v="408.75064389041609"/>
    <e v="#REF!"/>
    <m/>
  </r>
  <r>
    <x v="2014"/>
    <n v="13625"/>
    <n v="102.71"/>
    <n v="151.26692578850665"/>
    <m/>
    <x v="0"/>
    <n v="460.08417372024178"/>
    <n v="9.1838335350175697"/>
    <s v=""/>
    <m/>
    <m/>
    <n v="884.44397000000004"/>
    <n v="5723.8644450271468"/>
    <m/>
    <m/>
    <m/>
    <n v="2021"/>
    <n v="173.48798451327042"/>
    <n v="173.28039583352958"/>
    <m/>
    <n v="266.08300332438"/>
    <n v="550.64297268588791"/>
    <e v="#REF!"/>
    <m/>
  </r>
  <r>
    <x v="2015"/>
    <n v="14978.200194999999"/>
    <n v="103.51"/>
    <n v="153.60481885696015"/>
    <m/>
    <x v="0"/>
    <n v="452.89310624827198"/>
    <n v="10.095685650394586"/>
    <s v=""/>
    <m/>
    <m/>
    <n v="962.71997099999999"/>
    <n v="6736.8500225692333"/>
    <m/>
    <m/>
    <m/>
    <n v="2022"/>
    <n v="190.71836796086779"/>
    <n v="190.48520414061616"/>
    <m/>
    <n v="289.63216431227409"/>
    <n v="648.0934617851384"/>
    <e v="#REF!"/>
    <m/>
  </r>
  <r>
    <x v="2016"/>
    <n v="15270.700194999999"/>
    <n v="102.99"/>
    <n v="152.04316855746458"/>
    <m/>
    <x v="0"/>
    <n v="457.41990129788587"/>
    <n v="10.292570150378053"/>
    <s v=""/>
    <m/>
    <m/>
    <n v="980.92199700000003"/>
    <n v="6991.4155254569605"/>
    <m/>
    <m/>
    <m/>
    <n v="2023"/>
    <n v="194.44278891280408"/>
    <n v="194.20001712808354"/>
    <m/>
    <n v="295.10820339326693"/>
    <n v="672.58298396017153"/>
    <e v="#REF!"/>
    <m/>
  </r>
  <r>
    <x v="2017"/>
    <n v="15477.200194999999"/>
    <n v="114.53"/>
    <n v="186.09351963403813"/>
    <m/>
    <x v="0"/>
    <n v="354.88855256072395"/>
    <n v="10.431481237636005"/>
    <s v=""/>
    <m/>
    <m/>
    <n v="997.71997099999999"/>
    <n v="7230.6807945267301"/>
    <m/>
    <m/>
    <m/>
    <n v="2024"/>
    <n v="197.07216643955564"/>
    <n v="196.82098887086872"/>
    <m/>
    <n v="300.16183654957058"/>
    <n v="695.6006043609359"/>
    <e v="#REF!"/>
    <m/>
  </r>
  <r>
    <x v="2018"/>
    <n v="16476.199218999998"/>
    <n v="103.01"/>
    <n v="148.60333201331514"/>
    <m/>
    <x v="0"/>
    <n v="426.26300871881836"/>
    <n v="11.10392972420459"/>
    <s v=""/>
    <m/>
    <m/>
    <n v="1148.530029"/>
    <n v="9415.8559869969577"/>
    <m/>
    <m/>
    <m/>
    <n v="2025"/>
    <n v="209.7924840325453"/>
    <n v="209.50873407944292"/>
    <m/>
    <n v="345.53270743036131"/>
    <n v="905.81721158101777"/>
    <e v="#REF!"/>
    <m/>
  </r>
  <r>
    <x v="2019"/>
    <n v="15123.700194999999"/>
    <n v="101.89"/>
    <n v="145.35435968064272"/>
    <m/>
    <x v="0"/>
    <n v="435.51010557549989"/>
    <n v="10.192164531220897"/>
    <s v=""/>
    <m/>
    <m/>
    <n v="1299.73999"/>
    <n v="11894.842621761729"/>
    <m/>
    <m/>
    <m/>
    <n v="2026"/>
    <n v="192.57102863952329"/>
    <n v="192.30556582241434"/>
    <m/>
    <n v="391.02388824020096"/>
    <n v="1144.2988498038435"/>
    <e v="#REF!"/>
    <m/>
  </r>
  <r>
    <x v="2020"/>
    <n v="14588.5"/>
    <n v="99.79"/>
    <n v="139.34591870129213"/>
    <m/>
    <x v="0"/>
    <n v="453.43956437887647"/>
    <n v="9.8312265103627716"/>
    <s v=""/>
    <m/>
    <m/>
    <n v="1255.8199460000001"/>
    <n v="11090.670036833022"/>
    <m/>
    <m/>
    <m/>
    <n v="2027"/>
    <n v="185.75629079426389"/>
    <n v="185.49539413461196"/>
    <m/>
    <n v="377.81064058398266"/>
    <n v="1066.9364337350371"/>
    <e v="#REF!"/>
    <m/>
  </r>
  <r>
    <x v="2021"/>
    <n v="14968.200194999999"/>
    <n v="92.42"/>
    <n v="118.74878973040434"/>
    <m/>
    <x v="0"/>
    <n v="520.39360551914319"/>
    <n v="10.086844876985678"/>
    <s v=""/>
    <m/>
    <m/>
    <n v="1154.9300539999999"/>
    <n v="9308.4288250968311"/>
    <m/>
    <m/>
    <m/>
    <n v="2028"/>
    <n v="190.59103733003238"/>
    <n v="190.31839659669359"/>
    <m/>
    <n v="347.45814073208999"/>
    <n v="895.48258322913807"/>
    <e v="#REF!"/>
    <m/>
  </r>
  <r>
    <x v="2022"/>
    <n v="13453.900390999999"/>
    <n v="96.36"/>
    <n v="128.85812403400791"/>
    <m/>
    <x v="0"/>
    <n v="475.99623292418278"/>
    <n v="9.0661450512394577"/>
    <s v=""/>
    <m/>
    <m/>
    <n v="1273.1999510000001"/>
    <n v="11214.587782966455"/>
    <m/>
    <m/>
    <m/>
    <n v="2029"/>
    <n v="171.3093623983039"/>
    <n v="171.05985176809534"/>
    <m/>
    <n v="383.03937647348477"/>
    <n v="1078.8574770711928"/>
    <e v="#REF!"/>
    <m/>
  </r>
  <r>
    <x v="2023"/>
    <n v="13836.099609000001"/>
    <n v="77.239999999999995"/>
    <n v="77.683930828516253"/>
    <m/>
    <x v="0"/>
    <n v="664.86825814124813"/>
    <n v="9.3227260011931143"/>
    <s v=""/>
    <m/>
    <m/>
    <n v="1053.6899410000001"/>
    <n v="7346.8589135268858"/>
    <m/>
    <m/>
    <m/>
    <n v="2030"/>
    <n v="176.17592915157866"/>
    <n v="175.90101623408734"/>
    <m/>
    <n v="317.00027767046544"/>
    <n v="706.77708581358104"/>
    <e v="#REF!"/>
    <m/>
  </r>
  <r>
    <x v="2024"/>
    <n v="11431.099609000001"/>
    <n v="75.83"/>
    <n v="74.838700360960559"/>
    <m/>
    <x v="0"/>
    <n v="689.10770977195511"/>
    <n v="7.7020431223108021"/>
    <s v=""/>
    <m/>
    <m/>
    <n v="1014.25"/>
    <n v="6796.6934594565719"/>
    <m/>
    <m/>
    <m/>
    <n v="2031"/>
    <n v="145.55291243565824"/>
    <n v="145.32200261166608"/>
    <m/>
    <n v="305.1348590479422"/>
    <n v="653.85047582693903"/>
    <e v="#REF!"/>
    <m/>
  </r>
  <r>
    <x v="2025"/>
    <n v="11198.799805000001"/>
    <n v="81.78"/>
    <n v="86.572698314342034"/>
    <m/>
    <x v="0"/>
    <n v="580.93018278352235"/>
    <n v="7.545327834480597"/>
    <s v=""/>
    <m/>
    <m/>
    <n v="1036.280029"/>
    <n v="7091.7661372137964"/>
    <m/>
    <m/>
    <m/>
    <n v="2032"/>
    <n v="142.59502437703162"/>
    <n v="142.3651015523383"/>
    <m/>
    <n v="311.76254432646039"/>
    <n v="682.23683927057095"/>
    <e v="#REF!"/>
    <m/>
  </r>
  <r>
    <x v="2026"/>
    <n v="11429.799805000001"/>
    <n v="78.72"/>
    <n v="80.084381933602074"/>
    <m/>
    <x v="0"/>
    <n v="624.37380805832322"/>
    <n v="7.7007664632658654"/>
    <s v=""/>
    <m/>
    <m/>
    <n v="1039.099976"/>
    <n v="7130.1790321531134"/>
    <m/>
    <m/>
    <m/>
    <n v="2033"/>
    <n v="145.53636194933"/>
    <n v="145.29791463317568"/>
    <m/>
    <n v="312.61091911607605"/>
    <n v="685.93220817072597"/>
    <e v="#REF!"/>
    <m/>
  </r>
  <r>
    <x v="2027"/>
    <n v="11633.099609000001"/>
    <n v="71.59"/>
    <n v="65.553513623917553"/>
    <m/>
    <x v="0"/>
    <n v="737.44560649584162"/>
    <n v="7.8371266465699225"/>
    <s v=""/>
    <m/>
    <m/>
    <n v="1003.26001"/>
    <n v="6637.8070966150308"/>
    <m/>
    <m/>
    <m/>
    <n v="2034"/>
    <n v="148.12499117853389"/>
    <n v="147.87075596885157"/>
    <m/>
    <n v="301.82854497390883"/>
    <n v="638.5654074968661"/>
    <e v="#REF!"/>
    <m/>
  </r>
  <r>
    <x v="2028"/>
    <n v="10944.5"/>
    <n v="76.69"/>
    <n v="74.884418868552828"/>
    <m/>
    <x v="0"/>
    <n v="632.33744400003025"/>
    <n v="7.3730306631108888"/>
    <s v=""/>
    <m/>
    <m/>
    <n v="986.22900400000003"/>
    <n v="6412.2795728414631"/>
    <m/>
    <m/>
    <m/>
    <n v="2035"/>
    <n v="139.35700891783398"/>
    <n v="139.11420181182123"/>
    <m/>
    <n v="296.70480465815376"/>
    <n v="616.86937550556763"/>
    <e v="#REF!"/>
    <m/>
  </r>
  <r>
    <x v="2029"/>
    <n v="10903.400390999999"/>
    <n v="76.86"/>
    <n v="75.207346760886779"/>
    <m/>
    <x v="0"/>
    <n v="629.50110192140983"/>
    <n v="7.3451517240423421"/>
    <s v=""/>
    <m/>
    <m/>
    <n v="1058.780029"/>
    <n v="7355.5169766210611"/>
    <m/>
    <m/>
    <m/>
    <n v="2036"/>
    <n v="138.83368500372805"/>
    <n v="138.58818252164173"/>
    <m/>
    <n v="318.53161933615098"/>
    <n v="707.61000239392047"/>
    <e v="#REF!"/>
    <m/>
  </r>
  <r>
    <x v="2030"/>
    <n v="11421.700194999999"/>
    <n v="77.17"/>
    <n v="75.804876220320196"/>
    <m/>
    <x v="0"/>
    <n v="624.39039057632078"/>
    <n v="7.6941077393098443"/>
    <s v=""/>
    <m/>
    <m/>
    <n v="1056.030029"/>
    <n v="7317.1191368121799"/>
    <m/>
    <m/>
    <m/>
    <n v="2037"/>
    <n v="145.43322910424791"/>
    <n v="145.17227795667822"/>
    <m/>
    <n v="317.70428794607773"/>
    <n v="703.91608181628555"/>
    <e v="#REF!"/>
    <m/>
  </r>
  <r>
    <x v="2031"/>
    <n v="11256"/>
    <n v="75.540000000000006"/>
    <n v="72.593792961540089"/>
    <m/>
    <x v="0"/>
    <n v="650.7348826627973"/>
    <n v="7.5822882001448564"/>
    <s v=""/>
    <m/>
    <m/>
    <n v="1055.170044"/>
    <n v="7305.0135146592147"/>
    <m/>
    <m/>
    <m/>
    <n v="2038"/>
    <n v="143.32335806835758"/>
    <n v="143.06246902617531"/>
    <m/>
    <n v="317.44556336953508"/>
    <n v="702.75150570996072"/>
    <e v="#REF!"/>
    <m/>
  </r>
  <r>
    <x v="2032"/>
    <n v="11755.5"/>
    <n v="76.97"/>
    <n v="75.315003619669056"/>
    <m/>
    <x v="0"/>
    <n v="626.06370717165294"/>
    <n v="7.9181440451279199"/>
    <s v=""/>
    <m/>
    <m/>
    <n v="1182.3599850000001"/>
    <n v="9065.4021951920058"/>
    <m/>
    <m/>
    <m/>
    <n v="2039"/>
    <n v="149.6835230785872"/>
    <n v="149.39939069834699"/>
    <m/>
    <n v="355.71037452985166"/>
    <n v="872.10311517606624"/>
    <e v="#REF!"/>
    <m/>
  </r>
  <r>
    <x v="2033"/>
    <n v="11306.799805000001"/>
    <n v="68.510000000000005"/>
    <n v="58.751731444353787"/>
    <m/>
    <x v="0"/>
    <n v="763.6561393202187"/>
    <n v="7.6157151411645918"/>
    <s v=""/>
    <m/>
    <m/>
    <n v="1071.130005"/>
    <n v="7359.5654462157827"/>
    <m/>
    <m/>
    <m/>
    <n v="2040"/>
    <n v="143.97019519005426"/>
    <n v="143.69316791126707"/>
    <m/>
    <n v="322.24708217667893"/>
    <n v="707.99947027071528"/>
    <e v="#REF!"/>
    <m/>
  </r>
  <r>
    <x v="2034"/>
    <n v="10108.200194999999"/>
    <n v="68.86"/>
    <n v="59.344871702305063"/>
    <m/>
    <x v="0"/>
    <n v="755.81374106393764"/>
    <n v="6.8082190348293672"/>
    <s v=""/>
    <m/>
    <m/>
    <n v="1118.3100589999999"/>
    <n v="8007.6926456011879"/>
    <m/>
    <m/>
    <m/>
    <n v="2041"/>
    <n v="128.70835074401447"/>
    <n v="128.45734679078615"/>
    <m/>
    <n v="336.44109659833464"/>
    <n v="770.35012360566975"/>
    <e v="#REF!"/>
    <m/>
  </r>
  <r>
    <x v="2035"/>
    <n v="10237.299805000001"/>
    <n v="62.57"/>
    <n v="48.497338916379761"/>
    <m/>
    <x v="0"/>
    <n v="893.85364308842634"/>
    <n v="6.8949925804139101"/>
    <s v=""/>
    <m/>
    <m/>
    <n v="1036.790039"/>
    <n v="6840.0634002197494"/>
    <m/>
    <m/>
    <m/>
    <n v="2042"/>
    <n v="130.35218422220524"/>
    <n v="130.09458839250249"/>
    <m/>
    <n v="311.91597970182448"/>
    <n v="658.02271878209751"/>
    <e v="#REF!"/>
    <m/>
  </r>
  <r>
    <x v="2036"/>
    <n v="9142.2802730000003"/>
    <n v="59.1"/>
    <n v="43.113021204688351"/>
    <m/>
    <x v="0"/>
    <n v="992.94958268400399"/>
    <n v="6.1573183543749979"/>
    <s v=""/>
    <m/>
    <m/>
    <n v="915.78497300000004"/>
    <n v="5243.3036045021208"/>
    <m/>
    <m/>
    <m/>
    <n v="2043"/>
    <n v="116.40923144353773"/>
    <n v="116.17616517666066"/>
    <m/>
    <n v="275.51187444375506"/>
    <n v="504.41241423633784"/>
    <e v="#REF!"/>
    <m/>
  </r>
  <r>
    <x v="2037"/>
    <n v="8270.5400389999995"/>
    <n v="49.91"/>
    <n v="29.69420324416506"/>
    <m/>
    <x v="0"/>
    <n v="1301.7035349944965"/>
    <n v="5.569767091028444"/>
    <s v=""/>
    <m/>
    <m/>
    <n v="697.95098900000005"/>
    <n v="2748.6853433600427"/>
    <m/>
    <m/>
    <m/>
    <n v="2044"/>
    <n v="105.30930805155339"/>
    <n v="105.09025915528301"/>
    <m/>
    <n v="209.97700433905533"/>
    <n v="264.42699385742111"/>
    <e v="#REF!"/>
    <m/>
  </r>
  <r>
    <x v="2038"/>
    <n v="7051.75"/>
    <n v="51.96"/>
    <n v="32.129645048318601"/>
    <m/>
    <x v="0"/>
    <n v="1194.7036073129179"/>
    <n v="4.7488534764538937"/>
    <s v=""/>
    <m/>
    <m/>
    <n v="793.12200900000005"/>
    <n v="3498.2042970930806"/>
    <m/>
    <m/>
    <m/>
    <n v="2045"/>
    <n v="89.790377599372817"/>
    <n v="89.601276745461988"/>
    <m/>
    <n v="238.60899425588934"/>
    <n v="336.53166173203203"/>
    <e v="#REF!"/>
    <m/>
  </r>
  <r>
    <x v="2039"/>
    <n v="7755.4902339999999"/>
    <n v="56.65"/>
    <n v="37.925228011247341"/>
    <m/>
    <x v="0"/>
    <n v="978.96936497969443"/>
    <n v="5.2226366757821623"/>
    <s v=""/>
    <m/>
    <m/>
    <n v="757.067993"/>
    <n v="3180.0772230521407"/>
    <m/>
    <m/>
    <m/>
    <n v="2046"/>
    <n v="98.751146393321974"/>
    <n v="98.540609106599064"/>
    <m/>
    <n v="227.76222364679663"/>
    <n v="305.92743631331911"/>
    <e v="#REF!"/>
    <m/>
  </r>
  <r>
    <x v="2040"/>
    <n v="7637.8598629999997"/>
    <n v="57.31"/>
    <n v="38.804244308638694"/>
    <m/>
    <x v="0"/>
    <n v="956.10746827083733"/>
    <n v="5.1432891557651619"/>
    <s v=""/>
    <m/>
    <m/>
    <n v="817.807007"/>
    <n v="3690.2527455408022"/>
    <m/>
    <m/>
    <m/>
    <n v="2047"/>
    <n v="97.253351458838438"/>
    <n v="97.043481613539768"/>
    <m/>
    <n v="246.03542105926988"/>
    <n v="355.00696448747038"/>
    <e v="#REF!"/>
    <m/>
  </r>
  <r>
    <x v="2041"/>
    <n v="8271.8398440000001"/>
    <n v="59.28"/>
    <n v="41.466994422862058"/>
    <m/>
    <x v="0"/>
    <n v="890.32635254208446"/>
    <n v="5.5700625056363737"/>
    <s v=""/>
    <m/>
    <m/>
    <n v="883.86499000000003"/>
    <n v="4286.2992755846763"/>
    <m/>
    <m/>
    <m/>
    <n v="2048"/>
    <n v="105.3258585506147"/>
    <n v="105.09583303246643"/>
    <m/>
    <n v="265.90881847775285"/>
    <n v="412.34739180098109"/>
    <e v="#REF!"/>
    <m/>
  </r>
  <r>
    <x v="2042"/>
    <n v="8141.4301759999998"/>
    <n v="61.15"/>
    <n v="44.067223965935341"/>
    <m/>
    <x v="0"/>
    <n v="834.10894473365306"/>
    <n v="5.4818196459572031"/>
    <s v=""/>
    <m/>
    <m/>
    <n v="868.70696999999996"/>
    <n v="4138.961982768421"/>
    <m/>
    <m/>
    <m/>
    <n v="2049"/>
    <n v="103.66534402126682"/>
    <n v="103.43086844045958"/>
    <m/>
    <n v="261.34856183871329"/>
    <n v="398.17335856119684"/>
    <e v="#REF!"/>
    <m/>
  </r>
  <r>
    <x v="2043"/>
    <n v="8926.7197269999997"/>
    <n v="60.07"/>
    <n v="42.505513888601122"/>
    <m/>
    <x v="0"/>
    <n v="863.52873584021006"/>
    <n v="6.0104174418445053"/>
    <s v=""/>
    <m/>
    <m/>
    <n v="845.25799600000005"/>
    <n v="3915.4154599687863"/>
    <m/>
    <m/>
    <m/>
    <n v="2050"/>
    <n v="113.66448541299681"/>
    <n v="113.40444156314661"/>
    <m/>
    <n v="254.29399010954509"/>
    <n v="376.66790135999986"/>
    <e v="#REF!"/>
    <m/>
  </r>
  <r>
    <x v="2044"/>
    <n v="8599.9199219999991"/>
    <n v="64.290000000000006"/>
    <n v="48.471811462159764"/>
    <m/>
    <x v="0"/>
    <n v="742.15562570698955"/>
    <n v="5.7902303360497029"/>
    <s v=""/>
    <m/>
    <m/>
    <n v="923.56097399999999"/>
    <n v="4640.7281583845661"/>
    <m/>
    <m/>
    <m/>
    <n v="2051"/>
    <n v="109.50332288024232"/>
    <n v="109.24995545404167"/>
    <m/>
    <n v="277.85126706795188"/>
    <n v="446.44389696895837"/>
    <e v="#REF!"/>
    <m/>
  </r>
  <r>
    <x v="2045"/>
    <n v="9488.3203130000002"/>
    <n v="69.709999999999994"/>
    <n v="56.637862766271674"/>
    <m/>
    <x v="0"/>
    <n v="616.98140447951948"/>
    <n v="6.3882141553658078"/>
    <s v=""/>
    <m/>
    <m/>
    <n v="936.97601299999997"/>
    <n v="4775.4214989663005"/>
    <m/>
    <m/>
    <m/>
    <n v="2052"/>
    <n v="120.81538110228941"/>
    <n v="120.53270274231144"/>
    <m/>
    <n v="281.88715174568188"/>
    <n v="459.40156607018167"/>
    <e v="#REF!"/>
    <m/>
  </r>
  <r>
    <x v="2046"/>
    <n v="10135.700194999999"/>
    <n v="69.260000000000005"/>
    <n v="55.899892860515521"/>
    <m/>
    <x v="0"/>
    <n v="624.91490611628456"/>
    <n v="6.8238988646890926"/>
    <s v=""/>
    <m/>
    <m/>
    <n v="944.21002199999998"/>
    <n v="4849.0320733413555"/>
    <m/>
    <m/>
    <m/>
    <n v="2053"/>
    <n v="129.05850997881188"/>
    <n v="128.75319352127573"/>
    <m/>
    <n v="284.06348728087198"/>
    <n v="466.48299608731122"/>
    <e v="#REF!"/>
    <m/>
  </r>
  <r>
    <x v="2047"/>
    <n v="11231.799805000001"/>
    <n v="80.849999999999994"/>
    <n v="74.572550901454761"/>
    <m/>
    <x v="0"/>
    <n v="415.73528528314847"/>
    <n v="7.5610648825631088"/>
    <s v=""/>
    <m/>
    <m/>
    <n v="895.37097200000005"/>
    <n v="4346.9540724316375"/>
    <m/>
    <m/>
    <m/>
    <n v="2054"/>
    <n v="143.01521545878853"/>
    <n v="142.66202787516323"/>
    <m/>
    <n v="269.37036759855954"/>
    <n v="418.18245969335339"/>
    <e v="#REF!"/>
    <m/>
  </r>
  <r>
    <x v="2048"/>
    <n v="11372.200194999999"/>
    <n v="71.36"/>
    <n v="57.059338771978531"/>
    <m/>
    <x v="0"/>
    <n v="513.30988068974716"/>
    <n v="7.6553808859114296"/>
    <s v=""/>
    <m/>
    <m/>
    <n v="849.97100799999998"/>
    <n v="3906.0271270324615"/>
    <m/>
    <m/>
    <m/>
    <n v="2055"/>
    <n v="144.80294248161252"/>
    <n v="144.44158042599267"/>
    <m/>
    <n v="255.71188929841492"/>
    <n v="375.76473190057737"/>
    <e v="#REF!"/>
    <m/>
  </r>
  <r>
    <x v="2049"/>
    <n v="10660.400390999999"/>
    <n v="69.47"/>
    <n v="54.030342949572209"/>
    <m/>
    <x v="0"/>
    <n v="540.47362217874411"/>
    <n v="7.1760345323827046"/>
    <s v=""/>
    <m/>
    <m/>
    <n v="812.84497099999999"/>
    <n v="3564.7111940266136"/>
    <m/>
    <m/>
    <m/>
    <n v="2056"/>
    <n v="135.73955067442714"/>
    <n v="135.39728257759339"/>
    <m/>
    <n v="244.54260355327943"/>
    <n v="342.92970902740626"/>
    <e v="#REF!"/>
    <m/>
  </r>
  <r>
    <x v="2050"/>
    <n v="9937.0703130000002"/>
    <n v="68.47"/>
    <n v="52.468515762841555"/>
    <m/>
    <x v="0"/>
    <n v="556.00540220569417"/>
    <n v="6.6889517391472744"/>
    <s v=""/>
    <m/>
    <m/>
    <n v="864.18902600000001"/>
    <n v="4014.943918723955"/>
    <m/>
    <m/>
    <m/>
    <n v="2057"/>
    <n v="126.52934316102923"/>
    <n v="126.20701373248468"/>
    <m/>
    <n v="259.98934842424296"/>
    <n v="386.24266451558174"/>
    <e v="#REF!"/>
    <m/>
  </r>
  <r>
    <x v="2051"/>
    <n v="9669.4296880000002"/>
    <n v="70.52"/>
    <n v="55.590234340526578"/>
    <m/>
    <x v="0"/>
    <n v="522.68272279970654"/>
    <n v="6.5082862851167969"/>
    <s v=""/>
    <m/>
    <m/>
    <n v="869.31500200000005"/>
    <n v="4062.2596914197329"/>
    <m/>
    <m/>
    <m/>
    <n v="2058"/>
    <n v="123.12145819918541"/>
    <n v="122.79822139446181"/>
    <m/>
    <n v="261.53148691499297"/>
    <n v="390.79450147509749"/>
    <e v="#REF!"/>
    <m/>
  </r>
  <r>
    <x v="2052"/>
    <n v="10393.900390999999"/>
    <n v="73.33"/>
    <n v="60.013190677531689"/>
    <m/>
    <x v="0"/>
    <n v="481.00099250632178"/>
    <n v="6.9957299328390077"/>
    <s v=""/>
    <m/>
    <m/>
    <n v="878.26501499999995"/>
    <n v="4145.7987262526231"/>
    <m/>
    <m/>
    <m/>
    <n v="2059"/>
    <n v="132.34618936266298"/>
    <n v="131.99529883513893"/>
    <m/>
    <n v="264.22407844097984"/>
    <n v="398.83106189987438"/>
    <e v="#REF!"/>
    <m/>
  </r>
  <r>
    <x v="2053"/>
    <n v="10687.200194999999"/>
    <n v="73.239999999999995"/>
    <n v="59.858662168463887"/>
    <m/>
    <x v="0"/>
    <n v="482.15664656612051"/>
    <n v="7.1929514001180257"/>
    <s v=""/>
    <m/>
    <m/>
    <n v="855.19897500000002"/>
    <n v="3927.9337756588043"/>
    <m/>
    <m/>
    <m/>
    <n v="2060"/>
    <n v="136.08079426938573"/>
    <n v="135.7164697151066"/>
    <m/>
    <n v="257.28471155491212"/>
    <n v="377.87217910465552"/>
    <e v="#REF!"/>
    <m/>
  </r>
  <r>
    <x v="2054"/>
    <n v="10385"/>
    <n v="76.12"/>
    <n v="64.558496177624292"/>
    <m/>
    <x v="0"/>
    <n v="444.21207388543439"/>
    <n v="6.9893755812511635"/>
    <s v=""/>
    <m/>
    <m/>
    <n v="872.20001200000002"/>
    <n v="4084.0003160013048"/>
    <m/>
    <m/>
    <m/>
    <n v="2061"/>
    <n v="132.2328601225918"/>
    <n v="131.87540505067423"/>
    <m/>
    <n v="262.39943576360218"/>
    <n v="392.88597695684922"/>
    <e v="#REF!"/>
    <m/>
  </r>
  <r>
    <x v="2055"/>
    <n v="10977.400390999999"/>
    <n v="76.099999999999994"/>
    <n v="64.516793282364532"/>
    <m/>
    <x v="0"/>
    <n v="444.42237777620926"/>
    <n v="7.3878841869891767"/>
    <s v=""/>
    <m/>
    <m/>
    <n v="856.853027"/>
    <n v="3940.1770088128674"/>
    <m/>
    <m/>
    <m/>
    <n v="2062"/>
    <n v="139.7759316719102"/>
    <n v="139.39445781682596"/>
    <m/>
    <n v="257.78232942415343"/>
    <n v="379.04999356269997"/>
    <e v="#REF!"/>
    <m/>
  </r>
  <r>
    <x v="2056"/>
    <n v="11532.400390999999"/>
    <n v="79.94"/>
    <n v="71.002134210811946"/>
    <m/>
    <x v="0"/>
    <n v="399.54820717522296"/>
    <n v="7.7607979138619676"/>
    <s v=""/>
    <m/>
    <m/>
    <n v="853.68402100000003"/>
    <n v="3910.729956910825"/>
    <m/>
    <m/>
    <m/>
    <n v="2063"/>
    <n v="146.84278168327646"/>
    <n v="146.43058689711535"/>
    <m/>
    <n v="256.82894100992411"/>
    <n v="376.21715006126738"/>
    <e v="#REF!"/>
    <m/>
  </r>
  <r>
    <x v="2057"/>
    <n v="11500.099609000001"/>
    <n v="73.260000000000005"/>
    <n v="59.128749396933863"/>
    <m/>
    <x v="0"/>
    <n v="466.30204034733856"/>
    <n v="7.738859481544039"/>
    <s v=""/>
    <m/>
    <m/>
    <n v="816.95098900000005"/>
    <n v="3574.0895728333367"/>
    <m/>
    <m/>
    <m/>
    <n v="2064"/>
    <n v="146.4314937884227"/>
    <n v="146.01665297491144"/>
    <m/>
    <n v="245.77788994586342"/>
    <n v="343.83192088701708"/>
    <e v="#REF!"/>
    <m/>
  </r>
  <r>
    <x v="2058"/>
    <n v="10803.900390999999"/>
    <n v="67.349999999999994"/>
    <n v="49.582752223452957"/>
    <m/>
    <x v="0"/>
    <n v="541.51241242084996"/>
    <n v="7.2701710136400397"/>
    <s v=""/>
    <m/>
    <m/>
    <n v="752.83099400000003"/>
    <n v="3012.9731659894951"/>
    <m/>
    <m/>
    <m/>
    <m/>
    <n v="137.56674522691554"/>
    <n v="137.17344790903692"/>
    <m/>
    <n v="226.48753191137513"/>
    <n v="289.85181544343828"/>
    <e v="#REF!"/>
    <m/>
  </r>
  <r>
    <x v="2059"/>
    <n v="9951.4404300000006"/>
    <n v="64.680000000000007"/>
    <n v="45.645966228264939"/>
    <m/>
    <x v="0"/>
    <n v="584.41928397472088"/>
    <n v="6.6963585457290637"/>
    <s v=""/>
    <m/>
    <m/>
    <n v="704.59600799999998"/>
    <n v="2626.8142947400652"/>
    <m/>
    <m/>
    <m/>
    <n v="2066"/>
    <n v="126.71231876730813"/>
    <n v="126.3467652176854"/>
    <m/>
    <n v="211.9761435413584"/>
    <n v="252.7028454012582"/>
    <e v="#REF!"/>
    <m/>
  </r>
  <r>
    <x v="2060"/>
    <n v="9414.6904300000006"/>
    <n v="62.02"/>
    <n v="41.886486166994757"/>
    <m/>
    <x v="0"/>
    <n v="632.45798074430331"/>
    <n v="6.3350127335663222"/>
    <s v=""/>
    <m/>
    <m/>
    <n v="728.91601600000001"/>
    <n v="2808.0775035317261"/>
    <m/>
    <m/>
    <m/>
    <n v="2067"/>
    <n v="119.87784715721654"/>
    <n v="119.52889933133163"/>
    <m/>
    <n v="219.29276391417065"/>
    <n v="270.14059451048774"/>
    <e v="#REF!"/>
    <m/>
  </r>
  <r>
    <x v="2061"/>
    <n v="9602.9296880000002"/>
    <n v="61.31"/>
    <n v="40.912660499997187"/>
    <m/>
    <x v="0"/>
    <n v="646.90571504054992"/>
    <n v="6.4611717531915165"/>
    <s v=""/>
    <m/>
    <m/>
    <n v="699.83099400000003"/>
    <n v="2583.7834767285844"/>
    <m/>
    <m/>
    <m/>
    <n v="2068"/>
    <n v="122.27470950412982"/>
    <n v="121.90926530543918"/>
    <m/>
    <n v="210.54259966632614"/>
    <n v="248.56322648216712"/>
    <e v="#REF!"/>
    <m/>
  </r>
  <r>
    <x v="2062"/>
    <n v="9173.0400389999995"/>
    <n v="62.38"/>
    <n v="42.335595780659965"/>
    <m/>
    <x v="0"/>
    <n v="624.29206610100118"/>
    <n v="6.1717670033426293"/>
    <s v=""/>
    <m/>
    <m/>
    <n v="690.82702600000005"/>
    <n v="2517.2331563506709"/>
    <m/>
    <m/>
    <m/>
    <n v="2069"/>
    <n v="116.80089748445074"/>
    <n v="116.44878200957956"/>
    <m/>
    <n v="207.83377589846597"/>
    <n v="242.16100179672233"/>
    <e v="#REF!"/>
    <m/>
  </r>
  <r>
    <x v="2063"/>
    <n v="9214.6503909999992"/>
    <n v="56.91"/>
    <n v="34.906709273928364"/>
    <m/>
    <x v="0"/>
    <n v="733.74586564622462"/>
    <n v="6.1996017452306873"/>
    <s v=""/>
    <m/>
    <m/>
    <n v="614.29101600000001"/>
    <n v="1959.4193899582965"/>
    <m/>
    <m/>
    <m/>
    <n v="2070"/>
    <n v="117.33072472139516"/>
    <n v="116.97396738820126"/>
    <m/>
    <n v="184.8080873370246"/>
    <n v="188.49861452648156"/>
    <e v="#REF!"/>
    <m/>
  </r>
  <r>
    <x v="2064"/>
    <n v="8290.7597659999992"/>
    <n v="56.68"/>
    <n v="34.620386588429419"/>
    <m/>
    <x v="0"/>
    <n v="739.6384929753616"/>
    <n v="5.5778644593996942"/>
    <s v=""/>
    <m/>
    <m/>
    <n v="611.30401600000005"/>
    <n v="1940.314001995644"/>
    <m/>
    <m/>
    <m/>
    <n v="2071"/>
    <n v="105.5667671109764"/>
    <n v="105.24304014714552"/>
    <m/>
    <n v="183.9094550235159"/>
    <n v="186.66065212833078"/>
    <e v="#REF!"/>
    <m/>
  </r>
  <r>
    <x v="2065"/>
    <n v="8322.9101559999999"/>
    <n v="58.9"/>
    <n v="37.327857252477727"/>
    <m/>
    <x v="0"/>
    <n v="681.66077267095011"/>
    <n v="5.5993488860612199"/>
    <s v=""/>
    <m/>
    <m/>
    <n v="601.66601600000001"/>
    <n v="1879.0824785586155"/>
    <m/>
    <m/>
    <m/>
    <n v="2072"/>
    <n v="105.97614005500691"/>
    <n v="105.6484078992907"/>
    <m/>
    <n v="181.00988413714265"/>
    <n v="180.77010241121721"/>
    <e v="#REF!"/>
    <m/>
  </r>
  <r>
    <x v="2066"/>
    <n v="8344.1201170000004"/>
    <n v="57.79"/>
    <n v="35.907943903364284"/>
    <m/>
    <x v="0"/>
    <n v="707.31776629955573"/>
    <n v="5.6131798581925523"/>
    <s v=""/>
    <m/>
    <m/>
    <n v="556.72601299999997"/>
    <n v="1598.2446543775388"/>
    <m/>
    <m/>
    <m/>
    <n v="2073"/>
    <n v="106.24620782641939"/>
    <n v="105.90937041745281"/>
    <m/>
    <n v="167.48978408191059"/>
    <n v="153.75314982002575"/>
    <e v="#REF!"/>
    <m/>
  </r>
  <r>
    <x v="2067"/>
    <n v="8619.6699219999991"/>
    <n v="61.48"/>
    <n v="40.488641762239631"/>
    <m/>
    <x v="0"/>
    <n v="616.95381230165174"/>
    <n v="5.7983942715045655"/>
    <s v=""/>
    <m/>
    <m/>
    <n v="557.17498799999998"/>
    <n v="1600.7812555057637"/>
    <m/>
    <m/>
    <m/>
    <n v="2074"/>
    <n v="109.75480087614228"/>
    <n v="109.4039924323671"/>
    <m/>
    <n v="167.62485721313175"/>
    <n v="153.99717404512384"/>
    <e v="#REF!"/>
    <m/>
  </r>
  <r>
    <x v="2068"/>
    <n v="8937.4804690000001"/>
    <n v="61.13"/>
    <n v="40.022820265341672"/>
    <m/>
    <x v="0"/>
    <n v="623.946219809421"/>
    <n v="6.0120268181192618"/>
    <s v=""/>
    <m/>
    <m/>
    <n v="561.73199499999998"/>
    <n v="1626.9242042808512"/>
    <m/>
    <m/>
    <m/>
    <n v="2075"/>
    <n v="113.80150261970854"/>
    <n v="113.4348072439782"/>
    <m/>
    <n v="168.99582264436219"/>
    <n v="156.51215866199325"/>
    <e v="#REF!"/>
    <m/>
  </r>
  <r>
    <x v="2069"/>
    <n v="8939.4404300000006"/>
    <n v="59.29"/>
    <n v="37.608929282259417"/>
    <m/>
    <x v="0"/>
    <n v="661.47503747095504"/>
    <n v="6.0131887247261808"/>
    <s v=""/>
    <m/>
    <m/>
    <n v="539.70202600000005"/>
    <n v="1499.2763756299478"/>
    <m/>
    <m/>
    <m/>
    <n v="2076"/>
    <n v="113.82645892676283"/>
    <n v="113.45673007565856"/>
    <m/>
    <n v="162.36815541671072"/>
    <n v="144.23227668709805"/>
    <e v="#REF!"/>
    <m/>
  </r>
  <r>
    <x v="2070"/>
    <n v="8736.25"/>
    <n v="59.24"/>
    <n v="37.540971087000543"/>
    <m/>
    <x v="0"/>
    <n v="662.55626490071074"/>
    <n v="5.8763580469898145"/>
    <s v=""/>
    <m/>
    <m/>
    <n v="539.61901899999998"/>
    <n v="1498.776593990091"/>
    <m/>
    <m/>
    <m/>
    <n v="2077"/>
    <n v="111.23922236360063"/>
    <n v="110.87501146001486"/>
    <m/>
    <n v="162.34318294518494"/>
    <n v="144.1841970635312"/>
    <e v="#REF!"/>
    <m/>
  </r>
  <r>
    <x v="2071"/>
    <n v="8498.4697269999997"/>
    <n v="54.46"/>
    <n v="31.471320836167127"/>
    <m/>
    <x v="0"/>
    <n v="769.44341463825469"/>
    <n v="5.7159709990224288"/>
    <s v=""/>
    <m/>
    <m/>
    <n v="489.95098899999999"/>
    <n v="1222.7790140911675"/>
    <m/>
    <m/>
    <m/>
    <n v="2078"/>
    <n v="108.21155114746961"/>
    <n v="107.84883170050698"/>
    <m/>
    <n v="147.40066647169326"/>
    <n v="117.6328820718406"/>
    <e v="#REF!"/>
    <m/>
  </r>
  <r>
    <x v="2072"/>
    <n v="8200"/>
    <n v="54.36"/>
    <n v="31.351965053551393"/>
    <m/>
    <x v="0"/>
    <n v="772.22908090027079"/>
    <n v="5.515080216609328"/>
    <s v=""/>
    <m/>
    <m/>
    <n v="450.11599699999999"/>
    <n v="1023.9189102623056"/>
    <m/>
    <m/>
    <m/>
    <n v="2079"/>
    <n v="104.41111728505082"/>
    <n v="104.058428252631"/>
    <m/>
    <n v="135.41639763354101"/>
    <n v="98.502289484854643"/>
    <e v="#REF!"/>
    <m/>
  </r>
  <r>
    <x v="2073"/>
    <n v="7836.830078"/>
    <n v="54.26"/>
    <n v="31.232850150585346"/>
    <m/>
    <x v="0"/>
    <n v="775.03004927053712"/>
    <n v="5.2706855610447647"/>
    <s v=""/>
    <m/>
    <m/>
    <n v="446.27899200000002"/>
    <n v="1006.4362370249357"/>
    <m/>
    <m/>
    <m/>
    <n v="2080"/>
    <n v="99.786851758179509"/>
    <n v="99.447194556554919"/>
    <m/>
    <n v="134.26204320431623"/>
    <n v="96.820434288181531"/>
    <e v="#REF!"/>
    <m/>
  </r>
  <r>
    <x v="2074"/>
    <n v="7979.0698240000002"/>
    <n v="50.38"/>
    <n v="26.762853979035583"/>
    <m/>
    <x v="0"/>
    <n v="885.83071486717597"/>
    <n v="5.3662096927958283"/>
    <s v=""/>
    <m/>
    <m/>
    <n v="385.96798699999999"/>
    <n v="734.39384922494116"/>
    <m/>
    <m/>
    <m/>
    <n v="2081"/>
    <n v="101.59799941698462"/>
    <n v="101.24954205102601"/>
    <m/>
    <n v="116.11761134854621"/>
    <n v="70.649613760644442"/>
    <e v="#REF!"/>
    <m/>
  </r>
  <r>
    <x v="2075"/>
    <n v="6844.8598629999997"/>
    <n v="48.01"/>
    <n v="24.233183519938429"/>
    <m/>
    <x v="0"/>
    <n v="969.12794549874957"/>
    <n v="4.6029337075136265"/>
    <s v=""/>
    <m/>
    <m/>
    <n v="386.42498799999998"/>
    <n v="736.05712172566336"/>
    <m/>
    <m/>
    <m/>
    <n v="2082"/>
    <n v="87.156032433589004"/>
    <n v="86.848065330479784"/>
    <m/>
    <n v="116.25509908403525"/>
    <n v="70.809622671229334"/>
    <e v="#REF!"/>
    <m/>
  </r>
  <r>
    <x v="2076"/>
    <n v="7102.2597660000001"/>
    <n v="51.24"/>
    <n v="27.490572490580064"/>
    <m/>
    <x v="0"/>
    <n v="838.67619534897437"/>
    <n v="4.7759020145167126"/>
    <s v=""/>
    <m/>
    <m/>
    <n v="416.89300500000002"/>
    <n v="852.1053148192982"/>
    <m/>
    <m/>
    <m/>
    <n v="2083"/>
    <n v="90.433521636185802"/>
    <n v="90.111628045316479"/>
    <m/>
    <n v="125.4213343049032"/>
    <n v="81.973605087937656"/>
    <e v="#REF!"/>
    <m/>
  </r>
  <r>
    <x v="2077"/>
    <n v="7456.4101559999999"/>
    <n v="47.12"/>
    <n v="23.066981225952642"/>
    <m/>
    <x v="0"/>
    <n v="973.50162194927771"/>
    <n v="5.0139193150522274"/>
    <s v=""/>
    <m/>
    <m/>
    <n v="380.54299900000001"/>
    <n v="703.49255553225885"/>
    <m/>
    <m/>
    <m/>
    <n v="2084"/>
    <n v="94.942940893117083"/>
    <n v="94.602533928438334"/>
    <m/>
    <n v="114.48551576193859"/>
    <n v="67.676870366352276"/>
    <e v="#REF!"/>
    <m/>
  </r>
  <r>
    <x v="2078"/>
    <n v="6848.6499020000001"/>
    <n v="46.43"/>
    <n v="22.388720991096232"/>
    <m/>
    <x v="0"/>
    <n v="1001.9618174538332"/>
    <n v="4.6051227820704019"/>
    <s v=""/>
    <m/>
    <m/>
    <n v="383.23199499999998"/>
    <n v="713.41623165520355"/>
    <m/>
    <m/>
    <m/>
    <n v="2085"/>
    <n v="87.204291239265103"/>
    <n v="86.889368747430979"/>
    <m/>
    <n v="115.29449423415004"/>
    <n v="68.631540514953997"/>
    <e v="#REF!"/>
    <m/>
  </r>
  <r>
    <x v="2079"/>
    <n v="6815.9599609999996"/>
    <n v="45.51"/>
    <n v="21.498874098725871"/>
    <m/>
    <x v="0"/>
    <n v="1041.6169563399153"/>
    <n v="4.5830223460999919"/>
    <s v=""/>
    <m/>
    <m/>
    <n v="370.28500400000001"/>
    <n v="665.19543422267543"/>
    <m/>
    <m/>
    <m/>
    <n v="2086"/>
    <n v="86.788048158314808"/>
    <n v="86.472378143404427"/>
    <m/>
    <n v="111.39942075731497"/>
    <n v="63.992639035272752"/>
    <e v="#REF!"/>
    <m/>
  </r>
  <r>
    <x v="2080"/>
    <n v="7044.3198240000002"/>
    <n v="45.83"/>
    <n v="21.793326074379394"/>
    <m/>
    <x v="0"/>
    <n v="1026.914639115221"/>
    <n v="4.7362007097788039"/>
    <s v=""/>
    <m/>
    <m/>
    <n v="398.52600100000001"/>
    <n v="766.60281440286701"/>
    <m/>
    <m/>
    <m/>
    <n v="2087"/>
    <n v="89.695768699642997"/>
    <n v="89.362544585358137"/>
    <m/>
    <n v="119.89566195915708"/>
    <n v="73.748156799712731"/>
    <e v="#REF!"/>
    <m/>
  </r>
  <r>
    <x v="2081"/>
    <n v="6795.4399409999996"/>
    <n v="46.98"/>
    <n v="22.884275358478593"/>
    <m/>
    <x v="0"/>
    <n v="975.32499148968861"/>
    <n v="4.5687490908135961"/>
    <s v=""/>
    <m/>
    <m/>
    <n v="414.24301100000002"/>
    <n v="827.04785334707276"/>
    <m/>
    <m/>
    <m/>
    <n v="2088"/>
    <n v="86.526765449179237"/>
    <n v="86.203070635115097"/>
    <m/>
    <n v="124.62408949773742"/>
    <n v="79.563045717508174"/>
    <e v="#REF!"/>
    <m/>
  </r>
  <r>
    <x v="2082"/>
    <n v="6843.4702150000003"/>
    <n v="47.52"/>
    <n v="23.407528584407917"/>
    <m/>
    <x v="0"/>
    <n v="952.85295697548895"/>
    <n v="4.6009213265195053"/>
    <s v=""/>
    <m/>
    <m/>
    <n v="430.540009"/>
    <n v="892.09971031569955"/>
    <m/>
    <m/>
    <m/>
    <n v="2089"/>
    <n v="87.13833795794109"/>
    <n v="86.810095764295951"/>
    <m/>
    <n v="129.52700513750531"/>
    <n v="85.821116334652558"/>
    <e v="#REF!"/>
    <m/>
  </r>
  <r>
    <x v="2083"/>
    <n v="6955.3798829999996"/>
    <n v="52.75"/>
    <n v="28.556500493457822"/>
    <m/>
    <x v="0"/>
    <n v="743.06341680699381"/>
    <n v="4.6760374087415917"/>
    <s v=""/>
    <m/>
    <m/>
    <n v="492.94101000000001"/>
    <n v="1150.6658568543833"/>
    <m/>
    <m/>
    <m/>
    <n v="2090"/>
    <n v="88.563290820243424"/>
    <n v="88.227384569812415"/>
    <m/>
    <n v="148.30020764633991"/>
    <n v="110.69550547042121"/>
    <e v="#REF!"/>
    <m/>
  </r>
  <r>
    <x v="2084"/>
    <n v="7901.0898440000001"/>
    <n v="55.69"/>
    <n v="31.735844443784703"/>
    <m/>
    <x v="0"/>
    <n v="660.19605639872725"/>
    <n v="5.3116911943046929"/>
    <s v=""/>
    <m/>
    <m/>
    <n v="492.73498499999999"/>
    <n v="1149.6744050256291"/>
    <m/>
    <m/>
    <m/>
    <n v="2091"/>
    <n v="100.6050754123912"/>
    <n v="100.22088806216911"/>
    <m/>
    <n v="148.23822548283451"/>
    <n v="110.60012655509166"/>
    <e v="#REF!"/>
    <m/>
  </r>
  <r>
    <x v="2085"/>
    <n v="8337.5703130000002"/>
    <n v="54.81"/>
    <n v="30.721767048733373"/>
    <m/>
    <x v="0"/>
    <n v="681.02620895956693"/>
    <n v="5.6046876801921695"/>
    <s v=""/>
    <m/>
    <m/>
    <n v="511.14700299999998"/>
    <n v="1235.4986646027323"/>
    <m/>
    <m/>
    <m/>
    <n v="2092"/>
    <n v="106.16280875890254"/>
    <n v="105.74914016504414"/>
    <m/>
    <n v="153.77744019046889"/>
    <n v="118.85652848004628"/>
    <e v="#REF!"/>
    <m/>
  </r>
  <r>
    <x v="2086"/>
    <n v="8071.6601559999999"/>
    <n v="54.16"/>
    <n v="29.989483367781521"/>
    <m/>
    <x v="0"/>
    <n v="697.14354192638245"/>
    <n v="5.4257961348256822"/>
    <s v=""/>
    <m/>
    <m/>
    <n v="502.89401199999998"/>
    <n v="1195.5710953392083"/>
    <m/>
    <m/>
    <m/>
    <n v="2093"/>
    <n v="102.77695795526678"/>
    <n v="102.37381790183225"/>
    <m/>
    <n v="151.29454618454437"/>
    <n v="115.01544600114696"/>
    <e v="#REF!"/>
    <m/>
  </r>
  <r>
    <x v="2087"/>
    <n v="7944.4301759999998"/>
    <n v="55.81"/>
    <n v="31.812924420424284"/>
    <m/>
    <x v="0"/>
    <n v="654.62989464887323"/>
    <n v="5.3401327362643469"/>
    <s v=""/>
    <m/>
    <m/>
    <n v="524.78900099999998"/>
    <n v="1299.6431230150606"/>
    <m/>
    <m/>
    <m/>
    <n v="2094"/>
    <n v="101.15693059380889"/>
    <n v="100.7575225329588"/>
    <m/>
    <n v="157.88160497909331"/>
    <n v="125.02730621259323"/>
    <e v="#REF!"/>
    <m/>
  </r>
  <r>
    <x v="2088"/>
    <n v="8159.2700199999999"/>
    <n v="56.73"/>
    <n v="32.857803370122603"/>
    <m/>
    <x v="0"/>
    <n v="633.01332373728394"/>
    <n v="5.4844022689629108"/>
    <s v=""/>
    <m/>
    <m/>
    <n v="567.88897699999995"/>
    <n v="1513.0788555622646"/>
    <m/>
    <m/>
    <m/>
    <n v="2095"/>
    <n v="103.89249988031939"/>
    <n v="103.479597322033"/>
    <m/>
    <n v="170.84813699953173"/>
    <n v="145.56009265013529"/>
    <e v="#REF!"/>
    <m/>
  </r>
  <r>
    <x v="2089"/>
    <n v="8286.8798829999996"/>
    <n v="58.6"/>
    <n v="35.019775281304078"/>
    <m/>
    <x v="0"/>
    <n v="591.24813490457609"/>
    <n v="5.5700325903208663"/>
    <s v=""/>
    <m/>
    <m/>
    <n v="615.71801800000003"/>
    <n v="1767.9039546319445"/>
    <m/>
    <m/>
    <m/>
    <n v="2096"/>
    <n v="105.51736431598063"/>
    <n v="105.09526859086446"/>
    <m/>
    <n v="185.23739771822366"/>
    <n v="170.07458830500906"/>
    <e v="#REF!"/>
    <m/>
  </r>
  <r>
    <x v="2090"/>
    <n v="8794.3896480000003"/>
    <n v="60.84"/>
    <n v="37.683423765552931"/>
    <m/>
    <x v="0"/>
    <n v="546.01613500418955"/>
    <n v="5.9106941193057336"/>
    <s v=""/>
    <m/>
    <m/>
    <n v="642.54797399999995"/>
    <n v="1921.8285446606819"/>
    <m/>
    <m/>
    <m/>
    <n v="2097"/>
    <n v="111.97951816923961"/>
    <n v="111.5228638170491"/>
    <m/>
    <n v="193.30913037025468"/>
    <n v="184.88232783778523"/>
    <e v="#REF!"/>
    <m/>
  </r>
  <r>
    <x v="2091"/>
    <n v="8934.3398440000001"/>
    <n v="65.03"/>
    <n v="42.868707267827141"/>
    <m/>
    <x v="0"/>
    <n v="470.78036163281655"/>
    <n v="6.0045981166095919"/>
    <s v=""/>
    <m/>
    <m/>
    <n v="708.15801999999996"/>
    <n v="2314.2367126690378"/>
    <m/>
    <m/>
    <m/>
    <n v="2098"/>
    <n v="113.76151284346179"/>
    <n v="113.29464264569619"/>
    <m/>
    <n v="213.04776693751029"/>
    <n v="222.63248810338524"/>
    <e v="#REF!"/>
    <m/>
  </r>
  <r>
    <x v="2092"/>
    <n v="9701.0302730000003"/>
    <n v="61.8"/>
    <n v="38.605528378634361"/>
    <m/>
    <x v="0"/>
    <n v="517.52259577986342"/>
    <n v="6.5197063249327707"/>
    <s v=""/>
    <m/>
    <m/>
    <n v="615.41601600000001"/>
    <n v="1708.0371923313919"/>
    <m/>
    <m/>
    <m/>
    <n v="2099"/>
    <n v="123.52383044146727"/>
    <n v="123.01369448771869"/>
    <m/>
    <n v="185.14654108750912"/>
    <n v="164.31533032906316"/>
    <e v="#REF!"/>
    <m/>
  </r>
  <r>
    <x v="2093"/>
    <n v="8867.3203130000002"/>
    <n v="61.08"/>
    <n v="37.70143670765421"/>
    <m/>
    <x v="0"/>
    <n v="529.55443517827337"/>
    <n v="5.9592453583449467"/>
    <s v=""/>
    <m/>
    <m/>
    <n v="662.80902100000003"/>
    <n v="1971.0573054818785"/>
    <m/>
    <m/>
    <m/>
    <n v="2100"/>
    <n v="112.90814892740934"/>
    <n v="112.43892766847289"/>
    <m/>
    <n v="199.40462134438212"/>
    <n v="189.61819666566726"/>
    <e v="#REF!"/>
    <m/>
  </r>
  <r>
    <x v="2094"/>
    <n v="9290.6298829999996"/>
    <n v="62.35"/>
    <n v="39.264509842995217"/>
    <m/>
    <x v="0"/>
    <n v="507.50545044830352"/>
    <n v="6.2435662682254565"/>
    <s v=""/>
    <m/>
    <m/>
    <n v="647.03198199999997"/>
    <n v="1877.1736415295047"/>
    <m/>
    <m/>
    <m/>
    <n v="2101"/>
    <n v="118.29817638608669"/>
    <n v="117.8034891688518"/>
    <m/>
    <n v="194.6581342145237"/>
    <n v="180.58646988354693"/>
    <e v="#REF!"/>
    <m/>
  </r>
  <r>
    <x v="2095"/>
    <n v="9426.1103519999997"/>
    <n v="64.3"/>
    <n v="41.705423510365094"/>
    <m/>
    <x v="0"/>
    <n v="475.73450538365387"/>
    <n v="6.3341183708033242"/>
    <s v=""/>
    <m/>
    <m/>
    <n v="669.92401099999995"/>
    <n v="2009.8473765029166"/>
    <m/>
    <m/>
    <m/>
    <n v="2102"/>
    <n v="120.02325774445167"/>
    <n v="119.51202451179138"/>
    <m/>
    <n v="201.5451502778576"/>
    <n v="193.3498503801919"/>
    <e v="#REF!"/>
    <m/>
  </r>
  <r>
    <x v="2096"/>
    <n v="9251.4697269999997"/>
    <n v="61.69"/>
    <n v="38.315076144770508"/>
    <m/>
    <x v="0"/>
    <n v="514.33080050124249"/>
    <n v="6.2166022848754636"/>
    <s v=""/>
    <m/>
    <m/>
    <n v="673.612976"/>
    <n v="2031.9296657720636"/>
    <m/>
    <m/>
    <m/>
    <n v="2103"/>
    <n v="117.79954764937733"/>
    <n v="117.29473324570488"/>
    <m/>
    <n v="202.65496720199641"/>
    <n v="195.47419443544584"/>
    <e v="#REF!"/>
    <m/>
  </r>
  <r>
    <x v="2097"/>
    <n v="9104.5996090000008"/>
    <n v="62.83"/>
    <n v="39.726373093018374"/>
    <m/>
    <x v="0"/>
    <n v="495.29488098089615"/>
    <n v="6.1177524501633815"/>
    <s v=""/>
    <m/>
    <m/>
    <n v="687.14898700000003"/>
    <n v="2113.5370283439847"/>
    <m/>
    <m/>
    <m/>
    <n v="2104"/>
    <n v="115.92944117179597"/>
    <n v="115.42963645124782"/>
    <m/>
    <n v="206.72724603715184"/>
    <n v="203.32492555447124"/>
    <e v="#REF!"/>
    <m/>
  </r>
  <r>
    <x v="2098"/>
    <n v="9233.9697269999997"/>
    <n v="66.44"/>
    <n v="44.286120809072521"/>
    <m/>
    <x v="0"/>
    <n v="438.35315006450628"/>
    <n v="6.2045200262163744"/>
    <s v=""/>
    <m/>
    <m/>
    <n v="779.54303000000004"/>
    <n v="2681.840277419265"/>
    <m/>
    <m/>
    <m/>
    <n v="2105"/>
    <n v="117.57671904541533"/>
    <n v="117.06676541995682"/>
    <m/>
    <n v="234.52378859339984"/>
    <n v="257.99641427739761"/>
    <e v="#REF!"/>
    <m/>
  </r>
  <r>
    <x v="2099"/>
    <n v="9695.5"/>
    <n v="66.42"/>
    <n v="44.254123097907922"/>
    <m/>
    <x v="0"/>
    <n v="438.59424086260725"/>
    <n v="6.5144634421056287"/>
    <s v=""/>
    <m/>
    <m/>
    <n v="785.62402299999997"/>
    <n v="2723.6106766197968"/>
    <m/>
    <m/>
    <m/>
    <n v="2106"/>
    <n v="123.45341312648905"/>
    <n v="122.9147718746147"/>
    <m/>
    <n v="236.35324182675109"/>
    <n v="262.01477931852639"/>
    <e v="#REF!"/>
    <m/>
  </r>
  <r>
    <x v="2100"/>
    <n v="9645.6699219999991"/>
    <n v="64.849999999999994"/>
    <n v="42.146767298842818"/>
    <m/>
    <x v="0"/>
    <n v="459.30591634789823"/>
    <n v="6.4804762836527834"/>
    <s v=""/>
    <m/>
    <m/>
    <n v="753.72497599999997"/>
    <n v="2502.2413541947108"/>
    <m/>
    <m/>
    <m/>
    <n v="2107"/>
    <n v="122.81892359985719"/>
    <n v="122.27350281768872"/>
    <m/>
    <n v="226.75648440983346"/>
    <n v="240.71877153701578"/>
    <e v="#REF!"/>
    <m/>
  </r>
  <r>
    <x v="2101"/>
    <n v="9380.8701170000004"/>
    <n v="63.45"/>
    <n v="40.322153478393254"/>
    <m/>
    <x v="0"/>
    <n v="479.11325732328811"/>
    <n v="6.3024055907076431"/>
    <s v=""/>
    <m/>
    <m/>
    <n v="752.85699499999998"/>
    <n v="2496.4139566912086"/>
    <m/>
    <m/>
    <m/>
    <n v="2108"/>
    <n v="119.44721097828237"/>
    <n v="118.91366838229401"/>
    <m/>
    <n v="226.49535425445632"/>
    <n v="240.15816855363474"/>
    <e v="#REF!"/>
    <m/>
  </r>
  <r>
    <x v="2102"/>
    <n v="9223.7304690000001"/>
    <n v="63.74"/>
    <n v="40.685835354185343"/>
    <m/>
    <x v="0"/>
    <n v="474.70871608975489"/>
    <n v="6.1966722418489937"/>
    <s v=""/>
    <m/>
    <m/>
    <n v="752.27502400000003"/>
    <n v="2492.4902257194808"/>
    <m/>
    <m/>
    <m/>
    <n v="2109"/>
    <n v="117.44634192737266"/>
    <n v="116.91869357431516"/>
    <m/>
    <n v="226.32026957212457"/>
    <n v="239.78070068956453"/>
    <e v="#REF!"/>
    <m/>
  </r>
  <r>
    <x v="2103"/>
    <n v="9325.9599610000005"/>
    <n v="62.44"/>
    <n v="39.021526618871142"/>
    <m/>
    <x v="0"/>
    <n v="494.04771187449137"/>
    <n v="6.265188829184849"/>
    <s v=""/>
    <m/>
    <m/>
    <n v="727.27697799999999"/>
    <n v="2326.7797527493631"/>
    <m/>
    <m/>
    <m/>
    <n v="2110"/>
    <n v="118.7480364980072"/>
    <n v="118.21146323629236"/>
    <m/>
    <n v="218.79966297347138"/>
    <n v="223.83914436554551"/>
    <e v="#REF!"/>
    <m/>
  </r>
  <r>
    <x v="2104"/>
    <n v="9052.9599610000005"/>
    <n v="59.27"/>
    <n v="35.055152961089618"/>
    <m/>
    <x v="0"/>
    <n v="544.18635199828361"/>
    <n v="6.0816288747617122"/>
    <s v=""/>
    <m/>
    <m/>
    <n v="679.58599900000002"/>
    <n v="2021.5718606729815"/>
    <m/>
    <m/>
    <m/>
    <n v="2111"/>
    <n v="115.27191027620002"/>
    <n v="114.74805752011233"/>
    <m/>
    <n v="204.45193790073452"/>
    <n v="194.47776053226096"/>
    <e v="#REF!"/>
    <m/>
  </r>
  <r>
    <x v="2105"/>
    <n v="8713.0996090000008"/>
    <n v="60.16"/>
    <n v="36.094874665389"/>
    <m/>
    <x v="0"/>
    <n v="527.81498911656251"/>
    <n v="5.8528592796183192"/>
    <s v=""/>
    <m/>
    <m/>
    <n v="730.54901099999995"/>
    <n v="2324.5927046336092"/>
    <m/>
    <m/>
    <m/>
    <n v="2112"/>
    <n v="110.94444697458897"/>
    <n v="110.43163716580462"/>
    <m/>
    <n v="219.78404683174617"/>
    <n v="223.62874758074534"/>
    <e v="#REF!"/>
    <m/>
  </r>
  <r>
    <x v="2106"/>
    <n v="8705.1904300000006"/>
    <n v="58.79"/>
    <n v="34.446772930663336"/>
    <m/>
    <x v="0"/>
    <n v="551.82695979613447"/>
    <n v="5.8473942423344765"/>
    <s v=""/>
    <m/>
    <m/>
    <n v="708.87097200000005"/>
    <n v="2186.5781967120456"/>
    <m/>
    <m/>
    <m/>
    <n v="2113"/>
    <n v="110.84373889944294"/>
    <n v="110.32852294665219"/>
    <m/>
    <n v="213.2622569626796"/>
    <n v="210.35157799617645"/>
    <e v="#REF!"/>
    <m/>
  </r>
  <r>
    <x v="2107"/>
    <n v="8504.4101559999999"/>
    <n v="56.81"/>
    <n v="32.122620834970455"/>
    <m/>
    <x v="0"/>
    <n v="588.96841249202998"/>
    <n v="5.7123787323746438"/>
    <s v=""/>
    <m/>
    <m/>
    <n v="707.04998799999998"/>
    <n v="2175.288186390188"/>
    <m/>
    <m/>
    <m/>
    <n v="2114"/>
    <n v="108.28719100466992"/>
    <n v="107.78105288196738"/>
    <m/>
    <n v="212.7144179721264"/>
    <n v="209.26546477581826"/>
    <e v="#REF!"/>
    <m/>
  </r>
  <r>
    <x v="2108"/>
    <n v="8370.0498050000006"/>
    <n v="56.18"/>
    <n v="31.40638057089155"/>
    <m/>
    <x v="0"/>
    <n v="602.00059842737926"/>
    <n v="5.6219830855720723"/>
    <s v=""/>
    <m/>
    <m/>
    <n v="672.65698199999997"/>
    <n v="1963.6126923011466"/>
    <m/>
    <m/>
    <m/>
    <n v="2115"/>
    <n v="106.57637217945998"/>
    <n v="106.0754695436096"/>
    <m/>
    <n v="202.36735853111577"/>
    <n v="188.902015496161"/>
    <e v="#REF!"/>
    <m/>
  </r>
  <r>
    <x v="2109"/>
    <n v="8091.830078"/>
    <n v="56.52"/>
    <n v="31.782690080858437"/>
    <m/>
    <x v="0"/>
    <n v="594.68267531290621"/>
    <n v="5.4349673954003412"/>
    <s v=""/>
    <m/>
    <m/>
    <n v="694.36700399999995"/>
    <n v="2090.3101620991997"/>
    <m/>
    <m/>
    <m/>
    <n v="2116"/>
    <n v="103.03378284448291"/>
    <n v="102.54686107128973"/>
    <m/>
    <n v="208.89877041467281"/>
    <n v="201.09047175179296"/>
    <e v="#REF!"/>
    <m/>
  </r>
  <r>
    <x v="2110"/>
    <n v="8522.3300780000009"/>
    <n v="57.49"/>
    <n v="32.861716260958559"/>
    <m/>
    <x v="0"/>
    <n v="574.23975195832054"/>
    <n v="5.7236705538464454"/>
    <s v=""/>
    <m/>
    <m/>
    <n v="699.22198500000002"/>
    <n v="2119.377108076741"/>
    <m/>
    <m/>
    <m/>
    <n v="2117"/>
    <n v="108.51536650194809"/>
    <n v="107.99410675395393"/>
    <m/>
    <n v="210.35938066176718"/>
    <n v="203.88674858428834"/>
    <e v="#REF!"/>
    <m/>
  </r>
  <r>
    <x v="2111"/>
    <n v="8419.8701170000004"/>
    <n v="56.09"/>
    <n v="31.257446732809942"/>
    <m/>
    <x v="0"/>
    <n v="602.1777032245534"/>
    <n v="5.6547103770733917"/>
    <s v=""/>
    <m/>
    <m/>
    <n v="647.74102800000003"/>
    <n v="1807.2438089147765"/>
    <m/>
    <m/>
    <m/>
    <n v="2118"/>
    <n v="107.21073735499776"/>
    <n v="106.6929674549431"/>
    <m/>
    <n v="194.87144912827131"/>
    <n v="173.85913186214171"/>
    <e v="#REF!"/>
    <m/>
  </r>
  <r>
    <x v="2112"/>
    <n v="8037.080078"/>
    <n v="52.08"/>
    <n v="26.784887425171277"/>
    <m/>
    <x v="0"/>
    <n v="688.24842829942747"/>
    <n v="5.3974914826991007"/>
    <s v=""/>
    <m/>
    <m/>
    <n v="583.58502199999998"/>
    <n v="1449.2067927166418"/>
    <m/>
    <m/>
    <m/>
    <n v="2119"/>
    <n v="102.33664764065895"/>
    <n v="101.83976626579995"/>
    <m/>
    <n v="175.57025726444195"/>
    <n v="139.41551971437164"/>
    <e v="#REF!"/>
    <m/>
  </r>
  <r>
    <x v="2113"/>
    <n v="7561.1201170000004"/>
    <n v="52.08"/>
    <n v="26.781658562029612"/>
    <m/>
    <x v="0"/>
    <n v="688.21260166891329"/>
    <n v="5.0777171346908778"/>
    <s v=""/>
    <m/>
    <m/>
    <n v="601.75500499999998"/>
    <n v="1539.4095681921988"/>
    <m/>
    <m/>
    <m/>
    <n v="2120"/>
    <n v="96.276219432005391"/>
    <n v="95.806269971578658"/>
    <m/>
    <n v="181.03665628007764"/>
    <n v="148.09314038645638"/>
    <e v="#REF!"/>
    <m/>
  </r>
  <r>
    <x v="2114"/>
    <n v="7592.2998049999997"/>
    <n v="50.98"/>
    <n v="25.647236804828413"/>
    <m/>
    <x v="0"/>
    <n v="717.24873780333962"/>
    <n v="5.0985233429046897"/>
    <s v=""/>
    <m/>
    <m/>
    <n v="586.73400900000001"/>
    <n v="1462.5184827016512"/>
    <m/>
    <m/>
    <m/>
    <n v="2121"/>
    <n v="96.673232366234572"/>
    <n v="96.198841110998515"/>
    <m/>
    <n v="176.51762300699932"/>
    <n v="140.69612106599638"/>
    <e v="#REF!"/>
    <m/>
  </r>
  <r>
    <x v="2115"/>
    <n v="7129.4599609999996"/>
    <n v="51.36"/>
    <n v="26.017031880174837"/>
    <m/>
    <x v="0"/>
    <n v="706.51879582560696"/>
    <n v="4.7872100365508947"/>
    <s v=""/>
    <m/>
    <m/>
    <n v="565.38800000000003"/>
    <n v="1355.9628266048608"/>
    <m/>
    <m/>
    <m/>
    <n v="2122"/>
    <n v="90.779863435005467"/>
    <n v="90.324987589204781"/>
    <m/>
    <n v="170.09572362573127"/>
    <n v="130.44533267064793"/>
    <e v="#REF!"/>
    <m/>
  </r>
  <r>
    <x v="2116"/>
    <n v="7469.7299800000001"/>
    <n v="50.16"/>
    <n v="24.798292983224449"/>
    <m/>
    <x v="0"/>
    <n v="739.49691513606194"/>
    <n v="5.0155601978495117"/>
    <s v=""/>
    <m/>
    <m/>
    <n v="559.59002699999996"/>
    <n v="1328.1182127927216"/>
    <m/>
    <m/>
    <m/>
    <n v="2123"/>
    <n v="95.112543052370768"/>
    <n v="94.633494073735577"/>
    <m/>
    <n v="168.35141633056855"/>
    <n v="127.76664573281739"/>
    <e v="#REF!"/>
    <m/>
  </r>
  <r>
    <x v="2117"/>
    <n v="7406.1499020000001"/>
    <n v="51.7"/>
    <n v="26.317822242063578"/>
    <m/>
    <x v="0"/>
    <n v="694.0507154607235"/>
    <n v="4.9727398384917949"/>
    <s v=""/>
    <m/>
    <m/>
    <n v="577.64502000000005"/>
    <n v="1413.7844196171957"/>
    <m/>
    <m/>
    <m/>
    <n v="2124"/>
    <n v="94.302973908340206"/>
    <n v="93.825560350748631"/>
    <m/>
    <n v="173.7832208601881"/>
    <n v="136.00784278379487"/>
    <e v="#REF!"/>
    <m/>
  </r>
  <r>
    <x v="2118"/>
    <n v="7500.7001950000003"/>
    <n v="50.98"/>
    <n v="25.581707795957342"/>
    <m/>
    <x v="0"/>
    <n v="713.34598002861321"/>
    <n v="5.0360930271609341"/>
    <s v=""/>
    <m/>
    <m/>
    <n v="580.04303000000004"/>
    <n v="1425.4859518071705"/>
    <m/>
    <m/>
    <m/>
    <n v="2125"/>
    <n v="95.506888753676662"/>
    <n v="95.020907105243538"/>
    <m/>
    <n v="174.50465684080979"/>
    <n v="137.13354492645573"/>
    <e v="#REF!"/>
    <m/>
  </r>
  <r>
    <x v="2119"/>
    <n v="7722.5297849999997"/>
    <n v="51.38"/>
    <n v="25.973751401768794"/>
    <m/>
    <x v="0"/>
    <n v="702.11471623182308"/>
    <n v="5.1846282008677758"/>
    <s v=""/>
    <m/>
    <m/>
    <n v="592.98498500000005"/>
    <n v="1488.9819634497107"/>
    <m/>
    <m/>
    <m/>
    <n v="2126"/>
    <n v="98.331458916943077"/>
    <n v="97.823465927437425"/>
    <m/>
    <n v="178.39821524823381"/>
    <n v="143.24194126259226"/>
    <e v="#REF!"/>
    <m/>
  </r>
  <r>
    <x v="2120"/>
    <n v="7500.8999020000001"/>
    <n v="52.25"/>
    <n v="26.850123615549922"/>
    <m/>
    <x v="0"/>
    <n v="678.30083018762321"/>
    <n v="5.0357028146479186"/>
    <s v=""/>
    <m/>
    <m/>
    <n v="609.30297900000005"/>
    <n v="1570.8902889847732"/>
    <m/>
    <m/>
    <m/>
    <n v="2127"/>
    <n v="95.509431635505877"/>
    <n v="95.013544582996516"/>
    <m/>
    <n v="183.30744748795297"/>
    <n v="151.12162539793806"/>
    <e v="#REF!"/>
    <m/>
  </r>
  <r>
    <x v="2121"/>
    <n v="7625.9702150000003"/>
    <n v="51.64"/>
    <n v="26.22003134757793"/>
    <m/>
    <x v="0"/>
    <n v="694.10335894338812"/>
    <n v="5.119535078535467"/>
    <s v=""/>
    <m/>
    <m/>
    <n v="607.12402299999997"/>
    <n v="1559.6146586049374"/>
    <m/>
    <m/>
    <m/>
    <n v="2128"/>
    <n v="97.10195982081332"/>
    <n v="96.595290137798486"/>
    <m/>
    <n v="182.65191341653892"/>
    <n v="150.03689554612365"/>
    <e v="#REF!"/>
    <m/>
  </r>
  <r>
    <x v="2122"/>
    <n v="7650.8198240000002"/>
    <n v="52.79"/>
    <n v="27.384546841709732"/>
    <m/>
    <x v="0"/>
    <n v="663.15247684685914"/>
    <n v="5.1360836597179036"/>
    <s v=""/>
    <m/>
    <m/>
    <n v="605.18701199999998"/>
    <n v="1549.6229418255609"/>
    <m/>
    <m/>
    <m/>
    <n v="2129"/>
    <n v="97.418371459811695"/>
    <n v="96.907528451661875"/>
    <m/>
    <n v="182.06916796082356"/>
    <n v="149.07567980062998"/>
    <e v="#REF!"/>
    <m/>
  </r>
  <r>
    <x v="2123"/>
    <n v="7685.1401370000003"/>
    <n v="52.46"/>
    <n v="27.038915284417612"/>
    <m/>
    <x v="0"/>
    <n v="671.40893280217495"/>
    <n v="5.1589890034360639"/>
    <s v=""/>
    <m/>
    <m/>
    <n v="601.07702600000005"/>
    <n v="1528.5357724741677"/>
    <m/>
    <m/>
    <m/>
    <n v="2130"/>
    <n v="97.855374170287632"/>
    <n v="97.339706039708531"/>
    <m/>
    <n v="180.83268780425564"/>
    <n v="147.04706753548982"/>
    <e v="#REF!"/>
    <m/>
  </r>
  <r>
    <x v="2124"/>
    <n v="6799.2900390000004"/>
    <n v="46.28"/>
    <n v="20.660854632957729"/>
    <m/>
    <x v="0"/>
    <n v="829.56335387728245"/>
    <n v="4.5639667023943575"/>
    <s v=""/>
    <m/>
    <m/>
    <n v="533.283997"/>
    <n v="1183.6496734919083"/>
    <m/>
    <m/>
    <m/>
    <n v="2131"/>
    <n v="86.57578898989108"/>
    <n v="86.112836621709292"/>
    <m/>
    <n v="160.43730565158316"/>
    <n v="113.86859019635183"/>
    <e v="#REF!"/>
    <m/>
  </r>
  <r>
    <x v="2125"/>
    <n v="6905.8198240000002"/>
    <n v="44.57"/>
    <n v="19.131751975848402"/>
    <m/>
    <x v="0"/>
    <n v="890.82325389010964"/>
    <n v="4.6353532823224395"/>
    <s v=""/>
    <m/>
    <m/>
    <n v="496.84298699999999"/>
    <n v="1021.8581813220338"/>
    <m/>
    <m/>
    <m/>
    <n v="2132"/>
    <n v="87.932239462572326"/>
    <n v="87.45975724913292"/>
    <m/>
    <n v="149.47410875741048"/>
    <n v="98.304044763920174"/>
    <e v="#REF!"/>
    <m/>
  </r>
  <r>
    <x v="2126"/>
    <n v="6596.8798829999996"/>
    <n v="43"/>
    <n v="17.781757563928618"/>
    <m/>
    <x v="0"/>
    <n v="953.53624994233246"/>
    <n v="4.4278700733134571"/>
    <s v=""/>
    <m/>
    <m/>
    <n v="477.493988"/>
    <n v="942.24364796865552"/>
    <m/>
    <m/>
    <m/>
    <n v="2133"/>
    <n v="83.998487704793334"/>
    <n v="83.544968022085087"/>
    <m/>
    <n v="143.65300539770254"/>
    <n v="90.645026327033335"/>
    <e v="#REF!"/>
    <m/>
  </r>
  <r>
    <x v="2127"/>
    <n v="6342.75"/>
    <n v="45.45"/>
    <n v="19.805663047894505"/>
    <m/>
    <x v="0"/>
    <n v="844.82783183860113"/>
    <n v="4.2571855831022356"/>
    <s v=""/>
    <m/>
    <m/>
    <n v="519.74200399999995"/>
    <n v="1108.951950441111"/>
    <m/>
    <m/>
    <m/>
    <n v="2134"/>
    <n v="80.762635873140994"/>
    <n v="80.324496318882751"/>
    <m/>
    <n v="156.36322714501847"/>
    <n v="106.68257510661762"/>
    <e v="#REF!"/>
    <m/>
  </r>
  <r>
    <x v="2128"/>
    <n v="6674.080078"/>
    <n v="44.78"/>
    <n v="19.219416567806793"/>
    <m/>
    <x v="0"/>
    <n v="869.69186978353991"/>
    <n v="4.4794541764004467"/>
    <s v=""/>
    <m/>
    <m/>
    <n v="491.00399800000002"/>
    <n v="986.29236718953723"/>
    <m/>
    <m/>
    <m/>
    <n v="2135"/>
    <n v="84.981482657790139"/>
    <n v="84.518255894469632"/>
    <m/>
    <n v="147.71746188977679"/>
    <n v="94.882568625203064"/>
    <e v="#REF!"/>
    <m/>
  </r>
  <r>
    <x v="2129"/>
    <n v="6510.0698240000002"/>
    <n v="45.86"/>
    <n v="20.139195905104625"/>
    <m/>
    <x v="0"/>
    <n v="827.69629804627994"/>
    <n v="4.3690339615012075"/>
    <s v=""/>
    <m/>
    <m/>
    <n v="518.89099099999999"/>
    <n v="1098.2421533986387"/>
    <m/>
    <m/>
    <m/>
    <n v="2136"/>
    <n v="82.893129747260261"/>
    <n v="82.434849387501956"/>
    <m/>
    <n v="156.10720177474195"/>
    <n v="105.65227913490695"/>
    <e v="#REF!"/>
    <m/>
  </r>
  <r>
    <x v="2130"/>
    <n v="6742.3901370000003"/>
    <n v="46.16"/>
    <n v="20.400223484777175"/>
    <m/>
    <x v="0"/>
    <n v="816.82421600000009"/>
    <n v="4.5248308510559978"/>
    <s v=""/>
    <m/>
    <m/>
    <n v="537.95696999999996"/>
    <n v="1178.9187691747031"/>
    <m/>
    <m/>
    <m/>
    <n v="2137"/>
    <n v="85.851278948277667"/>
    <n v="85.374422125700022"/>
    <m/>
    <n v="161.84315919626133"/>
    <n v="113.41347123926654"/>
    <e v="#REF!"/>
    <m/>
  </r>
  <r>
    <x v="2131"/>
    <n v="6770.7597660000001"/>
    <n v="46.23"/>
    <n v="20.459629249406991"/>
    <m/>
    <x v="0"/>
    <n v="814.30432657738424"/>
    <n v="4.5437514979591311"/>
    <s v=""/>
    <m/>
    <m/>
    <n v="536.26800500000002"/>
    <n v="1171.4859525001496"/>
    <m/>
    <m/>
    <m/>
    <n v="2138"/>
    <n v="86.21251122399137"/>
    <n v="85.73141653030244"/>
    <m/>
    <n v="161.33503782853947"/>
    <n v="112.69842490852032"/>
    <e v="#REF!"/>
    <m/>
  </r>
  <r>
    <x v="2132"/>
    <n v="6780.0898440000001"/>
    <n v="45.99"/>
    <n v="20.244758855801756"/>
    <m/>
    <x v="0"/>
    <n v="822.71675268538024"/>
    <n v="4.5498943431005037"/>
    <s v=""/>
    <m/>
    <m/>
    <n v="527.36700399999995"/>
    <n v="1132.5680288545893"/>
    <m/>
    <m/>
    <m/>
    <n v="2139"/>
    <n v="86.331311695739743"/>
    <n v="85.847319615172438"/>
    <m/>
    <n v="158.65719145385808"/>
    <n v="108.95447161039988"/>
    <e v="#REF!"/>
    <m/>
  </r>
  <r>
    <x v="2133"/>
    <n v="6737.8798829999996"/>
    <n v="42.23"/>
    <n v="16.93241984191102"/>
    <m/>
    <x v="0"/>
    <n v="957.19947493561165"/>
    <n v="4.521450947835512"/>
    <s v=""/>
    <m/>
    <m/>
    <n v="465.81698599999999"/>
    <n v="868.17728099615613"/>
    <m/>
    <m/>
    <m/>
    <n v="2140"/>
    <n v="85.793849599572866"/>
    <n v="85.31065017625302"/>
    <m/>
    <n v="140.14000528986665"/>
    <n v="83.519748487650901"/>
    <e v="#REF!"/>
    <m/>
  </r>
  <r>
    <x v="2134"/>
    <n v="6171.9702150000003"/>
    <n v="42.75"/>
    <n v="17.343141710314274"/>
    <m/>
    <x v="0"/>
    <n v="933.57665607164336"/>
    <n v="4.1413741618858495"/>
    <s v=""/>
    <m/>
    <m/>
    <n v="460.30999800000001"/>
    <n v="847.57723816878229"/>
    <m/>
    <m/>
    <m/>
    <n v="2141"/>
    <n v="78.588086097342114"/>
    <n v="78.139368634032948"/>
    <m/>
    <n v="138.48324018544594"/>
    <n v="81.537998407986336"/>
    <e v="#REF!"/>
    <m/>
  </r>
  <r>
    <x v="2135"/>
    <n v="6253.5498049999997"/>
    <n v="42.14"/>
    <n v="16.846171913098026"/>
    <m/>
    <x v="0"/>
    <n v="960.17048046064031"/>
    <n v="4.1960046168858511"/>
    <s v=""/>
    <m/>
    <m/>
    <n v="432.77200299999998"/>
    <n v="746.14559177590388"/>
    <m/>
    <m/>
    <m/>
    <n v="2142"/>
    <n v="79.626844163141669"/>
    <n v="79.170135016162064"/>
    <m/>
    <n v="130.19849557337994"/>
    <n v="71.780146203306202"/>
    <e v="#REF!"/>
    <m/>
  </r>
  <r>
    <x v="2136"/>
    <n v="6084.3999020000001"/>
    <n v="41.94"/>
    <n v="16.684253707976087"/>
    <m/>
    <x v="0"/>
    <n v="969.23459941509532"/>
    <n v="4.0824022182538657"/>
    <s v=""/>
    <m/>
    <m/>
    <n v="442.36498999999998"/>
    <n v="779.20421176245998"/>
    <m/>
    <m/>
    <m/>
    <n v="2143"/>
    <n v="77.473047777667531"/>
    <n v="77.026687127267891"/>
    <m/>
    <n v="133.08452439871269"/>
    <n v="74.960427105678974"/>
    <e v="#REF!"/>
    <m/>
  </r>
  <r>
    <x v="2137"/>
    <n v="6153.1601559999999"/>
    <n v="41.46"/>
    <n v="16.300388550914089"/>
    <m/>
    <x v="0"/>
    <n v="991.36977356160344"/>
    <n v="4.1284302930379635"/>
    <s v=""/>
    <m/>
    <m/>
    <n v="422.36498999999998"/>
    <n v="708.72792294051806"/>
    <m/>
    <m/>
    <m/>
    <n v="2144"/>
    <n v="78.348576429489952"/>
    <n v="77.895143963689478"/>
    <m/>
    <n v="127.06756883454327"/>
    <n v="68.180519308509034"/>
    <e v="#REF!"/>
    <m/>
  </r>
  <r>
    <x v="2138"/>
    <n v="5898.1298829999996"/>
    <n v="40.1"/>
    <n v="15.229158929119468"/>
    <m/>
    <x v="0"/>
    <n v="1056.3573813278963"/>
    <n v="3.9572160802465808"/>
    <s v=""/>
    <m/>
    <m/>
    <n v="436.00900300000001"/>
    <n v="754.49776490661827"/>
    <m/>
    <m/>
    <m/>
    <n v="2145"/>
    <n v="75.101259875167813"/>
    <n v="74.664677464956256"/>
    <m/>
    <n v="131.17233983144078"/>
    <n v="72.583635783685665"/>
    <e v="#REF!"/>
    <m/>
  </r>
  <r>
    <x v="2139"/>
    <n v="6380.3798829999996"/>
    <n v="45.28"/>
    <n v="19.156745212633989"/>
    <m/>
    <x v="0"/>
    <n v="783.38811678773027"/>
    <n v="4.2804365047436166"/>
    <s v=""/>
    <m/>
    <m/>
    <n v="475.34698500000002"/>
    <n v="890.57485729657003"/>
    <m/>
    <m/>
    <m/>
    <n v="2146"/>
    <n v="81.24177954720632"/>
    <n v="80.763194264588194"/>
    <m/>
    <n v="143.00708431534562"/>
    <n v="85.674423552629747"/>
    <e v="#REF!"/>
    <m/>
  </r>
  <r>
    <x v="2140"/>
    <n v="6596.6601559999999"/>
    <n v="44.98"/>
    <n v="18.900622709722711"/>
    <m/>
    <x v="0"/>
    <n v="793.72792226669094"/>
    <n v="4.4254183189857859"/>
    <s v=""/>
    <m/>
    <m/>
    <n v="464.19500699999998"/>
    <n v="848.76596030017492"/>
    <m/>
    <m/>
    <m/>
    <n v="2147"/>
    <n v="83.995689907041182"/>
    <n v="83.49870836823078"/>
    <m/>
    <n v="139.65203651141584"/>
    <n v="81.652354975024934"/>
    <e v="#REF!"/>
    <m/>
  </r>
  <r>
    <x v="2141"/>
    <n v="6599.7099609999996"/>
    <n v="44.47"/>
    <n v="18.467564844812461"/>
    <m/>
    <x v="0"/>
    <n v="811.68577079011141"/>
    <n v="4.4272338355109078"/>
    <s v=""/>
    <m/>
    <m/>
    <n v="474.41198700000001"/>
    <n v="886.08317190945877"/>
    <m/>
    <m/>
    <m/>
    <n v="2148"/>
    <n v="84.034523266498681"/>
    <n v="83.532963499371377"/>
    <m/>
    <n v="142.72579224441625"/>
    <n v="85.242317758077334"/>
    <e v="#REF!"/>
    <m/>
  </r>
  <r>
    <x v="2142"/>
    <n v="6638.6899409999996"/>
    <n v="44.87"/>
    <n v="18.79752370651218"/>
    <m/>
    <x v="0"/>
    <n v="797.04157089983448"/>
    <n v="4.4532665725999703"/>
    <s v=""/>
    <m/>
    <m/>
    <n v="474.01199300000002"/>
    <n v="884.56621281753985"/>
    <m/>
    <m/>
    <m/>
    <n v="2149"/>
    <n v="84.530857810833908"/>
    <n v="84.024148685843116"/>
    <m/>
    <n v="142.60545493821954"/>
    <n v="85.096384381799908"/>
    <e v="#REF!"/>
    <m/>
  </r>
  <r>
    <x v="2143"/>
    <n v="6775.080078"/>
    <n v="45.76"/>
    <n v="19.536157611685585"/>
    <m/>
    <x v="0"/>
    <n v="765.38131582724657"/>
    <n v="4.5444029064645903"/>
    <s v=""/>
    <m/>
    <m/>
    <n v="476.682007"/>
    <n v="894.462269170323"/>
    <m/>
    <m/>
    <m/>
    <n v="2150"/>
    <n v="86.267522029227962"/>
    <n v="85.743707293549065"/>
    <m/>
    <n v="143.40872271790505"/>
    <n v="86.048397473706345"/>
    <e v="#REF!"/>
    <m/>
  </r>
  <r>
    <x v="2144"/>
    <n v="6739.2099609999996"/>
    <n v="43.45"/>
    <n v="17.561639808756201"/>
    <m/>
    <x v="0"/>
    <n v="842.61554921575657"/>
    <n v="4.5202252777217966"/>
    <s v=""/>
    <m/>
    <m/>
    <n v="434.42401100000001"/>
    <n v="735.85464689297567"/>
    <m/>
    <m/>
    <m/>
    <n v="2151"/>
    <n v="85.810785566652896"/>
    <n v="85.28752425594358"/>
    <m/>
    <n v="130.69549850976259"/>
    <n v="70.790144337170929"/>
    <e v="#REF!"/>
    <m/>
  </r>
  <r>
    <x v="2145"/>
    <n v="6330.7700199999999"/>
    <n v="43.26"/>
    <n v="17.40595273945322"/>
    <m/>
    <x v="0"/>
    <n v="849.94093694907133"/>
    <n v="4.2461597166819551"/>
    <s v=""/>
    <m/>
    <m/>
    <n v="446.51800500000002"/>
    <n v="776.8057726698928"/>
    <m/>
    <m/>
    <m/>
    <n v="2152"/>
    <n v="80.610094032061411"/>
    <n v="80.11646048173165"/>
    <m/>
    <n v="134.33394973432917"/>
    <n v="74.729694242519599"/>
    <e v="#REF!"/>
    <m/>
  </r>
  <r>
    <x v="2146"/>
    <n v="6396.7797849999997"/>
    <n v="42.1"/>
    <n v="16.470499369463816"/>
    <m/>
    <x v="0"/>
    <n v="895.4783618190678"/>
    <n v="4.2903219678054789"/>
    <s v=""/>
    <m/>
    <m/>
    <n v="430.074005"/>
    <n v="719.5721050399228"/>
    <m/>
    <m/>
    <m/>
    <n v="2153"/>
    <n v="81.450600533936239"/>
    <n v="80.949712992941201"/>
    <m/>
    <n v="129.38680886946906"/>
    <n v="69.223743292045398"/>
    <e v="#REF!"/>
    <m/>
  </r>
  <r>
    <x v="2147"/>
    <n v="6235.0297849999997"/>
    <n v="42.12"/>
    <n v="16.484160928679206"/>
    <m/>
    <x v="0"/>
    <n v="894.58093708186834"/>
    <n v="4.1817273558379613"/>
    <s v=""/>
    <m/>
    <m/>
    <n v="434.02700800000002"/>
    <n v="732.7810525952591"/>
    <m/>
    <m/>
    <m/>
    <n v="2154"/>
    <n v="79.391027580173187"/>
    <n v="78.900751927241316"/>
    <m/>
    <n v="130.57606103927048"/>
    <n v="70.49446069246207"/>
    <e v="#REF!"/>
    <m/>
  </r>
  <r>
    <x v="2148"/>
    <n v="6357.0097660000001"/>
    <n v="45.6"/>
    <n v="19.201093741049956"/>
    <m/>
    <x v="0"/>
    <n v="746.71187882723336"/>
    <n v="4.2632043357496512"/>
    <s v=""/>
    <m/>
    <m/>
    <n v="480.65798999999998"/>
    <n v="890.16929632849372"/>
    <m/>
    <m/>
    <m/>
    <n v="2155"/>
    <n v="80.944206373175547"/>
    <n v="80.438058028945505"/>
    <m/>
    <n v="144.6048883696497"/>
    <n v="85.635408076422763"/>
    <e v="#REF!"/>
    <m/>
  </r>
  <r>
    <x v="2149"/>
    <n v="6739.6499020000001"/>
    <n v="49.95"/>
    <n v="22.86170404635746"/>
    <m/>
    <x v="0"/>
    <n v="604.20824253861906"/>
    <n v="4.5196968242831908"/>
    <s v=""/>
    <m/>
    <m/>
    <n v="501.00201399999997"/>
    <n v="965.49790835725025"/>
    <m/>
    <m/>
    <m/>
    <n v="2156"/>
    <n v="85.816387363158938"/>
    <n v="85.27755340655132"/>
    <m/>
    <n v="150.7253427898695"/>
    <n v="92.88211548086754"/>
    <e v="#REF!"/>
    <m/>
  </r>
  <r>
    <x v="2150"/>
    <n v="7315.3198240000002"/>
    <n v="50.56"/>
    <n v="23.417264765565253"/>
    <m/>
    <x v="0"/>
    <n v="589.41935204620734"/>
    <n v="4.9056208724994521"/>
    <s v=""/>
    <m/>
    <m/>
    <n v="480.51299999999998"/>
    <n v="886.50493496228069"/>
    <m/>
    <m/>
    <m/>
    <n v="2157"/>
    <n v="93.146428795283086"/>
    <n v="92.559160981602389"/>
    <m/>
    <n v="144.56126845028726"/>
    <n v="85.282891895254309"/>
    <e v="#REF!"/>
    <m/>
  </r>
  <r>
    <x v="2151"/>
    <n v="7378.2001950000003"/>
    <n v="50.96"/>
    <n v="23.784923537453654"/>
    <m/>
    <x v="0"/>
    <n v="580.06241437259871"/>
    <n v="4.9476593910109781"/>
    <s v=""/>
    <m/>
    <m/>
    <n v="469.618988"/>
    <n v="846.28611936916229"/>
    <m/>
    <m/>
    <m/>
    <n v="2158"/>
    <n v="93.947088525942675"/>
    <n v="93.352342946427541"/>
    <m/>
    <n v="141.28382914431083"/>
    <n v="81.413791152426498"/>
    <e v="#REF!"/>
    <m/>
  </r>
  <r>
    <x v="2152"/>
    <n v="7467.3999020000001"/>
    <n v="50.19"/>
    <n v="23.06336779881704"/>
    <m/>
    <x v="0"/>
    <n v="597.56157801890458"/>
    <n v="5.0073444285837638"/>
    <s v=""/>
    <m/>
    <m/>
    <n v="450.69799799999998"/>
    <n v="778.07219765648517"/>
    <m/>
    <m/>
    <m/>
    <n v="2159"/>
    <n v="95.082874022207193"/>
    <n v="94.478479096055779"/>
    <m/>
    <n v="135.59149134130612"/>
    <n v="74.851525922147644"/>
    <e v="#REF!"/>
    <m/>
  </r>
  <r>
    <x v="2153"/>
    <n v="7414.7099609999996"/>
    <n v="52.94"/>
    <n v="25.581480648417262"/>
    <m/>
    <x v="0"/>
    <n v="532.04753365764918"/>
    <n v="4.9716244126895575"/>
    <s v=""/>
    <m/>
    <m/>
    <n v="450.85299700000002"/>
    <n v="778.54721551219404"/>
    <m/>
    <m/>
    <m/>
    <n v="2160"/>
    <n v="94.411969679586051"/>
    <n v="93.804514518003771"/>
    <m/>
    <n v="135.63812244608067"/>
    <n v="74.897223238472748"/>
    <e v="#REF!"/>
    <m/>
  </r>
  <r>
    <x v="2154"/>
    <n v="7716.5097660000001"/>
    <n v="56.44"/>
    <n v="28.960504484287444"/>
    <m/>
    <x v="0"/>
    <n v="461.66976746964122"/>
    <n v="5.173849015110398"/>
    <s v=""/>
    <m/>
    <m/>
    <n v="479.37298600000003"/>
    <n v="877.01906674418797"/>
    <m/>
    <m/>
    <m/>
    <n v="2161"/>
    <n v="98.254805635251955"/>
    <n v="97.620084456325216"/>
    <m/>
    <n v="144.21829777126069"/>
    <n v="84.370339418814183"/>
    <e v="#REF!"/>
    <m/>
  </r>
  <r>
    <x v="2155"/>
    <n v="8379.6601559999999"/>
    <n v="55.55"/>
    <n v="28.043769489425816"/>
    <m/>
    <x v="0"/>
    <n v="476.20583786240559"/>
    <n v="5.6183390340261781"/>
    <s v=""/>
    <m/>
    <m/>
    <n v="472.49301100000002"/>
    <n v="851.8231226462849"/>
    <m/>
    <m/>
    <m/>
    <n v="2162"/>
    <n v="106.69874138499796"/>
    <n v="106.00671364860098"/>
    <m/>
    <n v="142.14847257838088"/>
    <n v="81.946457845282083"/>
    <e v="#REF!"/>
    <m/>
  </r>
  <r>
    <x v="2156"/>
    <n v="8176.8500979999999"/>
    <n v="56.37"/>
    <n v="28.868223933605577"/>
    <m/>
    <x v="0"/>
    <n v="462.12204683144466"/>
    <n v="5.4822175981950734"/>
    <s v=""/>
    <m/>
    <m/>
    <n v="464.03698700000001"/>
    <n v="821.31247498193738"/>
    <m/>
    <m/>
    <m/>
    <n v="2163"/>
    <n v="104.11634812250699"/>
    <n v="103.43837699568742"/>
    <m/>
    <n v="139.60449654550337"/>
    <n v="79.011295091198306"/>
    <e v="#REF!"/>
    <m/>
  </r>
  <r>
    <x v="2157"/>
    <n v="7950.3999020000001"/>
    <n v="55.99"/>
    <n v="28.47557938381193"/>
    <m/>
    <x v="0"/>
    <n v="468.32848177158928"/>
    <n v="5.3302539862608631"/>
    <s v=""/>
    <m/>
    <m/>
    <n v="469.66598499999998"/>
    <n v="841.21666271532365"/>
    <m/>
    <m/>
    <m/>
    <n v="2164"/>
    <n v="101.23294349155836"/>
    <n v="100.57113046646313"/>
    <m/>
    <n v="141.29796808734329"/>
    <n v="80.926103033921663"/>
    <e v="#REF!"/>
    <m/>
  </r>
  <r>
    <x v="2158"/>
    <n v="8221.5800780000009"/>
    <n v="55.3"/>
    <n v="27.763691430452781"/>
    <m/>
    <x v="0"/>
    <n v="479.84711615327484"/>
    <n v="5.5116332271136201"/>
    <s v=""/>
    <m/>
    <m/>
    <n v="457.08099399999998"/>
    <n v="796.07331157643716"/>
    <m/>
    <m/>
    <m/>
    <n v="2165"/>
    <n v="104.68589777957261"/>
    <n v="103.99339052062369"/>
    <m/>
    <n v="137.51180150621968"/>
    <n v="76.583255765811458"/>
    <e v="#REF!"/>
    <m/>
  </r>
  <r>
    <x v="2159"/>
    <n v="8181.2001950000003"/>
    <n v="52.77"/>
    <n v="25.22024794616377"/>
    <m/>
    <x v="0"/>
    <n v="523.72858279641878"/>
    <n v="5.4844203648336327"/>
    <s v=""/>
    <m/>
    <m/>
    <n v="433.86700400000001"/>
    <n v="715.19378404568477"/>
    <m/>
    <m/>
    <m/>
    <n v="2166"/>
    <n v="104.17173818202752"/>
    <n v="103.47993875457635"/>
    <m/>
    <n v="130.527924191366"/>
    <n v="68.802543294946432"/>
    <e v="#REF!"/>
    <m/>
  </r>
  <r>
    <x v="2160"/>
    <n v="7769.0400390000004"/>
    <n v="51.51"/>
    <n v="24.012974924750583"/>
    <m/>
    <x v="0"/>
    <n v="548.71166754346939"/>
    <n v="5.2079855518095917"/>
    <s v=""/>
    <m/>
    <m/>
    <n v="420.74700899999999"/>
    <n v="671.92203135735463"/>
    <m/>
    <m/>
    <m/>
    <n v="2167"/>
    <n v="98.92367691515669"/>
    <n v="98.264171979151897"/>
    <m/>
    <n v="126.58080284550975"/>
    <n v="64.639746156322431"/>
    <e v="#REF!"/>
    <m/>
  </r>
  <r>
    <x v="2161"/>
    <n v="7634.1899409999996"/>
    <n v="51.38"/>
    <n v="23.888887803547146"/>
    <m/>
    <x v="0"/>
    <n v="551.45276149931601"/>
    <n v="5.1174554251378259"/>
    <s v=""/>
    <m/>
    <m/>
    <n v="412.62100199999998"/>
    <n v="645.95135176399208"/>
    <m/>
    <m/>
    <m/>
    <n v="2168"/>
    <n v="97.20662211050076"/>
    <n v="96.556051277189155"/>
    <m/>
    <n v="124.13611169385325"/>
    <n v="62.141334051824373"/>
    <e v="#REF!"/>
    <m/>
  </r>
  <r>
    <x v="2162"/>
    <n v="7562.1401370000003"/>
    <n v="50.31"/>
    <n v="22.891145119590895"/>
    <m/>
    <x v="0"/>
    <n v="574.39231011064521"/>
    <n v="5.0690260704514332"/>
    <s v=""/>
    <m/>
    <m/>
    <n v="418.26199300000002"/>
    <n v="663.59601761298711"/>
    <m/>
    <m/>
    <m/>
    <n v="2169"/>
    <n v="96.289207411011873"/>
    <n v="95.642287137407806"/>
    <m/>
    <n v="125.83319130309725"/>
    <n v="63.838773141874967"/>
    <e v="#REF!"/>
    <m/>
  </r>
  <r>
    <x v="2163"/>
    <n v="7062.9399409999996"/>
    <n v="47.26"/>
    <n v="20.108359768534132"/>
    <m/>
    <x v="0"/>
    <n v="644.00647884509669"/>
    <n v="4.7340343610178337"/>
    <s v=""/>
    <m/>
    <m/>
    <n v="406.65798999999998"/>
    <n v="626.72679602770404"/>
    <m/>
    <m/>
    <m/>
    <n v="2170"/>
    <n v="89.932859824026934"/>
    <n v="89.32166995828841"/>
    <m/>
    <n v="122.34215278222281"/>
    <n v="60.291907563677526"/>
    <e v="#REF!"/>
    <m/>
  </r>
  <r>
    <x v="2164"/>
    <n v="6958.3198240000002"/>
    <n v="47.69"/>
    <n v="20.471807620601222"/>
    <m/>
    <x v="0"/>
    <n v="632.25383605371303"/>
    <n v="4.6637898736767385"/>
    <s v=""/>
    <m/>
    <m/>
    <n v="380.21499599999999"/>
    <n v="545.20675550928809"/>
    <m/>
    <m/>
    <m/>
    <n v="2171"/>
    <n v="88.600725274458313"/>
    <n v="87.996298311995275"/>
    <m/>
    <n v="114.38683678814286"/>
    <n v="52.449576936240433"/>
    <e v="#REF!"/>
    <m/>
  </r>
  <r>
    <x v="2165"/>
    <n v="6746.8500979999999"/>
    <n v="43.22"/>
    <n v="16.632143357464759"/>
    <m/>
    <x v="0"/>
    <n v="750.74366051382401"/>
    <n v="4.5219353215831397"/>
    <s v=""/>
    <m/>
    <m/>
    <n v="356.61300699999998"/>
    <n v="477.50662860371625"/>
    <m/>
    <m/>
    <m/>
    <n v="2172"/>
    <n v="85.90806791304081"/>
    <n v="85.319789330877313"/>
    <m/>
    <n v="107.28623083619208"/>
    <n v="45.936739413876793"/>
    <e v="#REF!"/>
    <m/>
  </r>
  <r>
    <x v="2166"/>
    <n v="6305.5600590000004"/>
    <n v="44.12"/>
    <n v="17.322740170566277"/>
    <m/>
    <x v="0"/>
    <n v="719.4380700884933"/>
    <n v="4.2260598962643687"/>
    <s v=""/>
    <m/>
    <m/>
    <n v="365.58801299999999"/>
    <n v="501.52886947122676"/>
    <m/>
    <m/>
    <m/>
    <n v="2173"/>
    <n v="80.289094008314763"/>
    <n v="79.737217453767116"/>
    <m/>
    <n v="109.98634145069978"/>
    <n v="48.247709257572957"/>
    <e v="#REF!"/>
    <m/>
  </r>
  <r>
    <x v="2167"/>
    <n v="6571.419922"/>
    <n v="43.65"/>
    <n v="16.951626273658331"/>
    <m/>
    <x v="0"/>
    <n v="734.72862954042193"/>
    <n v="4.4041276463326282"/>
    <s v=""/>
    <m/>
    <m/>
    <n v="334.175995"/>
    <n v="415.33054261227369"/>
    <m/>
    <m/>
    <m/>
    <n v="2174"/>
    <n v="83.674304415275799"/>
    <n v="83.096996363017027"/>
    <m/>
    <n v="100.53610562635527"/>
    <n v="39.955321588713929"/>
    <e v="#REF!"/>
    <m/>
  </r>
  <r>
    <x v="2168"/>
    <n v="6341.3598629999997"/>
    <n v="42.54"/>
    <n v="16.083663746684884"/>
    <m/>
    <x v="0"/>
    <n v="772.05802503243945"/>
    <n v="4.2496108884225547"/>
    <s v=""/>
    <m/>
    <m/>
    <n v="286.49499500000002"/>
    <n v="296.78697636234006"/>
    <m/>
    <m/>
    <m/>
    <n v="2175"/>
    <n v="80.744935171025219"/>
    <n v="80.181577124255753"/>
    <m/>
    <n v="86.19138271359715"/>
    <n v="28.55128112976131"/>
    <e v="#REF!"/>
    <m/>
  </r>
  <r>
    <x v="2169"/>
    <n v="6287.6601559999999"/>
    <n v="41.48"/>
    <n v="15.280284913452341"/>
    <m/>
    <x v="0"/>
    <n v="810.493694033785"/>
    <n v="4.2135147955637908"/>
    <s v=""/>
    <m/>
    <m/>
    <n v="278.932007"/>
    <n v="281.1103784823465"/>
    <m/>
    <m/>
    <m/>
    <n v="2176"/>
    <n v="80.061173414226459"/>
    <n v="79.500516733215193"/>
    <m/>
    <n v="83.916074577179813"/>
    <n v="27.043172658439889"/>
    <e v="#REF!"/>
    <m/>
  </r>
  <r>
    <x v="2170"/>
    <n v="6221.419922"/>
    <n v="43.51"/>
    <n v="16.773873914228215"/>
    <m/>
    <x v="0"/>
    <n v="731.1216004366853"/>
    <n v="4.1690170837856195"/>
    <s v=""/>
    <m/>
    <m/>
    <n v="282.364014"/>
    <n v="288.02058057130517"/>
    <m/>
    <m/>
    <m/>
    <n v="2177"/>
    <n v="79.217732336035823"/>
    <n v="78.660934756777166"/>
    <m/>
    <n v="84.94858625792574"/>
    <n v="27.707942807465734"/>
    <e v="#REF!"/>
    <m/>
  </r>
  <r>
    <x v="2171"/>
    <n v="6294.2299800000001"/>
    <n v="43.75"/>
    <n v="16.956878033601146"/>
    <m/>
    <x v="0"/>
    <n v="723.01784754017751"/>
    <n v="4.2176978352837633"/>
    <s v=""/>
    <m/>
    <m/>
    <n v="288.04599000000002"/>
    <n v="299.60446930523761"/>
    <m/>
    <m/>
    <m/>
    <n v="2178"/>
    <n v="80.144827397666234"/>
    <n v="79.579442246803865"/>
    <m/>
    <n v="86.657996113359602"/>
    <n v="28.822327501403901"/>
    <e v="#REF!"/>
    <m/>
  </r>
  <r>
    <x v="2172"/>
    <n v="6340.9101559999999"/>
    <n v="44.24"/>
    <n v="17.334622196533353"/>
    <m/>
    <x v="0"/>
    <n v="706.78461120978898"/>
    <n v="4.2488671443266064"/>
    <s v=""/>
    <m/>
    <m/>
    <n v="315.72900399999997"/>
    <n v="357.1829821111503"/>
    <m/>
    <m/>
    <m/>
    <n v="2179"/>
    <n v="80.739209023425104"/>
    <n v="80.16754417485032"/>
    <m/>
    <n v="94.986369369373591"/>
    <n v="34.361452992369273"/>
    <e v="#REF!"/>
    <m/>
  </r>
  <r>
    <x v="2173"/>
    <n v="6500.5097660000001"/>
    <n v="43.9"/>
    <n v="17.062004971361524"/>
    <m/>
    <x v="0"/>
    <n v="717.61159761207011"/>
    <n v="4.3554702918198718"/>
    <s v=""/>
    <m/>
    <m/>
    <n v="274.31500199999999"/>
    <n v="263.45963050442475"/>
    <m/>
    <m/>
    <m/>
    <n v="2180"/>
    <n v="82.77140092566394"/>
    <n v="82.178930326863991"/>
    <m/>
    <n v="82.52705888095241"/>
    <n v="25.345148459922001"/>
    <e v="#REF!"/>
    <m/>
  </r>
  <r>
    <x v="2174"/>
    <n v="6301.0698240000002"/>
    <n v="43.84"/>
    <n v="17.013315065962455"/>
    <m/>
    <x v="0"/>
    <n v="719.53582316465463"/>
    <n v="4.221731697039627"/>
    <s v=""/>
    <m/>
    <m/>
    <n v="281.94400000000002"/>
    <n v="278.1066647893212"/>
    <m/>
    <m/>
    <m/>
    <n v="2181"/>
    <n v="80.231919562799817"/>
    <n v="79.65555307341333"/>
    <m/>
    <n v="84.822225979209293"/>
    <n v="26.754211615964167"/>
    <e v="#REF!"/>
    <m/>
  </r>
  <r>
    <x v="2175"/>
    <n v="6486.25"/>
    <n v="43.73"/>
    <n v="16.925897400532957"/>
    <m/>
    <x v="0"/>
    <n v="723.10917720680425"/>
    <n v="4.3456897433534465"/>
    <s v=""/>
    <m/>
    <m/>
    <n v="271.341003"/>
    <n v="257.18266668197288"/>
    <m/>
    <m/>
    <m/>
    <n v="2182"/>
    <n v="82.589830425629373"/>
    <n v="81.994391125095035"/>
    <m/>
    <n v="81.632337889408191"/>
    <n v="24.741296630125518"/>
    <e v="#REF!"/>
    <m/>
  </r>
  <r>
    <x v="2176"/>
    <n v="6371.3398440000001"/>
    <n v="43.68"/>
    <n v="16.885156224832933"/>
    <m/>
    <x v="0"/>
    <n v="724.72511280450885"/>
    <n v="4.2685905674922751"/>
    <s v=""/>
    <m/>
    <m/>
    <n v="277.10400399999997"/>
    <n v="268.10034729424854"/>
    <m/>
    <m/>
    <m/>
    <n v="2183"/>
    <n v="81.126672160341641"/>
    <n v="80.539685346650501"/>
    <m/>
    <n v="83.366123936071389"/>
    <n v="25.791591263221086"/>
    <e v="#REF!"/>
    <m/>
  </r>
  <r>
    <x v="2177"/>
    <n v="6551.5200199999999"/>
    <n v="45.06"/>
    <n v="17.949911351035524"/>
    <m/>
    <x v="0"/>
    <n v="678.89431707310712"/>
    <n v="4.389191185679457"/>
    <s v=""/>
    <m/>
    <m/>
    <n v="282.96701000000002"/>
    <n v="279.4381613163298"/>
    <m/>
    <m/>
    <m/>
    <n v="2184"/>
    <n v="83.420917707753475"/>
    <n v="82.81517550852692"/>
    <m/>
    <n v="85.129996264794329"/>
    <n v="26.882303259781821"/>
    <e v="#REF!"/>
    <m/>
  </r>
  <r>
    <x v="2178"/>
    <n v="6710.7998049999997"/>
    <n v="45.87"/>
    <n v="18.588523665121159"/>
    <m/>
    <x v="0"/>
    <n v="654.45132549013738"/>
    <n v="4.4955496454647923"/>
    <s v=""/>
    <m/>
    <m/>
    <n v="285.60299700000002"/>
    <n v="284.62239800436805"/>
    <m/>
    <m/>
    <m/>
    <n v="2185"/>
    <n v="85.449037258091607"/>
    <n v="84.821944897538089"/>
    <m/>
    <n v="85.923027097130742"/>
    <n v="27.381033362219647"/>
    <e v="#REF!"/>
    <m/>
  </r>
  <r>
    <x v="2179"/>
    <n v="6891.080078"/>
    <n v="48.36"/>
    <n v="20.60415267642723"/>
    <m/>
    <x v="0"/>
    <n v="583.36498868319177"/>
    <n v="4.616198842750272"/>
    <s v=""/>
    <m/>
    <m/>
    <n v="296.49899299999998"/>
    <n v="306.33167934852281"/>
    <m/>
    <m/>
    <m/>
    <n v="2186"/>
    <n v="87.744557346918924"/>
    <n v="87.098351648913891"/>
    <m/>
    <n v="89.201063285099124"/>
    <n v="29.469493585033845"/>
    <e v="#REF!"/>
    <m/>
  </r>
  <r>
    <x v="2180"/>
    <n v="7091.7099609999996"/>
    <n v="47.78"/>
    <n v="20.107501478931415"/>
    <m/>
    <x v="0"/>
    <n v="597.327661169355"/>
    <n v="4.7504732048283573"/>
    <s v=""/>
    <m/>
    <m/>
    <n v="289.31201199999998"/>
    <n v="291.47353233261344"/>
    <m/>
    <m/>
    <m/>
    <n v="2187"/>
    <n v="90.299190303601719"/>
    <n v="89.631837749513252"/>
    <m/>
    <n v="87.038876019222627"/>
    <n v="28.040121118229127"/>
    <e v="#REF!"/>
    <m/>
  </r>
  <r>
    <x v="2181"/>
    <n v="7043.7597660000001"/>
    <n v="46.48"/>
    <n v="19.011038179227523"/>
    <m/>
    <x v="0"/>
    <n v="629.80079341660439"/>
    <n v="4.718230343020835"/>
    <s v=""/>
    <m/>
    <m/>
    <n v="284.10501099999999"/>
    <n v="280.97448855181614"/>
    <m/>
    <m/>
    <m/>
    <n v="2188"/>
    <n v="89.688637445798548"/>
    <n v="89.023480048395299"/>
    <m/>
    <n v="85.472361337243342"/>
    <n v="27.030099875877692"/>
    <e v="#REF!"/>
    <m/>
  </r>
  <r>
    <x v="2182"/>
    <n v="6973.9702150000003"/>
    <n v="48.12"/>
    <n v="20.350155394511756"/>
    <m/>
    <x v="0"/>
    <n v="585.32423554784714"/>
    <n v="4.6713605441679897"/>
    <s v=""/>
    <m/>
    <m/>
    <n v="283.00399800000002"/>
    <n v="278.78954646812105"/>
    <m/>
    <m/>
    <m/>
    <n v="2189"/>
    <n v="88.800002690343433"/>
    <n v="88.139141578311808"/>
    <m/>
    <n v="85.141124022414715"/>
    <n v="26.819905694015539"/>
    <e v="#REF!"/>
    <m/>
  </r>
  <r>
    <x v="2183"/>
    <n v="7263"/>
    <n v="50.21"/>
    <n v="22.107232271025378"/>
    <m/>
    <x v="0"/>
    <n v="534.4488932860686"/>
    <n v="4.8644543186531859"/>
    <s v=""/>
    <m/>
    <m/>
    <n v="285.72299199999998"/>
    <n v="284.11728293978337"/>
    <m/>
    <m/>
    <m/>
    <n v="2190"/>
    <n v="92.480237175771236"/>
    <n v="91.782431229436895"/>
    <m/>
    <n v="85.959127326276857"/>
    <n v="27.332440656472926"/>
    <e v="#REF!"/>
    <m/>
  </r>
  <r>
    <x v="2184"/>
    <n v="7361.4599609999996"/>
    <n v="47.13"/>
    <n v="19.392674549032481"/>
    <m/>
    <x v="0"/>
    <n v="599.98978770838198"/>
    <n v="4.930270366400797"/>
    <s v=""/>
    <m/>
    <m/>
    <n v="232.330994"/>
    <n v="177.92881036365614"/>
    <m/>
    <m/>
    <m/>
    <n v="2191"/>
    <n v="93.733934070387392"/>
    <n v="93.024247162012244"/>
    <m/>
    <n v="69.89626335386572"/>
    <n v="17.116975778527991"/>
    <e v="#REF!"/>
    <m/>
  </r>
  <r>
    <x v="2185"/>
    <n v="6755.1401370000003"/>
    <n v="43.92"/>
    <n v="16.749005117927783"/>
    <m/>
    <x v="0"/>
    <n v="681.68854554124027"/>
    <n v="4.5240754661398466"/>
    <s v=""/>
    <m/>
    <m/>
    <n v="230.21499600000001"/>
    <n v="174.68327168896568"/>
    <m/>
    <m/>
    <m/>
    <n v="2192"/>
    <n v="86.013625502592845"/>
    <n v="85.360169537521202"/>
    <m/>
    <n v="69.259670056872153"/>
    <n v="16.804750868074141"/>
    <e v="#REF!"/>
    <m/>
  </r>
  <r>
    <x v="2186"/>
    <n v="6528.919922"/>
    <n v="43.63"/>
    <n v="16.525828229296835"/>
    <m/>
    <x v="0"/>
    <n v="690.65532259750671"/>
    <n v="4.3724566864278263"/>
    <s v=""/>
    <m/>
    <m/>
    <n v="217.203003"/>
    <n v="154.93271812629385"/>
    <m/>
    <m/>
    <m/>
    <n v="2193"/>
    <n v="83.133149234225229"/>
    <n v="82.49942929608288"/>
    <m/>
    <n v="65.345040872757963"/>
    <n v="14.904722726179548"/>
    <e v="#REF!"/>
    <m/>
  </r>
  <r>
    <x v="2187"/>
    <n v="6301.5698240000002"/>
    <n v="42.78"/>
    <n v="15.876172696081701"/>
    <m/>
    <x v="0"/>
    <n v="717.53007543057572"/>
    <n v="4.2198694534197152"/>
    <s v=""/>
    <m/>
    <m/>
    <n v="197.07899499999999"/>
    <n v="126.21371998131504"/>
    <m/>
    <m/>
    <m/>
    <n v="2194"/>
    <n v="80.238286094341589"/>
    <n v="79.620416296340181"/>
    <m/>
    <n v="59.290777777308456"/>
    <n v="12.141918913652042"/>
    <e v="#REF!"/>
    <m/>
  </r>
  <r>
    <x v="2188"/>
    <n v="6331.8798829999996"/>
    <n v="42.55"/>
    <n v="15.703567900643678"/>
    <m/>
    <x v="0"/>
    <n v="725.20810170510458"/>
    <n v="4.2400563356161447"/>
    <s v=""/>
    <m/>
    <m/>
    <n v="185.06599399999999"/>
    <n v="110.82408606170205"/>
    <m/>
    <m/>
    <m/>
    <n v="2195"/>
    <n v="80.624225987654498"/>
    <n v="80.001302004286046"/>
    <m/>
    <n v="55.676693116842308"/>
    <n v="10.661416736944208"/>
    <e v="#REF!"/>
    <m/>
  </r>
  <r>
    <x v="2189"/>
    <n v="6317.0097660000001"/>
    <n v="42.95"/>
    <n v="15.996888496337659"/>
    <m/>
    <x v="0"/>
    <n v="711.5354162142097"/>
    <n v="4.229988667687234"/>
    <s v=""/>
    <m/>
    <m/>
    <n v="183.330994"/>
    <n v="108.74332631004668"/>
    <m/>
    <m/>
    <m/>
    <n v="2196"/>
    <n v="80.434883849833838"/>
    <n v="79.811345437979568"/>
    <m/>
    <n v="55.154722221650616"/>
    <n v="10.461245026712307"/>
    <e v="#REF!"/>
    <m/>
  </r>
  <r>
    <x v="2190"/>
    <n v="6354.2402339999999"/>
    <n v="43.94"/>
    <n v="16.732329627152208"/>
    <m/>
    <x v="0"/>
    <n v="678.69651186385602"/>
    <n v="4.2548081455221887"/>
    <s v=""/>
    <m/>
    <m/>
    <n v="211.354004"/>
    <n v="141.98353370664847"/>
    <m/>
    <m/>
    <m/>
    <n v="2197"/>
    <n v="80.908941747507654"/>
    <n v="80.279638872004043"/>
    <m/>
    <n v="63.585382518864392"/>
    <n v="13.658994866763495"/>
    <e v="#REF!"/>
    <m/>
  </r>
  <r>
    <x v="2191"/>
    <n v="6515.4101559999999"/>
    <n v="44.57"/>
    <n v="17.210062097854156"/>
    <m/>
    <x v="0"/>
    <n v="659.19924333603262"/>
    <n v="4.3626142002014197"/>
    <s v=""/>
    <m/>
    <m/>
    <n v="211.74899300000001"/>
    <n v="142.51055542475572"/>
    <m/>
    <m/>
    <m/>
    <n v="2198"/>
    <n v="82.96112853150332"/>
    <n v="82.313721453840884"/>
    <m/>
    <n v="63.704214081931184"/>
    <n v="13.70969502018532"/>
    <e v="#REF!"/>
    <m/>
  </r>
  <r>
    <x v="2192"/>
    <n v="6514.0600590000004"/>
    <n v="42.56"/>
    <n v="15.652135266408024"/>
    <m/>
    <x v="0"/>
    <n v="718.62153550084201"/>
    <n v="4.3613696338639443"/>
    <s v=""/>
    <m/>
    <m/>
    <n v="197.875"/>
    <n v="123.82613707604568"/>
    <m/>
    <m/>
    <m/>
    <n v="2199"/>
    <n v="82.943937661233434"/>
    <n v="82.290238999942233"/>
    <m/>
    <n v="59.530254113001291"/>
    <n v="11.912230429391425"/>
    <e v="#REF!"/>
    <m/>
  </r>
  <r>
    <x v="2193"/>
    <n v="6280.9101559999999"/>
    <n v="42.86"/>
    <n v="15.870881635265981"/>
    <m/>
    <x v="0"/>
    <n v="708.45318510474351"/>
    <n v="4.2051589333160653"/>
    <s v=""/>
    <m/>
    <m/>
    <n v="209.97500600000001"/>
    <n v="138.96643179589546"/>
    <m/>
    <m/>
    <m/>
    <n v="2200"/>
    <n v="79.975225238412548"/>
    <n v="79.342858483825594"/>
    <m/>
    <n v="63.170514034410466"/>
    <n v="13.368745860870863"/>
    <e v="#REF!"/>
    <m/>
  </r>
  <r>
    <x v="2194"/>
    <n v="6371.8500979999999"/>
    <n v="43.55"/>
    <n v="16.379915153527254"/>
    <m/>
    <x v="0"/>
    <n v="685.60563487084937"/>
    <n v="4.2659334875151425"/>
    <s v=""/>
    <m/>
    <m/>
    <n v="209.96899400000001"/>
    <n v="138.95489537134043"/>
    <m/>
    <m/>
    <m/>
    <n v="2201"/>
    <n v="81.133169256712264"/>
    <n v="80.48955161236151"/>
    <m/>
    <n v="63.168705337567879"/>
    <n v="13.367636042290748"/>
    <e v="#REF!"/>
    <m/>
  </r>
  <r>
    <x v="2195"/>
    <n v="6398.8500979999999"/>
    <n v="43.69"/>
    <n v="16.483240780485314"/>
    <m/>
    <x v="0"/>
    <n v="681.16191876645837"/>
    <n v="4.2838984004910703"/>
    <s v=""/>
    <m/>
    <m/>
    <n v="224.591003"/>
    <n v="158.28984949146047"/>
    <m/>
    <m/>
    <m/>
    <n v="2202"/>
    <n v="81.476961959967923"/>
    <n v="80.828513247468905"/>
    <m/>
    <n v="67.567704258162152"/>
    <n v="15.227682994083588"/>
    <e v="#REF!"/>
    <m/>
  </r>
  <r>
    <x v="2196"/>
    <n v="6513.8701170000004"/>
    <n v="46.02"/>
    <n v="18.239153565586516"/>
    <m/>
    <x v="0"/>
    <n v="608.47334723350627"/>
    <n v="4.3607884322416597"/>
    <s v=""/>
    <m/>
    <m/>
    <n v="246.584"/>
    <n v="189.28593313391011"/>
    <m/>
    <m/>
    <m/>
    <n v="2203"/>
    <n v="82.94151911776521"/>
    <n v="82.279272898827216"/>
    <m/>
    <n v="74.184248541757725"/>
    <n v="18.209545300995355"/>
    <e v="#REF!"/>
    <m/>
  </r>
  <r>
    <x v="2197"/>
    <n v="6704.7700199999999"/>
    <n v="45.16"/>
    <n v="17.551115426938768"/>
    <m/>
    <x v="0"/>
    <n v="631.1833976861293"/>
    <n v="4.4882381909226874"/>
    <s v=""/>
    <m/>
    <m/>
    <n v="228.729996"/>
    <n v="161.86279357331955"/>
    <m/>
    <m/>
    <m/>
    <n v="2204"/>
    <n v="85.372259625306413"/>
    <n v="84.683992512802021"/>
    <m/>
    <n v="68.812911106232562"/>
    <n v="15.571404717295362"/>
    <e v="#REF!"/>
    <m/>
  </r>
  <r>
    <x v="2198"/>
    <n v="6603.6401370000003"/>
    <n v="43.38"/>
    <n v="16.165597575801161"/>
    <m/>
    <x v="0"/>
    <n v="680.90724873329214"/>
    <n v="4.4204258095518485"/>
    <s v=""/>
    <m/>
    <m/>
    <n v="218.50500500000001"/>
    <n v="147.38738810568552"/>
    <m/>
    <m/>
    <m/>
    <n v="2205"/>
    <n v="84.08456644543611"/>
    <n v="83.404509795530529"/>
    <m/>
    <n v="65.736745281680953"/>
    <n v="14.178852469756286"/>
    <e v="#REF!"/>
    <m/>
  </r>
  <r>
    <x v="2199"/>
    <n v="6452.7900390000004"/>
    <n v="44.24"/>
    <n v="16.804531188681192"/>
    <m/>
    <x v="0"/>
    <n v="653.87409867188455"/>
    <n v="4.3193354926546048"/>
    <s v=""/>
    <m/>
    <m/>
    <n v="215.84700000000001"/>
    <n v="143.79789578761876"/>
    <m/>
    <m/>
    <m/>
    <n v="2206"/>
    <n v="82.163782631443496"/>
    <n v="81.497139625971187"/>
    <m/>
    <n v="64.937090382963945"/>
    <n v="13.833538785367649"/>
    <e v="#REF!"/>
    <m/>
  </r>
  <r>
    <x v="2200"/>
    <n v="6495.2900390000004"/>
    <n v="45.4"/>
    <n v="17.683649483399957"/>
    <m/>
    <x v="0"/>
    <n v="619.55009961519954"/>
    <n v="4.3476707631246754"/>
    <s v=""/>
    <m/>
    <m/>
    <n v="228.49400299999999"/>
    <n v="160.64469849592248"/>
    <m/>
    <m/>
    <m/>
    <n v="2207"/>
    <n v="82.704937812494066"/>
    <n v="82.031768968323973"/>
    <m/>
    <n v="68.741913136509808"/>
    <n v="15.454222435836076"/>
    <e v="#REF!"/>
    <m/>
  </r>
  <r>
    <x v="2201"/>
    <n v="6678.75"/>
    <n v="45.57"/>
    <n v="17.813934408587674"/>
    <m/>
    <x v="0"/>
    <n v="614.87804655393745"/>
    <n v="4.4703546996641927"/>
    <s v=""/>
    <m/>
    <m/>
    <n v="222.401993"/>
    <n v="152.07470059334779"/>
    <m/>
    <m/>
    <m/>
    <n v="2208"/>
    <n v="85.040945069211361"/>
    <n v="84.346567141104941"/>
    <m/>
    <n v="66.909145463186022"/>
    <n v="14.629777837906193"/>
    <e v="#REF!"/>
    <m/>
  </r>
  <r>
    <x v="2202"/>
    <n v="6619.8500979999999"/>
    <n v="44.68"/>
    <n v="17.111918223836454"/>
    <m/>
    <x v="0"/>
    <n v="638.86365875296565"/>
    <n v="4.4305846699481233"/>
    <s v=""/>
    <m/>
    <m/>
    <n v="230.76800499999999"/>
    <n v="163.5031411076985"/>
    <m/>
    <m/>
    <m/>
    <n v="2209"/>
    <n v="84.290968901430873"/>
    <n v="83.596186979570518"/>
    <m/>
    <n v="69.426041585851436"/>
    <n v="15.729208217228544"/>
    <e v="#REF!"/>
    <m/>
  </r>
  <r>
    <x v="2203"/>
    <n v="6593.2402339999999"/>
    <n v="44.48"/>
    <n v="16.956678555866105"/>
    <m/>
    <x v="0"/>
    <n v="644.54986262836246"/>
    <n v="4.4126601605235534"/>
    <s v=""/>
    <m/>
    <m/>
    <n v="227.18100000000001"/>
    <n v="158.41615051170569"/>
    <m/>
    <m/>
    <m/>
    <n v="2210"/>
    <n v="83.952143824474376"/>
    <n v="83.257987677898896"/>
    <m/>
    <n v="68.346899101178764"/>
    <n v="15.239833311392642"/>
    <e v="#REF!"/>
    <m/>
  </r>
  <r>
    <x v="2204"/>
    <n v="6553.8598629999997"/>
    <n v="43.9"/>
    <n v="16.512472233405312"/>
    <m/>
    <x v="0"/>
    <n v="661.32561468912809"/>
    <n v="4.3861898819934142"/>
    <s v=""/>
    <m/>
    <m/>
    <n v="220.48899800000001"/>
    <n v="149.07947784892625"/>
    <m/>
    <m/>
    <m/>
    <n v="2211"/>
    <n v="83.450711076278054"/>
    <n v="82.758546967868924"/>
    <m/>
    <n v="66.333625167712114"/>
    <n v="14.341633635386241"/>
    <e v="#REF!"/>
    <m/>
  </r>
  <r>
    <x v="2205"/>
    <n v="6497.9101559999999"/>
    <n v="44.79"/>
    <n v="17.179927187806793"/>
    <m/>
    <x v="0"/>
    <n v="634.47662017739594"/>
    <n v="4.3486321904188676"/>
    <s v=""/>
    <m/>
    <m/>
    <n v="222.21800200000001"/>
    <n v="151.41364522405794"/>
    <m/>
    <m/>
    <m/>
    <n v="2212"/>
    <n v="82.73829992754132"/>
    <n v="82.049909160158634"/>
    <m/>
    <n v="66.853792179625671"/>
    <n v="14.566183478334668"/>
    <e v="#REF!"/>
    <m/>
  </r>
  <r>
    <x v="2206"/>
    <n v="6574.1499020000001"/>
    <n v="44.63"/>
    <n v="17.055129815872277"/>
    <m/>
    <x v="0"/>
    <n v="638.97658031332287"/>
    <n v="4.3995400238450024"/>
    <s v=""/>
    <m/>
    <m/>
    <n v="227.600998"/>
    <n v="158.74522761651164"/>
    <m/>
    <m/>
    <m/>
    <n v="2213"/>
    <n v="83.709065422832609"/>
    <n v="83.010437189491114"/>
    <m/>
    <n v="68.473254566330766"/>
    <n v="15.27149094356991"/>
    <e v="#REF!"/>
    <m/>
  </r>
  <r>
    <x v="2207"/>
    <n v="6600.1899409999996"/>
    <n v="45.29"/>
    <n v="17.553211628930384"/>
    <m/>
    <x v="0"/>
    <n v="620.0446161657494"/>
    <n v="4.4166216114929266"/>
    <s v=""/>
    <m/>
    <m/>
    <n v="229.25500500000001"/>
    <n v="161.04003072899346"/>
    <m/>
    <m/>
    <m/>
    <n v="2214"/>
    <n v="84.040634882117516"/>
    <n v="83.332732259171053"/>
    <m/>
    <n v="68.970858897422019"/>
    <n v="15.492253894845536"/>
    <e v="#REF!"/>
    <m/>
  </r>
  <r>
    <x v="2208"/>
    <n v="6653.080078"/>
    <n v="44.96"/>
    <n v="17.295327837464775"/>
    <m/>
    <x v="0"/>
    <n v="629.04809713869827"/>
    <n v="4.4518980098355243"/>
    <s v=""/>
    <m/>
    <m/>
    <n v="227.98199500000001"/>
    <n v="159.24747934485936"/>
    <m/>
    <m/>
    <m/>
    <n v="2215"/>
    <n v="84.714088333035733"/>
    <n v="83.998326669727291"/>
    <m/>
    <n v="68.58787666728486"/>
    <n v="15.319808192762331"/>
    <e v="#REF!"/>
    <m/>
  </r>
  <r>
    <x v="2209"/>
    <n v="6640.2900390000004"/>
    <n v="44.69"/>
    <n v="17.085539380808257"/>
    <m/>
    <x v="0"/>
    <n v="636.57064515090622"/>
    <n v="4.4432239269066578"/>
    <s v=""/>
    <m/>
    <m/>
    <n v="225.76899700000001"/>
    <n v="156.15185967852972"/>
    <m/>
    <m/>
    <m/>
    <n v="2216"/>
    <n v="84.551231959607776"/>
    <n v="83.834664238600269"/>
    <m/>
    <n v="67.922101135805065"/>
    <n v="15.022005679837067"/>
    <e v="#REF!"/>
    <m/>
  </r>
  <r>
    <x v="2210"/>
    <n v="6586.7402339999999"/>
    <n v="42.21"/>
    <n v="15.187439038534537"/>
    <m/>
    <x v="0"/>
    <n v="707.18844616554861"/>
    <n v="4.4072773792889457"/>
    <s v=""/>
    <m/>
    <m/>
    <n v="189.49899300000001"/>
    <n v="105.97724091867143"/>
    <m/>
    <m/>
    <m/>
    <n v="2217"/>
    <n v="83.869378914431351"/>
    <n v="83.156425464313287"/>
    <m/>
    <n v="57.01035101679269"/>
    <n v="10.195144126308705"/>
    <e v="#REF!"/>
    <m/>
  </r>
  <r>
    <x v="2211"/>
    <n v="6239.25"/>
    <n v="42.25"/>
    <n v="15.214389286697495"/>
    <m/>
    <x v="0"/>
    <n v="705.8113096245113"/>
    <n v="4.1746582843327129"/>
    <s v=""/>
    <m/>
    <m/>
    <n v="196.72700499999999"/>
    <n v="114.05882944964431"/>
    <m/>
    <m/>
    <m/>
    <n v="2218"/>
    <n v="79.444763843994309"/>
    <n v="78.767372821017929"/>
    <m/>
    <n v="59.184882367856858"/>
    <n v="10.972603127208924"/>
    <e v="#REF!"/>
    <m/>
  </r>
  <r>
    <x v="2212"/>
    <n v="6292.6401370000003"/>
    <n v="43.61"/>
    <n v="16.188016155277406"/>
    <m/>
    <x v="0"/>
    <n v="660.33535545581435"/>
    <n v="4.2100526733106554"/>
    <s v=""/>
    <m/>
    <m/>
    <n v="209.70399499999999"/>
    <n v="129.09651233341827"/>
    <m/>
    <m/>
    <m/>
    <n v="2219"/>
    <n v="80.124583826454312"/>
    <n v="79.435193476629593"/>
    <m/>
    <n v="63.08898097719041"/>
    <n v="12.419247170748937"/>
    <e v="#REF!"/>
    <m/>
  </r>
  <r>
    <x v="2213"/>
    <n v="6601.4101559999999"/>
    <n v="43.88"/>
    <n v="16.386488363425091"/>
    <m/>
    <x v="0"/>
    <n v="652.12439178765226"/>
    <n v="4.4165184261289516"/>
    <s v=""/>
    <m/>
    <m/>
    <n v="210.11999499999999"/>
    <n v="129.60146450868163"/>
    <m/>
    <m/>
    <m/>
    <n v="2220"/>
    <n v="84.056171956688004"/>
    <n v="83.330785359693223"/>
    <m/>
    <n v="63.214133652925135"/>
    <n v="12.46782420633768"/>
    <e v="#REF!"/>
    <m/>
  </r>
  <r>
    <x v="2214"/>
    <n v="6590.5200199999999"/>
    <n v="43.88"/>
    <n v="16.384513005923747"/>
    <m/>
    <x v="0"/>
    <n v="652.09044558643598"/>
    <n v="4.4091178755511846"/>
    <s v=""/>
    <m/>
    <m/>
    <n v="207.08299299999999"/>
    <n v="125.85179349630864"/>
    <m/>
    <m/>
    <m/>
    <n v="2221"/>
    <n v="83.917507168011639"/>
    <n v="83.191151912656991"/>
    <m/>
    <n v="62.300458348810444"/>
    <n v="12.107101129703503"/>
    <e v="#REF!"/>
    <m/>
  </r>
  <r>
    <x v="2215"/>
    <n v="6542.330078"/>
    <n v="43.65"/>
    <n v="16.210797516725176"/>
    <m/>
    <x v="0"/>
    <n v="658.89245386353468"/>
    <n v="4.3767644470110199"/>
    <s v=""/>
    <m/>
    <m/>
    <n v="203.35200499999999"/>
    <n v="121.31375759282231"/>
    <m/>
    <m/>
    <m/>
    <n v="2222"/>
    <n v="83.303901596533379"/>
    <n v="82.580708040538084"/>
    <m/>
    <n v="61.177998898487978"/>
    <n v="11.670536357066029"/>
    <e v="#REF!"/>
    <m/>
  </r>
  <r>
    <x v="2216"/>
    <n v="6478.0698240000002"/>
    <n v="43.61"/>
    <n v="16.179136409022764"/>
    <m/>
    <x v="0"/>
    <n v="660.06574747844797"/>
    <n v="4.3336620742901077"/>
    <s v=""/>
    <m/>
    <m/>
    <n v="203.72700499999999"/>
    <n v="121.75804951698578"/>
    <m/>
    <m/>
    <m/>
    <n v="2223"/>
    <n v="82.485671728586894"/>
    <n v="81.767453294797562"/>
    <m/>
    <n v="61.290816815316155"/>
    <n v="11.713277800056394"/>
    <e v="#REF!"/>
    <m/>
  </r>
  <r>
    <x v="2217"/>
    <n v="6486.0498049999997"/>
    <n v="43.68"/>
    <n v="16.225206690793311"/>
    <m/>
    <x v="0"/>
    <n v="657.91239672793813"/>
    <n v="4.3386616864575256"/>
    <s v=""/>
    <m/>
    <m/>
    <n v="204.044006"/>
    <n v="122.12752660280606"/>
    <m/>
    <m/>
    <m/>
    <n v="2224"/>
    <n v="82.587281330065366"/>
    <n v="81.861785881737532"/>
    <m/>
    <n v="61.386185861856021"/>
    <n v="11.74882196131831"/>
    <e v="#REF!"/>
    <m/>
  </r>
  <r>
    <x v="2218"/>
    <n v="6472.3598629999997"/>
    <n v="43.68"/>
    <n v="16.223250775466202"/>
    <m/>
    <x v="0"/>
    <n v="657.87814923331393"/>
    <n v="4.3293914967612537"/>
    <s v=""/>
    <m/>
    <m/>
    <n v="204.33599899999999"/>
    <n v="122.47390859537349"/>
    <m/>
    <m/>
    <m/>
    <n v="2225"/>
    <n v="82.41296643496932"/>
    <n v="81.686876119501861"/>
    <m/>
    <n v="61.474031307158448"/>
    <n v="11.782144345505431"/>
    <e v="#REF!"/>
    <m/>
  </r>
  <r>
    <x v="2219"/>
    <n v="6478.8901370000003"/>
    <n v="43.85"/>
    <n v="16.347559755550087"/>
    <m/>
    <x v="0"/>
    <n v="652.72305712172624"/>
    <n v="4.3336468308091023"/>
    <s v=""/>
    <m/>
    <m/>
    <n v="203.85200499999999"/>
    <n v="121.89058151619123"/>
    <m/>
    <m/>
    <m/>
    <n v="2226"/>
    <n v="82.496116825764148"/>
    <n v="81.767165681088926"/>
    <m/>
    <n v="61.328422787592217"/>
    <n v="11.726027545393549"/>
    <e v="#REF!"/>
    <m/>
  </r>
  <r>
    <x v="2220"/>
    <n v="6484.6499020000001"/>
    <n v="43.78"/>
    <n v="16.293402489382242"/>
    <m/>
    <x v="0"/>
    <n v="654.7730302245443"/>
    <n v="4.3373865702024847"/>
    <s v=""/>
    <m/>
    <m/>
    <n v="202.71899400000001"/>
    <n v="120.53253974540232"/>
    <m/>
    <m/>
    <m/>
    <n v="2227"/>
    <n v="82.569456276855533"/>
    <n v="81.837727012577417"/>
    <m/>
    <n v="60.987558945556465"/>
    <n v="11.595382215672561"/>
    <e v="#REF!"/>
    <m/>
  </r>
  <r>
    <x v="2221"/>
    <n v="6468.4399409999996"/>
    <n v="43.68"/>
    <n v="16.21701424011183"/>
    <m/>
    <x v="0"/>
    <n v="657.73014318063179"/>
    <n v="4.3264316079273852"/>
    <s v=""/>
    <m/>
    <m/>
    <n v="203.32899499999999"/>
    <n v="121.25480500723371"/>
    <m/>
    <m/>
    <m/>
    <n v="2228"/>
    <n v="82.363053820860756"/>
    <n v="81.631028993484136"/>
    <m/>
    <n v="61.171076391111406"/>
    <n v="11.664865044041797"/>
    <e v="#REF!"/>
    <m/>
  </r>
  <r>
    <x v="2222"/>
    <n v="6492.3500979999999"/>
    <n v="42.66"/>
    <n v="15.454036007835484"/>
    <m/>
    <x v="0"/>
    <n v="688.41407120084557"/>
    <n v="4.3420849167723041"/>
    <s v=""/>
    <m/>
    <m/>
    <n v="197.246994"/>
    <n v="113.99202129821565"/>
    <m/>
    <m/>
    <m/>
    <n v="2229"/>
    <n v="82.667503358279163"/>
    <n v="81.9263753259726"/>
    <m/>
    <n v="59.341319903199704"/>
    <n v="10.966176098851484"/>
    <e v="#REF!"/>
    <m/>
  </r>
  <r>
    <x v="2223"/>
    <n v="6337.0400390000004"/>
    <n v="42.69"/>
    <n v="15.473906069692434"/>
    <m/>
    <x v="0"/>
    <n v="687.41000237370201"/>
    <n v="4.2381032116279398"/>
    <s v=""/>
    <m/>
    <m/>
    <n v="197.55600000000001"/>
    <n v="114.3462348977895"/>
    <m/>
    <m/>
    <m/>
    <n v="2230"/>
    <n v="80.68993057952342"/>
    <n v="79.964450498158712"/>
    <m/>
    <n v="59.434283671752794"/>
    <n v="11.000251893501822"/>
    <e v="#REF!"/>
    <m/>
  </r>
  <r>
    <x v="2224"/>
    <n v="6336.9902339999999"/>
    <n v="43.03"/>
    <n v="15.718491593299904"/>
    <m/>
    <x v="0"/>
    <n v="676.42461054178352"/>
    <n v="4.237959596972936"/>
    <s v=""/>
    <m/>
    <m/>
    <n v="197.38099700000001"/>
    <n v="114.14071037860575"/>
    <m/>
    <m/>
    <m/>
    <n v="2231"/>
    <n v="80.68929640931654"/>
    <n v="79.961740779589476"/>
    <m/>
    <n v="59.381634408022975"/>
    <n v="10.980480175759363"/>
    <e v="#REF!"/>
    <m/>
  </r>
  <r>
    <x v="2225"/>
    <n v="6318.1401370000003"/>
    <n v="43.16"/>
    <n v="15.81156109232141"/>
    <m/>
    <x v="0"/>
    <n v="672.30224163004925"/>
    <n v="4.2252433299932788"/>
    <s v=""/>
    <m/>
    <m/>
    <n v="198.871994"/>
    <n v="115.86214227334141"/>
    <m/>
    <m/>
    <m/>
    <n v="2232"/>
    <n v="80.44927693508464"/>
    <n v="79.721810496951178"/>
    <m/>
    <n v="59.830197542788468"/>
    <n v="11.146084093339393"/>
    <e v="#REF!"/>
    <m/>
  </r>
  <r>
    <x v="2226"/>
    <n v="6378.919922"/>
    <n v="43.38"/>
    <n v="15.970828540150285"/>
    <m/>
    <x v="0"/>
    <n v="665.41337606858224"/>
    <n v="4.2657786572386085"/>
    <s v=""/>
    <m/>
    <m/>
    <n v="200.634995"/>
    <n v="117.91334220618208"/>
    <m/>
    <m/>
    <m/>
    <m/>
    <n v="81.223189771693811"/>
    <n v="80.486630277659344"/>
    <m/>
    <n v="60.360592476617782"/>
    <n v="11.343412111750759"/>
    <e v="#REF!"/>
    <m/>
  </r>
  <r>
    <x v="2227"/>
    <n v="6363.6201170000004"/>
    <n v="43.68"/>
    <n v="16.185870268706626"/>
    <m/>
    <x v="0"/>
    <n v="656.17523360208088"/>
    <n v="4.2552149363505416"/>
    <s v=""/>
    <m/>
    <m/>
    <n v="209.091003"/>
    <n v="127.84266946062311"/>
    <m/>
    <m/>
    <m/>
    <m/>
    <n v="81.028376389462906"/>
    <n v="80.287314193588401"/>
    <m/>
    <n v="62.904563695930847"/>
    <n v="12.298625906323856"/>
    <e v="#REF!"/>
    <m/>
  </r>
  <r>
    <x v="2228"/>
    <n v="6433.3798829999996"/>
    <n v="43.85"/>
    <n v="16.309892824526063"/>
    <m/>
    <x v="0"/>
    <n v="651.03348543108075"/>
    <n v="4.3017498146140429"/>
    <s v=""/>
    <m/>
    <m/>
    <n v="218.45199600000001"/>
    <n v="139.28610119652694"/>
    <m/>
    <m/>
    <m/>
    <m/>
    <n v="81.916631890634079"/>
    <n v="81.165333388385264"/>
    <m/>
    <n v="65.720797641805902"/>
    <n v="13.399498460051189"/>
    <e v="#REF!"/>
    <m/>
  </r>
  <r>
    <x v="2229"/>
    <n v="6468.5"/>
    <n v="44.49"/>
    <n v="16.783961961043087"/>
    <m/>
    <x v="0"/>
    <n v="631.99565391068654"/>
    <n v="4.3251206903574673"/>
    <s v=""/>
    <m/>
    <m/>
    <n v="217.182999"/>
    <n v="137.66431792398743"/>
    <m/>
    <m/>
    <m/>
    <m/>
    <n v="82.363818555896486"/>
    <n v="81.606294625798313"/>
    <m/>
    <n v="65.339022713802677"/>
    <n v="13.243480865501189"/>
    <e v="#REF!"/>
    <m/>
  </r>
  <r>
    <x v="2230"/>
    <n v="6522.2700199999999"/>
    <n v="43.83"/>
    <n v="16.284025470903924"/>
    <m/>
    <x v="0"/>
    <n v="650.71380660056082"/>
    <n v="4.360960159079232"/>
    <s v=""/>
    <m/>
    <m/>
    <n v="212.23100299999999"/>
    <n v="131.38315788071316"/>
    <m/>
    <m/>
    <m/>
    <m/>
    <n v="83.048475612559855"/>
    <n v="82.28251303752053"/>
    <m/>
    <n v="63.849225719505441"/>
    <n v="12.639225353973616"/>
    <e v="#REF!"/>
    <m/>
  </r>
  <r>
    <x v="2231"/>
    <n v="6442.6000979999999"/>
    <n v="43.3"/>
    <n v="15.888291390190714"/>
    <m/>
    <x v="0"/>
    <n v="666.41702337752497"/>
    <n v="4.307578649515281"/>
    <s v=""/>
    <m/>
    <m/>
    <n v="210.074005"/>
    <n v="128.70923225009236"/>
    <m/>
    <m/>
    <m/>
    <m/>
    <n v="82.034033469872909"/>
    <n v="81.275311734038382"/>
    <m/>
    <n v="63.200297663605326"/>
    <n v="12.381990338692075"/>
    <e v="#REF!"/>
    <m/>
  </r>
  <r>
    <x v="2232"/>
    <n v="6411.7597660000001"/>
    <n v="43.23"/>
    <n v="15.831193836872156"/>
    <m/>
    <x v="0"/>
    <n v="668.53703024958406"/>
    <n v="4.2866238079930419"/>
    <s v=""/>
    <m/>
    <m/>
    <n v="210.41799900000001"/>
    <n v="129.12077589012776"/>
    <m/>
    <m/>
    <m/>
    <m/>
    <n v="81.641341576999508"/>
    <n v="80.879936184192289"/>
    <m/>
    <n v="63.303787494222377"/>
    <n v="12.421581355480733"/>
    <e v="#REF!"/>
    <m/>
  </r>
  <r>
    <x v="2233"/>
    <n v="6373.1899409999996"/>
    <n v="42.96"/>
    <n v="15.631556662883845"/>
    <m/>
    <x v="0"/>
    <n v="676.85314332438645"/>
    <n v="4.2607268014278121"/>
    <s v=""/>
    <m/>
    <m/>
    <n v="206.82600400000001"/>
    <n v="124.70918476346374"/>
    <m/>
    <m/>
    <m/>
    <m/>
    <n v="81.150229562153299"/>
    <n v="80.391311958653347"/>
    <m/>
    <n v="62.223143779136436"/>
    <n v="11.997180729716185"/>
    <e v="#REF!"/>
    <m/>
  </r>
  <r>
    <x v="2234"/>
    <n v="6351.2402339999999"/>
    <n v="36.65"/>
    <n v="11.038274159942302"/>
    <m/>
    <x v="0"/>
    <n v="875.65139843812165"/>
    <n v="4.2459420499059108"/>
    <s v=""/>
    <m/>
    <m/>
    <n v="181.39700300000001"/>
    <n v="94.031083238030561"/>
    <m/>
    <m/>
    <m/>
    <m/>
    <n v="80.870742558257021"/>
    <n v="80.112353549156168"/>
    <m/>
    <n v="54.572885326225439"/>
    <n v="9.045908703174705"/>
    <e v="#REF!"/>
    <m/>
  </r>
  <r>
    <x v="2235"/>
    <n v="5736.1499020000001"/>
    <n v="37.020000000000003"/>
    <n v="11.259790400087587"/>
    <m/>
    <x v="0"/>
    <n v="857.92554278247928"/>
    <n v="3.834640994440051"/>
    <s v=""/>
    <m/>
    <m/>
    <n v="180.80600000000001"/>
    <n v="93.415958867698052"/>
    <m/>
    <m/>
    <m/>
    <m/>
    <n v="73.038758558823758"/>
    <n v="72.351933085727509"/>
    <m/>
    <n v="54.395083386760895"/>
    <n v="8.9867329635839983"/>
    <e v="#REF!"/>
    <m/>
  </r>
  <r>
    <x v="2236"/>
    <n v="5645.3198240000002"/>
    <n v="37.17"/>
    <n v="11.349668331467841"/>
    <m/>
    <x v="0"/>
    <n v="850.9284886463987"/>
    <n v="3.7738224695021843"/>
    <s v=""/>
    <m/>
    <m/>
    <n v="175.17700199999999"/>
    <n v="87.597101160479625"/>
    <m/>
    <m/>
    <m/>
    <m/>
    <n v="71.882213445766638"/>
    <n v="71.204410318131437"/>
    <m/>
    <n v="52.701611844920961"/>
    <n v="8.4269515193671189"/>
    <e v="#REF!"/>
    <m/>
  </r>
  <r>
    <x v="2237"/>
    <n v="5620.7797849999997"/>
    <n v="32.979999999999997"/>
    <n v="8.7876996467668675"/>
    <m/>
    <x v="0"/>
    <n v="1042.7265594868695"/>
    <n v="3.7571243946006567"/>
    <s v=""/>
    <m/>
    <m/>
    <n v="149.175003"/>
    <n v="61.58779053537868"/>
    <m/>
    <m/>
    <m/>
    <m/>
    <n v="71.569743581107033"/>
    <n v="70.889351359629856"/>
    <m/>
    <n v="44.878968216792067"/>
    <n v="5.9248230609339441"/>
    <e v="#REF!"/>
    <m/>
  </r>
  <r>
    <x v="2238"/>
    <n v="4863.9301759999998"/>
    <n v="28.94"/>
    <n v="6.6339400745913011"/>
    <m/>
    <x v="0"/>
    <n v="1298.1371259507264"/>
    <n v="3.2511352129154734"/>
    <s v=""/>
    <m/>
    <m/>
    <n v="130.33900499999999"/>
    <n v="46.033496541301304"/>
    <m/>
    <m/>
    <m/>
    <m/>
    <n v="61.932729764955347"/>
    <n v="61.342357138144919"/>
    <m/>
    <n v="39.212200068152853"/>
    <n v="4.4284803775620283"/>
    <e v="#REF!"/>
    <m/>
  </r>
  <r>
    <x v="2239"/>
    <n v="4465.5400390000004"/>
    <n v="29.96"/>
    <n v="7.1007148777405869"/>
    <m/>
    <x v="0"/>
    <n v="1206.5629954717015"/>
    <n v="2.9847666542212448"/>
    <s v=""/>
    <m/>
    <m/>
    <n v="136.70100400000001"/>
    <n v="50.5260927050265"/>
    <m/>
    <m/>
    <m/>
    <m/>
    <n v="56.860003018673105"/>
    <n v="56.316520257266134"/>
    <m/>
    <n v="41.126193332267377"/>
    <n v="4.8606737899724308"/>
    <e v="#REF!"/>
    <m/>
  </r>
  <r>
    <x v="2240"/>
    <n v="4360.7001950000003"/>
    <n v="28.59"/>
    <n v="6.4497617628630461"/>
    <m/>
    <x v="0"/>
    <n v="1316.8467370679582"/>
    <n v="2.9145399880155622"/>
    <s v=""/>
    <m/>
    <m/>
    <n v="123.295998"/>
    <n v="40.614745362264138"/>
    <m/>
    <m/>
    <m/>
    <m/>
    <n v="55.525070671352317"/>
    <n v="54.991484859815785"/>
    <m/>
    <n v="37.09332706029614"/>
    <n v="3.907189685560668"/>
    <e v="#REF!"/>
    <m/>
  </r>
  <r>
    <x v="2241"/>
    <n v="4015.070068"/>
    <n v="24.68"/>
    <n v="4.6839143506511958"/>
    <m/>
    <x v="0"/>
    <n v="1676.9650193773234"/>
    <n v="2.6833233297801025"/>
    <s v=""/>
    <m/>
    <m/>
    <n v="108.334999"/>
    <n v="30.755809625984877"/>
    <m/>
    <m/>
    <m/>
    <m/>
    <n v="51.124140460688409"/>
    <n v="50.628893365797623"/>
    <m/>
    <n v="32.592343751366975"/>
    <n v="2.9587476437404066"/>
    <e v="#REF!"/>
    <m/>
  </r>
  <r>
    <x v="2242"/>
    <n v="3765.9499510000001"/>
    <n v="25.34"/>
    <n v="4.9338368141984752"/>
    <m/>
    <x v="0"/>
    <n v="1587.1859171401529"/>
    <n v="2.516767622360367"/>
    <s v=""/>
    <m/>
    <m/>
    <n v="110.010002"/>
    <n v="31.706044413243944"/>
    <m/>
    <m/>
    <m/>
    <m/>
    <n v="47.952078295547857"/>
    <n v="47.486323457492979"/>
    <m/>
    <n v="33.096264682409505"/>
    <n v="3.0501614277374158"/>
    <e v="#REF!"/>
    <m/>
  </r>
  <r>
    <x v="2243"/>
    <n v="3822.469971"/>
    <n v="29.35"/>
    <n v="6.494591744210461"/>
    <m/>
    <x v="0"/>
    <n v="1084.7658436437005"/>
    <n v="2.5544732126216707"/>
    <s v=""/>
    <m/>
    <m/>
    <n v="122.43800400000001"/>
    <n v="38.86880624444197"/>
    <m/>
    <m/>
    <m/>
    <m/>
    <n v="48.671751275690951"/>
    <n v="48.19775181480184"/>
    <m/>
    <n v="36.835201471679945"/>
    <n v="3.7392281422363105"/>
    <e v="#REF!"/>
    <m/>
  </r>
  <r>
    <x v="2244"/>
    <n v="4269.0043949999999"/>
    <n v="28.59"/>
    <n v="6.1575025507568109"/>
    <m/>
    <x v="0"/>
    <n v="1140.8880503955447"/>
    <n v="2.8528081643708814"/>
    <s v=""/>
    <m/>
    <m/>
    <n v="117.542648"/>
    <n v="35.759754840668911"/>
    <m/>
    <m/>
    <m/>
    <m/>
    <n v="54.35750226545639"/>
    <n v="53.82672998965301"/>
    <m/>
    <n v="35.36244449554043"/>
    <n v="3.4401334792426432"/>
    <e v="#REF!"/>
    <m/>
  </r>
  <r>
    <x v="2245"/>
    <n v="4289.0888670000004"/>
    <n v="26.92"/>
    <n v="5.4375025176997971"/>
    <m/>
    <x v="0"/>
    <n v="1274.1118407273832"/>
    <n v="2.8661552285933483"/>
    <s v=""/>
    <m/>
    <m/>
    <n v="113.17141700000001"/>
    <n v="33.09920140606787"/>
    <m/>
    <m/>
    <m/>
    <m/>
    <n v="54.613239114432048"/>
    <n v="54.078562142627696"/>
    <m/>
    <n v="34.047369361154438"/>
    <n v="3.1841848860695183"/>
    <e v="#REF!"/>
    <m/>
  </r>
  <r>
    <x v="2246"/>
    <n v="4147.3237300000001"/>
    <n v="26.03"/>
    <n v="5.0761286393392124"/>
    <m/>
    <x v="0"/>
    <n v="1358.2921395525464"/>
    <n v="2.7712052216665746"/>
    <s v=""/>
    <m/>
    <m/>
    <n v="108.92501799999999"/>
    <n v="30.612950709389999"/>
    <m/>
    <m/>
    <m/>
    <m/>
    <n v="52.808134681963956"/>
    <n v="52.28704722438215"/>
    <m/>
    <n v="32.769849656617758"/>
    <n v="2.9450044359366592"/>
    <e v="#REF!"/>
    <m/>
  </r>
  <r>
    <x v="2247"/>
    <n v="3886.294922"/>
    <n v="26.3"/>
    <n v="5.1808098085216709"/>
    <m/>
    <x v="0"/>
    <n v="1330.0432643085694"/>
    <n v="2.5967204814709626"/>
    <s v=""/>
    <m/>
    <m/>
    <n v="110.21418799999999"/>
    <n v="31.336776042033051"/>
    <m/>
    <m/>
    <m/>
    <m/>
    <n v="49.484438403077981"/>
    <n v="48.994872477015235"/>
    <m/>
    <n v="33.157693586850776"/>
    <n v="3.0146373450839392"/>
    <e v="#REF!"/>
    <m/>
  </r>
  <r>
    <x v="2248"/>
    <n v="3754.0744629999999"/>
    <n v="24.65"/>
    <n v="4.5296539419258695"/>
    <m/>
    <x v="0"/>
    <n v="1496.8615870587646"/>
    <n v="2.5082436625287214"/>
    <s v=""/>
    <m/>
    <m/>
    <n v="91.761054999999999"/>
    <n v="20.842285859442818"/>
    <m/>
    <m/>
    <m/>
    <m/>
    <n v="47.800866957695995"/>
    <n v="47.325493546098699"/>
    <m/>
    <n v="27.606109522815352"/>
    <n v="2.0050541646183602"/>
    <e v="#REF!"/>
    <m/>
  </r>
  <r>
    <x v="2249"/>
    <n v="3512.5903320000002"/>
    <n v="22.57"/>
    <n v="3.7647635253843581"/>
    <m/>
    <x v="0"/>
    <n v="1749.3980374925891"/>
    <n v="2.3468376063145566"/>
    <s v=""/>
    <m/>
    <m/>
    <n v="93.294562999999997"/>
    <n v="21.538362471350471"/>
    <m/>
    <m/>
    <m/>
    <m/>
    <n v="44.726034283998494"/>
    <n v="44.28008715844188"/>
    <m/>
    <n v="28.067461997480269"/>
    <n v="2.0720176118626341"/>
    <e v="#REF!"/>
    <m/>
  </r>
  <r>
    <x v="2250"/>
    <n v="3612.0463869999999"/>
    <n v="23.1"/>
    <n v="3.9401503613102062"/>
    <m/>
    <x v="0"/>
    <n v="1667.1464979818672"/>
    <n v="2.4130979189092403"/>
    <s v=""/>
    <m/>
    <m/>
    <n v="91.685654"/>
    <n v="20.793877289726677"/>
    <m/>
    <m/>
    <m/>
    <m/>
    <n v="45.992414506353789"/>
    <n v="45.530285471671462"/>
    <m/>
    <n v="27.583425299490656"/>
    <n v="2.0003971992083693"/>
    <e v="#REF!"/>
    <m/>
  </r>
  <r>
    <x v="2251"/>
    <n v="3497.5546880000002"/>
    <n v="22.74"/>
    <n v="3.8168803073677147"/>
    <m/>
    <x v="0"/>
    <n v="1719.0227227427847"/>
    <n v="2.3365486942630342"/>
    <s v=""/>
    <m/>
    <m/>
    <n v="88.945305000000005"/>
    <n v="19.550377127790242"/>
    <m/>
    <m/>
    <m/>
    <m/>
    <n v="44.534584480444799"/>
    <n v="44.085956162253183"/>
    <m/>
    <n v="26.758997391324851"/>
    <n v="1.8807709166015292"/>
    <e v="#REF!"/>
    <m/>
  </r>
  <r>
    <x v="2252"/>
    <n v="3421.4582519999999"/>
    <n v="23.42"/>
    <n v="4.0446669562875366"/>
    <m/>
    <x v="0"/>
    <n v="1616.1244925374724"/>
    <n v="2.2856528205520452"/>
    <s v=""/>
    <m/>
    <m/>
    <n v="90.593299999999999"/>
    <n v="20.274320960653409"/>
    <m/>
    <m/>
    <m/>
    <m/>
    <n v="43.565643760424017"/>
    <n v="43.125653788597774"/>
    <m/>
    <n v="27.25479302557352"/>
    <n v="1.9504152256193155"/>
    <e v="#REF!"/>
    <m/>
  </r>
  <r>
    <x v="2253"/>
    <n v="3487.8793949999999"/>
    <n v="22.03"/>
    <n v="3.5641273442842158"/>
    <m/>
    <x v="0"/>
    <n v="1807.8775170570946"/>
    <n v="2.329963804099668"/>
    <s v=""/>
    <m/>
    <m/>
    <n v="86.539314000000005"/>
    <n v="18.459322555737888"/>
    <m/>
    <m/>
    <m/>
    <m/>
    <n v="44.411388364324033"/>
    <n v="43.961712580346159"/>
    <m/>
    <n v="26.035160344585272"/>
    <n v="1.7758100918497495"/>
    <e v="#REF!"/>
    <m/>
  </r>
  <r>
    <x v="2254"/>
    <n v="3311.751953"/>
    <n v="21.53"/>
    <n v="3.4019320266938875"/>
    <m/>
    <x v="0"/>
    <n v="1889.847753214952"/>
    <n v="2.2122500438193327"/>
    <s v=""/>
    <m/>
    <m/>
    <n v="84.308295999999999"/>
    <n v="17.507094293795326"/>
    <m/>
    <m/>
    <m/>
    <m/>
    <n v="42.168746534595016"/>
    <n v="41.740691598350466"/>
    <m/>
    <n v="25.363963536142162"/>
    <n v="1.6842045330760596"/>
    <e v="#REF!"/>
    <m/>
  </r>
  <r>
    <x v="2255"/>
    <n v="3253.123047"/>
    <n v="24.22"/>
    <n v="4.2504824796050213"/>
    <m/>
    <x v="0"/>
    <n v="1417.5068828132053"/>
    <n v="2.1729162643312883"/>
    <s v=""/>
    <m/>
    <m/>
    <n v="95.133826999999997"/>
    <n v="22.001359801791114"/>
    <m/>
    <m/>
    <m/>
    <m/>
    <n v="41.422220975977915"/>
    <n v="40.998542597791072"/>
    <m/>
    <n v="28.620800485419092"/>
    <n v="2.11655853850896"/>
    <e v="#REF!"/>
    <m/>
  </r>
  <r>
    <x v="2256"/>
    <n v="3544.7614749999998"/>
    <n v="23.96"/>
    <n v="4.1587238313963901"/>
    <m/>
    <x v="0"/>
    <n v="1447.8667685682829"/>
    <n v="2.3676538746551374"/>
    <s v=""/>
    <m/>
    <m/>
    <n v="101.11245700000001"/>
    <n v="24.766047283395228"/>
    <m/>
    <m/>
    <m/>
    <m/>
    <n v="45.135671477287161"/>
    <n v="44.672848112141587"/>
    <m/>
    <n v="30.419458037649612"/>
    <n v="2.3825249582309649"/>
    <e v="#REF!"/>
    <m/>
  </r>
  <r>
    <x v="2257"/>
    <n v="3706.8249510000001"/>
    <n v="25.3"/>
    <n v="4.6233325356461377"/>
    <m/>
    <x v="0"/>
    <n v="1285.8430303880718"/>
    <n v="2.4758365523062791"/>
    <s v=""/>
    <m/>
    <m/>
    <n v="101.26857800000001"/>
    <n v="24.841886706371135"/>
    <m/>
    <m/>
    <m/>
    <m/>
    <n v="47.199235940733388"/>
    <n v="46.714036809023284"/>
    <m/>
    <n v="30.466426693631295"/>
    <n v="2.3898208062922368"/>
    <e v="#REF!"/>
    <m/>
  </r>
  <r>
    <x v="2258"/>
    <n v="3742.195068"/>
    <n v="26.57"/>
    <n v="5.08687990652433"/>
    <m/>
    <x v="0"/>
    <n v="1156.6835547026003"/>
    <n v="2.4993956586029826"/>
    <s v=""/>
    <m/>
    <m/>
    <n v="116.21687300000001"/>
    <n v="32.174899588009438"/>
    <m/>
    <m/>
    <m/>
    <m/>
    <n v="47.649605871766674"/>
    <n v="47.158549576922574"/>
    <m/>
    <n v="34.963588032386099"/>
    <n v="3.0952658863897047"/>
    <e v="#REF!"/>
    <m/>
  </r>
  <r>
    <x v="2259"/>
    <n v="4133.7036129999997"/>
    <n v="25.85"/>
    <n v="4.8106090331302536"/>
    <m/>
    <x v="0"/>
    <n v="1219.3115002991649"/>
    <n v="2.7608106385969"/>
    <s v=""/>
    <m/>
    <m/>
    <n v="109.49623099999999"/>
    <n v="28.452917459728866"/>
    <m/>
    <m/>
    <m/>
    <m/>
    <n v="52.63470887299772"/>
    <n v="52.090922429440049"/>
    <m/>
    <n v="32.94169781855156"/>
    <n v="2.7372065152980749"/>
    <e v="#REF!"/>
    <m/>
  </r>
  <r>
    <x v="2260"/>
    <n v="4000.3317870000001"/>
    <n v="27.88"/>
    <n v="5.5641503758523099"/>
    <m/>
    <x v="0"/>
    <n v="1027.7430122212972"/>
    <n v="2.671525890505384"/>
    <s v=""/>
    <m/>
    <m/>
    <n v="140.23800700000001"/>
    <n v="44.426166606499173"/>
    <m/>
    <m/>
    <m/>
    <m/>
    <n v="50.936476998972431"/>
    <n v="50.406299506757108"/>
    <m/>
    <n v="42.190292826334073"/>
    <n v="4.2738532123161086"/>
    <e v="#REF!"/>
    <m/>
  </r>
  <r>
    <x v="2261"/>
    <n v="3819.6667480000001"/>
    <n v="25.78"/>
    <n v="4.724796134933678"/>
    <m/>
    <x v="0"/>
    <n v="1182.5145007638585"/>
    <n v="2.5507402825203709"/>
    <s v=""/>
    <m/>
    <m/>
    <n v="131.86563100000001"/>
    <n v="39.119561513563632"/>
    <m/>
    <m/>
    <m/>
    <m/>
    <n v="48.636057660394719"/>
    <n v="48.127318960906379"/>
    <m/>
    <n v="39.671482108408142"/>
    <n v="3.7633511151214849"/>
    <e v="#REF!"/>
    <m/>
  </r>
  <r>
    <x v="2262"/>
    <n v="3854.6884770000001"/>
    <n v="24.34"/>
    <n v="4.1964619264437317"/>
    <m/>
    <x v="0"/>
    <n v="1314.5569701252839"/>
    <n v="2.5740604911625447"/>
    <s v=""/>
    <m/>
    <m/>
    <n v="116.575912"/>
    <n v="30.047021239967552"/>
    <m/>
    <m/>
    <m/>
    <m/>
    <n v="49.081991545046456"/>
    <n v="48.567324212420189"/>
    <m/>
    <n v="35.07160411782629"/>
    <n v="2.8905613078077144"/>
    <e v="#REF!"/>
    <m/>
  </r>
  <r>
    <x v="2263"/>
    <n v="3653.131836"/>
    <n v="26.57"/>
    <n v="4.9648124192910164"/>
    <m/>
    <x v="0"/>
    <n v="1073.6124488250559"/>
    <n v="2.4394027269893552"/>
    <s v=""/>
    <m/>
    <m/>
    <n v="137.647018"/>
    <n v="40.907970977206531"/>
    <m/>
    <m/>
    <m/>
    <m/>
    <n v="46.515558120286471"/>
    <n v="46.026604088408959"/>
    <m/>
    <n v="41.410799542321485"/>
    <n v="3.9353983592338895"/>
    <e v="#REF!"/>
    <m/>
  </r>
  <r>
    <x v="2264"/>
    <n v="3866.8391109999998"/>
    <n v="25.07"/>
    <n v="4.4026463694027225"/>
    <m/>
    <x v="0"/>
    <n v="1194.7773881366593"/>
    <n v="2.5819055492202314"/>
    <s v=""/>
    <m/>
    <m/>
    <n v="133.368256"/>
    <n v="38.361755786786176"/>
    <m/>
    <m/>
    <m/>
    <m/>
    <n v="49.236706334273492"/>
    <n v="48.715344618102591"/>
    <m/>
    <n v="40.123543501138649"/>
    <n v="3.6904492492372118"/>
    <e v="#REF!"/>
    <m/>
  </r>
  <r>
    <x v="2265"/>
    <n v="3849.2163089999999"/>
    <n v="26.3"/>
    <n v="4.8334915962765352"/>
    <m/>
    <x v="0"/>
    <n v="1077.477365173974"/>
    <n v="2.5700049402055858"/>
    <s v=""/>
    <m/>
    <m/>
    <n v="155.047684"/>
    <n v="50.83078481621655"/>
    <m/>
    <m/>
    <m/>
    <m/>
    <n v="49.012314084698708"/>
    <n v="48.490804154378488"/>
    <m/>
    <n v="46.645751247769169"/>
    <n v="4.8899855550344764"/>
    <e v="#REF!"/>
    <m/>
  </r>
  <r>
    <x v="2266"/>
    <n v="3931.0485840000001"/>
    <n v="25.82"/>
    <n v="4.6564985648555774"/>
    <m/>
    <x v="0"/>
    <n v="1116.751249576035"/>
    <n v="2.6245735547483444"/>
    <s v=""/>
    <m/>
    <m/>
    <n v="149.13500999999999"/>
    <n v="46.952757156234874"/>
    <m/>
    <m/>
    <m/>
    <m/>
    <n v="50.054289604543534"/>
    <n v="49.520403731940775"/>
    <m/>
    <n v="44.866936411598175"/>
    <n v="4.5169144071484295"/>
    <e v="#REF!"/>
    <m/>
  </r>
  <r>
    <x v="2267"/>
    <n v="3832.040039"/>
    <n v="25.72"/>
    <n v="4.619872653866258"/>
    <m/>
    <x v="0"/>
    <n v="1125.3433981060091"/>
    <n v="2.5584036834952633"/>
    <s v=""/>
    <m/>
    <m/>
    <n v="154.58194"/>
    <n v="50.381216088028033"/>
    <m/>
    <m/>
    <m/>
    <m/>
    <n v="48.793607555248748"/>
    <n v="48.271911864218168"/>
    <m/>
    <n v="46.505633200155245"/>
    <n v="4.8467364768472017"/>
    <e v="#REF!"/>
    <m/>
  </r>
  <r>
    <x v="2268"/>
    <n v="4078.584961"/>
    <n v="27.37"/>
    <n v="5.210739702147932"/>
    <m/>
    <x v="0"/>
    <n v="980.8978351593679"/>
    <n v="2.7227930661043493"/>
    <s v=""/>
    <m/>
    <m/>
    <n v="151.699219"/>
    <n v="48.498400879674101"/>
    <m/>
    <m/>
    <m/>
    <m/>
    <n v="51.932879600001883"/>
    <n v="51.373607597347274"/>
    <m/>
    <n v="45.638372992110341"/>
    <n v="4.66560728112578"/>
    <e v="#REF!"/>
    <m/>
  </r>
  <r>
    <x v="2269"/>
    <n v="4028.4721679999998"/>
    <n v="27.38"/>
    <n v="5.2139187277550336"/>
    <m/>
    <x v="0"/>
    <n v="980.13000611968562"/>
    <n v="2.6892686322084187"/>
    <s v=""/>
    <m/>
    <m/>
    <n v="150.359634"/>
    <n v="47.64064045367585"/>
    <m/>
    <m/>
    <m/>
    <m/>
    <n v="51.29479024544036"/>
    <n v="50.741069218528466"/>
    <m/>
    <n v="45.235361821138945"/>
    <n v="4.5830896472159939"/>
    <e v="#REF!"/>
    <m/>
  </r>
  <r>
    <x v="2270"/>
    <n v="4031.5520019999999"/>
    <n v="27.42"/>
    <n v="5.2285226043659829"/>
    <m/>
    <x v="0"/>
    <n v="977.21520185194879"/>
    <n v="2.69125457464791"/>
    <s v=""/>
    <m/>
    <m/>
    <n v="150.80311599999999"/>
    <n v="47.920436074284773"/>
    <m/>
    <m/>
    <m/>
    <m/>
    <n v="51.334005966049197"/>
    <n v="50.778539942568216"/>
    <m/>
    <n v="45.368782395514394"/>
    <n v="4.6100063385101846"/>
    <e v="#REF!"/>
    <m/>
  </r>
  <r>
    <x v="2271"/>
    <n v="4034.4113769999999"/>
    <n v="24.77"/>
    <n v="4.2173952605986731"/>
    <m/>
    <x v="0"/>
    <n v="1166.049838943836"/>
    <n v="2.6930932487482337"/>
    <s v=""/>
    <m/>
    <m/>
    <n v="128.62518299999999"/>
    <n v="33.824680855561937"/>
    <m/>
    <m/>
    <m/>
    <m/>
    <n v="51.370414568303701"/>
    <n v="50.81323201039568"/>
    <m/>
    <n v="38.696600527208055"/>
    <n v="3.2539769233423437"/>
    <e v="#REF!"/>
    <m/>
  </r>
  <r>
    <x v="2272"/>
    <n v="3674.0153810000002"/>
    <n v="24.96"/>
    <n v="4.2815787075489347"/>
    <m/>
    <x v="0"/>
    <n v="1148.1006084122923"/>
    <n v="2.4524540426335735"/>
    <s v=""/>
    <m/>
    <m/>
    <n v="127.54832500000001"/>
    <n v="33.257459693111315"/>
    <m/>
    <m/>
    <m/>
    <m/>
    <n v="46.781469616179479"/>
    <n v="46.272856062854629"/>
    <m/>
    <n v="38.37263019046204"/>
    <n v="3.199409532716329"/>
    <e v="#REF!"/>
    <m/>
  </r>
  <r>
    <x v="2273"/>
    <n v="3557.3110350000002"/>
    <n v="25.1"/>
    <n v="4.328043650174112"/>
    <m/>
    <x v="0"/>
    <n v="1135.1615105228175"/>
    <n v="2.3743669368990838"/>
    <s v=""/>
    <m/>
    <m/>
    <n v="129.068726"/>
    <n v="34.047699881546848"/>
    <m/>
    <m/>
    <m/>
    <m/>
    <n v="45.295465816437869"/>
    <n v="44.79951004241839"/>
    <m/>
    <n v="38.830039453297978"/>
    <n v="3.2754316346852259"/>
    <e v="#REF!"/>
    <m/>
  </r>
  <r>
    <x v="2274"/>
    <n v="3704.2163089999999"/>
    <n v="24.31"/>
    <n v="4.0551121674618802"/>
    <m/>
    <x v="0"/>
    <n v="1206.5588018609328"/>
    <n v="2.472356150285695"/>
    <s v=""/>
    <m/>
    <m/>
    <n v="122.032715"/>
    <n v="30.334787924448001"/>
    <m/>
    <m/>
    <m/>
    <m/>
    <n v="47.166019937585006"/>
    <n v="46.648368650134394"/>
    <m/>
    <n v="36.713271176497607"/>
    <n v="2.9182448254912861"/>
    <e v="#REF!"/>
    <m/>
  </r>
  <r>
    <x v="2275"/>
    <n v="3631.5097660000001"/>
    <n v="24.43"/>
    <n v="4.0946525216434688"/>
    <m/>
    <x v="0"/>
    <n v="1194.5842664943484"/>
    <n v="2.4237655341488797"/>
    <s v=""/>
    <m/>
    <m/>
    <n v="123.547066"/>
    <n v="31.086859463555054"/>
    <m/>
    <m/>
    <m/>
    <m/>
    <n v="46.240242938979691"/>
    <n v="45.731561832384699"/>
    <m/>
    <n v="37.168860310275385"/>
    <n v="2.9905950552955831"/>
    <e v="#REF!"/>
    <m/>
  </r>
  <r>
    <x v="2276"/>
    <n v="3651.8710940000001"/>
    <n v="24.74"/>
    <n v="4.1980630756600954"/>
    <m/>
    <x v="0"/>
    <n v="1164.2051671737681"/>
    <n v="2.4372917842318005"/>
    <s v=""/>
    <m/>
    <m/>
    <n v="123.74191999999999"/>
    <n v="31.18411450401539"/>
    <m/>
    <m/>
    <m/>
    <m/>
    <n v="46.499505012868397"/>
    <n v="45.986774860754046"/>
    <m/>
    <n v="37.227481703250419"/>
    <n v="2.9999511127462957"/>
    <e v="#REF!"/>
    <m/>
  </r>
  <r>
    <x v="2277"/>
    <n v="3677.9904790000001"/>
    <n v="24.55"/>
    <n v="4.133083618010561"/>
    <m/>
    <x v="0"/>
    <n v="1182.026454912123"/>
    <n v="2.4546602078435353"/>
    <s v=""/>
    <m/>
    <m/>
    <n v="121.010262"/>
    <n v="29.806540428911475"/>
    <m/>
    <m/>
    <m/>
    <m/>
    <n v="46.832084789776736"/>
    <n v="46.314481945923909"/>
    <m/>
    <n v="36.405668463125025"/>
    <n v="2.8674267507360711"/>
    <e v="#REF!"/>
    <m/>
  </r>
  <r>
    <x v="2278"/>
    <n v="3575.0812989999999"/>
    <n v="24.54"/>
    <n v="4.1277255884499953"/>
    <m/>
    <x v="0"/>
    <n v="1182.9278791099821"/>
    <n v="2.3857310847048701"/>
    <s v=""/>
    <m/>
    <m/>
    <n v="118.747551"/>
    <n v="28.688909392083946"/>
    <m/>
    <m/>
    <m/>
    <m/>
    <n v="45.521735708961081"/>
    <n v="45.013928566293956"/>
    <m/>
    <n v="35.724936886047153"/>
    <n v="2.7599092365819069"/>
    <e v="#REF!"/>
    <m/>
  </r>
  <r>
    <x v="2279"/>
    <n v="3605.5571289999998"/>
    <n v="24.17"/>
    <n v="4.0027720615633289"/>
    <m/>
    <x v="0"/>
    <n v="1218.5373138818045"/>
    <n v="2.4060056586516261"/>
    <s v=""/>
    <m/>
    <m/>
    <n v="117.452606"/>
    <n v="28.062480126181296"/>
    <m/>
    <m/>
    <m/>
    <m/>
    <n v="45.9097863748744"/>
    <n v="45.396468840511076"/>
    <m/>
    <n v="35.335355559894985"/>
    <n v="2.6996459517911999"/>
    <e v="#REF!"/>
    <m/>
  </r>
  <r>
    <x v="2280"/>
    <n v="3584.5002439999998"/>
    <n v="24.27"/>
    <n v="4.0354073637967032"/>
    <m/>
    <x v="0"/>
    <n v="1208.3908272030824"/>
    <n v="2.3918920414073255"/>
    <s v=""/>
    <m/>
    <m/>
    <n v="117.36288500000001"/>
    <n v="28.018885167913666"/>
    <m/>
    <m/>
    <m/>
    <m/>
    <n v="45.641667729826494"/>
    <n v="45.130173379752748"/>
    <m/>
    <n v="35.308363196386345"/>
    <n v="2.6954520618685516"/>
    <e v="#REF!"/>
    <m/>
  </r>
  <r>
    <x v="2281"/>
    <n v="3607.3903810000002"/>
    <n v="24.16"/>
    <n v="3.998345600936501"/>
    <m/>
    <x v="0"/>
    <n v="1219.2816116048477"/>
    <n v="2.407103690371347"/>
    <s v=""/>
    <m/>
    <m/>
    <n v="116.378342"/>
    <n v="27.548081637166678"/>
    <m/>
    <m/>
    <m/>
    <m/>
    <n v="45.93312928823844"/>
    <n v="45.417186482039043"/>
    <m/>
    <n v="35.012165622285643"/>
    <n v="2.6501601689155723"/>
    <e v="#REF!"/>
    <m/>
  </r>
  <r>
    <x v="2282"/>
    <n v="3584.283203"/>
    <n v="23.3"/>
    <n v="3.7123522960100934"/>
    <m/>
    <x v="0"/>
    <n v="1306.0213032421666"/>
    <n v="2.3914982185728504"/>
    <s v=""/>
    <m/>
    <m/>
    <n v="106.589973"/>
    <n v="22.912274047096332"/>
    <m/>
    <m/>
    <m/>
    <m/>
    <n v="45.63890413308178"/>
    <n v="45.122742738029338"/>
    <m/>
    <n v="32.067356556350965"/>
    <n v="2.2041896368192222"/>
    <e v="#REF!"/>
    <m/>
  </r>
  <r>
    <x v="2283"/>
    <n v="3468.8701169999999"/>
    <n v="23.23"/>
    <n v="3.6896014890479156"/>
    <m/>
    <x v="0"/>
    <n v="1313.8006568743294"/>
    <n v="2.3144322916019471"/>
    <s v=""/>
    <m/>
    <m/>
    <n v="105.598213"/>
    <n v="22.485323203438991"/>
    <m/>
    <m/>
    <m/>
    <m/>
    <n v="44.169342028377436"/>
    <n v="43.668664299011716"/>
    <m/>
    <n v="31.768987763834929"/>
    <n v="2.163116427626353"/>
    <e v="#REF!"/>
    <m/>
  </r>
  <r>
    <x v="2284"/>
    <n v="3443.8969729999999"/>
    <n v="23.51"/>
    <n v="3.7780903251781828"/>
    <m/>
    <x v="0"/>
    <n v="1282.0607920961386"/>
    <n v="2.2977103894724844"/>
    <s v=""/>
    <m/>
    <m/>
    <n v="108.907539"/>
    <n v="23.894035939075554"/>
    <m/>
    <m/>
    <m/>
    <m/>
    <n v="43.851357410431035"/>
    <n v="43.353155768828273"/>
    <m/>
    <n v="32.764591138302457"/>
    <n v="2.2986363680199986"/>
    <e v="#REF!"/>
    <m/>
  </r>
  <r>
    <x v="2285"/>
    <n v="3485.4091800000001"/>
    <n v="23.41"/>
    <n v="3.745498475099915"/>
    <m/>
    <x v="0"/>
    <n v="1292.9005692924118"/>
    <n v="2.3253461145441441"/>
    <s v=""/>
    <m/>
    <m/>
    <n v="107.06101200000001"/>
    <n v="23.08319483581003"/>
    <m/>
    <m/>
    <m/>
    <m/>
    <n v="44.379934960899128"/>
    <n v="43.874586101957085"/>
    <m/>
    <n v="32.209067592950504"/>
    <n v="2.2206324320836863"/>
    <e v="#REF!"/>
    <m/>
  </r>
  <r>
    <x v="2286"/>
    <n v="3460.5471189999998"/>
    <n v="23.62"/>
    <n v="3.8122370408892343"/>
    <m/>
    <x v="0"/>
    <n v="1269.6372727832813"/>
    <n v="2.3086989045240087"/>
    <s v=""/>
    <m/>
    <m/>
    <n v="107.609787"/>
    <n v="23.319234668209738"/>
    <m/>
    <m/>
    <m/>
    <m/>
    <n v="44.063364769799236"/>
    <n v="43.560486861066671"/>
    <m/>
    <n v="32.374165332436853"/>
    <n v="2.2433397614121739"/>
    <e v="#REF!"/>
    <m/>
  </r>
  <r>
    <x v="2287"/>
    <n v="3467.2116700000001"/>
    <n v="23.4"/>
    <n v="3.73986879096215"/>
    <m/>
    <x v="0"/>
    <n v="1293.2223421108442"/>
    <n v="2.312964539148044"/>
    <s v=""/>
    <m/>
    <m/>
    <n v="107.821602"/>
    <n v="23.409227355767985"/>
    <m/>
    <m/>
    <m/>
    <m/>
    <n v="44.148224918105726"/>
    <n v="43.640970773728597"/>
    <m/>
    <n v="32.437889404578087"/>
    <n v="2.2519971713618658"/>
    <e v="#REF!"/>
    <m/>
  </r>
  <r>
    <x v="2288"/>
    <n v="3454.9509280000002"/>
    <n v="23.45"/>
    <n v="3.7553983760857026"/>
    <m/>
    <x v="0"/>
    <n v="1287.6284324819544"/>
    <n v="2.3047254543218334"/>
    <s v=""/>
    <m/>
    <m/>
    <n v="107.44352000000001"/>
    <n v="23.244457393470277"/>
    <m/>
    <m/>
    <m/>
    <m/>
    <n v="43.992108116768684"/>
    <n v="43.485515878499051"/>
    <m/>
    <n v="32.324144274897471"/>
    <n v="2.2361460933497415"/>
    <e v="#REF!"/>
    <m/>
  </r>
  <r>
    <x v="2289"/>
    <n v="3469.091797"/>
    <n v="23.02"/>
    <n v="3.617237641672852"/>
    <m/>
    <x v="0"/>
    <n v="1334.7835993608271"/>
    <n v="2.3140983005496323"/>
    <s v=""/>
    <m/>
    <m/>
    <n v="104.91928900000001"/>
    <n v="22.151696694268612"/>
    <m/>
    <m/>
    <m/>
    <m/>
    <n v="44.172164693801797"/>
    <n v="43.662362562212017"/>
    <m/>
    <n v="31.564734986862522"/>
    <n v="2.131021137016178"/>
    <e v="#REF!"/>
    <m/>
  </r>
  <r>
    <x v="2290"/>
    <n v="3414.929443"/>
    <n v="23.03"/>
    <n v="3.6199439035240832"/>
    <m/>
    <x v="0"/>
    <n v="1333.5544444953705"/>
    <n v="2.2779093785663522"/>
    <s v=""/>
    <m/>
    <m/>
    <n v="104.535301"/>
    <n v="21.98898697675212"/>
    <m/>
    <m/>
    <m/>
    <m/>
    <n v="43.48251202356662"/>
    <n v="42.979550673022054"/>
    <m/>
    <n v="31.449213050203806"/>
    <n v="2.1153682571482766"/>
    <e v="#REF!"/>
    <m/>
  </r>
  <r>
    <x v="2291"/>
    <n v="3401.3764649999998"/>
    <n v="24.93"/>
    <n v="4.2167341268790777"/>
    <m/>
    <x v="0"/>
    <n v="1113.4456479960627"/>
    <n v="2.2688098884602788"/>
    <s v=""/>
    <m/>
    <m/>
    <n v="119.267746"/>
    <n v="28.186196848304242"/>
    <m/>
    <m/>
    <m/>
    <m/>
    <n v="43.309941099722749"/>
    <n v="42.807861667395855"/>
    <m/>
    <n v="35.881436396032313"/>
    <n v="2.7115476563642211"/>
    <e v="#REF!"/>
    <m/>
  </r>
  <r>
    <x v="2292"/>
    <n v="3695.6130370000001"/>
    <n v="24.87"/>
    <n v="4.1949195384096507"/>
    <m/>
    <x v="0"/>
    <n v="1118.7472336503758"/>
    <n v="2.464881148630496"/>
    <s v=""/>
    <m/>
    <m/>
    <n v="121.298393"/>
    <n v="29.143738786784436"/>
    <m/>
    <m/>
    <m/>
    <m/>
    <n v="47.056473932484131"/>
    <n v="46.507330461590328"/>
    <m/>
    <n v="36.492352034308013"/>
    <n v="2.8036643975169966"/>
    <e v="#REF!"/>
    <m/>
  </r>
  <r>
    <x v="2293"/>
    <n v="3642.751953"/>
    <n v="24.87"/>
    <n v="4.1944138494789929"/>
    <m/>
    <x v="0"/>
    <n v="1118.6889974930077"/>
    <n v="2.4295608954395798"/>
    <s v=""/>
    <m/>
    <m/>
    <n v="122.572289"/>
    <n v="29.755117303917949"/>
    <m/>
    <m/>
    <m/>
    <m/>
    <n v="46.383390415247675"/>
    <n v="45.840908598593138"/>
    <m/>
    <n v="36.875600815576668"/>
    <n v="2.8624797813095268"/>
    <e v="#REF!"/>
    <m/>
  </r>
  <r>
    <x v="2294"/>
    <n v="3653.6040039999998"/>
    <n v="24.6"/>
    <n v="4.102846281837234"/>
    <m/>
    <x v="0"/>
    <n v="1142.9207546624959"/>
    <n v="2.4367353291911296"/>
    <s v=""/>
    <m/>
    <m/>
    <n v="122.55360400000001"/>
    <n v="29.745279462242564"/>
    <m/>
    <m/>
    <m/>
    <m/>
    <n v="46.521570265216496"/>
    <n v="45.976275677668532"/>
    <m/>
    <n v="36.869979474840846"/>
    <n v="2.8615333685429465"/>
    <e v="#REF!"/>
    <m/>
  </r>
  <r>
    <x v="2295"/>
    <n v="3631.1701659999999"/>
    <n v="24.59"/>
    <n v="4.0990164468702943"/>
    <m/>
    <x v="0"/>
    <n v="1143.7904640230381"/>
    <n v="2.4217102686764487"/>
    <s v=""/>
    <m/>
    <m/>
    <n v="121.39020499999999"/>
    <n v="29.179785234566328"/>
    <m/>
    <m/>
    <m/>
    <m/>
    <n v="46.235918790756521"/>
    <n v="45.692783122682705"/>
    <m/>
    <n v="36.519973470520881"/>
    <n v="2.8071321112184684"/>
    <e v="#REF!"/>
    <m/>
  </r>
  <r>
    <x v="2296"/>
    <n v="3617.3684079999998"/>
    <n v="24.59"/>
    <n v="4.0985223188602609"/>
    <m/>
    <x v="0"/>
    <n v="1143.7309242454589"/>
    <n v="2.4124427699871389"/>
    <s v=""/>
    <m/>
    <m/>
    <n v="122.100388"/>
    <n v="29.520452632073422"/>
    <m/>
    <m/>
    <m/>
    <m/>
    <n v="46.060180135478724"/>
    <n v="45.517924134315031"/>
    <m/>
    <n v="36.733630448192308"/>
    <n v="2.8399047441593908"/>
    <e v="#REF!"/>
    <m/>
  </r>
  <r>
    <x v="2297"/>
    <n v="3911.6616210000002"/>
    <n v="27.21"/>
    <n v="4.9694989501372513"/>
    <m/>
    <x v="0"/>
    <n v="899.94832766293234"/>
    <n v="2.6084369418751909"/>
    <s v=""/>
    <m/>
    <m/>
    <n v="145.346191"/>
    <n v="40.756621532755979"/>
    <m/>
    <m/>
    <m/>
    <m/>
    <n v="49.807434181666224"/>
    <n v="49.215938428273105"/>
    <m/>
    <n v="43.727078633414131"/>
    <n v="3.9208383519508705"/>
    <e v="#REF!"/>
    <m/>
  </r>
  <r>
    <x v="2298"/>
    <n v="3946.6850589999999"/>
    <n v="27.24"/>
    <n v="4.9798566675968576"/>
    <m/>
    <x v="0"/>
    <n v="897.91703048051716"/>
    <n v="2.631723333857285"/>
    <s v=""/>
    <m/>
    <m/>
    <n v="149.554337"/>
    <n v="43.115529136868915"/>
    <m/>
    <m/>
    <m/>
    <m/>
    <n v="50.253389827122767"/>
    <n v="49.655305627690041"/>
    <m/>
    <n v="44.993090007890999"/>
    <n v="4.1477682361043255"/>
    <e v="#REF!"/>
    <m/>
  </r>
  <r>
    <x v="2299"/>
    <n v="4000.256836"/>
    <n v="26.97"/>
    <n v="4.8805486309870743"/>
    <m/>
    <x v="0"/>
    <n v="915.67040693832644"/>
    <n v="2.6673765689739279"/>
    <s v=""/>
    <m/>
    <m/>
    <n v="146.130844"/>
    <n v="41.14052868800006"/>
    <m/>
    <m/>
    <m/>
    <m/>
    <n v="50.935522643161256"/>
    <n v="50.328010187305729"/>
    <m/>
    <n v="43.963139745128743"/>
    <n v="3.9577707040757786"/>
    <e v="#REF!"/>
    <m/>
  </r>
  <r>
    <x v="2300"/>
    <n v="3952.4064939999998"/>
    <n v="27.17"/>
    <n v="4.952336416808846"/>
    <m/>
    <x v="0"/>
    <n v="902.04216486320229"/>
    <n v="2.6354013029803687"/>
    <s v=""/>
    <m/>
    <m/>
    <n v="149.09245300000001"/>
    <n v="42.807002449899187"/>
    <m/>
    <m/>
    <m/>
    <m/>
    <n v="50.326241219906159"/>
    <n v="49.724701478897643"/>
    <m/>
    <n v="44.85413323270096"/>
    <n v="4.1180875800200374"/>
    <e v="#REF!"/>
    <m/>
  </r>
  <r>
    <x v="2301"/>
    <n v="3807.0024410000001"/>
    <n v="26.41"/>
    <n v="4.6735920479224751"/>
    <m/>
    <x v="0"/>
    <n v="952.45910657866602"/>
    <n v="2.5382500084630553"/>
    <s v=""/>
    <m/>
    <m/>
    <n v="139.82286099999999"/>
    <n v="37.481188539658845"/>
    <m/>
    <m/>
    <m/>
    <m/>
    <n v="48.474802240454366"/>
    <n v="47.891652708412963"/>
    <m/>
    <n v="42.065397074601933"/>
    <n v="3.6057375703942087"/>
    <e v="#REF!"/>
    <m/>
  </r>
  <r>
    <x v="2302"/>
    <n v="3878.6972660000001"/>
    <n v="26.11"/>
    <n v="4.5668636732856029"/>
    <m/>
    <x v="0"/>
    <n v="974.04812795243379"/>
    <n v="2.5859839278820402"/>
    <s v=""/>
    <m/>
    <m/>
    <n v="138.089676"/>
    <n v="36.551045305018746"/>
    <m/>
    <m/>
    <m/>
    <m/>
    <n v="49.387696969942922"/>
    <n v="48.792295388843662"/>
    <m/>
    <n v="41.543972218127685"/>
    <n v="3.5162566190780282"/>
    <e v="#REF!"/>
    <m/>
  </r>
  <r>
    <x v="2303"/>
    <n v="3857.4797359999998"/>
    <n v="25.65"/>
    <n v="4.405416628851861"/>
    <m/>
    <x v="0"/>
    <n v="1008.3185377393346"/>
    <n v="2.5717709535294708"/>
    <s v=""/>
    <m/>
    <m/>
    <n v="136.12596099999999"/>
    <n v="35.510576785546903"/>
    <m/>
    <m/>
    <m/>
    <m/>
    <n v="49.117532821975956"/>
    <n v="48.52412526006308"/>
    <m/>
    <n v="40.953192923343032"/>
    <n v="3.4161622363318025"/>
    <e v="#REF!"/>
    <m/>
  </r>
  <r>
    <x v="2304"/>
    <n v="3848.2619629999999"/>
    <n v="26.2"/>
    <n v="4.5937890394488718"/>
    <m/>
    <x v="0"/>
    <n v="965.0243192617562"/>
    <n v="2.5655587134916797"/>
    <s v=""/>
    <m/>
    <m/>
    <n v="136.74624600000001"/>
    <n v="35.833275935823309"/>
    <m/>
    <m/>
    <m/>
    <m/>
    <n v="49.000162336877182"/>
    <n v="48.406912833612097"/>
    <m/>
    <n v="41.139804287449081"/>
    <n v="3.4472063012459859"/>
    <e v="#REF!"/>
    <m/>
  </r>
  <r>
    <x v="2305"/>
    <n v="3853.7570799999999"/>
    <n v="26.42"/>
    <n v="4.6703735698237567"/>
    <m/>
    <x v="0"/>
    <n v="948.76756983379744"/>
    <n v="2.5691553271096739"/>
    <s v=""/>
    <m/>
    <m/>
    <n v="136.44361900000001"/>
    <n v="35.673755150684926"/>
    <m/>
    <m/>
    <m/>
    <m/>
    <n v="49.070132008289633"/>
    <n v="48.474773670702618"/>
    <m/>
    <n v="41.048759626873185"/>
    <n v="3.4318602006914736"/>
    <e v="#REF!"/>
    <m/>
  </r>
  <r>
    <x v="2306"/>
    <n v="3845.0915530000002"/>
    <n v="25.53"/>
    <n v="4.3541405195341873"/>
    <m/>
    <x v="0"/>
    <n v="1012.639691179842"/>
    <n v="2.563178196230953"/>
    <s v=""/>
    <m/>
    <m/>
    <n v="127.774124"/>
    <n v="31.137997804140884"/>
    <m/>
    <m/>
    <m/>
    <m/>
    <n v="48.959793306346491"/>
    <n v="48.3619972793771"/>
    <m/>
    <n v="38.440561317933735"/>
    <n v="2.9955146281032285"/>
    <e v="#REF!"/>
    <m/>
  </r>
  <r>
    <x v="2307"/>
    <n v="3759.8325199999999"/>
    <n v="26.51"/>
    <n v="4.6878532650517304"/>
    <m/>
    <x v="0"/>
    <n v="934.84417409222988"/>
    <n v="2.5062784005898071"/>
    <s v=""/>
    <m/>
    <m/>
    <n v="137.82238799999999"/>
    <n v="36.034506159529144"/>
    <m/>
    <m/>
    <m/>
    <m/>
    <n v="47.874184660715635"/>
    <n v="47.288413021349079"/>
    <m/>
    <n v="41.463559217185896"/>
    <n v="3.4665649023519038"/>
    <e v="#REF!"/>
    <m/>
  </r>
  <r>
    <x v="2308"/>
    <n v="3897.0810550000001"/>
    <n v="26.56"/>
    <n v="4.704969361645678"/>
    <m/>
    <x v="0"/>
    <n v="931.2691278169641"/>
    <n v="2.5976997133581436"/>
    <s v=""/>
    <m/>
    <m/>
    <n v="138.78935200000001"/>
    <n v="36.539202427730686"/>
    <m/>
    <m/>
    <m/>
    <m/>
    <n v="49.621778914994465"/>
    <n v="49.013348605570549"/>
    <m/>
    <n v="41.754468188193478"/>
    <n v="3.5151173193588119"/>
    <e v="#REF!"/>
    <m/>
  </r>
  <r>
    <x v="2309"/>
    <n v="3903.3847660000001"/>
    <n v="26.75"/>
    <n v="4.7717091462613075"/>
    <m/>
    <x v="0"/>
    <n v="917.89677020010515"/>
    <n v="2.6018338934966629"/>
    <s v=""/>
    <m/>
    <m/>
    <n v="138.03450000000001"/>
    <n v="36.140810470917138"/>
    <m/>
    <m/>
    <m/>
    <m/>
    <n v="49.702044464817888"/>
    <n v="49.091352237509021"/>
    <m/>
    <n v="41.52737264111726"/>
    <n v="3.476791511069528"/>
    <e v="#REF!"/>
    <m/>
  </r>
  <r>
    <x v="2310"/>
    <n v="3913.2258299999999"/>
    <n v="26.9"/>
    <n v="4.824641970564441"/>
    <m/>
    <x v="0"/>
    <n v="907.55481988691986"/>
    <n v="2.6083256476489844"/>
    <s v=""/>
    <m/>
    <m/>
    <n v="135.12707499999999"/>
    <n v="34.617448882630228"/>
    <m/>
    <m/>
    <m/>
    <m/>
    <n v="49.827351353539065"/>
    <n v="49.21383853093748"/>
    <m/>
    <n v="40.652680289559484"/>
    <n v="3.3302422065732329"/>
    <e v="#REF!"/>
    <m/>
  </r>
  <r>
    <x v="2311"/>
    <n v="3953.7402339999999"/>
    <n v="26.52"/>
    <n v="4.6866370811678637"/>
    <m/>
    <x v="0"/>
    <n v="933.14853132636449"/>
    <n v="2.6351243939701354"/>
    <s v=""/>
    <m/>
    <m/>
    <n v="133.83403000000001"/>
    <n v="33.952309662986373"/>
    <m/>
    <m/>
    <m/>
    <m/>
    <n v="50.343223815463205"/>
    <n v="49.719476764978324"/>
    <m/>
    <n v="40.263670574185923"/>
    <n v="3.2662549754512828"/>
    <e v="#REF!"/>
    <m/>
  </r>
  <r>
    <x v="2312"/>
    <n v="3903.7583009999998"/>
    <n v="26.56"/>
    <n v="4.7002080808507403"/>
    <m/>
    <x v="0"/>
    <n v="930.28502877500034"/>
    <n v="2.6017442667906536"/>
    <s v=""/>
    <m/>
    <m/>
    <n v="134.44288599999999"/>
    <n v="34.260348263095345"/>
    <m/>
    <m/>
    <m/>
    <m/>
    <n v="49.706800709536793"/>
    <n v="49.089661162530874"/>
    <m/>
    <n v="40.44684354903481"/>
    <n v="3.2958886769644917"/>
    <e v="#REF!"/>
    <m/>
  </r>
  <r>
    <x v="2313"/>
    <n v="3913.0473630000001"/>
    <n v="26.56"/>
    <n v="4.6996414804245559"/>
    <m/>
    <x v="0"/>
    <n v="930.23660297898198"/>
    <n v="2.6078672855773242"/>
    <s v=""/>
    <m/>
    <m/>
    <n v="133.26307700000001"/>
    <n v="33.658175275464771"/>
    <m/>
    <m/>
    <m/>
    <m/>
    <n v="49.825078921969741"/>
    <n v="49.205190164118811"/>
    <m/>
    <n v="40.091900632674459"/>
    <n v="3.2379588767107284"/>
    <e v="#REF!"/>
    <m/>
  </r>
  <r>
    <x v="2314"/>
    <n v="3905.576904"/>
    <n v="26.58"/>
    <n v="4.70615186840375"/>
    <m/>
    <x v="0"/>
    <n v="928.78722096433239"/>
    <n v="2.6028208195543003"/>
    <s v=""/>
    <m/>
    <m/>
    <n v="133.71159399999999"/>
    <n v="33.883865965722848"/>
    <m/>
    <m/>
    <m/>
    <m/>
    <n v="49.729957096259717"/>
    <n v="49.109973539525633"/>
    <m/>
    <n v="40.226835975613184"/>
    <n v="3.2596706055234548"/>
    <e v="#REF!"/>
    <m/>
  </r>
  <r>
    <x v="2315"/>
    <n v="3926.6633299999999"/>
    <n v="26.98"/>
    <n v="4.8472123784478649"/>
    <m/>
    <x v="0"/>
    <n v="900.78440448434264"/>
    <n v="2.616805482897667"/>
    <s v=""/>
    <m/>
    <m/>
    <n v="137.691788"/>
    <n v="35.900183963026628"/>
    <m/>
    <m/>
    <m/>
    <m/>
    <n v="49.998451888724169"/>
    <n v="49.37383590054268"/>
    <m/>
    <n v="41.424268497351875"/>
    <n v="3.4536429377788083"/>
    <e v="#REF!"/>
    <m/>
  </r>
  <r>
    <x v="2316"/>
    <n v="4029.9685060000002"/>
    <n v="27.4"/>
    <n v="4.9963190057547502"/>
    <m/>
    <x v="0"/>
    <n v="872.69233643633913"/>
    <n v="2.6854403830095439"/>
    <s v=""/>
    <m/>
    <m/>
    <n v="139.37460300000001"/>
    <n v="36.774858501965277"/>
    <m/>
    <m/>
    <m/>
    <m/>
    <n v="51.313843211588662"/>
    <n v="50.668837885719455"/>
    <m/>
    <n v="41.930539651237765"/>
    <n v="3.5377877306682128"/>
    <e v="#REF!"/>
    <m/>
  </r>
  <r>
    <x v="2317"/>
    <n v="4032.6918949999999"/>
    <n v="27.61"/>
    <n v="5.072293389257764"/>
    <m/>
    <x v="0"/>
    <n v="859.26987280209858"/>
    <n v="2.6871852189042489"/>
    <s v=""/>
    <m/>
    <m/>
    <n v="140.51919599999999"/>
    <n v="37.377911875320017"/>
    <m/>
    <m/>
    <m/>
    <m/>
    <n v="51.34852029552669"/>
    <n v="50.701759416074523"/>
    <m/>
    <n v="42.274887912240729"/>
    <n v="3.5958022251380819"/>
    <e v="#REF!"/>
    <m/>
  </r>
  <r>
    <x v="2318"/>
    <n v="4070.7939449999999"/>
    <n v="27.74"/>
    <n v="5.1194413444559679"/>
    <m/>
    <x v="0"/>
    <n v="851.13350417335153"/>
    <n v="2.7125039278758574"/>
    <s v=""/>
    <m/>
    <m/>
    <n v="140.68635599999999"/>
    <n v="37.465875633684703"/>
    <m/>
    <m/>
    <m/>
    <m/>
    <n v="51.833676101788988"/>
    <n v="51.179472333655831"/>
    <m/>
    <n v="42.325177626846056"/>
    <n v="3.604264449542546"/>
    <e v="#REF!"/>
    <m/>
  </r>
  <r>
    <x v="2319"/>
    <n v="4083.953857"/>
    <n v="27.4"/>
    <n v="4.9933447376731879"/>
    <m/>
    <x v="0"/>
    <n v="871.95332198365611"/>
    <n v="2.7212019825320999"/>
    <s v=""/>
    <m/>
    <m/>
    <n v="136.63606300000001"/>
    <n v="35.30771698268893"/>
    <m/>
    <m/>
    <m/>
    <m/>
    <n v="52.001242091458863"/>
    <n v="51.343587062877397"/>
    <m/>
    <n v="41.10665597670274"/>
    <n v="3.3966468676578927"/>
    <e v="#REF!"/>
    <m/>
  </r>
  <r>
    <x v="2320"/>
    <n v="4028.5146479999999"/>
    <n v="27.54"/>
    <n v="5.0437635295707279"/>
    <m/>
    <x v="0"/>
    <n v="862.99746072916594"/>
    <n v="2.6841921108425013"/>
    <s v=""/>
    <m/>
    <m/>
    <n v="137.181442"/>
    <n v="35.588659946494765"/>
    <m/>
    <m/>
    <m/>
    <m/>
    <n v="51.295331145960148"/>
    <n v="50.645285510299274"/>
    <m/>
    <n v="41.270732037134295"/>
    <n v="3.4236739348134804"/>
    <e v="#REF!"/>
    <m/>
  </r>
  <r>
    <x v="2321"/>
    <n v="4024.1127929999998"/>
    <n v="26.92"/>
    <n v="4.8149242629247784"/>
    <m/>
    <x v="0"/>
    <n v="901.80935860868544"/>
    <n v="2.6810498095791493"/>
    <s v=""/>
    <m/>
    <m/>
    <n v="135.03102100000001"/>
    <n v="34.470239270246203"/>
    <m/>
    <m/>
    <m/>
    <m/>
    <n v="51.23928204856054"/>
    <n v="50.585996630044022"/>
    <m/>
    <n v="40.623782657071459"/>
    <n v="3.3160804563519291"/>
    <e v="#REF!"/>
    <m/>
  </r>
  <r>
    <x v="2322"/>
    <n v="3969.22876"/>
    <n v="27.02"/>
    <n v="4.8501116184957285"/>
    <m/>
    <x v="0"/>
    <n v="895.0624941671972"/>
    <n v="2.6444147027715701"/>
    <s v=""/>
    <m/>
    <m/>
    <n v="135.46035800000001"/>
    <n v="34.688545146221763"/>
    <m/>
    <m/>
    <m/>
    <m/>
    <n v="50.540440194092298"/>
    <n v="49.894766134106163"/>
    <m/>
    <n v="40.752947739624148"/>
    <n v="3.3370817567245146"/>
    <e v="#REF!"/>
    <m/>
  </r>
  <r>
    <x v="2323"/>
    <n v="3984.2448730000001"/>
    <n v="27.71"/>
    <n v="5.0972081905689599"/>
    <m/>
    <x v="0"/>
    <n v="849.30212533890437"/>
    <n v="2.6543497828170697"/>
    <s v=""/>
    <m/>
    <m/>
    <n v="140.988159"/>
    <n v="37.518685748933336"/>
    <m/>
    <m/>
    <m/>
    <m/>
    <n v="50.731641308190909"/>
    <n v="50.082221034759336"/>
    <m/>
    <n v="42.41597438885271"/>
    <n v="3.6093448491794828"/>
    <e v="#REF!"/>
    <m/>
  </r>
  <r>
    <x v="2324"/>
    <n v="4087.5844729999999"/>
    <n v="27.71"/>
    <n v="5.0965937325953021"/>
    <m/>
    <x v="0"/>
    <n v="849.25791509128396"/>
    <n v="2.7231249358111693"/>
    <s v=""/>
    <m/>
    <m/>
    <n v="139.416473"/>
    <n v="36.681251048696843"/>
    <m/>
    <m/>
    <m/>
    <m/>
    <n v="52.047470954018983"/>
    <n v="51.379869308640679"/>
    <m/>
    <n v="41.94313614771135"/>
    <n v="3.5287825757019617"/>
    <e v="#REF!"/>
    <m/>
  </r>
  <r>
    <x v="2325"/>
    <n v="4068.2998050000001"/>
    <n v="28.2"/>
    <n v="5.2762052513175925"/>
    <m/>
    <x v="0"/>
    <n v="819.17860224464175"/>
    <n v="2.7102070609920825"/>
    <s v=""/>
    <m/>
    <m/>
    <n v="142.497421"/>
    <n v="38.301493808024595"/>
    <m/>
    <m/>
    <m/>
    <m/>
    <n v="51.801918059829802"/>
    <n v="51.136135093136403"/>
    <m/>
    <n v="42.870032508287188"/>
    <n v="3.6846519709396728"/>
    <e v="#REF!"/>
    <m/>
  </r>
  <r>
    <x v="2326"/>
    <n v="4105.3623049999997"/>
    <n v="28.54"/>
    <n v="5.4014790130331845"/>
    <m/>
    <x v="0"/>
    <n v="799.38271717982082"/>
    <n v="2.7346836984811471"/>
    <s v=""/>
    <m/>
    <m/>
    <n v="141.830322"/>
    <n v="37.939946958588287"/>
    <m/>
    <m/>
    <m/>
    <m/>
    <n v="52.273837210363602"/>
    <n v="51.597959822058911"/>
    <m/>
    <n v="42.669337256292089"/>
    <n v="3.6498707084113842"/>
    <e v="#REF!"/>
    <m/>
  </r>
  <r>
    <x v="2327"/>
    <n v="4156.9194340000004"/>
    <n v="33.03"/>
    <n v="7.1001773616470834"/>
    <m/>
    <x v="0"/>
    <n v="547.81844253788415"/>
    <n v="2.7689551108342316"/>
    <s v=""/>
    <m/>
    <m/>
    <n v="163.96174600000001"/>
    <n v="49.779081588614694"/>
    <m/>
    <m/>
    <m/>
    <m/>
    <n v="52.930317386326962"/>
    <n v="52.244592176148636"/>
    <m/>
    <n v="49.327526995281737"/>
    <n v="4.7888103792084378"/>
    <e v="#REF!"/>
    <m/>
  </r>
  <r>
    <x v="2328"/>
    <n v="4879.9580079999996"/>
    <n v="35.619999999999997"/>
    <n v="8.2126876354520189"/>
    <m/>
    <x v="0"/>
    <n v="461.87713358036871"/>
    <n v="3.2504919061427193"/>
    <s v=""/>
    <m/>
    <m/>
    <n v="161.45880099999999"/>
    <n v="48.258041520815262"/>
    <m/>
    <m/>
    <m/>
    <m/>
    <n v="62.13681316090377"/>
    <n v="61.330219238236324"/>
    <m/>
    <n v="48.574521553053728"/>
    <n v="4.6424844079085616"/>
    <e v="#REF!"/>
    <m/>
  </r>
  <r>
    <x v="2329"/>
    <n v="4971.3076170000004"/>
    <n v="33.49"/>
    <n v="7.229613619832719"/>
    <m/>
    <x v="0"/>
    <n v="517.09162488490358"/>
    <n v="3.3112527943318328"/>
    <s v=""/>
    <m/>
    <m/>
    <n v="158.052536"/>
    <n v="46.220670070815679"/>
    <m/>
    <m/>
    <m/>
    <m/>
    <n v="63.299973494957747"/>
    <n v="62.476654516757115"/>
    <m/>
    <n v="47.549754295814452"/>
    <n v="4.4464867069728253"/>
    <e v="#REF!"/>
    <m/>
  </r>
  <r>
    <x v="2330"/>
    <n v="4922.8061520000001"/>
    <n v="34.729999999999997"/>
    <n v="7.7640445956536528"/>
    <m/>
    <x v="0"/>
    <n v="478.77306163211142"/>
    <n v="3.2788619451718661"/>
    <s v=""/>
    <m/>
    <m/>
    <n v="165.514847"/>
    <n v="50.58390362038196"/>
    <m/>
    <m/>
    <m/>
    <m/>
    <n v="62.682401281468508"/>
    <n v="61.865504593098088"/>
    <m/>
    <n v="49.794773980465088"/>
    <n v="4.8662352728815312"/>
    <e v="#REF!"/>
    <m/>
  </r>
  <r>
    <x v="2331"/>
    <n v="5199.8354490000002"/>
    <n v="36.06"/>
    <n v="8.3556768136819546"/>
    <m/>
    <x v="0"/>
    <n v="442.07850649097986"/>
    <n v="3.4631084014859121"/>
    <s v=""/>
    <m/>
    <m/>
    <n v="180.25881999999999"/>
    <n v="59.591272865745381"/>
    <m/>
    <m/>
    <m/>
    <m/>
    <n v="66.20983279615902"/>
    <n v="65.341863213851539"/>
    <m/>
    <n v="54.230465499480779"/>
    <n v="5.7327555451523802"/>
    <e v="#REF!"/>
    <m/>
  </r>
  <r>
    <x v="2332"/>
    <n v="5289.9179690000001"/>
    <n v="36.130000000000003"/>
    <n v="8.3871058750750915"/>
    <m/>
    <x v="0"/>
    <n v="440.33916054931291"/>
    <n v="3.5230119742902763"/>
    <s v=""/>
    <m/>
    <m/>
    <n v="176.11457799999999"/>
    <n v="56.84974137778898"/>
    <m/>
    <m/>
    <m/>
    <m/>
    <n v="67.356859206043524"/>
    <n v="66.472122682057702"/>
    <m/>
    <n v="52.98367950142255"/>
    <n v="5.4690167611999039"/>
    <e v="#REF!"/>
    <m/>
  </r>
  <r>
    <x v="2333"/>
    <n v="5204.1054690000001"/>
    <n v="37.479999999999997"/>
    <n v="9.0127888768500206"/>
    <m/>
    <x v="0"/>
    <n v="407.40963116001564"/>
    <n v="3.4657718324967739"/>
    <s v=""/>
    <m/>
    <m/>
    <n v="177.337479"/>
    <n v="57.637761238802689"/>
    <m/>
    <m/>
    <m/>
    <m/>
    <n v="66.264203230187007"/>
    <n v="65.3921167793237"/>
    <m/>
    <n v="53.351586550241471"/>
    <n v="5.5448252648728191"/>
    <e v="#REF!"/>
    <m/>
  </r>
  <r>
    <x v="2334"/>
    <n v="5325.0815430000002"/>
    <n v="35.14"/>
    <n v="7.8864418047061751"/>
    <m/>
    <x v="0"/>
    <n v="458.26027715941598"/>
    <n v="3.546245820405217"/>
    <s v=""/>
    <m/>
    <m/>
    <n v="165.49702500000001"/>
    <n v="49.939768619957434"/>
    <m/>
    <m/>
    <m/>
    <m/>
    <n v="67.80459921202835"/>
    <n v="66.910498447056213"/>
    <m/>
    <n v="49.789412271361861"/>
    <n v="4.8042686741174849"/>
    <e v="#REF!"/>
    <m/>
  </r>
  <r>
    <x v="2335"/>
    <n v="5061.2006840000004"/>
    <n v="35.049999999999997"/>
    <n v="7.8450987256087981"/>
    <m/>
    <x v="0"/>
    <n v="460.58380014401195"/>
    <n v="3.3704262517671193"/>
    <s v=""/>
    <m/>
    <m/>
    <n v="164.73632799999999"/>
    <n v="49.479404110749016"/>
    <m/>
    <m/>
    <m/>
    <m/>
    <n v="64.444587587841895"/>
    <n v="63.593138182116292"/>
    <m/>
    <n v="49.560558269022003"/>
    <n v="4.7599810281915165"/>
    <e v="#REF!"/>
    <m/>
  </r>
  <r>
    <x v="2336"/>
    <n v="5167.3217770000001"/>
    <n v="34.69"/>
    <n v="7.6811655424614971"/>
    <m/>
    <x v="0"/>
    <n v="470.02117507971167"/>
    <n v="3.4408272277196983"/>
    <s v=""/>
    <m/>
    <m/>
    <n v="161.574173"/>
    <n v="47.576189108521064"/>
    <m/>
    <m/>
    <m/>
    <m/>
    <n v="65.795834159505389"/>
    <n v="64.921462452543778"/>
    <m/>
    <n v="48.609230962921202"/>
    <n v="4.5768893465920915"/>
    <e v="#REF!"/>
    <m/>
  </r>
  <r>
    <x v="2337"/>
    <n v="5066.5776370000003"/>
    <n v="35.99"/>
    <n v="8.2558701196457598"/>
    <m/>
    <x v="0"/>
    <n v="434.76883116414206"/>
    <n v="3.3736556954981185"/>
    <s v=""/>
    <m/>
    <m/>
    <n v="167.62344400000001"/>
    <n v="51.13733826365101"/>
    <m/>
    <m/>
    <m/>
    <m/>
    <n v="64.513052669588134"/>
    <n v="63.654071264787696"/>
    <m/>
    <n v="50.429140703052141"/>
    <n v="4.9194763829888437"/>
    <e v="#REF!"/>
    <m/>
  </r>
  <r>
    <x v="2338"/>
    <n v="5236.1352539999998"/>
    <n v="36.200000000000003"/>
    <n v="8.3512085245432566"/>
    <m/>
    <x v="0"/>
    <n v="429.67248696716933"/>
    <n v="3.4864673978802525"/>
    <s v=""/>
    <m/>
    <m/>
    <n v="166.95076"/>
    <n v="50.725596810921182"/>
    <m/>
    <m/>
    <m/>
    <m/>
    <n v="66.672040503144316"/>
    <n v="65.782600311932839"/>
    <m/>
    <n v="50.226765216215753"/>
    <n v="4.8798663363697043"/>
    <e v="#REF!"/>
    <m/>
  </r>
  <r>
    <x v="2339"/>
    <n v="5251.4804690000001"/>
    <n v="36.65"/>
    <n v="8.5578035058129878"/>
    <m/>
    <x v="0"/>
    <n v="418.96765530855669"/>
    <n v="3.4965939608160106"/>
    <s v=""/>
    <m/>
    <m/>
    <n v="173.81402600000001"/>
    <n v="54.894793157485147"/>
    <m/>
    <m/>
    <m/>
    <m/>
    <n v="66.867432093769835"/>
    <n v="65.973668108104292"/>
    <m/>
    <n v="52.291563543569495"/>
    <n v="5.2809482788286406"/>
    <e v="#REF!"/>
    <m/>
  </r>
  <r>
    <x v="2340"/>
    <n v="5312.4946289999998"/>
    <n v="37.340000000000003"/>
    <n v="8.8757534736640107"/>
    <m/>
    <x v="0"/>
    <n v="403.17025628366764"/>
    <n v="3.5368507832934322"/>
    <s v=""/>
    <m/>
    <m/>
    <n v="171.874664"/>
    <n v="53.664267121704484"/>
    <m/>
    <m/>
    <m/>
    <m/>
    <n v="67.644329242039205"/>
    <n v="66.733233066167784"/>
    <m/>
    <n v="51.708110794727553"/>
    <n v="5.1625701235076624"/>
    <e v="#REF!"/>
    <m/>
  </r>
  <r>
    <x v="2341"/>
    <n v="5399.3657229999999"/>
    <n v="38.75"/>
    <n v="9.5449193935724619"/>
    <m/>
    <x v="0"/>
    <n v="372.70095325098009"/>
    <n v="3.5945925937911283"/>
    <s v=""/>
    <m/>
    <m/>
    <n v="171.4478"/>
    <n v="53.396333245269275"/>
    <m/>
    <m/>
    <m/>
    <m/>
    <n v="68.750464362077594"/>
    <n v="67.82270444443644"/>
    <m/>
    <n v="51.579689708730378"/>
    <n v="5.1367945469508633"/>
    <e v="#REF!"/>
    <m/>
  </r>
  <r>
    <x v="2342"/>
    <n v="5571.5083009999998"/>
    <n v="37.61"/>
    <n v="8.9822257330804778"/>
    <m/>
    <x v="0"/>
    <n v="394.61079556427296"/>
    <n v="3.7090988541771766"/>
    <s v=""/>
    <m/>
    <m/>
    <n v="165.82609600000001"/>
    <n v="49.893359957778515"/>
    <m/>
    <m/>
    <m/>
    <m/>
    <n v="70.942366667115266"/>
    <n v="69.983206379652927"/>
    <m/>
    <n v="49.888412550584704"/>
    <n v="4.7998041023328097"/>
    <e v="#REF!"/>
    <m/>
  </r>
  <r>
    <x v="2343"/>
    <n v="5466.5244140000004"/>
    <n v="37.99"/>
    <n v="9.1626284171739609"/>
    <m/>
    <x v="0"/>
    <n v="386.6161992846524"/>
    <n v="3.6391136145827612"/>
    <s v=""/>
    <m/>
    <m/>
    <n v="154.459396"/>
    <n v="43.052280055431041"/>
    <m/>
    <m/>
    <m/>
    <m/>
    <n v="69.605600211188758"/>
    <n v="68.662726214895514"/>
    <m/>
    <n v="46.468766110022464"/>
    <n v="4.1416835947650537"/>
    <e v="#REF!"/>
    <m/>
  </r>
  <r>
    <x v="2344"/>
    <n v="5210.3046880000002"/>
    <n v="35.15"/>
    <n v="7.7917566885973653"/>
    <m/>
    <x v="0"/>
    <n v="444.40023336125779"/>
    <n v="3.4684556013381127"/>
    <s v=""/>
    <m/>
    <m/>
    <n v="156.347092"/>
    <n v="44.103454643000397"/>
    <m/>
    <m/>
    <m/>
    <m/>
    <n v="66.343138276782696"/>
    <n v="65.442754078593083"/>
    <m/>
    <n v="47.036675257555487"/>
    <n v="4.2428079147537856"/>
    <e v="#REF!"/>
    <m/>
  </r>
  <r>
    <x v="2345"/>
    <n v="5284.8583980000003"/>
    <n v="35.57"/>
    <n v="7.9750759988021009"/>
    <m/>
    <x v="0"/>
    <n v="433.75700927314915"/>
    <n v="3.5178106805431484"/>
    <s v=""/>
    <m/>
    <m/>
    <n v="155.20199600000001"/>
    <n v="43.454064209254646"/>
    <m/>
    <m/>
    <m/>
    <m/>
    <n v="67.292435369324863"/>
    <n v="66.373984770921552"/>
    <m/>
    <n v="46.692175670120079"/>
    <n v="4.1803357366814691"/>
    <e v="#REF!"/>
    <m/>
  </r>
  <r>
    <x v="2346"/>
    <n v="5247.7260740000002"/>
    <n v="36.19"/>
    <n v="8.2520989360138586"/>
    <m/>
    <x v="0"/>
    <n v="418.61329740293354"/>
    <n v="3.4930030215611896"/>
    <s v=""/>
    <m/>
    <m/>
    <n v="162.166031"/>
    <n v="47.352480413654504"/>
    <m/>
    <m/>
    <m/>
    <m/>
    <n v="66.819627145394307"/>
    <n v="65.905914334789799"/>
    <m/>
    <n v="48.787290127236112"/>
    <n v="4.5553682882336908"/>
    <e v="#REF!"/>
    <m/>
  </r>
  <r>
    <x v="2347"/>
    <n v="5350.9145509999998"/>
    <n v="36.659999999999997"/>
    <n v="8.465418556273189"/>
    <m/>
    <x v="0"/>
    <n v="407.7184339139373"/>
    <n v="3.5615948621073232"/>
    <s v=""/>
    <m/>
    <m/>
    <n v="160.818344"/>
    <n v="46.564231996940016"/>
    <m/>
    <m/>
    <m/>
    <m/>
    <n v="68.133532532530012"/>
    <n v="67.200103872902076"/>
    <m/>
    <n v="48.381841487565666"/>
    <n v="4.4795377972143404"/>
    <e v="#REF!"/>
    <m/>
  </r>
  <r>
    <x v="2348"/>
    <n v="5402.4228519999997"/>
    <n v="37.299999999999997"/>
    <n v="8.7599362433024428"/>
    <m/>
    <x v="0"/>
    <n v="393.46154203651878"/>
    <n v="3.5957854474770143"/>
    <s v=""/>
    <m/>
    <m/>
    <n v="162.12278699999999"/>
    <n v="47.318404623618072"/>
    <m/>
    <m/>
    <m/>
    <m/>
    <n v="68.789390978489109"/>
    <n v="67.845211185012005"/>
    <m/>
    <n v="48.774280265915259"/>
    <n v="4.5520901542907071"/>
    <e v="#REF!"/>
    <m/>
  </r>
  <r>
    <x v="2349"/>
    <n v="5505.5522460000002"/>
    <n v="39.25"/>
    <n v="9.6746881056491478"/>
    <m/>
    <x v="0"/>
    <n v="352.30164991533718"/>
    <n v="3.664331713757663"/>
    <s v=""/>
    <m/>
    <m/>
    <n v="167.95240799999999"/>
    <n v="50.720054497019497"/>
    <m/>
    <m/>
    <m/>
    <m/>
    <n v="70.102544058058655"/>
    <n v="69.138540828753037"/>
    <m/>
    <n v="50.528108791562708"/>
    <n v="4.8793331587880742"/>
    <e v="#REF!"/>
    <m/>
  </r>
  <r>
    <x v="2350"/>
    <n v="5791.6933589999999"/>
    <n v="39.75"/>
    <n v="9.9175894745884783"/>
    <m/>
    <x v="0"/>
    <n v="343.3074727109381"/>
    <n v="3.8544777404446706"/>
    <s v=""/>
    <m/>
    <m/>
    <n v="172.65321399999999"/>
    <n v="53.555115387602001"/>
    <m/>
    <m/>
    <m/>
    <m/>
    <n v="73.745996900682798"/>
    <n v="72.726212430689856"/>
    <m/>
    <n v="51.942335832451761"/>
    <n v="5.1520695891366524"/>
    <e v="#REF!"/>
    <m/>
  </r>
  <r>
    <x v="2351"/>
    <n v="5745.5991210000002"/>
    <n v="40.44"/>
    <n v="10.260661190506546"/>
    <m/>
    <x v="0"/>
    <n v="331.37100285838261"/>
    <n v="3.8237016593549957"/>
    <s v=""/>
    <m/>
    <m/>
    <n v="169.79866000000001"/>
    <n v="51.782879675709609"/>
    <m/>
    <m/>
    <m/>
    <m/>
    <n v="73.159076060440967"/>
    <n v="72.145529920157671"/>
    <m/>
    <n v="51.083549603775658"/>
    <n v="4.9815782803244133"/>
    <e v="#REF!"/>
    <m/>
  </r>
  <r>
    <x v="2352"/>
    <n v="5849.4814450000003"/>
    <n v="40.82"/>
    <n v="10.452232460484758"/>
    <m/>
    <x v="0"/>
    <n v="325.12620736113507"/>
    <n v="3.8927341240376849"/>
    <s v=""/>
    <m/>
    <m/>
    <n v="170.94816599999999"/>
    <n v="52.482649359631871"/>
    <m/>
    <m/>
    <m/>
    <m/>
    <n v="74.481816245198004"/>
    <n v="73.448033146067644"/>
    <m/>
    <n v="51.429375929912958"/>
    <n v="5.0488970057504119"/>
    <e v="#REF!"/>
    <m/>
  </r>
  <r>
    <x v="2353"/>
    <n v="5982.3164059999999"/>
    <n v="41.95"/>
    <n v="11.029590735100374"/>
    <m/>
    <x v="0"/>
    <n v="307.10866493725564"/>
    <n v="3.981029997038235"/>
    <s v=""/>
    <m/>
    <m/>
    <n v="170.28930700000001"/>
    <n v="52.076756700847881"/>
    <m/>
    <m/>
    <m/>
    <m/>
    <n v="76.173212183310937"/>
    <n v="75.113997992410333"/>
    <m/>
    <n v="51.231159663610313"/>
    <n v="5.0098496204793701"/>
    <e v="#REF!"/>
    <m/>
  </r>
  <r>
    <x v="2354"/>
    <n v="6175.8227539999998"/>
    <n v="44.04"/>
    <n v="12.127143895492605"/>
    <m/>
    <x v="0"/>
    <n v="276.49162436017218"/>
    <n v="4.1096949840847126"/>
    <s v=""/>
    <m/>
    <m/>
    <n v="173.14274599999999"/>
    <n v="53.820610523647389"/>
    <m/>
    <m/>
    <m/>
    <m/>
    <n v="78.637140719460916"/>
    <n v="77.541646511987608"/>
    <m/>
    <n v="52.089610447013705"/>
    <n v="5.1776105557947094"/>
    <e v="#REF!"/>
    <m/>
  </r>
  <r>
    <x v="2355"/>
    <n v="6971.1782229999999"/>
    <n v="55.01"/>
    <n v="18.162116715920998"/>
    <m/>
    <x v="0"/>
    <n v="138.73367491382245"/>
    <n v="4.6386012627522399"/>
    <s v=""/>
    <m/>
    <m/>
    <n v="196.846283"/>
    <n v="68.551580542187509"/>
    <m/>
    <m/>
    <m/>
    <m/>
    <n v="88.764452080078684"/>
    <n v="87.52104008188347"/>
    <m/>
    <n v="59.220766889146006"/>
    <n v="6.594748435187161"/>
    <e v="#REF!"/>
    <m/>
  </r>
  <r>
    <x v="2356"/>
    <n v="7807.8842770000001"/>
    <n v="53.87"/>
    <n v="17.407252627885974"/>
    <m/>
    <x v="0"/>
    <n v="144.47654912168005"/>
    <n v="5.195207762118681"/>
    <s v=""/>
    <m/>
    <m/>
    <n v="217.14857499999999"/>
    <n v="82.689968949972069"/>
    <m/>
    <m/>
    <m/>
    <m/>
    <n v="99.418283048042838"/>
    <n v="98.023080887172043"/>
    <m/>
    <n v="65.328666329885635"/>
    <n v="7.9548792168680436"/>
    <e v="#REF!"/>
    <m/>
  </r>
  <r>
    <x v="2357"/>
    <n v="7989.3745120000003"/>
    <n v="56.95"/>
    <n v="19.395422457538171"/>
    <m/>
    <x v="0"/>
    <n v="127.94822755975099"/>
    <n v="5.3158293209267793"/>
    <s v=""/>
    <m/>
    <m/>
    <n v="247.15306100000001"/>
    <n v="105.53860984285993"/>
    <m/>
    <m/>
    <m/>
    <m/>
    <n v="101.72920965934485"/>
    <n v="100.29896615628419"/>
    <m/>
    <n v="74.355449279272818"/>
    <n v="10.152947264063462"/>
    <e v="#REF!"/>
    <m/>
  </r>
  <r>
    <x v="2358"/>
    <n v="8194.5009769999997"/>
    <n v="54.6"/>
    <n v="17.792601559507617"/>
    <m/>
    <x v="0"/>
    <n v="138.50094686407334"/>
    <n v="5.4521708464474647"/>
    <s v=""/>
    <m/>
    <m/>
    <n v="264.01001000000002"/>
    <n v="119.93193567080843"/>
    <m/>
    <m/>
    <m/>
    <m/>
    <n v="104.34109787829397"/>
    <n v="102.87145545725957"/>
    <m/>
    <n v="79.426824933296345"/>
    <n v="11.537603346830032"/>
    <e v="#REF!"/>
    <m/>
  </r>
  <r>
    <x v="2359"/>
    <n v="7886.9257809999999"/>
    <n v="49.76"/>
    <n v="14.636397708276613"/>
    <m/>
    <x v="0"/>
    <n v="163.04848384926416"/>
    <n v="5.247390625897788"/>
    <s v=""/>
    <m/>
    <m/>
    <n v="243.76458700000001"/>
    <n v="101.53552747402016"/>
    <m/>
    <m/>
    <m/>
    <m/>
    <n v="100.42472350469293"/>
    <n v="99.007666164866052"/>
    <m/>
    <n v="73.336034404855653"/>
    <n v="9.7678456955943744"/>
    <e v="#REF!"/>
    <m/>
  </r>
  <r>
    <x v="2360"/>
    <n v="8196.9238280000009"/>
    <n v="54.33"/>
    <n v="17.318571046981265"/>
    <m/>
    <x v="0"/>
    <n v="133.09097825924849"/>
    <n v="5.453215109494268"/>
    <s v=""/>
    <m/>
    <m/>
    <n v="251.86440999999999"/>
    <n v="108.27481779721801"/>
    <m/>
    <m/>
    <m/>
    <m/>
    <n v="104.37194819291901"/>
    <n v="102.8911585924933"/>
    <m/>
    <n v="75.772848158287516"/>
    <n v="10.416173917375193"/>
    <e v="#REF!"/>
    <m/>
  </r>
  <r>
    <x v="2361"/>
    <n v="7977.9692379999997"/>
    <n v="55.71"/>
    <n v="18.1961721561342"/>
    <m/>
    <x v="0"/>
    <n v="126.32294035176305"/>
    <n v="5.3074117763615893"/>
    <s v=""/>
    <m/>
    <m/>
    <n v="255.215881"/>
    <n v="111.15350487454116"/>
    <m/>
    <m/>
    <m/>
    <m/>
    <n v="101.58398558601775"/>
    <n v="100.14014408610609"/>
    <m/>
    <n v="76.781130762367653"/>
    <n v="10.693107241864878"/>
    <e v="#REF!"/>
    <m/>
  </r>
  <r>
    <x v="2362"/>
    <n v="7956.2919920000004"/>
    <n v="55.1"/>
    <n v="17.79554651524726"/>
    <m/>
    <x v="0"/>
    <n v="129.08272592281014"/>
    <n v="5.2928530416246531"/>
    <s v=""/>
    <m/>
    <m/>
    <n v="244.698914"/>
    <n v="101.99002397518079"/>
    <m/>
    <m/>
    <m/>
    <m/>
    <n v="101.30796784522228"/>
    <n v="99.865450156993319"/>
    <m/>
    <n v="73.617124606925842"/>
    <n v="9.8115688317514262"/>
    <e v="#REF!"/>
    <m/>
  </r>
  <r>
    <x v="2363"/>
    <n v="7677.2690430000002"/>
    <n v="54.1"/>
    <n v="17.147542812340532"/>
    <m/>
    <x v="0"/>
    <n v="133.76140494813808"/>
    <n v="5.1071025588446153"/>
    <s v=""/>
    <m/>
    <m/>
    <n v="245.96566799999999"/>
    <n v="103.04333131785695"/>
    <m/>
    <m/>
    <m/>
    <m/>
    <n v="97.755151033849131"/>
    <n v="96.360713593589068"/>
    <m/>
    <n v="73.998224733362534"/>
    <n v="9.9128983254690795"/>
    <e v="#REF!"/>
    <m/>
  </r>
  <r>
    <x v="2364"/>
    <n v="7881.6953130000002"/>
    <n v="56.01"/>
    <n v="18.356117434341392"/>
    <m/>
    <x v="0"/>
    <n v="124.3095516947851"/>
    <n v="5.2429553275407343"/>
    <s v=""/>
    <m/>
    <m/>
    <n v="249.48498499999999"/>
    <n v="105.98932332942273"/>
    <m/>
    <m/>
    <m/>
    <m/>
    <n v="100.35812362569249"/>
    <n v="98.923981040128155"/>
    <m/>
    <n v="75.057003433623834"/>
    <n v="10.19630646944894"/>
    <e v="#REF!"/>
    <m/>
  </r>
  <r>
    <x v="2365"/>
    <n v="8802.7578130000002"/>
    <n v="60.68"/>
    <n v="21.406783699809612"/>
    <m/>
    <x v="0"/>
    <n v="103.57372508532399"/>
    <n v="5.8550425274526692"/>
    <s v=""/>
    <m/>
    <m/>
    <n v="271.76870700000001"/>
    <n v="124.91015252528015"/>
    <m/>
    <m/>
    <m/>
    <m/>
    <n v="112.0860705420781"/>
    <n v="110.47283064426831"/>
    <m/>
    <n v="81.761011687539067"/>
    <n v="12.016514081657593"/>
    <e v="#REF!"/>
    <m/>
  </r>
  <r>
    <x v="2366"/>
    <n v="8718.5917969999991"/>
    <n v="60.54"/>
    <n v="21.305436233086304"/>
    <m/>
    <x v="0"/>
    <n v="104.04626111464444"/>
    <n v="5.7989096367176893"/>
    <s v=""/>
    <m/>
    <m/>
    <n v="269.45568800000001"/>
    <n v="122.78077390680487"/>
    <m/>
    <m/>
    <m/>
    <m/>
    <n v="111.01437935085963"/>
    <n v="109.4137163333708"/>
    <m/>
    <n v="81.065145060435086"/>
    <n v="11.811665175169306"/>
    <e v="#REF!"/>
    <m/>
  </r>
  <r>
    <x v="2367"/>
    <n v="8661.7607420000004"/>
    <n v="60.02"/>
    <n v="20.936911801095786"/>
    <m/>
    <x v="0"/>
    <n v="105.82822709510383"/>
    <n v="5.7609602196211593"/>
    <s v=""/>
    <m/>
    <m/>
    <n v="255.858948"/>
    <n v="110.38688983753686"/>
    <m/>
    <m/>
    <m/>
    <m/>
    <n v="110.29074594244035"/>
    <n v="108.69768745598917"/>
    <m/>
    <n v="76.974596040556833"/>
    <n v="10.619357909235505"/>
    <e v="#REF!"/>
    <m/>
  </r>
  <r>
    <x v="2368"/>
    <n v="8320.2861329999996"/>
    <n v="59.02"/>
    <n v="20.236807496220305"/>
    <m/>
    <x v="0"/>
    <n v="109.34915032096056"/>
    <n v="5.5337005129524739"/>
    <s v=""/>
    <m/>
    <m/>
    <n v="268.11355600000002"/>
    <n v="120.9579451231965"/>
    <m/>
    <m/>
    <m/>
    <m/>
    <n v="105.94272820461524"/>
    <n v="104.40975564860082"/>
    <m/>
    <n v="80.661367630172606"/>
    <n v="11.636306749101836"/>
    <e v="#REF!"/>
    <m/>
  </r>
  <r>
    <x v="2369"/>
    <n v="8741.7470699999994"/>
    <n v="59.75"/>
    <n v="20.729914382203287"/>
    <m/>
    <x v="0"/>
    <n v="106.63844699976337"/>
    <n v="5.8135540540438591"/>
    <s v=""/>
    <m/>
    <m/>
    <n v="252.60792499999999"/>
    <n v="106.9591219942415"/>
    <m/>
    <m/>
    <m/>
    <m/>
    <n v="111.30921690268528"/>
    <n v="109.69002691994169"/>
    <m/>
    <n v="75.996532994102196"/>
    <n v="10.289602323121114"/>
    <e v="#REF!"/>
    <m/>
  </r>
  <r>
    <x v="2370"/>
    <n v="8210.9853519999997"/>
    <n v="52.72"/>
    <n v="15.849968387650346"/>
    <m/>
    <x v="0"/>
    <n v="131.7263949500645"/>
    <n v="5.4604376425660215"/>
    <s v=""/>
    <m/>
    <m/>
    <n v="241.33879099999999"/>
    <n v="97.413470969737062"/>
    <m/>
    <m/>
    <m/>
    <m/>
    <n v="104.55099446506173"/>
    <n v="103.02743320862415"/>
    <m/>
    <n v="72.606239067868643"/>
    <n v="9.3712986653673376"/>
    <e v="#REF!"/>
    <m/>
  </r>
  <r>
    <x v="2371"/>
    <n v="7704.3432620000003"/>
    <n v="54.17"/>
    <n v="16.719821123618722"/>
    <m/>
    <x v="0"/>
    <n v="124.47358679584902"/>
    <n v="5.1233791325684557"/>
    <s v=""/>
    <m/>
    <m/>
    <n v="247.05100999999999"/>
    <n v="102.02217908512834"/>
    <m/>
    <m/>
    <m/>
    <m/>
    <n v="98.09988877231379"/>
    <n v="96.667819675915865"/>
    <m/>
    <n v="74.324747462658863"/>
    <n v="9.8146621938494665"/>
    <e v="#REF!"/>
    <m/>
  </r>
  <r>
    <x v="2372"/>
    <n v="7819.6333009999998"/>
    <n v="52.62"/>
    <n v="15.761091584849344"/>
    <m/>
    <x v="0"/>
    <n v="131.59038811436508"/>
    <n v="5.1999115280940833"/>
    <s v=""/>
    <m/>
    <m/>
    <n v="249.474335"/>
    <n v="104.02097258605973"/>
    <m/>
    <m/>
    <m/>
    <m/>
    <n v="99.567884111804887"/>
    <n v="98.111831453808307"/>
    <m/>
    <n v="75.053799404785906"/>
    <n v="10.006948647469851"/>
    <e v="#REF!"/>
    <m/>
  </r>
  <r>
    <x v="2373"/>
    <n v="7826.9013670000004"/>
    <n v="55.37"/>
    <n v="17.406389525228121"/>
    <m/>
    <x v="0"/>
    <n v="117.82931671707271"/>
    <n v="5.2046091916109116"/>
    <s v=""/>
    <m/>
    <m/>
    <n v="250.93035900000001"/>
    <n v="105.23247174983011"/>
    <m/>
    <m/>
    <m/>
    <m/>
    <n v="99.660428854678244"/>
    <n v="98.200466879372698"/>
    <m/>
    <n v="75.491840990204125"/>
    <n v="10.123496393726242"/>
    <e v="#REF!"/>
    <m/>
  </r>
  <r>
    <x v="2374"/>
    <n v="7692.2846680000002"/>
    <n v="55.37"/>
    <n v="17.400095370564376"/>
    <m/>
    <x v="0"/>
    <n v="117.82318313620252"/>
    <n v="5.1146945189528008"/>
    <s v=""/>
    <m/>
    <m/>
    <n v="247.520126"/>
    <n v="102.36426906783588"/>
    <m/>
    <m/>
    <m/>
    <m/>
    <n v="97.946345934212957"/>
    <n v="96.503958551991531"/>
    <m/>
    <n v="74.465879968980914"/>
    <n v="9.8475716812793781"/>
    <e v="#REF!"/>
    <m/>
  </r>
  <r>
    <x v="2375"/>
    <n v="8004.2436520000001"/>
    <n v="54.75"/>
    <n v="17.008373167013993"/>
    <m/>
    <x v="0"/>
    <n v="120.45567633459095"/>
    <n v="5.3219813566101415"/>
    <s v=""/>
    <m/>
    <m/>
    <n v="245.78183000000001"/>
    <n v="100.92389264393022"/>
    <m/>
    <m/>
    <m/>
    <m/>
    <n v="101.91853935696287"/>
    <n v="100.41504264812502"/>
    <m/>
    <n v="73.942917479512246"/>
    <n v="9.7090056541724383"/>
    <e v="#REF!"/>
    <m/>
  </r>
  <r>
    <x v="2376"/>
    <n v="7925.4340819999998"/>
    <n v="56.67"/>
    <n v="18.199095074823951"/>
    <m/>
    <x v="0"/>
    <n v="112.00100791810904"/>
    <n v="5.2694441163088808"/>
    <s v=""/>
    <m/>
    <m/>
    <n v="260.90329000000003"/>
    <n v="113.33943933219243"/>
    <m/>
    <m/>
    <m/>
    <m/>
    <n v="100.91505213056598"/>
    <n v="99.42377100097552"/>
    <m/>
    <n v="78.492175123780527"/>
    <n v="10.903396891352184"/>
    <e v="#REF!"/>
    <m/>
  </r>
  <r>
    <x v="2377"/>
    <n v="8145.5454099999997"/>
    <n v="57.27"/>
    <n v="18.582224688519482"/>
    <m/>
    <x v="0"/>
    <n v="109.62353118724529"/>
    <n v="5.4156502634309334"/>
    <s v=""/>
    <m/>
    <m/>
    <n v="256.16879299999999"/>
    <n v="109.22318469541167"/>
    <m/>
    <m/>
    <m/>
    <m/>
    <n v="103.71774355539236"/>
    <n v="102.18238579402512"/>
    <m/>
    <n v="77.067812220395837"/>
    <n v="10.507408008090245"/>
    <e v="#REF!"/>
    <m/>
  </r>
  <r>
    <x v="2378"/>
    <n v="8230.8984380000002"/>
    <n v="58.38"/>
    <n v="19.300214531252013"/>
    <m/>
    <x v="0"/>
    <n v="105.36840552801443"/>
    <n v="5.4722556761766494"/>
    <s v=""/>
    <m/>
    <m/>
    <n v="264.08746300000001"/>
    <n v="115.97279526848779"/>
    <m/>
    <m/>
    <m/>
    <m/>
    <n v="104.80454904528776"/>
    <n v="103.25041564120149"/>
    <m/>
    <n v="79.450126496261916"/>
    <n v="11.156729050914679"/>
    <e v="#REF!"/>
    <m/>
  </r>
  <r>
    <x v="2379"/>
    <n v="8988.9238280000009"/>
    <n v="64.83"/>
    <n v="23.556386285695137"/>
    <m/>
    <x v="0"/>
    <n v="82.080076621444093"/>
    <n v="5.9757569689616634"/>
    <s v=""/>
    <m/>
    <m/>
    <n v="274.35110500000002"/>
    <n v="124.97760136447076"/>
    <m/>
    <m/>
    <m/>
    <m/>
    <n v="114.4565341550849"/>
    <n v="112.75046842240798"/>
    <m/>
    <n v="82.537920388289081"/>
    <n v="12.02300274498511"/>
    <e v="#REF!"/>
    <m/>
  </r>
  <r>
    <x v="2380"/>
    <n v="9335.4667969999991"/>
    <n v="63.07"/>
    <n v="22.274686761765921"/>
    <m/>
    <x v="0"/>
    <n v="86.532411544488411"/>
    <n v="6.2059741367502639"/>
    <s v=""/>
    <m/>
    <m/>
    <n v="265.051849"/>
    <n v="116.50225520422309"/>
    <m/>
    <m/>
    <m/>
    <m/>
    <n v="118.86908764052008"/>
    <n v="117.09420154975352"/>
    <m/>
    <n v="79.74025988169727"/>
    <n v="11.207663763944904"/>
    <e v="#REF!"/>
    <m/>
  </r>
  <r>
    <x v="2381"/>
    <n v="9078.7275389999995"/>
    <n v="63.73"/>
    <n v="22.73813512986629"/>
    <m/>
    <x v="0"/>
    <n v="84.71685934148455"/>
    <n v="6.035143510451987"/>
    <s v=""/>
    <m/>
    <m/>
    <n v="269.43179300000003"/>
    <n v="120.34952201278524"/>
    <m/>
    <m/>
    <m/>
    <m/>
    <n v="115.60001047238411"/>
    <n v="113.87097255365015"/>
    <m/>
    <n v="81.057956302774798"/>
    <n v="11.577775679160318"/>
    <e v="#REF!"/>
    <m/>
  </r>
  <r>
    <x v="2382"/>
    <n v="9273.0605469999991"/>
    <n v="66.72"/>
    <n v="24.868732501498904"/>
    <m/>
    <x v="0"/>
    <n v="76.763181905721567"/>
    <n v="6.1641672071394353"/>
    <s v=""/>
    <m/>
    <m/>
    <n v="271.69500699999998"/>
    <n v="122.36823083209801"/>
    <m/>
    <m/>
    <m/>
    <m/>
    <n v="118.07446492246274"/>
    <n v="116.30538919988605"/>
    <m/>
    <n v="81.738839206285093"/>
    <n v="11.771978011505791"/>
    <e v="#REF!"/>
    <m/>
  </r>
  <r>
    <x v="2383"/>
    <n v="9525.0742190000001"/>
    <n v="69.260000000000005"/>
    <n v="26.758989001965411"/>
    <m/>
    <x v="0"/>
    <n v="70.91450729581932"/>
    <n v="6.3315257861454368"/>
    <s v=""/>
    <m/>
    <m/>
    <n v="294.91027800000001"/>
    <n v="143.27631008854888"/>
    <m/>
    <m/>
    <m/>
    <m/>
    <n v="121.283370905954"/>
    <n v="119.4631076739548"/>
    <m/>
    <n v="88.723101907142663"/>
    <n v="13.78336158382756"/>
    <e v="#REF!"/>
    <m/>
  </r>
  <r>
    <x v="2384"/>
    <n v="10853.744140999999"/>
    <n v="76.56"/>
    <n v="32.388065024161222"/>
    <m/>
    <x v="0"/>
    <n v="55.962045908861619"/>
    <n v="7.2141585038700775"/>
    <s v=""/>
    <m/>
    <m/>
    <n v="310.42468300000002"/>
    <n v="158.33880815310667"/>
    <m/>
    <m/>
    <m/>
    <m/>
    <n v="138.20140883998587"/>
    <n v="136.11660494388948"/>
    <m/>
    <n v="93.390576181619068"/>
    <n v="15.232392879030463"/>
    <e v="#REF!"/>
    <m/>
  </r>
  <r>
    <x v="2385"/>
    <n v="11007.202148"/>
    <n v="80.09"/>
    <n v="35.370474379913318"/>
    <m/>
    <x v="0"/>
    <n v="50.798578425823649"/>
    <n v="7.3159670222994855"/>
    <s v=""/>
    <m/>
    <m/>
    <n v="318.12631199999998"/>
    <n v="166.19129217452283"/>
    <m/>
    <m/>
    <m/>
    <m/>
    <n v="140.15539932379164"/>
    <n v="138.03752612624834"/>
    <m/>
    <n v="95.707594154854988"/>
    <n v="15.987811737399413"/>
    <e v="#REF!"/>
    <m/>
  </r>
  <r>
    <x v="2386"/>
    <n v="11778.581055000001"/>
    <n v="97.39"/>
    <n v="50.64490806656493"/>
    <m/>
    <x v="0"/>
    <n v="28.850237855386514"/>
    <n v="7.8284623634512673"/>
    <s v=""/>
    <m/>
    <m/>
    <n v="336.753174"/>
    <n v="185.64810310666502"/>
    <m/>
    <m/>
    <m/>
    <m/>
    <n v="149.9774156079369"/>
    <n v="147.70727844035653"/>
    <m/>
    <n v="101.3114442025508"/>
    <n v="17.859581468069763"/>
    <e v="#REF!"/>
    <m/>
  </r>
  <r>
    <x v="2387"/>
    <n v="13017.125"/>
    <n v="76.39"/>
    <n v="28.800526687795941"/>
    <m/>
    <x v="0"/>
    <n v="41.290567768993157"/>
    <n v="8.6514173794974525"/>
    <s v=""/>
    <m/>
    <m/>
    <n v="294.26763899999997"/>
    <n v="138.8009670692046"/>
    <m/>
    <m/>
    <m/>
    <m/>
    <n v="165.74787379136185"/>
    <n v="163.23477797417718"/>
    <m/>
    <n v="88.529765391802542"/>
    <n v="13.352827945648592"/>
    <e v="#REF!"/>
    <m/>
  </r>
  <r>
    <x v="2388"/>
    <n v="11162.167969"/>
    <n v="86.67"/>
    <n v="36.547643239634333"/>
    <m/>
    <x v="0"/>
    <n v="30.175261264749505"/>
    <n v="7.4183862051903988"/>
    <s v=""/>
    <m/>
    <m/>
    <n v="311.22610500000002"/>
    <n v="154.7950119766422"/>
    <m/>
    <m/>
    <m/>
    <m/>
    <n v="142.12858889837761"/>
    <n v="139.96996931401026"/>
    <m/>
    <n v="93.631682209726463"/>
    <n v="14.891475221049129"/>
    <e v="#REF!"/>
    <m/>
  </r>
  <r>
    <x v="2389"/>
    <n v="10796.930664"/>
    <n v="71.47"/>
    <n v="23.719767407645104"/>
    <m/>
    <x v="0"/>
    <n v="40.757836597279223"/>
    <n v="7.1750889097606017"/>
    <s v=""/>
    <m/>
    <m/>
    <n v="293.64111300000002"/>
    <n v="137.29185457266007"/>
    <m/>
    <m/>
    <m/>
    <m/>
    <n v="137.47799925334945"/>
    <n v="135.37944058801003"/>
    <m/>
    <n v="88.341276436712718"/>
    <n v="13.207649421734272"/>
    <e v="#REF!"/>
    <m/>
  </r>
  <r>
    <x v="2390"/>
    <n v="10588.683594"/>
    <n v="75.69"/>
    <n v="26.517673448305729"/>
    <m/>
    <x v="0"/>
    <n v="35.942560613654379"/>
    <n v="7.0365153916090488"/>
    <s v=""/>
    <m/>
    <m/>
    <n v="291.59643599999998"/>
    <n v="135.37639128030403"/>
    <m/>
    <m/>
    <m/>
    <m/>
    <n v="134.82637617407653"/>
    <n v="132.76483809268072"/>
    <m/>
    <n v="87.726139904108734"/>
    <n v="13.023379439189529"/>
    <e v="#REF!"/>
    <m/>
  </r>
  <r>
    <x v="2391"/>
    <n v="10818.15625"/>
    <n v="78.33"/>
    <n v="28.364079617837685"/>
    <m/>
    <x v="0"/>
    <n v="33.433400424545646"/>
    <n v="7.1888201234339393"/>
    <s v=""/>
    <m/>
    <m/>
    <n v="303.09997600000003"/>
    <n v="146.05388333582411"/>
    <m/>
    <m/>
    <m/>
    <m/>
    <n v="137.74826597887264"/>
    <n v="135.63852086549093"/>
    <m/>
    <n v="91.186954354641031"/>
    <n v="14.050567630445453"/>
    <e v="#REF!"/>
    <m/>
  </r>
  <r>
    <x v="2392"/>
    <n v="11203.102539"/>
    <n v="77.77"/>
    <n v="27.951776093286519"/>
    <m/>
    <x v="0"/>
    <n v="33.909706889351355"/>
    <n v="7.4442349351532924"/>
    <s v=""/>
    <m/>
    <m/>
    <n v="287.99752799999999"/>
    <n v="131.49236697825219"/>
    <m/>
    <m/>
    <m/>
    <m/>
    <n v="142.64981136048533"/>
    <n v="140.45768265753784"/>
    <m/>
    <n v="86.643416428332046"/>
    <n v="12.649731406779511"/>
    <e v="#REF!"/>
    <m/>
  </r>
  <r>
    <x v="2393"/>
    <n v="11446.596680000001"/>
    <n v="85.76"/>
    <n v="33.683058285997589"/>
    <m/>
    <x v="0"/>
    <n v="26.940253465091526"/>
    <n v="7.6054379844053388"/>
    <s v=""/>
    <m/>
    <m/>
    <n v="313.25140399999998"/>
    <n v="154.54098505012905"/>
    <m/>
    <m/>
    <m/>
    <m/>
    <n v="145.75023761831139"/>
    <n v="143.49925871370851"/>
    <m/>
    <n v="94.240988914084284"/>
    <n v="14.867037510600031"/>
    <e v="#REF!"/>
    <m/>
  </r>
  <r>
    <x v="2394"/>
    <n v="12284.326171999999"/>
    <n v="87.93"/>
    <n v="35.38336878981135"/>
    <m/>
    <x v="0"/>
    <n v="25.575503380731934"/>
    <n v="8.1618363792990749"/>
    <s v=""/>
    <m/>
    <m/>
    <n v="308.881012"/>
    <n v="150.22489486768782"/>
    <m/>
    <m/>
    <m/>
    <m/>
    <n v="156.41710008689162"/>
    <n v="153.99737300777849"/>
    <m/>
    <n v="92.926166190984219"/>
    <n v="14.451824196017677"/>
    <e v="#REF!"/>
    <m/>
  </r>
  <r>
    <x v="2395"/>
    <n v="12571.537109000001"/>
    <n v="84.51"/>
    <n v="32.626993000067316"/>
    <m/>
    <x v="0"/>
    <n v="27.563668733747871"/>
    <n v="8.3524449688673261"/>
    <s v=""/>
    <m/>
    <m/>
    <n v="290.002319"/>
    <n v="131.85811916278527"/>
    <m/>
    <m/>
    <m/>
    <m/>
    <n v="160.07417506599609"/>
    <n v="157.59377223732901"/>
    <m/>
    <n v="87.246553346454391"/>
    <n v="12.684917227843568"/>
    <e v="#REF!"/>
    <m/>
  </r>
  <r>
    <x v="2396"/>
    <n v="12139.713867"/>
    <n v="80.650000000000006"/>
    <n v="29.64293892348212"/>
    <m/>
    <x v="0"/>
    <n v="30.080178802288206"/>
    <n v="8.065334576927123"/>
    <s v=""/>
    <m/>
    <m/>
    <n v="268.70404100000002"/>
    <n v="112.48743993383258"/>
    <m/>
    <m/>
    <m/>
    <m/>
    <n v="154.57574248467012"/>
    <n v="152.17657884269468"/>
    <m/>
    <n v="80.839013730488034"/>
    <n v="10.821433475561118"/>
    <e v="#REF!"/>
    <m/>
  </r>
  <r>
    <x v="2397"/>
    <n v="11354.299805000001"/>
    <n v="80.760000000000005"/>
    <n v="29.720216866185432"/>
    <m/>
    <x v="0"/>
    <n v="29.996559180217144"/>
    <n v="7.5433279833850388"/>
    <s v=""/>
    <m/>
    <m/>
    <n v="276.276703"/>
    <n v="118.82465921686776"/>
    <m/>
    <m/>
    <m/>
    <m/>
    <n v="144.57501568652253"/>
    <n v="142.32736840004137"/>
    <m/>
    <n v="83.117232268311739"/>
    <n v="11.431081956598177"/>
    <e v="#REF!"/>
    <m/>
  </r>
  <r>
    <x v="2398"/>
    <n v="10257.838867"/>
    <n v="75.209999999999994"/>
    <n v="25.626073330740429"/>
    <m/>
    <x v="0"/>
    <n v="34.117853174883621"/>
    <n v="6.8143525006155823"/>
    <s v=""/>
    <m/>
    <m/>
    <n v="229.77600100000001"/>
    <n v="78.819322107682893"/>
    <m/>
    <m/>
    <m/>
    <m/>
    <n v="130.61370939432803"/>
    <n v="128.57307290616208"/>
    <m/>
    <n v="69.127599386477527"/>
    <n v="7.5825181129451416"/>
    <e v="#REF!"/>
    <m/>
  </r>
  <r>
    <x v="2399"/>
    <n v="10896.653319999999"/>
    <n v="66.91"/>
    <n v="19.967598745281833"/>
    <m/>
    <x v="0"/>
    <n v="41.646410413359682"/>
    <n v="7.2385329047672666"/>
    <s v=""/>
    <m/>
    <m/>
    <n v="199.18867499999999"/>
    <n v="57.833288674157657"/>
    <m/>
    <m/>
    <m/>
    <m/>
    <n v="138.7477741230559"/>
    <n v="136.57650067474802"/>
    <m/>
    <n v="59.925470318039302"/>
    <n v="5.5636352505528688"/>
    <e v="#REF!"/>
    <m/>
  </r>
  <r>
    <x v="2400"/>
    <n v="9471.2138670000004"/>
    <n v="67.59"/>
    <n v="20.37100040101808"/>
    <m/>
    <x v="0"/>
    <n v="40.797745459852877"/>
    <n v="6.2914646206300278"/>
    <s v=""/>
    <m/>
    <m/>
    <n v="211.48497"/>
    <n v="64.971932754831059"/>
    <m/>
    <m/>
    <m/>
    <m/>
    <n v="120.5975636462362"/>
    <n v="118.70723436771576"/>
    <m/>
    <n v="63.624783348985247"/>
    <n v="6.2503818070586936"/>
    <e v="#REF!"/>
    <m/>
  </r>
  <r>
    <x v="2401"/>
    <n v="9698.5029300000006"/>
    <n v="72.959999999999994"/>
    <n v="23.605091105516745"/>
    <m/>
    <x v="0"/>
    <n v="34.312890771943472"/>
    <n v="6.4422787595956574"/>
    <s v=""/>
    <m/>
    <m/>
    <n v="226.56616199999999"/>
    <n v="74.236440055717111"/>
    <m/>
    <m/>
    <m/>
    <m/>
    <n v="123.49164962361452"/>
    <n v="121.55279266291055"/>
    <m/>
    <n v="68.161926454920618"/>
    <n v="7.1416390843099222"/>
    <e v="#REF!"/>
    <m/>
  </r>
  <r>
    <x v="2402"/>
    <n v="10653.956055000001"/>
    <n v="72.349999999999994"/>
    <n v="23.207580818188482"/>
    <m/>
    <x v="0"/>
    <n v="34.88486732351771"/>
    <n v="7.0767590507636866"/>
    <s v=""/>
    <m/>
    <m/>
    <n v="221.33341999999999"/>
    <n v="70.805506595782489"/>
    <m/>
    <m/>
    <m/>
    <m/>
    <n v="135.65749453760762"/>
    <n v="133.52415468542119"/>
    <m/>
    <n v="66.587667650282455"/>
    <n v="6.8115789618856013"/>
    <e v="#REF!"/>
    <m/>
  </r>
  <r>
    <x v="2403"/>
    <n v="10596.948242"/>
    <n v="70.42"/>
    <n v="21.961471337635608"/>
    <m/>
    <x v="0"/>
    <n v="36.744220547069041"/>
    <n v="7.0383427154908773"/>
    <s v=""/>
    <m/>
    <m/>
    <n v="217.560013"/>
    <n v="68.385964766622138"/>
    <m/>
    <m/>
    <m/>
    <m/>
    <n v="134.93161045842379"/>
    <n v="132.79931600480228"/>
    <m/>
    <n v="65.452446538056165"/>
    <n v="6.5788159888728135"/>
    <e v="#REF!"/>
    <m/>
  </r>
  <r>
    <x v="2404"/>
    <n v="10346.748046999999"/>
    <n v="70.430000000000007"/>
    <n v="21.965060457902648"/>
    <m/>
    <x v="0"/>
    <n v="36.73187209989684"/>
    <n v="6.8719844302809951"/>
    <s v=""/>
    <m/>
    <m/>
    <n v="212.72851600000001"/>
    <n v="65.346898438761045"/>
    <m/>
    <m/>
    <m/>
    <m/>
    <n v="131.74579559197409"/>
    <n v="129.66047105498467"/>
    <m/>
    <n v="63.998901400185282"/>
    <n v="6.2864539783753619"/>
    <e v="#REF!"/>
    <m/>
  </r>
  <r>
    <x v="2405"/>
    <n v="9887.7304690000001"/>
    <n v="66.62"/>
    <n v="19.586243594321068"/>
    <m/>
    <x v="0"/>
    <n v="40.704074262430908"/>
    <n v="6.5669484756913645"/>
    <s v=""/>
    <m/>
    <m/>
    <n v="217.04637099999999"/>
    <n v="67.997903295290357"/>
    <m/>
    <m/>
    <m/>
    <m/>
    <n v="125.90109581484506"/>
    <n v="123.90505848645223"/>
    <m/>
    <n v="65.297918483561617"/>
    <n v="6.5414839863051011"/>
    <e v="#REF!"/>
    <m/>
  </r>
  <r>
    <x v="2406"/>
    <n v="9809.0966800000006"/>
    <n v="67.819999999999993"/>
    <n v="20.289396142906924"/>
    <m/>
    <x v="0"/>
    <n v="39.23558228556729"/>
    <n v="6.5145541857278895"/>
    <s v=""/>
    <m/>
    <m/>
    <n v="219.61799600000001"/>
    <n v="69.607426277602684"/>
    <m/>
    <m/>
    <m/>
    <m/>
    <n v="124.89984681901008"/>
    <n v="122.91648402354737"/>
    <m/>
    <n v="66.071586151196982"/>
    <n v="6.6963221254851275"/>
    <e v="#REF!"/>
    <m/>
  </r>
  <r>
    <x v="2407"/>
    <n v="9913.1269530000009"/>
    <n v="68.31"/>
    <n v="20.580097028826309"/>
    <m/>
    <x v="0"/>
    <n v="38.666585142841811"/>
    <n v="6.5834728673857974"/>
    <s v=""/>
    <m/>
    <m/>
    <n v="219.62960799999999"/>
    <n v="69.612994252613731"/>
    <m/>
    <m/>
    <m/>
    <m/>
    <n v="126.22447084771727"/>
    <n v="124.2168403935177"/>
    <m/>
    <n v="66.075079595597529"/>
    <n v="6.6968577716978164"/>
    <e v="#REF!"/>
    <m/>
  </r>
  <r>
    <x v="2408"/>
    <n v="9548.1787110000005"/>
    <n v="64.97"/>
    <n v="18.560865813507895"/>
    <m/>
    <x v="0"/>
    <n v="42.44575796781924"/>
    <n v="6.3406095414997719"/>
    <s v=""/>
    <m/>
    <m/>
    <n v="211.26805100000001"/>
    <n v="64.307528759468738"/>
    <m/>
    <m/>
    <m/>
    <m/>
    <n v="121.57756186010322"/>
    <n v="119.63449979658554"/>
    <m/>
    <n v="63.559523749784042"/>
    <n v="6.186465305439139"/>
    <e v="#REF!"/>
    <m/>
  </r>
  <r>
    <x v="2409"/>
    <n v="9522.3291019999997"/>
    <n v="66.36"/>
    <n v="19.352733107368554"/>
    <m/>
    <x v="0"/>
    <n v="40.627337793831487"/>
    <n v="6.3232791428664541"/>
    <s v=""/>
    <m/>
    <m/>
    <n v="210.52259799999999"/>
    <n v="63.852069923413481"/>
    <m/>
    <m/>
    <m/>
    <m/>
    <n v="121.2484171580213"/>
    <n v="119.30751016598262"/>
    <m/>
    <n v="63.335255870975196"/>
    <n v="6.1426495914525141"/>
    <e v="#REF!"/>
    <m/>
  </r>
  <r>
    <x v="2410"/>
    <n v="9604.0507809999999"/>
    <n v="68.95"/>
    <n v="20.86087445043443"/>
    <m/>
    <x v="0"/>
    <n v="37.453890671064784"/>
    <n v="6.377380231220771"/>
    <s v=""/>
    <m/>
    <m/>
    <n v="218.654144"/>
    <n v="68.782938005414621"/>
    <m/>
    <m/>
    <m/>
    <m/>
    <n v="122.28898445202134"/>
    <n v="120.32828846834575"/>
    <m/>
    <n v="65.781613418475189"/>
    <n v="6.6170053147006378"/>
    <e v="#REF!"/>
    <m/>
  </r>
  <r>
    <x v="2411"/>
    <n v="10077.442383"/>
    <n v="71.25"/>
    <n v="22.24992541014845"/>
    <m/>
    <x v="0"/>
    <n v="34.9532042929591"/>
    <n v="6.69155240633087"/>
    <s v=""/>
    <m/>
    <m/>
    <n v="217.80844099999999"/>
    <n v="68.249107734115725"/>
    <m/>
    <m/>
    <m/>
    <m/>
    <n v="128.31670958350671"/>
    <n v="126.25608307126205"/>
    <m/>
    <n v="65.527185549900935"/>
    <n v="6.5656501698818044"/>
    <e v="#REF!"/>
    <m/>
  </r>
  <r>
    <x v="2412"/>
    <n v="10402.042969"/>
    <n v="72.33"/>
    <n v="22.921685969409747"/>
    <m/>
    <x v="0"/>
    <n v="33.891750828315779"/>
    <n v="6.9069116305909866"/>
    <s v=""/>
    <m/>
    <m/>
    <n v="217.871567"/>
    <n v="68.286909454651521"/>
    <m/>
    <m/>
    <m/>
    <m/>
    <n v="132.44986932199967"/>
    <n v="130.31947680372733"/>
    <m/>
    <n v="65.546176866748127"/>
    <n v="6.5692867430341542"/>
    <e v="#REF!"/>
    <m/>
  </r>
  <r>
    <x v="2413"/>
    <n v="10960.735352"/>
    <n v="81.349999999999994"/>
    <n v="28.628283291414132"/>
    <m/>
    <x v="0"/>
    <n v="25.436963166721423"/>
    <n v="7.2773127031790379"/>
    <s v=""/>
    <m/>
    <m/>
    <n v="234.21502699999999"/>
    <n v="78.52581716673231"/>
    <m/>
    <m/>
    <m/>
    <m/>
    <n v="139.5637346790335"/>
    <n v="137.30819717093493"/>
    <m/>
    <n v="70.463070495987154"/>
    <n v="7.5542825677579328"/>
    <e v="#REF!"/>
    <m/>
  </r>
  <r>
    <x v="2414"/>
    <n v="11811.544921999999"/>
    <n v="80.760000000000005"/>
    <n v="28.209622597798464"/>
    <m/>
    <x v="0"/>
    <n v="25.804607908073706"/>
    <n v="7.8419983628594441"/>
    <s v=""/>
    <m/>
    <m/>
    <n v="226.020645"/>
    <n v="73.029237319176346"/>
    <m/>
    <m/>
    <m/>
    <m/>
    <n v="150.3971466059254"/>
    <n v="147.96267541880871"/>
    <m/>
    <n v="67.997808877495672"/>
    <n v="7.0255046597672752"/>
    <e v="#REF!"/>
    <m/>
  </r>
  <r>
    <x v="2415"/>
    <n v="11476.193359000001"/>
    <n v="81.17"/>
    <n v="28.492615027219436"/>
    <m/>
    <x v="0"/>
    <n v="25.541256500912802"/>
    <n v="7.6191512421322187"/>
    <s v=""/>
    <m/>
    <m/>
    <n v="226.391006"/>
    <n v="73.266684126803511"/>
    <m/>
    <m/>
    <m/>
    <m/>
    <n v="146.12709399908175"/>
    <n v="143.75800019873441"/>
    <m/>
    <n v="68.109231161480736"/>
    <n v="7.0483473418856804"/>
    <e v="#REF!"/>
    <m/>
  </r>
  <r>
    <x v="2416"/>
    <n v="11954.040039"/>
    <n v="79.790000000000006"/>
    <n v="27.520470954827175"/>
    <m/>
    <x v="0"/>
    <n v="26.408398903109642"/>
    <n v="7.936191522450474"/>
    <s v=""/>
    <m/>
    <m/>
    <n v="220.94186400000001"/>
    <n v="69.737887856160413"/>
    <m/>
    <m/>
    <m/>
    <m/>
    <n v="152.21154591978322"/>
    <n v="149.73991015597051"/>
    <m/>
    <n v="66.469868897638264"/>
    <n v="6.7088726937468781"/>
    <e v="#REF!"/>
    <m/>
  </r>
  <r>
    <x v="2417"/>
    <n v="11953.469727"/>
    <n v="81.56"/>
    <n v="28.737992159069368"/>
    <m/>
    <x v="0"/>
    <n v="25.235376993901774"/>
    <n v="7.9356063483226134"/>
    <s v=""/>
    <m/>
    <m/>
    <n v="210.48890700000001"/>
    <n v="63.137538234250421"/>
    <m/>
    <m/>
    <m/>
    <m/>
    <n v="152.20428410110992"/>
    <n v="149.72886910169609"/>
    <m/>
    <n v="63.32512000847958"/>
    <n v="6.0739107425196321"/>
    <e v="#REF!"/>
    <m/>
  </r>
  <r>
    <x v="2418"/>
    <n v="11528.189453000001"/>
    <n v="78.89"/>
    <n v="26.846710515745873"/>
    <m/>
    <x v="0"/>
    <n v="26.88630605358081"/>
    <n v="7.6526759573830727"/>
    <s v=""/>
    <m/>
    <m/>
    <n v="211.288071"/>
    <n v="63.612052339345219"/>
    <m/>
    <m/>
    <m/>
    <m/>
    <n v="146.78916354408159"/>
    <n v="144.39054388615253"/>
    <m/>
    <n v="63.565546722303772"/>
    <n v="6.1195595974008459"/>
    <e v="#REF!"/>
    <m/>
  </r>
  <r>
    <x v="2419"/>
    <n v="11385.052734000001"/>
    <n v="74.77"/>
    <n v="24.039693905780322"/>
    <m/>
    <x v="0"/>
    <n v="29.693160540884715"/>
    <n v="7.5574618217458465"/>
    <s v=""/>
    <m/>
    <m/>
    <n v="208.709045"/>
    <n v="62.057530305763464"/>
    <m/>
    <m/>
    <m/>
    <m/>
    <n v="144.96659467148325"/>
    <n v="142.59404539243997"/>
    <m/>
    <n v="62.789652480261893"/>
    <n v="5.9700126187995544"/>
    <e v="#REF!"/>
    <m/>
  </r>
  <r>
    <x v="2420"/>
    <n v="10889.487305000001"/>
    <n v="69.28"/>
    <n v="20.506984284220774"/>
    <m/>
    <x v="0"/>
    <n v="34.052065621672895"/>
    <n v="7.2283145730588485"/>
    <s v=""/>
    <m/>
    <m/>
    <n v="186.607742"/>
    <n v="48.913071355116799"/>
    <m/>
    <m/>
    <m/>
    <m/>
    <n v="138.65652880200329"/>
    <n v="136.38370138712574"/>
    <m/>
    <n v="56.14052457719967"/>
    <n v="4.7054991034209799"/>
    <e v="#REF!"/>
    <m/>
  </r>
  <r>
    <x v="2421"/>
    <n v="10038.421875"/>
    <n v="69.12"/>
    <n v="20.409803146080073"/>
    <m/>
    <x v="0"/>
    <n v="34.207577416161506"/>
    <n v="6.6632138434690784"/>
    <s v=""/>
    <m/>
    <m/>
    <n v="188.50206"/>
    <n v="49.904852203463811"/>
    <m/>
    <m/>
    <m/>
    <m/>
    <n v="127.81985899359083"/>
    <n v="125.72139160812512"/>
    <m/>
    <n v="56.710425938719979"/>
    <n v="4.8009096708499825"/>
    <e v="#REF!"/>
    <m/>
  </r>
  <r>
    <x v="2422"/>
    <n v="10319.419921999999"/>
    <n v="71.72"/>
    <n v="21.942617417158683"/>
    <m/>
    <x v="0"/>
    <n v="31.632310020837767"/>
    <n v="6.8495539318970815"/>
    <s v=""/>
    <m/>
    <m/>
    <n v="185.440079"/>
    <n v="48.28232449928916"/>
    <m/>
    <m/>
    <m/>
    <m/>
    <n v="131.39782485239414"/>
    <n v="129.23725283964052"/>
    <m/>
    <n v="55.789235757953428"/>
    <n v="4.6448204610385675"/>
    <e v="#REF!"/>
    <m/>
  </r>
  <r>
    <x v="2423"/>
    <n v="10350.283203000001"/>
    <n v="73.17"/>
    <n v="22.8216124174435"/>
    <m/>
    <x v="0"/>
    <n v="30.351610157851727"/>
    <n v="6.8695031373941902"/>
    <s v=""/>
    <m/>
    <m/>
    <n v="203.09193400000001"/>
    <n v="57.469776159394598"/>
    <m/>
    <m/>
    <m/>
    <m/>
    <n v="131.79080895633226"/>
    <n v="129.61365406816046"/>
    <m/>
    <n v="61.09975711596153"/>
    <n v="5.5286648885430631"/>
    <e v="#REF!"/>
    <m/>
  </r>
  <r>
    <x v="2424"/>
    <n v="10916.346680000001"/>
    <n v="73.3"/>
    <n v="22.899945150351986"/>
    <m/>
    <x v="0"/>
    <n v="30.242179744422696"/>
    <n v="7.2450119967798052"/>
    <s v=""/>
    <m/>
    <m/>
    <n v="196.565414"/>
    <n v="53.774717778400422"/>
    <m/>
    <m/>
    <m/>
    <m/>
    <n v="138.99853091826284"/>
    <n v="136.69874805916476"/>
    <m/>
    <n v="59.136268074528374"/>
    <n v="5.1731956158690338"/>
    <e v="#REF!"/>
    <m/>
  </r>
  <r>
    <x v="2425"/>
    <n v="10764.572265999999"/>
    <n v="68.959999999999994"/>
    <n v="20.185758109615204"/>
    <m/>
    <x v="0"/>
    <n v="33.821807679257958"/>
    <n v="7.1440956971183658"/>
    <s v=""/>
    <m/>
    <m/>
    <n v="186.89163199999999"/>
    <n v="48.480524875204303"/>
    <m/>
    <m/>
    <m/>
    <m/>
    <n v="137.06597773033309"/>
    <n v="134.79466124348883"/>
    <m/>
    <n v="56.225932252955268"/>
    <n v="4.6638875869688814"/>
    <e v="#REF!"/>
    <m/>
  </r>
  <r>
    <x v="2426"/>
    <n v="10142.521484000001"/>
    <n v="69.41"/>
    <n v="20.446738219120856"/>
    <m/>
    <x v="0"/>
    <n v="33.378637189002333"/>
    <n v="6.7310856742263221"/>
    <s v=""/>
    <m/>
    <m/>
    <n v="191.33291600000001"/>
    <n v="50.78339484558991"/>
    <m/>
    <m/>
    <m/>
    <m/>
    <n v="129.14536588195998"/>
    <n v="127.00199601528448"/>
    <m/>
    <n v="57.562082676748105"/>
    <n v="4.8854265801405088"/>
    <e v="#REF!"/>
    <m/>
  </r>
  <r>
    <x v="2427"/>
    <n v="10136.309569999999"/>
    <n v="71.27"/>
    <n v="21.539975713043994"/>
    <m/>
    <x v="0"/>
    <n v="31.587985532548988"/>
    <n v="6.7267880513673912"/>
    <s v=""/>
    <m/>
    <m/>
    <n v="194.70620700000001"/>
    <n v="52.572712058625264"/>
    <m/>
    <m/>
    <m/>
    <m/>
    <n v="129.06626918912841"/>
    <n v="126.92090854921715"/>
    <m/>
    <n v="58.576929779348738"/>
    <n v="5.0575611508883913"/>
    <e v="#REF!"/>
    <m/>
  </r>
  <r>
    <x v="2428"/>
    <n v="10126.299805000001"/>
    <n v="70.680000000000007"/>
    <n v="21.175683688785742"/>
    <m/>
    <x v="0"/>
    <n v="32.10933579539352"/>
    <n v="6.7196205324376583"/>
    <s v=""/>
    <m/>
    <m/>
    <n v="188.929382"/>
    <n v="49.449285072540249"/>
    <m/>
    <m/>
    <m/>
    <m/>
    <n v="128.938814219932"/>
    <n v="126.78567193886781"/>
    <m/>
    <n v="56.838984812999584"/>
    <n v="4.7570835387605559"/>
    <e v="#REF!"/>
    <m/>
  </r>
  <r>
    <x v="2429"/>
    <n v="10372.826171999999"/>
    <n v="69.540000000000006"/>
    <n v="20.490126777705232"/>
    <m/>
    <x v="0"/>
    <n v="33.143449376174352"/>
    <n v="6.8830316028056933"/>
    <s v=""/>
    <m/>
    <m/>
    <n v="187.51666299999999"/>
    <n v="48.708516808461333"/>
    <m/>
    <m/>
    <m/>
    <m/>
    <n v="132.07785000269959"/>
    <n v="129.86890889530721"/>
    <m/>
    <n v="56.413971440616685"/>
    <n v="4.6858206982580768"/>
    <e v="#REF!"/>
    <m/>
  </r>
  <r>
    <x v="2430"/>
    <n v="10203.426758"/>
    <n v="65.8"/>
    <n v="18.283922590964373"/>
    <m/>
    <x v="0"/>
    <n v="36.70676582252468"/>
    <n v="6.7704480678994328"/>
    <s v=""/>
    <m/>
    <m/>
    <n v="173.88996900000001"/>
    <n v="41.628222597383932"/>
    <m/>
    <m/>
    <m/>
    <m/>
    <n v="129.92087657792243"/>
    <n v="127.7446849077415"/>
    <m/>
    <n v="52.314410826389981"/>
    <n v="4.0046874727384685"/>
    <e v="#REF!"/>
    <m/>
  </r>
  <r>
    <x v="2431"/>
    <n v="9756.7861329999996"/>
    <n v="64.62"/>
    <n v="17.626021607077121"/>
    <m/>
    <x v="0"/>
    <n v="38.02138951744459"/>
    <n v="6.4739127429247239"/>
    <s v=""/>
    <m/>
    <m/>
    <n v="169.516739"/>
    <n v="39.533354036539777"/>
    <m/>
    <m/>
    <m/>
    <m/>
    <n v="124.23377332412444"/>
    <n v="122.14966205651953"/>
    <m/>
    <n v="50.99873429729535"/>
    <n v="3.8031584772830285"/>
    <e v="#REF!"/>
    <m/>
  </r>
  <r>
    <x v="2432"/>
    <n v="9514.8447269999997"/>
    <n v="65.150000000000006"/>
    <n v="17.912992008005435"/>
    <m/>
    <x v="0"/>
    <n v="37.39572302859635"/>
    <n v="6.3132132284808176"/>
    <s v=""/>
    <m/>
    <m/>
    <n v="168.834869"/>
    <n v="39.214303443903034"/>
    <m/>
    <m/>
    <m/>
    <m/>
    <n v="121.1531181390054"/>
    <n v="119.11758668549717"/>
    <m/>
    <n v="50.793595222768332"/>
    <n v="3.7724654082116036"/>
    <e v="#REF!"/>
    <m/>
  </r>
  <r>
    <x v="2433"/>
    <n v="10345.725586"/>
    <n v="72.92"/>
    <n v="22.175019055515495"/>
    <m/>
    <x v="0"/>
    <n v="28.473906319579132"/>
    <n v="6.8637979781092318"/>
    <s v=""/>
    <m/>
    <m/>
    <n v="179.49932899999999"/>
    <n v="44.163699193774121"/>
    <m/>
    <m/>
    <m/>
    <m/>
    <n v="131.73277653156063"/>
    <n v="129.50600923167454"/>
    <m/>
    <n v="54.001974319561448"/>
    <n v="4.2486035164569307"/>
    <e v="#REF!"/>
    <m/>
  </r>
  <r>
    <x v="2434"/>
    <n v="10621.180664"/>
    <n v="73.180000000000007"/>
    <n v="22.33045917556305"/>
    <m/>
    <x v="0"/>
    <n v="28.269373769470405"/>
    <n v="7.0463632850887175"/>
    <s v=""/>
    <m/>
    <m/>
    <n v="175.99288899999999"/>
    <n v="42.437169602620088"/>
    <m/>
    <m/>
    <m/>
    <m/>
    <n v="135.24016341641681"/>
    <n v="132.95064795887404"/>
    <m/>
    <n v="52.947069636140135"/>
    <n v="4.0825091940574598"/>
    <e v="#REF!"/>
    <m/>
  </r>
  <r>
    <x v="2435"/>
    <n v="10588.183594"/>
    <n v="71.75"/>
    <n v="21.45515981760926"/>
    <m/>
    <x v="0"/>
    <n v="29.372717859115145"/>
    <n v="7.0242893549926446"/>
    <s v=""/>
    <m/>
    <m/>
    <n v="174.21713299999999"/>
    <n v="41.579722579898892"/>
    <m/>
    <m/>
    <m/>
    <m/>
    <n v="134.82000964253476"/>
    <n v="132.53415746717855"/>
    <m/>
    <n v="52.412837388899774"/>
    <n v="4.0000217099378697"/>
    <e v="#REF!"/>
    <m/>
  </r>
  <r>
    <x v="2436"/>
    <n v="10578.198242"/>
    <n v="70.67"/>
    <n v="20.806753809634152"/>
    <m/>
    <x v="0"/>
    <n v="30.25544072303591"/>
    <n v="7.0174823375932487"/>
    <s v=""/>
    <m/>
    <m/>
    <n v="169.956177"/>
    <n v="39.544812691852805"/>
    <m/>
    <m/>
    <m/>
    <m/>
    <n v="134.69286552560737"/>
    <n v="132.40572279282219"/>
    <m/>
    <n v="51.13093824325572"/>
    <n v="3.8042608143640595"/>
    <e v="#REF!"/>
    <m/>
  </r>
  <r>
    <x v="2437"/>
    <n v="10443.228515999999"/>
    <n v="70.05"/>
    <n v="20.434279674863323"/>
    <m/>
    <x v="0"/>
    <n v="30.78473809722248"/>
    <n v="6.9274036905108725"/>
    <s v=""/>
    <m/>
    <m/>
    <n v="181.14946"/>
    <n v="44.750183489211622"/>
    <m/>
    <m/>
    <m/>
    <m/>
    <n v="132.97428749008088"/>
    <n v="130.70612059913401"/>
    <m/>
    <n v="54.498412564664378"/>
    <n v="4.3050240447512138"/>
    <e v="#REF!"/>
    <m/>
  </r>
  <r>
    <x v="2438"/>
    <n v="10336.408203000001"/>
    <n v="67.98"/>
    <n v="19.224282891934724"/>
    <m/>
    <x v="0"/>
    <n v="32.602533401615325"/>
    <n v="6.8563671229007568"/>
    <s v=""/>
    <m/>
    <m/>
    <n v="179.78717"/>
    <n v="44.075982835574912"/>
    <m/>
    <m/>
    <m/>
    <m/>
    <n v="131.6141377060481"/>
    <n v="129.36580399744457"/>
    <m/>
    <n v="54.088570644888755"/>
    <n v="4.2401650922601526"/>
    <e v="#REF!"/>
    <m/>
  </r>
  <r>
    <x v="2439"/>
    <n v="10123.035156"/>
    <n v="68.41"/>
    <n v="19.465138293236066"/>
    <m/>
    <x v="0"/>
    <n v="32.188388817633772"/>
    <n v="6.7146573136956276"/>
    <s v=""/>
    <m/>
    <m/>
    <n v="178.725494"/>
    <n v="43.554307713602995"/>
    <m/>
    <m/>
    <m/>
    <m/>
    <n v="128.89724523826936"/>
    <n v="126.69202602238335"/>
    <m/>
    <n v="53.769167779111498"/>
    <n v="4.1899792881241975"/>
    <e v="#REF!"/>
    <m/>
  </r>
  <r>
    <x v="2440"/>
    <n v="10176.819336"/>
    <n v="70.290000000000006"/>
    <n v="20.532519879933915"/>
    <m/>
    <x v="0"/>
    <n v="30.417551703007735"/>
    <n v="6.7501569222305955"/>
    <s v=""/>
    <m/>
    <m/>
    <n v="181.016098"/>
    <n v="44.669569606963606"/>
    <m/>
    <m/>
    <m/>
    <m/>
    <n v="129.58208259510599"/>
    <n v="127.36183195858848"/>
    <m/>
    <n v="54.458290903266935"/>
    <n v="4.2972688876913079"/>
    <e v="#REF!"/>
    <m/>
  </r>
  <r>
    <x v="2441"/>
    <n v="10415.362305000001"/>
    <n v="69.41"/>
    <n v="20.015990398793587"/>
    <m/>
    <x v="0"/>
    <n v="31.177597161238022"/>
    <n v="6.9081996815240467"/>
    <s v=""/>
    <m/>
    <m/>
    <n v="181.10972599999999"/>
    <n v="44.714627420570103"/>
    <m/>
    <m/>
    <m/>
    <m/>
    <n v="132.61946526751856"/>
    <n v="130.34377972414541"/>
    <m/>
    <n v="54.486458679045036"/>
    <n v="4.3016035061410092"/>
    <e v="#REF!"/>
    <m/>
  </r>
  <r>
    <x v="2442"/>
    <n v="10347.222656"/>
    <n v="68.55"/>
    <n v="19.51292989906743"/>
    <m/>
    <x v="0"/>
    <n v="31.948564148919509"/>
    <n v="6.8624688168176382"/>
    <s v=""/>
    <m/>
    <m/>
    <n v="197.11317399999999"/>
    <n v="52.612823909973486"/>
    <m/>
    <m/>
    <m/>
    <m/>
    <n v="131.75183881831111"/>
    <n v="129.48093064179639"/>
    <m/>
    <n v="59.301060453519838"/>
    <n v="5.0614199615360667"/>
    <e v="#REF!"/>
    <m/>
  </r>
  <r>
    <x v="2443"/>
    <n v="10281.513671999999"/>
    <n v="69.61"/>
    <n v="20.113968240869166"/>
    <m/>
    <x v="0"/>
    <n v="30.958849198495972"/>
    <n v="6.8187119293382787"/>
    <s v=""/>
    <m/>
    <m/>
    <n v="208.60874899999999"/>
    <n v="58.748035825315327"/>
    <m/>
    <m/>
    <m/>
    <m/>
    <n v="130.91516217988359"/>
    <n v="128.65532652408717"/>
    <m/>
    <n v="62.759478651498689"/>
    <n v="5.6516350792362706"/>
    <e v="#REF!"/>
    <m/>
  </r>
  <r>
    <x v="2444"/>
    <n v="10247.795898"/>
    <n v="68.98"/>
    <n v="19.747507559064147"/>
    <m/>
    <x v="0"/>
    <n v="31.517619052537047"/>
    <n v="6.7961733707562644"/>
    <s v=""/>
    <m/>
    <m/>
    <n v="211.393036"/>
    <n v="60.314694673637547"/>
    <m/>
    <m/>
    <m/>
    <m/>
    <n v="130.48583163650497"/>
    <n v="128.23006943098795"/>
    <m/>
    <n v="63.597125209343425"/>
    <n v="5.8023496347101133"/>
    <e v="#REF!"/>
    <m/>
  </r>
  <r>
    <x v="2445"/>
    <n v="10200.496094"/>
    <n v="68.55"/>
    <n v="19.49895699915411"/>
    <m/>
    <x v="0"/>
    <n v="31.908920601078368"/>
    <n v="6.7646288314485634"/>
    <s v=""/>
    <m/>
    <m/>
    <n v="221.28085300000001"/>
    <n v="65.955383092973761"/>
    <m/>
    <m/>
    <m/>
    <m/>
    <n v="129.88356024833377"/>
    <n v="127.63488766546672"/>
    <m/>
    <n v="66.571852985125375"/>
    <n v="6.3449909689081361"/>
    <e v="#REF!"/>
    <m/>
  </r>
  <r>
    <x v="2446"/>
    <n v="10266.318359000001"/>
    <n v="68.819999999999993"/>
    <n v="19.650190210597174"/>
    <m/>
    <x v="0"/>
    <n v="31.655898288633328"/>
    <n v="6.8081027606713267"/>
    <s v=""/>
    <m/>
    <m/>
    <n v="218.050049"/>
    <n v="64.027775203361074"/>
    <m/>
    <m/>
    <m/>
    <m/>
    <n v="130.72167930088042"/>
    <n v="128.45515293219174"/>
    <m/>
    <n v="65.599872779898334"/>
    <n v="6.1595526608029783"/>
    <e v="#REF!"/>
    <m/>
  </r>
  <r>
    <x v="2447"/>
    <n v="10067.962890999999"/>
    <n v="66.39"/>
    <n v="18.255909578961518"/>
    <m/>
    <x v="0"/>
    <n v="33.889758521789602"/>
    <n v="6.6760421458596744"/>
    <s v=""/>
    <m/>
    <m/>
    <n v="201.92131000000001"/>
    <n v="54.551539746637609"/>
    <m/>
    <m/>
    <m/>
    <m/>
    <n v="128.19600661387076"/>
    <n v="125.96343577275842"/>
    <m/>
    <n v="60.747577486444015"/>
    <n v="5.2479268681455364"/>
    <e v="#REF!"/>
    <m/>
  </r>
  <r>
    <x v="2448"/>
    <n v="9729.3212889999995"/>
    <n v="56.48"/>
    <n v="12.804266032781252"/>
    <m/>
    <x v="0"/>
    <n v="44.005406867653107"/>
    <n v="6.4513217929277635"/>
    <s v=""/>
    <m/>
    <m/>
    <n v="168.11073300000001"/>
    <n v="36.281914084283414"/>
    <m/>
    <m/>
    <m/>
    <m/>
    <n v="123.88406173289277"/>
    <n v="121.72341644320319"/>
    <m/>
    <n v="50.575740516047567"/>
    <n v="3.4903658564906932"/>
    <e v="#REF!"/>
    <m/>
  </r>
  <r>
    <x v="2449"/>
    <n v="8603.4287110000005"/>
    <n v="56.31"/>
    <n v="12.725652291442255"/>
    <m/>
    <x v="0"/>
    <n v="44.268021244911523"/>
    <n v="5.7046160649064444"/>
    <s v=""/>
    <m/>
    <m/>
    <n v="170.89269999999999"/>
    <n v="37.4817654739524"/>
    <m/>
    <m/>
    <m/>
    <m/>
    <n v="109.54800051192618"/>
    <n v="107.63458702035472"/>
    <m/>
    <n v="51.412689107046852"/>
    <n v="3.6057930722002873"/>
    <e v="#REF!"/>
    <m/>
  </r>
  <r>
    <x v="2450"/>
    <n v="8487.6699219999991"/>
    <n v="54.8"/>
    <n v="12.041702380050388"/>
    <m/>
    <x v="0"/>
    <n v="46.639885309788021"/>
    <n v="5.6277142054843141"/>
    <s v=""/>
    <m/>
    <m/>
    <n v="166.727127"/>
    <n v="35.653583354180164"/>
    <m/>
    <m/>
    <m/>
    <m/>
    <n v="108.07403654911464"/>
    <n v="106.18360420471555"/>
    <m/>
    <n v="50.159485725031658"/>
    <n v="3.4299196484477097"/>
    <e v="#REF!"/>
    <m/>
  </r>
  <r>
    <x v="2451"/>
    <n v="8113.1010740000002"/>
    <n v="53.83"/>
    <n v="11.614008323037226"/>
    <m/>
    <x v="0"/>
    <n v="48.288577507532061"/>
    <n v="5.3792178795571211"/>
    <s v=""/>
    <m/>
    <m/>
    <n v="174.71099899999999"/>
    <n v="39.067182275665381"/>
    <m/>
    <m/>
    <m/>
    <m/>
    <n v="103.30462777840071"/>
    <n v="101.49498027053191"/>
    <m/>
    <n v="52.561415877732479"/>
    <n v="3.7583121664286359"/>
    <e v="#REF!"/>
    <m/>
  </r>
  <r>
    <x v="2452"/>
    <n v="8104.2265630000002"/>
    <n v="55.83"/>
    <n v="12.472510436955307"/>
    <m/>
    <x v="0"/>
    <n v="44.697835915182019"/>
    <n v="5.3729142743737599"/>
    <s v=""/>
    <m/>
    <m/>
    <n v="179.872208"/>
    <n v="41.372184869850152"/>
    <m/>
    <m/>
    <m/>
    <m/>
    <n v="103.19162807000211"/>
    <n v="101.37604396825833"/>
    <m/>
    <n v="54.114154138252047"/>
    <n v="3.9800563206972237"/>
    <e v="#REF!"/>
    <m/>
  </r>
  <r>
    <x v="2453"/>
    <n v="8299.7207030000009"/>
    <n v="55.77"/>
    <n v="12.444201943038006"/>
    <m/>
    <x v="0"/>
    <n v="44.791581904826764"/>
    <n v="5.5023791393522332"/>
    <s v=""/>
    <m/>
    <m/>
    <n v="177.34042400000001"/>
    <n v="40.206484353677482"/>
    <m/>
    <m/>
    <m/>
    <m/>
    <n v="105.68086728708506"/>
    <n v="103.81878456938807"/>
    <m/>
    <n v="53.352472546948292"/>
    <n v="3.8679144620540726"/>
    <e v="#REF!"/>
    <m/>
  </r>
  <r>
    <x v="2454"/>
    <n v="8344.2128909999992"/>
    <n v="55.41"/>
    <n v="12.282064464667849"/>
    <m/>
    <x v="0"/>
    <n v="45.367517079905177"/>
    <n v="5.5317316801599778"/>
    <s v=""/>
    <m/>
    <m/>
    <n v="180.71051"/>
    <n v="41.733536149533847"/>
    <m/>
    <m/>
    <m/>
    <m/>
    <n v="106.24738912361389"/>
    <n v="104.37260774905398"/>
    <m/>
    <n v="54.366355432419766"/>
    <n v="4.0148187691688584"/>
    <e v="#REF!"/>
    <m/>
  </r>
  <r>
    <x v="2455"/>
    <n v="8390.7744139999995"/>
    <n v="54.67"/>
    <n v="11.952569735205387"/>
    <m/>
    <x v="0"/>
    <n v="46.576920963693425"/>
    <n v="5.5624545032971247"/>
    <s v=""/>
    <m/>
    <m/>
    <n v="175.199341"/>
    <n v="39.187012878254066"/>
    <m/>
    <m/>
    <m/>
    <m/>
    <n v="106.84025993323873"/>
    <n v="104.95228538955448"/>
    <m/>
    <n v="52.708332483438362"/>
    <n v="3.7698400214052681"/>
    <e v="#REF!"/>
    <m/>
  </r>
  <r>
    <x v="2456"/>
    <n v="8259.4941409999992"/>
    <n v="55.07"/>
    <n v="12.126012782769912"/>
    <m/>
    <x v="0"/>
    <n v="45.892924493389096"/>
    <n v="5.4752830113778108"/>
    <s v=""/>
    <m/>
    <m/>
    <n v="176.98500100000001"/>
    <n v="39.984783844298697"/>
    <m/>
    <m/>
    <m/>
    <m/>
    <n v="105.168659935505"/>
    <n v="103.30753534398985"/>
    <m/>
    <n v="53.245544327074107"/>
    <n v="3.8465865936702626"/>
    <e v="#REF!"/>
    <m/>
  </r>
  <r>
    <x v="2457"/>
    <n v="7989.1206050000001"/>
    <n v="55.29"/>
    <n v="12.218477774390825"/>
    <m/>
    <x v="0"/>
    <n v="45.523858830144881"/>
    <n v="5.2956367715762243"/>
    <s v=""/>
    <m/>
    <m/>
    <n v="181.18634"/>
    <n v="41.879896821245254"/>
    <m/>
    <m/>
    <m/>
    <m/>
    <n v="101.72597664549649"/>
    <n v="99.917973520582464"/>
    <m/>
    <n v="54.509507830724701"/>
    <n v="4.0288988502276428"/>
    <e v="#REF!"/>
    <m/>
  </r>
  <r>
    <x v="2458"/>
    <n v="8246.8496090000008"/>
    <n v="54.77"/>
    <n v="11.987204083262544"/>
    <m/>
    <x v="0"/>
    <n v="46.377788845133502"/>
    <n v="5.4663317180272397"/>
    <s v=""/>
    <m/>
    <m/>
    <n v="182.02156099999999"/>
    <n v="42.264918773139172"/>
    <m/>
    <m/>
    <m/>
    <m/>
    <n v="105.00765631188715"/>
    <n v="103.13864251191762"/>
    <m/>
    <n v="54.760782212887761"/>
    <n v="4.0659384471951041"/>
    <e v="#REF!"/>
    <m/>
  </r>
  <r>
    <x v="2459"/>
    <n v="8229.8408199999994"/>
    <n v="57.9"/>
    <n v="13.355685135082116"/>
    <m/>
    <x v="0"/>
    <n v="41.074572063090983"/>
    <n v="5.4549156521573758"/>
    <s v=""/>
    <m/>
    <m/>
    <n v="193.29325900000001"/>
    <n v="47.498211650613939"/>
    <m/>
    <m/>
    <m/>
    <m/>
    <n v="104.79108232857546"/>
    <n v="102.92324439900008"/>
    <m/>
    <n v="58.151847512824631"/>
    <n v="4.5693878168761364"/>
    <e v="#REF!"/>
    <m/>
  </r>
  <r>
    <x v="2460"/>
    <n v="8585.2802730000003"/>
    <n v="57.62"/>
    <n v="13.224916549614532"/>
    <m/>
    <x v="0"/>
    <n v="41.469700952909001"/>
    <n v="5.6903604637160514"/>
    <s v=""/>
    <m/>
    <m/>
    <n v="191.65966800000001"/>
    <n v="46.694160072475782"/>
    <m/>
    <m/>
    <m/>
    <m/>
    <n v="109.3169153060044"/>
    <n v="107.36561260921177"/>
    <m/>
    <n v="57.660385289973277"/>
    <n v="4.4920370418130711"/>
    <e v="#REF!"/>
    <m/>
  </r>
  <r>
    <x v="2461"/>
    <n v="8585.2626949999994"/>
    <n v="56.03"/>
    <n v="12.493538124351053"/>
    <m/>
    <x v="0"/>
    <n v="43.756220649591192"/>
    <n v="5.6902007079734069"/>
    <s v=""/>
    <m/>
    <m/>
    <n v="182.56968699999999"/>
    <n v="42.263876539495683"/>
    <m/>
    <m/>
    <m/>
    <m/>
    <n v="109.31669148422152"/>
    <n v="107.36259834090905"/>
    <m/>
    <n v="54.925684702166052"/>
    <n v="4.0658381830052033"/>
    <e v="#REF!"/>
    <m/>
  </r>
  <r>
    <x v="2462"/>
    <n v="8320.8320309999999"/>
    <n v="56.03"/>
    <n v="12.489020457942516"/>
    <m/>
    <x v="0"/>
    <n v="43.753942928516281"/>
    <n v="5.514508887891199"/>
    <s v=""/>
    <m/>
    <m/>
    <n v="186.96090699999999"/>
    <n v="44.29354069886913"/>
    <m/>
    <m/>
    <m/>
    <m/>
    <n v="105.94967915828641"/>
    <n v="104.04764843328313"/>
    <m/>
    <n v="56.246773482790658"/>
    <n v="4.2610944328701663"/>
    <e v="#REF!"/>
    <m/>
  </r>
  <r>
    <x v="2463"/>
    <n v="8373.4580079999996"/>
    <n v="54.8"/>
    <n v="11.939249953905902"/>
    <m/>
    <x v="0"/>
    <n v="45.67268441585508"/>
    <n v="5.5492415430532693"/>
    <s v=""/>
    <m/>
    <m/>
    <n v="181.40606700000001"/>
    <n v="41.660435915373228"/>
    <m/>
    <m/>
    <m/>
    <m/>
    <n v="106.61976904326049"/>
    <n v="104.70298350788839"/>
    <m/>
    <n v="54.575612210487115"/>
    <n v="4.0077864345234762"/>
    <e v="#REF!"/>
    <m/>
  </r>
  <r>
    <x v="2464"/>
    <n v="8204.6748050000006"/>
    <n v="53.23"/>
    <n v="11.253782862370718"/>
    <m/>
    <x v="0"/>
    <n v="48.287318412955258"/>
    <n v="5.4372443513159947"/>
    <s v=""/>
    <m/>
    <m/>
    <n v="176.01350400000001"/>
    <n v="39.182590951225905"/>
    <m/>
    <m/>
    <m/>
    <m/>
    <n v="104.47064187201909"/>
    <n v="102.58982263204271"/>
    <m/>
    <n v="52.953271613087907"/>
    <n v="3.7694146264527544"/>
    <e v="#REF!"/>
    <m/>
  </r>
  <r>
    <x v="2465"/>
    <n v="8047.8125"/>
    <n v="53.99"/>
    <n v="11.573742940971355"/>
    <m/>
    <x v="0"/>
    <n v="46.905944710272877"/>
    <n v="5.3331527685366424"/>
    <s v=""/>
    <m/>
    <m/>
    <n v="178.02835099999999"/>
    <n v="40.078614091628836"/>
    <m/>
    <m/>
    <m/>
    <m/>
    <n v="102.47330424702416"/>
    <n v="100.62582463510925"/>
    <m/>
    <n v="53.559433856467905"/>
    <n v="3.8556131817060093"/>
    <e v="#REF!"/>
    <m/>
  </r>
  <r>
    <x v="2466"/>
    <n v="8100.9335940000001"/>
    <n v="53.25"/>
    <n v="11.255120954893098"/>
    <m/>
    <x v="0"/>
    <n v="48.189311480138741"/>
    <n v="5.368215518128383"/>
    <s v=""/>
    <m/>
    <m/>
    <n v="173.62133800000001"/>
    <n v="38.093376340532295"/>
    <m/>
    <m/>
    <m/>
    <m/>
    <n v="103.14969848799296"/>
    <n v="101.28738792511254"/>
    <m/>
    <n v="52.233593786882061"/>
    <n v="3.6646308083023604"/>
    <e v="#REF!"/>
    <m/>
  </r>
  <r>
    <x v="2467"/>
    <n v="8225.1152340000008"/>
    <n v="54.97"/>
    <n v="11.977879565887847"/>
    <m/>
    <x v="0"/>
    <n v="45.07372822563481"/>
    <n v="5.450080926963536"/>
    <s v=""/>
    <m/>
    <m/>
    <n v="174.92098999999999"/>
    <n v="38.660689345881778"/>
    <m/>
    <m/>
    <m/>
    <m/>
    <n v="104.73091114393077"/>
    <n v="102.83202289633014"/>
    <m/>
    <n v="52.624591203526251"/>
    <n v="3.7192070343309838"/>
    <e v="#REF!"/>
    <m/>
  </r>
  <r>
    <x v="2468"/>
    <n v="8243.4023440000001"/>
    <n v="54.82"/>
    <n v="11.911073992626074"/>
    <m/>
    <x v="0"/>
    <n v="45.317372798227893"/>
    <n v="5.4620560650957737"/>
    <s v=""/>
    <m/>
    <m/>
    <n v="172.30085800000001"/>
    <n v="37.501530800150107"/>
    <m/>
    <m/>
    <m/>
    <m/>
    <n v="104.96376206917645"/>
    <n v="103.05796957402234"/>
    <m/>
    <n v="51.836330312713336"/>
    <n v="3.6076945214882885"/>
    <e v="#REF!"/>
    <m/>
  </r>
  <r>
    <x v="2469"/>
    <n v="8076.2285160000001"/>
    <n v="50"/>
    <n v="9.8153493439544288"/>
    <m/>
    <x v="0"/>
    <n v="53.283993632474242"/>
    <n v="5.35114785939294"/>
    <s v=""/>
    <m/>
    <m/>
    <n v="162.40278599999999"/>
    <n v="33.192016613620197"/>
    <m/>
    <m/>
    <m/>
    <m/>
    <n v="102.83512717133512"/>
    <n v="100.96535566588743"/>
    <m/>
    <n v="48.858517342965854"/>
    <n v="3.1931138259995118"/>
    <e v="#REF!"/>
    <m/>
  </r>
  <r>
    <x v="2470"/>
    <n v="7509.7280270000001"/>
    <n v="49.97"/>
    <n v="9.8023891244110288"/>
    <m/>
    <x v="0"/>
    <n v="53.345160737493451"/>
    <n v="4.975666432472158"/>
    <s v=""/>
    <m/>
    <m/>
    <n v="162.16854900000001"/>
    <n v="33.095417165181757"/>
    <m/>
    <m/>
    <m/>
    <m/>
    <n v="95.621840708040281"/>
    <n v="93.880779270105975"/>
    <m/>
    <n v="48.78804766194164"/>
    <n v="3.1838208373274663"/>
    <e v="#REF!"/>
    <m/>
  </r>
  <r>
    <x v="2471"/>
    <n v="7490.703125"/>
    <n v="58.07"/>
    <n v="12.978705184334901"/>
    <m/>
    <x v="0"/>
    <n v="36.048175262002239"/>
    <n v="4.9629320645575046"/>
    <s v=""/>
    <m/>
    <m/>
    <n v="181.52320900000001"/>
    <n v="40.994173669986033"/>
    <m/>
    <m/>
    <m/>
    <m/>
    <n v="95.379595430716066"/>
    <n v="93.640507459371676"/>
    <m/>
    <n v="54.610854120922014"/>
    <n v="3.9436911669098071"/>
    <e v="#REF!"/>
    <m/>
  </r>
  <r>
    <x v="2472"/>
    <n v="9565.1015630000002"/>
    <n v="63.49"/>
    <n v="15.395887248653006"/>
    <m/>
    <x v="0"/>
    <n v="29.317140527123939"/>
    <n v="6.336820711803588"/>
    <s v=""/>
    <m/>
    <m/>
    <n v="182.662811"/>
    <n v="41.505689289560081"/>
    <m/>
    <m/>
    <m/>
    <m/>
    <n v="121.79304160217268"/>
    <n v="119.56301223020084"/>
    <m/>
    <n v="54.953700850663942"/>
    <n v="3.9928996141123303"/>
    <e v="#REF!"/>
    <m/>
  </r>
  <r>
    <x v="2473"/>
    <n v="9248.4404300000006"/>
    <n v="62.08"/>
    <n v="14.710283183807022"/>
    <m/>
    <x v="0"/>
    <n v="30.617777546211379"/>
    <n v="6.1268751961122518"/>
    <s v=""/>
    <m/>
    <m/>
    <n v="190.34257500000001"/>
    <n v="44.994610348717146"/>
    <m/>
    <m/>
    <m/>
    <m/>
    <n v="117.76097541957755"/>
    <n v="115.60176424767199"/>
    <m/>
    <n v="57.264140787229351"/>
    <n v="4.3285382166564075"/>
    <e v="#REF!"/>
    <m/>
  </r>
  <r>
    <x v="2474"/>
    <n v="9422.4628909999992"/>
    <n v="61.76"/>
    <n v="14.556875766824733"/>
    <m/>
    <x v="0"/>
    <n v="30.931830935290588"/>
    <n v="6.2419985338973234"/>
    <s v=""/>
    <m/>
    <m/>
    <n v="184.69216900000001"/>
    <n v="42.322149392739824"/>
    <m/>
    <m/>
    <m/>
    <m/>
    <n v="119.9768143934439"/>
    <n v="117.7739091874742"/>
    <m/>
    <n v="55.564228696153535"/>
    <n v="4.0714441049213175"/>
    <e v="#REF!"/>
    <m/>
  </r>
  <r>
    <x v="2475"/>
    <n v="9202.4580079999996"/>
    <n v="62"/>
    <n v="14.668243667165768"/>
    <m/>
    <x v="0"/>
    <n v="30.689817954083811"/>
    <n v="6.0960955750053722"/>
    <s v=""/>
    <m/>
    <m/>
    <n v="183.96691899999999"/>
    <n v="41.988686417537899"/>
    <m/>
    <m/>
    <m/>
    <m/>
    <n v="117.17547833951745"/>
    <n v="115.02101494416276"/>
    <m/>
    <n v="55.346038845007833"/>
    <n v="4.0393645464849888"/>
    <e v="#REF!"/>
    <m/>
  </r>
  <r>
    <x v="2476"/>
    <n v="9193.9921880000002"/>
    <n v="61.56"/>
    <n v="14.458306111698564"/>
    <m/>
    <x v="0"/>
    <n v="31.123817818038813"/>
    <n v="6.0903289399200711"/>
    <s v=""/>
    <m/>
    <m/>
    <n v="183.96989400000001"/>
    <n v="41.988963060576587"/>
    <m/>
    <m/>
    <m/>
    <m/>
    <n v="117.06768251940355"/>
    <n v="114.91221018344945"/>
    <m/>
    <n v="55.34693386714801"/>
    <n v="4.0393911598939294"/>
    <e v="#REF!"/>
    <m/>
  </r>
  <r>
    <x v="2477"/>
    <n v="9235.6074219999991"/>
    <n v="63.75"/>
    <n v="15.481415892004639"/>
    <m/>
    <x v="0"/>
    <n v="28.907735002833636"/>
    <n v="6.1174182189706423"/>
    <s v=""/>
    <m/>
    <m/>
    <n v="186.35519400000001"/>
    <n v="43.074468246070772"/>
    <m/>
    <m/>
    <m/>
    <m/>
    <n v="117.59757191916192"/>
    <n v="115.42333018348317"/>
    <m/>
    <n v="56.064546072508676"/>
    <n v="4.1438181266656118"/>
    <e v="#REF!"/>
    <m/>
  </r>
  <r>
    <x v="2478"/>
    <n v="9413.0048829999996"/>
    <n v="62.81"/>
    <n v="15.023054685066233"/>
    <m/>
    <x v="0"/>
    <n v="29.7587249900449"/>
    <n v="6.2347592521373381"/>
    <s v=""/>
    <m/>
    <m/>
    <n v="189.304169"/>
    <n v="44.436586388490305"/>
    <m/>
    <m/>
    <m/>
    <m/>
    <n v="119.85638498093525"/>
    <n v="117.63731855741349"/>
    <m/>
    <n v="56.951738649250998"/>
    <n v="4.27485560847441"/>
    <e v="#REF!"/>
    <m/>
  </r>
  <r>
    <x v="2479"/>
    <n v="9340.8642579999996"/>
    <n v="62.38"/>
    <n v="14.815571507572777"/>
    <m/>
    <x v="0"/>
    <n v="30.164634964661069"/>
    <n v="6.1868154531717447"/>
    <s v=""/>
    <m/>
    <m/>
    <n v="191.593842"/>
    <n v="45.510353680674527"/>
    <m/>
    <m/>
    <m/>
    <m/>
    <n v="118.93781385192405"/>
    <n v="116.73271587370367"/>
    <m/>
    <n v="57.640581684124925"/>
    <n v="4.3781533751178676"/>
    <e v="#REF!"/>
    <m/>
  </r>
  <r>
    <x v="2480"/>
    <n v="9352.3935550000006"/>
    <n v="61.45"/>
    <n v="14.372079187609529"/>
    <m/>
    <x v="0"/>
    <n v="31.062491186090295"/>
    <n v="6.1942905267634956"/>
    <s v=""/>
    <m/>
    <m/>
    <n v="187.97654700000001"/>
    <n v="43.790753384603626"/>
    <m/>
    <m/>
    <m/>
    <m/>
    <n v="119.08461711793396"/>
    <n v="116.87375541954523"/>
    <m/>
    <n v="56.552326520250318"/>
    <n v="4.2127256596375222"/>
    <e v="#REF!"/>
    <m/>
  </r>
  <r>
    <x v="2481"/>
    <n v="9265.3681639999995"/>
    <n v="58.9"/>
    <n v="13.177689738971125"/>
    <m/>
    <x v="0"/>
    <n v="33.638884080695455"/>
    <n v="6.1364920256404742"/>
    <s v=""/>
    <m/>
    <m/>
    <n v="184.21147199999999"/>
    <n v="42.03545759142775"/>
    <m/>
    <m/>
    <m/>
    <m/>
    <n v="117.97651732446097"/>
    <n v="115.78321440364009"/>
    <m/>
    <n v="55.419612071712052"/>
    <n v="4.043863992353085"/>
    <e v="#REF!"/>
    <m/>
  </r>
  <r>
    <x v="2482"/>
    <n v="9056.9179690000001"/>
    <n v="58.24"/>
    <n v="12.877708034925529"/>
    <m/>
    <x v="0"/>
    <n v="34.391009534792445"/>
    <n v="5.9979662323091727"/>
    <s v=""/>
    <m/>
    <m/>
    <n v="185.48963900000001"/>
    <n v="42.615498147673392"/>
    <m/>
    <m/>
    <m/>
    <m/>
    <n v="115.32230784174918"/>
    <n v="113.16951237930829"/>
    <m/>
    <n v="55.804145773841441"/>
    <n v="4.0996646248168682"/>
    <e v="#REF!"/>
    <m/>
  </r>
  <r>
    <x v="2483"/>
    <n v="8759.7519530000009"/>
    <n v="58.8"/>
    <n v="13.123774031638403"/>
    <m/>
    <x v="0"/>
    <n v="33.727853749880985"/>
    <n v="5.8010163170023006"/>
    <s v=""/>
    <m/>
    <m/>
    <n v="186.843414"/>
    <n v="43.236433350053495"/>
    <m/>
    <m/>
    <m/>
    <m/>
    <n v="111.53847421373611"/>
    <n v="109.45346513676758"/>
    <m/>
    <n v="56.211425974785612"/>
    <n v="4.1593993737732209"/>
    <e v="#REF!"/>
    <m/>
  </r>
  <r>
    <x v="2484"/>
    <n v="8812.0332030000009"/>
    <n v="58.51"/>
    <n v="12.99275540001231"/>
    <m/>
    <x v="0"/>
    <n v="34.058787767243786"/>
    <n v="5.8354869159383691"/>
    <s v=""/>
    <m/>
    <m/>
    <n v="188.25874300000001"/>
    <n v="43.890330396093738"/>
    <m/>
    <m/>
    <m/>
    <m/>
    <n v="112.20417466807258"/>
    <n v="110.10385573950289"/>
    <m/>
    <n v="56.637224559869637"/>
    <n v="4.2223050936273907"/>
    <e v="#REF!"/>
    <m/>
  </r>
  <r>
    <x v="2485"/>
    <n v="8811.9365230000003"/>
    <n v="57.78"/>
    <n v="12.667020013846187"/>
    <m/>
    <x v="0"/>
    <n v="34.906883757737909"/>
    <n v="5.8352710118332807"/>
    <s v=""/>
    <m/>
    <m/>
    <n v="185.99963399999999"/>
    <n v="42.835857363877139"/>
    <m/>
    <m/>
    <m/>
    <m/>
    <n v="112.20294363553366"/>
    <n v="110.09978206496935"/>
    <m/>
    <n v="55.957576636488866"/>
    <n v="4.1208634591069746"/>
    <e v="#REF!"/>
    <m/>
  </r>
  <r>
    <x v="2486"/>
    <n v="8705.7080079999996"/>
    <n v="56.54"/>
    <n v="12.121872007490893"/>
    <m/>
    <x v="0"/>
    <n v="36.403319918630544"/>
    <n v="5.7647763630488074"/>
    <s v=""/>
    <m/>
    <m/>
    <n v="180.52117899999999"/>
    <n v="40.311434462082097"/>
    <m/>
    <m/>
    <m/>
    <m/>
    <n v="110.85032925276758"/>
    <n v="108.76969037733775"/>
    <m/>
    <n v="54.309395621723773"/>
    <n v="3.8780107947381617"/>
    <e v="#REF!"/>
    <m/>
  </r>
  <r>
    <x v="2487"/>
    <n v="8573.9804690000001"/>
    <n v="54.63"/>
    <n v="11.298797420285604"/>
    <m/>
    <x v="0"/>
    <n v="38.86093471586905"/>
    <n v="5.6771052538437612"/>
    <s v=""/>
    <m/>
    <m/>
    <n v="180.55960099999999"/>
    <n v="40.325478458461262"/>
    <m/>
    <m/>
    <m/>
    <m/>
    <n v="109.17303418884075"/>
    <n v="107.11551356236286"/>
    <m/>
    <n v="54.3209547950581"/>
    <n v="3.8793618448877392"/>
    <e v="#REF!"/>
    <m/>
  </r>
  <r>
    <x v="2488"/>
    <n v="8305.1347659999992"/>
    <n v="53.92"/>
    <n v="11.00378063742475"/>
    <m/>
    <x v="0"/>
    <n v="39.86902580831552"/>
    <n v="5.4989508333288324"/>
    <s v=""/>
    <m/>
    <m/>
    <n v="177.45555100000001"/>
    <n v="38.937982757281148"/>
    <m/>
    <m/>
    <m/>
    <m/>
    <n v="105.74980489280232"/>
    <n v="103.75409935677961"/>
    <m/>
    <n v="53.387108249110099"/>
    <n v="3.7458830099459925"/>
    <e v="#REF!"/>
    <m/>
  </r>
  <r>
    <x v="2489"/>
    <n v="8203.6132809999999"/>
    <n v="53.92"/>
    <n v="11.002454154279418"/>
    <m/>
    <x v="0"/>
    <n v="39.866950434369336"/>
    <n v="5.4315906038867823"/>
    <s v=""/>
    <m/>
    <m/>
    <n v="175.69834900000001"/>
    <n v="38.165855723781668"/>
    <m/>
    <m/>
    <m/>
    <m/>
    <n v="104.45712541996238"/>
    <n v="102.48314783346963"/>
    <m/>
    <n v="52.858457931546617"/>
    <n v="3.6716034163076996"/>
    <e v="#REF!"/>
    <m/>
  </r>
  <r>
    <x v="2490"/>
    <n v="8023.6445309999999"/>
    <n v="50.39"/>
    <n v="9.5606982596899659"/>
    <m/>
    <x v="0"/>
    <n v="45.084843085122621"/>
    <n v="5.3122955028216996"/>
    <s v=""/>
    <m/>
    <m/>
    <n v="161.46272300000001"/>
    <n v="31.980399730450614"/>
    <m/>
    <m/>
    <m/>
    <m/>
    <n v="102.16557197314604"/>
    <n v="100.23229014373267"/>
    <m/>
    <n v="48.575701478039868"/>
    <n v="3.0765547549885723"/>
    <e v="#REF!"/>
    <m/>
  </r>
  <r>
    <x v="2491"/>
    <n v="7643.5693359999996"/>
    <n v="48.67"/>
    <n v="8.9069393204934215"/>
    <m/>
    <x v="0"/>
    <n v="48.160326332128136"/>
    <n v="5.0605235578950669"/>
    <s v=""/>
    <m/>
    <m/>
    <n v="150.26817299999999"/>
    <n v="27.545153650087087"/>
    <m/>
    <m/>
    <m/>
    <m/>
    <n v="97.326050538721219"/>
    <n v="95.4818618927941"/>
    <m/>
    <n v="45.207845982496217"/>
    <n v="2.649878492868738"/>
    <e v="#REF!"/>
    <m/>
  </r>
  <r>
    <x v="2492"/>
    <n v="7039.9770509999998"/>
    <n v="47.58"/>
    <n v="8.5049080804712336"/>
    <m/>
    <x v="0"/>
    <n v="50.314990332280416"/>
    <n v="4.6605435845853052"/>
    <s v=""/>
    <m/>
    <m/>
    <n v="146.47653199999999"/>
    <n v="26.153067021478822"/>
    <m/>
    <m/>
    <m/>
    <m/>
    <n v="89.64047189707648"/>
    <n v="87.935047391384742"/>
    <m/>
    <n v="44.067139211882072"/>
    <n v="2.5159580049230286"/>
    <e v="#REF!"/>
    <m/>
  </r>
  <r>
    <x v="2493"/>
    <n v="7145.1591799999997"/>
    <n v="47.15"/>
    <n v="8.3501766682914429"/>
    <m/>
    <x v="0"/>
    <n v="51.221805657456912"/>
    <n v="4.730052216811111"/>
    <s v=""/>
    <m/>
    <m/>
    <n v="148.96507299999999"/>
    <n v="27.041017798515789"/>
    <m/>
    <m/>
    <m/>
    <m/>
    <n v="90.979762580894814"/>
    <n v="89.246534937408939"/>
    <m/>
    <n v="44.815811242712762"/>
    <n v="2.6013799886478828"/>
    <e v="#REF!"/>
    <m/>
  </r>
  <r>
    <x v="2494"/>
    <n v="7220.8808589999999"/>
    <n v="50.46"/>
    <n v="9.5214183404608033"/>
    <m/>
    <x v="0"/>
    <n v="44.027445712384413"/>
    <n v="4.7800550952810461"/>
    <s v=""/>
    <m/>
    <m/>
    <n v="153.010559"/>
    <n v="28.509004487017862"/>
    <m/>
    <m/>
    <m/>
    <m/>
    <n v="91.943931496393603"/>
    <n v="90.189988293902033"/>
    <m/>
    <n v="46.032886717586237"/>
    <n v="2.7426021580027791"/>
    <e v="#REF!"/>
    <m/>
  </r>
  <r>
    <x v="2495"/>
    <n v="7466.7270509999998"/>
    <n v="51.62"/>
    <n v="9.9567837271634705"/>
    <m/>
    <x v="0"/>
    <n v="42.000903495163698"/>
    <n v="4.9425422603589659"/>
    <s v=""/>
    <m/>
    <m/>
    <n v="155.30415300000001"/>
    <n v="29.362179255857846"/>
    <m/>
    <m/>
    <m/>
    <m/>
    <n v="95.074306567978368"/>
    <n v="93.255793022963488"/>
    <m/>
    <n v="46.722909376598523"/>
    <n v="2.8246786459152067"/>
    <e v="#REF!"/>
    <m/>
  </r>
  <r>
    <x v="2496"/>
    <n v="7424.0361329999996"/>
    <n v="48.56"/>
    <n v="8.7731468908373049"/>
    <m/>
    <x v="0"/>
    <n v="46.978289587490998"/>
    <n v="4.9138996291241686"/>
    <s v=""/>
    <m/>
    <m/>
    <n v="149.059158"/>
    <n v="26.998705465459285"/>
    <m/>
    <m/>
    <m/>
    <m/>
    <n v="94.530720415990018"/>
    <n v="92.71536440356887"/>
    <m/>
    <n v="44.844116505925506"/>
    <n v="2.5973094888868777"/>
    <e v="#REF!"/>
    <m/>
  </r>
  <r>
    <x v="2497"/>
    <n v="7323.9755859999996"/>
    <n v="48.59"/>
    <n v="8.7829279665988942"/>
    <m/>
    <x v="0"/>
    <n v="46.917798479692081"/>
    <n v="4.8475443227544917"/>
    <s v=""/>
    <m/>
    <m/>
    <n v="147.95642100000001"/>
    <n v="26.59854855833014"/>
    <m/>
    <m/>
    <m/>
    <m/>
    <n v="93.256643158865216"/>
    <n v="91.463373749606006"/>
    <m/>
    <n v="44.512360529527236"/>
    <n v="2.5588138901530857"/>
    <e v="#REF!"/>
    <m/>
  </r>
  <r>
    <x v="2498"/>
    <n v="7320.125"/>
    <n v="47.77"/>
    <n v="8.4854653028567366"/>
    <m/>
    <x v="0"/>
    <n v="48.498916370751985"/>
    <n v="4.8448696198359418"/>
    <s v=""/>
    <m/>
    <m/>
    <n v="146.74774199999999"/>
    <n v="26.16329939165227"/>
    <m/>
    <m/>
    <m/>
    <m/>
    <n v="93.207613404418609"/>
    <n v="91.412907505994752"/>
    <m/>
    <n v="44.148732137809994"/>
    <n v="2.5169423718282977"/>
    <e v="#REF!"/>
    <m/>
  </r>
  <r>
    <x v="2499"/>
    <n v="7253.2416990000002"/>
    <n v="49.1"/>
    <n v="8.9568857044886308"/>
    <m/>
    <x v="0"/>
    <n v="45.79580316702588"/>
    <n v="4.800477549737983"/>
    <s v=""/>
    <m/>
    <m/>
    <n v="149.24899300000001"/>
    <n v="27.054486589915975"/>
    <m/>
    <m/>
    <m/>
    <m/>
    <n v="92.355984113550036"/>
    <n v="90.575318774762451"/>
    <m/>
    <n v="44.901227943901716"/>
    <n v="2.602675703353623"/>
    <e v="#REF!"/>
    <m/>
  </r>
  <r>
    <x v="2500"/>
    <n v="7450.5615230000003"/>
    <n v="49.38"/>
    <n v="9.0579495822029852"/>
    <m/>
    <x v="0"/>
    <n v="45.271104616563321"/>
    <n v="4.9309431431948969"/>
    <s v=""/>
    <m/>
    <m/>
    <n v="149.19444300000001"/>
    <n v="27.034013707640462"/>
    <m/>
    <m/>
    <m/>
    <m/>
    <n v="94.868469880175596"/>
    <n v="93.036941101721041"/>
    <m/>
    <n v="44.884816697600442"/>
    <n v="2.6007061862792917"/>
    <e v="#REF!"/>
    <m/>
  </r>
  <r>
    <x v="2501"/>
    <n v="7561.7954099999997"/>
    <n v="48.46"/>
    <n v="8.7172785070380172"/>
    <m/>
    <x v="0"/>
    <n v="46.955642175705492"/>
    <n v="5.0041693842945651"/>
    <s v=""/>
    <m/>
    <m/>
    <n v="148.22517400000001"/>
    <n v="26.680689410091297"/>
    <m/>
    <m/>
    <m/>
    <m/>
    <n v="96.284817980374257"/>
    <n v="94.418572421013863"/>
    <m/>
    <n v="44.593214272464095"/>
    <n v="2.5667159436044056"/>
    <e v="#REF!"/>
    <m/>
  </r>
  <r>
    <x v="2502"/>
    <n v="7397.1342770000001"/>
    <n v="47.77"/>
    <n v="8.4680148182582329"/>
    <m/>
    <x v="0"/>
    <n v="48.290358169459751"/>
    <n v="4.8950741761728498"/>
    <s v=""/>
    <m/>
    <m/>
    <n v="146.267044"/>
    <n v="25.975089468452406"/>
    <m/>
    <m/>
    <m/>
    <m/>
    <n v="94.188177386477633"/>
    <n v="92.360166116632186"/>
    <m/>
    <n v="44.004115212520738"/>
    <n v="2.4988363400389191"/>
    <e v="#REF!"/>
    <m/>
  </r>
  <r>
    <x v="2503"/>
    <n v="7277.1977539999998"/>
    <n v="47.46"/>
    <n v="8.357102111715534"/>
    <m/>
    <x v="0"/>
    <n v="48.914598079070224"/>
    <n v="4.8155805082945706"/>
    <s v=""/>
    <m/>
    <m/>
    <n v="143.608002"/>
    <n v="25.030023571335363"/>
    <m/>
    <m/>
    <m/>
    <m/>
    <n v="92.66101807309785"/>
    <n v="90.86028110851602"/>
    <m/>
    <n v="43.204148334657731"/>
    <n v="2.4079198097872814"/>
    <e v="#REF!"/>
    <m/>
  </r>
  <r>
    <x v="2504"/>
    <n v="7216.7387699999999"/>
    <n v="48.03"/>
    <n v="8.5568099759605012"/>
    <m/>
    <x v="0"/>
    <n v="47.737112062850485"/>
    <n v="4.7754483531222425"/>
    <s v=""/>
    <m/>
    <m/>
    <n v="145.604004"/>
    <n v="25.725143679964461"/>
    <m/>
    <m/>
    <m/>
    <m/>
    <n v="91.891190015858953"/>
    <n v="90.103068370785323"/>
    <m/>
    <n v="43.804641101657396"/>
    <n v="2.4747912402107963"/>
    <e v="#REF!"/>
    <m/>
  </r>
  <r>
    <x v="2505"/>
    <n v="7244.6621089999999"/>
    <n v="47.99"/>
    <n v="8.5415277460194368"/>
    <m/>
    <x v="0"/>
    <n v="47.814139275630161"/>
    <n v="4.7938009650650564"/>
    <s v=""/>
    <m/>
    <m/>
    <n v="144.944748"/>
    <n v="25.491534023842945"/>
    <m/>
    <m/>
    <m/>
    <m/>
    <n v="92.246739652849101"/>
    <n v="90.449345102599338"/>
    <m/>
    <n v="43.606305398786787"/>
    <n v="2.4523176969027189"/>
    <e v="#REF!"/>
    <m/>
  </r>
  <r>
    <x v="2506"/>
    <n v="7153.6630859999996"/>
    <n v="45.3"/>
    <n v="7.5812229886147531"/>
    <m/>
    <x v="0"/>
    <n v="53.171935156919488"/>
    <n v="4.733217211248844"/>
    <s v=""/>
    <m/>
    <m/>
    <n v="133.61402899999999"/>
    <n v="21.504389581104913"/>
    <m/>
    <m/>
    <m/>
    <m/>
    <n v="91.088043352449333"/>
    <n v="89.306251992045233"/>
    <m/>
    <n v="40.197483762132272"/>
    <n v="2.0687493770092042"/>
    <e v="#REF!"/>
    <m/>
  </r>
  <r>
    <x v="2507"/>
    <n v="6931.3154299999997"/>
    <n v="43.46"/>
    <n v="6.9645135592191316"/>
    <m/>
    <x v="0"/>
    <n v="57.488653425883442"/>
    <n v="4.5859816437654466"/>
    <s v=""/>
    <m/>
    <m/>
    <n v="122.603889"/>
    <n v="17.959892904589932"/>
    <m/>
    <m/>
    <m/>
    <m/>
    <n v="88.256876622123471"/>
    <n v="86.528214115267815"/>
    <m/>
    <n v="36.885107605368056"/>
    <n v="1.7277643300402588"/>
    <e v="#REF!"/>
    <m/>
  </r>
  <r>
    <x v="2508"/>
    <n v="6647.6982420000004"/>
    <n v="47.12"/>
    <n v="8.1365707729433581"/>
    <m/>
    <x v="0"/>
    <n v="47.802804375334361"/>
    <n v="4.3982168957631727"/>
    <s v=""/>
    <m/>
    <m/>
    <n v="133.09219400000001"/>
    <n v="21.032154821116904"/>
    <m/>
    <m/>
    <m/>
    <m/>
    <n v="84.645561075742464"/>
    <n v="82.98547243409962"/>
    <m/>
    <n v="40.040490861790857"/>
    <n v="2.0233197979996387"/>
    <e v="#REF!"/>
    <m/>
  </r>
  <r>
    <x v="2509"/>
    <n v="7277.5908200000003"/>
    <n v="47.31"/>
    <n v="8.2011995222335319"/>
    <m/>
    <x v="0"/>
    <n v="47.414809523277228"/>
    <n v="4.8148379550102245"/>
    <s v=""/>
    <m/>
    <m/>
    <n v="129.321136"/>
    <n v="19.839786201869398"/>
    <m/>
    <m/>
    <m/>
    <m/>
    <n v="92.66602300727186"/>
    <n v="90.846270627321161"/>
    <m/>
    <n v="38.905976440995573"/>
    <n v="1.9086124342341959"/>
    <e v="#REF!"/>
    <m/>
  </r>
  <r>
    <x v="2510"/>
    <n v="7208.6367190000001"/>
    <n v="47.71"/>
    <n v="8.338874353254548"/>
    <m/>
    <x v="0"/>
    <n v="46.610569052877715"/>
    <n v="4.7690939442987776"/>
    <s v=""/>
    <m/>
    <m/>
    <n v="129.06605500000001"/>
    <n v="19.761010834464912"/>
    <m/>
    <m/>
    <m/>
    <m/>
    <n v="91.788026089369879"/>
    <n v="89.983173506400021"/>
    <m/>
    <n v="38.82923588888238"/>
    <n v="1.9010341446190888"/>
    <e v="#REF!"/>
    <m/>
  </r>
  <r>
    <x v="2511"/>
    <n v="7508.9023440000001"/>
    <n v="49.05"/>
    <n v="8.8041068063112107"/>
    <m/>
    <x v="0"/>
    <n v="43.989900765176877"/>
    <n v="4.9673559635238247"/>
    <s v=""/>
    <m/>
    <m/>
    <n v="128.61409"/>
    <n v="19.621096153803332"/>
    <m/>
    <m/>
    <m/>
    <m/>
    <n v="95.611327234314274"/>
    <n v="93.723977500622823"/>
    <m/>
    <n v="38.69326322280439"/>
    <n v="1.8875741760223792"/>
    <e v="#REF!"/>
    <m/>
  </r>
  <r>
    <x v="2512"/>
    <n v="7354.3930659999996"/>
    <n v="47.86"/>
    <n v="8.3759048519237567"/>
    <m/>
    <x v="0"/>
    <n v="46.12208516782394"/>
    <n v="4.8650169826373082"/>
    <s v=""/>
    <m/>
    <m/>
    <n v="129.06388899999999"/>
    <n v="19.757828095393062"/>
    <m/>
    <m/>
    <m/>
    <m/>
    <n v="93.643950850547611"/>
    <n v="91.793047562748939"/>
    <m/>
    <n v="38.82858425259478"/>
    <n v="1.9007279611095669"/>
    <e v="#REF!"/>
    <m/>
  </r>
  <r>
    <x v="2513"/>
    <n v="7274.7993159999996"/>
    <n v="48.03"/>
    <n v="8.4333741084580325"/>
    <m/>
    <x v="0"/>
    <n v="45.79203053208537"/>
    <n v="4.8121142831978085"/>
    <s v=""/>
    <m/>
    <m/>
    <n v="126.361221"/>
    <n v="18.92937374238581"/>
    <m/>
    <m/>
    <m/>
    <m/>
    <n v="92.630478610741889"/>
    <n v="90.794880439555186"/>
    <m/>
    <n v="38.015492589559649"/>
    <n v="1.8210296083523128"/>
    <e v="#REF!"/>
    <m/>
  </r>
  <r>
    <x v="2514"/>
    <n v="7238.1411129999997"/>
    <n v="47.8"/>
    <n v="8.3515978647582294"/>
    <m/>
    <x v="0"/>
    <n v="46.228213026076546"/>
    <n v="4.7877411000162153"/>
    <s v=""/>
    <m/>
    <m/>
    <n v="127.214607"/>
    <n v="19.184560358705763"/>
    <m/>
    <m/>
    <m/>
    <m/>
    <n v="92.163707399413568"/>
    <n v="90.335007684531263"/>
    <m/>
    <n v="38.272231871613862"/>
    <n v="1.8455788824222381"/>
    <e v="#REF!"/>
    <m/>
  </r>
  <r>
    <x v="2515"/>
    <n v="7420.2729490000002"/>
    <n v="47.93"/>
    <n v="8.393988599855275"/>
    <m/>
    <x v="0"/>
    <n v="45.974356094842236"/>
    <n v="4.90783079715301"/>
    <s v=""/>
    <m/>
    <m/>
    <n v="132.63348400000001"/>
    <n v="20.817336139084794"/>
    <m/>
    <m/>
    <m/>
    <m/>
    <n v="94.482803556723042"/>
    <n v="92.600857797781671"/>
    <m/>
    <n v="39.902488977448854"/>
    <n v="2.0026539700788897"/>
    <e v="#REF!"/>
    <m/>
  </r>
  <r>
    <x v="2516"/>
    <n v="7294.4389650000003"/>
    <n v="47.42"/>
    <n v="8.214365491729227"/>
    <m/>
    <x v="0"/>
    <n v="46.950344783097364"/>
    <n v="4.824477572312051"/>
    <s v=""/>
    <m/>
    <m/>
    <n v="129.61085499999999"/>
    <n v="19.867997931081547"/>
    <m/>
    <m/>
    <m/>
    <m/>
    <n v="92.88055150039753"/>
    <n v="91.028150742566638"/>
    <m/>
    <n v="38.993137758450352"/>
    <n v="1.9113264381361372"/>
    <e v="#REF!"/>
    <m/>
  </r>
  <r>
    <x v="2517"/>
    <n v="7202.5512699999999"/>
    <n v="45.66"/>
    <n v="7.6027774901448417"/>
    <m/>
    <x v="0"/>
    <n v="50.433038153080602"/>
    <n v="4.7634558911693956"/>
    <s v=""/>
    <m/>
    <m/>
    <n v="127.410179"/>
    <n v="19.192327807469013"/>
    <m/>
    <m/>
    <m/>
    <m/>
    <n v="91.710539683361191"/>
    <n v="89.87679482757656"/>
    <m/>
    <n v="38.33106927329365"/>
    <n v="1.8463261207816122"/>
    <e v="#REF!"/>
    <m/>
  </r>
  <r>
    <x v="2518"/>
    <n v="6984.4287109999996"/>
    <n v="48.57"/>
    <n v="8.5708235614020953"/>
    <m/>
    <x v="0"/>
    <n v="44.002022988792525"/>
    <n v="4.6190788389747812"/>
    <s v=""/>
    <m/>
    <m/>
    <n v="134.171707"/>
    <n v="21.228815527173573"/>
    <m/>
    <m/>
    <m/>
    <m/>
    <n v="88.933171379670398"/>
    <n v="87.152691362703266"/>
    <m/>
    <n v="40.365259949388019"/>
    <n v="2.0422388057493124"/>
    <e v="#REF!"/>
    <m/>
  </r>
  <r>
    <x v="2519"/>
    <n v="7410.4521480000003"/>
    <n v="50.1"/>
    <n v="9.1075068595050848"/>
    <m/>
    <x v="0"/>
    <n v="41.227523488675082"/>
    <n v="4.9004423236862387"/>
    <s v=""/>
    <m/>
    <m/>
    <n v="144.30415300000001"/>
    <n v="24.43326430259302"/>
    <m/>
    <m/>
    <m/>
    <m/>
    <n v="94.357754678059123"/>
    <n v="92.461452221445171"/>
    <m/>
    <n v="43.413583816305341"/>
    <n v="2.3505108161128021"/>
    <e v="#REF!"/>
    <m/>
  </r>
  <r>
    <x v="2520"/>
    <n v="7768.6821289999998"/>
    <n v="54.45"/>
    <n v="10.687761423834589"/>
    <m/>
    <x v="0"/>
    <n v="34.066106852473702"/>
    <n v="5.1372017633271536"/>
    <s v=""/>
    <m/>
    <m/>
    <n v="143.54399100000001"/>
    <n v="24.17522374954553"/>
    <m/>
    <m/>
    <m/>
    <m/>
    <n v="98.919119624548458"/>
    <n v="96.928624809218334"/>
    <m/>
    <n v="43.184890767526824"/>
    <n v="2.3256869897332262"/>
    <e v="#REF!"/>
    <m/>
  </r>
  <r>
    <x v="2521"/>
    <n v="8161.935547"/>
    <n v="53.37"/>
    <n v="10.262546833068914"/>
    <m/>
    <x v="0"/>
    <n v="35.415716299453891"/>
    <n v="5.3971082446132472"/>
    <s v=""/>
    <m/>
    <m/>
    <n v="141.25813299999999"/>
    <n v="23.404667073051758"/>
    <m/>
    <m/>
    <m/>
    <m/>
    <n v="103.92644020376127"/>
    <n v="101.83253533691149"/>
    <m/>
    <n v="42.497195466926762"/>
    <n v="2.2515584664178081"/>
    <e v="#REF!"/>
    <m/>
  </r>
  <r>
    <x v="2522"/>
    <n v="8082.2958980000003"/>
    <n v="51.89"/>
    <n v="9.6921982796604134"/>
    <m/>
    <x v="0"/>
    <n v="37.378094593715495"/>
    <n v="5.3443071479245461"/>
    <s v=""/>
    <m/>
    <m/>
    <n v="138.97920199999999"/>
    <n v="22.648904296487355"/>
    <m/>
    <m/>
    <m/>
    <m/>
    <n v="102.91238352909308"/>
    <n v="100.83628525248037"/>
    <m/>
    <n v="41.811584138886353"/>
    <n v="2.1788531349185067"/>
    <e v="#REF!"/>
    <m/>
  </r>
  <r>
    <x v="2523"/>
    <n v="7878.3076170000004"/>
    <n v="53.52"/>
    <n v="10.299870866540591"/>
    <m/>
    <x v="0"/>
    <n v="35.027862348248767"/>
    <n v="5.2092871112866233"/>
    <s v=""/>
    <m/>
    <m/>
    <n v="143.963776"/>
    <n v="24.272912753202903"/>
    <m/>
    <m/>
    <m/>
    <m/>
    <n v="100.31498787881662"/>
    <n v="98.288729778519766"/>
    <m/>
    <n v="43.31118215210207"/>
    <n v="2.3350847949903635"/>
    <e v="#REF!"/>
    <m/>
  </r>
  <r>
    <x v="2524"/>
    <n v="8189.7719729999999"/>
    <n v="53.99"/>
    <n v="10.476983083301123"/>
    <m/>
    <x v="0"/>
    <n v="34.41082615108531"/>
    <n v="5.4148104559027965"/>
    <s v=""/>
    <m/>
    <m/>
    <n v="144.22659300000001"/>
    <n v="24.359654779211535"/>
    <m/>
    <m/>
    <m/>
    <m/>
    <n v="104.28088317203964"/>
    <n v="102.16654032161486"/>
    <m/>
    <n v="43.390250062627487"/>
    <n v="2.3434294872025783"/>
    <e v="#REF!"/>
    <m/>
  </r>
  <r>
    <x v="2525"/>
    <n v="8140.9331050000001"/>
    <n v="57.67"/>
    <n v="11.903786412524703"/>
    <m/>
    <x v="0"/>
    <n v="29.718098053703009"/>
    <n v="5.3823796942718305"/>
    <s v=""/>
    <m/>
    <m/>
    <n v="165.955353"/>
    <n v="31.698748216427127"/>
    <m/>
    <m/>
    <m/>
    <m/>
    <n v="103.65901478486683"/>
    <n v="101.55463733021489"/>
    <m/>
    <n v="49.927299231852594"/>
    <n v="3.0494595244091491"/>
    <e v="#REF!"/>
    <m/>
  </r>
  <r>
    <x v="2526"/>
    <n v="8825.34375"/>
    <n v="58.49"/>
    <n v="12.240826489360728"/>
    <m/>
    <x v="0"/>
    <n v="28.871437839754158"/>
    <n v="5.8347260744916865"/>
    <s v=""/>
    <m/>
    <m/>
    <n v="166.230682"/>
    <n v="31.803109067582309"/>
    <m/>
    <m/>
    <m/>
    <m/>
    <n v="112.37365870270003"/>
    <n v="110.08950019761016"/>
    <m/>
    <n v="50.010131349778952"/>
    <n v="3.0594991698032752"/>
    <e v="#REF!"/>
    <m/>
  </r>
  <r>
    <x v="2527"/>
    <n v="8812.4814449999994"/>
    <n v="57.86"/>
    <n v="11.975689024229986"/>
    <m/>
    <x v="0"/>
    <n v="29.491887613157282"/>
    <n v="5.8260707386717927"/>
    <s v=""/>
    <m/>
    <m/>
    <n v="164.391006"/>
    <n v="31.098377742299949"/>
    <m/>
    <m/>
    <m/>
    <m/>
    <n v="112.20988216173525"/>
    <n v="109.92619148657738"/>
    <m/>
    <n v="49.456668912555507"/>
    <n v="2.9917031282258959"/>
    <e v="#REF!"/>
    <m/>
  </r>
  <r>
    <x v="2528"/>
    <n v="8725.2099610000005"/>
    <n v="58.78"/>
    <n v="12.355037144101004"/>
    <m/>
    <x v="0"/>
    <n v="28.552483887928926"/>
    <n v="5.7682240457635823"/>
    <s v=""/>
    <m/>
    <m/>
    <n v="170.77995300000001"/>
    <n v="33.514750093053181"/>
    <m/>
    <m/>
    <m/>
    <m/>
    <n v="111.09864885056888"/>
    <n v="108.8347411889892"/>
    <m/>
    <n v="51.378769422597188"/>
    <n v="3.2241611934218186"/>
    <e v="#REF!"/>
    <m/>
  </r>
  <r>
    <x v="2529"/>
    <n v="8658.9912110000005"/>
    <n v="57.52"/>
    <n v="11.819654330154743"/>
    <m/>
    <x v="0"/>
    <n v="29.775091833743193"/>
    <n v="5.7238509766302261"/>
    <s v=""/>
    <m/>
    <m/>
    <n v="169.697159"/>
    <n v="33.08635522410642"/>
    <m/>
    <m/>
    <m/>
    <m/>
    <n v="110.25548132950553"/>
    <n v="107.99751096759431"/>
    <m/>
    <n v="51.053013253439715"/>
    <n v="3.182949067176382"/>
    <e v="#REF!"/>
    <m/>
  </r>
  <r>
    <x v="2530"/>
    <n v="8744.2109380000002"/>
    <n v="57.14"/>
    <n v="11.662077645037703"/>
    <m/>
    <x v="0"/>
    <n v="30.166954098319042"/>
    <n v="5.780033310108359"/>
    <s v=""/>
    <m/>
    <m/>
    <n v="168.29415900000001"/>
    <n v="32.53842313681335"/>
    <m/>
    <m/>
    <m/>
    <m/>
    <n v="111.34058948935882"/>
    <n v="109.05755816322585"/>
    <m/>
    <n v="50.630923820613233"/>
    <n v="3.1302373098881451"/>
    <e v="#REF!"/>
    <m/>
  </r>
  <r>
    <x v="2531"/>
    <n v="8680.6503909999992"/>
    <n v="55.11"/>
    <n v="10.832139647149175"/>
    <m/>
    <x v="0"/>
    <n v="32.308853025870818"/>
    <n v="5.7378696441373487"/>
    <s v=""/>
    <m/>
    <m/>
    <n v="162.92855800000001"/>
    <n v="30.46284055291579"/>
    <m/>
    <m/>
    <m/>
    <m/>
    <n v="110.53126903478332"/>
    <n v="108.26201491852402"/>
    <m/>
    <n v="49.016694681010087"/>
    <n v="2.9305636497186844"/>
    <e v="#REF!"/>
    <m/>
  </r>
  <r>
    <x v="2532"/>
    <n v="8405.5673829999996"/>
    <n v="55.87"/>
    <n v="11.129561263057422"/>
    <m/>
    <x v="0"/>
    <n v="31.416054218222452"/>
    <n v="5.5558964425062438"/>
    <s v=""/>
    <m/>
    <m/>
    <n v="163.05117799999999"/>
    <n v="30.507907504937219"/>
    <m/>
    <m/>
    <m/>
    <m/>
    <n v="107.02861974070862"/>
    <n v="104.82854802373538"/>
    <m/>
    <n v="49.053584635573998"/>
    <n v="2.9348991472954191"/>
    <e v="#REF!"/>
    <m/>
  </r>
  <r>
    <x v="2533"/>
    <n v="8597.3085940000001"/>
    <n v="59.31"/>
    <n v="12.495568908018601"/>
    <m/>
    <x v="0"/>
    <n v="27.54575136562017"/>
    <n v="5.6821894939851214"/>
    <s v=""/>
    <m/>
    <m/>
    <n v="170.930893"/>
    <n v="33.454011814638065"/>
    <m/>
    <m/>
    <m/>
    <m/>
    <n v="109.47007267608652"/>
    <n v="107.21144290829976"/>
    <m/>
    <n v="51.42417938623997"/>
    <n v="3.2183180944973886"/>
    <e v="#REF!"/>
    <m/>
  </r>
  <r>
    <x v="2534"/>
    <n v="8912.5244139999995"/>
    <n v="59.95"/>
    <n v="12.763703464871739"/>
    <m/>
    <x v="0"/>
    <n v="26.949838270516242"/>
    <n v="5.8903706828694782"/>
    <s v=""/>
    <m/>
    <m/>
    <n v="176.370316"/>
    <n v="35.582266087879191"/>
    <m/>
    <m/>
    <m/>
    <m/>
    <n v="113.48373559707717"/>
    <n v="111.1394016063128"/>
    <m/>
    <n v="53.060617710526031"/>
    <n v="3.4230588375572775"/>
    <e v="#REF!"/>
    <m/>
  </r>
  <r>
    <x v="2535"/>
    <n v="9357.4707030000009"/>
    <n v="62.23"/>
    <n v="13.732898298030406"/>
    <m/>
    <x v="0"/>
    <n v="24.898539447034153"/>
    <n v="6.1842788789250429"/>
    <s v=""/>
    <m/>
    <m/>
    <n v="175.05033900000001"/>
    <n v="35.048759382889124"/>
    <m/>
    <m/>
    <m/>
    <m/>
    <n v="119.14926476370245"/>
    <n v="116.68485583923618"/>
    <m/>
    <n v="52.663505562789744"/>
    <n v="3.3717348202251043"/>
    <e v="#REF!"/>
    <m/>
  </r>
  <r>
    <x v="2536"/>
    <n v="9316.0166019999997"/>
    <n v="63.57"/>
    <n v="14.322593151117529"/>
    <m/>
    <x v="0"/>
    <n v="23.824961730557064"/>
    <n v="6.1567219416029779"/>
    <s v=""/>
    <m/>
    <m/>
    <n v="184.69047499999999"/>
    <n v="38.908073282209187"/>
    <m/>
    <m/>
    <m/>
    <m/>
    <n v="118.62142708059788"/>
    <n v="116.16491207186279"/>
    <m/>
    <n v="55.563719060017242"/>
    <n v="3.7430056807528795"/>
    <e v="#REF!"/>
    <m/>
  </r>
  <r>
    <x v="2537"/>
    <n v="9508.3134769999997"/>
    <n v="61.68"/>
    <n v="13.469319073970123"/>
    <m/>
    <x v="0"/>
    <n v="25.240401648848948"/>
    <n v="6.2836425768051596"/>
    <s v=""/>
    <m/>
    <m/>
    <n v="180.16017199999999"/>
    <n v="36.99835538153485"/>
    <m/>
    <m/>
    <m/>
    <m/>
    <n v="121.06995532074102"/>
    <n v="118.55964819413887"/>
    <m/>
    <n v="54.200787467856067"/>
    <n v="3.5592884121281188"/>
    <e v="#REF!"/>
    <m/>
  </r>
  <r>
    <x v="2538"/>
    <n v="9344.6835940000001"/>
    <n v="61.49"/>
    <n v="13.381496385059361"/>
    <m/>
    <x v="0"/>
    <n v="25.394589590909384"/>
    <n v="6.1750243172319772"/>
    <s v=""/>
    <m/>
    <m/>
    <n v="189.86506700000001"/>
    <n v="40.981254840815517"/>
    <m/>
    <m/>
    <m/>
    <m/>
    <n v="118.9864456981493"/>
    <n v="116.5102409458667"/>
    <m/>
    <n v="57.120483566352583"/>
    <n v="3.9424483592636106"/>
    <e v="#REF!"/>
    <m/>
  </r>
  <r>
    <x v="2539"/>
    <n v="9292.8417969999991"/>
    <n v="60.48"/>
    <n v="12.940342466339303"/>
    <m/>
    <x v="0"/>
    <n v="26.22750204364867"/>
    <n v="6.1406071111633045"/>
    <s v=""/>
    <m/>
    <m/>
    <n v="189.250595"/>
    <n v="40.714945950733842"/>
    <m/>
    <m/>
    <m/>
    <m/>
    <n v="118.32634082658407"/>
    <n v="115.86085775873423"/>
    <m/>
    <n v="56.935621030381263"/>
    <n v="3.9168291084417897"/>
    <e v="#REF!"/>
    <m/>
  </r>
  <r>
    <x v="2540"/>
    <n v="9183.4160159999992"/>
    <n v="64.239999999999995"/>
    <n v="14.547572955619072"/>
    <m/>
    <x v="0"/>
    <n v="22.965045252473271"/>
    <n v="6.0681418229193955"/>
    <s v=""/>
    <m/>
    <m/>
    <n v="204.23024000000001"/>
    <n v="47.159105456295407"/>
    <m/>
    <m/>
    <m/>
    <m/>
    <n v="116.93301545414513"/>
    <n v="114.49358408339846"/>
    <m/>
    <n v="61.442213946982903"/>
    <n v="4.5367653736493443"/>
    <e v="#REF!"/>
    <m/>
  </r>
  <r>
    <x v="2541"/>
    <n v="9617.8212889999995"/>
    <n v="64.69"/>
    <n v="14.749605660212227"/>
    <m/>
    <x v="0"/>
    <n v="22.642110385746147"/>
    <n v="6.3550191441402708"/>
    <s v=""/>
    <m/>
    <m/>
    <n v="212.33908099999999"/>
    <n v="50.902643337004726"/>
    <m/>
    <m/>
    <m/>
    <m/>
    <n v="122.46432519907776"/>
    <n v="119.90637990414945"/>
    <m/>
    <n v="63.881740745678655"/>
    <n v="4.8968984352886524"/>
    <e v="#REF!"/>
    <m/>
  </r>
  <r>
    <x v="2542"/>
    <n v="9726.0029300000006"/>
    <n v="64.38"/>
    <n v="14.606481928728643"/>
    <m/>
    <x v="0"/>
    <n v="22.857937605383665"/>
    <n v="6.4263333901934052"/>
    <s v=""/>
    <m/>
    <m/>
    <n v="222.72605899999999"/>
    <n v="55.881207226675976"/>
    <m/>
    <m/>
    <m/>
    <m/>
    <n v="123.84180885841195"/>
    <n v="121.2519357374013"/>
    <m/>
    <n v="67.006639999278931"/>
    <n v="5.3758425553397338"/>
    <e v="#REF!"/>
    <m/>
  </r>
  <r>
    <x v="2543"/>
    <n v="10115.559569999999"/>
    <n v="65.040000000000006"/>
    <n v="14.900572453267014"/>
    <m/>
    <x v="0"/>
    <n v="22.388085459319765"/>
    <n v="6.6832061451572384"/>
    <s v=""/>
    <m/>
    <m/>
    <n v="223.522705"/>
    <n v="56.276610575448977"/>
    <m/>
    <m/>
    <m/>
    <m/>
    <n v="128.8020581301449"/>
    <n v="126.09860597475519"/>
    <m/>
    <n v="67.246309178397595"/>
    <n v="5.4138808557693459"/>
    <e v="#REF!"/>
    <m/>
  </r>
  <r>
    <x v="2544"/>
    <n v="9855.8916019999997"/>
    <n v="68.13"/>
    <n v="16.314434845933654"/>
    <m/>
    <x v="0"/>
    <n v="20.259638869188731"/>
    <n v="6.5114777355834184"/>
    <s v=""/>
    <m/>
    <m/>
    <n v="235.85119599999999"/>
    <n v="62.482922741029661"/>
    <m/>
    <m/>
    <m/>
    <m/>
    <n v="125.49568951282554"/>
    <n v="122.85843762094616"/>
    <m/>
    <n v="70.955308304410735"/>
    <n v="6.0109359071413273"/>
    <e v="#REF!"/>
    <m/>
  </r>
  <r>
    <x v="2545"/>
    <n v="10202.387694999999"/>
    <n v="68.989999999999995"/>
    <n v="16.724290356338688"/>
    <m/>
    <x v="0"/>
    <n v="19.747112382685142"/>
    <n v="6.7402213762275975"/>
    <s v=""/>
    <m/>
    <m/>
    <n v="265.40612800000002"/>
    <n v="78.140602209308895"/>
    <m/>
    <m/>
    <m/>
    <m/>
    <n v="129.90764612319563"/>
    <n v="127.17436826625813"/>
    <m/>
    <n v="79.846843931713195"/>
    <n v="7.5172244034153124"/>
    <e v="#REF!"/>
    <m/>
  </r>
  <r>
    <x v="2546"/>
    <n v="10323.960938"/>
    <n v="67.489999999999995"/>
    <n v="15.99511348851"/>
    <m/>
    <x v="0"/>
    <n v="20.604779002888506"/>
    <n v="6.8203613845169881"/>
    <s v=""/>
    <m/>
    <m/>
    <n v="268.099243"/>
    <n v="79.724357338413768"/>
    <m/>
    <m/>
    <m/>
    <m/>
    <n v="131.45564589558552"/>
    <n v="128.68644841291351"/>
    <m/>
    <n v="80.657061595923096"/>
    <n v="7.6695836426447617"/>
    <e v="#REF!"/>
    <m/>
  </r>
  <r>
    <x v="2547"/>
    <n v="10211.550781"/>
    <n v="68.709999999999994"/>
    <n v="16.571395003103611"/>
    <m/>
    <x v="0"/>
    <n v="19.8587714606596"/>
    <n v="6.7459238101305692"/>
    <s v=""/>
    <m/>
    <m/>
    <n v="284.21749899999998"/>
    <n v="89.308191038754273"/>
    <m/>
    <m/>
    <m/>
    <m/>
    <n v="130.02432027527357"/>
    <n v="127.28196168028875"/>
    <m/>
    <n v="85.506203102118448"/>
    <n v="8.5915605219308429"/>
    <e v="#REF!"/>
    <m/>
  </r>
  <r>
    <x v="2548"/>
    <n v="9691.2304690000001"/>
    <n v="67.06"/>
    <n v="15.767899536197802"/>
    <m/>
    <x v="0"/>
    <n v="20.811513670695035"/>
    <n v="6.4015248749158555"/>
    <s v=""/>
    <m/>
    <m/>
    <n v="281.94457999999997"/>
    <n v="87.870723463204769"/>
    <m/>
    <m/>
    <m/>
    <m/>
    <n v="123.39904891892891"/>
    <n v="120.78384914470068"/>
    <m/>
    <n v="84.822400470920627"/>
    <n v="8.4532743297014257"/>
    <e v="#REF!"/>
    <m/>
  </r>
  <r>
    <x v="2549"/>
    <n v="10143.798828000001"/>
    <n v="66.92"/>
    <n v="15.700169943513901"/>
    <m/>
    <x v="0"/>
    <n v="20.897326004573777"/>
    <n v="6.7002936956186643"/>
    <s v=""/>
    <m/>
    <m/>
    <n v="259.76397700000001"/>
    <n v="74.043222649191378"/>
    <m/>
    <m/>
    <m/>
    <m/>
    <n v="129.16163038369137"/>
    <n v="126.42101355068645"/>
    <m/>
    <n v="78.149415339046485"/>
    <n v="7.1230513263142869"/>
    <e v="#REF!"/>
    <m/>
  </r>
  <r>
    <x v="2550"/>
    <n v="9629.3251949999994"/>
    <n v="62.86"/>
    <n v="13.793465427867972"/>
    <m/>
    <x v="0"/>
    <n v="23.431897002464837"/>
    <n v="6.3603023602361297"/>
    <s v=""/>
    <m/>
    <m/>
    <n v="257.94946299999998"/>
    <n v="73.006922903240849"/>
    <m/>
    <m/>
    <m/>
    <m/>
    <n v="122.6108051598829"/>
    <n v="120.00606352459768"/>
    <m/>
    <n v="77.603522833618314"/>
    <n v="7.023357984834198"/>
    <e v="#REF!"/>
    <m/>
  </r>
  <r>
    <x v="2551"/>
    <n v="9611.7822269999997"/>
    <n v="63.66"/>
    <n v="14.142850764776243"/>
    <m/>
    <x v="0"/>
    <n v="22.834256082599193"/>
    <n v="6.3485497469164267"/>
    <s v=""/>
    <m/>
    <m/>
    <n v="265.600616"/>
    <n v="77.335912385728932"/>
    <m/>
    <m/>
    <m/>
    <m/>
    <n v="122.38742944166634"/>
    <n v="119.78431544082075"/>
    <m/>
    <n v="79.905355214401396"/>
    <n v="7.4398122283364438"/>
    <e v="#REF!"/>
    <m/>
  </r>
  <r>
    <x v="2552"/>
    <n v="9921.5830079999996"/>
    <n v="62.76"/>
    <n v="13.737989203034815"/>
    <m/>
    <x v="0"/>
    <n v="23.478710883152022"/>
    <n v="6.5526604452948298"/>
    <s v=""/>
    <m/>
    <m/>
    <n v="265.216431"/>
    <n v="77.10622569979526"/>
    <m/>
    <m/>
    <m/>
    <m/>
    <n v="126.33214232947016"/>
    <n v="123.63547220166681"/>
    <m/>
    <n v="79.789774010730383"/>
    <n v="7.4177160797040687"/>
    <e v="#REF!"/>
    <m/>
  </r>
  <r>
    <x v="2553"/>
    <n v="9651.3125"/>
    <n v="60.78"/>
    <n v="12.869604640852613"/>
    <m/>
    <x v="0"/>
    <n v="24.958937000323868"/>
    <n v="6.3739957216677006"/>
    <s v=""/>
    <m/>
    <m/>
    <n v="247.81759600000001"/>
    <n v="66.987793215657618"/>
    <m/>
    <m/>
    <m/>
    <m/>
    <n v="122.89077090148501"/>
    <n v="120.26442960670346"/>
    <m/>
    <n v="74.555373157564588"/>
    <n v="6.4443101237283624"/>
    <e v="#REF!"/>
    <m/>
  </r>
  <r>
    <x v="2554"/>
    <n v="9338.2900389999995"/>
    <n v="57.24"/>
    <n v="11.369109226682637"/>
    <m/>
    <x v="0"/>
    <n v="27.864996668320735"/>
    <n v="6.1671064477284991"/>
    <s v=""/>
    <m/>
    <m/>
    <n v="225.68026699999999"/>
    <n v="55.018454363835282"/>
    <m/>
    <m/>
    <m/>
    <m/>
    <n v="118.90503615900619"/>
    <n v="116.36084673521495"/>
    <m/>
    <n v="67.895406912444614"/>
    <n v="5.2928446427143578"/>
    <e v="#REF!"/>
    <m/>
  </r>
  <r>
    <x v="2555"/>
    <n v="8825.09375"/>
    <n v="57.63"/>
    <n v="11.522644996537702"/>
    <m/>
    <x v="0"/>
    <n v="27.483834467003163"/>
    <n v="5.8280344465024623"/>
    <s v=""/>
    <m/>
    <m/>
    <n v="226.753387"/>
    <n v="55.540254513129014"/>
    <m/>
    <m/>
    <m/>
    <m/>
    <n v="112.37047543692914"/>
    <n v="109.96324268844231"/>
    <m/>
    <n v="68.218252680195704"/>
    <n v="5.3430424746362277"/>
    <e v="#REF!"/>
    <m/>
  </r>
  <r>
    <x v="2556"/>
    <n v="8788.7285159999992"/>
    <n v="56.04"/>
    <n v="10.885517739265207"/>
    <m/>
    <x v="0"/>
    <n v="28.998950628041069"/>
    <n v="5.8038680192564769"/>
    <s v=""/>
    <m/>
    <m/>
    <n v="226.76049800000001"/>
    <n v="55.542307563172436"/>
    <m/>
    <m/>
    <m/>
    <m/>
    <n v="111.90743461835933"/>
    <n v="109.5072710004648"/>
    <m/>
    <n v="68.220392008746543"/>
    <n v="5.3432399806376081"/>
    <e v="#REF!"/>
    <m/>
  </r>
  <r>
    <x v="2557"/>
    <n v="8563.2646480000003"/>
    <n v="57.81"/>
    <n v="11.568961951480787"/>
    <m/>
    <x v="0"/>
    <n v="27.16560159999052"/>
    <n v="5.6545354828107959"/>
    <s v=""/>
    <m/>
    <m/>
    <n v="230.56977800000001"/>
    <n v="57.403948641147515"/>
    <m/>
    <m/>
    <m/>
    <m/>
    <n v="109.0365889640558"/>
    <n v="106.6896675533349"/>
    <m/>
    <n v="69.366405433320509"/>
    <n v="5.5223321983334621"/>
    <e v="#REF!"/>
    <m/>
  </r>
  <r>
    <x v="2558"/>
    <n v="8865.3876949999994"/>
    <n v="56.51"/>
    <n v="11.04731694637022"/>
    <m/>
    <x v="0"/>
    <n v="28.385958200059694"/>
    <n v="5.8538824392940931"/>
    <s v=""/>
    <m/>
    <m/>
    <n v="224.47962999999999"/>
    <n v="54.370073396100935"/>
    <m/>
    <m/>
    <m/>
    <m/>
    <n v="112.88354078049893"/>
    <n v="110.45094212303658"/>
    <m/>
    <n v="67.534197938559728"/>
    <n v="5.2304695765444418"/>
    <e v="#REF!"/>
    <m/>
  </r>
  <r>
    <x v="2559"/>
    <n v="8788.5419920000004"/>
    <n v="56.43"/>
    <n v="11.01471008433805"/>
    <m/>
    <x v="0"/>
    <n v="28.464851364291679"/>
    <n v="5.8029896006793518"/>
    <s v=""/>
    <m/>
    <m/>
    <n v="224.51797500000001"/>
    <n v="54.387247398342971"/>
    <m/>
    <m/>
    <m/>
    <m/>
    <n v="111.90505959650076"/>
    <n v="109.49069701551925"/>
    <m/>
    <n v="67.545733946615144"/>
    <n v="5.2321217372023847"/>
    <e v="#REF!"/>
    <m/>
  </r>
  <r>
    <x v="2560"/>
    <n v="8760.2851559999999"/>
    <n v="59.21"/>
    <n v="12.098521491489013"/>
    <m/>
    <x v="0"/>
    <n v="25.658751989462839"/>
    <n v="5.7841813330162335"/>
    <s v=""/>
    <m/>
    <m/>
    <n v="229.26818800000001"/>
    <n v="56.687171221968427"/>
    <m/>
    <m/>
    <m/>
    <m/>
    <n v="111.54526352117144"/>
    <n v="109.13582298027228"/>
    <m/>
    <n v="68.974824973682146"/>
    <n v="5.4533773073430236"/>
    <e v="#REF!"/>
    <m/>
  </r>
  <r>
    <x v="2561"/>
    <n v="9078.3085940000001"/>
    <n v="59.07"/>
    <n v="12.039856864087778"/>
    <m/>
    <x v="0"/>
    <n v="25.778754794150242"/>
    <n v="5.9940076670911528"/>
    <s v=""/>
    <m/>
    <m/>
    <n v="243.52529899999999"/>
    <n v="63.735747237773104"/>
    <m/>
    <m/>
    <m/>
    <m/>
    <n v="115.59467601927059"/>
    <n v="113.09482224633757"/>
    <m/>
    <n v="73.26404514170369"/>
    <n v="6.1314592025069006"/>
    <e v="#REF!"/>
    <m/>
  </r>
  <r>
    <x v="2562"/>
    <n v="8111.1464839999999"/>
    <n v="50.51"/>
    <n v="8.5473059301291254"/>
    <m/>
    <x v="0"/>
    <n v="33.248756750863677"/>
    <n v="5.3550149334556885"/>
    <s v=""/>
    <m/>
    <m/>
    <n v="201.98632799999999"/>
    <n v="41.989239604904931"/>
    <m/>
    <m/>
    <m/>
    <m/>
    <n v="103.27973986062824"/>
    <n v="101.0383195454869"/>
    <m/>
    <n v="60.767138007287564"/>
    <n v="4.0394177638068109"/>
    <e v="#REF!"/>
    <m/>
  </r>
  <r>
    <x v="2563"/>
    <n v="7922.1469729999999"/>
    <n v="51.44"/>
    <n v="8.8609869649360657"/>
    <m/>
    <x v="0"/>
    <n v="32.022660767834275"/>
    <n v="5.230100487427829"/>
    <s v=""/>
    <m/>
    <m/>
    <n v="200.76724200000001"/>
    <n v="41.481320212258609"/>
    <m/>
    <m/>
    <m/>
    <m/>
    <n v="100.8731971643065"/>
    <n v="98.681436162256873"/>
    <m/>
    <n v="60.400378692742521"/>
    <n v="3.9905552781666125"/>
    <e v="#REF!"/>
    <m/>
  </r>
  <r>
    <x v="2564"/>
    <n v="7910.0898440000001"/>
    <n v="50.55"/>
    <n v="8.5533352871160861"/>
    <m/>
    <x v="0"/>
    <n v="33.129087461688741"/>
    <n v="5.2220046057682143"/>
    <s v=""/>
    <m/>
    <m/>
    <n v="194.86852999999999"/>
    <n v="39.04280189837386"/>
    <m/>
    <m/>
    <m/>
    <m/>
    <n v="100.71967298014309"/>
    <n v="98.528683221641131"/>
    <m/>
    <n v="58.625764293250867"/>
    <n v="3.7559667434096351"/>
    <e v="#REF!"/>
    <m/>
  </r>
  <r>
    <x v="2565"/>
    <n v="7913.6162109999996"/>
    <n v="38.630000000000003"/>
    <n v="4.5189326446147167"/>
    <m/>
    <x v="0"/>
    <n v="48.751446911823727"/>
    <n v="5.2241966319549675"/>
    <s v=""/>
    <m/>
    <m/>
    <n v="112.347122"/>
    <n v="5.9755644169222775"/>
    <m/>
    <m/>
    <m/>
    <m/>
    <n v="100.76457443360981"/>
    <n v="98.570042329890398"/>
    <m/>
    <n v="33.799382041816088"/>
    <n v="0.57485682716836106"/>
    <e v="#REF!"/>
    <m/>
  </r>
  <r>
    <x v="2566"/>
    <n v="5017.8310549999997"/>
    <n v="34.340000000000003"/>
    <n v="3.51482154522198"/>
    <m/>
    <x v="0"/>
    <n v="59.576955101162596"/>
    <n v="3.312449468433794"/>
    <s v=""/>
    <m/>
    <m/>
    <n v="133.20181299999999"/>
    <n v="8.193808966020347"/>
    <m/>
    <m/>
    <m/>
    <m/>
    <n v="63.892359365875031"/>
    <n v="62.499233340870255"/>
    <m/>
    <n v="40.073469494390288"/>
    <n v="0.78825474816923746"/>
    <e v="#REF!"/>
    <m/>
  </r>
  <r>
    <x v="2567"/>
    <n v="5385.2294920000004"/>
    <n v="31.66"/>
    <n v="2.9651338366460678"/>
    <m/>
    <x v="0"/>
    <n v="68.872994176947017"/>
    <n v="3.5547047230778919"/>
    <s v=""/>
    <m/>
    <m/>
    <n v="110.605873"/>
    <n v="5.4134463195294407"/>
    <m/>
    <m/>
    <m/>
    <m/>
    <n v="68.57046684099106"/>
    <n v="67.070100861216872"/>
    <m/>
    <n v="33.275531148858363"/>
    <n v="0.52078035783166299"/>
    <e v="#REF!"/>
    <m/>
  </r>
  <r>
    <x v="2568"/>
    <n v="5002.578125"/>
    <n v="34.61"/>
    <n v="3.5172773666552848"/>
    <m/>
    <x v="0"/>
    <n v="56.034580654765925"/>
    <n v="3.3020366686011617"/>
    <s v=""/>
    <m/>
    <m/>
    <n v="113.94274900000001"/>
    <n v="5.7399357428217126"/>
    <m/>
    <m/>
    <m/>
    <m/>
    <n v="63.698142845976172"/>
    <n v="62.302764832392398"/>
    <m/>
    <n v="34.279422879615538"/>
    <n v="0.55218905178638245"/>
    <e v="#REF!"/>
    <m/>
  </r>
  <r>
    <x v="2569"/>
    <n v="5227.1137699999999"/>
    <n v="34.24"/>
    <n v="3.4416591594820027"/>
    <m/>
    <x v="0"/>
    <n v="57.229744967476186"/>
    <n v="3.4501554342952305"/>
    <s v=""/>
    <m/>
    <m/>
    <n v="114.84227"/>
    <n v="5.83041342806305"/>
    <m/>
    <m/>
    <m/>
    <m/>
    <n v="66.557169378265144"/>
    <n v="65.09746687614988"/>
    <m/>
    <n v="34.5500417739174"/>
    <n v="0.56089311912436979"/>
    <e v="#REF!"/>
    <m/>
  </r>
  <r>
    <x v="2570"/>
    <n v="5245.4165039999998"/>
    <n v="40.130000000000003"/>
    <n v="4.6251770302112565"/>
    <m/>
    <x v="0"/>
    <n v="37.537326757616412"/>
    <n v="3.4621460373411468"/>
    <s v=""/>
    <m/>
    <m/>
    <n v="136.59385700000001"/>
    <n v="8.0388138174982871"/>
    <m/>
    <m/>
    <m/>
    <m/>
    <n v="66.790219244888448"/>
    <n v="65.323705345538158"/>
    <m/>
    <n v="41.093958395375672"/>
    <n v="0.77334401956031196"/>
    <e v="#REF!"/>
    <m/>
  </r>
  <r>
    <x v="2571"/>
    <n v="6191.6538090000004"/>
    <n v="39.880000000000003"/>
    <n v="4.5669989977411225"/>
    <m/>
    <x v="0"/>
    <n v="38.003069330400891"/>
    <n v="4.0865871659800774"/>
    <s v=""/>
    <m/>
    <m/>
    <n v="132.737167"/>
    <n v="7.5846710850010224"/>
    <m/>
    <m/>
    <m/>
    <m/>
    <n v="78.838718541454966"/>
    <n v="77.105648641081871"/>
    <m/>
    <n v="39.933681777636842"/>
    <n v="0.72965491639448743"/>
    <e v="#REF!"/>
    <m/>
  </r>
  <r>
    <x v="2572"/>
    <n v="5831.3745120000003"/>
    <n v="40.409999999999997"/>
    <n v="4.6866933176417591"/>
    <m/>
    <x v="0"/>
    <n v="36.990979416163313"/>
    <n v="3.8484967494649296"/>
    <s v=""/>
    <m/>
    <m/>
    <n v="134.91160600000001"/>
    <n v="7.832563069314765"/>
    <m/>
    <m/>
    <m/>
    <m/>
    <n v="74.25125952505951"/>
    <n v="72.613363207051975"/>
    <m/>
    <n v="40.587856919636693"/>
    <n v="0.75350243767289804"/>
    <e v="#REF!"/>
    <m/>
  </r>
  <r>
    <x v="2573"/>
    <n v="6436.642578"/>
    <n v="43.18"/>
    <n v="5.3285720741582745"/>
    <m/>
    <x v="0"/>
    <n v="31.917783728027665"/>
    <n v="4.2478412684537785"/>
    <s v=""/>
    <m/>
    <m/>
    <n v="138.76144400000001"/>
    <n v="8.2793699289298992"/>
    <m/>
    <m/>
    <m/>
    <m/>
    <n v="81.958175991891451"/>
    <n v="80.148187968464185"/>
    <m/>
    <n v="41.746072128399241"/>
    <n v="0.79648582062297357"/>
    <e v="#REF!"/>
    <m/>
  </r>
  <r>
    <x v="2574"/>
    <n v="6738.716797"/>
    <n v="42.64"/>
    <n v="5.194669788184723"/>
    <m/>
    <x v="0"/>
    <n v="32.714436437454431"/>
    <n v="4.447078414813098"/>
    <s v=""/>
    <m/>
    <m/>
    <n v="136.19589199999999"/>
    <n v="7.9730110450781542"/>
    <m/>
    <m/>
    <m/>
    <m/>
    <n v="85.804506078330363"/>
    <n v="83.90739064284277"/>
    <m/>
    <n v="40.97423150932093"/>
    <n v="0.76701370993044726"/>
    <e v="#REF!"/>
    <m/>
  </r>
  <r>
    <x v="2575"/>
    <n v="6675.1708980000003"/>
    <n v="42.86"/>
    <n v="5.2476406540194622"/>
    <m/>
    <x v="0"/>
    <n v="32.37515488179384"/>
    <n v="4.4050279432120876"/>
    <s v=""/>
    <m/>
    <m/>
    <n v="138.361557"/>
    <n v="8.2263585333170646"/>
    <m/>
    <m/>
    <m/>
    <m/>
    <n v="84.995372137662926"/>
    <n v="83.11398314735338"/>
    <m/>
    <n v="41.625767012914785"/>
    <n v="0.79138605756135194"/>
    <e v="#REF!"/>
    <m/>
  </r>
  <r>
    <x v="2576"/>
    <n v="6719.3891599999997"/>
    <n v="42.77"/>
    <n v="5.2249720969265345"/>
    <m/>
    <x v="0"/>
    <n v="32.509436185823354"/>
    <n v="4.4340927110237915"/>
    <s v=""/>
    <m/>
    <m/>
    <n v="133.93794299999999"/>
    <n v="7.7001436681659214"/>
    <m/>
    <m/>
    <m/>
    <m/>
    <n v="85.558406057153547"/>
    <n v="83.662376631623147"/>
    <m/>
    <n v="40.294932569362892"/>
    <n v="0.74076352441068172"/>
    <e v="#REF!"/>
    <m/>
  </r>
  <r>
    <x v="2577"/>
    <n v="5925.5385740000002"/>
    <n v="40.840000000000003"/>
    <n v="4.7516986120461775"/>
    <m/>
    <x v="0"/>
    <n v="35.441726230316121"/>
    <n v="3.9099292012883176"/>
    <s v=""/>
    <m/>
    <m/>
    <n v="132.90454099999999"/>
    <n v="7.5807365942509382"/>
    <m/>
    <m/>
    <m/>
    <m/>
    <n v="75.450256466708154"/>
    <n v="73.772469535405151"/>
    <m/>
    <n v="39.984035873666699"/>
    <n v="0.7292764134261801"/>
    <e v="#REF!"/>
    <m/>
  </r>
  <r>
    <x v="2578"/>
    <n v="6430.6064450000003"/>
    <n v="41.45"/>
    <n v="4.8930546361177125"/>
    <m/>
    <x v="0"/>
    <n v="34.381142190210042"/>
    <n v="4.2430846065451959"/>
    <s v=""/>
    <m/>
    <m/>
    <n v="133.59356700000001"/>
    <n v="7.6591419908289247"/>
    <m/>
    <m/>
    <m/>
    <m/>
    <n v="81.881317529621796"/>
    <n v="80.058439362370365"/>
    <m/>
    <n v="40.191327814894578"/>
    <n v="0.73681911138154954"/>
    <e v="#REF!"/>
    <m/>
  </r>
  <r>
    <x v="2579"/>
    <n v="6437.3193359999996"/>
    <n v="39.74"/>
    <n v="4.4887921810423155"/>
    <m/>
    <x v="0"/>
    <n v="37.216107765338172"/>
    <n v="4.2474033982514943"/>
    <s v=""/>
    <m/>
    <m/>
    <n v="135.63455200000001"/>
    <n v="7.892964862341552"/>
    <m/>
    <m/>
    <m/>
    <m/>
    <n v="81.966793194197734"/>
    <n v="80.139926241845757"/>
    <m/>
    <n v="40.805353617501396"/>
    <n v="0.7593131662789403"/>
    <e v="#REF!"/>
    <m/>
  </r>
  <r>
    <x v="2580"/>
    <n v="6606.7763670000004"/>
    <n v="43.97"/>
    <n v="5.443726758906859"/>
    <m/>
    <x v="0"/>
    <n v="29.291466117716521"/>
    <n v="4.3590992704353662"/>
    <s v=""/>
    <m/>
    <m/>
    <n v="142.029144"/>
    <n v="8.6369818419324051"/>
    <m/>
    <m/>
    <m/>
    <m/>
    <n v="84.124500259870615"/>
    <n v="82.247401826109552"/>
    <m/>
    <n v="42.729152413251057"/>
    <n v="0.83088853730761947"/>
    <e v="#REF!"/>
    <m/>
  </r>
  <r>
    <x v="2581"/>
    <n v="6797.3964839999999"/>
    <n v="43.57"/>
    <n v="5.3440380880070366"/>
    <m/>
    <x v="0"/>
    <n v="29.822876832795263"/>
    <n v="4.4847522002997557"/>
    <s v=""/>
    <m/>
    <m/>
    <n v="142.091309"/>
    <n v="8.6443198886266721"/>
    <m/>
    <m/>
    <m/>
    <m/>
    <n v="86.551678234623907"/>
    <n v="84.61821890827072"/>
    <m/>
    <n v="42.747854615383382"/>
    <n v="0.83159446664683534"/>
    <e v="#REF!"/>
    <m/>
  </r>
  <r>
    <x v="2582"/>
    <n v="6788.0498049999997"/>
    <n v="47"/>
    <n v="6.1832083904192077"/>
    <m/>
    <x v="0"/>
    <n v="25.125778504250448"/>
    <n v="4.4782358065819095"/>
    <s v=""/>
    <m/>
    <m/>
    <n v="169.13587999999999"/>
    <n v="11.933985041564554"/>
    <m/>
    <m/>
    <m/>
    <m/>
    <n v="86.432666381295277"/>
    <n v="84.495267715990266"/>
    <m/>
    <n v="50.884153713334641"/>
    <n v="1.1480643999151974"/>
    <e v="#REF!"/>
    <m/>
  </r>
  <r>
    <x v="2583"/>
    <n v="7273.6440430000002"/>
    <n v="47.04"/>
    <n v="6.1929863586590974"/>
    <m/>
    <x v="0"/>
    <n v="25.081703304452819"/>
    <n v="4.7984688298640368"/>
    <s v=""/>
    <m/>
    <m/>
    <n v="165.101944"/>
    <n v="11.364434887183187"/>
    <m/>
    <m/>
    <m/>
    <m/>
    <n v="92.615768446754174"/>
    <n v="90.537418286524186"/>
    <m/>
    <n v="49.67055303029948"/>
    <n v="1.0932729573305058"/>
    <e v="#REF!"/>
    <m/>
  </r>
  <r>
    <x v="2584"/>
    <n v="7179.283203"/>
    <n v="47.01"/>
    <n v="6.1843415418190801"/>
    <m/>
    <x v="0"/>
    <n v="25.11238965004166"/>
    <n v="4.7360951174064443"/>
    <s v=""/>
    <m/>
    <m/>
    <n v="172.641739"/>
    <n v="12.402086414709244"/>
    <m/>
    <m/>
    <m/>
    <m/>
    <n v="91.414265918418081"/>
    <n v="89.36055227049205"/>
    <m/>
    <n v="51.938883604196818"/>
    <n v="1.1930963419016425"/>
    <e v="#REF!"/>
    <m/>
  </r>
  <r>
    <x v="2585"/>
    <n v="7337.9663090000004"/>
    <n v="46.74"/>
    <n v="6.1125655735840363"/>
    <m/>
    <x v="0"/>
    <n v="25.399546382343541"/>
    <n v="4.8406506453337785"/>
    <s v=""/>
    <m/>
    <m/>
    <n v="170.80714399999999"/>
    <n v="12.138189741137639"/>
    <m/>
    <m/>
    <m/>
    <m/>
    <n v="93.434787917408599"/>
    <n v="91.333303975621632"/>
    <m/>
    <n v="51.38694977453445"/>
    <n v="1.1677091493479068"/>
    <e v="#REF!"/>
    <m/>
  </r>
  <r>
    <x v="2586"/>
    <n v="6965.6166990000002"/>
    <n v="43.49"/>
    <n v="5.2599712363606006"/>
    <m/>
    <x v="0"/>
    <n v="28.930467506542684"/>
    <n v="4.5945436797055024"/>
    <s v=""/>
    <m/>
    <m/>
    <n v="156.27955600000001"/>
    <n v="10.07238341257762"/>
    <m/>
    <m/>
    <m/>
    <m/>
    <n v="88.693636844146042"/>
    <n v="86.689762445948759"/>
    <m/>
    <n v="47.016357202006404"/>
    <n v="0.96897597726171603"/>
    <e v="#REF!"/>
    <m/>
  </r>
  <r>
    <x v="2587"/>
    <n v="6843.2817379999997"/>
    <n v="44.4"/>
    <n v="5.4794335850194757"/>
    <m/>
    <x v="0"/>
    <n v="27.718259056847014"/>
    <n v="4.5137336533589938"/>
    <s v=""/>
    <m/>
    <m/>
    <n v="157.59639000000001"/>
    <n v="10.241862343312381"/>
    <m/>
    <m/>
    <m/>
    <m/>
    <n v="87.135938068410297"/>
    <n v="85.165040411381284"/>
    <m/>
    <n v="47.412523785175779"/>
    <n v="0.98528006397161205"/>
    <e v="#REF!"/>
    <m/>
  </r>
  <r>
    <x v="2588"/>
    <n v="6845.5615230000003"/>
    <n v="43.06"/>
    <n v="5.1480723348954855"/>
    <m/>
    <x v="0"/>
    <n v="29.389900293800448"/>
    <n v="4.5151198480261208"/>
    <s v=""/>
    <m/>
    <m/>
    <n v="153.28689600000001"/>
    <n v="9.6814828614876678"/>
    <m/>
    <m/>
    <m/>
    <m/>
    <n v="87.164966714632214"/>
    <n v="85.191195105900334"/>
    <m/>
    <n v="46.116022090073038"/>
    <n v="0.9313708516435284"/>
    <e v="#REF!"/>
    <m/>
  </r>
  <r>
    <x v="2589"/>
    <n v="6640.4541019999997"/>
    <n v="45.41"/>
    <n v="5.709296222900484"/>
    <m/>
    <x v="0"/>
    <n v="26.180462108977679"/>
    <n v="4.3797233652896317"/>
    <s v=""/>
    <m/>
    <m/>
    <n v="172.15737899999999"/>
    <n v="12.064862627180649"/>
    <m/>
    <m/>
    <m/>
    <m/>
    <n v="84.553320984136434"/>
    <n v="82.636536854137759"/>
    <m/>
    <n v="51.79316497434376"/>
    <n v="1.1606549885802049"/>
    <e v="#REF!"/>
    <m/>
  </r>
  <r>
    <x v="2590"/>
    <n v="7116.5527339999999"/>
    <n v="45.33"/>
    <n v="5.6884939671546819"/>
    <m/>
    <x v="0"/>
    <n v="26.271344917740528"/>
    <n v="4.693612902806823"/>
    <s v=""/>
    <m/>
    <m/>
    <n v="171.63857999999999"/>
    <n v="11.991838477450068"/>
    <m/>
    <m/>
    <m/>
    <m/>
    <n v="90.615514899380855"/>
    <n v="88.558998656346191"/>
    <m/>
    <n v="51.637085447856983"/>
    <n v="1.1536299733528719"/>
    <e v="#REF!"/>
    <m/>
  </r>
  <r>
    <x v="2591"/>
    <n v="7186.8735349999997"/>
    <n v="43.43"/>
    <n v="5.209744735806848"/>
    <m/>
    <x v="0"/>
    <n v="28.472296156882933"/>
    <n v="4.7396218062451521"/>
    <s v=""/>
    <m/>
    <m/>
    <n v="172.29716500000001"/>
    <n v="12.082931352780106"/>
    <m/>
    <m/>
    <m/>
    <m/>
    <n v="91.510914094599116"/>
    <n v="89.427093768181763"/>
    <m/>
    <n v="51.835219281868419"/>
    <n v="1.1623932227526397"/>
    <e v="#REF!"/>
    <m/>
  </r>
  <r>
    <x v="2592"/>
    <n v="6879.7841799999997"/>
    <n v="43.98"/>
    <n v="5.3410538147763553"/>
    <m/>
    <x v="0"/>
    <n v="27.749664468566468"/>
    <n v="4.5369834703063319"/>
    <s v=""/>
    <m/>
    <m/>
    <n v="172.73770099999999"/>
    <n v="12.144406789317086"/>
    <m/>
    <m/>
    <m/>
    <m/>
    <n v="87.600725965099656"/>
    <n v="85.603717513740605"/>
    <m/>
    <n v="51.96775355868926"/>
    <n v="1.168307237217342"/>
    <e v="#REF!"/>
    <m/>
  </r>
  <r>
    <x v="2593"/>
    <n v="6879.4404299999997"/>
    <n v="45.6"/>
    <n v="5.7338371621674273"/>
    <m/>
    <x v="0"/>
    <n v="25.7039063484278"/>
    <n v="4.5366386989120517"/>
    <s v=""/>
    <m/>
    <m/>
    <n v="182.59957900000001"/>
    <n v="13.530746428162827"/>
    <m/>
    <m/>
    <m/>
    <m/>
    <n v="87.596348974664679"/>
    <n v="85.597212373654486"/>
    <m/>
    <n v="54.93467764395227"/>
    <n v="1.30167485750568"/>
    <e v="#REF!"/>
    <m/>
  </r>
  <r>
    <x v="2594"/>
    <n v="7121.3061520000001"/>
    <n v="48.59"/>
    <n v="6.4849927326881289"/>
    <m/>
    <x v="0"/>
    <n v="22.331749039417129"/>
    <n v="4.696014529516912"/>
    <s v=""/>
    <m/>
    <m/>
    <n v="185.028671"/>
    <n v="13.890383257883482"/>
    <m/>
    <m/>
    <m/>
    <m/>
    <n v="90.676040470637318"/>
    <n v="88.604312503268815"/>
    <m/>
    <n v="55.665464575216241"/>
    <n v="1.3362723737303623"/>
    <e v="#REF!"/>
    <m/>
  </r>
  <r>
    <x v="2595"/>
    <n v="7434.1816410000001"/>
    <n v="48.4"/>
    <n v="6.4335009539519801"/>
    <m/>
    <x v="0"/>
    <n v="22.505232883701936"/>
    <n v="4.9022069284695755"/>
    <s v=""/>
    <m/>
    <m/>
    <n v="189.23693800000001"/>
    <n v="14.521851246911561"/>
    <m/>
    <m/>
    <m/>
    <m/>
    <n v="94.659903809368615"/>
    <n v="92.49474675081359"/>
    <m/>
    <n v="56.931512352274268"/>
    <n v="1.3970203900354117"/>
    <e v="#REF!"/>
    <m/>
  </r>
  <r>
    <x v="2596"/>
    <n v="7679.4189450000003"/>
    <n v="49.57"/>
    <n v="6.742103287714392"/>
    <m/>
    <x v="0"/>
    <n v="21.41599846628262"/>
    <n v="5.0635245630322467"/>
    <s v=""/>
    <m/>
    <m/>
    <n v="197.224716"/>
    <n v="15.746582610329035"/>
    <m/>
    <m/>
    <m/>
    <m/>
    <n v="97.782525871638569"/>
    <n v="95.538484800437857"/>
    <m/>
    <n v="59.334617616396777"/>
    <n v="1.5148410905727461"/>
    <e v="#REF!"/>
    <m/>
  </r>
  <r>
    <x v="2597"/>
    <n v="7796.9702150000003"/>
    <n v="49.57"/>
    <n v="6.7412905410166957"/>
    <m/>
    <x v="0"/>
    <n v="21.414883660883007"/>
    <n v="5.140899711043196"/>
    <s v=""/>
    <m/>
    <m/>
    <n v="198.41539"/>
    <n v="15.936300957153357"/>
    <m/>
    <m/>
    <m/>
    <m/>
    <n v="99.279313608099145"/>
    <n v="96.998397616136515"/>
    <m/>
    <n v="59.692829243867372"/>
    <n v="1.5330922346156761"/>
    <e v="#REF!"/>
    <m/>
  </r>
  <r>
    <x v="2598"/>
    <n v="7806.7124020000001"/>
    <n v="56.26"/>
    <n v="8.5598766052028168"/>
    <m/>
    <x v="0"/>
    <n v="15.633435175717011"/>
    <n v="5.1471892098829404"/>
    <s v=""/>
    <m/>
    <m/>
    <n v="216.968231"/>
    <n v="18.916063032818958"/>
    <m/>
    <m/>
    <m/>
    <m/>
    <n v="99.403361489741812"/>
    <n v="97.117067760188007"/>
    <m/>
    <n v="65.274410238172408"/>
    <n v="1.8197491013181504"/>
    <e v="#REF!"/>
    <m/>
  </r>
  <r>
    <x v="2599"/>
    <n v="8797.6699219999991"/>
    <n v="56.9"/>
    <n v="8.7535713783332785"/>
    <m/>
    <x v="0"/>
    <n v="15.276937110555181"/>
    <n v="5.8004049281138661"/>
    <s v=""/>
    <m/>
    <m/>
    <n v="207.60205099999999"/>
    <n v="17.282464085363667"/>
    <m/>
    <m/>
    <m/>
    <m/>
    <n v="112.0212861050129"/>
    <n v="109.44192946289107"/>
    <m/>
    <n v="62.45661579487178"/>
    <n v="1.6625948239514277"/>
    <e v="#REF!"/>
    <m/>
  </r>
  <r>
    <x v="2600"/>
    <n v="8672.7822269999997"/>
    <n v="56.32"/>
    <n v="8.5740817290757043"/>
    <m/>
    <x v="0"/>
    <n v="15.587587339310209"/>
    <n v="5.7179162085917792"/>
    <s v=""/>
    <m/>
    <m/>
    <n v="214.21910099999999"/>
    <n v="18.38370353128678"/>
    <m/>
    <m/>
    <m/>
    <m/>
    <n v="110.43108320621967"/>
    <n v="107.88553387753043"/>
    <m/>
    <n v="64.447340585666154"/>
    <n v="1.7685354464043039"/>
    <e v="#REF!"/>
    <m/>
  </r>
  <r>
    <x v="2601"/>
    <n v="8895.7451170000004"/>
    <n v="56.96"/>
    <n v="8.7657763694809088"/>
    <m/>
    <x v="0"/>
    <n v="15.2325125820335"/>
    <n v="5.8644564458872308"/>
    <s v=""/>
    <m/>
    <m/>
    <n v="208.17401100000001"/>
    <n v="17.344816867622715"/>
    <m/>
    <m/>
    <m/>
    <m/>
    <n v="113.27008374987868"/>
    <n v="110.65045227759447"/>
    <m/>
    <n v="62.628688690095906"/>
    <n v="1.6685932401802024"/>
    <e v="#REF!"/>
    <m/>
  </r>
  <r>
    <x v="2602"/>
    <n v="8912.8320309999999"/>
    <n v="57.29"/>
    <n v="8.8662771693642171"/>
    <m/>
    <x v="0"/>
    <n v="15.055219335370206"/>
    <n v="5.8755679422066347"/>
    <s v=""/>
    <m/>
    <m/>
    <n v="206.77439899999999"/>
    <n v="17.111148092352177"/>
    <m/>
    <m/>
    <m/>
    <m/>
    <n v="113.48765250374375"/>
    <n v="110.8601037780477"/>
    <m/>
    <n v="62.207618529541982"/>
    <n v="1.6461140095354889"/>
    <e v="#REF!"/>
    <m/>
  </r>
  <r>
    <x v="2603"/>
    <n v="9007.4414059999999"/>
    <n v="59.57"/>
    <n v="9.5708349962340531"/>
    <m/>
    <x v="0"/>
    <n v="13.856114812187796"/>
    <n v="5.9377823247062009"/>
    <s v=""/>
    <m/>
    <m/>
    <n v="204.05578600000001"/>
    <n v="16.660773659475026"/>
    <m/>
    <m/>
    <m/>
    <m/>
    <n v="114.69231964391331"/>
    <n v="112.03396355947315"/>
    <m/>
    <n v="61.389729848683324"/>
    <n v="1.6027874215418387"/>
    <e v="#REF!"/>
    <m/>
  </r>
  <r>
    <x v="2604"/>
    <n v="9261.8955079999996"/>
    <n v="63.85"/>
    <n v="10.944810872605988"/>
    <m/>
    <x v="0"/>
    <n v="11.864318450332977"/>
    <n v="6.1053617317149493"/>
    <s v=""/>
    <m/>
    <m/>
    <n v="212.289413"/>
    <n v="18.004830482396279"/>
    <m/>
    <m/>
    <m/>
    <m/>
    <n v="117.93229977654552"/>
    <n v="115.19584861208246"/>
    <m/>
    <n v="63.866798238230601"/>
    <n v="1.7320873816544682"/>
    <e v="#REF!"/>
    <m/>
  </r>
  <r>
    <x v="2605"/>
    <n v="9936.1621090000008"/>
    <n v="64"/>
    <n v="10.994909625778829"/>
    <m/>
    <x v="0"/>
    <n v="11.80795621142803"/>
    <n v="6.5496619914921652"/>
    <s v=""/>
    <m/>
    <m/>
    <n v="212.99157700000001"/>
    <n v="18.12346852665906"/>
    <m/>
    <m/>
    <m/>
    <m/>
    <n v="126.51777894220452"/>
    <n v="123.57889743255399"/>
    <m/>
    <n v="64.078042717568579"/>
    <n v="1.7435005110173156"/>
    <e v="#REF!"/>
    <m/>
  </r>
  <r>
    <x v="2606"/>
    <n v="8755.5351559999999"/>
    <n v="56.12"/>
    <n v="8.2844163998377134"/>
    <m/>
    <x v="0"/>
    <n v="14.715050767757891"/>
    <n v="5.7709724970772971"/>
    <s v=""/>
    <m/>
    <m/>
    <n v="185.91284200000001"/>
    <n v="13.514161367755083"/>
    <m/>
    <m/>
    <m/>
    <m/>
    <n v="111.4847814715246"/>
    <n v="108.88659891591269"/>
    <m/>
    <n v="55.931465456122602"/>
    <n v="1.3000793537943667"/>
    <e v="#REF!"/>
    <m/>
  </r>
  <r>
    <x v="2607"/>
    <n v="8610.3857420000004"/>
    <n v="56.63"/>
    <n v="8.4339716521504577"/>
    <m/>
    <x v="0"/>
    <n v="14.446833749178872"/>
    <n v="5.6751535013936349"/>
    <s v=""/>
    <m/>
    <m/>
    <n v="189.3125"/>
    <n v="14.00804862089038"/>
    <m/>
    <m/>
    <m/>
    <m/>
    <n v="109.63658482652335"/>
    <n v="107.07868793438982"/>
    <m/>
    <n v="56.954245012091256"/>
    <n v="1.3475919299306447"/>
    <e v="#REF!"/>
    <m/>
  </r>
  <r>
    <x v="2608"/>
    <n v="8805.3876949999994"/>
    <n v="59.15"/>
    <n v="9.1834775211969379"/>
    <m/>
    <x v="0"/>
    <n v="13.160331376183363"/>
    <n v="5.8035293268533295"/>
    <s v=""/>
    <m/>
    <m/>
    <n v="199.19328300000001"/>
    <n v="15.469893733026472"/>
    <m/>
    <m/>
    <m/>
    <m/>
    <n v="112.11955699548638"/>
    <n v="109.50088055866732"/>
    <m/>
    <n v="59.926856624601292"/>
    <n v="1.4882232718996691"/>
    <e v="#REF!"/>
    <m/>
  </r>
  <r>
    <x v="2609"/>
    <n v="9271.3291019999997"/>
    <n v="62.18"/>
    <n v="10.123117133887803"/>
    <m/>
    <x v="0"/>
    <n v="11.811352012855993"/>
    <n v="6.110466882858594"/>
    <s v=""/>
    <m/>
    <m/>
    <n v="202.94909699999999"/>
    <n v="16.052853827712756"/>
    <m/>
    <m/>
    <m/>
    <m/>
    <n v="118.05241832405206"/>
    <n v="115.2921725064113"/>
    <m/>
    <n v="61.056784921865564"/>
    <n v="1.5443047676405732"/>
    <e v="#REF!"/>
    <m/>
  </r>
  <r>
    <x v="2610"/>
    <n v="9734.2910159999992"/>
    <n v="59.96"/>
    <n v="9.3991367317127548"/>
    <m/>
    <x v="0"/>
    <n v="12.65413381313267"/>
    <n v="6.4154248101593119"/>
    <s v=""/>
    <m/>
    <m/>
    <n v="195.62266500000001"/>
    <n v="14.893459023322063"/>
    <m/>
    <m/>
    <m/>
    <m/>
    <n v="123.94734158029176"/>
    <n v="121.04611285754595"/>
    <m/>
    <n v="58.852644132470118"/>
    <n v="1.4327695264171523"/>
    <e v="#REF!"/>
    <m/>
  </r>
  <r>
    <x v="2611"/>
    <n v="9675.6953130000002"/>
    <n v="62.3"/>
    <n v="10.129094470033293"/>
    <m/>
    <x v="0"/>
    <n v="11.665794213445276"/>
    <n v="6.3763091673008159"/>
    <s v=""/>
    <m/>
    <m/>
    <n v="214.52505500000001"/>
    <n v="17.770300263261511"/>
    <m/>
    <m/>
    <m/>
    <m/>
    <n v="123.20123879756824"/>
    <n v="120.30807965474898"/>
    <m/>
    <n v="64.539386166800142"/>
    <n v="1.7095252790244453"/>
    <e v="#REF!"/>
    <m/>
  </r>
  <r>
    <x v="2612"/>
    <n v="9727.0634769999997"/>
    <n v="61.88"/>
    <n v="9.9913178317192664"/>
    <m/>
    <x v="0"/>
    <n v="11.822478560296872"/>
    <n v="6.4099940853722224"/>
    <s v=""/>
    <m/>
    <m/>
    <n v="213.451111"/>
    <n v="17.591925722014004"/>
    <m/>
    <m/>
    <m/>
    <m/>
    <n v="123.855312870266"/>
    <n v="120.94364604592728"/>
    <m/>
    <n v="64.216292500479824"/>
    <n v="1.6923654233731917"/>
    <e v="#REF!"/>
    <m/>
  </r>
  <r>
    <x v="2613"/>
    <n v="9725.3291019999997"/>
    <n v="61.11"/>
    <n v="9.7414906672383026"/>
    <m/>
    <x v="0"/>
    <n v="12.116087723159595"/>
    <n v="6.4086843516277474"/>
    <s v=""/>
    <m/>
    <m/>
    <n v="210.09674100000001"/>
    <n v="17.038575025788525"/>
    <m/>
    <m/>
    <m/>
    <m/>
    <n v="123.83322896398049"/>
    <n v="120.91893401463732"/>
    <m/>
    <n v="63.207137738690676"/>
    <n v="1.6391323890772584"/>
    <e v="#REF!"/>
    <m/>
  </r>
  <r>
    <x v="2614"/>
    <n v="9522.7402340000008"/>
    <n v="58.07"/>
    <n v="8.7712258021772023"/>
    <m/>
    <x v="0"/>
    <n v="13.320919522405118"/>
    <n v="6.2750213669942401"/>
    <s v=""/>
    <m/>
    <m/>
    <n v="199.88360599999999"/>
    <n v="15.381634704143078"/>
    <m/>
    <m/>
    <m/>
    <m/>
    <n v="121.25365212771297"/>
    <n v="118.39698337199201"/>
    <m/>
    <n v="60.134538765397494"/>
    <n v="1.4797326420992125"/>
    <e v="#REF!"/>
    <m/>
  </r>
  <r>
    <x v="2615"/>
    <n v="9080.3349610000005"/>
    <n v="58.65"/>
    <n v="8.9453603793716709"/>
    <m/>
    <x v="0"/>
    <n v="13.054128866068156"/>
    <n v="5.9833421343928057"/>
    <s v=""/>
    <m/>
    <m/>
    <n v="207.16918899999999"/>
    <n v="16.502504019987935"/>
    <m/>
    <m/>
    <m/>
    <m/>
    <n v="115.620477878112"/>
    <n v="112.89358517897369"/>
    <m/>
    <n v="62.326390223900901"/>
    <n v="1.5875616827756436"/>
    <e v="#REF!"/>
    <m/>
  </r>
  <r>
    <x v="2616"/>
    <n v="8909.5859380000002"/>
    <n v="56.12"/>
    <n v="8.1696632656571797"/>
    <m/>
    <x v="0"/>
    <n v="14.179687904909642"/>
    <n v="5.8702185987466473"/>
    <s v=""/>
    <m/>
    <m/>
    <n v="201.90231299999999"/>
    <n v="15.66180203266407"/>
    <m/>
    <m/>
    <m/>
    <m/>
    <n v="113.4463197967997"/>
    <n v="110.75917246775536"/>
    <m/>
    <n v="60.741862281201385"/>
    <n v="1.5066850921629615"/>
    <e v="#REF!"/>
    <m/>
  </r>
  <r>
    <x v="2617"/>
    <n v="8837.3808590000008"/>
    <n v="58.62"/>
    <n v="8.8964651748633479"/>
    <m/>
    <x v="0"/>
    <n v="12.915613370688485"/>
    <n v="5.8224936165509833"/>
    <s v=""/>
    <m/>
    <m/>
    <n v="208.86343400000001"/>
    <n v="16.741335709385066"/>
    <m/>
    <m/>
    <m/>
    <m/>
    <n v="112.52692797094052"/>
    <n v="109.85869841468369"/>
    <m/>
    <n v="62.836100067891721"/>
    <n v="1.6105375922655136"/>
    <e v="#REF!"/>
    <m/>
  </r>
  <r>
    <x v="2618"/>
    <n v="9184.9453130000002"/>
    <n v="60.59"/>
    <n v="9.4932748009235599"/>
    <m/>
    <x v="0"/>
    <n v="12.04684967134574"/>
    <n v="6.0513283720529847"/>
    <s v=""/>
    <m/>
    <m/>
    <n v="219.84042400000001"/>
    <n v="18.50056864991187"/>
    <m/>
    <m/>
    <m/>
    <m/>
    <n v="116.95248808931962"/>
    <n v="114.17634821339379"/>
    <m/>
    <n v="66.138503120808338"/>
    <n v="1.7797780180866076"/>
    <e v="#REF!"/>
    <m/>
  </r>
  <r>
    <x v="2619"/>
    <n v="9528.3554690000001"/>
    <n v="60.03"/>
    <n v="9.3166693390645499"/>
    <m/>
    <x v="0"/>
    <n v="12.268907368458198"/>
    <n v="6.277414301841592"/>
    <s v=""/>
    <m/>
    <m/>
    <n v="220.67512500000001"/>
    <n v="18.640576327862789"/>
    <m/>
    <m/>
    <m/>
    <m/>
    <n v="121.32515126919688"/>
    <n v="118.44213322101442"/>
    <m/>
    <n v="66.389621062126722"/>
    <n v="1.7932469331397449"/>
    <e v="#REF!"/>
    <m/>
  </r>
  <r>
    <x v="2620"/>
    <n v="9463.6054690000001"/>
    <n v="61.16"/>
    <n v="9.663926099174752"/>
    <m/>
    <x v="0"/>
    <n v="11.80637081774185"/>
    <n v="6.2342692824038641"/>
    <s v=""/>
    <m/>
    <m/>
    <n v="246.99176"/>
    <n v="23.084760441302809"/>
    <m/>
    <m/>
    <m/>
    <m/>
    <n v="120.50068543453749"/>
    <n v="117.62807381783507"/>
    <m/>
    <n v="74.306922231800016"/>
    <n v="2.2207830453050295"/>
    <e v="#REF!"/>
    <m/>
  </r>
  <r>
    <x v="2621"/>
    <n v="10162.973633"/>
    <n v="60.72"/>
    <n v="9.5237285984568381"/>
    <m/>
    <x v="0"/>
    <n v="11.975632078639096"/>
    <n v="6.694812614833058"/>
    <s v=""/>
    <m/>
    <m/>
    <n v="237.219055"/>
    <n v="21.257426901595601"/>
    <m/>
    <m/>
    <m/>
    <m/>
    <n v="129.40578438537096"/>
    <n v="126.317596623049"/>
    <m/>
    <n v="71.366825645463194"/>
    <n v="2.0449912560240673"/>
    <e v="#REF!"/>
    <m/>
  </r>
  <r>
    <x v="2622"/>
    <n v="9533.7607420000004"/>
    <n v="61.19"/>
    <n v="9.6699986106165756"/>
    <m/>
    <x v="0"/>
    <n v="11.789615175838115"/>
    <n v="6.2801580268923427"/>
    <s v=""/>
    <m/>
    <m/>
    <n v="244.17932099999999"/>
    <n v="22.504279540255389"/>
    <m/>
    <m/>
    <m/>
    <m/>
    <n v="121.39397695128966"/>
    <n v="118.49390177289851"/>
    <m/>
    <n v="73.46080620730315"/>
    <n v="2.1649400511164032"/>
    <e v="#REF!"/>
    <m/>
  </r>
  <r>
    <x v="2623"/>
    <n v="9655.8544920000004"/>
    <n v="62.72"/>
    <n v="10.152353564404146"/>
    <m/>
    <x v="0"/>
    <n v="11.199424374924135"/>
    <n v="6.3604190860725467"/>
    <s v=""/>
    <m/>
    <m/>
    <n v="244.42639199999999"/>
    <n v="22.549240375384997"/>
    <m/>
    <m/>
    <m/>
    <m/>
    <n v="122.94860437214597"/>
    <n v="120.00826590545108"/>
    <m/>
    <n v="73.535136968712905"/>
    <n v="2.1692653401144186"/>
    <e v="#REF!"/>
    <m/>
  </r>
  <r>
    <x v="2624"/>
    <n v="9800.2158199999994"/>
    <n v="62.13"/>
    <n v="9.9601486433339232"/>
    <m/>
    <x v="0"/>
    <n v="11.409544847222881"/>
    <n v="6.455343483330326"/>
    <s v=""/>
    <m/>
    <m/>
    <n v="241.22198499999999"/>
    <n v="21.957438042460787"/>
    <m/>
    <m/>
    <m/>
    <m/>
    <n v="124.78676626839396"/>
    <n v="121.7992976209509"/>
    <m/>
    <n v="72.571098242287235"/>
    <n v="2.1123332099122534"/>
    <e v="#REF!"/>
    <m/>
  </r>
  <r>
    <x v="2625"/>
    <n v="9760.0634769999997"/>
    <n v="61.98"/>
    <n v="9.9084710151960333"/>
    <m/>
    <x v="0"/>
    <n v="11.464042885378193"/>
    <n v="6.4283934062258172"/>
    <s v=""/>
    <m/>
    <m/>
    <n v="246.30990600000001"/>
    <n v="22.881934831101347"/>
    <m/>
    <m/>
    <m/>
    <m/>
    <n v="124.27550395202292"/>
    <n v="121.29080408057833"/>
    <m/>
    <n v="74.101787970837464"/>
    <n v="2.201270966007765"/>
    <e v="#REF!"/>
    <m/>
  </r>
  <r>
    <x v="2626"/>
    <n v="9774.3603519999997"/>
    <n v="62.15"/>
    <n v="9.9616243272580114"/>
    <m/>
    <x v="0"/>
    <n v="11.400558508700867"/>
    <n v="6.437642377449607"/>
    <s v=""/>
    <m/>
    <m/>
    <n v="244.91145299999999"/>
    <n v="22.621522567558703"/>
    <m/>
    <m/>
    <m/>
    <m/>
    <n v="124.45754696329544"/>
    <n v="121.46531349308023"/>
    <m/>
    <n v="73.681066492858477"/>
    <n v="2.1762189780897838"/>
    <e v="#REF!"/>
    <m/>
  </r>
  <r>
    <x v="2627"/>
    <n v="9794.1191409999992"/>
    <n v="62.94"/>
    <n v="10.213640997466904"/>
    <m/>
    <x v="0"/>
    <n v="11.110135892560825"/>
    <n v="6.4504881247413879"/>
    <s v=""/>
    <m/>
    <m/>
    <n v="247.44494599999999"/>
    <n v="23.088945809256902"/>
    <m/>
    <m/>
    <m/>
    <m/>
    <n v="124.70913687008685"/>
    <n v="121.7076868077761"/>
    <m/>
    <n v="74.44326223301519"/>
    <n v="2.2211856829765115"/>
    <e v="#REF!"/>
    <m/>
  </r>
  <r>
    <x v="2628"/>
    <n v="9870.078125"/>
    <n v="58.99"/>
    <n v="8.930585214685399"/>
    <m/>
    <x v="0"/>
    <n v="12.504061426297703"/>
    <n v="6.5003461503144724"/>
    <s v=""/>
    <m/>
    <m/>
    <n v="231.70266699999999"/>
    <n v="20.150620822282118"/>
    <m/>
    <m/>
    <m/>
    <m/>
    <n v="125.67632740512067"/>
    <n v="122.64840708257644"/>
    <m/>
    <n v="69.707232571927321"/>
    <n v="1.9385151164241019"/>
    <e v="#REF!"/>
    <m/>
  </r>
  <r>
    <x v="2629"/>
    <n v="9320.6904300000006"/>
    <n v="60.02"/>
    <n v="9.2413375681104419"/>
    <m/>
    <x v="0"/>
    <n v="12.0667540366765"/>
    <n v="6.1383645040213946"/>
    <s v=""/>
    <m/>
    <m/>
    <n v="237.49321"/>
    <n v="21.15725498934594"/>
    <m/>
    <m/>
    <m/>
    <m/>
    <n v="118.68093922736351"/>
    <n v="115.81854428998857"/>
    <m/>
    <n v="71.449304568097944"/>
    <n v="2.0353545918314508"/>
    <e v="#REF!"/>
    <m/>
  </r>
  <r>
    <x v="2630"/>
    <n v="9386.0351559999999"/>
    <n v="59.9"/>
    <n v="9.2010562278405175"/>
    <m/>
    <x v="0"/>
    <n v="12.114376836777129"/>
    <n v="6.1809161978691858"/>
    <s v=""/>
    <m/>
    <m/>
    <n v="229.928909"/>
    <n v="19.807982050638635"/>
    <m/>
    <m/>
    <m/>
    <m/>
    <n v="119.51297774569832"/>
    <n v="116.62140883726265"/>
    <m/>
    <n v="69.173601418547818"/>
    <n v="1.9055528348069812"/>
    <e v="#REF!"/>
    <m/>
  </r>
  <r>
    <x v="2631"/>
    <n v="9454.2666019999997"/>
    <n v="60.44"/>
    <n v="9.3658225656651428"/>
    <m/>
    <x v="0"/>
    <n v="11.895323404282996"/>
    <n v="6.2256861039099318"/>
    <s v=""/>
    <m/>
    <m/>
    <n v="234.416168"/>
    <n v="20.580591384574298"/>
    <m/>
    <m/>
    <m/>
    <m/>
    <n v="120.38177305189767"/>
    <n v="117.46612656985117"/>
    <m/>
    <n v="70.523583318943793"/>
    <n v="1.9798788263550182"/>
    <e v="#REF!"/>
    <m/>
  </r>
  <r>
    <x v="2632"/>
    <n v="9533.7841800000006"/>
    <n v="59.19"/>
    <n v="8.9773385740880585"/>
    <m/>
    <x v="0"/>
    <n v="12.386734448988204"/>
    <n v="6.277885461296405"/>
    <s v=""/>
    <m/>
    <m/>
    <n v="233.02827500000001"/>
    <n v="20.336367224930719"/>
    <m/>
    <m/>
    <m/>
    <m/>
    <n v="121.39427538882221"/>
    <n v="118.45102304861412"/>
    <m/>
    <n v="70.106038793502705"/>
    <n v="1.9563841544319804"/>
    <e v="#REF!"/>
    <m/>
  </r>
  <r>
    <x v="2633"/>
    <n v="9481.5673829999996"/>
    <n v="59.71"/>
    <n v="9.133974006221953"/>
    <m/>
    <x v="0"/>
    <n v="12.168448101920848"/>
    <n v="6.243338808640142"/>
    <s v=""/>
    <m/>
    <m/>
    <n v="232.10116600000001"/>
    <n v="20.174030138555676"/>
    <m/>
    <m/>
    <m/>
    <m/>
    <n v="120.72939561860065"/>
    <n v="117.79919746573793"/>
    <m/>
    <n v="69.827120110695617"/>
    <n v="1.9407671221494671"/>
    <e v="#REF!"/>
    <m/>
  </r>
  <r>
    <x v="2634"/>
    <n v="9410.2939449999994"/>
    <n v="59.11"/>
    <n v="8.9493283337471929"/>
    <m/>
    <x v="0"/>
    <n v="12.412365634192314"/>
    <n v="6.1962460278712577"/>
    <s v=""/>
    <m/>
    <m/>
    <n v="227.13829000000001"/>
    <n v="19.310795133035221"/>
    <m/>
    <m/>
    <m/>
    <m/>
    <n v="119.82186643636567"/>
    <n v="116.910651777119"/>
    <m/>
    <n v="68.334049892571471"/>
    <n v="1.8577228267907135"/>
    <e v="#REF!"/>
    <m/>
  </r>
  <r>
    <x v="2635"/>
    <n v="9300.9150389999995"/>
    <n v="60.84"/>
    <n v="9.4697511818869895"/>
    <m/>
    <x v="0"/>
    <n v="11.685162497104432"/>
    <n v="6.1237468652956322"/>
    <s v=""/>
    <m/>
    <m/>
    <n v="242.533188"/>
    <n v="21.926781345477085"/>
    <m/>
    <m/>
    <m/>
    <m/>
    <n v="118.42913792625878"/>
    <n v="115.542738961539"/>
    <m/>
    <n v="72.96557075161752"/>
    <n v="2.1093839970296"/>
    <e v="#REF!"/>
    <m/>
  </r>
  <r>
    <x v="2636"/>
    <n v="9644.0761719999991"/>
    <n v="61.37"/>
    <n v="9.6335788240273015"/>
    <m/>
    <x v="0"/>
    <n v="11.480966584602301"/>
    <n v="6.3495197898690598"/>
    <s v=""/>
    <m/>
    <m/>
    <n v="244.14215100000001"/>
    <n v="22.217133306142753"/>
    <m/>
    <m/>
    <m/>
    <m/>
    <n v="122.79863028056779"/>
    <n v="119.8026181927344"/>
    <m/>
    <n v="73.44962369538716"/>
    <n v="2.1373162215400914"/>
    <e v="#REF!"/>
    <m/>
  </r>
  <r>
    <x v="2637"/>
    <n v="9632.1494139999995"/>
    <n v="59.03"/>
    <n v="8.8978613162146445"/>
    <m/>
    <x v="0"/>
    <n v="12.35589320165677"/>
    <n v="6.3415023283952232"/>
    <s v=""/>
    <m/>
    <m/>
    <n v="235.77246099999999"/>
    <n v="20.69330324312115"/>
    <m/>
    <m/>
    <m/>
    <m/>
    <n v="122.64676611857165"/>
    <n v="119.651344882687"/>
    <m/>
    <n v="70.931621054593492"/>
    <n v="1.9907218491839587"/>
    <e v="#REF!"/>
    <m/>
  </r>
  <r>
    <x v="2638"/>
    <n v="9314.1269530000009"/>
    <n v="58.81"/>
    <n v="8.8304734842581603"/>
    <m/>
    <x v="0"/>
    <n v="12.447348832485206"/>
    <n v="6.1319668018058842"/>
    <s v=""/>
    <m/>
    <m/>
    <n v="232.944489"/>
    <n v="20.196371590018853"/>
    <m/>
    <m/>
    <m/>
    <m/>
    <n v="118.59736606067514"/>
    <n v="115.69783256670856"/>
    <m/>
    <n v="70.08083196155772"/>
    <n v="1.9429163979343766"/>
    <e v="#REF!"/>
    <m/>
  </r>
  <r>
    <x v="2639"/>
    <n v="9260.9951170000004"/>
    <n v="58.06"/>
    <n v="8.6042072632125279"/>
    <m/>
    <x v="0"/>
    <n v="12.764181304023392"/>
    <n v="6.096828704274996"/>
    <s v=""/>
    <m/>
    <m/>
    <n v="229.66804500000001"/>
    <n v="19.62772833212474"/>
    <m/>
    <m/>
    <m/>
    <m/>
    <n v="117.92083504114268"/>
    <n v="115.03484761322771"/>
    <m/>
    <n v="69.095121063733245"/>
    <n v="1.8882121999346078"/>
    <e v="#REF!"/>
    <m/>
  </r>
  <r>
    <x v="2640"/>
    <n v="9140.0292969999991"/>
    <n v="57.93"/>
    <n v="8.5625791875910711"/>
    <m/>
    <x v="0"/>
    <n v="12.820676480330764"/>
    <n v="6.0167229590287485"/>
    <s v=""/>
    <m/>
    <m/>
    <n v="228.19487000000001"/>
    <n v="19.374432497277539"/>
    <m/>
    <m/>
    <m/>
    <m/>
    <n v="116.38056962413019"/>
    <n v="113.52341394101633"/>
    <m/>
    <n v="68.651919638070979"/>
    <n v="1.863844821425078"/>
    <e v="#REF!"/>
    <m/>
  </r>
  <r>
    <x v="2641"/>
    <n v="9185.5810550000006"/>
    <n v="57.83"/>
    <n v="8.5319887367001694"/>
    <m/>
    <x v="0"/>
    <n v="12.864271752332758"/>
    <n v="6.0465515121602049"/>
    <s v=""/>
    <m/>
    <m/>
    <n v="226.31500199999999"/>
    <n v="19.054728837671203"/>
    <m/>
    <m/>
    <m/>
    <m/>
    <n v="116.96058303231048"/>
    <n v="114.0862185121197"/>
    <m/>
    <n v="68.086365526945769"/>
    <n v="1.8330889264881993"/>
    <e v="#REF!"/>
    <m/>
  </r>
  <r>
    <x v="2642"/>
    <n v="9145.9853519999997"/>
    <n v="58.7"/>
    <n v="8.7876413709749492"/>
    <m/>
    <x v="0"/>
    <n v="12.47653945877607"/>
    <n v="6.0203303275685718"/>
    <s v=""/>
    <m/>
    <m/>
    <n v="231.11341899999999"/>
    <n v="19.862228562531847"/>
    <m/>
    <m/>
    <m/>
    <m/>
    <n v="116.45640844817424"/>
    <n v="113.59147770176664"/>
    <m/>
    <n v="69.529958620313536"/>
    <n v="1.9107714176112385"/>
    <e v="#REF!"/>
    <m/>
  </r>
  <r>
    <x v="2643"/>
    <n v="9231.1396480000003"/>
    <n v="57.05"/>
    <n v="8.2926174608703889"/>
    <m/>
    <x v="0"/>
    <n v="13.177296813033262"/>
    <n v="6.0762248551900218"/>
    <s v=""/>
    <m/>
    <m/>
    <n v="229.39219700000001"/>
    <n v="19.565875939703542"/>
    <m/>
    <m/>
    <m/>
    <m/>
    <n v="117.54068347097693"/>
    <n v="114.64609458198804"/>
    <m/>
    <n v="69.012132805809998"/>
    <n v="1.8822619218388132"/>
    <e v="#REF!"/>
    <m/>
  </r>
  <r>
    <x v="2644"/>
    <n v="9072.8496090000008"/>
    <n v="58.9"/>
    <n v="8.8261812055423494"/>
    <m/>
    <x v="0"/>
    <n v="12.321992147484801"/>
    <n v="5.9714116787295346"/>
    <s v=""/>
    <m/>
    <m/>
    <n v="241.510223"/>
    <n v="21.630847684172743"/>
    <m/>
    <m/>
    <m/>
    <m/>
    <n v="115.52516641889349"/>
    <n v="112.66848156925305"/>
    <m/>
    <n v="72.657814004182484"/>
    <n v="2.0809148058837446"/>
    <e v="#REF!"/>
    <m/>
  </r>
  <r>
    <x v="2645"/>
    <n v="9349.1611329999996"/>
    <n v="58.51"/>
    <n v="8.7082481029588568"/>
    <m/>
    <x v="0"/>
    <n v="12.484528213860438"/>
    <n v="6.1531094785344322"/>
    <s v=""/>
    <m/>
    <m/>
    <n v="239.07553100000001"/>
    <n v="21.194175780827475"/>
    <m/>
    <m/>
    <m/>
    <m/>
    <n v="119.04345848469532"/>
    <n v="116.0967521876418"/>
    <m/>
    <n v="71.925342325360546"/>
    <n v="2.0389064184986547"/>
    <e v="#REF!"/>
    <m/>
  </r>
  <r>
    <x v="2646"/>
    <n v="9253.0205079999996"/>
    <n v="59.87"/>
    <n v="9.1119766613009929"/>
    <m/>
    <x v="0"/>
    <n v="11.903500334964162"/>
    <n v="6.0896764444434588"/>
    <s v=""/>
    <m/>
    <m/>
    <n v="246.67001300000001"/>
    <n v="22.540105196057286"/>
    <m/>
    <m/>
    <m/>
    <m/>
    <n v="117.81929384167908"/>
    <n v="114.89989891125185"/>
    <m/>
    <n v="74.210125361704783"/>
    <n v="2.1683865243511629"/>
    <e v="#REF!"/>
    <m/>
  </r>
  <r>
    <x v="2647"/>
    <n v="9427.9941409999992"/>
    <n v="58.3"/>
    <n v="8.6330402882598207"/>
    <m/>
    <x v="0"/>
    <n v="12.527183206993577"/>
    <n v="6.2046700822624006"/>
    <s v=""/>
    <m/>
    <m/>
    <n v="243.015961"/>
    <n v="21.871745159453397"/>
    <m/>
    <m/>
    <m/>
    <m/>
    <n v="120.04724414862474"/>
    <n v="117.0695966745689"/>
    <m/>
    <n v="73.110811936046559"/>
    <n v="2.1040894465788629"/>
    <e v="#REF!"/>
    <m/>
  </r>
  <r>
    <x v="2648"/>
    <n v="9273.3574219999991"/>
    <n v="58.4"/>
    <n v="8.6616119415101771"/>
    <m/>
    <x v="0"/>
    <n v="12.483556207536406"/>
    <n v="6.1027430575717752"/>
    <s v=""/>
    <m/>
    <m/>
    <n v="240.98498499999999"/>
    <n v="21.505610462736932"/>
    <m/>
    <m/>
    <m/>
    <m/>
    <n v="118.07824505056567"/>
    <n v="115.14643951833548"/>
    <m/>
    <n v="72.499797318851819"/>
    <n v="2.06886682736073"/>
    <e v="#REF!"/>
    <m/>
  </r>
  <r>
    <x v="2649"/>
    <n v="9277.2050780000009"/>
    <n v="58.39"/>
    <n v="8.6555146676938293"/>
    <m/>
    <x v="0"/>
    <n v="12.487181569065168"/>
    <n v="6.1047984769434391"/>
    <s v=""/>
    <m/>
    <m/>
    <n v="239.60458399999999"/>
    <n v="21.25759277542485"/>
    <m/>
    <m/>
    <m/>
    <m/>
    <n v="118.12723749713746"/>
    <n v="115.18522113180526"/>
    <m/>
    <n v="72.084506744965068"/>
    <n v="2.0450072132954711"/>
    <e v="#REF!"/>
    <m/>
  </r>
  <r>
    <x v="2650"/>
    <n v="9238.703125"/>
    <n v="58.64"/>
    <n v="8.7285804536567966"/>
    <m/>
    <x v="0"/>
    <n v="12.379602440510176"/>
    <n v="6.0793043094434065"/>
    <s v=""/>
    <m/>
    <m/>
    <n v="240.21148700000001"/>
    <n v="21.364730776710577"/>
    <m/>
    <m/>
    <m/>
    <m/>
    <n v="117.63698970074884"/>
    <n v="114.70419766605889"/>
    <m/>
    <n v="72.267092164103133"/>
    <n v="2.0553140240318526"/>
    <e v="#REF!"/>
    <m/>
  </r>
  <r>
    <x v="2651"/>
    <n v="9241.8974610000005"/>
    <n v="57.88"/>
    <n v="8.5013030889905092"/>
    <m/>
    <x v="0"/>
    <n v="12.699848127036738"/>
    <n v="6.081247981524645"/>
    <s v=""/>
    <m/>
    <m/>
    <n v="238.42352299999999"/>
    <n v="21.046140935803834"/>
    <m/>
    <m/>
    <m/>
    <m/>
    <n v="117.67766338254688"/>
    <n v="114.74087083378599"/>
    <m/>
    <n v="71.729187167186396"/>
    <n v="2.0246652798574818"/>
    <e v="#REF!"/>
    <m/>
  </r>
  <r>
    <x v="2652"/>
    <n v="9191.9804690000001"/>
    <n v="57.57"/>
    <n v="8.4092248443420115"/>
    <m/>
    <x v="0"/>
    <n v="12.835225495146769"/>
    <n v="6.0482447474883445"/>
    <s v=""/>
    <m/>
    <m/>
    <n v="233.640884"/>
    <n v="20.201273659925128"/>
    <m/>
    <m/>
    <m/>
    <m/>
    <n v="117.04206717447018"/>
    <n v="114.11816644396978"/>
    <m/>
    <n v="70.290340850063217"/>
    <n v="1.9433879832368293"/>
    <e v="#REF!"/>
    <m/>
  </r>
  <r>
    <x v="2653"/>
    <n v="9131.8125"/>
    <n v="57.9"/>
    <n v="8.5046054207858788"/>
    <m/>
    <x v="0"/>
    <n v="12.687410428962462"/>
    <n v="6.0084983474328642"/>
    <s v=""/>
    <m/>
    <m/>
    <n v="232.773087"/>
    <n v="20.050692743005509"/>
    <m/>
    <m/>
    <m/>
    <m/>
    <n v="116.27594462958453"/>
    <n v="113.36823212642031"/>
    <m/>
    <n v="70.029266050677236"/>
    <n v="1.9289019092707655"/>
    <e v="#REF!"/>
    <m/>
  </r>
  <r>
    <x v="2654"/>
    <n v="9187.2207030000009"/>
    <n v="57.91"/>
    <n v="8.5044667786769388"/>
    <m/>
    <x v="0"/>
    <n v="12.682367463228235"/>
    <n v="6.0444835324122685"/>
    <s v=""/>
    <m/>
    <m/>
    <n v="236.15316799999999"/>
    <n v="20.631407963239784"/>
    <m/>
    <m/>
    <m/>
    <m/>
    <n v="116.98146077372928"/>
    <n v="114.04719990971017"/>
    <m/>
    <n v="71.046155909691905"/>
    <n v="1.9847674452604502"/>
    <e v="#REF!"/>
    <m/>
  </r>
  <r>
    <x v="2655"/>
    <n v="9162.5146480000003"/>
    <n v="59.19"/>
    <n v="8.8793492057462"/>
    <m/>
    <x v="0"/>
    <n v="12.121063860815585"/>
    <n v="6.0280719522186983"/>
    <s v=""/>
    <m/>
    <m/>
    <n v="245.01672400000001"/>
    <n v="22.179557364405209"/>
    <m/>
    <m/>
    <m/>
    <m/>
    <n v="116.6668770168688"/>
    <n v="113.73754652788958"/>
    <m/>
    <n v="73.71273703931827"/>
    <n v="2.1337013685926554"/>
    <e v="#REF!"/>
    <m/>
  </r>
  <r>
    <x v="2656"/>
    <n v="9375.0800780000009"/>
    <n v="59.34"/>
    <n v="8.9232776974028436"/>
    <m/>
    <x v="0"/>
    <n v="12.058998213740445"/>
    <n v="6.16775945639806"/>
    <s v=""/>
    <m/>
    <m/>
    <n v="262.19064300000002"/>
    <n v="25.28816259720368"/>
    <m/>
    <m/>
    <m/>
    <m/>
    <n v="119.37348604643921"/>
    <n v="116.37316769032731"/>
    <m/>
    <n v="78.879472413600524"/>
    <n v="2.4327531093763137"/>
    <e v="#REF!"/>
    <m/>
  </r>
  <r>
    <x v="2657"/>
    <n v="9527.1416019999997"/>
    <n v="60.82"/>
    <n v="9.3672596142622684"/>
    <m/>
    <x v="0"/>
    <n v="11.45684310534484"/>
    <n v="6.2676358836777091"/>
    <s v=""/>
    <m/>
    <m/>
    <n v="274.68905599999999"/>
    <n v="27.698381208677038"/>
    <m/>
    <m/>
    <m/>
    <m/>
    <n v="121.30969502411085"/>
    <n v="118.25763421375315"/>
    <m/>
    <n v="82.639592195782399"/>
    <n v="2.6646191770987206"/>
    <e v="#REF!"/>
    <m/>
  </r>
  <r>
    <x v="2658"/>
    <n v="9585.5146480000003"/>
    <n v="60.63"/>
    <n v="9.3076113449913489"/>
    <m/>
    <x v="0"/>
    <n v="11.527828444520202"/>
    <n v="6.305873723060837"/>
    <s v=""/>
    <m/>
    <m/>
    <n v="279.21542399999998"/>
    <n v="28.610480639734291"/>
    <m/>
    <m/>
    <m/>
    <m/>
    <n v="122.05296270120741"/>
    <n v="118.97910503733279"/>
    <m/>
    <n v="84.001339951936316"/>
    <n v="2.7523642917718707"/>
    <e v="#REF!"/>
    <m/>
  </r>
  <r>
    <x v="2659"/>
    <n v="9905.2177730000003"/>
    <n v="69.16"/>
    <n v="11.922263718406107"/>
    <m/>
    <x v="0"/>
    <n v="8.2835411933643659"/>
    <n v="6.5156830697709056"/>
    <s v=""/>
    <m/>
    <m/>
    <n v="321.51409899999999"/>
    <n v="37.276071670308021"/>
    <m/>
    <m/>
    <m/>
    <m/>
    <n v="126.12376275983816"/>
    <n v="122.93778378612234"/>
    <m/>
    <n v="96.72680234684853"/>
    <n v="3.5860050690793868"/>
    <e v="#REF!"/>
    <m/>
  </r>
  <r>
    <x v="2660"/>
    <n v="11017.463867"/>
    <n v="70.099999999999994"/>
    <n v="12.244874429662509"/>
    <m/>
    <x v="0"/>
    <n v="8.0579356540409641"/>
    <n v="7.2471333820722883"/>
    <s v=""/>
    <m/>
    <m/>
    <n v="316.65725700000002"/>
    <n v="36.14894441124234"/>
    <m/>
    <m/>
    <m/>
    <m/>
    <n v="140.28606243916423"/>
    <n v="136.73877431636936"/>
    <m/>
    <n v="95.26563222203896"/>
    <n v="3.4775740063790055"/>
    <e v="#REF!"/>
    <m/>
  </r>
  <r>
    <x v="2661"/>
    <n v="10912.953125"/>
    <n v="71.41"/>
    <n v="12.70099753119149"/>
    <m/>
    <x v="0"/>
    <n v="7.7563494179220331"/>
    <n v="7.1782008453846444"/>
    <s v=""/>
    <m/>
    <m/>
    <n v="318.19088699999998"/>
    <n v="36.498156558876786"/>
    <m/>
    <m/>
    <m/>
    <m/>
    <n v="138.95532056837035"/>
    <n v="135.43815652996244"/>
    <m/>
    <n v="95.727021400132799"/>
    <n v="3.5111686550500645"/>
    <e v="#REF!"/>
    <m/>
  </r>
  <r>
    <x v="2662"/>
    <n v="11099.833008"/>
    <n v="71.069999999999993"/>
    <n v="12.578536089519396"/>
    <m/>
    <x v="0"/>
    <n v="7.8298053127144636"/>
    <n v="7.3009345855803254"/>
    <s v=""/>
    <m/>
    <m/>
    <n v="334.58663899999999"/>
    <n v="40.258476507978138"/>
    <m/>
    <m/>
    <m/>
    <m/>
    <n v="141.33487390765444"/>
    <n v="137.75389439717722"/>
    <m/>
    <n v="100.65964696138991"/>
    <n v="3.8729161728170398"/>
    <e v="#REF!"/>
    <m/>
  </r>
  <r>
    <x v="2663"/>
    <n v="11110.210938"/>
    <n v="72.569999999999993"/>
    <n v="13.107919721039359"/>
    <m/>
    <x v="0"/>
    <n v="7.4988867455125234"/>
    <n v="7.3075704852085828"/>
    <s v=""/>
    <m/>
    <m/>
    <n v="345.55465700000002"/>
    <n v="42.896781947131217"/>
    <m/>
    <m/>
    <m/>
    <m/>
    <n v="141.46701674502103"/>
    <n v="137.87910042469412"/>
    <m/>
    <n v="103.95935080804044"/>
    <n v="4.1267244807916894"/>
    <e v="#REF!"/>
    <m/>
  </r>
  <r>
    <x v="2664"/>
    <n v="11043.768555000001"/>
    <n v="72.62"/>
    <n v="13.121235812374472"/>
    <m/>
    <x v="0"/>
    <n v="7.4881630774349359"/>
    <n v="7.2633018649292316"/>
    <s v=""/>
    <m/>
    <m/>
    <n v="386.29516599999999"/>
    <n v="53.007651931664796"/>
    <m/>
    <m/>
    <m/>
    <m/>
    <n v="140.62100169086114"/>
    <n v="137.04384094228283"/>
    <m/>
    <n v="116.21604242377266"/>
    <n v="5.0994029147754079"/>
    <e v="#REF!"/>
    <m/>
  </r>
  <r>
    <x v="2665"/>
    <n v="11246.203125"/>
    <n v="71.099999999999994"/>
    <n v="12.570442446900035"/>
    <m/>
    <x v="0"/>
    <n v="7.8012408639638329"/>
    <n v="7.3962471857035998"/>
    <s v=""/>
    <m/>
    <m/>
    <n v="389.87548800000002"/>
    <n v="53.988849317373706"/>
    <m/>
    <m/>
    <m/>
    <m/>
    <n v="143.19861384096097"/>
    <n v="139.552250716933"/>
    <m/>
    <n v="117.29317434274358"/>
    <n v="5.1937953397616026"/>
    <e v="#REF!"/>
    <m/>
  </r>
  <r>
    <x v="2666"/>
    <n v="11203.823242"/>
    <n v="74.05"/>
    <n v="13.61191824407512"/>
    <m/>
    <x v="0"/>
    <n v="7.1534744189864989"/>
    <n v="7.3681835913003555"/>
    <s v=""/>
    <m/>
    <m/>
    <n v="401.590576"/>
    <n v="57.231919531300015"/>
    <m/>
    <m/>
    <m/>
    <m/>
    <n v="142.65898811724884"/>
    <n v="139.0227473534232"/>
    <m/>
    <n v="120.81763253906031"/>
    <n v="5.5057827811792466"/>
    <e v="#REF!"/>
    <m/>
  </r>
  <r>
    <x v="2667"/>
    <n v="11749.871094"/>
    <n v="75.239999999999995"/>
    <n v="14.04771773484965"/>
    <m/>
    <x v="0"/>
    <n v="6.9231861906103616"/>
    <n v="7.727090315281985"/>
    <s v=""/>
    <m/>
    <m/>
    <n v="394.96194500000001"/>
    <n v="55.34116071174352"/>
    <m/>
    <m/>
    <m/>
    <m/>
    <n v="149.61184986339785"/>
    <n v="145.79459257053418"/>
    <m/>
    <n v="118.82342363014651"/>
    <n v="5.3238894000497936"/>
    <e v="#REF!"/>
    <m/>
  </r>
  <r>
    <x v="2668"/>
    <n v="11778.894531"/>
    <n v="72.400000000000006"/>
    <n v="12.985665219257603"/>
    <m/>
    <x v="0"/>
    <n v="7.4454693138515227"/>
    <n v="7.7459754411229804"/>
    <s v=""/>
    <m/>
    <m/>
    <n v="379.51284800000002"/>
    <n v="51.010462997556438"/>
    <m/>
    <m/>
    <m/>
    <m/>
    <n v="149.98140711762008"/>
    <n v="146.15091676441423"/>
    <m/>
    <n v="114.17559712236935"/>
    <n v="4.9072708225054322"/>
    <e v="#REF!"/>
    <m/>
  </r>
  <r>
    <x v="2669"/>
    <n v="11662.256836"/>
    <n v="75.11"/>
    <n v="13.952749367938262"/>
    <m/>
    <x v="0"/>
    <n v="6.8876999226768998"/>
    <n v="7.6686739479199568"/>
    <s v=""/>
    <m/>
    <m/>
    <n v="395.88757299999997"/>
    <n v="55.408047686423799"/>
    <m/>
    <m/>
    <m/>
    <m/>
    <n v="148.49625198926606"/>
    <n v="144.69239366622557"/>
    <m/>
    <n v="119.10189675739406"/>
    <n v="5.3303240113033699"/>
    <e v="#REF!"/>
    <m/>
  </r>
  <r>
    <x v="2670"/>
    <n v="11881.647461"/>
    <n v="71.540000000000006"/>
    <n v="12.624870865130013"/>
    <m/>
    <x v="0"/>
    <n v="7.5420901193676197"/>
    <n v="7.8127338558048853"/>
    <s v=""/>
    <m/>
    <m/>
    <n v="380.38406400000002"/>
    <n v="51.06701979271832"/>
    <m/>
    <m/>
    <m/>
    <m/>
    <n v="151.28976665732895"/>
    <n v="147.41051325831751"/>
    <m/>
    <n v="114.43770052030902"/>
    <n v="4.9127116574714984"/>
    <e v="#REF!"/>
    <m/>
  </r>
  <r>
    <x v="2671"/>
    <n v="11404.596680000001"/>
    <n v="72.94"/>
    <n v="13.117413501553656"/>
    <m/>
    <x v="0"/>
    <n v="7.2465080802589572"/>
    <n v="7.4988556777940509"/>
    <s v=""/>
    <m/>
    <m/>
    <n v="391.02417000000003"/>
    <n v="53.922525217795489"/>
    <m/>
    <m/>
    <m/>
    <m/>
    <n v="145.2154489688026"/>
    <n v="141.48826578705817"/>
    <m/>
    <n v="117.63875277031165"/>
    <n v="5.1874148778021665"/>
    <e v="#REF!"/>
    <m/>
  </r>
  <r>
    <x v="2672"/>
    <n v="11588.405273"/>
    <n v="72.510000000000005"/>
    <n v="12.961189837239356"/>
    <m/>
    <x v="0"/>
    <n v="7.331570910684607"/>
    <n v="7.6195168791320285"/>
    <s v=""/>
    <m/>
    <m/>
    <n v="428.74179099999998"/>
    <n v="64.323444863450646"/>
    <m/>
    <m/>
    <m/>
    <m/>
    <n v="147.55589537876884"/>
    <n v="143.76489903066735"/>
    <m/>
    <n v="128.98601524747082"/>
    <n v="6.1879964546992845"/>
    <e v="#REF!"/>
    <m/>
  </r>
  <r>
    <x v="2673"/>
    <n v="11772.659180000001"/>
    <n v="74.62"/>
    <n v="13.713863050912918"/>
    <m/>
    <x v="0"/>
    <n v="6.9045001313814049"/>
    <n v="7.7404645861259374"/>
    <s v=""/>
    <m/>
    <m/>
    <n v="437.39782700000001"/>
    <n v="66.919023885714438"/>
    <m/>
    <m/>
    <m/>
    <m/>
    <n v="149.90201199998907"/>
    <n v="146.04693805752373"/>
    <m/>
    <n v="131.59016444616339"/>
    <n v="6.437694427526397"/>
    <e v="#REF!"/>
    <m/>
  </r>
  <r>
    <x v="2674"/>
    <n v="11895.658203000001"/>
    <n v="78.17"/>
    <n v="15.013289255622697"/>
    <m/>
    <x v="0"/>
    <n v="6.2471861367245989"/>
    <n v="7.8207251380070977"/>
    <s v=""/>
    <m/>
    <m/>
    <n v="429.53125"/>
    <n v="64.506969526486401"/>
    <m/>
    <m/>
    <m/>
    <m/>
    <n v="151.46816631906219"/>
    <n v="147.56129261836762"/>
    <m/>
    <n v="129.22352223360753"/>
    <n v="6.2056517585566251"/>
    <e v="#REF!"/>
    <m/>
  </r>
  <r>
    <x v="2675"/>
    <n v="12251.895508"/>
    <n v="75.430000000000007"/>
    <n v="13.959120379817417"/>
    <m/>
    <x v="0"/>
    <n v="6.6848113056981102"/>
    <n v="8.05472144886701"/>
    <s v=""/>
    <m/>
    <m/>
    <n v="423.66931199999999"/>
    <n v="62.744662814301563"/>
    <m/>
    <m/>
    <m/>
    <m/>
    <n v="156.00415839633845"/>
    <n v="151.97633054504468"/>
    <m/>
    <n v="127.45997121031169"/>
    <n v="6.0361156320285358"/>
    <e v="#REF!"/>
    <m/>
  </r>
  <r>
    <x v="2676"/>
    <n v="11990.884765999999"/>
    <n v="73.290000000000006"/>
    <n v="13.165473788144403"/>
    <m/>
    <x v="0"/>
    <n v="7.0637685444967646"/>
    <n v="7.8829208788353462"/>
    <s v=""/>
    <m/>
    <m/>
    <n v="406.463776"/>
    <n v="57.646960320817115"/>
    <m/>
    <m/>
    <m/>
    <m/>
    <n v="152.68069215297012"/>
    <n v="148.73480066909448"/>
    <m/>
    <n v="122.28372393182583"/>
    <n v="5.5457102281550652"/>
    <e v="#REF!"/>
    <m/>
  </r>
  <r>
    <x v="2677"/>
    <n v="11761.5"/>
    <n v="74.59"/>
    <n v="13.630882289238556"/>
    <m/>
    <x v="0"/>
    <n v="6.8128100621658003"/>
    <n v="7.7319199205257236"/>
    <s v=""/>
    <m/>
    <m/>
    <n v="416.43978900000002"/>
    <n v="60.475110476581243"/>
    <m/>
    <m/>
    <m/>
    <m/>
    <n v="149.75992145708844"/>
    <n v="145.88571747008334"/>
    <m/>
    <n v="125.28498527825467"/>
    <n v="5.8177818371053762"/>
    <e v="#REF!"/>
    <m/>
  </r>
  <r>
    <x v="2678"/>
    <n v="11878.026367"/>
    <n v="73.37"/>
    <n v="13.183397266430354"/>
    <m/>
    <x v="0"/>
    <n v="7.0353171542258339"/>
    <n v="7.8083202252015766"/>
    <s v=""/>
    <m/>
    <m/>
    <n v="389.12634300000002"/>
    <n v="52.540876240848242"/>
    <m/>
    <m/>
    <m/>
    <m/>
    <n v="151.2436590389955"/>
    <n v="147.32723696034364"/>
    <m/>
    <n v="117.0677957339376"/>
    <n v="5.0544985050995219"/>
    <e v="#REF!"/>
    <m/>
  </r>
  <r>
    <x v="2679"/>
    <n v="11663.689453000001"/>
    <n v="73.86"/>
    <n v="13.354656554637749"/>
    <m/>
    <x v="0"/>
    <n v="6.940980497302526"/>
    <n v="7.6668217752711216"/>
    <s v=""/>
    <m/>
    <m/>
    <n v="408.14419600000002"/>
    <n v="57.672102676014923"/>
    <m/>
    <m/>
    <m/>
    <m/>
    <n v="148.51449359190164"/>
    <n v="144.65744690804246"/>
    <m/>
    <n v="122.78927455528292"/>
    <n v="5.5481289544088765"/>
    <e v="#REF!"/>
    <m/>
  </r>
  <r>
    <x v="2680"/>
    <n v="11773.588867"/>
    <n v="70.790000000000006"/>
    <n v="12.243004617517121"/>
    <m/>
    <x v="0"/>
    <n v="7.5176246050715205"/>
    <n v="7.7388598584603425"/>
    <s v=""/>
    <m/>
    <m/>
    <n v="384.00103799999999"/>
    <n v="50.847779601214704"/>
    <m/>
    <m/>
    <m/>
    <m/>
    <n v="149.91384976320802"/>
    <n v="146.01666008656105"/>
    <m/>
    <n v="115.52585911204683"/>
    <n v="4.8916204747677119"/>
    <e v="#REF!"/>
    <m/>
  </r>
  <r>
    <x v="2681"/>
    <n v="11366.894531"/>
    <n v="71.959999999999994"/>
    <n v="12.646178801743412"/>
    <m/>
    <x v="0"/>
    <n v="7.2687343138779426"/>
    <n v="7.4713424468994614"/>
    <s v=""/>
    <m/>
    <m/>
    <n v="386.46612499999998"/>
    <n v="51.499285896857877"/>
    <m/>
    <m/>
    <m/>
    <m/>
    <n v="144.73538512720046"/>
    <n v="140.96914667172408"/>
    <m/>
    <n v="116.2674750590874"/>
    <n v="4.9542962014209184"/>
    <e v="#REF!"/>
    <m/>
  </r>
  <r>
    <x v="2682"/>
    <n v="11485.608398"/>
    <n v="70.17"/>
    <n v="12.015584535091374"/>
    <m/>
    <x v="0"/>
    <n v="7.6299744634146318"/>
    <n v="7.5491753558218377"/>
    <s v=""/>
    <m/>
    <m/>
    <n v="382.63262900000001"/>
    <n v="50.476306178209647"/>
    <m/>
    <m/>
    <m/>
    <m/>
    <n v="146.24697628460277"/>
    <n v="142.4376965115616"/>
    <m/>
    <n v="115.11417630471635"/>
    <n v="4.855884263352884"/>
    <e v="#REF!"/>
    <m/>
  </r>
  <r>
    <x v="2683"/>
    <n v="11325.295898"/>
    <n v="71.959999999999994"/>
    <n v="12.627084736761581"/>
    <m/>
    <x v="0"/>
    <n v="7.2403039707286618"/>
    <n v="7.4436126039542829"/>
    <s v=""/>
    <m/>
    <m/>
    <n v="395.874664"/>
    <n v="53.968653925491566"/>
    <m/>
    <m/>
    <m/>
    <m/>
    <n v="144.20570710902231"/>
    <n v="140.44594052435428"/>
    <m/>
    <n v="119.09801311342517"/>
    <n v="5.1918525176128014"/>
    <e v="#REF!"/>
    <m/>
  </r>
  <r>
    <x v="2684"/>
    <n v="11713.306640999999"/>
    <n v="73.25"/>
    <n v="13.075077124113236"/>
    <m/>
    <x v="0"/>
    <n v="6.9803386367746318"/>
    <n v="7.6980336740295847"/>
    <s v=""/>
    <m/>
    <m/>
    <n v="435.07974200000001"/>
    <n v="64.653129127738666"/>
    <m/>
    <m/>
    <m/>
    <m/>
    <n v="149.14627237673361"/>
    <n v="145.24635241803026"/>
    <m/>
    <n v="130.892773724215"/>
    <n v="6.2197124963838553"/>
    <e v="#REF!"/>
    <m/>
  </r>
  <r>
    <x v="2685"/>
    <n v="11679.316406"/>
    <n v="74.73"/>
    <n v="13.601795323310071"/>
    <m/>
    <x v="0"/>
    <n v="6.6979028894477217"/>
    <n v="7.6754953723371946"/>
    <s v=""/>
    <m/>
    <m/>
    <n v="477.05191000000002"/>
    <n v="77.125325085242523"/>
    <m/>
    <m/>
    <m/>
    <m/>
    <n v="148.71347257025417"/>
    <n v="144.82110017191957"/>
    <m/>
    <n v="143.5200072136077"/>
    <n v="7.4195534646526742"/>
    <e v="#REF!"/>
    <m/>
  </r>
  <r>
    <x v="2686"/>
    <n v="11964.823242"/>
    <n v="70.930000000000007"/>
    <n v="12.21702728634982"/>
    <m/>
    <x v="0"/>
    <n v="7.3787272805965811"/>
    <n v="7.8629221079233398"/>
    <s v=""/>
    <m/>
    <m/>
    <n v="440.04049700000002"/>
    <n v="65.156323573500458"/>
    <m/>
    <m/>
    <m/>
    <m/>
    <n v="152.34884912382489"/>
    <n v="148.35746424127237"/>
    <m/>
    <n v="132.38520584420155"/>
    <n v="6.2681204361794993"/>
    <e v="#REF!"/>
    <m/>
  </r>
  <r>
    <x v="2687"/>
    <n v="11407.191406"/>
    <n v="66.319999999999993"/>
    <n v="10.627687455340581"/>
    <m/>
    <x v="0"/>
    <n v="8.337484103472212"/>
    <n v="7.4962681172795271"/>
    <s v=""/>
    <m/>
    <m/>
    <n v="385.67193600000002"/>
    <n v="49.054471402290879"/>
    <m/>
    <m/>
    <m/>
    <m/>
    <n v="145.24848777864509"/>
    <n v="141.43944374466267"/>
    <m/>
    <n v="116.02854506295981"/>
    <n v="4.7191019661480151"/>
    <e v="#REF!"/>
    <m/>
  </r>
  <r>
    <x v="2688"/>
    <n v="10230.365234000001"/>
    <n v="65.72"/>
    <n v="10.43413116513489"/>
    <m/>
    <x v="0"/>
    <n v="8.4879092790572397"/>
    <n v="6.7227384877367617"/>
    <s v=""/>
    <m/>
    <m/>
    <n v="388.24115"/>
    <n v="49.70675933693115"/>
    <m/>
    <m/>
    <m/>
    <m/>
    <n v="130.26388589220494"/>
    <n v="126.84450145993434"/>
    <m/>
    <n v="116.80148738660191"/>
    <n v="4.7818528874577444"/>
    <e v="#REF!"/>
    <m/>
  </r>
  <r>
    <x v="2689"/>
    <n v="10369.306640999999"/>
    <n v="61.96"/>
    <n v="9.2357527065050995"/>
    <m/>
    <x v="0"/>
    <n v="9.4586950412612634"/>
    <n v="6.8133324707292235"/>
    <s v=""/>
    <m/>
    <m/>
    <n v="337.60211199999998"/>
    <n v="36.736278796848715"/>
    <m/>
    <m/>
    <m/>
    <m/>
    <n v="132.03303559245211"/>
    <n v="128.55382700173706"/>
    <m/>
    <n v="101.56684531368754"/>
    <n v="3.534076314418797"/>
    <e v="#REF!"/>
    <m/>
  </r>
  <r>
    <x v="2690"/>
    <n v="10134.151367"/>
    <n v="63.86"/>
    <n v="9.8009987736810693"/>
    <m/>
    <x v="0"/>
    <n v="8.8781019420288949"/>
    <n v="6.6586463145420609"/>
    <s v=""/>
    <m/>
    <m/>
    <n v="351.11001599999997"/>
    <n v="39.674990551914973"/>
    <m/>
    <m/>
    <m/>
    <m/>
    <n v="129.03878865418233"/>
    <n v="125.63521155951722"/>
    <m/>
    <n v="105.63066822034087"/>
    <n v="3.8167840885490021"/>
    <e v="#REF!"/>
    <m/>
  </r>
  <r>
    <x v="2691"/>
    <n v="10242.330078000001"/>
    <n v="63.85"/>
    <n v="9.796748126736631"/>
    <m/>
    <x v="0"/>
    <n v="8.8804202834335282"/>
    <n v="6.7295500024194865"/>
    <s v=""/>
    <m/>
    <m/>
    <n v="368.10189800000001"/>
    <n v="43.513992511769125"/>
    <m/>
    <m/>
    <m/>
    <m/>
    <n v="130.41623500564168"/>
    <n v="126.97302098894671"/>
    <m/>
    <n v="110.74263816762139"/>
    <n v="4.1861009149035464"/>
    <e v="#REF!"/>
    <m/>
  </r>
  <r>
    <x v="2692"/>
    <n v="10369.028319999999"/>
    <n v="63.98"/>
    <n v="9.8354551278733489"/>
    <m/>
    <x v="0"/>
    <n v="8.8437965541551602"/>
    <n v="6.8126176232898707"/>
    <s v=""/>
    <m/>
    <m/>
    <n v="374.69558699999999"/>
    <n v="45.071735584559256"/>
    <m/>
    <m/>
    <m/>
    <m/>
    <n v="132.02949171360163"/>
    <n v="128.54033927389668"/>
    <m/>
    <n v="112.72633485346903"/>
    <n v="4.3359577615357585"/>
    <e v="#REF!"/>
    <m/>
  </r>
  <r>
    <x v="2693"/>
    <n v="10328.734375"/>
    <n v="66.209999999999994"/>
    <n v="10.517273239910709"/>
    <m/>
    <x v="0"/>
    <n v="8.2268414651728872"/>
    <n v="6.7856139930893606"/>
    <s v=""/>
    <m/>
    <m/>
    <n v="377.26886000000002"/>
    <n v="45.687278162379194"/>
    <m/>
    <m/>
    <m/>
    <m/>
    <n v="131.51642637003184"/>
    <n v="128.03083529473099"/>
    <m/>
    <n v="113.50049831824288"/>
    <n v="4.3951737332137704"/>
    <e v="#REF!"/>
    <m/>
  </r>
  <r>
    <x v="2694"/>
    <n v="10677.754883"/>
    <n v="66.88"/>
    <n v="10.728834995558127"/>
    <m/>
    <x v="0"/>
    <n v="8.0599131799156911"/>
    <n v="7.0147255704399427"/>
    <s v=""/>
    <m/>
    <m/>
    <n v="364.839203"/>
    <n v="42.675714896644301"/>
    <m/>
    <m/>
    <m/>
    <m/>
    <n v="135.960526515846"/>
    <n v="132.35370816279604"/>
    <m/>
    <n v="109.7610636258995"/>
    <n v="4.105457551951547"/>
    <e v="#REF!"/>
    <m/>
  </r>
  <r>
    <x v="2695"/>
    <n v="10797.761719"/>
    <n v="68.14"/>
    <n v="11.131749266809519"/>
    <m/>
    <x v="0"/>
    <n v="7.7558007218733795"/>
    <n v="7.0933791477549599"/>
    <s v=""/>
    <m/>
    <m/>
    <n v="365.81228599999997"/>
    <n v="42.9022555500488"/>
    <m/>
    <m/>
    <m/>
    <m/>
    <n v="137.48858112909036"/>
    <n v="133.83774235820059"/>
    <m/>
    <n v="110.05381348446193"/>
    <n v="4.127251048290062"/>
    <e v="#REF!"/>
    <m/>
  </r>
  <r>
    <x v="2696"/>
    <n v="10973.251953000001"/>
    <n v="67.760000000000005"/>
    <n v="11.006264275542581"/>
    <m/>
    <x v="0"/>
    <n v="7.841901376660867"/>
    <n v="7.2084764144801214"/>
    <s v=""/>
    <m/>
    <m/>
    <n v="389.019226"/>
    <n v="48.344403768057425"/>
    <m/>
    <m/>
    <m/>
    <m/>
    <n v="139.72310934915805"/>
    <n v="136.00939538974208"/>
    <m/>
    <n v="117.03556982247925"/>
    <n v="4.6507925649248545"/>
    <e v="#REF!"/>
    <m/>
  </r>
  <r>
    <x v="2697"/>
    <n v="10951.820313"/>
    <n v="67.349999999999994"/>
    <n v="10.871760858639385"/>
    <m/>
    <x v="0"/>
    <n v="7.9363922107297915"/>
    <n v="7.1942104312113937"/>
    <s v=""/>
    <m/>
    <m/>
    <n v="384.364532"/>
    <n v="47.186287320751589"/>
    <m/>
    <m/>
    <m/>
    <m/>
    <n v="139.45021892505426"/>
    <n v="135.74022508974329"/>
    <m/>
    <n v="115.63521547433893"/>
    <n v="4.5393803032639513"/>
    <e v="#REF!"/>
    <m/>
  </r>
  <r>
    <x v="2698"/>
    <n v="10934.925781"/>
    <n v="64.849999999999994"/>
    <n v="10.061012283015065"/>
    <m/>
    <x v="0"/>
    <n v="8.5251692995538413"/>
    <n v="7.1825516167903443"/>
    <s v=""/>
    <m/>
    <m/>
    <n v="341.78607199999999"/>
    <n v="36.729209909470967"/>
    <m/>
    <m/>
    <m/>
    <m/>
    <n v="139.23509978333132"/>
    <n v="135.52024680179568"/>
    <m/>
    <n v="102.82558038380066"/>
    <n v="3.5333962785450179"/>
    <e v="#REF!"/>
    <m/>
  </r>
  <r>
    <x v="2699"/>
    <n v="10459.624023"/>
    <n v="64.88"/>
    <n v="10.069106896104376"/>
    <m/>
    <x v="0"/>
    <n v="8.5168379344430942"/>
    <n v="6.87017320347592"/>
    <s v=""/>
    <m/>
    <m/>
    <n v="344.503174"/>
    <n v="37.312222498488772"/>
    <m/>
    <m/>
    <m/>
    <m/>
    <n v="133.18305251499856"/>
    <n v="129.62629686220001"/>
    <m/>
    <n v="103.64301448366646"/>
    <n v="3.5894828243067667"/>
    <e v="#REF!"/>
    <m/>
  </r>
  <r>
    <x v="2700"/>
    <n v="10535.492188"/>
    <n v="63.53"/>
    <n v="9.6489147978555536"/>
    <m/>
    <x v="0"/>
    <n v="8.870825270723989"/>
    <n v="6.9198254235697974"/>
    <s v=""/>
    <m/>
    <m/>
    <n v="321.11630200000002"/>
    <n v="32.245452238084276"/>
    <m/>
    <m/>
    <m/>
    <m/>
    <n v="134.14908664597618"/>
    <n v="130.56313400314718"/>
    <m/>
    <n v="96.607126003220543"/>
    <n v="3.1020531402356322"/>
    <e v="#REF!"/>
    <m/>
  </r>
  <r>
    <x v="2701"/>
    <n v="10248.786133"/>
    <n v="65.86"/>
    <n v="10.355425537541457"/>
    <m/>
    <x v="0"/>
    <n v="8.2196780655406343"/>
    <n v="6.7313385763361477"/>
    <s v=""/>
    <m/>
    <m/>
    <n v="349.355591"/>
    <n v="37.915870437364276"/>
    <m/>
    <m/>
    <m/>
    <m/>
    <n v="130.49844036122749"/>
    <n v="127.00676776746516"/>
    <m/>
    <n v="105.10285335705747"/>
    <n v="3.6475545167289898"/>
    <e v="#REF!"/>
    <m/>
  </r>
  <r>
    <x v="2702"/>
    <n v="10761.109375"/>
    <n v="66.48"/>
    <n v="10.549123761667115"/>
    <m/>
    <x v="0"/>
    <n v="8.0644916009181156"/>
    <n v="7.0676453174170843"/>
    <s v=""/>
    <m/>
    <m/>
    <n v="352.18325800000002"/>
    <n v="38.528656554215559"/>
    <m/>
    <m/>
    <m/>
    <m/>
    <n v="137.02188452077866"/>
    <n v="133.35219693860458"/>
    <m/>
    <n v="105.95355069152089"/>
    <n v="3.7065053133881922"/>
    <e v="#REF!"/>
    <m/>
  </r>
  <r>
    <x v="2703"/>
    <n v="10776.613281"/>
    <n v="67.3"/>
    <n v="10.805452202601835"/>
    <m/>
    <x v="0"/>
    <n v="7.8651282701835461"/>
    <n v="7.0772752828591381"/>
    <s v=""/>
    <m/>
    <m/>
    <n v="355.159424"/>
    <n v="39.176811465063594"/>
    <m/>
    <m/>
    <m/>
    <m/>
    <n v="137.21929673391796"/>
    <n v="133.5338949427441"/>
    <m/>
    <n v="106.84892362020048"/>
    <n v="3.7688586326007729"/>
    <e v="#REF!"/>
    <m/>
  </r>
  <r>
    <x v="2704"/>
    <n v="10709.650390999999"/>
    <n v="66.42"/>
    <n v="10.521604258381714"/>
    <m/>
    <x v="0"/>
    <n v="8.0704042278153647"/>
    <n v="7.0331159960609249"/>
    <s v=""/>
    <m/>
    <m/>
    <n v="359.757385"/>
    <n v="40.190157209280621"/>
    <m/>
    <m/>
    <m/>
    <m/>
    <n v="136.36665403129163"/>
    <n v="132.70069836236792"/>
    <m/>
    <n v="108.23220997133969"/>
    <n v="3.8663437701880259"/>
    <e v="#REF!"/>
    <m/>
  </r>
  <r>
    <x v="2705"/>
    <n v="10843.871094"/>
    <n v="66.16"/>
    <n v="10.437972536134806"/>
    <m/>
    <x v="0"/>
    <n v="8.1331670543988714"/>
    <n v="7.1210744940613768"/>
    <s v=""/>
    <m/>
    <m/>
    <n v="359.93786599999999"/>
    <n v="40.229445866903447"/>
    <m/>
    <m/>
    <m/>
    <m/>
    <n v="138.0756947097081"/>
    <n v="134.36029762364873"/>
    <m/>
    <n v="108.28650727919852"/>
    <n v="3.8701233885619493"/>
    <e v="#REF!"/>
    <m/>
  </r>
  <r>
    <x v="2706"/>
    <n v="10795.254883"/>
    <n v="65.400000000000006"/>
    <n v="10.196934851360002"/>
    <m/>
    <x v="0"/>
    <n v="8.3196000009073945"/>
    <n v="7.0889641450510599"/>
    <s v=""/>
    <m/>
    <m/>
    <n v="353.20590199999998"/>
    <n v="38.723615620161517"/>
    <m/>
    <m/>
    <m/>
    <m/>
    <n v="137.45666142816225"/>
    <n v="133.75444017145898"/>
    <m/>
    <n v="106.2612108668191"/>
    <n v="3.7252606212148498"/>
    <e v="#REF!"/>
    <m/>
  </r>
  <r>
    <x v="2707"/>
    <n v="10619.821289"/>
    <n v="64.8"/>
    <n v="10.00862846426001"/>
    <m/>
    <x v="0"/>
    <n v="8.4718201368646806"/>
    <n v="6.9735799410089241"/>
    <s v=""/>
    <m/>
    <m/>
    <n v="346.238922"/>
    <n v="37.195012467365629"/>
    <m/>
    <m/>
    <m/>
    <m/>
    <n v="135.22285440878764"/>
    <n v="131.57737321209802"/>
    <m/>
    <n v="104.16521041299626"/>
    <n v="3.5782070716074994"/>
    <e v="#REF!"/>
    <m/>
  </r>
  <r>
    <x v="2708"/>
    <n v="10676.529296999999"/>
    <n v="66.400000000000006"/>
    <n v="10.499083877182608"/>
    <m/>
    <x v="0"/>
    <n v="8.0530176497680088"/>
    <n v="7.0102702454057582"/>
    <s v=""/>
    <m/>
    <m/>
    <n v="353.95678700000002"/>
    <n v="38.850207238477523"/>
    <m/>
    <m/>
    <m/>
    <m/>
    <n v="135.94492105199367"/>
    <n v="132.26964517509629"/>
    <m/>
    <n v="106.48711295075918"/>
    <n v="3.7374388944245176"/>
    <e v="#REF!"/>
    <m/>
  </r>
  <r>
    <x v="2709"/>
    <n v="10796.306640999999"/>
    <n v="65.319999999999993"/>
    <n v="10.15632294223894"/>
    <m/>
    <x v="0"/>
    <n v="8.3145640859790273"/>
    <n v="7.088732228990871"/>
    <s v=""/>
    <m/>
    <m/>
    <n v="340.81585699999999"/>
    <n v="35.964590710211887"/>
    <m/>
    <m/>
    <m/>
    <m/>
    <n v="137.47005352912487"/>
    <n v="133.75006438366225"/>
    <m/>
    <n v="102.53369335666613"/>
    <n v="3.459838948021841"/>
    <e v="#REF!"/>
    <m/>
  </r>
  <r>
    <x v="2710"/>
    <n v="10603.355469"/>
    <n v="65.849999999999994"/>
    <n v="10.319893543905275"/>
    <m/>
    <x v="0"/>
    <n v="8.1792041767414219"/>
    <n v="6.9618614786999968"/>
    <s v=""/>
    <m/>
    <m/>
    <n v="341.80865499999999"/>
    <n v="36.173189105473604"/>
    <m/>
    <m/>
    <m/>
    <m/>
    <n v="135.01319408400536"/>
    <n v="131.35626948894051"/>
    <m/>
    <n v="102.83237442917594"/>
    <n v="3.4799063765166247"/>
    <e v="#REF!"/>
    <m/>
  </r>
  <r>
    <x v="2711"/>
    <n v="10669.371094"/>
    <n v="67.31"/>
    <n v="10.776211484414221"/>
    <m/>
    <x v="0"/>
    <n v="7.816086288519883"/>
    <n v="7.0050231323115568"/>
    <s v=""/>
    <m/>
    <m/>
    <n v="350.766144"/>
    <n v="38.06812875939562"/>
    <m/>
    <m/>
    <m/>
    <m/>
    <n v="135.85377520162987"/>
    <n v="132.17064274539419"/>
    <m/>
    <n v="105.52721509315276"/>
    <n v="3.6622019591806265"/>
    <e v="#REF!"/>
    <m/>
  </r>
  <r>
    <x v="2712"/>
    <n v="10927.913086"/>
    <n v="68.3"/>
    <n v="11.091868705542426"/>
    <m/>
    <x v="0"/>
    <n v="7.5857603797596873"/>
    <n v="7.1745832885798473"/>
    <s v=""/>
    <m/>
    <m/>
    <n v="365.590485"/>
    <n v="41.284792939655539"/>
    <m/>
    <m/>
    <m/>
    <m/>
    <n v="139.14580669551069"/>
    <n v="135.36990053722309"/>
    <m/>
    <n v="109.98708514640752"/>
    <n v="3.9716491068833246"/>
    <e v="#REF!"/>
    <m/>
  </r>
  <r>
    <x v="2713"/>
    <n v="11392.635742"/>
    <n v="71.47"/>
    <n v="12.117096814014435"/>
    <m/>
    <x v="0"/>
    <n v="6.8812114663820942"/>
    <n v="7.4791070622453528"/>
    <s v=""/>
    <m/>
    <m/>
    <n v="387.73126200000002"/>
    <n v="46.281770536731869"/>
    <m/>
    <m/>
    <m/>
    <m/>
    <n v="145.06314959071025"/>
    <n v="141.11564928585585"/>
    <m/>
    <n v="116.64808871466674"/>
    <n v="4.4523646487912787"/>
    <e v="#REF!"/>
    <m/>
  </r>
  <r>
    <x v="2714"/>
    <n v="11548.719727"/>
    <n v="70.28"/>
    <n v="11.712177133490753"/>
    <m/>
    <x v="0"/>
    <n v="7.1100023259384386"/>
    <n v="7.5813767009484083"/>
    <s v=""/>
    <m/>
    <m/>
    <n v="381.190765"/>
    <n v="44.719198278542848"/>
    <m/>
    <m/>
    <m/>
    <m/>
    <n v="147.05057681804598"/>
    <n v="143.04527087673586"/>
    <m/>
    <n v="114.68039472383757"/>
    <n v="4.3020432284380714"/>
    <e v="#REF!"/>
    <m/>
  </r>
  <r>
    <x v="2715"/>
    <n v="11429.047852"/>
    <n v="70.09"/>
    <n v="11.647445806727088"/>
    <m/>
    <x v="0"/>
    <n v="7.148075598184163"/>
    <n v="7.5026205438899325"/>
    <s v=""/>
    <m/>
    <m/>
    <n v="379.484039"/>
    <n v="44.317609555515524"/>
    <m/>
    <m/>
    <m/>
    <m/>
    <n v="145.52678728434515"/>
    <n v="141.55930120868979"/>
    <m/>
    <n v="114.16692999872694"/>
    <n v="4.2634098872105355"/>
    <e v="#REF!"/>
    <m/>
  </r>
  <r>
    <x v="2716"/>
    <n v="11426.602539"/>
    <n v="71.239999999999995"/>
    <n v="12.028206033842579"/>
    <m/>
    <x v="0"/>
    <n v="6.9131397474704857"/>
    <n v="7.5008200815412067"/>
    <s v=""/>
    <m/>
    <m/>
    <n v="377.44183299999997"/>
    <n v="43.839487124605476"/>
    <m/>
    <m/>
    <m/>
    <m/>
    <n v="145.49565095965713"/>
    <n v="141.52533011946207"/>
    <m/>
    <n v="113.55253686098293"/>
    <n v="4.2174139068387699"/>
    <e v="#REF!"/>
    <m/>
  </r>
  <r>
    <x v="2717"/>
    <n v="11502.828125"/>
    <n v="69.83"/>
    <n v="11.550682895989638"/>
    <m/>
    <x v="0"/>
    <n v="7.1864330870840138"/>
    <n v="7.5506606832117331"/>
    <s v=""/>
    <m/>
    <m/>
    <n v="366.22900399999997"/>
    <n v="41.23370769468378"/>
    <m/>
    <m/>
    <m/>
    <m/>
    <n v="146.46623615477515"/>
    <n v="142.46572164040154"/>
    <m/>
    <n v="110.17918216890141"/>
    <n v="3.9667346419406622"/>
    <e v="#REF!"/>
    <m/>
  </r>
  <r>
    <x v="2718"/>
    <n v="11495.038086"/>
    <n v="72.2"/>
    <n v="12.330273017585464"/>
    <m/>
    <x v="0"/>
    <n v="6.6982501367960943"/>
    <n v="7.5449580057269037"/>
    <s v=""/>
    <m/>
    <m/>
    <n v="379.935608"/>
    <n v="44.316735496326956"/>
    <m/>
    <m/>
    <m/>
    <m/>
    <n v="146.36704509676491"/>
    <n v="142.35812363047307"/>
    <m/>
    <n v="114.30278352908476"/>
    <n v="4.2633258016151272"/>
    <e v="#REF!"/>
    <m/>
  </r>
  <r>
    <x v="2719"/>
    <n v="11745.974609000001"/>
    <n v="73.650000000000006"/>
    <n v="12.823987199460579"/>
    <m/>
    <x v="0"/>
    <n v="6.4288581727185203"/>
    <n v="7.7094636725156693"/>
    <s v=""/>
    <m/>
    <m/>
    <n v="369.13690200000002"/>
    <n v="41.796477460511049"/>
    <m/>
    <m/>
    <m/>
    <m/>
    <n v="149.56223567408878"/>
    <n v="145.46201341128469"/>
    <m/>
    <n v="111.05401682145828"/>
    <n v="4.0208738026019697"/>
    <e v="#REF!"/>
    <m/>
  </r>
  <r>
    <x v="2720"/>
    <n v="11913.077148"/>
    <n v="78.349999999999994"/>
    <n v="14.458978268561003"/>
    <m/>
    <x v="0"/>
    <n v="5.6080039431327835"/>
    <n v="7.818937815890612"/>
    <s v=""/>
    <m/>
    <m/>
    <n v="392.18997200000001"/>
    <n v="47.0157531878681"/>
    <m/>
    <m/>
    <m/>
    <m/>
    <n v="151.68996284459595"/>
    <n v="147.52756945879099"/>
    <m/>
    <n v="117.98948171184264"/>
    <n v="4.5229747047776074"/>
    <e v="#REF!"/>
    <m/>
  </r>
  <r>
    <x v="2721"/>
    <n v="12801.635742"/>
    <n v="80.89"/>
    <n v="15.394602915711927"/>
    <m/>
    <x v="0"/>
    <n v="5.2441043612976115"/>
    <n v="8.4019088727056062"/>
    <s v=""/>
    <m/>
    <m/>
    <n v="413.77298000000002"/>
    <n v="52.189153231042525"/>
    <m/>
    <m/>
    <m/>
    <m/>
    <n v="163.00403547542203"/>
    <n v="158.52705623076022"/>
    <m/>
    <n v="124.48268171569831"/>
    <n v="5.0206623083234589"/>
    <e v="#REF!"/>
    <m/>
  </r>
  <r>
    <x v="2722"/>
    <n v="12971.548828000001"/>
    <n v="79.91"/>
    <n v="15.019774147733145"/>
    <m/>
    <x v="0"/>
    <n v="5.3708983176983525"/>
    <n v="8.5132038413802178"/>
    <s v=""/>
    <m/>
    <m/>
    <n v="409.76669299999998"/>
    <n v="51.177209883988496"/>
    <m/>
    <m/>
    <m/>
    <m/>
    <n v="165.16754951817947"/>
    <n v="160.62696757526393"/>
    <m/>
    <n v="123.27739917288281"/>
    <n v="4.9233120831105532"/>
    <e v="#REF!"/>
    <m/>
  </r>
  <r>
    <x v="2723"/>
    <n v="13031.201171999999"/>
    <n v="80.34"/>
    <n v="15.175928965168167"/>
    <m/>
    <x v="0"/>
    <n v="5.3128165523173561"/>
    <n v="8.5516857968368889"/>
    <s v=""/>
    <m/>
    <m/>
    <n v="393.888306"/>
    <n v="47.207346750600273"/>
    <m/>
    <m/>
    <m/>
    <m/>
    <n v="165.92710657741264"/>
    <n v="161.35304437625936"/>
    <m/>
    <n v="118.50042172239854"/>
    <n v="4.541406246953974"/>
    <e v="#REF!"/>
    <m/>
  </r>
  <r>
    <x v="2724"/>
    <n v="13075.242188"/>
    <n v="84.56"/>
    <n v="16.768192145803273"/>
    <m/>
    <x v="0"/>
    <n v="4.7544099013707521"/>
    <n v="8.5803642481325539"/>
    <s v=""/>
    <m/>
    <m/>
    <n v="403.99704000000003"/>
    <n v="49.629123580017861"/>
    <m/>
    <m/>
    <m/>
    <m/>
    <n v="166.48788361240398"/>
    <n v="161.89414884787868"/>
    <m/>
    <n v="121.54161188679899"/>
    <n v="4.7743842298080006"/>
    <e v="#REF!"/>
    <m/>
  </r>
  <r>
    <x v="2725"/>
    <n v="13654.214844"/>
    <n v="81.540000000000006"/>
    <n v="15.568587147931337"/>
    <m/>
    <x v="0"/>
    <n v="5.0937631187810384"/>
    <n v="8.9600701752146747"/>
    <s v=""/>
    <m/>
    <m/>
    <n v="388.650757"/>
    <n v="45.857506147184829"/>
    <m/>
    <m/>
    <m/>
    <m/>
    <n v="173.85997896489829"/>
    <n v="169.0584330320651"/>
    <m/>
    <n v="116.92471674249055"/>
    <n v="4.4115498798692245"/>
    <e v="#REF!"/>
    <m/>
  </r>
  <r>
    <x v="2726"/>
    <n v="13271.298828000001"/>
    <n v="83.97"/>
    <n v="16.49452756210956"/>
    <m/>
    <x v="0"/>
    <n v="4.7898961886969706"/>
    <n v="8.7085691275415815"/>
    <s v=""/>
    <m/>
    <m/>
    <n v="386.73010299999999"/>
    <n v="45.40309493784504"/>
    <m/>
    <m/>
    <m/>
    <m/>
    <n v="168.98428517747141"/>
    <n v="164.31311606533529"/>
    <m/>
    <n v="116.34689225388333"/>
    <n v="4.3678349488928205"/>
    <e v="#REF!"/>
    <m/>
  </r>
  <r>
    <x v="2727"/>
    <n v="13437.874023"/>
    <n v="83.7"/>
    <n v="16.386477835491277"/>
    <m/>
    <x v="0"/>
    <n v="4.8204500425591892"/>
    <n v="8.817645546675168"/>
    <s v=""/>
    <m/>
    <m/>
    <n v="382.81997699999999"/>
    <n v="44.483831878385239"/>
    <m/>
    <m/>
    <m/>
    <m/>
    <n v="171.10529764355985"/>
    <n v="166.37116785944764"/>
    <m/>
    <n v="115.17053953426814"/>
    <n v="4.2794006841399161"/>
    <e v="#REF!"/>
    <m/>
  </r>
  <r>
    <x v="2728"/>
    <n v="13737.032227"/>
    <n v="84.05"/>
    <n v="16.517546348964473"/>
    <m/>
    <x v="0"/>
    <n v="4.7798847180120774"/>
    <n v="9.0132429518336679"/>
    <s v=""/>
    <m/>
    <m/>
    <n v="383.15673800000002"/>
    <n v="44.558652608625948"/>
    <m/>
    <m/>
    <m/>
    <m/>
    <n v="174.9144979270512"/>
    <n v="170.06169596632617"/>
    <m/>
    <n v="115.27185333290542"/>
    <n v="4.2865985326763303"/>
    <e v="#REF!"/>
    <m/>
  </r>
  <r>
    <x v="2729"/>
    <n v="13550.451171999999"/>
    <n v="84.37"/>
    <n v="16.641313138240431"/>
    <m/>
    <x v="0"/>
    <n v="4.7432393974012852"/>
    <n v="8.890590608268667"/>
    <s v=""/>
    <m/>
    <m/>
    <n v="387.60217299999999"/>
    <n v="45.591429169711958"/>
    <m/>
    <m/>
    <m/>
    <m/>
    <n v="172.53874958354223"/>
    <n v="167.74749388918534"/>
    <m/>
    <n v="116.60925257582559"/>
    <n v="4.3859529393326211"/>
    <e v="#REF!"/>
    <m/>
  </r>
  <r>
    <x v="2730"/>
    <n v="13950.488281"/>
    <n v="86.51"/>
    <n v="17.483401340030397"/>
    <m/>
    <x v="0"/>
    <n v="4.5023730197960692"/>
    <n v="9.1528208462894369"/>
    <s v=""/>
    <m/>
    <m/>
    <n v="402.141998"/>
    <n v="49.010640037657808"/>
    <m/>
    <m/>
    <m/>
    <m/>
    <n v="177.63244732819732"/>
    <n v="172.69524901459144"/>
    <m/>
    <n v="120.98352662261559"/>
    <n v="4.714885333635098"/>
    <e v="#REF!"/>
    <m/>
  </r>
  <r>
    <x v="2731"/>
    <n v="14133.733398"/>
    <n v="93.02"/>
    <n v="20.112277969355695"/>
    <m/>
    <x v="0"/>
    <n v="3.8245187593024448"/>
    <n v="9.2728053727923587"/>
    <s v=""/>
    <m/>
    <m/>
    <n v="414.06735200000003"/>
    <n v="51.916083353031205"/>
    <m/>
    <m/>
    <m/>
    <m/>
    <n v="179.9657189627095"/>
    <n v="174.95911477032948"/>
    <m/>
    <n v="124.57124287786509"/>
    <n v="4.994392641942774"/>
    <e v="#REF!"/>
    <m/>
  </r>
  <r>
    <x v="2732"/>
    <n v="15579.729492"/>
    <n v="95.33"/>
    <n v="21.108644306116503"/>
    <m/>
    <x v="0"/>
    <n v="3.6343683022854956"/>
    <n v="10.221222882250409"/>
    <s v=""/>
    <m/>
    <m/>
    <n v="454.71929899999998"/>
    <n v="62.108428626565235"/>
    <m/>
    <m/>
    <m/>
    <m/>
    <n v="198.37767844616798"/>
    <n v="192.85383823496016"/>
    <m/>
    <n v="136.80129081266361"/>
    <n v="5.9749091014015061"/>
    <e v="#REF!"/>
    <m/>
  </r>
  <r>
    <x v="2733"/>
    <n v="15479.595703000001"/>
    <n v="94.18"/>
    <n v="20.59191326926134"/>
    <m/>
    <x v="0"/>
    <n v="3.7218644941006263"/>
    <n v="10.15473625616068"/>
    <s v=""/>
    <m/>
    <m/>
    <n v="444.16305499999999"/>
    <n v="59.220176309528213"/>
    <m/>
    <m/>
    <m/>
    <m/>
    <n v="197.1026685940368"/>
    <n v="191.59936984302607"/>
    <m/>
    <n v="133.62546825903712"/>
    <n v="5.6970555887974657"/>
    <e v="#REF!"/>
    <m/>
  </r>
  <r>
    <x v="2734"/>
    <n v="15332.350586"/>
    <n v="93.58"/>
    <n v="20.327089512940724"/>
    <m/>
    <x v="0"/>
    <n v="3.7690931081987546"/>
    <n v="10.057880516647971"/>
    <s v=""/>
    <m/>
    <m/>
    <n v="449.67962599999998"/>
    <n v="60.689660043592788"/>
    <m/>
    <m/>
    <m/>
    <m/>
    <n v="195.22778723053216"/>
    <n v="189.77189759872658"/>
    <m/>
    <n v="135.28511638771639"/>
    <n v="5.8384217758220149"/>
    <e v="#REF!"/>
    <m/>
  </r>
  <r>
    <x v="2735"/>
    <n v="15290.909180000001"/>
    <n v="96.28"/>
    <n v="21.497465061981661"/>
    <m/>
    <x v="0"/>
    <n v="3.5514027564028265"/>
    <n v="10.030434263789147"/>
    <s v=""/>
    <m/>
    <m/>
    <n v="462.96054099999998"/>
    <n v="64.272842358711557"/>
    <m/>
    <m/>
    <m/>
    <m/>
    <n v="194.70011119366345"/>
    <n v="189.25404222369281"/>
    <m/>
    <n v="139.28065015804196"/>
    <n v="6.1831284299753424"/>
    <e v="#REF!"/>
    <m/>
  </r>
  <r>
    <x v="2736"/>
    <n v="15701.298828000001"/>
    <n v="98.92"/>
    <n v="22.673653525856331"/>
    <m/>
    <x v="0"/>
    <n v="3.3564587846472205"/>
    <n v="10.299371006633391"/>
    <s v=""/>
    <m/>
    <m/>
    <n v="461.00528000000003"/>
    <n v="63.72830306791338"/>
    <m/>
    <m/>
    <m/>
    <m/>
    <n v="199.92562847048038"/>
    <n v="194.32833555409144"/>
    <m/>
    <n v="138.69241423037431"/>
    <n v="6.1307430639854337"/>
    <e v="#REF!"/>
    <m/>
  </r>
  <r>
    <x v="2737"/>
    <n v="16276.440430000001"/>
    <n v="99.08"/>
    <n v="22.744259269622709"/>
    <m/>
    <x v="0"/>
    <n v="3.3454261310790026"/>
    <n v="10.676361066362047"/>
    <s v=""/>
    <m/>
    <m/>
    <n v="474.62643400000002"/>
    <n v="67.492478475590644"/>
    <m/>
    <m/>
    <m/>
    <m/>
    <n v="207.24894277071624"/>
    <n v="201.44137680489436"/>
    <m/>
    <n v="142.79030814790974"/>
    <n v="6.4928614817259662"/>
    <e v="#REF!"/>
    <m/>
  </r>
  <r>
    <x v="2738"/>
    <n v="15955.577148"/>
    <n v="102.89"/>
    <n v="24.484607671523779"/>
    <m/>
    <x v="0"/>
    <n v="3.0879634599852053"/>
    <n v="10.465076969784462"/>
    <s v=""/>
    <m/>
    <m/>
    <n v="459.94030800000002"/>
    <n v="63.3108154744763"/>
    <m/>
    <m/>
    <m/>
    <m/>
    <n v="203.16337035981766"/>
    <n v="197.45487250375521"/>
    <m/>
    <n v="138.37201977032007"/>
    <n v="6.0905802313891106"/>
    <e v="#REF!"/>
    <m/>
  </r>
  <r>
    <x v="2739"/>
    <n v="16685.691406000002"/>
    <n v="108.03"/>
    <n v="26.927680251786605"/>
    <m/>
    <x v="0"/>
    <n v="2.7792764812007329"/>
    <n v="10.943665554119649"/>
    <s v=""/>
    <m/>
    <m/>
    <n v="480.36007699999999"/>
    <n v="68.930605483633173"/>
    <m/>
    <m/>
    <m/>
    <m/>
    <n v="212.45996126512568"/>
    <n v="206.48487277747546"/>
    <m/>
    <n v="144.51526190550027"/>
    <n v="6.6312111121922142"/>
    <e v="#REF!"/>
    <m/>
  </r>
  <r>
    <x v="2740"/>
    <n v="17645.191406000002"/>
    <n v="107.67"/>
    <n v="26.744987793645134"/>
    <m/>
    <x v="0"/>
    <n v="2.7976551710302324"/>
    <n v="11.572672819889924"/>
    <s v=""/>
    <m/>
    <m/>
    <n v="479.48406999999997"/>
    <n v="68.677426636580932"/>
    <m/>
    <m/>
    <m/>
    <m/>
    <n v="224.67733529378501"/>
    <n v="218.35296986125289"/>
    <m/>
    <n v="144.2517171458552"/>
    <n v="6.6068549880559848"/>
    <e v="#REF!"/>
    <m/>
  </r>
  <r>
    <x v="2741"/>
    <n v="17803.861327999999"/>
    <n v="110.25"/>
    <n v="28.023341718403806"/>
    <m/>
    <x v="0"/>
    <n v="2.663434117704397"/>
    <n v="11.676433238909402"/>
    <s v=""/>
    <m/>
    <m/>
    <n v="471.63043199999998"/>
    <n v="66.425932509997168"/>
    <m/>
    <m/>
    <m/>
    <m/>
    <n v="226.69768942007178"/>
    <n v="220.31071946668644"/>
    <m/>
    <n v="141.88896760270157"/>
    <n v="6.3902584158006785"/>
    <e v="#REF!"/>
    <m/>
  </r>
  <r>
    <x v="2742"/>
    <n v="17817.083984000001"/>
    <n v="114.02"/>
    <n v="29.936249505530064"/>
    <m/>
    <x v="0"/>
    <n v="2.4811431534835462"/>
    <n v="11.684801014740259"/>
    <s v=""/>
    <m/>
    <m/>
    <n v="509.74456800000002"/>
    <n v="77.160177987914267"/>
    <m/>
    <m/>
    <m/>
    <m/>
    <n v="226.86605433305178"/>
    <n v="220.46860250133514"/>
    <m/>
    <n v="153.35552073663712"/>
    <n v="7.4229063578104739"/>
    <e v="#REF!"/>
    <m/>
  </r>
  <r>
    <x v="2743"/>
    <n v="18370.017577999999"/>
    <n v="112.49"/>
    <n v="29.122304052970485"/>
    <m/>
    <x v="0"/>
    <n v="2.5476014217811271"/>
    <n v="12.046485290337648"/>
    <s v=""/>
    <m/>
    <m/>
    <n v="608.45404099999996"/>
    <n v="107.03526912155797"/>
    <m/>
    <m/>
    <m/>
    <m/>
    <n v="233.90659266646381"/>
    <n v="227.29285450931309"/>
    <m/>
    <n v="183.05204637681621"/>
    <n v="10.29692777272771"/>
    <e v="#REF!"/>
    <m/>
  </r>
  <r>
    <x v="2744"/>
    <n v="18365.015625"/>
    <n v="117.04"/>
    <n v="31.474389650841594"/>
    <m/>
    <x v="0"/>
    <n v="2.3413778393758529"/>
    <n v="12.042891712089025"/>
    <s v=""/>
    <m/>
    <m/>
    <n v="603.89776600000005"/>
    <n v="105.429533477704"/>
    <m/>
    <m/>
    <m/>
    <m/>
    <n v="233.8429024833739"/>
    <n v="227.22505094351393"/>
    <m/>
    <n v="181.68130116615941"/>
    <n v="10.14245398028009"/>
    <e v="#REF!"/>
    <m/>
  </r>
  <r>
    <x v="2745"/>
    <n v="19104.410156000002"/>
    <n v="115.83"/>
    <n v="30.819887676608996"/>
    <m/>
    <x v="0"/>
    <n v="2.389667907240173"/>
    <n v="12.527424928220224"/>
    <s v=""/>
    <m/>
    <m/>
    <n v="570.686646"/>
    <n v="93.831005534152112"/>
    <m/>
    <m/>
    <m/>
    <m/>
    <n v="243.25765969022345"/>
    <n v="236.36721441648749"/>
    <m/>
    <n v="171.68980950234447"/>
    <n v="9.026660975928559"/>
    <e v="#REF!"/>
    <m/>
  </r>
  <r>
    <x v="2746"/>
    <n v="17153.914063"/>
    <n v="102.24"/>
    <n v="23.582183925852885"/>
    <m/>
    <x v="0"/>
    <n v="2.9502892074195182"/>
    <n v="11.247831404266297"/>
    <s v=""/>
    <m/>
    <m/>
    <n v="517.49371299999996"/>
    <n v="76.335350501653849"/>
    <m/>
    <m/>
    <m/>
    <m/>
    <n v="218.4218698938507"/>
    <n v="212.22386823198664"/>
    <m/>
    <n v="155.68683379290238"/>
    <n v="7.3435569142047541"/>
    <e v="#REF!"/>
    <m/>
  </r>
  <r>
    <x v="2747"/>
    <n v="18178.322265999999"/>
    <n v="119.18"/>
    <n v="31.38542778486001"/>
    <m/>
    <x v="0"/>
    <n v="1.972477196181013"/>
    <n v="11.918605778054259"/>
    <s v=""/>
    <m/>
    <m/>
    <n v="614.84252900000001"/>
    <n v="105.04702647305386"/>
    <m/>
    <m/>
    <m/>
    <m/>
    <n v="231.46572416594839"/>
    <n v="224.88002631257226"/>
    <m/>
    <n v="184.97400879772769"/>
    <n v="10.105656324406754"/>
    <e v="#REF!"/>
    <m/>
  </r>
  <r>
    <x v="2748"/>
    <n v="19633.769531000002"/>
    <n v="116.44"/>
    <n v="29.938689050232771"/>
    <m/>
    <x v="0"/>
    <n v="2.0630707353881679"/>
    <n v="12.872533832098467"/>
    <s v=""/>
    <m/>
    <m/>
    <n v="587.32415800000001"/>
    <n v="95.641430283337485"/>
    <m/>
    <m/>
    <m/>
    <m/>
    <n v="249.99802600596323"/>
    <n v="242.87872262726682"/>
    <m/>
    <n v="176.69516802246125"/>
    <n v="9.2008261182532749"/>
    <e v="#REF!"/>
    <m/>
  </r>
  <r>
    <x v="2749"/>
    <n v="18801.744140999999"/>
    <n v="116.53"/>
    <n v="29.981355461395214"/>
    <m/>
    <x v="0"/>
    <n v="2.0597741230465272"/>
    <n v="12.326710256337957"/>
    <s v=""/>
    <m/>
    <m/>
    <n v="598.35235599999999"/>
    <n v="99.230596963800494"/>
    <m/>
    <m/>
    <m/>
    <m/>
    <n v="239.40379422798389"/>
    <n v="232.58013381874562"/>
    <m/>
    <n v="180.01297688840435"/>
    <n v="9.5461084758940693"/>
    <e v="#REF!"/>
    <m/>
  </r>
  <r>
    <x v="2750"/>
    <n v="19205.925781000002"/>
    <n v="118.17"/>
    <n v="30.821532494898907"/>
    <m/>
    <x v="0"/>
    <n v="2.0016899078181858"/>
    <n v="12.591370175692562"/>
    <s v=""/>
    <m/>
    <m/>
    <n v="616.70874000000003"/>
    <n v="105.31632040384685"/>
    <m/>
    <m/>
    <m/>
    <m/>
    <n v="244.55026454731373"/>
    <n v="237.57373212517967"/>
    <m/>
    <n v="185.5354542307459"/>
    <n v="10.131562739906679"/>
    <e v="#REF!"/>
    <m/>
  </r>
  <r>
    <x v="2751"/>
    <n v="19446.966797000001"/>
    <n v="115.34"/>
    <n v="29.341733038843941"/>
    <m/>
    <x v="0"/>
    <n v="2.0974608467448044"/>
    <n v="12.74906439585218"/>
    <s v=""/>
    <m/>
    <m/>
    <n v="569.35418700000002"/>
    <n v="89.140401850695042"/>
    <m/>
    <m/>
    <m/>
    <m/>
    <n v="247.61945500976296"/>
    <n v="240.54910366101251"/>
    <m/>
    <n v="171.28894217264059"/>
    <n v="8.5754189905957059"/>
    <e v="#REF!"/>
    <m/>
  </r>
  <r>
    <x v="2752"/>
    <n v="19343.128906000002"/>
    <n v="115.76"/>
    <n v="29.544736234056149"/>
    <m/>
    <x v="0"/>
    <n v="2.0820762423908121"/>
    <n v="12.680000100577621"/>
    <s v=""/>
    <m/>
    <m/>
    <n v="591.84338400000001"/>
    <n v="96.174970842003205"/>
    <m/>
    <m/>
    <m/>
    <m/>
    <n v="246.29728059319791"/>
    <n v="239.24599985610274"/>
    <m/>
    <n v="178.05476712378322"/>
    <n v="9.2521533923517065"/>
    <e v="#REF!"/>
    <m/>
  </r>
  <r>
    <x v="2753"/>
    <n v="19191.529297000001"/>
    <n v="113.68"/>
    <n v="28.479570611024215"/>
    <m/>
    <x v="0"/>
    <n v="2.1567902270325279"/>
    <n v="12.580294577378483"/>
    <s v=""/>
    <m/>
    <m/>
    <n v="554.82775900000001"/>
    <n v="84.142673045303795"/>
    <m/>
    <m/>
    <m/>
    <m/>
    <n v="244.36695320836048"/>
    <n v="237.36475794760568"/>
    <m/>
    <n v="166.91869858353527"/>
    <n v="8.0946311815012013"/>
    <e v="#REF!"/>
    <m/>
  </r>
  <r>
    <x v="2754"/>
    <n v="18320.884765999999"/>
    <n v="111.35"/>
    <n v="27.308836256118742"/>
    <m/>
    <x v="0"/>
    <n v="2.2450896592964278"/>
    <n v="12.009263298294089"/>
    <s v=""/>
    <m/>
    <m/>
    <n v="573.47912599999995"/>
    <n v="89.797524619494808"/>
    <m/>
    <m/>
    <m/>
    <m/>
    <n v="233.28098147179594"/>
    <n v="226.5905506739455"/>
    <m/>
    <n v="172.52992090603604"/>
    <n v="8.6386350290443179"/>
    <e v="#REF!"/>
    <m/>
  </r>
  <r>
    <x v="2755"/>
    <n v="18553.298827999999"/>
    <n v="111.37"/>
    <n v="27.31535313879608"/>
    <m/>
    <x v="0"/>
    <n v="2.2441662933095436"/>
    <n v="12.161293208323988"/>
    <s v=""/>
    <m/>
    <m/>
    <n v="559.67852800000003"/>
    <n v="85.473423952497527"/>
    <m/>
    <m/>
    <m/>
    <m/>
    <n v="236.24032438474438"/>
    <n v="229.45904811437373"/>
    <m/>
    <n v="168.37804165978781"/>
    <n v="8.2226510957530543"/>
    <e v="#REF!"/>
    <m/>
  </r>
  <r>
    <x v="2756"/>
    <n v="18263.929688"/>
    <n v="108.83"/>
    <n v="26.066255655744989"/>
    <m/>
    <x v="0"/>
    <n v="2.3464142467032767"/>
    <n v="11.971306294780906"/>
    <s v=""/>
    <m/>
    <m/>
    <n v="545.79736300000002"/>
    <n v="81.23150264425027"/>
    <m/>
    <m/>
    <m/>
    <m/>
    <n v="232.55576887069387"/>
    <n v="225.87437865619927"/>
    <m/>
    <n v="164.20192401059259"/>
    <n v="7.8145729203339638"/>
    <e v="#REF!"/>
    <m/>
  </r>
  <r>
    <x v="2757"/>
    <n v="19144.492188"/>
    <n v="116.53"/>
    <n v="29.744004431257743"/>
    <m/>
    <x v="0"/>
    <n v="2.0142625226821247"/>
    <n v="12.547501495398567"/>
    <s v=""/>
    <m/>
    <m/>
    <n v="586.011169"/>
    <n v="93.19441443659916"/>
    <m/>
    <m/>
    <m/>
    <m/>
    <n v="243.76802673219601"/>
    <n v="236.74601870277786"/>
    <m/>
    <n v="176.3001581989991"/>
    <n v="8.9654201101274005"/>
    <e v="#REF!"/>
    <m/>
  </r>
  <r>
    <x v="2758"/>
    <n v="19246.919922000001"/>
    <n v="118.48"/>
    <n v="30.735764544954954"/>
    <m/>
    <x v="0"/>
    <n v="1.9467447826619382"/>
    <n v="12.614305383266053"/>
    <s v=""/>
    <m/>
    <m/>
    <n v="589.355591"/>
    <n v="94.255725906514257"/>
    <m/>
    <m/>
    <m/>
    <m/>
    <n v="245.07224553072234"/>
    <n v="238.00647318387865"/>
    <m/>
    <n v="177.30632012709063"/>
    <n v="9.0675196109720435"/>
    <e v="#REF!"/>
    <m/>
  </r>
  <r>
    <x v="2759"/>
    <n v="19418.818359000001"/>
    <n v="127.16"/>
    <n v="35.235001270126716"/>
    <m/>
    <x v="0"/>
    <n v="1.6614012995245211"/>
    <n v="12.726635244322445"/>
    <s v=""/>
    <m/>
    <m/>
    <n v="636.18182400000001"/>
    <n v="109.23076535892538"/>
    <m/>
    <m/>
    <m/>
    <m/>
    <n v="247.26103917300577"/>
    <n v="240.12591085808728"/>
    <m/>
    <n v="191.39388828701283"/>
    <n v="10.50813727747323"/>
    <e v="#REF!"/>
    <m/>
  </r>
  <r>
    <x v="2760"/>
    <n v="21308.351563"/>
    <n v="139.1"/>
    <n v="41.84690978595701"/>
    <m/>
    <x v="0"/>
    <n v="1.3493121179754137"/>
    <n v="13.964627238539014"/>
    <s v=""/>
    <m/>
    <m/>
    <n v="642.86895800000002"/>
    <n v="111.52422020213093"/>
    <m/>
    <m/>
    <m/>
    <m/>
    <n v="271.32058465798644"/>
    <n v="263.48432017361256"/>
    <m/>
    <n v="193.40569769349517"/>
    <n v="10.728770523545423"/>
    <e v="#REF!"/>
    <m/>
  </r>
  <r>
    <x v="2761"/>
    <n v="22806.796875"/>
    <n v="138.87"/>
    <n v="41.703495291639101"/>
    <m/>
    <x v="0"/>
    <n v="1.3537040190933924"/>
    <n v="14.946258348436231"/>
    <s v=""/>
    <m/>
    <m/>
    <n v="654.81195100000002"/>
    <n v="115.66495669594376"/>
    <m/>
    <m/>
    <m/>
    <m/>
    <n v="290.40038334292143"/>
    <n v="282.0057172173332"/>
    <m/>
    <n v="196.99872060270451"/>
    <n v="11.127114592305286"/>
    <e v="#REF!"/>
    <m/>
  </r>
  <r>
    <x v="2762"/>
    <n v="23474.455077999999"/>
    <n v="138.44999999999999"/>
    <n v="41.436249467378495"/>
    <m/>
    <x v="0"/>
    <n v="1.3618218678272243"/>
    <n v="15.382601830143386"/>
    <s v=""/>
    <m/>
    <m/>
    <n v="609.81787099999997"/>
    <n v="99.761881130467629"/>
    <m/>
    <m/>
    <m/>
    <m/>
    <n v="298.90171735996523"/>
    <n v="290.23863770106141"/>
    <m/>
    <n v="183.46235160217026"/>
    <n v="9.5972186822387879"/>
    <e v="#REF!"/>
    <m/>
  </r>
  <r>
    <x v="2763"/>
    <n v="22794.039063"/>
    <n v="142.29"/>
    <n v="43.729499511161279"/>
    <m/>
    <x v="0"/>
    <n v="1.2862089636996732"/>
    <n v="14.936342497117858"/>
    <s v=""/>
    <m/>
    <m/>
    <n v="634.85418700000002"/>
    <n v="107.95062862641542"/>
    <m/>
    <m/>
    <m/>
    <m/>
    <n v="290.23793731791744"/>
    <n v="281.81862512393639"/>
    <m/>
    <n v="190.99447164529548"/>
    <n v="10.384986510608705"/>
    <e v="#REF!"/>
    <m/>
  </r>
  <r>
    <x v="2764"/>
    <n v="23781.974609000001"/>
    <n v="141.93"/>
    <n v="43.502979544272357"/>
    <m/>
    <x v="0"/>
    <n v="1.2926503416084743"/>
    <n v="15.583305428907549"/>
    <s v=""/>
    <m/>
    <m/>
    <n v="583.71460000000002"/>
    <n v="90.556742021046048"/>
    <m/>
    <m/>
    <m/>
    <m/>
    <n v="302.8173829476097"/>
    <n v="294.02550937142223"/>
    <m/>
    <n v="175.60924051784664"/>
    <n v="8.7116726998207881"/>
    <e v="#REF!"/>
    <m/>
  </r>
  <r>
    <x v="2765"/>
    <n v="23240.203125"/>
    <n v="141.55000000000001"/>
    <n v="43.264815749213042"/>
    <m/>
    <x v="0"/>
    <n v="1.2995048754055802"/>
    <n v="15.227909516341606"/>
    <s v=""/>
    <m/>
    <m/>
    <n v="611.60717799999998"/>
    <n v="99.208625276234315"/>
    <m/>
    <m/>
    <m/>
    <m/>
    <n v="295.91897246497314"/>
    <n v="287.3199060770865"/>
    <m/>
    <n v="184.00066063765311"/>
    <n v="9.5439947718620175"/>
    <e v="#REF!"/>
    <m/>
  </r>
  <r>
    <x v="2766"/>
    <n v="26280.822265999999"/>
    <n v="162.02000000000001"/>
    <n v="55.751252696985311"/>
    <m/>
    <x v="0"/>
    <n v="0.92358608477425697"/>
    <n v="17.218451925397435"/>
    <s v=""/>
    <m/>
    <m/>
    <n v="730.39733899999999"/>
    <n v="137.73227207827981"/>
    <m/>
    <m/>
    <m/>
    <m/>
    <n v="334.63536780035378"/>
    <n v="324.87742225477513"/>
    <m/>
    <n v="219.73841664752976"/>
    <n v="13.250018140778282"/>
    <e v="#REF!"/>
    <m/>
  </r>
  <r>
    <x v="2767"/>
    <n v="27081.810547000001"/>
    <n v="162.62"/>
    <n v="56.157403485486157"/>
    <m/>
    <x v="0"/>
    <n v="0.91669747379501421"/>
    <n v="17.742774997028462"/>
    <s v=""/>
    <m/>
    <m/>
    <n v="731.52014199999996"/>
    <n v="138.15217184892546"/>
    <m/>
    <m/>
    <m/>
    <m/>
    <n v="344.83440211150531"/>
    <n v="334.77033996179262"/>
    <m/>
    <n v="220.07620943544555"/>
    <n v="13.290413027861838"/>
    <e v="#REF!"/>
    <m/>
  </r>
  <r>
    <x v="2768"/>
    <n v="27360.089843999998"/>
    <n v="174.26"/>
    <n v="64.188924045213142"/>
    <m/>
    <x v="0"/>
    <n v="0.78541917363392655"/>
    <n v="17.924624438104566"/>
    <s v=""/>
    <m/>
    <m/>
    <n v="751.61895800000002"/>
    <n v="145.73999364240601"/>
    <m/>
    <m/>
    <m/>
    <m/>
    <n v="348.37774995505021"/>
    <n v="338.20147174479189"/>
    <m/>
    <n v="226.12289357366643"/>
    <n v="14.0203710463825"/>
    <e v="#REF!"/>
    <m/>
  </r>
  <r>
    <x v="2769"/>
    <n v="28841.574218999998"/>
    <n v="175.54"/>
    <n v="65.124052245456554"/>
    <m/>
    <x v="0"/>
    <n v="0.77383993757503344"/>
    <n v="18.89470880867529"/>
    <s v=""/>
    <m/>
    <m/>
    <n v="737.803406"/>
    <n v="140.37866763423227"/>
    <m/>
    <m/>
    <m/>
    <m/>
    <n v="367.24158395920813"/>
    <n v="356.50500513130964"/>
    <m/>
    <n v="221.96651544974284"/>
    <n v="13.504604728184001"/>
    <e v="#REF!"/>
    <m/>
  </r>
  <r>
    <x v="2770"/>
    <n v="32810.949219000002"/>
    <n v="188.69"/>
    <n v="74.845058758558977"/>
    <m/>
    <x v="0"/>
    <n v="0.65786032338817624"/>
    <n v="21.492890296332096"/>
    <s v=""/>
    <m/>
    <m/>
    <n v="1040.2330320000001"/>
    <n v="255.43631011279442"/>
    <m/>
    <m/>
    <m/>
    <m/>
    <n v="417.78388623644582"/>
    <n v="405.52744384515103"/>
    <m/>
    <n v="312.95179649626186"/>
    <n v="24.573294927454622"/>
    <e v="#REF!"/>
    <m/>
  </r>
  <r>
    <x v="2771"/>
    <n v="31977.041015999999"/>
    <n v="206.31"/>
    <n v="88.812515860575232"/>
    <m/>
    <x v="0"/>
    <n v="0.53496319346881527"/>
    <n v="20.946091558843502"/>
    <s v=""/>
    <m/>
    <m/>
    <n v="1100.0061040000001"/>
    <n v="284.78434610835046"/>
    <m/>
    <m/>
    <m/>
    <m/>
    <n v="407.16568048176299"/>
    <n v="395.21045570375867"/>
    <m/>
    <n v="330.93439240415682"/>
    <n v="27.396612973905803"/>
    <e v="#REF!"/>
    <m/>
  </r>
  <r>
    <x v="2772"/>
    <n v="34013.613280999998"/>
    <n v="218.68"/>
    <n v="99.45062347856782"/>
    <m/>
    <x v="0"/>
    <n v="0.47078436256711736"/>
    <n v="22.279538447491124"/>
    <s v=""/>
    <m/>
    <m/>
    <n v="1207.112183"/>
    <n v="340.23370263432588"/>
    <m/>
    <m/>
    <m/>
    <m/>
    <n v="433.09748360620159"/>
    <n v="420.36990614532272"/>
    <m/>
    <n v="363.15701830392783"/>
    <n v="32.730910947630427"/>
    <e v="#REF!"/>
    <m/>
  </r>
  <r>
    <x v="2773"/>
    <n v="36833.875"/>
    <n v="236.85"/>
    <n v="115.96323703500096"/>
    <m/>
    <x v="0"/>
    <n v="0.39252543246232657"/>
    <n v="24.12623346672067"/>
    <s v=""/>
    <m/>
    <m/>
    <n v="1225.678101"/>
    <n v="350.69055986088085"/>
    <m/>
    <m/>
    <m/>
    <m/>
    <n v="469.00805398632946"/>
    <n v="455.21331251759324"/>
    <m/>
    <n v="368.7425334846285"/>
    <n v="33.736873790301281"/>
    <e v="#REF!"/>
    <m/>
  </r>
  <r>
    <x v="2774"/>
    <n v="39381.765625"/>
    <n v="236.16"/>
    <n v="115.2736827481688"/>
    <m/>
    <x v="0"/>
    <n v="0.39479203825012216"/>
    <n v="25.794433583050882"/>
    <s v=""/>
    <m/>
    <m/>
    <n v="1224.197144"/>
    <n v="349.83408847707153"/>
    <m/>
    <m/>
    <m/>
    <m/>
    <n v="501.45050604442167"/>
    <n v="486.68888046915089"/>
    <m/>
    <n v="368.2969908615562"/>
    <n v="33.654480163874496"/>
    <e v="#REF!"/>
    <m/>
  </r>
  <r>
    <x v="2775"/>
    <n v="38346.53125"/>
    <n v="202.03"/>
    <n v="81.925189528847511"/>
    <m/>
    <x v="0"/>
    <n v="0.5088827024170981"/>
    <n v="25.114410351437545"/>
    <s v=""/>
    <m/>
    <m/>
    <n v="1090.1453859999999"/>
    <n v="273.1980740119306"/>
    <m/>
    <m/>
    <m/>
    <m/>
    <n v="488.26880144129467"/>
    <n v="473.85821511566246"/>
    <m/>
    <n v="327.96781730231652"/>
    <n v="26.281998997492892"/>
    <e v="#REF!"/>
    <m/>
  </r>
  <r>
    <x v="2776"/>
    <n v="35516.359375"/>
    <n v="206.25"/>
    <n v="85.337405616359277"/>
    <m/>
    <x v="0"/>
    <n v="0.48759714215592537"/>
    <n v="23.260231857666746"/>
    <s v=""/>
    <m/>
    <m/>
    <n v="1043.4345699999999"/>
    <n v="249.7795254436746"/>
    <m/>
    <m/>
    <m/>
    <m/>
    <n v="452.23204441965112"/>
    <n v="438.87361068859548"/>
    <m/>
    <n v="313.91497209041177"/>
    <n v="24.029105113743316"/>
    <e v="#REF!"/>
    <m/>
  </r>
  <r>
    <x v="2777"/>
    <n v="33915.121094000002"/>
    <n v="217.41"/>
    <n v="94.561063976974694"/>
    <m/>
    <x v="0"/>
    <n v="0.43480488420302588"/>
    <n v="22.210977185812027"/>
    <s v=""/>
    <m/>
    <m/>
    <n v="1130.73938"/>
    <n v="291.5704282840947"/>
    <m/>
    <m/>
    <m/>
    <m/>
    <n v="431.84337637589454"/>
    <n v="419.07629356868995"/>
    <m/>
    <n v="340.18043020582456"/>
    <n v="28.049442630867535"/>
    <e v="#REF!"/>
    <m/>
  </r>
  <r>
    <x v="2778"/>
    <n v="37325.109375"/>
    <n v="236.73"/>
    <n v="111.35385530107081"/>
    <m/>
    <x v="0"/>
    <n v="0.35750493703529956"/>
    <n v="24.443538711518254"/>
    <s v=""/>
    <m/>
    <m/>
    <n v="1218.4530030000001"/>
    <n v="336.79710936593563"/>
    <m/>
    <m/>
    <m/>
    <m/>
    <n v="475.26297227200916"/>
    <n v="461.20022181956756"/>
    <m/>
    <n v="366.56887880399006"/>
    <n v="32.400306344500322"/>
    <e v="#REF!"/>
    <m/>
  </r>
  <r>
    <x v="2779"/>
    <n v="39156.707030999998"/>
    <n v="213.12"/>
    <n v="89.131606618110894"/>
    <m/>
    <x v="0"/>
    <n v="0.42879703190267754"/>
    <n v="25.642351451637019"/>
    <s v=""/>
    <m/>
    <m/>
    <n v="1171.834595"/>
    <n v="311.01716561600523"/>
    <m/>
    <m/>
    <m/>
    <m/>
    <n v="498.58482076952623"/>
    <n v="483.81939771664685"/>
    <m/>
    <n v="352.54383433357401"/>
    <n v="29.920243268501096"/>
    <e v="#REF!"/>
    <m/>
  </r>
  <r>
    <x v="2780"/>
    <n v="36642.234375"/>
    <n v="218.83"/>
    <n v="93.862435699086518"/>
    <m/>
    <x v="0"/>
    <n v="0.40579769282911843"/>
    <n v="23.99321358268671"/>
    <s v=""/>
    <m/>
    <m/>
    <n v="1377.2958980000001"/>
    <n v="420.03705349650005"/>
    <m/>
    <m/>
    <m/>
    <m/>
    <n v="466.56788181883485"/>
    <n v="452.70349588478439"/>
    <m/>
    <n v="414.35641084894155"/>
    <n v="40.408093866806652"/>
    <e v="#REF!"/>
    <m/>
  </r>
  <r>
    <x v="2781"/>
    <n v="36050.113280999998"/>
    <n v="209.46"/>
    <n v="85.813968632893037"/>
    <m/>
    <x v="0"/>
    <n v="0.44052796866401789"/>
    <n v="23.604880263905688"/>
    <s v=""/>
    <m/>
    <m/>
    <n v="1382.274048"/>
    <n v="423.0625532965812"/>
    <m/>
    <m/>
    <m/>
    <m/>
    <n v="459.02836657583646"/>
    <n v="445.37643023870669"/>
    <m/>
    <n v="415.85407621603002"/>
    <n v="40.699150760235469"/>
    <e v="#REF!"/>
    <m/>
  </r>
  <r>
    <x v="2782"/>
    <n v="35549.398437999997"/>
    <n v="190.71"/>
    <n v="70.442047034827411"/>
    <m/>
    <x v="0"/>
    <n v="0.51937355050997436"/>
    <n v="23.276416538013123"/>
    <s v=""/>
    <m/>
    <m/>
    <n v="1121.570923"/>
    <n v="263.47275330709869"/>
    <m/>
    <m/>
    <m/>
    <m/>
    <n v="452.65273289305122"/>
    <n v="439.1789829284304"/>
    <m/>
    <n v="337.42212028777465"/>
    <n v="25.346410890076267"/>
    <e v="#REF!"/>
    <m/>
  </r>
  <r>
    <x v="2783"/>
    <n v="30817.625"/>
    <n v="200.51"/>
    <n v="77.672282702739352"/>
    <m/>
    <x v="0"/>
    <n v="0.46596849779470784"/>
    <n v="20.177703073930036"/>
    <s v=""/>
    <m/>
    <m/>
    <n v="1236.512207"/>
    <n v="317.46721931391698"/>
    <m/>
    <m/>
    <m/>
    <m/>
    <n v="392.40276320996514"/>
    <n v="380.71251643775946"/>
    <m/>
    <n v="372.00195020360354"/>
    <n v="30.540746562440457"/>
    <e v="#REF!"/>
    <m/>
  </r>
  <r>
    <x v="2784"/>
    <n v="32285.798827999999"/>
    <n v="199.79"/>
    <n v="77.086580094084226"/>
    <m/>
    <x v="0"/>
    <n v="0.46929068166302901"/>
    <n v="21.137332830851953"/>
    <s v=""/>
    <m/>
    <m/>
    <n v="1324.4147949999999"/>
    <n v="362.576147620558"/>
    <m/>
    <m/>
    <m/>
    <m/>
    <n v="411.09711317949564"/>
    <n v="398.81879237351393"/>
    <m/>
    <n v="398.44724850217818"/>
    <n v="34.880282310709838"/>
    <e v="#REF!"/>
    <m/>
  </r>
  <r>
    <x v="2785"/>
    <n v="32358.613281000002"/>
    <n v="190.79"/>
    <n v="70.133040133680225"/>
    <m/>
    <x v="0"/>
    <n v="0.51154680876642744"/>
    <n v="21.184452657521771"/>
    <s v=""/>
    <m/>
    <m/>
    <n v="1357.0581050000001"/>
    <n v="380.43942943787005"/>
    <m/>
    <m/>
    <m/>
    <m/>
    <n v="412.02426420293835"/>
    <n v="399.7078483636754"/>
    <m/>
    <n v="408.26791578904863"/>
    <n v="36.598752532407033"/>
    <e v="#REF!"/>
    <m/>
  </r>
  <r>
    <x v="2786"/>
    <n v="32564.029297000001"/>
    <n v="186.91"/>
    <n v="67.272409077812242"/>
    <m/>
    <x v="0"/>
    <n v="0.53232631917775663"/>
    <n v="21.318379003463196"/>
    <s v=""/>
    <m/>
    <m/>
    <n v="1253.187134"/>
    <n v="322.19248617545793"/>
    <m/>
    <m/>
    <m/>
    <m/>
    <n v="414.63983929303635"/>
    <n v="402.23476810245137"/>
    <m/>
    <n v="377.01856494334203"/>
    <n v="30.995323189186667"/>
    <e v="#REF!"/>
    <m/>
  </r>
  <r>
    <x v="2787"/>
    <n v="30441.041015999999"/>
    <n v="193.73"/>
    <n v="72.172999144859546"/>
    <m/>
    <x v="0"/>
    <n v="0.49345140453797459"/>
    <n v="19.92802405212176"/>
    <s v=""/>
    <m/>
    <m/>
    <n v="1332.4921879999999"/>
    <n v="362.9615534366211"/>
    <m/>
    <m/>
    <m/>
    <m/>
    <n v="387.60769558544126"/>
    <n v="376.00157742026738"/>
    <m/>
    <n v="400.87731423994484"/>
    <n v="34.917358835894113"/>
    <e v="#REF!"/>
    <m/>
  </r>
  <r>
    <x v="2788"/>
    <n v="34318.671875"/>
    <n v="205.93"/>
    <n v="81.253282948214846"/>
    <m/>
    <x v="0"/>
    <n v="0.43127626120140561"/>
    <n v="22.465904434052053"/>
    <s v=""/>
    <m/>
    <m/>
    <n v="1382.522827"/>
    <n v="390.20749636284251"/>
    <m/>
    <m/>
    <m/>
    <m/>
    <n v="436.98181392778048"/>
    <n v="423.88625602231576"/>
    <m/>
    <n v="415.928920825445"/>
    <n v="37.538452880068924"/>
    <e v="#REF!"/>
    <m/>
  </r>
  <r>
    <x v="2789"/>
    <n v="33114.578125"/>
    <n v="200.85"/>
    <n v="77.216545641344439"/>
    <m/>
    <x v="0"/>
    <n v="0.45253175426162734"/>
    <n v="21.675980428007197"/>
    <s v=""/>
    <m/>
    <m/>
    <n v="1369.0405270000001"/>
    <n v="382.56736591367104"/>
    <m/>
    <m/>
    <m/>
    <m/>
    <n v="421.65001225053089"/>
    <n v="408.98198495468932"/>
    <m/>
    <n v="411.87280082530492"/>
    <n v="36.8034627029527"/>
    <e v="#REF!"/>
    <m/>
  </r>
  <r>
    <x v="2790"/>
    <n v="33533.199219000002"/>
    <n v="213.75"/>
    <n v="87.124821231476503"/>
    <m/>
    <x v="0"/>
    <n v="0.39437865208374939"/>
    <n v="21.949428098177911"/>
    <s v=""/>
    <m/>
    <m/>
    <n v="1515.193726"/>
    <n v="464.23808217814093"/>
    <m/>
    <m/>
    <m/>
    <m/>
    <n v="426.98034104853463"/>
    <n v="414.14139037577712"/>
    <m/>
    <n v="455.84266602251546"/>
    <n v="44.660288527038077"/>
    <e v="#REF!"/>
    <m/>
  </r>
  <r>
    <x v="2791"/>
    <n v="35510.820312999997"/>
    <n v="220.98"/>
    <n v="93.007525744656562"/>
    <m/>
    <x v="0"/>
    <n v="0.36767875291677238"/>
    <n v="23.243291080744225"/>
    <s v=""/>
    <m/>
    <m/>
    <n v="1660.9095460000001"/>
    <n v="553.51515864074247"/>
    <m/>
    <m/>
    <m/>
    <m/>
    <n v="452.16151519378144"/>
    <n v="438.55397243299461"/>
    <m/>
    <n v="499.68094671934108"/>
    <n v="53.248855787533195"/>
    <e v="#REF!"/>
    <m/>
  </r>
  <r>
    <x v="2792"/>
    <n v="37475.105469000002"/>
    <n v="224.07"/>
    <n v="95.597079648153738"/>
    <m/>
    <x v="0"/>
    <n v="0.35737698747689572"/>
    <n v="24.52835800444873"/>
    <s v=""/>
    <m/>
    <m/>
    <n v="1594.7626949999999"/>
    <n v="509.4138047116158"/>
    <m/>
    <m/>
    <m/>
    <m/>
    <n v="477.17288199919619"/>
    <n v="462.80059061951061"/>
    <m/>
    <n v="479.78081356050421"/>
    <n v="49.006249964101329"/>
    <e v="#REF!"/>
    <m/>
  </r>
  <r>
    <x v="2793"/>
    <n v="36931.546875"/>
    <n v="224.75"/>
    <n v="96.165715190154501"/>
    <m/>
    <x v="0"/>
    <n v="0.35518927328589711"/>
    <n v="24.171956679715283"/>
    <s v=""/>
    <m/>
    <m/>
    <n v="1718.650879"/>
    <n v="588.54565936920494"/>
    <m/>
    <m/>
    <m/>
    <m/>
    <n v="470.25171613219231"/>
    <n v="456.07601722759017"/>
    <m/>
    <n v="517.0522984631865"/>
    <n v="56.618834102193347"/>
    <e v="#REF!"/>
    <m/>
  </r>
  <r>
    <x v="2794"/>
    <n v="38886.828125"/>
    <n v="264.66000000000003"/>
    <n v="130.27186160888436"/>
    <m/>
    <x v="0"/>
    <n v="0.22902525430971271"/>
    <n v="25.449714710464352"/>
    <s v=""/>
    <m/>
    <m/>
    <n v="1746.6168210000001"/>
    <n v="607.65237709885628"/>
    <m/>
    <m/>
    <m/>
    <m/>
    <n v="495.14843563451075"/>
    <n v="480.18473136133849"/>
    <m/>
    <n v="525.46578997939355"/>
    <n v="58.456924425605166"/>
    <e v="#REF!"/>
    <m/>
  </r>
  <r>
    <x v="2795"/>
    <n v="46184.992187999997"/>
    <n v="282.54000000000002"/>
    <n v="147.85594675163728"/>
    <m/>
    <x v="0"/>
    <n v="0.19806818359914585"/>
    <n v="30.225254650292282"/>
    <s v=""/>
    <m/>
    <m/>
    <n v="1768.035034"/>
    <n v="622.53924431937071"/>
    <m/>
    <m/>
    <m/>
    <m/>
    <n v="588.07641904273464"/>
    <n v="570.28952778833843"/>
    <m/>
    <n v="531.90941177363936"/>
    <n v="59.889059812285396"/>
    <e v="#REF!"/>
    <m/>
  </r>
  <r>
    <x v="2796"/>
    <n v="46469.761719000002"/>
    <n v="265.88"/>
    <n v="130.4035429295358"/>
    <m/>
    <x v="0"/>
    <n v="0.22141609461175857"/>
    <n v="30.410827368486245"/>
    <s v=""/>
    <m/>
    <m/>
    <n v="1744.243408"/>
    <n v="605.76920054450079"/>
    <m/>
    <m/>
    <m/>
    <m/>
    <n v="591.70240744522857"/>
    <n v="573.7909102929259"/>
    <m/>
    <n v="524.75175395157248"/>
    <n v="58.275760467943037"/>
    <e v="#REF!"/>
    <m/>
  </r>
  <r>
    <x v="2797"/>
    <n v="44898.710937999997"/>
    <n v="281.26"/>
    <n v="145.47255840855701"/>
    <m/>
    <x v="0"/>
    <n v="0.19578865538428206"/>
    <n v="29.381932656990237"/>
    <s v=""/>
    <m/>
    <m/>
    <n v="1783.7979740000001"/>
    <n v="633.22719750566796"/>
    <m/>
    <m/>
    <m/>
    <m/>
    <n v="571.69811874330628"/>
    <n v="554.37774451642838"/>
    <m/>
    <n v="536.65165725067277"/>
    <n v="60.917254377504946"/>
    <e v="#REF!"/>
    <m/>
  </r>
  <r>
    <x v="2798"/>
    <n v="47877.035155999998"/>
    <n v="284.25"/>
    <n v="148.54760903280814"/>
    <m/>
    <x v="0"/>
    <n v="0.19161570975571307"/>
    <n v="31.330146904590514"/>
    <s v=""/>
    <m/>
    <m/>
    <n v="1843.5325929999999"/>
    <n v="675.61996497552695"/>
    <m/>
    <m/>
    <m/>
    <m/>
    <n v="609.62130889434354"/>
    <n v="591.13661375175275"/>
    <m/>
    <n v="554.62268465895227"/>
    <n v="64.99549203043631"/>
    <e v="#REF!"/>
    <m/>
  </r>
  <r>
    <x v="2799"/>
    <n v="47944.457030999998"/>
    <n v="289.55"/>
    <n v="154.01282919091076"/>
    <m/>
    <x v="0"/>
    <n v="0.1844601713926638"/>
    <n v="31.371000721395603"/>
    <s v=""/>
    <m/>
    <m/>
    <n v="1781.067505"/>
    <n v="629.77052986572858"/>
    <m/>
    <m/>
    <m/>
    <m/>
    <n v="610.47979588192925"/>
    <n v="591.90744278739498"/>
    <m/>
    <n v="535.8302017185556"/>
    <n v="60.584718594534579"/>
    <e v="#REF!"/>
    <m/>
  </r>
  <r>
    <x v="2800"/>
    <n v="49207.277344000002"/>
    <n v="312.38"/>
    <n v="178.2780762827087"/>
    <m/>
    <x v="0"/>
    <n v="0.15536249674094491"/>
    <n v="32.196450864923619"/>
    <s v=""/>
    <m/>
    <m/>
    <n v="1848.4582519999999"/>
    <n v="677.41068947919587"/>
    <m/>
    <m/>
    <m/>
    <m/>
    <n v="626.55936659053759"/>
    <n v="607.48202033891471"/>
    <m/>
    <n v="556.1045582253148"/>
    <n v="65.16776198431657"/>
    <e v="#REF!"/>
    <m/>
  </r>
  <r>
    <x v="2801"/>
    <n v="52140.972655999998"/>
    <n v="310.16000000000003"/>
    <n v="175.72294274532041"/>
    <m/>
    <x v="0"/>
    <n v="0.15756264769530995"/>
    <n v="34.115087466199434"/>
    <s v=""/>
    <m/>
    <m/>
    <n v="1937.4492190000001"/>
    <n v="742.61719979067198"/>
    <m/>
    <m/>
    <m/>
    <m/>
    <n v="663.91429406612724"/>
    <n v="643.68281910798066"/>
    <m/>
    <n v="582.87729292788833"/>
    <n v="71.440710447933427"/>
    <e v="#REF!"/>
    <m/>
  </r>
  <r>
    <x v="2802"/>
    <n v="51675.980469000002"/>
    <n v="329.92"/>
    <n v="198.08934528588676"/>
    <m/>
    <x v="0"/>
    <n v="0.13747811153491304"/>
    <n v="33.809969766718318"/>
    <s v=""/>
    <n v="-0.12741810678359533"/>
    <m/>
    <n v="1960.1647949999999"/>
    <n v="760.01122080067853"/>
    <m/>
    <m/>
    <m/>
    <m/>
    <n v="657.99351921570178"/>
    <n v="637.92586417839607"/>
    <m/>
    <n v="589.71122349821394"/>
    <n v="73.11403718861682"/>
    <e v="#REF!"/>
    <m/>
  </r>
  <r>
    <x v="2803"/>
    <n v="57532.738280999998"/>
    <n v="318.67"/>
    <n v="184.51323439894858"/>
    <m/>
    <x v="0"/>
    <n v="0.14684673566120912"/>
    <n v="37.63892323374796"/>
    <s v=""/>
    <m/>
    <m/>
    <n v="1781.9929199999999"/>
    <n v="621.79864756454447"/>
    <m/>
    <m/>
    <m/>
    <m/>
    <n v="732.56798590092978"/>
    <n v="710.17048510551012"/>
    <m/>
    <n v="536.10861076522644"/>
    <n v="59.817813471189154"/>
    <e v="#REF!"/>
    <m/>
  </r>
  <r>
    <x v="2804"/>
    <n v="54204.929687999997"/>
    <n v="281.14999999999998"/>
    <n v="141.04729127229331"/>
    <m/>
    <x v="0"/>
    <n v="0.18141837122813045"/>
    <n v="35.460889693128252"/>
    <s v=""/>
    <m/>
    <m/>
    <n v="1570.2039789999999"/>
    <n v="473.98554229707844"/>
    <m/>
    <m/>
    <m/>
    <m/>
    <n v="690.19478915630498"/>
    <n v="669.07538983639006"/>
    <m/>
    <n v="472.39237841625135"/>
    <n v="45.598006473991212"/>
    <e v="#REF!"/>
    <m/>
  </r>
  <r>
    <x v="2805"/>
    <n v="48835.085937999997"/>
    <n v="290.62"/>
    <n v="150.53095934303434"/>
    <m/>
    <x v="0"/>
    <n v="0.16918746585305852"/>
    <n v="31.947103944217925"/>
    <s v=""/>
    <m/>
    <m/>
    <n v="1626.5756839999999"/>
    <n v="508.00545545743648"/>
    <m/>
    <m/>
    <m/>
    <m/>
    <n v="621.82022993878707"/>
    <n v="602.77734739868686"/>
    <m/>
    <n v="489.35168061932472"/>
    <n v="48.870764991081927"/>
    <e v="#REF!"/>
    <m/>
  </r>
  <r>
    <x v="2806"/>
    <n v="49709.082030999998"/>
    <n v="288.29000000000002"/>
    <n v="148.09938767806818"/>
    <m/>
    <x v="0"/>
    <n v="0.17189152646512992"/>
    <n v="32.518011323500623"/>
    <s v=""/>
    <m/>
    <m/>
    <n v="1475.7037350000001"/>
    <n v="413.75538123183185"/>
    <m/>
    <m/>
    <m/>
    <m/>
    <n v="632.94887732572602"/>
    <n v="613.54921693325366"/>
    <m/>
    <n v="443.962189968693"/>
    <n v="39.803789078935495"/>
    <e v="#REF!"/>
    <m/>
  </r>
  <r>
    <x v="2807"/>
    <n v="47180.464844000002"/>
    <n v="270.27"/>
    <n v="129.56941657064772"/>
    <m/>
    <x v="0"/>
    <n v="0.19337125541465211"/>
    <n v="30.863071610697499"/>
    <s v=""/>
    <m/>
    <m/>
    <n v="1446.0336910000001"/>
    <n v="397.10747801107152"/>
    <m/>
    <m/>
    <m/>
    <m/>
    <n v="600.7518351695245"/>
    <n v="582.32384602232457"/>
    <m/>
    <n v="435.03602315194541"/>
    <n v="38.202239809817023"/>
    <e v="#REF!"/>
    <m/>
  </r>
  <r>
    <x v="2808"/>
    <n v="45159.503905999998"/>
    <n v="285.05"/>
    <n v="143.68872030029067"/>
    <m/>
    <x v="0"/>
    <n v="0.17221176741705185"/>
    <n v="29.538754704538206"/>
    <s v=""/>
    <m/>
    <m/>
    <n v="1564.7076420000001"/>
    <n v="462.25186674746624"/>
    <m/>
    <m/>
    <m/>
    <m/>
    <n v="575.0188120565947"/>
    <n v="557.33665991607302"/>
    <m/>
    <n v="470.73881764151639"/>
    <n v="44.469212099626958"/>
    <e v="#REF!"/>
    <m/>
  </r>
  <r>
    <x v="2809"/>
    <n v="49612.105469000002"/>
    <n v="279.05"/>
    <n v="137.62313795892106"/>
    <m/>
    <x v="0"/>
    <n v="0.1794525528689187"/>
    <n v="32.450349194479884"/>
    <s v=""/>
    <m/>
    <m/>
    <n v="1492.6087649999999"/>
    <n v="419.64161181222926"/>
    <m/>
    <m/>
    <m/>
    <m/>
    <n v="631.71406864415496"/>
    <n v="612.27256917445584"/>
    <m/>
    <n v="449.04803068474052"/>
    <n v="40.370051878453843"/>
    <e v="#REF!"/>
    <m/>
  </r>
  <r>
    <x v="2810"/>
    <n v="48415.816405999998"/>
    <n v="296.97000000000003"/>
    <n v="155.28014989449801"/>
    <m/>
    <x v="0"/>
    <n v="0.15639508573779887"/>
    <n v="31.667054686566789"/>
    <s v=""/>
    <m/>
    <m/>
    <n v="1575.853149"/>
    <n v="466.43732035744267"/>
    <m/>
    <m/>
    <m/>
    <m/>
    <n v="616.48164453882362"/>
    <n v="597.49338335103255"/>
    <m/>
    <n v="474.09191865947338"/>
    <n v="44.871858011313179"/>
    <e v="#REF!"/>
    <m/>
  </r>
  <r>
    <x v="2811"/>
    <n v="50522.304687999997"/>
    <n v="281.8"/>
    <n v="139.39911573084436"/>
    <m/>
    <x v="0"/>
    <n v="0.17236508012997576"/>
    <n v="33.043973295638288"/>
    <s v=""/>
    <m/>
    <m/>
    <n v="1541.914307"/>
    <n v="446.33468617553507"/>
    <m/>
    <m/>
    <m/>
    <m/>
    <n v="643.30369271827328"/>
    <n v="623.47305738374632"/>
    <m/>
    <n v="463.88149344880497"/>
    <n v="42.937959270164704"/>
    <e v="#REF!"/>
    <m/>
  </r>
  <r>
    <x v="2812"/>
    <n v="48527.03125"/>
    <n v="288.95999999999998"/>
    <n v="146.4651883169723"/>
    <m/>
    <x v="0"/>
    <n v="0.16359717247239891"/>
    <n v="31.738144153115048"/>
    <s v=""/>
    <m/>
    <m/>
    <n v="1533.275024"/>
    <n v="441.32173023674494"/>
    <m/>
    <m/>
    <m/>
    <m/>
    <n v="617.89775016330202"/>
    <n v="598.83469804887704"/>
    <m/>
    <n v="461.28238435294077"/>
    <n v="42.455706591648365"/>
    <e v="#REF!"/>
    <m/>
  </r>
  <r>
    <x v="2813"/>
    <n v="51174.117187999997"/>
    <n v="304.13"/>
    <n v="161.78510489926711"/>
    <m/>
    <x v="0"/>
    <n v="0.1464114062724339"/>
    <n v="33.466805011911646"/>
    <s v=""/>
    <m/>
    <m/>
    <n v="1834.727905"/>
    <n v="614.80827060630122"/>
    <m/>
    <m/>
    <m/>
    <m/>
    <n v="651.60326239941503"/>
    <n v="631.45103813518836"/>
    <m/>
    <n v="551.97381383633353"/>
    <n v="59.14533039870372"/>
    <e v="#REF!"/>
    <m/>
  </r>
  <r>
    <x v="2814"/>
    <n v="52272.96875"/>
    <n v="319.17"/>
    <n v="177.76504079468737"/>
    <m/>
    <x v="0"/>
    <n v="0.13192295395986287"/>
    <n v="34.184541250681868"/>
    <s v=""/>
    <m/>
    <m/>
    <n v="1868.048828"/>
    <n v="637.12321594220202"/>
    <m/>
    <m/>
    <m/>
    <m/>
    <n v="665.59500865781058"/>
    <n v="644.99327178782994"/>
    <m/>
    <n v="561.99833948873902"/>
    <n v="61.29205626076687"/>
    <e v="#REF!"/>
    <m/>
  </r>
  <r>
    <x v="2815"/>
    <n v="54824.011719000002"/>
    <n v="330.32"/>
    <n v="190.1623305689368"/>
    <m/>
    <x v="0"/>
    <n v="0.12269879854226738"/>
    <n v="35.851893552802082"/>
    <s v=""/>
    <m/>
    <m/>
    <n v="1799.16626"/>
    <n v="590.12136253610799"/>
    <m/>
    <m/>
    <m/>
    <m/>
    <n v="698.07759971091582"/>
    <n v="676.45284319705672"/>
    <m/>
    <n v="541.27517194864515"/>
    <n v="56.770418732512091"/>
    <e v="#REF!"/>
    <m/>
  </r>
  <r>
    <x v="2816"/>
    <n v="55963.179687999997"/>
    <n v="338.11"/>
    <n v="199.1075951910388"/>
    <m/>
    <x v="0"/>
    <n v="0.11690515281934973"/>
    <n v="36.595894337858603"/>
    <s v=""/>
    <m/>
    <m/>
    <n v="1826.1949460000001"/>
    <n v="607.83637092168817"/>
    <m/>
    <m/>
    <m/>
    <m/>
    <n v="712.58269732294411"/>
    <n v="690.49063580767859"/>
    <m/>
    <n v="549.40669207963958"/>
    <n v="58.474624863226119"/>
    <e v="#REF!"/>
    <m/>
  </r>
  <r>
    <x v="2817"/>
    <n v="57821.21875"/>
    <n v="333.38"/>
    <n v="193.51342136719887"/>
    <m/>
    <x v="0"/>
    <n v="0.12016996363877389"/>
    <n v="37.809934124280829"/>
    <s v=""/>
    <m/>
    <m/>
    <n v="1772.1024170000001"/>
    <n v="571.81299527546321"/>
    <m/>
    <m/>
    <m/>
    <m/>
    <n v="736.24122591107675"/>
    <n v="713.39711532375088"/>
    <m/>
    <n v="533.13307491231228"/>
    <n v="55.009130730280482"/>
    <e v="#REF!"/>
    <m/>
  </r>
  <r>
    <x v="2818"/>
    <n v="59267.429687999997"/>
    <n v="332.31"/>
    <n v="192.20171378095708"/>
    <m/>
    <x v="0"/>
    <n v="0.12093509138892586"/>
    <n v="38.752601398179458"/>
    <s v=""/>
    <m/>
    <m/>
    <n v="1791.7022710000001"/>
    <n v="584.41660317655624"/>
    <m/>
    <m/>
    <m/>
    <m/>
    <n v="754.65592101674031"/>
    <n v="731.1833434536095"/>
    <m/>
    <n v="539.02964744142264"/>
    <n v="56.221613693124702"/>
    <e v="#REF!"/>
    <m/>
  </r>
  <r>
    <x v="2819"/>
    <n v="55840.785155999998"/>
    <n v="326.37"/>
    <n v="185.30820901268743"/>
    <m/>
    <x v="0"/>
    <n v="0.12525219563113976"/>
    <n v="36.511105300978841"/>
    <s v=""/>
    <m/>
    <m/>
    <n v="1806.971802"/>
    <n v="594.36251277675581"/>
    <m/>
    <m/>
    <m/>
    <m/>
    <n v="711.02424002590737"/>
    <n v="688.89083787832283"/>
    <m/>
    <n v="543.62345191705799"/>
    <n v="57.178422730256436"/>
    <e v="#REF!"/>
    <m/>
  </r>
  <r>
    <x v="2820"/>
    <n v="56825.828125"/>
    <n v="338.45"/>
    <n v="199.00191862751026"/>
    <m/>
    <x v="0"/>
    <n v="0.11597370504854343"/>
    <n v="37.154201677669292"/>
    <s v=""/>
    <m/>
    <m/>
    <n v="1823.449341"/>
    <n v="605.18675443081509"/>
    <m/>
    <m/>
    <m/>
    <m/>
    <n v="723.56685429018466"/>
    <n v="701.02476803800289"/>
    <m/>
    <n v="548.58068291555151"/>
    <n v="58.219728417822097"/>
    <e v="#REF!"/>
    <m/>
  </r>
  <r>
    <x v="2821"/>
    <n v="58893.078125"/>
    <n v="334.7"/>
    <n v="194.56860901190586"/>
    <m/>
    <x v="0"/>
    <n v="0.1185376275466473"/>
    <n v="38.504821188973942"/>
    <s v=""/>
    <m/>
    <m/>
    <n v="1782.8551030000001"/>
    <n v="578.22612359889183"/>
    <m/>
    <m/>
    <m/>
    <m/>
    <n v="749.88927894963854"/>
    <n v="726.50823119606082"/>
    <m/>
    <n v="536.36799660518557"/>
    <n v="55.62608175666211"/>
    <e v="#REF!"/>
    <m/>
  </r>
  <r>
    <x v="2822"/>
    <n v="57850.441405999998"/>
    <n v="344.28"/>
    <n v="205.68194876946859"/>
    <m/>
    <x v="0"/>
    <n v="0.11174573572105348"/>
    <n v="37.822151539473822"/>
    <s v=""/>
    <m/>
    <m/>
    <n v="1817.6241460000001"/>
    <n v="600.76365527747271"/>
    <m/>
    <m/>
    <m/>
    <m/>
    <n v="736.61331983339346"/>
    <n v="713.62763328040069"/>
    <m/>
    <n v="546.82818594217042"/>
    <n v="57.794220705388959"/>
    <e v="#REF!"/>
    <m/>
  </r>
  <r>
    <x v="2823"/>
    <n v="57517.890625"/>
    <n v="323.3"/>
    <n v="180.54862847125463"/>
    <m/>
    <x v="0"/>
    <n v="0.12535921436655098"/>
    <n v="37.601796340168839"/>
    <s v=""/>
    <m/>
    <m/>
    <n v="1691.3339840000001"/>
    <n v="517.24049185155422"/>
    <m/>
    <m/>
    <m/>
    <m/>
    <n v="732.37892976043906"/>
    <n v="709.46997558615431"/>
    <m/>
    <n v="508.83407129488245"/>
    <n v="49.759187129963522"/>
    <e v="#REF!"/>
    <m/>
  </r>
  <r>
    <x v="2824"/>
    <n v="54511.660155999998"/>
    <n v="318.81"/>
    <n v="175.51253881775938"/>
    <m/>
    <x v="0"/>
    <n v="0.12883467380142977"/>
    <n v="35.635573067372398"/>
    <s v=""/>
    <m/>
    <m/>
    <n v="1678.6501459999999"/>
    <n v="509.46947725804944"/>
    <m/>
    <m/>
    <m/>
    <m/>
    <n v="694.10040755499358"/>
    <n v="672.37131240719305"/>
    <m/>
    <n v="505.01816681342626"/>
    <n v="49.01160573322543"/>
    <e v="#REF!"/>
    <m/>
  </r>
  <r>
    <x v="2825"/>
    <n v="54710.488280999998"/>
    <n v="317.26"/>
    <n v="173.78496264324377"/>
    <m/>
    <x v="0"/>
    <n v="0.13008071188519058"/>
    <n v="35.764620873139108"/>
    <s v=""/>
    <m/>
    <m/>
    <n v="1593.413452"/>
    <n v="457.71910137579351"/>
    <m/>
    <m/>
    <m/>
    <m/>
    <n v="696.63209861340113"/>
    <n v="674.80618394307635"/>
    <m/>
    <n v="479.37489680169091"/>
    <n v="44.033154358791748"/>
    <e v="#REF!"/>
    <m/>
  </r>
  <r>
    <x v="2826"/>
    <n v="52726.746094000002"/>
    <n v="302.39999999999998"/>
    <n v="157.48630259776576"/>
    <m/>
    <x v="0"/>
    <n v="0.14225952574998466"/>
    <n v="34.466937911837782"/>
    <s v=""/>
    <m/>
    <m/>
    <n v="1595.3592530000001"/>
    <n v="458.8251745049559"/>
    <m/>
    <m/>
    <m/>
    <m/>
    <n v="671.37298420484501"/>
    <n v="650.32152660000406"/>
    <m/>
    <n v="479.96028670937676"/>
    <n v="44.139559987663532"/>
    <e v="#REF!"/>
    <m/>
  </r>
  <r>
    <x v="2827"/>
    <n v="51683.011719000002"/>
    <n v="311.95999999999998"/>
    <n v="167.42358487602186"/>
    <m/>
    <x v="0"/>
    <n v="0.13325740441350623"/>
    <n v="33.783780034549729"/>
    <s v=""/>
    <m/>
    <m/>
    <n v="1702.8420410000001"/>
    <n v="520.63584589990035"/>
    <m/>
    <m/>
    <m/>
    <m/>
    <n v="658.08304856550797"/>
    <n v="637.43171681176068"/>
    <m/>
    <n v="512.29624467482893"/>
    <n v="50.085824468156723"/>
    <e v="#REF!"/>
    <m/>
  </r>
  <r>
    <x v="2828"/>
    <n v="55947.898437999997"/>
    <n v="335.83"/>
    <n v="192.97501953731296"/>
    <m/>
    <x v="0"/>
    <n v="0.11285776197371745"/>
    <n v="36.568765046664765"/>
    <s v=""/>
    <m/>
    <m/>
    <n v="1819.684937"/>
    <n v="592.03842069500001"/>
    <m/>
    <m/>
    <m/>
    <m/>
    <n v="712.3881202026987"/>
    <n v="689.97876085928954"/>
    <m/>
    <n v="547.44817033587242"/>
    <n v="56.95484214322741"/>
    <e v="#REF!"/>
    <m/>
  </r>
  <r>
    <x v="2829"/>
    <n v="57750.132812999997"/>
    <n v="344.47"/>
    <n v="202.88001322682396"/>
    <m/>
    <x v="0"/>
    <n v="0.10704483562160845"/>
    <n v="37.745762239963177"/>
    <s v=""/>
    <m/>
    <m/>
    <n v="1846.0336910000001"/>
    <n v="609.16798006562385"/>
    <m/>
    <m/>
    <m/>
    <m/>
    <n v="735.33608419090297"/>
    <n v="712.18632143538741"/>
    <m/>
    <n v="555.37513443533396"/>
    <n v="58.602727340934074"/>
    <e v="#REF!"/>
    <m/>
  </r>
  <r>
    <x v="2830"/>
    <n v="58930.277344000002"/>
    <n v="342.15"/>
    <n v="200.12309853153604"/>
    <m/>
    <x v="0"/>
    <n v="0.10848115397330899"/>
    <n v="38.516107833872141"/>
    <s v=""/>
    <m/>
    <m/>
    <n v="1918.362061"/>
    <n v="656.88597365631892"/>
    <m/>
    <m/>
    <m/>
    <m/>
    <n v="750.36293895182405"/>
    <n v="726.72118739655548"/>
    <m/>
    <n v="577.13496385127428"/>
    <n v="63.193258457409854"/>
    <e v="#REF!"/>
    <m/>
  </r>
  <r>
    <x v="2831"/>
    <n v="58926.5625"/>
    <n v="343.93"/>
    <n v="202.18096255216764"/>
    <m/>
    <x v="0"/>
    <n v="0.10734678303384099"/>
    <n v="38.512677446466121"/>
    <s v=""/>
    <m/>
    <m/>
    <n v="1977.2768550000001"/>
    <n v="697.21525186112751"/>
    <m/>
    <m/>
    <m/>
    <m/>
    <n v="750.31563760882648"/>
    <n v="726.65646291245946"/>
    <m/>
    <n v="594.85934872978407"/>
    <n v="67.07298584268456"/>
    <e v="#REF!"/>
    <m/>
  </r>
  <r>
    <x v="2832"/>
    <n v="58760.875"/>
    <n v="345.33"/>
    <n v="203.72869057759854"/>
    <m/>
    <x v="0"/>
    <n v="0.10646726439920906"/>
    <n v="38.400390834335965"/>
    <s v=""/>
    <m/>
    <m/>
    <n v="2107.8872070000002"/>
    <n v="789.24398809687614"/>
    <m/>
    <m/>
    <m/>
    <m/>
    <n v="748.20592821917205"/>
    <n v="724.53784125816549"/>
    <m/>
    <n v="634.15318294001042"/>
    <n v="75.926266240930914"/>
    <e v="#REF!"/>
    <m/>
  </r>
  <r>
    <x v="2833"/>
    <n v="59171.933594000002"/>
    <n v="338.88"/>
    <n v="196.09464696203443"/>
    <m/>
    <x v="0"/>
    <n v="0.11043886792758548"/>
    <n v="38.668012284031448"/>
    <s v=""/>
    <m/>
    <m/>
    <n v="2118.3789059999999"/>
    <n v="797.08015210293922"/>
    <m/>
    <m/>
    <m/>
    <m/>
    <n v="753.43996322760643"/>
    <n v="729.58731766254027"/>
    <m/>
    <n v="637.30958727379243"/>
    <n v="76.680115093256816"/>
    <e v="#REF!"/>
    <m/>
  </r>
  <r>
    <x v="2834"/>
    <n v="58186.507812999997"/>
    <n v="324.60000000000002"/>
    <n v="179.54661015918816"/>
    <m/>
    <x v="0"/>
    <n v="0.11974064404323975"/>
    <n v="38.023060963346595"/>
    <s v=""/>
    <m/>
    <m/>
    <n v="1971.0772710000001"/>
    <n v="686.21242384602544"/>
    <m/>
    <m/>
    <m/>
    <m/>
    <n v="740.89247459398393"/>
    <n v="717.41838845498182"/>
    <m/>
    <n v="592.99421765756722"/>
    <n v="66.014499922136409"/>
    <e v="#REF!"/>
    <m/>
  </r>
  <r>
    <x v="2835"/>
    <n v="56099.914062999997"/>
    <n v="335.27"/>
    <n v="191.3273777011232"/>
    <m/>
    <x v="0"/>
    <n v="0.11186236739535052"/>
    <n v="36.658583129245542"/>
    <s v=""/>
    <m/>
    <m/>
    <n v="2088.5737300000001"/>
    <n v="768.0032677876294"/>
    <m/>
    <m/>
    <m/>
    <m/>
    <n v="714.32374474550784"/>
    <n v="691.67344672693525"/>
    <m/>
    <n v="628.34276629507997"/>
    <n v="73.882882180144051"/>
    <e v="#REF!"/>
    <m/>
  </r>
  <r>
    <x v="2836"/>
    <n v="58326.5625"/>
    <n v="338.74"/>
    <n v="195.26426208676128"/>
    <m/>
    <x v="0"/>
    <n v="0.10954102311244315"/>
    <n v="38.112598295082492"/>
    <s v=""/>
    <m/>
    <m/>
    <n v="2072.1088869999999"/>
    <n v="755.87500815876933"/>
    <m/>
    <m/>
    <m/>
    <m/>
    <n v="742.6757997587008"/>
    <n v="719.10777712104561"/>
    <m/>
    <n v="623.38935485997865"/>
    <n v="72.716128320110926"/>
    <e v="#REF!"/>
    <m/>
  </r>
  <r>
    <x v="2837"/>
    <n v="60175.945312999997"/>
    <n v="349.18"/>
    <n v="207.22542960660587"/>
    <m/>
    <x v="0"/>
    <n v="0.10278319084005125"/>
    <n v="39.317978954978436"/>
    <s v=""/>
    <m/>
    <m/>
    <n v="2139.3532709999999"/>
    <n v="804.87235536634546"/>
    <m/>
    <m/>
    <m/>
    <m/>
    <n v="766.22410778224958"/>
    <n v="741.85087640310928"/>
    <m/>
    <n v="643.61967838337591"/>
    <n v="77.429734866740873"/>
    <e v="#REF!"/>
    <m/>
  </r>
  <r>
    <x v="2838"/>
    <n v="59890.019530999998"/>
    <n v="367.21"/>
    <n v="228.59814701703291"/>
    <m/>
    <x v="0"/>
    <n v="9.2163366967960764E-2"/>
    <n v="39.130141240886751"/>
    <s v=""/>
    <m/>
    <m/>
    <n v="2299.1877439999998"/>
    <n v="925.11510808938237"/>
    <m/>
    <m/>
    <m/>
    <m/>
    <n v="762.58339676283231"/>
    <n v="738.30675799915889"/>
    <m/>
    <n v="691.70552446654779"/>
    <n v="88.99723920567935"/>
    <e v="#REF!"/>
    <m/>
  </r>
  <r>
    <x v="2839"/>
    <n v="63523.753905999998"/>
    <n v="359.94"/>
    <n v="219.52013825411413"/>
    <m/>
    <x v="0"/>
    <n v="9.580785826494892E-2"/>
    <n v="41.503221836073969"/>
    <s v=""/>
    <m/>
    <m/>
    <n v="2435.1049800000001"/>
    <n v="1034.4654311768647"/>
    <m/>
    <m/>
    <m/>
    <m/>
    <n v="808.85196578854527"/>
    <n v="783.08199737071197"/>
    <m/>
    <n v="732.59592293738433"/>
    <n v="99.516878087303482"/>
    <e v="#REF!"/>
    <m/>
  </r>
  <r>
    <x v="2840"/>
    <n v="63075.195312999997"/>
    <n v="368.14"/>
    <n v="229.49449868709789"/>
    <m/>
    <x v="0"/>
    <n v="9.1437563245432299E-2"/>
    <n v="41.20908364707438"/>
    <s v=""/>
    <m/>
    <m/>
    <n v="2519.116211"/>
    <n v="1105.8151594380049"/>
    <m/>
    <m/>
    <m/>
    <m/>
    <n v="803.14044092721099"/>
    <n v="777.53220363531102"/>
    <m/>
    <n v="757.87051512829305"/>
    <n v="106.38081185921136"/>
    <e v="#REF!"/>
    <m/>
  </r>
  <r>
    <x v="2841"/>
    <n v="63258.503905999998"/>
    <n v="357.23"/>
    <n v="215.86612107149307"/>
    <m/>
    <x v="0"/>
    <n v="9.6852392850082888E-2"/>
    <n v="41.327769451148441"/>
    <s v=""/>
    <m/>
    <m/>
    <n v="2431.9465329999998"/>
    <n v="1029.2589935488575"/>
    <m/>
    <m/>
    <m/>
    <m/>
    <n v="805.47452080563551"/>
    <n v="779.77156512105194"/>
    <m/>
    <n v="731.64571117484513"/>
    <n v="99.016012226463559"/>
    <e v="#REF!"/>
    <m/>
  </r>
  <r>
    <x v="2842"/>
    <n v="56191.585937999997"/>
    <n v="323.51"/>
    <n v="175.05031217216501"/>
    <m/>
    <x v="0"/>
    <n v="0.11513172087914395"/>
    <n v="36.707975085080093"/>
    <s v=""/>
    <m/>
    <m/>
    <n v="2166.188721"/>
    <n v="804.24649893060973"/>
    <m/>
    <m/>
    <m/>
    <m/>
    <n v="715.49100851286948"/>
    <n v="692.60537320680555"/>
    <m/>
    <n v="651.69306389310043"/>
    <n v="77.369526688934087"/>
    <e v="#REF!"/>
    <m/>
  </r>
  <r>
    <x v="2843"/>
    <n v="55681.792969000002"/>
    <n v="326.85000000000002"/>
    <n v="178.64330290087003"/>
    <m/>
    <x v="0"/>
    <n v="0.11274842904259814"/>
    <n v="36.373998629299571"/>
    <s v=""/>
    <m/>
    <m/>
    <n v="2330.2109380000002"/>
    <n v="926.01655717643177"/>
    <m/>
    <m/>
    <m/>
    <m/>
    <n v="708.99978247904608"/>
    <n v="686.30391181423272"/>
    <m/>
    <n v="701.03878345437829"/>
    <n v="89.083959743837639"/>
    <e v="#REF!"/>
    <m/>
  </r>
  <r>
    <x v="2844"/>
    <n v="56471.128905999998"/>
    <n v="320.49"/>
    <n v="171.6703562019257"/>
    <m/>
    <x v="0"/>
    <n v="0.11713038316006527"/>
    <n v="36.888670308969857"/>
    <s v=""/>
    <m/>
    <m/>
    <n v="2364.7517090000001"/>
    <n v="953.44473206123973"/>
    <m/>
    <m/>
    <m/>
    <m/>
    <n v="719.05044675897432"/>
    <n v="696.01472724196515"/>
    <m/>
    <n v="711.43029766733594"/>
    <n v="91.722584732072733"/>
    <e v="#REF!"/>
    <m/>
  </r>
  <r>
    <x v="2845"/>
    <n v="53857.105469000002"/>
    <n v="304.02"/>
    <n v="154.00748921928641"/>
    <m/>
    <x v="0"/>
    <n v="0.12916296055810178"/>
    <n v="35.180194496828641"/>
    <s v=""/>
    <m/>
    <m/>
    <n v="2403.5351559999999"/>
    <n v="984.69358425730536"/>
    <m/>
    <m/>
    <m/>
    <m/>
    <n v="685.76592143379401"/>
    <n v="663.77923823064623"/>
    <m/>
    <n v="723.09821152855181"/>
    <n v="94.728763692375125"/>
    <e v="#REF!"/>
    <m/>
  </r>
  <r>
    <x v="2846"/>
    <n v="51739.808594000002"/>
    <n v="292.44"/>
    <n v="142.25817109334403"/>
    <m/>
    <x v="0"/>
    <n v="0.13899576784853554"/>
    <n v="33.796267701660561"/>
    <s v=""/>
    <m/>
    <m/>
    <n v="2363.586182"/>
    <n v="951.93603450834655"/>
    <m/>
    <m/>
    <m/>
    <m/>
    <n v="658.8062467578311"/>
    <n v="637.66733387643762"/>
    <m/>
    <n v="711.07965145894389"/>
    <n v="91.577446126260583"/>
    <e v="#REF!"/>
    <m/>
  </r>
  <r>
    <x v="2847"/>
    <n v="49077.792969000002"/>
    <n v="311.2"/>
    <n v="160.45182874157058"/>
    <m/>
    <x v="0"/>
    <n v="0.12115540015286239"/>
    <n v="32.054945062497708"/>
    <s v=""/>
    <m/>
    <m/>
    <n v="2534.4816890000002"/>
    <n v="1089.5084311307355"/>
    <m/>
    <m/>
    <m/>
    <m/>
    <n v="624.91063387532949"/>
    <n v="604.8120915598696"/>
    <m/>
    <n v="762.49318504570419"/>
    <n v="104.81208404671101"/>
    <e v="#REF!"/>
    <m/>
  </r>
  <r>
    <x v="2848"/>
    <n v="54030.304687999997"/>
    <n v="314.95999999999998"/>
    <n v="164.30926134385402"/>
    <m/>
    <x v="0"/>
    <n v="0.1182214308076006"/>
    <n v="35.288737855994746"/>
    <s v=""/>
    <m/>
    <m/>
    <n v="2662.8652339999999"/>
    <n v="1199.8550918098269"/>
    <m/>
    <m/>
    <m/>
    <m/>
    <n v="687.97127801534134"/>
    <n v="665.82723225946745"/>
    <m/>
    <n v="801.11708931748149"/>
    <n v="115.42757186020826"/>
    <e v="#REF!"/>
    <m/>
  </r>
  <r>
    <x v="2849"/>
    <n v="55036.636719000002"/>
    <n v="319.06"/>
    <n v="168.56673869468739"/>
    <m/>
    <x v="0"/>
    <n v="0.11513737570843385"/>
    <n v="35.945066516789943"/>
    <s v=""/>
    <m/>
    <m/>
    <n v="2746.3801269999999"/>
    <n v="1275.0838686300876"/>
    <m/>
    <m/>
    <m/>
    <m/>
    <n v="700.78496724905415"/>
    <n v="678.21082890305195"/>
    <m/>
    <n v="826.24235932384966"/>
    <n v="122.66467499178584"/>
    <e v="#REF!"/>
    <m/>
  </r>
  <r>
    <x v="2850"/>
    <n v="54858.089844000002"/>
    <n v="303.68"/>
    <n v="152.29716166821305"/>
    <m/>
    <x v="0"/>
    <n v="0.12623156929540114"/>
    <n v="35.827522958028986"/>
    <s v=""/>
    <m/>
    <m/>
    <n v="2756.876953"/>
    <n v="1284.7976705708131"/>
    <m/>
    <m/>
    <m/>
    <m/>
    <n v="698.51151862630968"/>
    <n v="675.99301928007492"/>
    <m/>
    <n v="829.40030610419058"/>
    <n v="123.59915497957977"/>
    <e v="#REF!"/>
    <m/>
  </r>
  <r>
    <x v="2851"/>
    <n v="53568.664062999997"/>
    <n v="328.33"/>
    <n v="177.0000386164167"/>
    <m/>
    <x v="0"/>
    <n v="0.10573232062933592"/>
    <n v="34.984495347502289"/>
    <s v=""/>
    <m/>
    <m/>
    <n v="2773.2070309999999"/>
    <n v="1299.9849252167637"/>
    <m/>
    <m/>
    <m/>
    <m/>
    <n v="682.09317881529023"/>
    <n v="660.08679041675077"/>
    <m/>
    <n v="834.31317378846165"/>
    <n v="125.06018801512786"/>
    <e v="#REF!"/>
    <m/>
  </r>
  <r>
    <x v="2852"/>
    <n v="56620.273437999997"/>
    <n v="330.97"/>
    <n v="179.78141125186744"/>
    <m/>
    <x v="0"/>
    <n v="0.10402649496629252"/>
    <n v="36.974545915165471"/>
    <s v=""/>
    <m/>
    <m/>
    <n v="3431.086182"/>
    <n v="1916.6194804791203"/>
    <m/>
    <m/>
    <m/>
    <m/>
    <n v="720.94951349349583"/>
    <n v="697.63502654043145"/>
    <m/>
    <n v="1032.2346546964873"/>
    <n v="184.38120929918347"/>
    <e v="#REF!"/>
    <m/>
  </r>
  <r>
    <x v="2853"/>
    <n v="57214.179687999997"/>
    <n v="312.27"/>
    <n v="159.44667664759797"/>
    <m/>
    <x v="0"/>
    <n v="0.11577619639975539"/>
    <n v="37.361410061975313"/>
    <s v=""/>
    <m/>
    <m/>
    <n v="3253.6293949999999"/>
    <n v="1718.3189796716917"/>
    <m/>
    <m/>
    <m/>
    <m/>
    <n v="728.51175924045606"/>
    <n v="704.93437187780114"/>
    <m/>
    <n v="978.84717459952321"/>
    <n v="165.30445122805745"/>
    <e v="#REF!"/>
    <m/>
  </r>
  <r>
    <x v="2854"/>
    <n v="53252.164062999997"/>
    <n v="328.24"/>
    <n v="175.73421884602331"/>
    <m/>
    <x v="0"/>
    <n v="0.10392820052270542"/>
    <n v="34.773270640447258"/>
    <s v=""/>
    <m/>
    <m/>
    <n v="3522.783203"/>
    <n v="2002.5604460876873"/>
    <m/>
    <m/>
    <m/>
    <m/>
    <n v="678.06316434934888"/>
    <n v="656.10140667598955"/>
    <m/>
    <n v="1059.8214997326727"/>
    <n v="192.64883849143499"/>
    <e v="#REF!"/>
    <m/>
  </r>
  <r>
    <x v="2855"/>
    <n v="57441.308594000002"/>
    <n v="321.89"/>
    <n v="168.91448601455863"/>
    <m/>
    <x v="0"/>
    <n v="0.10794389751575721"/>
    <n v="37.507774888121254"/>
    <s v=""/>
    <m/>
    <m/>
    <n v="3490.8803710000002"/>
    <n v="1966.2388558250384"/>
    <m/>
    <m/>
    <m/>
    <m/>
    <n v="731.40380592865029"/>
    <n v="707.69598062364457"/>
    <m/>
    <n v="1050.2236036069146"/>
    <n v="189.15465573658659"/>
    <e v="#REF!"/>
    <m/>
  </r>
  <r>
    <x v="2856"/>
    <n v="56413.953125"/>
    <n v="330.81"/>
    <n v="178.25468530092866"/>
    <m/>
    <x v="0"/>
    <n v="0.10195574059645003"/>
    <n v="36.835978029977703"/>
    <s v=""/>
    <m/>
    <m/>
    <n v="3484.7290039999998"/>
    <n v="1959.2588802582768"/>
    <m/>
    <m/>
    <m/>
    <m/>
    <n v="718.32242393265051"/>
    <n v="695.0205303277553"/>
    <m/>
    <n v="1048.3729785120197"/>
    <n v="188.48317329106925"/>
    <e v="#REF!"/>
    <m/>
  </r>
  <r>
    <x v="2857"/>
    <n v="58250.871094000002"/>
    <n v="319.07"/>
    <n v="165.5427673981556"/>
    <m/>
    <x v="0"/>
    <n v="0.10918697630943275"/>
    <n v="38.032439675377191"/>
    <s v=""/>
    <m/>
    <m/>
    <n v="3952.2939449999999"/>
    <n v="2484.8356163177536"/>
    <m/>
    <m/>
    <m/>
    <m/>
    <n v="741.71201631122085"/>
    <n v="717.59534581455"/>
    <m/>
    <n v="1189.0388521800446"/>
    <n v="239.04431761896643"/>
    <e v="#REF!"/>
    <m/>
  </r>
  <r>
    <x v="2858"/>
    <n v="55847.242187999997"/>
    <n v="325.29000000000002"/>
    <n v="171.97626620958991"/>
    <m/>
    <x v="0"/>
    <n v="0.1049242769480378"/>
    <n v="36.462142922348249"/>
    <s v=""/>
    <m/>
    <m/>
    <n v="4168.701172"/>
    <n v="2756.8781741738312"/>
    <m/>
    <m/>
    <m/>
    <m/>
    <n v="711.10645782169581"/>
    <n v="687.96701665293699"/>
    <m/>
    <n v="1254.1444856112512"/>
    <n v="265.21515450611298"/>
    <e v="#REF!"/>
    <m/>
  </r>
  <r>
    <x v="2859"/>
    <n v="56714.53125"/>
    <n v="311.77999999999997"/>
    <n v="157.67216136978269"/>
    <m/>
    <x v="0"/>
    <n v="0.11363428122242576"/>
    <n v="37.027424099612169"/>
    <s v=""/>
    <m/>
    <m/>
    <n v="3785.8486330000001"/>
    <n v="2250.438124914072"/>
    <m/>
    <m/>
    <m/>
    <m/>
    <n v="722.14970415980849"/>
    <n v="698.63273111520903"/>
    <m/>
    <n v="1138.9641498716289"/>
    <n v="216.49498356393431"/>
    <e v="#REF!"/>
    <m/>
  </r>
  <r>
    <x v="2860"/>
    <n v="49735.433594000002"/>
    <n v="276.8"/>
    <n v="122.27752189487465"/>
    <m/>
    <x v="0"/>
    <n v="0.13912664786046905"/>
    <n v="32.470109872577375"/>
    <s v=""/>
    <m/>
    <m/>
    <n v="3715.1484380000002"/>
    <n v="2166.3290971041588"/>
    <m/>
    <m/>
    <m/>
    <m/>
    <n v="633.28441343975499"/>
    <n v="612.6454132715985"/>
    <m/>
    <n v="1117.6941532869732"/>
    <n v="208.40358909647659"/>
    <e v="#REF!"/>
    <m/>
  </r>
  <r>
    <x v="2861"/>
    <n v="49682.980469000002"/>
    <n v="287.20999999999998"/>
    <n v="131.45899225821299"/>
    <m/>
    <x v="0"/>
    <n v="0.12865474955149284"/>
    <n v="32.435021278569316"/>
    <s v=""/>
    <m/>
    <m/>
    <n v="4079.0573730000001"/>
    <n v="2590.6580790128319"/>
    <m/>
    <m/>
    <m/>
    <m/>
    <n v="632.61652449020107"/>
    <n v="611.98336234964142"/>
    <m/>
    <n v="1227.1753478519342"/>
    <n v="249.22457188511774"/>
    <e v="#REF!"/>
    <m/>
  </r>
  <r>
    <x v="2862"/>
    <n v="46415.898437999997"/>
    <n v="251.93"/>
    <n v="99.127091968468363"/>
    <m/>
    <x v="0"/>
    <n v="0.16025516616391106"/>
    <n v="30.299774481294428"/>
    <s v=""/>
    <m/>
    <m/>
    <n v="3282.3977049999999"/>
    <n v="1578.5999605004231"/>
    <m/>
    <m/>
    <m/>
    <m/>
    <n v="591.01656289036885"/>
    <n v="571.69556653721861"/>
    <m/>
    <n v="987.50205674583572"/>
    <n v="151.86330551328345"/>
    <e v="#REF!"/>
    <m/>
  </r>
  <r>
    <x v="2863"/>
    <n v="43488.058594000002"/>
    <n v="246.91"/>
    <n v="95.165172053469092"/>
    <m/>
    <x v="0"/>
    <n v="0.16663336747258126"/>
    <n v="28.387774806281392"/>
    <s v=""/>
    <m/>
    <m/>
    <n v="3380.070068"/>
    <n v="1672.5038134376059"/>
    <m/>
    <m/>
    <m/>
    <m/>
    <n v="553.73619345820691"/>
    <n v="535.61999316619006"/>
    <m/>
    <n v="1016.8865701467571"/>
    <n v="160.89697450118408"/>
    <e v="#REF!"/>
    <m/>
  </r>
  <r>
    <x v="2864"/>
    <n v="42944.976562999997"/>
    <n v="225.42"/>
    <n v="78.590150495518799"/>
    <m/>
    <x v="0"/>
    <n v="0.19563081763826332"/>
    <n v="28.032536581867941"/>
    <s v=""/>
    <m/>
    <m/>
    <n v="2460.6791990000002"/>
    <n v="762.63041008668404"/>
    <m/>
    <m/>
    <m/>
    <m/>
    <n v="546.82109569794534"/>
    <n v="528.91736512890554"/>
    <m/>
    <n v="740.2898699029513"/>
    <n v="73.366006498568964"/>
    <e v="#REF!"/>
    <m/>
  </r>
  <r>
    <x v="2865"/>
    <n v="36753.667969000002"/>
    <n v="230.46"/>
    <n v="82.094531730469939"/>
    <m/>
    <x v="0"/>
    <n v="0.18687270295755126"/>
    <n v="23.990506185466721"/>
    <s v=""/>
    <m/>
    <m/>
    <n v="2784.2941890000002"/>
    <n v="963.19951509657687"/>
    <m/>
    <m/>
    <m/>
    <m/>
    <n v="467.98677280086281"/>
    <n v="452.65241276571766"/>
    <m/>
    <n v="837.648720639408"/>
    <n v="92.661007152811678"/>
    <e v="#REF!"/>
    <m/>
  </r>
  <r>
    <x v="2866"/>
    <n v="40596.949219000002"/>
    <n v="206.61"/>
    <n v="65.094975120704532"/>
    <m/>
    <x v="0"/>
    <n v="0.22554139211720808"/>
    <n v="26.498471200540589"/>
    <s v=""/>
    <m/>
    <m/>
    <n v="2430.6213379999999"/>
    <n v="718.48164009750292"/>
    <m/>
    <m/>
    <m/>
    <m/>
    <n v="516.92351540490995"/>
    <n v="499.97264879695717"/>
    <m/>
    <n v="731.24702920340212"/>
    <n v="69.1188391904073"/>
    <e v="#REF!"/>
    <m/>
  </r>
  <r>
    <x v="2867"/>
    <n v="34700.363280999998"/>
    <n v="227.13"/>
    <n v="77.996908736737083"/>
    <m/>
    <x v="0"/>
    <n v="0.18072921245779544"/>
    <n v="22.647878708071662"/>
    <s v=""/>
    <m/>
    <m/>
    <n v="2643.5910640000002"/>
    <n v="844.32234897922979"/>
    <m/>
    <m/>
    <m/>
    <m/>
    <n v="441.84191467882459"/>
    <n v="427.31974315091026"/>
    <m/>
    <n v="795.31849809616915"/>
    <n v="81.224873966219477"/>
    <e v="#REF!"/>
    <m/>
  </r>
  <r>
    <x v="2868"/>
    <n v="38795.78125"/>
    <n v="213.42"/>
    <n v="68.572557113037007"/>
    <m/>
    <x v="0"/>
    <n v="0.20253812456530096"/>
    <n v="25.320175245765366"/>
    <s v=""/>
    <m/>
    <m/>
    <n v="2706.6289059999999"/>
    <n v="884.56620323765651"/>
    <m/>
    <m/>
    <m/>
    <m/>
    <n v="493.98913003157628"/>
    <n v="477.7405832141061"/>
    <m/>
    <n v="814.28329280492574"/>
    <n v="85.096383460203057"/>
    <e v="#REF!"/>
    <m/>
  </r>
  <r>
    <x v="2869"/>
    <n v="38392.625"/>
    <n v="220.49"/>
    <n v="73.106972269566015"/>
    <m/>
    <x v="0"/>
    <n v="0.18910855289636433"/>
    <n v="25.056402020620091"/>
    <s v=""/>
    <m/>
    <m/>
    <n v="2888.6987300000001"/>
    <n v="1003.5465596462515"/>
    <m/>
    <m/>
    <m/>
    <m/>
    <n v="488.85571606780172"/>
    <n v="472.7637150370881"/>
    <m/>
    <n v="869.05859483413326"/>
    <n v="96.5424436828512"/>
    <e v="#REF!"/>
    <m/>
  </r>
  <r>
    <x v="2870"/>
    <n v="39316.890625"/>
    <n v="221.95"/>
    <n v="74.066215183489533"/>
    <m/>
    <x v="0"/>
    <n v="0.18659430064215496"/>
    <n v="25.658943015106594"/>
    <s v=""/>
    <m/>
    <m/>
    <n v="2736.4885250000002"/>
    <n v="897.76645803060114"/>
    <m/>
    <m/>
    <m/>
    <m/>
    <n v="500.62444857687683"/>
    <n v="484.13244701948349"/>
    <m/>
    <n v="823.26649283922734"/>
    <n v="86.366264605923263"/>
    <e v="#REF!"/>
    <m/>
  </r>
  <r>
    <x v="2871"/>
    <n v="38507.082030999998"/>
    <n v="204.58"/>
    <n v="62.465711351162469"/>
    <m/>
    <x v="0"/>
    <n v="0.2157906519625136"/>
    <n v="25.129792600809505"/>
    <s v=""/>
    <m/>
    <m/>
    <n v="2419.90625"/>
    <n v="690.02485040446879"/>
    <m/>
    <m/>
    <m/>
    <m/>
    <n v="490.31310466387976"/>
    <n v="474.14844710318926"/>
    <m/>
    <n v="728.02341878529387"/>
    <n v="66.381260161385555"/>
    <e v="#REF!"/>
    <m/>
  </r>
  <r>
    <x v="2872"/>
    <n v="37293.792969000002"/>
    <n v="205.54"/>
    <n v="63.021559512918614"/>
    <m/>
    <x v="0"/>
    <n v="0.21375420614066518"/>
    <n v="24.33546420600354"/>
    <s v=""/>
    <m/>
    <m/>
    <n v="2633.5183109999998"/>
    <n v="811.7621652011984"/>
    <m/>
    <m/>
    <m/>
    <m/>
    <n v="474.86421849886131"/>
    <n v="459.16107411249112"/>
    <m/>
    <n v="792.2881327356763"/>
    <n v="78.092543255223916"/>
    <e v="#REF!"/>
    <m/>
  </r>
  <r>
    <x v="2873"/>
    <n v="36699.921875"/>
    <n v="217.22"/>
    <n v="70.175615412342381"/>
    <m/>
    <x v="0"/>
    <n v="0.1894495195351337"/>
    <n v="23.947319881763825"/>
    <s v=""/>
    <m/>
    <m/>
    <n v="2706.125"/>
    <n v="856.50103579920767"/>
    <m/>
    <m/>
    <m/>
    <m/>
    <n v="467.30242039546675"/>
    <n v="451.8375744118112"/>
    <m/>
    <n v="814.1316938043999"/>
    <n v="82.396478985585233"/>
    <e v="#REF!"/>
    <m/>
  </r>
  <r>
    <x v="2874"/>
    <n v="37599.410155999998"/>
    <n v="221.06"/>
    <n v="72.647976055538578"/>
    <m/>
    <x v="0"/>
    <n v="0.18274150701037917"/>
    <n v="24.533612639197933"/>
    <s v=""/>
    <m/>
    <m/>
    <n v="2855.1264649999998"/>
    <n v="950.79584984449968"/>
    <m/>
    <m/>
    <m/>
    <m/>
    <n v="478.75566142034717"/>
    <n v="462.89973496765577"/>
    <m/>
    <n v="858.95845349945716"/>
    <n v="91.467758924765619"/>
    <e v="#REF!"/>
    <m/>
  </r>
  <r>
    <x v="2875"/>
    <n v="39242.484375"/>
    <n v="211.03"/>
    <n v="66.047602084283227"/>
    <m/>
    <x v="0"/>
    <n v="0.19931479834101704"/>
    <n v="25.605052008182529"/>
    <s v=""/>
    <m/>
    <m/>
    <n v="2688.195068"/>
    <n v="839.59338678882318"/>
    <m/>
    <m/>
    <m/>
    <m/>
    <n v="499.67702910181697"/>
    <n v="483.11563252953624"/>
    <m/>
    <n v="808.73751359877087"/>
    <n v="80.769941844179613"/>
    <e v="#REF!"/>
    <m/>
  </r>
  <r>
    <x v="2876"/>
    <n v="35835.265625"/>
    <n v="203.56"/>
    <n v="61.349529018572404"/>
    <m/>
    <x v="0"/>
    <n v="0.21341503806798462"/>
    <n v="23.380074201129297"/>
    <s v=""/>
    <m/>
    <m/>
    <n v="2590.2631839999999"/>
    <n v="778.35988751238074"/>
    <m/>
    <m/>
    <m/>
    <m/>
    <n v="456.29269781863718"/>
    <n v="441.1347937374419"/>
    <m/>
    <n v="779.27492388160113"/>
    <n v="74.879202048824538"/>
    <e v="#REF!"/>
    <m/>
  </r>
  <r>
    <x v="2877"/>
    <n v="33589.519530999998"/>
    <n v="187.96"/>
    <n v="51.94011654046821"/>
    <m/>
    <x v="0"/>
    <n v="0.24611442784744952"/>
    <n v="21.914307187094035"/>
    <s v=""/>
    <m/>
    <m/>
    <n v="2517.438721"/>
    <n v="734.57426537604226"/>
    <m/>
    <m/>
    <m/>
    <m/>
    <n v="427.69747113411535"/>
    <n v="413.47872969585046"/>
    <m/>
    <n v="757.36584598882609"/>
    <n v="70.666970021736404"/>
    <e v="#REF!"/>
    <m/>
  </r>
  <r>
    <x v="2878"/>
    <n v="33416.976562999997"/>
    <n v="207.72"/>
    <n v="62.853337922657921"/>
    <m/>
    <x v="0"/>
    <n v="0.19435421170552494"/>
    <n v="21.801170120020668"/>
    <s v=""/>
    <m/>
    <m/>
    <n v="2608.2670899999998"/>
    <n v="787.56038289226296"/>
    <m/>
    <m/>
    <m/>
    <m/>
    <n v="425.50047063794966"/>
    <n v="411.34406167392183"/>
    <m/>
    <n v="784.69135900077526"/>
    <n v="75.764301298608942"/>
    <e v="#REF!"/>
    <m/>
  </r>
  <r>
    <x v="2879"/>
    <n v="37389.515625"/>
    <n v="209.46"/>
    <n v="63.89863633979364"/>
    <m/>
    <x v="0"/>
    <n v="0.19108801598910199"/>
    <n v="24.392211948368629"/>
    <s v=""/>
    <m/>
    <m/>
    <n v="2471.5185550000001"/>
    <n v="704.96040197741422"/>
    <m/>
    <m/>
    <m/>
    <m/>
    <n v="476.08306111623358"/>
    <n v="460.23178943220898"/>
    <m/>
    <n v="743.55086607276189"/>
    <n v="67.818079044120481"/>
    <e v="#REF!"/>
    <m/>
  </r>
  <r>
    <x v="2880"/>
    <n v="36697.03125"/>
    <n v="213.16"/>
    <n v="66.148132515734773"/>
    <m/>
    <x v="0"/>
    <n v="0.1843271316824594"/>
    <n v="23.939825148140194"/>
    <s v=""/>
    <m/>
    <m/>
    <n v="2353.7687989999999"/>
    <n v="637.77157769846531"/>
    <m/>
    <m/>
    <m/>
    <m/>
    <n v="467.2656138849909"/>
    <n v="451.6961639208634"/>
    <m/>
    <n v="708.12611359557229"/>
    <n v="61.354429478769056"/>
    <e v="#REF!"/>
    <m/>
  </r>
  <r>
    <x v="2881"/>
    <n v="39016.96875"/>
    <n v="226.79"/>
    <n v="74.580518718351314"/>
    <m/>
    <x v="0"/>
    <n v="0.16074483245410046"/>
    <n v="25.451281653137496"/>
    <s v=""/>
    <m/>
    <m/>
    <n v="2537.8911130000001"/>
    <n v="737.49328160389791"/>
    <m/>
    <m/>
    <m/>
    <m/>
    <n v="496.8055244223674"/>
    <n v="480.21429640578486"/>
    <m/>
    <n v="763.51890268107491"/>
    <n v="70.947783061329119"/>
    <e v="#REF!"/>
    <m/>
  </r>
  <r>
    <x v="2882"/>
    <n v="40427.167969000002"/>
    <n v="228.26"/>
    <n v="75.538238772010203"/>
    <m/>
    <x v="0"/>
    <n v="0.15865264372604554"/>
    <n v="26.370486769909334"/>
    <s v=""/>
    <m/>
    <m/>
    <n v="2610.936768"/>
    <n v="779.9263009938453"/>
    <m/>
    <m/>
    <m/>
    <m/>
    <n v="514.76168003825717"/>
    <n v="497.55784100283154"/>
    <m/>
    <n v="785.49452569560731"/>
    <n v="75.029892999697466"/>
    <e v="#REF!"/>
    <m/>
  </r>
  <r>
    <x v="2883"/>
    <n v="40168.691405999998"/>
    <n v="220.26"/>
    <n v="70.234880077739945"/>
    <m/>
    <x v="0"/>
    <n v="0.16976522229678648"/>
    <n v="26.201201531383891"/>
    <s v=""/>
    <m/>
    <m/>
    <n v="2367.6635740000002"/>
    <n v="634.57119345943602"/>
    <m/>
    <m/>
    <m/>
    <m/>
    <n v="511.47048165596084"/>
    <n v="494.36377035372692"/>
    <m/>
    <n v="712.30632578302891"/>
    <n v="61.046548481928333"/>
    <e v="#REF!"/>
    <m/>
  </r>
  <r>
    <x v="2884"/>
    <n v="38341.421875"/>
    <n v="214.94"/>
    <n v="66.834017880826536"/>
    <m/>
    <x v="0"/>
    <n v="0.1779571568603272"/>
    <n v="25.008660712786469"/>
    <s v=""/>
    <m/>
    <m/>
    <n v="2372.001953"/>
    <n v="636.88029922909209"/>
    <m/>
    <m/>
    <m/>
    <m/>
    <n v="488.20374344710223"/>
    <n v="471.86293295219104"/>
    <m/>
    <n v="713.61151746620521"/>
    <n v="61.268687366847985"/>
    <e v="#REF!"/>
    <m/>
  </r>
  <r>
    <x v="2885"/>
    <n v="38099.476562999997"/>
    <n v="201.21"/>
    <n v="58.288504706059499"/>
    <m/>
    <x v="0"/>
    <n v="0.20068309165934417"/>
    <n v="24.850202125043243"/>
    <s v=""/>
    <m/>
    <m/>
    <n v="2231.733154"/>
    <n v="561.54175533988462"/>
    <m/>
    <m/>
    <m/>
    <m/>
    <n v="485.12303852663871"/>
    <n v="468.8731393433813"/>
    <m/>
    <n v="671.41196093508449"/>
    <n v="54.021024504911935"/>
    <e v="#REF!"/>
    <m/>
  </r>
  <r>
    <x v="2886"/>
    <n v="35641.144530999998"/>
    <n v="185.66"/>
    <n v="49.261329475194636"/>
    <m/>
    <x v="0"/>
    <n v="0.23169120361650289"/>
    <n v="23.244951654650286"/>
    <s v=""/>
    <m/>
    <m/>
    <n v="1888.44751"/>
    <n v="388.75878598782691"/>
    <m/>
    <m/>
    <m/>
    <m/>
    <n v="453.82094168288882"/>
    <n v="438.58530410975641"/>
    <m/>
    <n v="568.1352376468202"/>
    <n v="37.399085116362961"/>
    <e v="#REF!"/>
    <m/>
  </r>
  <r>
    <x v="2887"/>
    <n v="31622.376952999999"/>
    <n v="185.58"/>
    <n v="49.212943301432794"/>
    <m/>
    <x v="0"/>
    <n v="0.23187881222647921"/>
    <n v="20.623397520902547"/>
    <s v=""/>
    <m/>
    <m/>
    <n v="1874.950073"/>
    <n v="383.19170985229147"/>
    <m/>
    <m/>
    <m/>
    <m/>
    <n v="402.64972059411843"/>
    <n v="389.12187075561894"/>
    <m/>
    <n v="564.07456371386138"/>
    <n v="36.863525376630982"/>
    <e v="#REF!"/>
    <m/>
  </r>
  <r>
    <x v="2888"/>
    <n v="32515.714843999998"/>
    <n v="187.9"/>
    <n v="50.437318628072781"/>
    <m/>
    <x v="0"/>
    <n v="0.22606914677604764"/>
    <n v="21.205460308415979"/>
    <s v=""/>
    <m/>
    <m/>
    <n v="1989.736328"/>
    <n v="430.09936645064204"/>
    <m/>
    <m/>
    <m/>
    <m/>
    <n v="414.02464831514044"/>
    <n v="400.10422031974377"/>
    <m/>
    <n v="598.60775349948244"/>
    <n v="41.376101053276315"/>
    <e v="#REF!"/>
    <m/>
  </r>
  <r>
    <x v="2889"/>
    <n v="33682.800780999998"/>
    <n v="199.26"/>
    <n v="56.529150907917149"/>
    <m/>
    <x v="0"/>
    <n v="0.19872214188645596"/>
    <n v="21.96601576050405"/>
    <s v=""/>
    <m/>
    <m/>
    <n v="1988.4562989999999"/>
    <n v="429.53492465557616"/>
    <m/>
    <m/>
    <m/>
    <m/>
    <n v="428.88522717487712"/>
    <n v="414.45436607191391"/>
    <m/>
    <n v="598.22265961878998"/>
    <n v="41.321801041295203"/>
    <e v="#REF!"/>
    <m/>
  </r>
  <r>
    <x v="2890"/>
    <n v="34659.105469000002"/>
    <n v="183.53"/>
    <n v="47.59835417937078"/>
    <m/>
    <x v="0"/>
    <n v="0.23008687816358722"/>
    <n v="22.602118116152486"/>
    <s v=""/>
    <m/>
    <m/>
    <n v="1813.2172849999999"/>
    <n v="353.81755901163416"/>
    <m/>
    <m/>
    <m/>
    <m/>
    <n v="441.31657635593973"/>
    <n v="426.45633317607815"/>
    <m/>
    <n v="545.50239160144679"/>
    <n v="34.037695049171766"/>
    <e v="#REF!"/>
    <m/>
  </r>
  <r>
    <x v="2891"/>
    <n v="34679.121094000002"/>
    <n v="196.77"/>
    <n v="54.446225456614798"/>
    <m/>
    <x v="0"/>
    <n v="0.19687760068550042"/>
    <n v="22.613405037734921"/>
    <s v=""/>
    <m/>
    <m/>
    <n v="2079.657471"/>
    <n v="457.76445090046855"/>
    <m/>
    <m/>
    <m/>
    <m/>
    <n v="441.57143657172122"/>
    <n v="426.66929459704568"/>
    <m/>
    <n v="625.66032958499864"/>
    <n v="44.037517040213849"/>
    <e v="#REF!"/>
    <m/>
  </r>
  <r>
    <x v="2892"/>
    <n v="34475.558594000002"/>
    <n v="207.6"/>
    <n v="60.432257901424286"/>
    <m/>
    <x v="0"/>
    <n v="0.17519550782047347"/>
    <n v="22.480081806628132"/>
    <s v=""/>
    <m/>
    <m/>
    <n v="2160.7683109999998"/>
    <n v="493.45921784456328"/>
    <m/>
    <m/>
    <m/>
    <m/>
    <n v="438.97946241777754"/>
    <n v="424.15375441745709"/>
    <m/>
    <n v="650.06234558762151"/>
    <n v="47.471398601909897"/>
    <e v="#REF!"/>
    <m/>
  </r>
  <r>
    <x v="2893"/>
    <n v="35908.386719000002"/>
    <n v="197.9"/>
    <n v="54.77832323199658"/>
    <m/>
    <x v="0"/>
    <n v="0.19155822260015681"/>
    <n v="23.413760182023111"/>
    <s v=""/>
    <m/>
    <m/>
    <n v="2274.547607"/>
    <n v="545.41320696961293"/>
    <m/>
    <m/>
    <m/>
    <m/>
    <n v="457.22375332127689"/>
    <n v="441.77038018193309"/>
    <m/>
    <n v="684.29259399534556"/>
    <n v="52.469437826888779"/>
    <e v="#REF!"/>
    <m/>
  </r>
  <r>
    <x v="2894"/>
    <n v="35035.984375"/>
    <n v="188.2"/>
    <n v="49.402486040715075"/>
    <m/>
    <x v="0"/>
    <n v="0.21032657102794886"/>
    <n v="22.844323010511346"/>
    <s v=""/>
    <m/>
    <m/>
    <n v="2113.6054690000001"/>
    <n v="468.21659771040066"/>
    <m/>
    <m/>
    <m/>
    <m/>
    <n v="446.11539924089425"/>
    <n v="431.02625049952422"/>
    <m/>
    <n v="635.87350935792438"/>
    <n v="45.043026734869635"/>
    <e v="#REF!"/>
    <m/>
  </r>
  <r>
    <x v="2895"/>
    <n v="33549.601562999997"/>
    <n v="189.65"/>
    <n v="50.157688690336926"/>
    <m/>
    <x v="0"/>
    <n v="0.20707467110822239"/>
    <n v="21.874595527617942"/>
    <s v=""/>
    <m/>
    <m/>
    <n v="2150.0402829999998"/>
    <n v="484.34657318899343"/>
    <m/>
    <m/>
    <m/>
    <m/>
    <n v="427.18919312940449"/>
    <n v="412.72945086288968"/>
    <m/>
    <n v="646.83484219926322"/>
    <n v="46.594750702511689"/>
    <e v="#REF!"/>
    <m/>
  </r>
  <r>
    <x v="2896"/>
    <n v="33723.507812999997"/>
    <n v="193.63"/>
    <n v="52.237713708579456"/>
    <m/>
    <x v="0"/>
    <n v="0.19837254264585713"/>
    <n v="21.985694655444352"/>
    <s v=""/>
    <m/>
    <m/>
    <n v="2324.679443"/>
    <n v="562.971639753114"/>
    <m/>
    <m/>
    <m/>
    <m/>
    <n v="429.40355238127688"/>
    <n v="414.82566708600785"/>
    <m/>
    <n v="699.37464547345701"/>
    <n v="54.158581187370039"/>
    <e v="#REF!"/>
    <m/>
  </r>
  <r>
    <x v="2897"/>
    <n v="34225.679687999997"/>
    <n v="197.64"/>
    <n v="54.394800130295685"/>
    <m/>
    <x v="0"/>
    <n v="0.19014578407410809"/>
    <n v="22.312499701785725"/>
    <s v=""/>
    <m/>
    <m/>
    <n v="2315.161865"/>
    <n v="558.3474833853295"/>
    <m/>
    <m/>
    <m/>
    <m/>
    <n v="435.79773854443283"/>
    <n v="420.99181846217385"/>
    <m/>
    <n v="696.51130327823114"/>
    <n v="53.713731517540175"/>
    <e v="#REF!"/>
    <m/>
  </r>
  <r>
    <x v="2898"/>
    <n v="33889.605469000002"/>
    <n v="187.86"/>
    <n v="49.005557095435726"/>
    <m/>
    <x v="0"/>
    <n v="0.20895419985950123"/>
    <n v="22.092830234192267"/>
    <s v=""/>
    <m/>
    <m/>
    <n v="2120.0263669999999"/>
    <n v="464.21388933817809"/>
    <m/>
    <m/>
    <m/>
    <m/>
    <n v="431.51848431315352"/>
    <n v="416.84709914077098"/>
    <m/>
    <n v="637.80522225532752"/>
    <n v="44.657961145346427"/>
    <e v="#REF!"/>
    <m/>
  </r>
  <r>
    <x v="2899"/>
    <n v="32861.671875"/>
    <n v="190.65"/>
    <n v="50.455084712151674"/>
    <m/>
    <x v="0"/>
    <n v="0.20273676239969696"/>
    <n v="21.422156788717821"/>
    <s v=""/>
    <m/>
    <m/>
    <n v="2146.6923830000001"/>
    <n v="475.87954014073296"/>
    <m/>
    <m/>
    <m/>
    <m/>
    <n v="418.42974101505865"/>
    <n v="404.19284537367815"/>
    <m/>
    <n v="645.82763392259915"/>
    <n v="45.780211453320632"/>
    <e v="#REF!"/>
    <m/>
  </r>
  <r>
    <x v="2900"/>
    <n v="34254.015625"/>
    <n v="186.66"/>
    <n v="48.325715125169253"/>
    <m/>
    <x v="0"/>
    <n v="0.21121212224406957"/>
    <n v="22.328066609958796"/>
    <s v=""/>
    <m/>
    <m/>
    <n v="2036.7210689999999"/>
    <n v="427.0895804422243"/>
    <m/>
    <m/>
    <m/>
    <m/>
    <n v="436.15854181778519"/>
    <n v="421.28553458843516"/>
    <m/>
    <n v="612.74300843903291"/>
    <n v="41.086555846407656"/>
    <e v="#REF!"/>
    <m/>
  </r>
  <r>
    <x v="2901"/>
    <n v="33125.46875"/>
    <n v="183.64"/>
    <n v="46.756340149141515"/>
    <m/>
    <x v="0"/>
    <n v="0.21803559254108981"/>
    <n v="21.591874957079444"/>
    <s v=""/>
    <m/>
    <m/>
    <n v="1940.0839840000001"/>
    <n v="386.55105921789334"/>
    <m/>
    <m/>
    <m/>
    <m/>
    <n v="421.7886832656751"/>
    <n v="407.39508453466789"/>
    <m/>
    <n v="583.66995612423977"/>
    <n v="37.186699018971957"/>
    <e v="#REF!"/>
    <m/>
  </r>
  <r>
    <x v="2902"/>
    <n v="32723.845702999999"/>
    <n v="186.52"/>
    <n v="48.217073043656519"/>
    <m/>
    <x v="0"/>
    <n v="0.21118540037197903"/>
    <n v="21.329533468928787"/>
    <s v=""/>
    <m/>
    <m/>
    <n v="1994.3312989999999"/>
    <n v="408.15750556956402"/>
    <m/>
    <m/>
    <m/>
    <m/>
    <n v="416.67479167241942"/>
    <n v="402.44523034393467"/>
    <m/>
    <n v="599.99014031576473"/>
    <n v="39.265266385919041"/>
    <e v="#REF!"/>
    <m/>
  </r>
  <r>
    <x v="2903"/>
    <n v="32827.875"/>
    <n v="178.93"/>
    <n v="44.287569090971857"/>
    <m/>
    <x v="0"/>
    <n v="0.22836180999898079"/>
    <n v="21.396783263580403"/>
    <s v=""/>
    <m/>
    <m/>
    <n v="1911.175659"/>
    <n v="374.11079909984193"/>
    <m/>
    <m/>
    <m/>
    <m/>
    <n v="417.99940327365704"/>
    <n v="403.71409818572675"/>
    <m/>
    <n v="574.97295077626131"/>
    <n v="35.98993031870323"/>
    <e v="#REF!"/>
    <m/>
  </r>
  <r>
    <x v="2904"/>
    <n v="31841.550781000002"/>
    <n v="181.9"/>
    <n v="45.752282559828679"/>
    <m/>
    <x v="0"/>
    <n v="0.22076891808129673"/>
    <n v="20.753369756514118"/>
    <s v=""/>
    <m/>
    <m/>
    <n v="1880.3829350000001"/>
    <n v="362.04618265243818"/>
    <m/>
    <m/>
    <m/>
    <m/>
    <n v="405.44047477230401"/>
    <n v="391.57418441616909"/>
    <m/>
    <n v="565.70902817587466"/>
    <n v="34.829299012927798"/>
    <e v="#REF!"/>
    <m/>
  </r>
  <r>
    <x v="2905"/>
    <n v="31800.011718999998"/>
    <n v="174.81"/>
    <n v="42.170412672579452"/>
    <m/>
    <x v="0"/>
    <n v="0.23796744941125506"/>
    <n v="20.724677526713727"/>
    <s v=""/>
    <m/>
    <m/>
    <n v="1817.2966309999999"/>
    <n v="337.7269988495313"/>
    <m/>
    <m/>
    <m/>
    <m/>
    <n v="404.91155527542674"/>
    <n v="391.03281997198559"/>
    <m/>
    <n v="546.72965378209039"/>
    <n v="32.489762884646261"/>
    <e v="#REF!"/>
    <m/>
  </r>
  <r>
    <x v="2906"/>
    <n v="30838.285156000002"/>
    <n v="169.28"/>
    <n v="39.497583906768874"/>
    <m/>
    <x v="0"/>
    <n v="0.2530109512613497"/>
    <n v="20.097378784666752"/>
    <s v=""/>
    <m/>
    <m/>
    <n v="1787.5107419999999"/>
    <n v="326.64774767422131"/>
    <m/>
    <m/>
    <m/>
    <m/>
    <n v="392.66583027962901"/>
    <n v="379.19695928120632"/>
    <m/>
    <n v="537.76863525447629"/>
    <n v="31.423924959779509"/>
    <e v="#REF!"/>
    <m/>
  </r>
  <r>
    <x v="2907"/>
    <n v="29796.285156000002"/>
    <n v="180.23"/>
    <n v="44.602066492850462"/>
    <m/>
    <x v="0"/>
    <n v="0.22026538578677959"/>
    <n v="19.417799667287433"/>
    <s v=""/>
    <m/>
    <m/>
    <n v="1990.9708250000001"/>
    <n v="400.997564085021"/>
    <m/>
    <m/>
    <m/>
    <m/>
    <n v="379.39797854657746"/>
    <n v="366.37467346660787"/>
    <m/>
    <n v="598.97914917913749"/>
    <n v="38.576470992322491"/>
    <e v="#REF!"/>
    <m/>
  </r>
  <r>
    <x v="2908"/>
    <n v="32138.873047000001"/>
    <n v="184.44"/>
    <n v="46.680161636716811"/>
    <m/>
    <x v="0"/>
    <n v="0.20996354346327006"/>
    <n v="20.943884523621726"/>
    <s v=""/>
    <m/>
    <m/>
    <n v="2025.202759"/>
    <n v="414.77605648912527"/>
    <m/>
    <m/>
    <m/>
    <m/>
    <n v="409.22629794142387"/>
    <n v="395.16881340532308"/>
    <m/>
    <n v="609.27775046681654"/>
    <n v="39.901979324917171"/>
    <e v="#REF!"/>
    <m/>
  </r>
  <r>
    <x v="2909"/>
    <n v="32305.958984000001"/>
    <n v="183.69"/>
    <n v="46.294943235187795"/>
    <m/>
    <x v="0"/>
    <n v="0.21166018984198579"/>
    <n v="21.052221182113165"/>
    <s v=""/>
    <m/>
    <m/>
    <n v="2124.7766109999998"/>
    <n v="455.55120290795946"/>
    <m/>
    <m/>
    <m/>
    <m/>
    <n v="411.35381371761775"/>
    <n v="397.21290740976025"/>
    <m/>
    <n v="639.2343226086756"/>
    <n v="43.824599794253373"/>
    <e v="#REF!"/>
    <m/>
  </r>
  <r>
    <x v="2910"/>
    <n v="35384.03125"/>
    <n v="224.63"/>
    <n v="66.906757925909346"/>
    <m/>
    <x v="0"/>
    <n v="0.11730143200323984"/>
    <n v="23.056250695904339"/>
    <s v=""/>
    <m/>
    <m/>
    <n v="2233.3666990000002"/>
    <n v="502.07574788804158"/>
    <m/>
    <m/>
    <m/>
    <m/>
    <n v="450.5471020562992"/>
    <n v="435.0248980221474"/>
    <m/>
    <n v="671.90340931893809"/>
    <n v="48.300319650433373"/>
    <e v="#REF!"/>
    <m/>
  </r>
  <r>
    <x v="2911"/>
    <n v="37276.035155999998"/>
    <n v="215.76"/>
    <n v="61.615414155501675"/>
    <m/>
    <x v="0"/>
    <n v="0.12655912594464894"/>
    <n v="24.28844911145406"/>
    <s v=""/>
    <m/>
    <m/>
    <n v="2298.3334960000002"/>
    <n v="531.27200506251563"/>
    <m/>
    <m/>
    <m/>
    <m/>
    <n v="474.6381071457065"/>
    <n v="458.27399420597703"/>
    <m/>
    <n v="691.44852585370893"/>
    <n v="51.109036383028503"/>
    <e v="#REF!"/>
    <m/>
  </r>
  <r>
    <x v="2912"/>
    <n v="39503.1875"/>
    <n v="230.26"/>
    <n v="69.888629896611306"/>
    <m/>
    <x v="0"/>
    <n v="0.1095419027277391"/>
    <n v="25.738954874939825"/>
    <s v=""/>
    <m/>
    <m/>
    <n v="2296.5454100000002"/>
    <n v="530.43169311007375"/>
    <m/>
    <m/>
    <m/>
    <m/>
    <n v="502.99657843851872"/>
    <n v="485.64210926351421"/>
    <m/>
    <n v="690.91058415336329"/>
    <n v="51.028197314262982"/>
    <e v="#REF!"/>
    <m/>
  </r>
  <r>
    <x v="2913"/>
    <n v="39995.453125"/>
    <n v="226.3"/>
    <n v="67.476612403868074"/>
    <m/>
    <x v="0"/>
    <n v="0.1133039929099325"/>
    <n v="26.059020414821859"/>
    <s v=""/>
    <m/>
    <m/>
    <n v="2380.9567870000001"/>
    <n v="569.40991703466727"/>
    <m/>
    <m/>
    <m/>
    <m/>
    <n v="509.26462769550335"/>
    <n v="491.68109976045218"/>
    <m/>
    <n v="716.30555937933093"/>
    <n v="54.777951575215361"/>
    <e v="#REF!"/>
    <m/>
  </r>
  <r>
    <x v="2914"/>
    <n v="40027.484375"/>
    <n v="227.4"/>
    <n v="68.124380367344827"/>
    <m/>
    <x v="0"/>
    <n v="0.11219659783508347"/>
    <n v="26.07921157042249"/>
    <s v=""/>
    <m/>
    <m/>
    <n v="2466.9614259999998"/>
    <n v="610.53050851425303"/>
    <m/>
    <m/>
    <m/>
    <m/>
    <n v="509.67248362239809"/>
    <n v="492.06206609890694"/>
    <m/>
    <n v="742.17986393810247"/>
    <n v="58.733804294717302"/>
    <e v="#REF!"/>
    <m/>
  </r>
  <r>
    <x v="2915"/>
    <n v="39907.261719000002"/>
    <n v="223.01"/>
    <n v="65.470389605142202"/>
    <m/>
    <x v="0"/>
    <n v="0.11652271053808086"/>
    <n v="25.998852435905164"/>
    <s v=""/>
    <m/>
    <m/>
    <n v="2610.1533199999999"/>
    <n v="681.35292454548085"/>
    <m/>
    <m/>
    <m/>
    <m/>
    <n v="508.14168095947906"/>
    <n v="490.54585148276567"/>
    <m/>
    <n v="785.25882710546546"/>
    <n v="65.547009965601603"/>
    <e v="#REF!"/>
    <m/>
  </r>
  <r>
    <x v="2916"/>
    <n v="39178.402344000002"/>
    <n v="216.1"/>
    <n v="61.405765691594688"/>
    <m/>
    <x v="0"/>
    <n v="0.12373759407611716"/>
    <n v="25.523349535995109"/>
    <s v=""/>
    <m/>
    <m/>
    <n v="2502.3496089999999"/>
    <n v="625.05478913930176"/>
    <m/>
    <m/>
    <m/>
    <m/>
    <n v="498.86106855857247"/>
    <n v="481.57407184387785"/>
    <m/>
    <n v="752.82632016848731"/>
    <n v="60.131058393990955"/>
    <e v="#REF!"/>
    <m/>
  </r>
  <r>
    <x v="2917"/>
    <n v="38213.332030999998"/>
    <n v="226.78"/>
    <n v="67.467169651717413"/>
    <m/>
    <x v="0"/>
    <n v="0.11150054206895968"/>
    <n v="24.893992267456365"/>
    <s v=""/>
    <m/>
    <m/>
    <n v="2724.6198730000001"/>
    <n v="736.07634584542177"/>
    <m/>
    <m/>
    <m/>
    <m/>
    <n v="486.57276738308906"/>
    <n v="469.69937091454597"/>
    <m/>
    <n v="819.69583525469773"/>
    <n v="70.811472055775852"/>
    <e v="#REF!"/>
    <m/>
  </r>
  <r>
    <x v="2918"/>
    <n v="39744.515625"/>
    <n v="231.94"/>
    <n v="70.528871961039144"/>
    <m/>
    <x v="0"/>
    <n v="0.10642072084784945"/>
    <n v="25.890804610857092"/>
    <s v=""/>
    <m/>
    <m/>
    <n v="2827.328857"/>
    <n v="791.55115373728381"/>
    <m/>
    <m/>
    <m/>
    <m/>
    <n v="506.06942467797683"/>
    <n v="488.50720718222453"/>
    <m/>
    <n v="850.5956048931472"/>
    <n v="76.14821848297197"/>
    <e v="#REF!"/>
    <m/>
  </r>
  <r>
    <x v="2919"/>
    <n v="40865.867187999997"/>
    <n v="244.56"/>
    <n v="78.194484427601324"/>
    <m/>
    <x v="0"/>
    <n v="9.4834345603179743E-2"/>
    <n v="26.620594758482973"/>
    <s v=""/>
    <m/>
    <m/>
    <n v="2890.9416500000002"/>
    <n v="827.1484738331236"/>
    <m/>
    <m/>
    <m/>
    <m/>
    <n v="520.34766486848503"/>
    <n v="502.27687375706415"/>
    <m/>
    <n v="869.73337233283257"/>
    <n v="79.572725535065743"/>
    <e v="#REF!"/>
    <m/>
  </r>
  <r>
    <x v="2920"/>
    <n v="43791.925780999998"/>
    <n v="262.10000000000002"/>
    <n v="89.378470575440915"/>
    <m/>
    <x v="0"/>
    <n v="8.122624888112831E-2"/>
    <n v="28.524442691135398"/>
    <s v=""/>
    <m/>
    <m/>
    <n v="3167.8562010000001"/>
    <n v="985.53242516806677"/>
    <m/>
    <m/>
    <m/>
    <m/>
    <n v="557.6053535192965"/>
    <n v="538.19864020883688"/>
    <m/>
    <n v="953.04249975477899"/>
    <n v="94.809461245077216"/>
    <e v="#REF!"/>
    <m/>
  </r>
  <r>
    <x v="2921"/>
    <n v="46280.847655999998"/>
    <n v="259.08"/>
    <n v="87.308249847366369"/>
    <m/>
    <x v="0"/>
    <n v="8.3093850284822746E-2"/>
    <n v="30.144849842281797"/>
    <s v=""/>
    <m/>
    <m/>
    <n v="3141.6911620000001"/>
    <n v="969.22737214232689"/>
    <m/>
    <m/>
    <m/>
    <m/>
    <n v="589.29695276368113"/>
    <n v="568.77245140560012"/>
    <m/>
    <n v="945.17080590489104"/>
    <n v="93.240894596771156"/>
    <e v="#REF!"/>
    <m/>
  </r>
  <r>
    <x v="2922"/>
    <n v="45599.703125"/>
    <n v="264.49"/>
    <n v="90.943554045681566"/>
    <m/>
    <x v="0"/>
    <n v="7.9619262924386605E-2"/>
    <n v="29.700415960641728"/>
    <s v=""/>
    <m/>
    <m/>
    <n v="3164.2451169999999"/>
    <n v="983.11806774926822"/>
    <m/>
    <m/>
    <m/>
    <m/>
    <n v="580.62389648144801"/>
    <n v="560.38688141037085"/>
    <m/>
    <n v="951.95611315645488"/>
    <n v="94.5771970188745"/>
    <e v="#REF!"/>
    <m/>
  </r>
  <r>
    <x v="2923"/>
    <n v="45576.878905999998"/>
    <n v="252.64"/>
    <n v="82.784447743909482"/>
    <m/>
    <x v="0"/>
    <n v="8.6749514863882909E-2"/>
    <n v="29.684777243839353"/>
    <s v=""/>
    <m/>
    <m/>
    <n v="3043.414307"/>
    <n v="908.01140186042358"/>
    <m/>
    <m/>
    <m/>
    <m/>
    <n v="580.33327426108838"/>
    <n v="560.0918104002626"/>
    <m/>
    <n v="915.60443242882491"/>
    <n v="87.351841112780349"/>
    <e v="#REF!"/>
    <m/>
  </r>
  <r>
    <x v="2924"/>
    <n v="44439.691405999998"/>
    <n v="264.73"/>
    <n v="90.696755464865475"/>
    <m/>
    <x v="0"/>
    <n v="7.8442262952175282E-2"/>
    <n v="28.94335981210827"/>
    <s v=""/>
    <m/>
    <m/>
    <n v="3322.2116700000001"/>
    <n v="1074.343721523134"/>
    <m/>
    <m/>
    <m/>
    <m/>
    <n v="565.85339408577204"/>
    <n v="546.10276045087289"/>
    <m/>
    <n v="999.47999965775568"/>
    <n v="103.35321987226281"/>
    <e v="#REF!"/>
    <m/>
  </r>
  <r>
    <x v="2925"/>
    <n v="47019.960937999997"/>
    <n v="262.3"/>
    <n v="88.999520848650889"/>
    <m/>
    <x v="0"/>
    <n v="7.9878248397834403E-2"/>
    <n v="30.621485978302854"/>
    <s v=""/>
    <m/>
    <m/>
    <n v="3156.5095209999999"/>
    <n v="967.0987880015017"/>
    <m/>
    <m/>
    <m/>
    <m/>
    <n v="598.70812880927144"/>
    <n v="577.76561292179861"/>
    <m/>
    <n v="949.6288762867365"/>
    <n v="93.036122120033994"/>
    <e v="#REF!"/>
    <m/>
  </r>
  <r>
    <x v="2926"/>
    <n v="45936.457030999998"/>
    <n v="258.83999999999997"/>
    <n v="86.641089350100813"/>
    <m/>
    <x v="0"/>
    <n v="8.1981438727601233E-2"/>
    <n v="29.915081500754834"/>
    <s v=""/>
    <m/>
    <m/>
    <n v="3014.8459469999998"/>
    <n v="880.26968154723681"/>
    <m/>
    <m/>
    <m/>
    <m/>
    <n v="584.91180521017543"/>
    <n v="564.43718672359171"/>
    <m/>
    <n v="907.00970479576506"/>
    <n v="84.683052659212919"/>
    <e v="#REF!"/>
    <m/>
  </r>
  <r>
    <x v="2927"/>
    <n v="44686.75"/>
    <n v="255.2"/>
    <n v="84.194116219735079"/>
    <m/>
    <x v="0"/>
    <n v="8.4282938755656608E-2"/>
    <n v="29.100480555670547"/>
    <s v=""/>
    <m/>
    <m/>
    <n v="3020.0898440000001"/>
    <n v="883.30914129210294"/>
    <m/>
    <m/>
    <m/>
    <m/>
    <n v="568.99920674850546"/>
    <n v="549.06731164121391"/>
    <m/>
    <n v="908.58731955736926"/>
    <n v="84.975452516922019"/>
    <e v="#REF!"/>
    <m/>
  </r>
  <r>
    <x v="2928"/>
    <n v="44741.882812999997"/>
    <n v="265.83999999999997"/>
    <n v="91.203695684402234"/>
    <m/>
    <x v="0"/>
    <n v="7.7250569697637411E-2"/>
    <n v="29.135625277844557"/>
    <s v=""/>
    <m/>
    <m/>
    <n v="3182.7021479999999"/>
    <n v="978.40491130351779"/>
    <m/>
    <m/>
    <m/>
    <m/>
    <n v="569.7012163344076"/>
    <n v="549.73042158833471"/>
    <m/>
    <n v="957.50886992512972"/>
    <n v="94.12378542938859"/>
    <e v="#REF!"/>
    <m/>
  </r>
  <r>
    <x v="2929"/>
    <n v="46723.121094000002"/>
    <n v="277.55"/>
    <n v="99.226605357687816"/>
    <m/>
    <x v="0"/>
    <n v="7.0440919702338595E-2"/>
    <n v="30.425002953239012"/>
    <s v=""/>
    <m/>
    <m/>
    <n v="3286.9353030000002"/>
    <n v="1042.463376046089"/>
    <m/>
    <m/>
    <m/>
    <m/>
    <n v="594.92844834991047"/>
    <n v="574.05837495545109"/>
    <m/>
    <n v="988.86718302253905"/>
    <n v="100.28629046253779"/>
    <e v="#REF!"/>
    <m/>
  </r>
  <r>
    <x v="2930"/>
    <n v="49291.675780999998"/>
    <n v="280.36"/>
    <n v="101.19919868967609"/>
    <m/>
    <x v="0"/>
    <n v="6.9010922636491792E-2"/>
    <n v="32.095079466612837"/>
    <s v=""/>
    <m/>
    <m/>
    <n v="3319.2573240000002"/>
    <n v="1062.8833440274684"/>
    <m/>
    <m/>
    <m/>
    <m/>
    <n v="627.63401721301091"/>
    <n v="605.56934673061016"/>
    <m/>
    <n v="998.5911912275966"/>
    <n v="102.25071711509176"/>
    <e v="#REF!"/>
    <m/>
  </r>
  <r>
    <x v="2931"/>
    <n v="49562.347655999998"/>
    <n v="274.56"/>
    <n v="97.000349340363542"/>
    <m/>
    <x v="0"/>
    <n v="7.1862683057044727E-2"/>
    <n v="32.270480956313385"/>
    <s v=""/>
    <m/>
    <m/>
    <n v="3172.4562989999999"/>
    <n v="968.84196092119919"/>
    <m/>
    <m/>
    <m/>
    <m/>
    <n v="631.08049927232673"/>
    <n v="608.87881869013688"/>
    <m/>
    <n v="954.42642901762019"/>
    <n v="93.203817551612858"/>
    <e v="#REF!"/>
    <m/>
  </r>
  <r>
    <x v="2932"/>
    <n v="47727.257812999997"/>
    <n v="277.77999999999997"/>
    <n v="99.263594032146457"/>
    <m/>
    <x v="0"/>
    <n v="7.0173351937556624E-2"/>
    <n v="31.074828983562043"/>
    <s v=""/>
    <m/>
    <m/>
    <n v="3224.9152829999998"/>
    <n v="1000.8572659467598"/>
    <m/>
    <m/>
    <m/>
    <m/>
    <n v="607.71418453743911"/>
    <n v="586.31928009141188"/>
    <m/>
    <n v="970.2085978010939"/>
    <n v="96.283730239977814"/>
    <e v="#REF!"/>
    <m/>
  </r>
  <r>
    <x v="2933"/>
    <n v="49002.640625"/>
    <n v="266.97000000000003"/>
    <n v="91.526737097716705"/>
    <m/>
    <x v="0"/>
    <n v="7.5631387712635487E-2"/>
    <n v="31.904389938893988"/>
    <s v=""/>
    <m/>
    <m/>
    <n v="3100.3254390000002"/>
    <n v="923.50019438101469"/>
    <m/>
    <m/>
    <m/>
    <m/>
    <n v="623.95371433830132"/>
    <n v="601.97142036157913"/>
    <m/>
    <n v="932.72602004635405"/>
    <n v="88.841882471859535"/>
    <e v="#REF!"/>
    <m/>
  </r>
  <r>
    <x v="2934"/>
    <n v="46894.554687999997"/>
    <n v="275.5"/>
    <n v="97.363768710336515"/>
    <m/>
    <x v="0"/>
    <n v="7.0794430268155462E-2"/>
    <n v="30.531073407646929"/>
    <s v=""/>
    <m/>
    <m/>
    <n v="3270.6008299999999"/>
    <n v="1024.9143472477506"/>
    <m/>
    <m/>
    <m/>
    <m/>
    <n v="597.11132311695087"/>
    <n v="576.05971026449879"/>
    <m/>
    <n v="983.95299311228268"/>
    <n v="98.598051777279849"/>
    <e v="#REF!"/>
    <m/>
  </r>
  <r>
    <x v="2935"/>
    <n v="48834.851562999997"/>
    <n v="277.25"/>
    <n v="98.565040956427993"/>
    <m/>
    <x v="0"/>
    <n v="6.9891360302088201E-2"/>
    <n v="31.791836639671914"/>
    <s v=""/>
    <m/>
    <m/>
    <n v="3224.374268"/>
    <n v="995.86519272302883"/>
    <m/>
    <m/>
    <m/>
    <m/>
    <n v="621.81724562712679"/>
    <n v="599.84776686032546"/>
    <m/>
    <n v="970.04583464036659"/>
    <n v="95.80348650496606"/>
    <e v="#REF!"/>
    <m/>
  </r>
  <r>
    <x v="2936"/>
    <n v="47024.339844000002"/>
    <n v="269.41000000000003"/>
    <n v="92.979440350245468"/>
    <m/>
    <x v="0"/>
    <n v="7.3840459829666347E-2"/>
    <n v="30.61238381728792"/>
    <s v=""/>
    <m/>
    <m/>
    <n v="3433.7326659999999"/>
    <n v="1125.1591313167155"/>
    <m/>
    <m/>
    <m/>
    <m/>
    <n v="598.7638856956064"/>
    <n v="577.59387352151498"/>
    <m/>
    <n v="1033.0308435279514"/>
    <n v="108.24172633074457"/>
    <e v="#REF!"/>
    <m/>
  </r>
  <r>
    <x v="2937"/>
    <n v="47099.773437999997"/>
    <n v="274.69"/>
    <n v="96.612285648558213"/>
    <m/>
    <x v="0"/>
    <n v="7.0942309053975028E-2"/>
    <n v="30.660692308008233"/>
    <s v=""/>
    <m/>
    <m/>
    <n v="3834.828125"/>
    <n v="1387.9838125425667"/>
    <m/>
    <m/>
    <m/>
    <m/>
    <n v="599.72438640662676"/>
    <n v="578.50535720229141"/>
    <m/>
    <n v="1153.6995212176084"/>
    <n v="133.5257918699202"/>
    <e v="#REF!"/>
    <m/>
  </r>
  <r>
    <x v="2938"/>
    <n v="48807.847655999998"/>
    <n v="280.74"/>
    <n v="100.85586416143431"/>
    <m/>
    <x v="0"/>
    <n v="6.7813631858696002E-2"/>
    <n v="31.77177596458527"/>
    <s v=""/>
    <m/>
    <m/>
    <n v="3790.98999"/>
    <n v="1356.2151953484797"/>
    <m/>
    <m/>
    <m/>
    <m/>
    <n v="621.47340317579369"/>
    <n v="599.46926242571794"/>
    <m/>
    <n v="1140.5109157020554"/>
    <n v="130.46961086181301"/>
    <e v="#REF!"/>
    <m/>
  </r>
  <r>
    <x v="2939"/>
    <n v="49288.25"/>
    <n v="288.33999999999997"/>
    <n v="106.30364896746339"/>
    <m/>
    <x v="0"/>
    <n v="6.4138493925453066E-2"/>
    <n v="32.083661821428073"/>
    <s v=""/>
    <m/>
    <m/>
    <n v="3940.6147460000002"/>
    <n v="1463.2331183421904"/>
    <m/>
    <m/>
    <m/>
    <m/>
    <n v="627.59039652742763"/>
    <n v="605.35391881920918"/>
    <m/>
    <n v="1185.5251911096402"/>
    <n v="140.76486991518263"/>
    <e v="#REF!"/>
    <m/>
  </r>
  <r>
    <x v="2940"/>
    <n v="52660.480469000002"/>
    <n v="265.89999999999998"/>
    <n v="89.714258097186743"/>
    <m/>
    <x v="0"/>
    <n v="7.4118284873527118E-2"/>
    <n v="34.275210748289517"/>
    <s v=""/>
    <m/>
    <m/>
    <n v="3426.3942870000001"/>
    <n v="1081.2399897558018"/>
    <m/>
    <m/>
    <m/>
    <m/>
    <n v="670.52921982144971"/>
    <n v="646.70402213795057"/>
    <m/>
    <n v="1030.8231085101497"/>
    <n v="104.01664956675437"/>
    <e v="#REF!"/>
    <m/>
  </r>
  <r>
    <x v="2941"/>
    <n v="46827.761719000002"/>
    <n v="264.64"/>
    <n v="88.853301531839932"/>
    <m/>
    <x v="0"/>
    <n v="7.4816863960728092E-2"/>
    <n v="30.478066525509949"/>
    <s v=""/>
    <m/>
    <m/>
    <n v="3497.3151859999998"/>
    <n v="1125.9708793112939"/>
    <m/>
    <m/>
    <m/>
    <m/>
    <n v="596.26084402913682"/>
    <n v="575.05957742415762"/>
    <m/>
    <n v="1052.1595034028471"/>
    <n v="108.31981751076802"/>
    <e v="#REF!"/>
    <m/>
  </r>
  <r>
    <x v="2942"/>
    <n v="45774.742187999997"/>
    <n v="265.31"/>
    <n v="89.292443347954034"/>
    <m/>
    <x v="0"/>
    <n v="7.4434135505365789E-2"/>
    <n v="29.791928439293443"/>
    <s v=""/>
    <m/>
    <m/>
    <n v="3427.3400879999999"/>
    <n v="1080.8856661086138"/>
    <m/>
    <m/>
    <m/>
    <m/>
    <n v="582.85267991271121"/>
    <n v="562.11353711073968"/>
    <m/>
    <n v="1031.1076506396271"/>
    <n v="103.98256318538488"/>
    <e v="#REF!"/>
    <m/>
  </r>
  <r>
    <x v="2943"/>
    <n v="46396.664062999997"/>
    <n v="259.86"/>
    <n v="85.61362948128712"/>
    <m/>
    <x v="0"/>
    <n v="7.7488313985838303E-2"/>
    <n v="30.195912707531168"/>
    <s v=""/>
    <m/>
    <m/>
    <n v="3211.5058589999999"/>
    <n v="944.72537100591171"/>
    <m/>
    <m/>
    <m/>
    <m/>
    <n v="590.7716503801214"/>
    <n v="569.73590457241414"/>
    <m/>
    <n v="966.17440238363861"/>
    <n v="90.88377121062419"/>
    <e v="#REF!"/>
    <m/>
  </r>
  <r>
    <x v="2944"/>
    <n v="46057.214844000002"/>
    <n v="254.9"/>
    <n v="82.315604297482693"/>
    <m/>
    <x v="0"/>
    <n v="8.0442350365045101E-2"/>
    <n v="29.972651652719904"/>
    <s v=""/>
    <m/>
    <m/>
    <n v="3285.5117190000001"/>
    <n v="988.18947451861334"/>
    <m/>
    <m/>
    <m/>
    <m/>
    <n v="586.44942206093515"/>
    <n v="565.52341925194344"/>
    <m/>
    <n v="988.43890093904588"/>
    <n v="95.065072740948537"/>
    <e v="#REF!"/>
    <m/>
  </r>
  <r>
    <x v="2945"/>
    <n v="44960.050780999998"/>
    <n v="264.56"/>
    <n v="88.543993455138178"/>
    <m/>
    <x v="0"/>
    <n v="7.4341080926573086E-2"/>
    <n v="29.257888717794003"/>
    <s v=""/>
    <m/>
    <m/>
    <n v="3429.1696780000002"/>
    <n v="1074.5783431253017"/>
    <m/>
    <m/>
    <m/>
    <m/>
    <n v="572.47916283375991"/>
    <n v="552.03728583948089"/>
    <m/>
    <n v="1031.6580787261596"/>
    <n v="103.37579076605576"/>
    <e v="#REF!"/>
    <m/>
  </r>
  <r>
    <x v="2946"/>
    <n v="47098"/>
    <n v="274.25"/>
    <n v="95.018713274424996"/>
    <m/>
    <x v="0"/>
    <n v="6.8891451560043296E-2"/>
    <n v="30.648367905553396"/>
    <s v=""/>
    <m/>
    <m/>
    <n v="3615.2827149999998"/>
    <n v="1191.1899183212315"/>
    <m/>
    <m/>
    <m/>
    <m/>
    <n v="599.70180510869795"/>
    <n v="578.27282061202732"/>
    <m/>
    <n v="1087.6497724032406"/>
    <n v="114.59397125096524"/>
    <e v="#REF!"/>
    <m/>
  </r>
  <r>
    <x v="2947"/>
    <n v="48158.90625"/>
    <n v="270.45"/>
    <n v="92.374423346191136"/>
    <m/>
    <x v="0"/>
    <n v="7.0796981316128701E-2"/>
    <n v="31.337922214364252"/>
    <s v=""/>
    <m/>
    <m/>
    <n v="3571.294922"/>
    <n v="1162.1731449877107"/>
    <m/>
    <m/>
    <m/>
    <m/>
    <n v="613.21039131567284"/>
    <n v="591.28331814814499"/>
    <m/>
    <n v="1074.4161426108965"/>
    <n v="111.80252109005096"/>
    <e v="#REF!"/>
    <m/>
  </r>
  <r>
    <x v="2948"/>
    <n v="47771.003905999998"/>
    <n v="270.22000000000003"/>
    <n v="92.206189953500314"/>
    <m/>
    <x v="0"/>
    <n v="7.0913712379117422E-2"/>
    <n v="31.084697658583082"/>
    <s v=""/>
    <m/>
    <m/>
    <n v="3398.538818"/>
    <n v="1049.7093004569385"/>
    <m/>
    <m/>
    <m/>
    <m/>
    <n v="608.27120629926662"/>
    <n v="586.5054820633311"/>
    <m/>
    <n v="1022.4428525505448"/>
    <n v="100.98335752199861"/>
    <e v="#REF!"/>
    <m/>
  </r>
  <r>
    <x v="2949"/>
    <n v="47261.40625"/>
    <n v="249.04"/>
    <n v="77.723725796306454"/>
    <m/>
    <x v="0"/>
    <n v="8.2026536620903812E-2"/>
    <n v="30.750700132229159"/>
    <s v=""/>
    <m/>
    <m/>
    <n v="2958.9934079999998"/>
    <n v="778.12372112833214"/>
    <m/>
    <m/>
    <m/>
    <m/>
    <n v="601.78246719819322"/>
    <n v="580.20362311158169"/>
    <m/>
    <n v="890.20659253031306"/>
    <n v="74.856482545067948"/>
    <e v="#REF!"/>
    <m/>
  </r>
  <r>
    <x v="2950"/>
    <n v="43012.234375"/>
    <n v="239.05"/>
    <n v="71.479483087136316"/>
    <m/>
    <x v="0"/>
    <n v="8.8603097944939813E-2"/>
    <n v="27.985242101874004"/>
    <s v=""/>
    <m/>
    <m/>
    <n v="2764.4311520000001"/>
    <n v="675.77860912342021"/>
    <m/>
    <m/>
    <m/>
    <m/>
    <n v="547.67749366100236"/>
    <n v="528.02501378315844"/>
    <m/>
    <n v="831.67297008948537"/>
    <n v="65.010753797383117"/>
    <e v="#REF!"/>
    <m/>
  </r>
  <r>
    <x v="2951"/>
    <n v="40677.953125"/>
    <n v="246.98"/>
    <n v="76.212669104867899"/>
    <m/>
    <x v="0"/>
    <n v="8.2720028780935345E-2"/>
    <n v="26.465789416031061"/>
    <s v=""/>
    <m/>
    <m/>
    <n v="3077.8679200000001"/>
    <n v="828.99953668816875"/>
    <m/>
    <m/>
    <m/>
    <m/>
    <n v="517.9549432500213"/>
    <n v="499.35600951067613"/>
    <m/>
    <n v="925.96972535112945"/>
    <n v="79.750800114385314"/>
    <e v="#REF!"/>
    <m/>
  </r>
  <r>
    <x v="2952"/>
    <n v="43560.296875"/>
    <n v="254.96"/>
    <n v="81.127797841353271"/>
    <m/>
    <x v="0"/>
    <n v="7.7370303504284713E-2"/>
    <n v="28.340355144397673"/>
    <s v=""/>
    <m/>
    <m/>
    <n v="3155.523682"/>
    <n v="870.80904826216977"/>
    <m/>
    <m/>
    <m/>
    <m/>
    <n v="554.65600804722658"/>
    <n v="534.72527989093612"/>
    <m/>
    <n v="949.33228881391528"/>
    <n v="83.772927815130302"/>
    <e v="#REF!"/>
    <m/>
  </r>
  <r>
    <x v="2953"/>
    <n v="44894.300780999998"/>
    <n v="241.32"/>
    <n v="72.438619195500962"/>
    <m/>
    <x v="0"/>
    <n v="8.5644679992391531E-2"/>
    <n v="29.207498666840188"/>
    <s v=""/>
    <m/>
    <m/>
    <n v="2931.6691890000002"/>
    <n v="747.23850923333339"/>
    <m/>
    <m/>
    <m/>
    <m/>
    <n v="571.64196393601696"/>
    <n v="551.08652731995244"/>
    <m/>
    <n v="881.9861619528815"/>
    <n v="71.885286239978825"/>
    <e v="#REF!"/>
    <m/>
  </r>
  <r>
    <x v="2954"/>
    <n v="43234.183594000002"/>
    <n v="244.89"/>
    <n v="74.554911355227702"/>
    <m/>
    <x v="0"/>
    <n v="8.3106229503896636E-2"/>
    <n v="28.125257349627237"/>
    <s v=""/>
    <m/>
    <m/>
    <n v="2934.1389159999999"/>
    <n v="748.43967434680849"/>
    <m/>
    <m/>
    <m/>
    <m/>
    <n v="550.50358706787245"/>
    <n v="530.66681880509179"/>
    <m/>
    <n v="882.72917383361289"/>
    <n v="72.000839837574091"/>
    <e v="#REF!"/>
    <m/>
  </r>
  <r>
    <x v="2955"/>
    <n v="42200.898437999997"/>
    <n v="236.13"/>
    <n v="69.212735188427828"/>
    <m/>
    <x v="0"/>
    <n v="8.9047516317324146E-2"/>
    <n v="27.452356864013503"/>
    <s v=""/>
    <m/>
    <m/>
    <n v="2807.2966310000002"/>
    <n v="683.71224737646128"/>
    <m/>
    <m/>
    <m/>
    <m/>
    <n v="537.34670199323602"/>
    <n v="517.97054528716171"/>
    <m/>
    <n v="844.56895420847718"/>
    <n v="65.773979795102974"/>
    <e v="#REF!"/>
    <m/>
  </r>
  <r>
    <x v="2956"/>
    <n v="41064.984375"/>
    <n v="233.56"/>
    <n v="67.697973349275372"/>
    <m/>
    <x v="0"/>
    <n v="9.0981237947937416E-2"/>
    <n v="26.712731385382952"/>
    <s v=""/>
    <m/>
    <m/>
    <n v="2853.1433109999998"/>
    <n v="706.02582383474544"/>
    <m/>
    <m/>
    <m/>
    <m/>
    <n v="522.88303657157371"/>
    <n v="504.01530587466721"/>
    <m/>
    <n v="858.36182602471195"/>
    <n v="67.920573969414363"/>
    <e v="#REF!"/>
    <m/>
  </r>
  <r>
    <x v="2957"/>
    <n v="41551.269530999998"/>
    <n v="247.61"/>
    <n v="75.833688723011178"/>
    <m/>
    <x v="0"/>
    <n v="8.0030394786650791E-2"/>
    <n v="27.028355898364421"/>
    <s v=""/>
    <m/>
    <m/>
    <n v="3001.6789549999999"/>
    <n v="779.51765335535333"/>
    <m/>
    <m/>
    <m/>
    <m/>
    <n v="529.07493613951215"/>
    <n v="509.97050316081766"/>
    <m/>
    <n v="903.04844450687642"/>
    <n v="74.990580581906755"/>
    <e v="#REF!"/>
    <m/>
  </r>
  <r>
    <x v="2958"/>
    <n v="43816.742187999997"/>
    <n v="274.64999999999998"/>
    <n v="92.3852333223344"/>
    <m/>
    <x v="0"/>
    <n v="6.2546951933603989E-2"/>
    <n v="28.50126341331455"/>
    <s v=""/>
    <m/>
    <m/>
    <n v="3307.5161130000001"/>
    <n v="938.34156344232042"/>
    <m/>
    <m/>
    <m/>
    <m/>
    <n v="557.92134239513439"/>
    <n v="537.76129403736968"/>
    <m/>
    <n v="995.05887398476966"/>
    <n v="90.269640878288214"/>
    <e v="#REF!"/>
    <m/>
  </r>
  <r>
    <x v="2959"/>
    <n v="48208.90625"/>
    <n v="283.04000000000002"/>
    <n v="97.994148495216265"/>
    <m/>
    <x v="0"/>
    <n v="5.8722331224363891E-2"/>
    <n v="31.355764577712954"/>
    <s v=""/>
    <m/>
    <m/>
    <n v="3380.0891109999998"/>
    <n v="979.44377325970993"/>
    <m/>
    <m/>
    <m/>
    <m/>
    <n v="613.84704446984995"/>
    <n v="591.61996751922527"/>
    <m/>
    <n v="1016.8922991909974"/>
    <n v="94.223725258722752"/>
    <e v="#REF!"/>
    <m/>
  </r>
  <r>
    <x v="2960"/>
    <n v="49174.960937999997"/>
    <n v="293.08"/>
    <n v="104.9335978566918"/>
    <m/>
    <x v="0"/>
    <n v="5.4553275254603385E-2"/>
    <n v="31.983267949889662"/>
    <s v=""/>
    <m/>
    <m/>
    <n v="3518.5185550000001"/>
    <n v="1059.6415023875611"/>
    <m/>
    <m/>
    <m/>
    <m/>
    <n v="626.14787975430613"/>
    <n v="603.45968916738627"/>
    <m/>
    <n v="1058.5384898570317"/>
    <n v="101.93884786404297"/>
    <e v="#REF!"/>
    <m/>
  </r>
  <r>
    <x v="2961"/>
    <n v="51486.664062999997"/>
    <n v="316.47000000000003"/>
    <n v="121.66791831050858"/>
    <m/>
    <x v="0"/>
    <n v="4.5842907801571721E-2"/>
    <n v="33.485922134794023"/>
    <s v=""/>
    <m/>
    <m/>
    <n v="3580.5620119999999"/>
    <n v="1096.9834226914795"/>
    <m/>
    <m/>
    <m/>
    <m/>
    <n v="655.58294147535412"/>
    <n v="631.81173964481673"/>
    <m/>
    <n v="1077.2041260478543"/>
    <n v="105.53118765465652"/>
    <e v="#REF!"/>
    <m/>
  </r>
  <r>
    <x v="2962"/>
    <n v="55338.625"/>
    <n v="309.72000000000003"/>
    <n v="116.4637583493593"/>
    <m/>
    <x v="0"/>
    <n v="4.7796091513474449E-2"/>
    <n v="35.990225645095173"/>
    <s v=""/>
    <m/>
    <m/>
    <n v="3587.9748540000001"/>
    <n v="1101.4972269319114"/>
    <m/>
    <m/>
    <m/>
    <m/>
    <n v="704.63020308151772"/>
    <n v="679.06289047389703"/>
    <m/>
    <n v="1079.4342630937649"/>
    <n v="105.965421310772"/>
    <e v="#REF!"/>
    <m/>
  </r>
  <r>
    <x v="2963"/>
    <n v="53802.144530999998"/>
    <n v="313.77"/>
    <n v="119.4951880901063"/>
    <m/>
    <x v="0"/>
    <n v="4.6543608853366128E-2"/>
    <n v="34.990044000472068"/>
    <s v=""/>
    <m/>
    <m/>
    <n v="3563.7592770000001"/>
    <n v="1086.6010274343021"/>
    <m/>
    <m/>
    <m/>
    <m/>
    <n v="685.06610034310927"/>
    <n v="660.19148229506936"/>
    <m/>
    <n v="1072.1490605552788"/>
    <n v="104.53238814727493"/>
    <e v="#REF!"/>
    <m/>
  </r>
  <r>
    <x v="2964"/>
    <n v="54734.125"/>
    <n v="329.98"/>
    <n v="131.79424569571023"/>
    <m/>
    <x v="0"/>
    <n v="4.1732109963642905E-2"/>
    <n v="35.593375015005158"/>
    <s v=""/>
    <m/>
    <m/>
    <n v="3545.3540039999998"/>
    <n v="1075.2942983462924"/>
    <m/>
    <m/>
    <m/>
    <m/>
    <n v="696.93306644751613"/>
    <n v="671.5751203606236"/>
    <m/>
    <n v="1066.6118750659082"/>
    <n v="103.44466656054436"/>
    <e v="#REF!"/>
    <m/>
  </r>
  <r>
    <x v="2965"/>
    <n v="57526.832030999998"/>
    <n v="317.66000000000003"/>
    <n v="121.93831106033514"/>
    <m/>
    <x v="0"/>
    <n v="4.4846124010967887E-2"/>
    <n v="37.408487171027566"/>
    <s v=""/>
    <m/>
    <m/>
    <n v="3492.5732419999999"/>
    <n v="1043.2509646640085"/>
    <m/>
    <m/>
    <m/>
    <m/>
    <n v="732.49278124709258"/>
    <n v="705.8226218727699"/>
    <m/>
    <n v="1050.7329000860582"/>
    <n v="100.3620574800816"/>
    <e v="#REF!"/>
    <m/>
  </r>
  <r>
    <x v="2966"/>
    <n v="56038.257812999997"/>
    <n v="328.52"/>
    <n v="130.26013763434756"/>
    <m/>
    <x v="0"/>
    <n v="4.1777436178888759E-2"/>
    <n v="36.439550259851018"/>
    <s v=""/>
    <m/>
    <m/>
    <n v="3606.2016600000002"/>
    <n v="1111.1052243251429"/>
    <m/>
    <m/>
    <m/>
    <m/>
    <n v="713.53867182476324"/>
    <n v="687.54073872819822"/>
    <m/>
    <n v="1084.9177571827017"/>
    <n v="106.8897227677647"/>
    <e v="#REF!"/>
    <m/>
  </r>
  <r>
    <x v="2967"/>
    <n v="57372.832030999998"/>
    <n v="331.02"/>
    <n v="132.22672584727189"/>
    <m/>
    <x v="0"/>
    <n v="4.1139418345735777E-2"/>
    <n v="37.306402161840822"/>
    <s v=""/>
    <m/>
    <m/>
    <n v="3786.0141600000002"/>
    <n v="1221.8776582497858"/>
    <m/>
    <m/>
    <m/>
    <m/>
    <n v="730.53188953222696"/>
    <n v="703.89648386807937"/>
    <m/>
    <n v="1139.0139483018124"/>
    <n v="117.54617050403304"/>
    <e v="#REF!"/>
    <m/>
  </r>
  <r>
    <x v="2968"/>
    <n v="57345.902344000002"/>
    <n v="353.05"/>
    <n v="149.80853629111121"/>
    <m/>
    <x v="0"/>
    <n v="3.5661466400364404E-2"/>
    <n v="37.287920732385267"/>
    <n v="40"/>
    <m/>
    <m/>
    <n v="3862.6347660000001"/>
    <n v="1271.3011539645322"/>
    <m/>
    <m/>
    <m/>
    <m/>
    <n v="730.18899212883593"/>
    <n v="703.54777660989384"/>
    <n v="669.1823253272986"/>
    <n v="1162.065087381899"/>
    <n v="122.30077307407471"/>
    <e v="#REF!"/>
    <m/>
  </r>
  <r>
    <x v="2969"/>
    <n v="61548.804687999997"/>
    <n v="350.11"/>
    <n v="147.26022678521028"/>
    <m/>
    <x v="0"/>
    <n v="3.6253546949744635E-2"/>
    <n v="40.017641374666049"/>
    <n v="40"/>
    <n v="4.410343666512162E-4"/>
    <m/>
    <n v="3748.7602539999998"/>
    <n v="1196.2501517912224"/>
    <m/>
    <m/>
    <m/>
    <m/>
    <n v="783.70481280895774"/>
    <n v="755.05209358230138"/>
    <n v="663.60975476657848"/>
    <n v="1127.8061934521252"/>
    <n v="115.08077208756107"/>
    <e v="#REF!"/>
    <m/>
  </r>
  <r>
    <x v="2970"/>
    <n v="62043.164062999997"/>
    <n v="368.09"/>
    <n v="162.3658343722847"/>
    <m/>
    <x v="0"/>
    <n v="3.2528037065052376E-2"/>
    <n v="40.338012743502439"/>
    <n v="41.9527"/>
    <n v="-3.8488279812683324E-2"/>
    <m/>
    <n v="3877.6508789999998"/>
    <n v="1278.4766498534202"/>
    <m/>
    <m/>
    <m/>
    <m/>
    <n v="789.99952191677357"/>
    <n v="761.0968544541123"/>
    <n v="697.68962506649291"/>
    <n v="1166.5826516152763"/>
    <n v="122.99106482097054"/>
    <e v="#REF!"/>
    <m/>
  </r>
  <r>
    <x v="2971"/>
    <n v="64284.585937999997"/>
    <n v="382.19"/>
    <n v="174.78388429908406"/>
    <m/>
    <x v="0"/>
    <n v="3.0034315665255589E-2"/>
    <n v="41.794208821732454"/>
    <n v="43.261499999999998"/>
    <n v="-3.3916789252974255E-2"/>
    <m/>
    <n v="4155.9921880000002"/>
    <n v="1461.9794327473305"/>
    <m/>
    <m/>
    <m/>
    <m/>
    <n v="818.53968804798126"/>
    <n v="788.57233426162463"/>
    <n v="724.41521857198768"/>
    <n v="1250.3210160115641"/>
    <n v="140.64426378109312"/>
    <e v="#REF!"/>
    <m/>
  </r>
  <r>
    <x v="2972"/>
    <n v="66002.234375"/>
    <n v="359.58"/>
    <n v="154.08520785189395"/>
    <m/>
    <x v="0"/>
    <n v="3.3586355820731335E-2"/>
    <n v="42.909810012062877"/>
    <n v="40.758600000000001"/>
    <n v="5.2779291046868071E-2"/>
    <m/>
    <n v="4054.3227539999998"/>
    <n v="1390.4138352438431"/>
    <m/>
    <m/>
    <m/>
    <m/>
    <n v="840.41061395165093"/>
    <n v="809.62147622567738"/>
    <n v="681.55949735502065"/>
    <n v="1219.7339926809511"/>
    <n v="133.75956311603829"/>
    <e v="#REF!"/>
    <m/>
  </r>
  <r>
    <x v="2973"/>
    <n v="62237.890625"/>
    <n v="347.68"/>
    <n v="143.8692199087497"/>
    <m/>
    <x v="0"/>
    <n v="3.5807632320330927E-2"/>
    <n v="40.461456772994538"/>
    <n v="39.4724"/>
    <n v="2.5056920100995583E-2"/>
    <m/>
    <n v="3970.181885"/>
    <n v="1332.6679620173118"/>
    <m/>
    <m/>
    <m/>
    <m/>
    <n v="792.478987514761"/>
    <n v="763.42599404621353"/>
    <n v="659.00385460924849"/>
    <n v="1194.4203991857712"/>
    <n v="128.20433734170589"/>
    <e v="#REF!"/>
    <m/>
  </r>
  <r>
    <x v="2974"/>
    <n v="60893.925780999998"/>
    <n v="357.21"/>
    <n v="151.7013309400524"/>
    <m/>
    <x v="0"/>
    <n v="3.3842775172175425E-2"/>
    <n v="39.584641167014269"/>
    <n v="40.543599999999998"/>
    <n v="-2.3652532902498247E-2"/>
    <m/>
    <n v="4217.876953"/>
    <n v="1498.8393890117209"/>
    <m/>
    <m/>
    <m/>
    <m/>
    <n v="775.36619837404521"/>
    <n v="746.88225392963204"/>
    <n v="677.06732312750125"/>
    <n v="1268.9389100667674"/>
    <n v="144.19023802374474"/>
    <e v="#REF!"/>
    <m/>
  </r>
  <r>
    <x v="2975"/>
    <n v="63032.761719000002"/>
    <n v="352.75"/>
    <n v="147.89532005000032"/>
    <m/>
    <x v="0"/>
    <n v="3.4686111767692533E-2"/>
    <n v="40.973944128113899"/>
    <n v="40.045200000000001"/>
    <n v="2.3192395795598397E-2"/>
    <m/>
    <n v="4131.1020509999998"/>
    <n v="1437.1307623450837"/>
    <m/>
    <m/>
    <m/>
    <m/>
    <n v="802.60013129794766"/>
    <n v="773.09559568001453"/>
    <n v="668.61369567824556"/>
    <n v="1242.8328735958096"/>
    <n v="138.25379037470898"/>
    <e v="#REF!"/>
    <m/>
  </r>
  <r>
    <x v="2976"/>
    <n v="60352"/>
    <n v="334.96"/>
    <n v="132.9618823592582"/>
    <m/>
    <x v="0"/>
    <n v="3.8182908192658002E-2"/>
    <n v="39.230315259669204"/>
    <n v="38.064900000000002"/>
    <n v="3.0616532807631325E-2"/>
    <m/>
    <n v="3930.2573240000002"/>
    <n v="1297.3573329892063"/>
    <m/>
    <m/>
    <m/>
    <m/>
    <n v="768.46582321797405"/>
    <n v="740.1968394733791"/>
    <n v="634.89395748939796"/>
    <n v="1182.4091837129727"/>
    <n v="124.80741033160923"/>
    <e v="#REF!"/>
    <m/>
  </r>
  <r>
    <x v="2977"/>
    <n v="58470.730469000002"/>
    <n v="348.29"/>
    <n v="143.52722638978784"/>
    <m/>
    <x v="0"/>
    <n v="3.5141882099797406E-2"/>
    <n v="38.006453596609163"/>
    <n v="39.57"/>
    <n v="-3.951342945137315E-2"/>
    <m/>
    <n v="4287.3188479999999"/>
    <n v="1533.046124178233"/>
    <m/>
    <m/>
    <m/>
    <m/>
    <n v="744.51149960260409"/>
    <n v="717.10504097638898"/>
    <n v="660.16006822898976"/>
    <n v="1289.8303498921034"/>
    <n v="147.48096905325602"/>
    <e v="#REF!"/>
    <m/>
  </r>
  <r>
    <x v="2978"/>
    <n v="60624.871094000002"/>
    <n v="355.21"/>
    <n v="149.21257845778172"/>
    <m/>
    <x v="0"/>
    <n v="3.3743619800103437E-2"/>
    <n v="39.405636989330482"/>
    <n v="40.353200000000001"/>
    <n v="-2.34817315769138E-2"/>
    <m/>
    <n v="4414.7465819999998"/>
    <n v="1624.1347207699616"/>
    <m/>
    <m/>
    <m/>
    <m/>
    <n v="771.94030807155139"/>
    <n v="743.50480652200724"/>
    <n v="673.27645880048078"/>
    <n v="1328.1667005481434"/>
    <n v="156.24380683300663"/>
    <e v="#REF!"/>
    <m/>
  </r>
  <r>
    <x v="2979"/>
    <n v="61320.449219000002"/>
    <n v="347.4"/>
    <n v="142.5995237651882"/>
    <m/>
    <x v="0"/>
    <n v="3.5225704788715111E-2"/>
    <n v="39.854644598564924"/>
    <n v="39.459099999999999"/>
    <n v="1.0024166759123432E-2"/>
    <m/>
    <n v="4324.626953"/>
    <n v="1557.7064063827281"/>
    <m/>
    <m/>
    <m/>
    <m/>
    <n v="780.79714821670882"/>
    <n v="751.97667352218173"/>
    <n v="658.47313360346561"/>
    <n v="1301.0544103905218"/>
    <n v="149.85331927761422"/>
    <e v="#REF!"/>
    <m/>
  </r>
  <r>
    <x v="2980"/>
    <n v="60963.253905999998"/>
    <n v="361.01"/>
    <n v="153.75415614652735"/>
    <m/>
    <x v="0"/>
    <n v="3.2463814459976779E-2"/>
    <n v="39.621457621144764"/>
    <n v="40.994599999999998"/>
    <n v="-3.3495689160407349E-2"/>
    <m/>
    <n v="4584.798828"/>
    <n v="1745.0863675974276"/>
    <m/>
    <m/>
    <m/>
    <m/>
    <n v="776.24895776313394"/>
    <n v="747.57690608339703"/>
    <n v="684.26996534884029"/>
    <n v="1379.326540936604"/>
    <n v="167.87950767812222"/>
    <e v="#REF!"/>
    <m/>
  </r>
  <r>
    <x v="2981"/>
    <n v="63254.335937999997"/>
    <n v="355.6"/>
    <n v="149.1279389980715"/>
    <m/>
    <x v="0"/>
    <n v="3.3435112769364332E-2"/>
    <n v="41.109415910900019"/>
    <n v="40.384300000000003"/>
    <n v="1.7955391350104266E-2"/>
    <m/>
    <n v="4607.1938479999999"/>
    <n v="1762.0891693298183"/>
    <m/>
    <m/>
    <m/>
    <m/>
    <n v="805.42144980616126"/>
    <n v="775.65167469167613"/>
    <n v="674.01567734424987"/>
    <n v="1386.0640329465382"/>
    <n v="169.51519863129397"/>
    <e v="#REF!"/>
    <m/>
  </r>
  <r>
    <x v="2982"/>
    <n v="62941.804687999997"/>
    <n v="346.03"/>
    <n v="141.08418951478211"/>
    <m/>
    <x v="0"/>
    <n v="3.5233001272085125E-2"/>
    <n v="40.905235077099142"/>
    <n v="39.293799999999997"/>
    <n v="4.1009906832608412E-2"/>
    <m/>
    <n v="4537.3242190000001"/>
    <n v="1708.5998277663527"/>
    <m/>
    <m/>
    <m/>
    <m/>
    <n v="801.44196968433289"/>
    <n v="771.79919461701763"/>
    <n v="655.87639153945656"/>
    <n v="1365.0439102976381"/>
    <n v="164.36945656692583"/>
    <e v="#REF!"/>
    <m/>
  </r>
  <r>
    <x v="2983"/>
    <n v="61460.078125"/>
    <n v="346.09"/>
    <n v="141.11610289820419"/>
    <m/>
    <x v="0"/>
    <n v="3.5218948746835788E-2"/>
    <n v="39.941236545907088"/>
    <n v="39.304200000000002"/>
    <n v="1.6207849184237011E-2"/>
    <m/>
    <n v="4486.2431640000004"/>
    <n v="1670.0860887351951"/>
    <m/>
    <m/>
    <m/>
    <m/>
    <n v="782.57505188509288"/>
    <n v="753.61048873172729"/>
    <n v="655.99011746926715"/>
    <n v="1349.6762883923434"/>
    <n v="160.6643863380545"/>
    <e v="#REF!"/>
    <m/>
  </r>
  <r>
    <x v="2984"/>
    <n v="63344.066405999998"/>
    <n v="374.93"/>
    <n v="164.57524183395003"/>
    <m/>
    <x v="0"/>
    <n v="2.9347460244554948E-2"/>
    <n v="41.162375176338735"/>
    <n v="42.568600000000004"/>
    <n v="-3.3034321628178209E-2"/>
    <m/>
    <n v="4812.0874020000001"/>
    <n v="1912.5412747835842"/>
    <m/>
    <m/>
    <m/>
    <m/>
    <n v="806.56399351572111"/>
    <n v="776.65090910106335"/>
    <n v="710.65438106490319"/>
    <n v="1447.7058034366758"/>
    <n v="183.98888077201761"/>
    <e v="#REF!"/>
    <m/>
  </r>
  <r>
    <x v="2985"/>
    <n v="67549.734375"/>
    <n v="381.39"/>
    <n v="170.2259432661337"/>
    <m/>
    <x v="0"/>
    <n v="2.8334625961016418E-2"/>
    <n v="43.89416874835932"/>
    <n v="43.298400000000001"/>
    <n v="1.3759601933543086E-2"/>
    <m/>
    <n v="4735.0688479999999"/>
    <n v="1851.2722802394867"/>
    <m/>
    <m/>
    <m/>
    <m/>
    <n v="860.11502907343345"/>
    <n v="828.19433807223243"/>
    <n v="722.89887284117947"/>
    <n v="1424.5349425849465"/>
    <n v="178.09472628718385"/>
    <e v="#REF!"/>
    <m/>
  </r>
  <r>
    <x v="2986"/>
    <n v="66953.335938000004"/>
    <n v="372.59"/>
    <n v="162.35095516125793"/>
    <m/>
    <x v="0"/>
    <n v="2.9640708670418327E-2"/>
    <n v="43.505493577668091"/>
    <n v="42.304000000000002"/>
    <n v="2.8401417777706328E-2"/>
    <m/>
    <n v="4636.1743159999996"/>
    <n v="1773.896904007901"/>
    <m/>
    <m/>
    <m/>
    <m/>
    <n v="852.52105015218615"/>
    <n v="820.86082237083826"/>
    <n v="706.21906980228914"/>
    <n v="1394.7827423557799"/>
    <n v="170.6511175871446"/>
    <e v="#REF!"/>
    <m/>
  </r>
  <r>
    <x v="2987"/>
    <n v="64978.890625"/>
    <n v="366.88"/>
    <n v="157.3558764077888"/>
    <m/>
    <x v="0"/>
    <n v="3.0547662718109506E-2"/>
    <n v="42.221423194370168"/>
    <n v="41.651600000000002"/>
    <n v="1.3680703607308331E-2"/>
    <m/>
    <n v="4730.3842770000001"/>
    <n v="1845.942751973105"/>
    <m/>
    <m/>
    <m/>
    <m/>
    <n v="827.38031342675174"/>
    <n v="796.63300688969127"/>
    <n v="695.39615214864557"/>
    <n v="1423.1255998077368"/>
    <n v="177.58201895181648"/>
    <e v="#REF!"/>
    <m/>
  </r>
  <r>
    <x v="2988"/>
    <n v="64863.980469000002"/>
    <n v="362.29"/>
    <n v="153.40005398406933"/>
    <m/>
    <x v="0"/>
    <n v="3.131043024066256E-2"/>
    <n v="42.14566089374059"/>
    <n v="41.127099999999999"/>
    <n v="2.476617349000021E-2"/>
    <m/>
    <n v="4667.1152339999999"/>
    <n v="1796.5173960498378"/>
    <m/>
    <m/>
    <m/>
    <m/>
    <n v="825.91715516146405"/>
    <n v="795.20352524759755"/>
    <n v="686.69611851813352"/>
    <n v="1404.0912487918104"/>
    <n v="172.8272374273709"/>
    <e v="#REF!"/>
    <m/>
  </r>
  <r>
    <x v="2989"/>
    <n v="65521.289062999997"/>
    <n v="360.35"/>
    <n v="151.70231727660499"/>
    <m/>
    <x v="0"/>
    <n v="3.1644124209787884E-2"/>
    <n v="42.569426000115691"/>
    <n v="40.913800000000002"/>
    <n v="4.0466199671399083E-2"/>
    <m/>
    <n v="4557.5039059999999"/>
    <n v="1711.9995205799523"/>
    <m/>
    <m/>
    <m/>
    <m/>
    <n v="834.28670695422079"/>
    <n v="803.19911718566232"/>
    <n v="683.01898012092363"/>
    <n v="1371.1149242965305"/>
    <n v="164.696511299804"/>
    <e v="#REF!"/>
    <m/>
  </r>
  <r>
    <x v="2990"/>
    <n v="63721.195312999997"/>
    <n v="336.69"/>
    <n v="131.76537219772499"/>
    <m/>
    <x v="0"/>
    <n v="3.579788133163931E-2"/>
    <n v="41.398820842001591"/>
    <n v="38.236600000000003"/>
    <n v="8.2701412834864652E-2"/>
    <m/>
    <n v="4216.3652339999999"/>
    <n v="1455.6685622119305"/>
    <m/>
    <m/>
    <m/>
    <m/>
    <n v="811.36599967917971"/>
    <n v="781.11216140740794"/>
    <n v="638.17305513227075"/>
    <n v="1268.4841127643419"/>
    <n v="140.03715008278263"/>
    <e v="#REF!"/>
    <m/>
  </r>
  <r>
    <x v="2991"/>
    <n v="60139.621094000002"/>
    <n v="341.27"/>
    <n v="135.33386936845673"/>
    <m/>
    <x v="0"/>
    <n v="3.4822099459783297E-2"/>
    <n v="39.070902331501763"/>
    <n v="38.725900000000003"/>
    <n v="8.908826689676852E-3"/>
    <m/>
    <n v="4287.59375"/>
    <n v="1504.812031991104"/>
    <m/>
    <m/>
    <m/>
    <m/>
    <n v="765.76158921026229"/>
    <n v="737.18903938766209"/>
    <n v="646.85413444114772"/>
    <n v="1289.9130535480285"/>
    <n v="144.76481380494033"/>
    <e v="#REF!"/>
    <m/>
  </r>
  <r>
    <x v="2992"/>
    <n v="60360.136719000002"/>
    <n v="327.37"/>
    <n v="124.29452929477476"/>
    <m/>
    <x v="0"/>
    <n v="3.7656909901510834E-2"/>
    <n v="39.213144055502021"/>
    <n v="37.1462"/>
    <n v="5.5643485888247524E-2"/>
    <m/>
    <n v="4000.6508789999998"/>
    <n v="1303.3624215132168"/>
    <m/>
    <m/>
    <m/>
    <m/>
    <n v="768.56942857429408"/>
    <n v="739.87285352092431"/>
    <n v="620.50762736835509"/>
    <n v="1203.5869283349184"/>
    <n v="125.38510741508505"/>
    <e v="#REF!"/>
    <m/>
  </r>
  <r>
    <x v="2993"/>
    <n v="56896.128905999998"/>
    <n v="326.95999999999998"/>
    <n v="123.96824906245632"/>
    <m/>
    <x v="0"/>
    <n v="3.7749273123588549E-2"/>
    <n v="36.961778934890489"/>
    <n v="37.077599999999997"/>
    <n v="-3.1237476295528088E-3"/>
    <m/>
    <n v="4298.3066410000001"/>
    <n v="1497.2689693857938"/>
    <m/>
    <m/>
    <m/>
    <m/>
    <n v="724.46199856947999"/>
    <n v="697.39413940030499"/>
    <n v="619.73050018131585"/>
    <n v="1293.136003003568"/>
    <n v="144.03916167672608"/>
    <e v="#REF!"/>
    <m/>
  </r>
  <r>
    <x v="2994"/>
    <n v="58706.847655999998"/>
    <n v="314.82"/>
    <n v="114.72088758669237"/>
    <m/>
    <x v="0"/>
    <n v="4.0550563388506357E-2"/>
    <n v="38.13510936268095"/>
    <n v="35.718699999999998"/>
    <n v="6.7651100479047432E-2"/>
    <m/>
    <n v="4088.4577640000002"/>
    <n v="1350.9673814016705"/>
    <m/>
    <m/>
    <m/>
    <m/>
    <n v="747.51799463978375"/>
    <n v="719.53251551479184"/>
    <n v="596.71995371630123"/>
    <n v="1230.0034345985753"/>
    <n v="129.9647645469629"/>
    <e v="#REF!"/>
    <m/>
  </r>
  <r>
    <x v="2995"/>
    <n v="56304.554687999997"/>
    <n v="326.18"/>
    <n v="122.9852627894784"/>
    <m/>
    <x v="0"/>
    <n v="3.7621990431337883E-2"/>
    <n v="36.573663053913137"/>
    <n v="37.010300000000001"/>
    <n v="-1.1797714314308871E-2"/>
    <m/>
    <n v="4340.763672"/>
    <n v="1517.6694340538641"/>
    <m/>
    <m/>
    <m/>
    <m/>
    <n v="716.92944673308853"/>
    <n v="690.07117636655641"/>
    <n v="618.25206309377791"/>
    <n v="1305.9091064492461"/>
    <n v="146.00171208596211"/>
    <e v="#REF!"/>
    <m/>
  </r>
  <r>
    <x v="2996"/>
    <n v="57565.851562999997"/>
    <n v="323.13"/>
    <n v="120.67072637493483"/>
    <m/>
    <x v="0"/>
    <n v="3.8323613305500444E-2"/>
    <n v="37.391988485043385"/>
    <n v="36.6721"/>
    <n v="1.9630413449008399E-2"/>
    <m/>
    <n v="4239.9814450000003"/>
    <n v="1447.158801519133"/>
    <m/>
    <m/>
    <m/>
    <m/>
    <n v="732.98961940953893"/>
    <n v="705.51132498055472"/>
    <n v="612.47099499507158"/>
    <n v="1275.5889973733945"/>
    <n v="139.21850038034276"/>
    <e v="#REF!"/>
    <m/>
  </r>
  <r>
    <x v="2997"/>
    <n v="58960.285155999998"/>
    <n v="304.20999999999998"/>
    <n v="106.51394802130228"/>
    <m/>
    <x v="0"/>
    <n v="4.2809488669765548E-2"/>
    <n v="38.295751440535334"/>
    <n v="34.527500000000003"/>
    <n v="0.10913768562842163"/>
    <m/>
    <n v="4030.9089359999998"/>
    <n v="1304.3734800278137"/>
    <m/>
    <m/>
    <m/>
    <m/>
    <n v="750.74503031501911"/>
    <n v="722.56350717333942"/>
    <n v="576.60941846145727"/>
    <n v="1212.6899975562737"/>
    <n v="125.48237251830054"/>
    <e v="#REF!"/>
    <m/>
  </r>
  <r>
    <x v="2998"/>
    <n v="57291.90625"/>
    <n v="326.79000000000002"/>
    <n v="122.28171943942266"/>
    <m/>
    <x v="0"/>
    <n v="3.6452188049153969E-2"/>
    <n v="37.209204208765094"/>
    <n v="37.081400000000002"/>
    <n v="3.4465853167651161E-3"/>
    <m/>
    <n v="4445.1049800000001"/>
    <n v="1572.3137878504467"/>
    <m/>
    <m/>
    <m/>
    <m/>
    <n v="729.50145645766906"/>
    <n v="702.0625547448052"/>
    <n v="619.40827671351917"/>
    <n v="1337.2999571364121"/>
    <n v="151.25856778267436"/>
    <e v="#REF!"/>
    <m/>
  </r>
  <r>
    <x v="2999"/>
    <n v="57830.113280999998"/>
    <n v="322.89999999999998"/>
    <n v="119.35612733733421"/>
    <m/>
    <x v="0"/>
    <n v="3.7318120101391995E-2"/>
    <n v="37.557774374283859"/>
    <n v="36.637300000000003"/>
    <n v="2.5123968586218348E-2"/>
    <m/>
    <n v="4631.4790039999998"/>
    <n v="1704.1176060183591"/>
    <m/>
    <m/>
    <m/>
    <m/>
    <n v="736.35448053539824"/>
    <n v="708.63936997414771"/>
    <n v="612.03504559746409"/>
    <n v="1393.3701681725843"/>
    <n v="163.93826118638239"/>
    <e v="#REF!"/>
    <m/>
  </r>
  <r>
    <x v="3000"/>
    <n v="56907.964844000002"/>
    <n v="318.5"/>
    <n v="116.08931645454027"/>
    <m/>
    <x v="0"/>
    <n v="3.8333208969543529E-2"/>
    <n v="36.957923011825912"/>
    <n v="36.137900000000002"/>
    <n v="2.2691495959253682E-2"/>
    <m/>
    <n v="4586.9902339999999"/>
    <n v="1671.3359506402942"/>
    <m/>
    <m/>
    <m/>
    <m/>
    <n v="724.61270631468699"/>
    <n v="697.32138591752619"/>
    <n v="603.69514407801898"/>
    <n v="1379.9858205628566"/>
    <n v="160.78462462837049"/>
    <e v="#REF!"/>
    <m/>
  </r>
  <r>
    <x v="3001"/>
    <n v="57217.371094000002"/>
    <n v="319.51"/>
    <n v="116.81149842329528"/>
    <m/>
    <x v="0"/>
    <n v="3.8088095544995038E-2"/>
    <n v="37.157894561463486"/>
    <n v="36.245899999999999"/>
    <n v="2.5161316492720243E-2"/>
    <m/>
    <n v="4511.3022460000002"/>
    <n v="1616.1383115971159"/>
    <m/>
    <m/>
    <m/>
    <m/>
    <n v="728.55239561437941"/>
    <n v="701.09444529894029"/>
    <n v="605.60953056316441"/>
    <n v="1357.2152575359873"/>
    <n v="155.47454219369919"/>
    <e v="#REF!"/>
    <m/>
  </r>
  <r>
    <x v="3002"/>
    <n v="56509.164062999997"/>
    <n v="299.18"/>
    <n v="101.93408575887689"/>
    <m/>
    <x v="0"/>
    <n v="4.293310347154157E-2"/>
    <n v="36.697018205041282"/>
    <n v="33.945300000000003"/>
    <n v="8.1063304935919733E-2"/>
    <m/>
    <n v="4220.7060549999997"/>
    <n v="1407.8944832718332"/>
    <m/>
    <m/>
    <m/>
    <m/>
    <n v="719.53475081244778"/>
    <n v="692.3986390033831"/>
    <n v="567.07539467900074"/>
    <n v="1269.7900391177925"/>
    <n v="135.44122348501696"/>
    <e v="#REF!"/>
    <m/>
  </r>
  <r>
    <x v="3003"/>
    <n v="49413.480469000002"/>
    <n v="273.67"/>
    <n v="84.520408101084172"/>
    <m/>
    <x v="0"/>
    <n v="5.02523704999219E-2"/>
    <n v="32.086579894047453"/>
    <n v="31.046299999999999"/>
    <n v="3.3507371057016622E-2"/>
    <m/>
    <n v="4358.7373049999997"/>
    <n v="1499.8643445732555"/>
    <m/>
    <m/>
    <m/>
    <m/>
    <n v="629.18496398918626"/>
    <n v="605.40897695769013"/>
    <n v="518.7229201878539"/>
    <n v="1311.3164340036305"/>
    <n v="144.28884004038838"/>
    <e v="#REF!"/>
    <m/>
  </r>
  <r>
    <x v="3004"/>
    <n v="50581.828125"/>
    <n v="282.76"/>
    <n v="90.124264677350368"/>
    <m/>
    <x v="0"/>
    <n v="4.6911470939509529E-2"/>
    <n v="32.844390063308083"/>
    <n v="32.0749"/>
    <n v="2.3990411920476351E-2"/>
    <m/>
    <n v="4315.0615230000003"/>
    <n v="1469.7683611723644"/>
    <m/>
    <m/>
    <m/>
    <m/>
    <n v="644.06160839654353"/>
    <n v="619.70732476587534"/>
    <n v="535.95239855416219"/>
    <n v="1298.1766720274131"/>
    <n v="141.39356851099888"/>
    <e v="#REF!"/>
    <m/>
  </r>
  <r>
    <x v="3005"/>
    <n v="50667.648437999997"/>
    <n v="284.5"/>
    <n v="91.222449163484455"/>
    <m/>
    <x v="0"/>
    <n v="4.6331677441656671E-2"/>
    <n v="32.899259618187379"/>
    <n v="32.275700000000001"/>
    <n v="1.9319786036782416E-2"/>
    <m/>
    <n v="4439.3579099999997"/>
    <n v="1554.4023926039667"/>
    <m/>
    <m/>
    <m/>
    <m/>
    <n v="645.15436385582188"/>
    <n v="620.7426024799629"/>
    <n v="539.25045051867005"/>
    <n v="1335.5709638957035"/>
    <n v="149.53546898845985"/>
    <e v="#REF!"/>
    <m/>
  </r>
  <r>
    <x v="3006"/>
    <n v="50450.082030999998"/>
    <n v="266.32"/>
    <n v="79.554340314758491"/>
    <m/>
    <x v="0"/>
    <n v="5.2250600600448026E-2"/>
    <n v="32.757137900834145"/>
    <n v="30.215199999999999"/>
    <n v="8.4127786704511154E-2"/>
    <m/>
    <n v="4119.8159180000002"/>
    <n v="1330.5984499133679"/>
    <m/>
    <m/>
    <m/>
    <m/>
    <n v="642.38407707063118"/>
    <n v="618.06105262982601"/>
    <n v="504.79149378605342"/>
    <n v="1239.4374655581944"/>
    <n v="128.00524766935786"/>
    <e v="#REF!"/>
    <m/>
  </r>
  <r>
    <x v="3007"/>
    <n v="47642.144530999998"/>
    <n v="270.7"/>
    <n v="82.161196627005381"/>
    <m/>
    <x v="0"/>
    <n v="5.0529214210000464E-2"/>
    <n v="30.933144537803418"/>
    <n v="30.719100000000001"/>
    <n v="6.9677997663804003E-3"/>
    <m/>
    <n v="3908.4960940000001"/>
    <n v="1194.0655648131615"/>
    <m/>
    <m/>
    <m/>
    <m/>
    <n v="606.63043174848576"/>
    <n v="583.64598067337522"/>
    <n v="513.09348666222843"/>
    <n v="1175.8623660163892"/>
    <n v="114.87061206730843"/>
    <e v="#REF!"/>
    <m/>
  </r>
  <r>
    <x v="3008"/>
    <n v="50114.742187999997"/>
    <n v="260.14"/>
    <n v="75.723592741104042"/>
    <m/>
    <x v="0"/>
    <n v="5.4468870601543491E-2"/>
    <n v="32.536014876319548"/>
    <n v="29.517399999999999"/>
    <n v="0.10226560863489165"/>
    <m/>
    <n v="3784.226807"/>
    <n v="1118.0493729048512"/>
    <m/>
    <m/>
    <m/>
    <m/>
    <n v="638.11417369528681"/>
    <n v="613.88890762418123"/>
    <n v="493.07772301555997"/>
    <n v="1138.4762271228881"/>
    <n v="107.5577586119792"/>
    <e v="#REF!"/>
    <m/>
  </r>
  <r>
    <x v="3009"/>
    <n v="46709.824219000002"/>
    <n v="267.18"/>
    <n v="79.81248724760917"/>
    <m/>
    <x v="0"/>
    <n v="5.1517923841543647E-2"/>
    <n v="30.324649277485364"/>
    <n v="30.320499999999999"/>
    <n v="1.3684726456908436E-4"/>
    <m/>
    <n v="3745.4404300000001"/>
    <n v="1095.1023083370555"/>
    <m/>
    <m/>
    <m/>
    <m/>
    <n v="594.75913840172154"/>
    <n v="572.16490371692782"/>
    <n v="506.42156544667228"/>
    <n v="1126.807431777682"/>
    <n v="105.35022208322653"/>
    <e v="#REF!"/>
    <m/>
  </r>
  <r>
    <x v="3010"/>
    <n v="48379.753905999998"/>
    <n v="275.42"/>
    <n v="84.725207628471708"/>
    <m/>
    <x v="0"/>
    <n v="4.8337551447676493E-2"/>
    <n v="31.407972714302215"/>
    <n v="31.2561"/>
    <n v="4.8589783850900847E-3"/>
    <m/>
    <n v="4018.388672"/>
    <n v="1254.6807301286249"/>
    <m/>
    <m/>
    <m/>
    <m/>
    <n v="616.02245845137338"/>
    <n v="592.60502964381874"/>
    <n v="522.03992647399684"/>
    <n v="1208.9233039492901"/>
    <n v="120.70186735640796"/>
    <e v="#REF!"/>
    <m/>
  </r>
  <r>
    <x v="3011"/>
    <n v="48900.464844000002"/>
    <n v="267.93"/>
    <n v="80.107374496851207"/>
    <m/>
    <x v="0"/>
    <n v="5.0964098207250536E-2"/>
    <n v="31.745190229088639"/>
    <n v="30.4068"/>
    <n v="4.4016148660452226E-2"/>
    <m/>
    <n v="3962.4697270000001"/>
    <n v="1219.729637368255"/>
    <m/>
    <m/>
    <m/>
    <m/>
    <n v="622.65270367321807"/>
    <n v="598.9676432758481"/>
    <n v="507.84313956930498"/>
    <n v="1192.1002135862786"/>
    <n v="117.33952818834629"/>
    <e v="#REF!"/>
    <m/>
  </r>
  <r>
    <x v="3012"/>
    <n v="47653.730469000002"/>
    <n v="258.17"/>
    <n v="74.262210496003419"/>
    <m/>
    <x v="0"/>
    <n v="5.4674427019378399E-2"/>
    <n v="30.935030373409301"/>
    <n v="29.2942"/>
    <n v="5.6012124359405613E-2"/>
    <m/>
    <n v="3879.4865719999998"/>
    <n v="1168.6116988981498"/>
    <m/>
    <m/>
    <m/>
    <m/>
    <n v="606.77795622792189"/>
    <n v="583.68156258358931"/>
    <n v="489.34372165344485"/>
    <n v="1167.1349157757993"/>
    <n v="112.4219180899437"/>
    <e v="#REF!"/>
    <m/>
  </r>
  <r>
    <x v="3013"/>
    <n v="46707.0625"/>
    <n v="262.83"/>
    <n v="76.915271775206719"/>
    <m/>
    <x v="0"/>
    <n v="5.2697820795973849E-2"/>
    <n v="30.318121290123806"/>
    <n v="29.809899999999999"/>
    <n v="1.7048741865078654E-2"/>
    <m/>
    <n v="3933.844482"/>
    <n v="1201.2671810510139"/>
    <m/>
    <m/>
    <m/>
    <m/>
    <n v="594.72397325947554"/>
    <n v="572.04173377599909"/>
    <n v="498.17643553540262"/>
    <n v="1183.4883722273553"/>
    <n v="115.56341662469086"/>
    <e v="#REF!"/>
    <m/>
  </r>
  <r>
    <x v="3014"/>
    <n v="46886.078125"/>
    <n v="271.79000000000002"/>
    <n v="82.14952419082654"/>
    <m/>
    <x v="0"/>
    <n v="4.9102089954184212E-2"/>
    <n v="30.43353037934973"/>
    <n v="30.8338"/>
    <n v="-1.2981520949421399E-2"/>
    <m/>
    <n v="4020.26001"/>
    <n v="1254.0118254362806"/>
    <m/>
    <m/>
    <m/>
    <m/>
    <n v="597.00339050554032"/>
    <n v="574.2192702685328"/>
    <n v="515.1595077204546"/>
    <n v="1209.4862918288673"/>
    <n v="120.63751788206706"/>
    <e v="#REF!"/>
    <m/>
  </r>
  <r>
    <x v="3015"/>
    <n v="48937.097655999998"/>
    <n v="273.73"/>
    <n v="83.31222409106546"/>
    <m/>
    <x v="0"/>
    <n v="4.839856589500012E-2"/>
    <n v="31.764010648794329"/>
    <n v="31.0578"/>
    <n v="2.2738592198878527E-2"/>
    <m/>
    <n v="3982.0996089999999"/>
    <n v="1230.1739249264042"/>
    <m/>
    <m/>
    <m/>
    <m/>
    <n v="623.11915157934163"/>
    <n v="599.32274659560233"/>
    <n v="518.83664611766449"/>
    <n v="1198.0058199724729"/>
    <n v="118.34428181307652"/>
    <e v="#REF!"/>
    <m/>
  </r>
  <r>
    <x v="3016"/>
    <n v="48626.34375"/>
    <n v="284.92"/>
    <n v="90.112917137707868"/>
    <m/>
    <x v="0"/>
    <n v="4.4439008908529663E-2"/>
    <n v="31.561485531220985"/>
    <n v="32.331000000000003"/>
    <n v="-2.3801134167796167E-2"/>
    <m/>
    <n v="4108.015625"/>
    <n v="1307.9376911889754"/>
    <m/>
    <m/>
    <m/>
    <m/>
    <n v="619.16230249078637"/>
    <n v="595.50150654311983"/>
    <n v="540.04653202734437"/>
    <n v="1235.8873736269354"/>
    <n v="125.8252541235362"/>
    <e v="#REF!"/>
    <m/>
  </r>
  <r>
    <x v="3017"/>
    <n v="50802.609375"/>
    <n v="286.24"/>
    <n v="90.904035301674867"/>
    <m/>
    <x v="0"/>
    <n v="4.4024934506773E-2"/>
    <n v="32.970582891774271"/>
    <n v="32.465499999999999"/>
    <n v="1.5557526967835855E-2"/>
    <m/>
    <n v="4037.547607"/>
    <n v="1262.935418508466"/>
    <m/>
    <m/>
    <m/>
    <m/>
    <n v="646.87282998045703"/>
    <n v="622.08832864454939"/>
    <n v="542.54850248317791"/>
    <n v="1214.6872269768808"/>
    <n v="121.4959787809055"/>
    <e v="#REF!"/>
    <m/>
  </r>
  <r>
    <x v="3018"/>
    <n v="50679.859375"/>
    <n v="266.52999999999997"/>
    <n v="78.375591345967706"/>
    <m/>
    <x v="0"/>
    <n v="5.008560715733152E-2"/>
    <n v="32.890062827220341"/>
    <n v="30.2347"/>
    <n v="8.7825009913124363E-2"/>
    <m/>
    <n v="3800.8930660000001"/>
    <n v="1114.8567360260906"/>
    <m/>
    <m/>
    <m/>
    <m/>
    <n v="645.3098464869521"/>
    <n v="620.56907760354943"/>
    <n v="505.18953454039053"/>
    <n v="1143.4902341140851"/>
    <n v="107.25062292095934"/>
    <e v="#REF!"/>
    <m/>
  </r>
  <r>
    <x v="3019"/>
    <n v="47623.871094000002"/>
    <n v="263.91000000000003"/>
    <n v="76.825459012339962"/>
    <m/>
    <x v="0"/>
    <n v="5.1067686793985781E-2"/>
    <n v="30.905992313409509"/>
    <n v="29.955300000000001"/>
    <n v="3.1737031957934203E-2"/>
    <m/>
    <n v="3628.5317380000001"/>
    <n v="1013.7185035513389"/>
    <m/>
    <m/>
    <m/>
    <m/>
    <n v="606.39775492241165"/>
    <n v="583.13367302180495"/>
    <n v="500.22350227199377"/>
    <n v="1091.6357115362237"/>
    <n v="97.520997504956057"/>
    <e v="#REF!"/>
    <m/>
  </r>
  <r>
    <x v="3020"/>
    <n v="46490.605469000002"/>
    <n v="262.52"/>
    <n v="76.007024165334258"/>
    <m/>
    <x v="0"/>
    <n v="5.1602970082224288E-2"/>
    <n v="30.169762875294211"/>
    <n v="29.804600000000001"/>
    <n v="1.2251896529200446E-2"/>
    <m/>
    <n v="3713.8520509999998"/>
    <n v="1061.3637740287409"/>
    <m/>
    <m/>
    <m/>
    <m/>
    <n v="591.96781222887614"/>
    <n v="569.242510036927"/>
    <n v="497.58885156471439"/>
    <n v="1117.3041381383248"/>
    <n v="102.10453256628915"/>
    <e v="#REF!"/>
    <m/>
  </r>
  <r>
    <x v="3021"/>
    <n v="47169.371094000002"/>
    <n v="254.74"/>
    <n v="71.493341151897951"/>
    <m/>
    <x v="0"/>
    <n v="5.4658878348183622E-2"/>
    <n v="30.609446515718844"/>
    <n v="28.913399999999999"/>
    <n v="5.8659532110330925E-2"/>
    <m/>
    <n v="3682.6328130000002"/>
    <n v="1043.4929104473124"/>
    <m/>
    <m/>
    <m/>
    <m/>
    <n v="600.6105777509415"/>
    <n v="577.5384525715782"/>
    <n v="482.84238933260463"/>
    <n v="1107.9118997486635"/>
    <n v="100.3853329693296"/>
    <e v="#REF!"/>
    <m/>
  </r>
  <r>
    <x v="3022"/>
    <n v="47343.542969000002"/>
    <n v="255.03"/>
    <n v="71.630208557147441"/>
    <m/>
    <x v="0"/>
    <n v="5.4531584047606954E-2"/>
    <n v="30.720072414580077"/>
    <n v="28.9451"/>
    <n v="6.1322034284907456E-2"/>
    <m/>
    <n v="3761.3803710000002"/>
    <n v="1088.0358937041381"/>
    <m/>
    <m/>
    <m/>
    <m/>
    <n v="602.82831922269543"/>
    <n v="579.6257399196146"/>
    <n v="483.39206466002258"/>
    <n v="1131.6029276123063"/>
    <n v="104.67042409061661"/>
    <e v="#REF!"/>
    <m/>
  </r>
  <r>
    <x v="3023"/>
    <n v="46458.851562999997"/>
    <n v="257.45999999999998"/>
    <n v="72.986436044365846"/>
    <m/>
    <x v="0"/>
    <n v="5.3489559837188921E-2"/>
    <n v="30.145233077397659"/>
    <n v="29.217199999999998"/>
    <n v="3.1763244848844518E-2"/>
    <m/>
    <n v="3794.0566410000001"/>
    <n v="1106.9115921756372"/>
    <m/>
    <m/>
    <m/>
    <m/>
    <n v="591.56348774062917"/>
    <n v="568.77968227845088"/>
    <n v="487.99796481735245"/>
    <n v="1141.4335108419464"/>
    <n v="106.48629007026936"/>
    <e v="#REF!"/>
    <m/>
  </r>
  <r>
    <x v="3024"/>
    <n v="45899.359375"/>
    <n v="243.7"/>
    <n v="65.177029472609277"/>
    <m/>
    <x v="0"/>
    <n v="5.9204295400666879E-2"/>
    <n v="29.781426513722593"/>
    <n v="27.653700000000001"/>
    <n v="7.6941838297319709E-2"/>
    <m/>
    <n v="3550.3869629999999"/>
    <n v="964.70605932733804"/>
    <m/>
    <m/>
    <m/>
    <m/>
    <n v="584.43943841607586"/>
    <n v="561.91538697953445"/>
    <n v="461.91681824745126"/>
    <n v="1068.1260295988725"/>
    <n v="92.805938606321163"/>
    <e v="#REF!"/>
    <m/>
  </r>
  <r>
    <x v="3025"/>
    <n v="43565.511719000002"/>
    <n v="240.25"/>
    <n v="63.324005136239649"/>
    <m/>
    <x v="0"/>
    <n v="6.0877494363208808E-2"/>
    <n v="28.266392698983122"/>
    <n v="27.2606"/>
    <n v="3.6895471815848513E-2"/>
    <m/>
    <n v="3418.408203"/>
    <n v="892.96090274300468"/>
    <m/>
    <m/>
    <m/>
    <m/>
    <n v="554.72240898484938"/>
    <n v="533.32975788268311"/>
    <n v="455.37757728334088"/>
    <n v="1028.4205128821636"/>
    <n v="85.903964131412991"/>
    <e v="#REF!"/>
    <m/>
  </r>
  <r>
    <x v="3026"/>
    <n v="43153.570312999997"/>
    <n v="234.00880000000001"/>
    <n v="60.026713799661849"/>
    <m/>
    <x v="0"/>
    <n v="6.4037269146507661E-2"/>
    <n v="27.998386076331126"/>
    <n v="26.403099999999998"/>
    <n v="6.0420408070686049E-2"/>
    <m/>
    <n v="3193.2104490000002"/>
    <n v="775.28805318093373"/>
    <m/>
    <m/>
    <m/>
    <m/>
    <n v="549.47713307552806"/>
    <n v="528.27301404231719"/>
    <n v="443.54780606444064"/>
    <n v="960.67026893372565"/>
    <n v="74.583687715088686"/>
    <e v="#REF!"/>
    <m/>
  </r>
  <r>
    <x v="3027"/>
    <n v="41910.230469000002"/>
    <n v="235.1216"/>
    <n v="60.57570096297983"/>
    <m/>
    <x v="0"/>
    <n v="6.3424893021685108E-2"/>
    <n v="27.189573979177595"/>
    <n v="26.3216"/>
    <n v="3.2975730167527528E-2"/>
    <m/>
    <n v="3083.0979000000002"/>
    <n v="721.763249731153"/>
    <m/>
    <m/>
    <m/>
    <m/>
    <n v="533.64560840759384"/>
    <n v="513.01236283219669"/>
    <n v="445.65704297599484"/>
    <n v="927.54315321420427"/>
    <n v="69.434534172568803"/>
    <e v="#REF!"/>
    <m/>
  </r>
  <r>
    <x v="3028"/>
    <n v="41819.507812999997"/>
    <n v="236.4949"/>
    <n v="61.27593539890654"/>
    <m/>
    <x v="0"/>
    <n v="6.2680686272747227E-2"/>
    <n v="27.130010838846864"/>
    <n v="26.9893"/>
    <n v="5.2135786718019439E-3"/>
    <m/>
    <n v="3238.1115719999998"/>
    <n v="794.3212026659138"/>
    <m/>
    <m/>
    <m/>
    <m/>
    <n v="532.49043110563923"/>
    <n v="511.88852663740477"/>
    <n v="448.26003996614349"/>
    <n v="974.17867202734089"/>
    <n v="76.414700680654221"/>
    <e v="#REF!"/>
    <m/>
  </r>
  <r>
    <x v="3029"/>
    <n v="42742.179687999997"/>
    <n v="242.5752"/>
    <n v="64.418985838422913"/>
    <m/>
    <x v="0"/>
    <n v="5.9454374008927911E-2"/>
    <n v="27.72786380308418"/>
    <n v="27.627700000000001"/>
    <n v="3.6254846796577311E-3"/>
    <m/>
    <n v="3372.2583009999998"/>
    <n v="860.11246672373977"/>
    <m/>
    <m/>
    <m/>
    <m/>
    <n v="544.23887029542493"/>
    <n v="523.16880495454575"/>
    <n v="459.7848361499349"/>
    <n v="1014.5364174009247"/>
    <n v="82.743903191562339"/>
    <e v="#REF!"/>
    <m/>
  </r>
  <r>
    <x v="3030"/>
    <n v="43946.742187999997"/>
    <n v="236.66399999999999"/>
    <n v="61.272007306947614"/>
    <m/>
    <x v="0"/>
    <n v="6.2348910007996888E-2"/>
    <n v="28.508549989882173"/>
    <n v="26.901499999999999"/>
    <n v="5.9738304179401736E-2"/>
    <m/>
    <n v="3248.2885740000002"/>
    <n v="796.85366427473002"/>
    <m/>
    <m/>
    <m/>
    <m/>
    <n v="559.57664059599495"/>
    <n v="537.89877702495812"/>
    <n v="448.58055754499304"/>
    <n v="977.24040046786411"/>
    <n v="76.65832667876866"/>
    <e v="#REF!"/>
    <m/>
  </r>
  <r>
    <x v="3031"/>
    <n v="42598.871094000002"/>
    <n v="239.6455"/>
    <n v="62.808248072279717"/>
    <m/>
    <x v="0"/>
    <n v="6.0774717661386084E-2"/>
    <n v="27.633457615480264"/>
    <n v="27.181999999999999"/>
    <n v="1.6608697501297343E-2"/>
    <m/>
    <n v="3310.0014649999998"/>
    <n v="827.11054911323174"/>
    <m/>
    <m/>
    <m/>
    <m/>
    <n v="542.41411292760915"/>
    <n v="521.38755080890326"/>
    <n v="454.23178854049894"/>
    <n v="995.80658661203563"/>
    <n v="79.569077129220346"/>
    <e v="#REF!"/>
    <m/>
  </r>
  <r>
    <x v="3032"/>
    <n v="42250.074219000002"/>
    <n v="231.4"/>
    <n v="58.457955788030262"/>
    <m/>
    <x v="0"/>
    <n v="6.4953714232362847E-2"/>
    <n v="27.404343363418995"/>
    <n v="26.250599999999999"/>
    <n v="4.3951123533138237E-2"/>
    <m/>
    <n v="3164.0251459999999"/>
    <n v="754.07908724486924"/>
    <m/>
    <m/>
    <m/>
    <m/>
    <n v="537.97286031489159"/>
    <n v="517.064627474448"/>
    <n v="438.60300263627505"/>
    <n v="951.88993536983457"/>
    <n v="72.543358465018031"/>
    <e v="#REF!"/>
    <m/>
  </r>
  <r>
    <x v="3033"/>
    <n v="42374.039062999997"/>
    <n v="230.88"/>
    <n v="58.188208087864133"/>
    <m/>
    <x v="0"/>
    <n v="6.5242259885653853E-2"/>
    <n v="27.484034378097469"/>
    <n v="26.192699999999999"/>
    <n v="4.9301308307179825E-2"/>
    <m/>
    <n v="3095.8259280000002"/>
    <n v="721.55279549858381"/>
    <m/>
    <m/>
    <m/>
    <m/>
    <n v="539.55131249368503"/>
    <n v="518.56823601822316"/>
    <n v="437.61737791124972"/>
    <n v="931.37235215897942"/>
    <n v="69.414288210186356"/>
    <e v="#REF!"/>
    <m/>
  </r>
  <r>
    <x v="3034"/>
    <n v="41744.027344000002"/>
    <n v="236.84"/>
    <n v="61.185004377510367"/>
    <m/>
    <x v="0"/>
    <n v="6.1870500330351581E-2"/>
    <n v="27.074700615935217"/>
    <n v="26.8809"/>
    <n v="7.2096029498720515E-3"/>
    <m/>
    <n v="3001.1201169999999"/>
    <n v="677.38865421657829"/>
    <m/>
    <m/>
    <m/>
    <m/>
    <n v="531.52933353228696"/>
    <n v="510.84493440729443"/>
    <n v="448.91415360577088"/>
    <n v="902.88031933619789"/>
    <n v="65.165642164284463"/>
    <e v="#REF!"/>
    <m/>
  </r>
  <r>
    <x v="3035"/>
    <n v="40699.605469000002"/>
    <n v="211.97"/>
    <n v="48.329396726033316"/>
    <m/>
    <x v="0"/>
    <n v="7.4861025183508317E-2"/>
    <n v="26.396613432122923"/>
    <n v="24.055599999999998"/>
    <n v="9.7316775807833711E-2"/>
    <m/>
    <n v="2557.9316410000001"/>
    <n v="477.31049703076297"/>
    <m/>
    <m/>
    <m/>
    <m/>
    <n v="518.23064391207993"/>
    <n v="498.05079836675992"/>
    <n v="401.7747556992706"/>
    <n v="769.54805100399949"/>
    <n v="45.917871309398464"/>
    <e v="#REF!"/>
    <m/>
  </r>
  <r>
    <x v="3036"/>
    <n v="36275.734375"/>
    <n v="206.7"/>
    <n v="45.909658006544412"/>
    <m/>
    <x v="0"/>
    <n v="7.8579519238234613E-2"/>
    <n v="23.525578689586066"/>
    <n v="23.4511"/>
    <n v="3.1759145449921089E-3"/>
    <m/>
    <n v="2440.3522950000001"/>
    <n v="433.39635742832326"/>
    <m/>
    <m/>
    <m/>
    <m/>
    <n v="461.90121419871645"/>
    <n v="443.88016964818848"/>
    <n v="391.7858281975715"/>
    <n v="734.17456599669435"/>
    <n v="41.69327574011681"/>
    <e v="#REF!"/>
    <m/>
  </r>
  <r>
    <x v="3037"/>
    <n v="36654.804687999997"/>
    <n v="204.67"/>
    <n v="45.002475204969365"/>
    <m/>
    <x v="0"/>
    <n v="8.0118887182157511E-2"/>
    <n v="23.77079507300266"/>
    <n v="23.218499999999999"/>
    <n v="2.3786854146592651E-2"/>
    <m/>
    <n v="2455.9350589999999"/>
    <n v="438.91992082577849"/>
    <m/>
    <m/>
    <m/>
    <m/>
    <n v="466.72794040724369"/>
    <n v="448.50690768969116"/>
    <n v="387.93810090564568"/>
    <n v="738.86260592444125"/>
    <n v="42.224649499611793"/>
    <e v="#REF!"/>
    <m/>
  </r>
  <r>
    <x v="3038"/>
    <n v="36950.515625"/>
    <n v="205.57"/>
    <n v="45.392783333767689"/>
    <m/>
    <x v="0"/>
    <n v="7.941009943631297E-2"/>
    <n v="23.961941176718419"/>
    <n v="23.327100000000002"/>
    <n v="2.7214749228083202E-2"/>
    <m/>
    <n v="2468.0302729999999"/>
    <n v="443.2317718787092"/>
    <m/>
    <m/>
    <m/>
    <m/>
    <n v="470.49324642255829"/>
    <n v="452.11344872591656"/>
    <n v="389.64398985280491"/>
    <n v="742.50142418329722"/>
    <n v="42.639455004593188"/>
    <e v="#REF!"/>
    <m/>
  </r>
  <r>
    <x v="3039"/>
    <n v="36841.878905999998"/>
    <n v="197.14"/>
    <n v="41.664832030549157"/>
    <m/>
    <x v="0"/>
    <n v="8.5918853226442063E-2"/>
    <n v="23.890869807656671"/>
    <n v="22.373100000000001"/>
    <n v="6.7839048127289914E-2"/>
    <m/>
    <n v="2423.001221"/>
    <n v="427.04730389646284"/>
    <m/>
    <m/>
    <m/>
    <m/>
    <n v="469.10996822634218"/>
    <n v="450.77247549110206"/>
    <n v="373.66549671441339"/>
    <n v="728.95453393426362"/>
    <n v="41.082488789429533"/>
    <e v="#REF!"/>
    <m/>
  </r>
  <r>
    <x v="3040"/>
    <n v="37128.445312999997"/>
    <n v="209.51"/>
    <n v="46.887889389551397"/>
    <m/>
    <x v="0"/>
    <n v="7.5132030992720797E-2"/>
    <n v="24.076073000846069"/>
    <n v="23.764700000000001"/>
    <n v="1.3102332486674362E-2"/>
    <m/>
    <n v="2547.0920409999999"/>
    <n v="470.77651122688212"/>
    <m/>
    <m/>
    <m/>
    <m/>
    <n v="472.75883636429734"/>
    <n v="454.26688580495704"/>
    <n v="397.11199257703532"/>
    <n v="766.28698142733094"/>
    <n v="45.289293641095689"/>
    <e v="#REF!"/>
    <m/>
  </r>
  <r>
    <x v="3041"/>
    <n v="37920.28125"/>
    <n v="213.36"/>
    <n v="48.593555104612051"/>
    <m/>
    <x v="0"/>
    <n v="7.2366835877576127E-2"/>
    <n v="24.587621887598171"/>
    <n v="24.196899999999999"/>
    <n v="1.6147601039727011E-2"/>
    <m/>
    <n v="2688.2788089999999"/>
    <n v="522.92692998653308"/>
    <m/>
    <m/>
    <m/>
    <m/>
    <n v="482.84133330193458"/>
    <n v="463.91878043551839"/>
    <n v="404.40940640654992"/>
    <n v="808.7627068925658"/>
    <n v="50.306229644459044"/>
    <e v="#REF!"/>
    <m/>
  </r>
  <r>
    <x v="3042"/>
    <n v="38481.765625"/>
    <n v="213.93"/>
    <n v="48.847305307574082"/>
    <m/>
    <x v="0"/>
    <n v="7.1976406890326916E-2"/>
    <n v="24.951040580148536"/>
    <n v="24.263300000000001"/>
    <n v="2.8344890437349113E-2"/>
    <m/>
    <n v="2792.1171880000002"/>
    <n v="563.30993223768508"/>
    <m/>
    <m/>
    <m/>
    <m/>
    <n v="489.99074926923316"/>
    <n v="470.77575738945779"/>
    <n v="405.48980273975076"/>
    <n v="840.00225250748508"/>
    <n v="54.19112535069371"/>
    <e v="#REF!"/>
    <m/>
  </r>
  <r>
    <x v="3043"/>
    <n v="38743.714844000002"/>
    <n v="208.11"/>
    <n v="46.183939689055308"/>
    <m/>
    <x v="0"/>
    <n v="7.5888919586163894E-2"/>
    <n v="25.120230972185066"/>
    <n v="23.602900000000002"/>
    <n v="6.4285785737560497E-2"/>
    <m/>
    <n v="2682.8540039999998"/>
    <n v="519.2088430810478"/>
    <m/>
    <m/>
    <m/>
    <m/>
    <n v="493.32616519944497"/>
    <n v="473.96803847682003"/>
    <n v="394.45838754812104"/>
    <n v="807.13066636110159"/>
    <n v="49.948544998708982"/>
    <e v="#REF!"/>
    <m/>
  </r>
  <r>
    <x v="3044"/>
    <n v="36944.804687999997"/>
    <n v="201.05"/>
    <n v="43.045228217873301"/>
    <m/>
    <x v="0"/>
    <n v="8.1033936310658597E-2"/>
    <n v="23.953249596288686"/>
    <n v="22.802199999999999"/>
    <n v="5.0479760562081033E-2"/>
    <m/>
    <n v="2679.1625979999999"/>
    <n v="517.76672357603218"/>
    <m/>
    <m/>
    <m/>
    <m/>
    <n v="470.42052870147108"/>
    <n v="451.94945615227721"/>
    <n v="381.07663647373857"/>
    <n v="806.02011506753615"/>
    <n v="49.809811285002681"/>
    <e v="#REF!"/>
    <m/>
  </r>
  <r>
    <x v="3045"/>
    <n v="37149.265625"/>
    <n v="225.27"/>
    <n v="53.4098949565835"/>
    <m/>
    <x v="0"/>
    <n v="6.1505799305017123E-2"/>
    <n v="24.085185426835256"/>
    <n v="25.544899999999998"/>
    <n v="-5.7143092091366254E-2"/>
    <m/>
    <n v="2983.586914"/>
    <n v="635.41457308032432"/>
    <m/>
    <m/>
    <m/>
    <m/>
    <n v="473.02394271041243"/>
    <n v="454.43881888457889"/>
    <n v="426.98400347395716"/>
    <n v="897.60549416876984"/>
    <n v="61.127682664264199"/>
    <e v="#REF!"/>
    <m/>
  </r>
  <r>
    <x v="3046"/>
    <n v="42406.78125"/>
    <n v="245.21"/>
    <n v="62.842423747435213"/>
    <m/>
    <x v="0"/>
    <n v="5.0614102599383891E-2"/>
    <n v="27.491672404324731"/>
    <n v="27.805099999999999"/>
    <n v="-1.1272306004123989E-2"/>
    <m/>
    <n v="3142.470703"/>
    <n v="703.03522191829131"/>
    <m/>
    <m/>
    <m/>
    <m/>
    <n v="539.96822082624931"/>
    <n v="518.71235015128104"/>
    <n v="464.77892081435181"/>
    <n v="945.40532908276339"/>
    <n v="67.63287429636793"/>
    <e v="#REF!"/>
    <m/>
  </r>
  <r>
    <x v="3047"/>
    <n v="43854.652344000002"/>
    <n v="245.77"/>
    <n v="63.121847243664803"/>
    <m/>
    <x v="0"/>
    <n v="5.0380287292733139E-2"/>
    <n v="28.42956528407829"/>
    <n v="27.868200000000002"/>
    <n v="2.014357884894924E-2"/>
    <m/>
    <n v="3122.608643"/>
    <n v="694.13024391109809"/>
    <m/>
    <m/>
    <m/>
    <m/>
    <n v="558.40405480298944"/>
    <n v="536.40849510354633"/>
    <n v="465.84036282591757"/>
    <n v="939.42987246112011"/>
    <n v="66.776204190239994"/>
    <e v="#REF!"/>
    <m/>
  </r>
  <r>
    <x v="3048"/>
    <n v="44096.703125"/>
    <n v="248.6"/>
    <n v="64.567737596370975"/>
    <m/>
    <x v="0"/>
    <n v="4.9217423775512095E-2"/>
    <n v="28.585735014431936"/>
    <n v="28.190200000000001"/>
    <n v="1.4030940342102394E-2"/>
    <m/>
    <n v="3239.4570309999999"/>
    <n v="746.05990291555042"/>
    <m/>
    <m/>
    <m/>
    <m/>
    <n v="561.4861026668832"/>
    <n v="539.35510259482021"/>
    <n v="471.20443584865154"/>
    <n v="974.5834503781615"/>
    <n v="71.771902826957188"/>
    <e v="#REF!"/>
    <m/>
  </r>
  <r>
    <x v="3049"/>
    <n v="44347.800780999998"/>
    <n v="244.8"/>
    <n v="62.586278902955755"/>
    <m/>
    <x v="0"/>
    <n v="5.0719497415003485E-2"/>
    <n v="28.747761089907065"/>
    <n v="27.7529"/>
    <n v="3.5847103902909794E-2"/>
    <m/>
    <n v="3077.4821780000002"/>
    <n v="671.43569852611711"/>
    <m/>
    <m/>
    <m/>
    <m/>
    <n v="564.68334496086084"/>
    <n v="542.41220749405772"/>
    <n v="464.00179362731262"/>
    <n v="925.85367572746782"/>
    <n v="64.592960325092619"/>
    <e v="#REF!"/>
    <m/>
  </r>
  <r>
    <x v="3050"/>
    <n v="43571.128905999998"/>
    <n v="234.9"/>
    <n v="57.51721898495952"/>
    <m/>
    <x v="0"/>
    <n v="5.4819169512906767E-2"/>
    <n v="28.243560694091912"/>
    <n v="26.630500000000001"/>
    <n v="6.0571926704038992E-2"/>
    <m/>
    <n v="2927.3835450000001"/>
    <n v="605.92396734475074"/>
    <m/>
    <m/>
    <m/>
    <m/>
    <n v="554.79393298127241"/>
    <n v="532.89896405022341"/>
    <n v="445.23701520856099"/>
    <n v="880.69683547728903"/>
    <n v="58.290649229160429"/>
    <e v="#REF!"/>
    <m/>
  </r>
  <r>
    <x v="3051"/>
    <n v="42157.398437999997"/>
    <n v="233.88"/>
    <n v="56.997090398472395"/>
    <m/>
    <x v="0"/>
    <n v="5.5292395545364276E-2"/>
    <n v="27.325022400958257"/>
    <n v="26.510899999999999"/>
    <n v="3.0708968799937342E-2"/>
    <m/>
    <n v="2933.4790039999998"/>
    <n v="608.40029476465611"/>
    <m/>
    <m/>
    <m/>
    <m/>
    <n v="536.79281374910192"/>
    <n v="515.56800106885339"/>
    <n v="443.30367440178048"/>
    <n v="882.53064077459976"/>
    <n v="58.5288750475627"/>
    <e v="#REF!"/>
    <m/>
  </r>
  <r>
    <x v="3052"/>
    <n v="42586.464844000002"/>
    <n v="244.99"/>
    <n v="62.40463151246464"/>
    <m/>
    <x v="0"/>
    <n v="5.0036408755329109E-2"/>
    <n v="27.602410525663288"/>
    <n v="27.773"/>
    <n v="-6.1422775478598979E-3"/>
    <m/>
    <n v="3179.8771969999998"/>
    <n v="710.58741860962004"/>
    <m/>
    <m/>
    <m/>
    <m/>
    <n v="542.25614336372894"/>
    <n v="520.80175491087743"/>
    <n v="464.36192573837957"/>
    <n v="956.65898969323189"/>
    <n v="68.359405135167705"/>
    <e v="#REF!"/>
    <m/>
  </r>
  <r>
    <x v="3053"/>
    <n v="44578.277344000002"/>
    <n v="244.69"/>
    <n v="62.244293279049195"/>
    <m/>
    <x v="0"/>
    <n v="5.0156347266004452E-2"/>
    <n v="28.89265146581339"/>
    <n v="27.7455"/>
    <n v="4.1345496235908108E-2"/>
    <m/>
    <n v="3127.830078"/>
    <n v="687.30842439132198"/>
    <m/>
    <m/>
    <m/>
    <m/>
    <n v="567.61801757681803"/>
    <n v="545.14599634092508"/>
    <n v="463.79329608932642"/>
    <n v="941.00072957993007"/>
    <n v="66.119936555747074"/>
    <e v="#REF!"/>
    <m/>
  </r>
  <r>
    <x v="3054"/>
    <n v="43937.070312999997"/>
    <n v="226.56"/>
    <n v="53.014075401432656"/>
    <m/>
    <x v="0"/>
    <n v="5.7586280226246622E-2"/>
    <n v="28.476322862074117"/>
    <n v="25.689499999999999"/>
    <n v="0.10848100827474716"/>
    <m/>
    <n v="2881.4819339999999"/>
    <n v="579.02858045189942"/>
    <m/>
    <m/>
    <m/>
    <m/>
    <n v="559.45348800148383"/>
    <n v="537.29071619264175"/>
    <n v="429.42911096488535"/>
    <n v="866.88743779174945"/>
    <n v="55.703279117157976"/>
    <e v="#REF!"/>
    <m/>
  </r>
  <r>
    <x v="3055"/>
    <n v="40552.132812999997"/>
    <n v="221.34"/>
    <n v="50.565063601218462"/>
    <m/>
    <x v="0"/>
    <n v="6.0236887658247133E-2"/>
    <n v="26.281806290189788"/>
    <n v="25.0944"/>
    <n v="4.7317580423910766E-2"/>
    <m/>
    <n v="2785.727539"/>
    <n v="540.53131475511475"/>
    <m/>
    <m/>
    <m/>
    <m/>
    <n v="516.35286528013421"/>
    <n v="495.88461940425634"/>
    <n v="419.53495507136176"/>
    <n v="838.0799408023031"/>
    <n v="51.99979364381263"/>
    <e v="#REF!"/>
    <m/>
  </r>
  <r>
    <x v="3056"/>
    <n v="37068.769530999998"/>
    <n v="210.13"/>
    <n v="45.421312232285828"/>
    <m/>
    <x v="0"/>
    <n v="6.6335274680161746E-2"/>
    <n v="24.021740152532942"/>
    <n v="23.8186"/>
    <n v="8.5286352906108753E-3"/>
    <m/>
    <n v="2639.2993160000001"/>
    <n v="483.65680689931781"/>
    <m/>
    <m/>
    <m/>
    <m/>
    <n v="471.9989808675316"/>
    <n v="453.24173466011501"/>
    <n v="398.28716051841172"/>
    <n v="794.02733524573853"/>
    <n v="46.528394316218254"/>
    <e v="#REF!"/>
    <m/>
  </r>
  <r>
    <x v="3057"/>
    <n v="38285.28125"/>
    <n v="208.43"/>
    <n v="44.680987668863068"/>
    <m/>
    <x v="0"/>
    <n v="6.7405156850742109E-2"/>
    <n v="24.809432647402495"/>
    <n v="23.6358"/>
    <n v="4.9654873006307998E-2"/>
    <m/>
    <n v="2590.3596189999998"/>
    <n v="465.70822094584082"/>
    <m/>
    <m/>
    <m/>
    <m/>
    <n v="487.4889013274277"/>
    <n v="468.10390161748194"/>
    <n v="395.06492584044429"/>
    <n v="779.30393613709259"/>
    <n v="44.801717729123801"/>
    <e v="#REF!"/>
    <m/>
  </r>
  <r>
    <x v="3058"/>
    <n v="37278.566405999998"/>
    <n v="212.38"/>
    <n v="46.368914577978387"/>
    <m/>
    <x v="0"/>
    <n v="6.4846829976976536E-2"/>
    <n v="24.156437684275922"/>
    <n v="24.083500000000001"/>
    <n v="3.0285334056894264E-3"/>
    <m/>
    <n v="2598.0671390000002"/>
    <n v="468.46755143834423"/>
    <m/>
    <m/>
    <m/>
    <m/>
    <n v="474.67033771163676"/>
    <n v="455.78320511787393"/>
    <n v="402.55188288630984"/>
    <n v="781.62272640459014"/>
    <n v="45.06716879974357"/>
    <e v="#REF!"/>
    <m/>
  </r>
  <r>
    <x v="3059"/>
    <n v="38333.746094000002"/>
    <n v="216.48"/>
    <n v="48.153414665106709"/>
    <m/>
    <x v="0"/>
    <n v="6.2339715779417111E-2"/>
    <n v="24.839545520452596"/>
    <n v="24.531400000000001"/>
    <n v="1.2561269248905216E-2"/>
    <m/>
    <n v="2764.5356449999999"/>
    <n v="528.48710325555703"/>
    <m/>
    <m/>
    <m/>
    <m/>
    <n v="488.10600724341379"/>
    <n v="468.67207073138309"/>
    <n v="410.32315475670191"/>
    <n v="831.70440657637357"/>
    <n v="50.841125319733798"/>
    <e v="#REF!"/>
    <m/>
  </r>
  <r>
    <x v="3060"/>
    <n v="37706"/>
    <n v="232.44"/>
    <n v="55.23366126604013"/>
    <m/>
    <x v="0"/>
    <n v="5.3144472695369996E-2"/>
    <n v="24.430870158836502"/>
    <n v="26.337"/>
    <n v="-7.237460003658347E-2"/>
    <m/>
    <n v="2919.201172"/>
    <n v="587.57549554034824"/>
    <m/>
    <m/>
    <m/>
    <m/>
    <n v="480.11287662806416"/>
    <n v="460.96119180939132"/>
    <n v="440.57425208632571"/>
    <n v="878.23518673976605"/>
    <n v="56.52550311928055"/>
    <e v="#REF!"/>
    <m/>
  </r>
  <r>
    <x v="3061"/>
    <n v="43194.503905999998"/>
    <n v="244.86"/>
    <n v="61.128907769652514"/>
    <m/>
    <x v="0"/>
    <n v="4.7462353742141535E-2"/>
    <n v="27.986311205878401"/>
    <n v="27.748100000000001"/>
    <n v="8.5847753856445053E-3"/>
    <m/>
    <n v="2972.485107"/>
    <n v="609.00974386865335"/>
    <m/>
    <m/>
    <m/>
    <m/>
    <n v="549.99834309743312"/>
    <n v="528.04518561710586"/>
    <n v="464.11551955712321"/>
    <n v="894.2655401987206"/>
    <n v="58.587504819380122"/>
    <e v="#REF!"/>
    <m/>
  </r>
  <r>
    <x v="3062"/>
    <n v="44357.617187999997"/>
    <n v="243.12"/>
    <n v="60.252867094887961"/>
    <m/>
    <x v="0"/>
    <n v="4.8134427700159022E-2"/>
    <n v="28.739160220635732"/>
    <n v="27.549600000000002"/>
    <n v="4.3178856340408966E-2"/>
    <m/>
    <n v="2950.1184079999998"/>
    <n v="599.82921196109066"/>
    <m/>
    <m/>
    <m/>
    <m/>
    <n v="564.80833789044561"/>
    <n v="542.24992645682357"/>
    <n v="460.81746759261534"/>
    <n v="887.53656849871288"/>
    <n v="57.704326080790345"/>
    <e v="#REF!"/>
    <m/>
  </r>
  <r>
    <x v="3063"/>
    <n v="43925.195312999997"/>
    <n v="232.98"/>
    <n v="55.220180719125267"/>
    <m/>
    <x v="0"/>
    <n v="5.214708410663433E-2"/>
    <n v="28.458254738604051"/>
    <n v="26.401199999999999"/>
    <n v="7.7915198498706539E-2"/>
    <m/>
    <n v="2834.4689939999998"/>
    <n v="552.78642454579415"/>
    <m/>
    <m/>
    <m/>
    <m/>
    <n v="559.30228287736679"/>
    <n v="536.94980718390104"/>
    <n v="441.59778545462126"/>
    <n v="852.74369924570124"/>
    <n v="53.178750649266249"/>
    <e v="#REF!"/>
    <m/>
  </r>
  <r>
    <x v="3064"/>
    <n v="42458.140625"/>
    <n v="218.89"/>
    <n v="48.535194966744818"/>
    <m/>
    <x v="0"/>
    <n v="5.845179869404863E-2"/>
    <n v="27.507063418186373"/>
    <n v="24.8064"/>
    <n v="0.10886962308865344"/>
    <m/>
    <n v="2617.1560060000002"/>
    <n v="468.01234364878002"/>
    <m/>
    <m/>
    <m/>
    <m/>
    <n v="540.62218298805556"/>
    <n v="519.00274750703193"/>
    <n v="414.89114627076162"/>
    <n v="787.36556963005705"/>
    <n v="45.023377236745745"/>
    <e v="#REF!"/>
    <m/>
  </r>
  <r>
    <x v="3065"/>
    <n v="38429.304687999997"/>
    <n v="207.69"/>
    <n v="43.552615437225732"/>
    <m/>
    <x v="0"/>
    <n v="6.4430391936947704E-2"/>
    <n v="24.894985245335583"/>
    <n v="23.539300000000001"/>
    <n v="5.7592419712378051E-2"/>
    <m/>
    <n v="2497.77124"/>
    <n v="425.28157586027322"/>
    <m/>
    <m/>
    <m/>
    <m/>
    <n v="489.32276084899036"/>
    <n v="469.71810640221662"/>
    <n v="393.66230603944666"/>
    <n v="751.44892802701872"/>
    <n v="40.912623527220717"/>
    <e v="#REF!"/>
    <m/>
  </r>
  <r>
    <x v="3066"/>
    <n v="38059.902344000002"/>
    <n v="213.06"/>
    <n v="45.799272923623214"/>
    <m/>
    <x v="0"/>
    <n v="6.1095233849704202E-2"/>
    <n v="24.655040053621907"/>
    <n v="24.145900000000001"/>
    <n v="2.10859836917201E-2"/>
    <m/>
    <n v="2576.7475589999999"/>
    <n v="452.1636453720875"/>
    <m/>
    <m/>
    <m/>
    <m/>
    <n v="484.61913749962986"/>
    <n v="465.19082510514568"/>
    <n v="403.84077675749683"/>
    <n v="775.20877812925221"/>
    <n v="43.498712490385167"/>
    <e v="#REF!"/>
    <m/>
  </r>
  <r>
    <x v="3067"/>
    <n v="38742.816405999998"/>
    <n v="231.93"/>
    <n v="53.905345819850737"/>
    <m/>
    <x v="0"/>
    <n v="5.0270059156319005E-2"/>
    <n v="25.096775607272789"/>
    <n v="26.284300000000002"/>
    <n v="-4.5179989298829049E-2"/>
    <m/>
    <n v="2729.7834469999998"/>
    <n v="505.85961560878451"/>
    <m/>
    <m/>
    <m/>
    <m/>
    <n v="493.31472533171427"/>
    <n v="473.52548309938186"/>
    <n v="439.60758168293552"/>
    <n v="821.24928502021271"/>
    <n v="48.664332493506599"/>
    <e v="#REF!"/>
    <m/>
  </r>
  <r>
    <x v="3068"/>
    <n v="41974.070312999997"/>
    <n v="219.3"/>
    <n v="48.028607088354079"/>
    <m/>
    <x v="0"/>
    <n v="5.5742463676740114E-2"/>
    <n v="27.189205743597931"/>
    <n v="24.8507"/>
    <n v="9.4102208130874887E-2"/>
    <m/>
    <n v="2608.0485840000001"/>
    <n v="460.7300677370435"/>
    <m/>
    <m/>
    <m/>
    <m/>
    <n v="534.45848516848935"/>
    <n v="513.00541497030872"/>
    <n v="415.66827345780086"/>
    <n v="784.6256219561501"/>
    <n v="44.32281311709032"/>
    <e v="#REF!"/>
    <m/>
  </r>
  <r>
    <x v="3069"/>
    <n v="39439.96875"/>
    <n v="212.08"/>
    <n v="44.860712995698165"/>
    <m/>
    <x v="0"/>
    <n v="5.940997321120188E-2"/>
    <n v="25.547046226690284"/>
    <n v="24.032399999999999"/>
    <n v="6.3025175458559568E-2"/>
    <m/>
    <n v="2559.5629880000001"/>
    <n v="443.58800258797942"/>
    <m/>
    <m/>
    <m/>
    <m/>
    <n v="502.19161010670598"/>
    <n v="482.02118055158121"/>
    <n v="401.98325323725675"/>
    <n v="770.03883812443655"/>
    <n v="42.673724847738228"/>
    <e v="#REF!"/>
    <m/>
  </r>
  <r>
    <x v="3070"/>
    <n v="37846.316405999998"/>
    <n v="214.78"/>
    <n v="45.986325815828557"/>
    <m/>
    <x v="0"/>
    <n v="5.7894178565674824E-2"/>
    <n v="24.512851624064126"/>
    <n v="24.3414"/>
    <n v="7.0436221443355151E-3"/>
    <m/>
    <n v="2590.6960450000001"/>
    <n v="454.34399842031502"/>
    <m/>
    <m/>
    <m/>
    <m/>
    <n v="481.89953427731814"/>
    <n v="462.50801653040674"/>
    <n v="407.10092007873448"/>
    <n v="779.40514915172423"/>
    <n v="43.708465201252345"/>
    <e v="#REF!"/>
    <m/>
  </r>
  <r>
    <x v="3071"/>
    <n v="39664.25"/>
    <n v="219.94"/>
    <n v="48.190120525389951"/>
    <m/>
    <x v="0"/>
    <n v="5.5109397865666314E-2"/>
    <n v="25.689648593039358"/>
    <n v="24.9254"/>
    <n v="3.0661437450927975E-2"/>
    <m/>
    <n v="2620.1496579999998"/>
    <n v="464.66290166195768"/>
    <m/>
    <m/>
    <m/>
    <m/>
    <n v="505.04739741141185"/>
    <n v="484.7117992777969"/>
    <n v="416.88135004244742"/>
    <n v="788.26620318298637"/>
    <n v="44.70115669672839"/>
    <e v="#REF!"/>
    <m/>
  </r>
  <r>
    <x v="3072"/>
    <n v="39335.570312999997"/>
    <n v="226.33"/>
    <n v="50.984145344131868"/>
    <m/>
    <x v="0"/>
    <n v="5.1904300800808788E-2"/>
    <n v="25.476107008727563"/>
    <n v="25.650500000000001"/>
    <n v="-6.7988144976681708E-3"/>
    <m/>
    <n v="2772.055664"/>
    <n v="518.52821449498174"/>
    <m/>
    <m/>
    <m/>
    <m/>
    <n v="500.86229822256172"/>
    <n v="480.68270074118061"/>
    <n v="428.99316156727804"/>
    <n v="833.96678758460916"/>
    <n v="49.883067671017898"/>
    <e v="#REF!"/>
    <m/>
  </r>
  <r>
    <x v="3073"/>
    <n v="41140.84375"/>
    <n v="226.14"/>
    <n v="50.892409066997267"/>
    <m/>
    <x v="0"/>
    <n v="5.198874440344585E-2"/>
    <n v="26.644618342311801"/>
    <n v="25.628599999999999"/>
    <n v="3.9643926797086282E-2"/>
    <m/>
    <n v="2814.8544919999999"/>
    <n v="534.52595925701496"/>
    <m/>
    <m/>
    <m/>
    <m/>
    <n v="523.84895877892689"/>
    <n v="502.73015027817343"/>
    <n v="428.63302945621103"/>
    <n v="846.84271989833564"/>
    <n v="51.422070877092999"/>
    <e v="#REF!"/>
    <m/>
  </r>
  <r>
    <x v="3074"/>
    <n v="40944.839844000002"/>
    <n v="232.87"/>
    <n v="53.915058248700738"/>
    <m/>
    <x v="0"/>
    <n v="4.8891634232413252E-2"/>
    <n v="26.516987413287008"/>
    <n v="26.388500000000001"/>
    <n v="4.8690684687271446E-3"/>
    <m/>
    <n v="2945.343018"/>
    <n v="584.0690770100548"/>
    <m/>
    <m/>
    <m/>
    <m/>
    <n v="521.35322867920809"/>
    <n v="500.32201234561074"/>
    <n v="441.38928791663511"/>
    <n v="886.09990302713402"/>
    <n v="56.188181237963271"/>
    <e v="#REF!"/>
    <m/>
  </r>
  <r>
    <x v="3075"/>
    <n v="41246.132812999997"/>
    <n v="228.06"/>
    <n v="51.669104390518243"/>
    <m/>
    <x v="0"/>
    <n v="5.0908832054913568E-2"/>
    <n v="26.710027215520167"/>
    <n v="25.839600000000001"/>
    <n v="3.3685785210303854E-2"/>
    <m/>
    <n v="2897.9765630000002"/>
    <n v="565.2396250935858"/>
    <m/>
    <m/>
    <m/>
    <m/>
    <n v="525.18961106011295"/>
    <n v="503.96428364931461"/>
    <n v="432.27225921015076"/>
    <n v="871.84981027877245"/>
    <n v="54.376764235183202"/>
    <e v="#REF!"/>
    <m/>
  </r>
  <r>
    <x v="3076"/>
    <n v="41074.105469000002"/>
    <n v="234.65"/>
    <n v="54.648566844916402"/>
    <m/>
    <x v="0"/>
    <n v="4.7964068498782549E-2"/>
    <n v="26.597934053462126"/>
    <n v="26.5793"/>
    <n v="7.0107389818874211E-4"/>
    <m/>
    <n v="2973.1311040000001"/>
    <n v="594.54154450402245"/>
    <m/>
    <m/>
    <m/>
    <m/>
    <n v="522.99917603686663"/>
    <n v="501.84931200728863"/>
    <n v="444.7631571676834"/>
    <n v="894.45988696089989"/>
    <n v="57.195645808030903"/>
    <e v="#REF!"/>
    <m/>
  </r>
  <r>
    <x v="3077"/>
    <n v="42364.378905999998"/>
    <n v="233.85"/>
    <n v="54.269393662221418"/>
    <m/>
    <x v="0"/>
    <n v="4.8288622706868602E-2"/>
    <n v="27.432749068822716"/>
    <n v="26.4893"/>
    <n v="3.5616232547583948E-2"/>
    <m/>
    <n v="3031.0671390000002"/>
    <n v="617.69675019173826"/>
    <m/>
    <m/>
    <m/>
    <m/>
    <n v="539.42830910520718"/>
    <n v="517.60058578178439"/>
    <n v="443.24681143687519"/>
    <n v="911.8898143688582"/>
    <n v="59.423205774814242"/>
    <e v="#REF!"/>
    <m/>
  </r>
  <r>
    <x v="3078"/>
    <n v="42886.652344000002"/>
    <n v="244.1"/>
    <n v="59.019697686699594"/>
    <m/>
    <x v="0"/>
    <n v="4.4052981981803366E-2"/>
    <n v="27.770220674408357"/>
    <n v="27.621300000000002"/>
    <n v="5.3915157653099399E-3"/>
    <m/>
    <n v="3108.0620119999999"/>
    <n v="649.06137988750459"/>
    <m/>
    <m/>
    <m/>
    <m/>
    <n v="546.07844973811996"/>
    <n v="523.9679935941632"/>
    <n v="462.67499111285537"/>
    <n v="935.05355084435155"/>
    <n v="62.440522676487817"/>
    <e v="#REF!"/>
    <m/>
  </r>
  <r>
    <x v="3079"/>
    <n v="43964.546875"/>
    <n v="246.81"/>
    <n v="60.322899246301375"/>
    <m/>
    <x v="0"/>
    <n v="4.3072535751258557E-2"/>
    <n v="28.467444411200013"/>
    <n v="27.922499999999999"/>
    <n v="1.9516318782344388E-2"/>
    <m/>
    <n v="3106.6713869999999"/>
    <n v="648.46386656831385"/>
    <m/>
    <m/>
    <m/>
    <m/>
    <n v="559.80334879874874"/>
    <n v="537.12319775102503"/>
    <n v="467.81161227596823"/>
    <n v="934.6351844027804"/>
    <n v="62.383041142209969"/>
    <e v="#REF!"/>
    <m/>
  </r>
  <r>
    <x v="3080"/>
    <n v="46821.851562999997"/>
    <n v="266.33"/>
    <n v="69.839413183551088"/>
    <m/>
    <x v="0"/>
    <n v="3.6257150733116819E-2"/>
    <n v="30.315208012138591"/>
    <n v="30.1252"/>
    <n v="6.3072780309705312E-3"/>
    <m/>
    <n v="3336.6345209999999"/>
    <n v="744.40799623106614"/>
    <m/>
    <m/>
    <m/>
    <m/>
    <n v="596.1855896399552"/>
    <n v="571.98676610258406"/>
    <n v="504.8104481076885"/>
    <n v="1003.8190823365375"/>
    <n v="71.612987322217322"/>
    <e v="#REF!"/>
    <m/>
  </r>
  <r>
    <x v="3081"/>
    <n v="47100.4375"/>
    <n v="264.87"/>
    <n v="69.065378209292632"/>
    <m/>
    <x v="0"/>
    <n v="3.665278104116719E-2"/>
    <n v="30.494787137711846"/>
    <n v="29.956800000000001"/>
    <n v="1.7958765212300554E-2"/>
    <m/>
    <n v="3401.9877929999998"/>
    <n v="773.54889353769556"/>
    <m/>
    <m/>
    <m/>
    <m/>
    <n v="599.73284194996415"/>
    <n v="575.37506161601243"/>
    <n v="502.04311714896357"/>
    <n v="1023.4804690163913"/>
    <n v="74.41637836576264"/>
    <e v="#REF!"/>
    <m/>
  </r>
  <r>
    <x v="3082"/>
    <n v="47456.898437999997"/>
    <n v="261.07"/>
    <n v="67.075576327200451"/>
    <m/>
    <x v="0"/>
    <n v="3.7702563109372519E-2"/>
    <n v="30.724775105229433"/>
    <n v="29.527699999999999"/>
    <n v="4.0540750049256502E-2"/>
    <m/>
    <n v="3385.1579590000001"/>
    <n v="765.87558522884262"/>
    <m/>
    <m/>
    <m/>
    <m/>
    <n v="604.2716815603369"/>
    <n v="579.71447019701952"/>
    <n v="494.84047492762454"/>
    <n v="1018.417250849874"/>
    <n v="73.678196436735121"/>
    <e v="#REF!"/>
    <m/>
  </r>
  <r>
    <x v="3083"/>
    <n v="47062.148437999997"/>
    <n v="252.76"/>
    <n v="62.797901152090674"/>
    <m/>
    <x v="0"/>
    <n v="4.0100786662867788E-2"/>
    <n v="30.468411113669749"/>
    <n v="28.5854"/>
    <n v="6.5873176994890814E-2"/>
    <m/>
    <n v="3281.6428219999998"/>
    <n v="719.0174712753352"/>
    <m/>
    <m/>
    <m/>
    <m/>
    <n v="599.24530490810844"/>
    <n v="574.87739929786358"/>
    <n v="479.08943364885425"/>
    <n v="987.27495187247837"/>
    <n v="69.17038682495614"/>
    <e v="#REF!"/>
    <m/>
  </r>
  <r>
    <x v="3084"/>
    <n v="45554.164062999997"/>
    <n v="257.25"/>
    <n v="65.021131644275769"/>
    <m/>
    <x v="0"/>
    <n v="3.8674007563665083E-2"/>
    <n v="29.491362371081749"/>
    <n v="29.091699999999999"/>
    <n v="1.3738020503502701E-2"/>
    <m/>
    <n v="3449.5522460000002"/>
    <n v="792.57594392583439"/>
    <m/>
    <m/>
    <m/>
    <m/>
    <n v="580.04404473223656"/>
    <n v="556.44246227306303"/>
    <n v="487.59992406301535"/>
    <n v="1037.7901290231428"/>
    <n v="76.246804590526111"/>
    <e v="#REF!"/>
    <m/>
  </r>
  <r>
    <x v="3085"/>
    <n v="46445.273437999997"/>
    <n v="254.68"/>
    <n v="63.698930903823822"/>
    <m/>
    <x v="0"/>
    <n v="3.9444722866030436E-2"/>
    <n v="30.065910954051468"/>
    <n v="28.799800000000001"/>
    <n v="4.3962491199642573E-2"/>
    <m/>
    <n v="3521.241211"/>
    <n v="825.45496242426043"/>
    <m/>
    <m/>
    <m/>
    <m/>
    <n v="591.39059661844794"/>
    <n v="567.28303396929152"/>
    <n v="482.72866340279398"/>
    <n v="1059.3575948654575"/>
    <n v="79.409807603411366"/>
    <e v="#REF!"/>
    <m/>
  </r>
  <r>
    <x v="3086"/>
    <n v="46624.507812999997"/>
    <n v="254.97"/>
    <n v="63.836300527502317"/>
    <m/>
    <x v="0"/>
    <n v="3.9352839442200048E-2"/>
    <n v="30.181151083798756"/>
    <n v="28.831199999999999"/>
    <n v="4.6822577062306081E-2"/>
    <m/>
    <n v="3411.7924800000001"/>
    <n v="774.12073462594776"/>
    <m/>
    <m/>
    <m/>
    <m/>
    <n v="593.67279922206228"/>
    <n v="569.45738253760749"/>
    <n v="483.27833873021194"/>
    <n v="1026.4301873163708"/>
    <n v="74.471390199072687"/>
    <e v="#REF!"/>
    <m/>
  </r>
  <r>
    <x v="3087"/>
    <n v="45544.355469000002"/>
    <n v="241.82"/>
    <n v="57.244723494536423"/>
    <m/>
    <x v="0"/>
    <n v="4.3410012326352637E-2"/>
    <n v="29.481175483276747"/>
    <n v="27.344999999999999"/>
    <n v="7.8119417929301438E-2"/>
    <m/>
    <n v="3171.6918949999999"/>
    <n v="665.14806713966095"/>
    <m/>
    <m/>
    <m/>
    <m/>
    <n v="579.91915128607377"/>
    <n v="556.25025626841011"/>
    <n v="458.35340578005196"/>
    <n v="954.19645977256653"/>
    <n v="63.988082262195924"/>
    <e v="#REF!"/>
    <m/>
  </r>
  <r>
    <x v="3088"/>
    <n v="43207.5"/>
    <n v="239.62"/>
    <n v="56.19636043278534"/>
    <m/>
    <x v="0"/>
    <n v="4.419761307797801E-2"/>
    <n v="27.967784869778274"/>
    <n v="27.096299999999999"/>
    <n v="3.2162504466597852E-2"/>
    <m/>
    <n v="3233.2746579999998"/>
    <n v="690.95980229075406"/>
    <m/>
    <m/>
    <m/>
    <m/>
    <n v="550.16382318217484"/>
    <n v="527.69563106120779"/>
    <n v="454.1834550203294"/>
    <n v="972.72349719705539"/>
    <n v="66.471203711049753"/>
    <e v="#REF!"/>
    <m/>
  </r>
  <r>
    <x v="3089"/>
    <n v="43505.136719000002"/>
    <n v="235.92"/>
    <n v="54.454326345057162"/>
    <m/>
    <x v="0"/>
    <n v="4.5560233241578936E-2"/>
    <n v="28.15970921372357"/>
    <n v="26.677800000000001"/>
    <n v="5.5548404055940415E-2"/>
    <m/>
    <n v="3192.0739749999998"/>
    <n v="673.33305972822234"/>
    <m/>
    <m/>
    <m/>
    <m/>
    <n v="553.95365030118057"/>
    <n v="531.3168559192286"/>
    <n v="447.17035601534138"/>
    <n v="960.32836325583389"/>
    <n v="64.775488863743419"/>
    <e v="#REF!"/>
    <m/>
  </r>
  <r>
    <x v="3090"/>
    <n v="42201.039062999997"/>
    <n v="220.7"/>
    <n v="47.411109413544054"/>
    <m/>
    <x v="0"/>
    <n v="5.1436352202494248E-2"/>
    <n v="27.313468939678508"/>
    <n v="24.9541"/>
    <n v="9.4548348354719591E-2"/>
    <m/>
    <n v="2981.0522460000002"/>
    <n v="584.26246998925785"/>
    <m/>
    <m/>
    <m/>
    <m/>
    <n v="537.34849258023223"/>
    <n v="515.35001058196474"/>
    <n v="418.32187848671521"/>
    <n v="896.84294493247376"/>
    <n v="56.206785886271717"/>
    <e v="#REF!"/>
    <m/>
  </r>
  <r>
    <x v="3091"/>
    <n v="39533.714844000002"/>
    <n v="216.9"/>
    <n v="45.772947363287081"/>
    <m/>
    <x v="0"/>
    <n v="5.320493104508138E-2"/>
    <n v="25.586450285996751"/>
    <n v="24.5303"/>
    <n v="4.3054927416164901E-2"/>
    <m/>
    <n v="3030.3764649999998"/>
    <n v="603.58123255311739"/>
    <m/>
    <m/>
    <m/>
    <m/>
    <n v="503.38528503544376"/>
    <n v="482.7646555904131"/>
    <n v="411.11923626537623"/>
    <n v="911.68202663049181"/>
    <n v="58.065275189948089"/>
    <e v="#REF!"/>
    <m/>
  </r>
  <r>
    <x v="3092"/>
    <n v="40123.570312999997"/>
    <n v="227.01"/>
    <n v="50.033992115290722"/>
    <m/>
    <x v="0"/>
    <n v="4.8242255038420369E-2"/>
    <n v="25.967532292916854"/>
    <n v="25.672999999999998"/>
    <n v="1.1472453274524064E-2"/>
    <m/>
    <n v="3118.3442380000001"/>
    <n v="638.60709653623962"/>
    <m/>
    <m/>
    <m/>
    <m/>
    <n v="510.89595193239342"/>
    <n v="489.95490362271534"/>
    <n v="430.28205543846497"/>
    <n v="938.14693569148903"/>
    <n v="61.434807443863399"/>
    <e v="#REF!"/>
    <m/>
  </r>
  <r>
    <x v="3093"/>
    <n v="41160.21875"/>
    <n v="219.83"/>
    <n v="46.863335650048896"/>
    <m/>
    <x v="0"/>
    <n v="5.1291410166416855E-2"/>
    <n v="26.637746401715713"/>
    <n v="24.8626"/>
    <n v="7.1398260910593203E-2"/>
    <m/>
    <n v="3019.9094239999999"/>
    <n v="598.27467027419175"/>
    <m/>
    <m/>
    <m/>
    <m/>
    <n v="524.09566187617042"/>
    <n v="502.60049063418114"/>
    <n v="416.67285250446133"/>
    <n v="908.5330406012248"/>
    <n v="57.554777211515173"/>
    <e v="#REF!"/>
    <m/>
  </r>
  <r>
    <x v="3094"/>
    <n v="39721.203125"/>
    <n v="224.64"/>
    <n v="48.890544485621433"/>
    <m/>
    <x v="0"/>
    <n v="4.9044172282839575E-2"/>
    <n v="25.703779411864907"/>
    <n v="25.405200000000001"/>
    <n v="1.1752688893018171E-2"/>
    <m/>
    <n v="3057.6066890000002"/>
    <n v="613.14792425314306"/>
    <m/>
    <m/>
    <m/>
    <m/>
    <n v="505.77258514484174"/>
    <n v="484.97841929766184"/>
    <n v="425.78988121094562"/>
    <n v="919.87417902101083"/>
    <n v="58.985602987201958"/>
    <e v="#REF!"/>
    <m/>
  </r>
  <r>
    <x v="3095"/>
    <n v="40828.175780999998"/>
    <n v="229.23"/>
    <n v="50.882340888939012"/>
    <m/>
    <x v="0"/>
    <n v="4.703741033504754E-2"/>
    <n v="26.41941903447583"/>
    <n v="25.919899999999998"/>
    <n v="1.9271642038581671E-2"/>
    <m/>
    <n v="3104.1064449999999"/>
    <n v="631.78102961511183"/>
    <m/>
    <m/>
    <m/>
    <m/>
    <n v="519.86773780544661"/>
    <n v="498.48109403663091"/>
    <n v="434.48991484145773"/>
    <n v="933.86352730084684"/>
    <n v="60.77813120400797"/>
    <e v="#REF!"/>
    <m/>
  </r>
  <r>
    <x v="3096"/>
    <n v="41501.746094000002"/>
    <n v="227.65"/>
    <n v="50.174864307761517"/>
    <m/>
    <x v="0"/>
    <n v="4.7683385738761734E-2"/>
    <n v="26.854579269194861"/>
    <n v="25.742100000000001"/>
    <n v="4.3216337019701623E-2"/>
    <m/>
    <n v="3077.7458499999998"/>
    <n v="621.034653505817"/>
    <m/>
    <m/>
    <m/>
    <m/>
    <n v="528.44435109207734"/>
    <n v="506.69168903877357"/>
    <n v="431.49513202311158"/>
    <n v="925.93300086284341"/>
    <n v="59.744316279972907"/>
    <e v="#REF!"/>
    <m/>
  </r>
  <r>
    <x v="3097"/>
    <n v="41371.515625"/>
    <n v="227.77"/>
    <n v="50.221706302303346"/>
    <m/>
    <x v="0"/>
    <n v="4.7630633383118209E-2"/>
    <n v="26.769614138701616"/>
    <n v="25.7501"/>
    <n v="3.9592628327719703E-2"/>
    <m/>
    <n v="2987.4807129999999"/>
    <n v="584.59178296859386"/>
    <m/>
    <m/>
    <m/>
    <m/>
    <n v="526.78611831490093"/>
    <n v="505.08856857847996"/>
    <n v="431.72258388273281"/>
    <n v="898.77693494671018"/>
    <n v="56.238466209876016"/>
    <e v="#REF!"/>
    <m/>
  </r>
  <r>
    <x v="3098"/>
    <n v="40525.863280999998"/>
    <n v="217.8"/>
    <n v="45.819550389958351"/>
    <m/>
    <x v="0"/>
    <n v="5.1797951713345884E-2"/>
    <n v="26.221748711753122"/>
    <n v="24.629000000000001"/>
    <n v="6.4669646017017302E-2"/>
    <m/>
    <n v="2964.835693"/>
    <n v="575.71457733278442"/>
    <m/>
    <m/>
    <m/>
    <m/>
    <n v="516.01837367200312"/>
    <n v="494.75145416071967"/>
    <n v="412.82512521253545"/>
    <n v="891.96423099222386"/>
    <n v="55.384467840873263"/>
    <e v="#REF!"/>
    <m/>
  </r>
  <r>
    <x v="3099"/>
    <n v="39472.605469000002"/>
    <n v="222.11"/>
    <n v="47.615753861838357"/>
    <m/>
    <x v="0"/>
    <n v="4.9745217072296795E-2"/>
    <n v="25.538257341585126"/>
    <n v="25.104700000000001"/>
    <n v="1.7269967041435574E-2"/>
    <m/>
    <n v="3009.3935550000001"/>
    <n v="592.97333661099788"/>
    <m/>
    <m/>
    <m/>
    <m/>
    <n v="502.60717550857288"/>
    <n v="481.85535203518333"/>
    <n v="420.99443783726474"/>
    <n v="905.36936477664358"/>
    <n v="57.044782232504623"/>
    <e v="#REF!"/>
    <m/>
  </r>
  <r>
    <x v="3100"/>
    <n v="40448.421875"/>
    <n v="211.39"/>
    <n v="43.014278895187729"/>
    <m/>
    <x v="0"/>
    <n v="5.4544471069333349E-2"/>
    <n v="26.168916614276334"/>
    <n v="23.876100000000001"/>
    <n v="9.6029779330641718E-2"/>
    <m/>
    <n v="2808.2983399999998"/>
    <n v="513.71217926645852"/>
    <m/>
    <m/>
    <m/>
    <m/>
    <n v="515.03230736412684"/>
    <n v="493.7546191540107"/>
    <n v="400.67540504443463"/>
    <n v="844.87031613553859"/>
    <n v="49.41975901298391"/>
    <e v="#REF!"/>
    <m/>
  </r>
  <r>
    <x v="3101"/>
    <n v="38120.300780999998"/>
    <n v="214.82"/>
    <n v="44.404818964350682"/>
    <m/>
    <x v="0"/>
    <n v="5.2771561889980369E-2"/>
    <n v="24.662050140299481"/>
    <n v="24.274999999999999"/>
    <n v="1.5944393009247548E-2"/>
    <m/>
    <n v="2888.9296880000002"/>
    <n v="543.19740986902184"/>
    <m/>
    <m/>
    <m/>
    <m/>
    <n v="485.38819460809822"/>
    <n v="465.32309128676644"/>
    <n v="407.17673736527485"/>
    <n v="869.12807803529279"/>
    <n v="52.25627535351849"/>
    <e v="#REF!"/>
    <m/>
  </r>
  <r>
    <x v="3102"/>
    <n v="39241.429687999997"/>
    <n v="220.83"/>
    <n v="46.883785866496304"/>
    <m/>
    <x v="0"/>
    <n v="4.981604430684302E-2"/>
    <n v="25.386707294390256"/>
    <n v="24.942499999999999"/>
    <n v="1.7809253057642804E-2"/>
    <m/>
    <n v="2936.9409179999998"/>
    <n v="561.23779164236259"/>
    <m/>
    <m/>
    <m/>
    <m/>
    <n v="499.66359970571256"/>
    <n v="478.99590863756657"/>
    <n v="418.56828466797157"/>
    <n v="883.57214990984858"/>
    <n v="53.991782814162683"/>
    <e v="#REF!"/>
    <m/>
  </r>
  <r>
    <x v="3103"/>
    <n v="39768.617187999997"/>
    <n v="211.22"/>
    <n v="42.798082780539183"/>
    <m/>
    <x v="0"/>
    <n v="5.4149204308574658E-2"/>
    <n v="25.727094424714004"/>
    <n v="23.852599999999999"/>
    <n v="7.8586586984815243E-2"/>
    <m/>
    <n v="2815.601807"/>
    <n v="514.8496839071463"/>
    <m/>
    <m/>
    <m/>
    <m/>
    <n v="506.37631140006778"/>
    <n v="485.41832651505109"/>
    <n v="400.35318157663789"/>
    <n v="847.06754795570748"/>
    <n v="49.529188392873657"/>
    <e v="#REF!"/>
    <m/>
  </r>
  <r>
    <x v="3104"/>
    <n v="38472.1875"/>
    <n v="212.62"/>
    <n v="43.349746930206223"/>
    <m/>
    <x v="0"/>
    <n v="5.3428566379840857E-2"/>
    <n v="24.886465472666668"/>
    <n v="24.005600000000001"/>
    <n v="3.6694166055698085E-2"/>
    <m/>
    <n v="2857.4104000000002"/>
    <n v="530.09863039198819"/>
    <m/>
    <m/>
    <m/>
    <m/>
    <n v="489.86879039938611"/>
    <n v="469.55735549412884"/>
    <n v="403.00678660555229"/>
    <n v="859.6455702697798"/>
    <n v="50.996156261065643"/>
    <e v="#REF!"/>
    <m/>
  </r>
  <r>
    <x v="3105"/>
    <n v="38528.109375"/>
    <n v="207.65"/>
    <n v="41.318161782961418"/>
    <m/>
    <x v="0"/>
    <n v="5.5923574414353659E-2"/>
    <n v="24.921990928608714"/>
    <n v="23.445399999999999"/>
    <n v="6.297998450052944E-2"/>
    <m/>
    <n v="2783.476318"/>
    <n v="502.65360482160577"/>
    <m/>
    <m/>
    <m/>
    <m/>
    <n v="490.58084716151109"/>
    <n v="470.22764911871735"/>
    <n v="393.58648875290629"/>
    <n v="837.40266596619676"/>
    <n v="48.355910215643455"/>
    <e v="#REF!"/>
    <m/>
  </r>
  <r>
    <x v="3106"/>
    <n v="37748.011719000002"/>
    <n v="220.09"/>
    <n v="46.263202357009774"/>
    <m/>
    <x v="0"/>
    <n v="4.9220068422039881E-2"/>
    <n v="24.41674755067217"/>
    <n v="24.846499999999999"/>
    <n v="-1.72962972381554E-2"/>
    <m/>
    <n v="2940.6447750000002"/>
    <n v="559.40367687234573"/>
    <m/>
    <m/>
    <m/>
    <m/>
    <n v="480.64781449633927"/>
    <n v="460.69472670812547"/>
    <n v="417.16566486697394"/>
    <n v="884.6864470591006"/>
    <n v="53.815338661980391"/>
    <e v="#REF!"/>
    <m/>
  </r>
  <r>
    <x v="3107"/>
    <n v="39695.746094000002"/>
    <n v="200.08"/>
    <n v="37.846383797194214"/>
    <m/>
    <x v="0"/>
    <n v="5.8167422853121827E-2"/>
    <n v="25.6759426590963"/>
    <n v="22.587"/>
    <n v="0.13675754456529421"/>
    <m/>
    <n v="2749.213135"/>
    <n v="486.55843652701344"/>
    <m/>
    <m/>
    <m/>
    <m/>
    <n v="505.44843916319905"/>
    <n v="484.45319597778433"/>
    <n v="379.23806727513357"/>
    <n v="827.09466348629655"/>
    <n v="46.807534742965409"/>
    <e v="#REF!"/>
    <m/>
  </r>
  <r>
    <x v="3108"/>
    <n v="36573.183594000002"/>
    <n v="198.21"/>
    <n v="37.13446237511485"/>
    <m/>
    <x v="0"/>
    <n v="5.9251690848875195E-2"/>
    <n v="23.655595779558102"/>
    <n v="22.375"/>
    <n v="5.7233330929971071E-2"/>
    <m/>
    <n v="2694.9797359999998"/>
    <n v="467.34984008491983"/>
    <m/>
    <m/>
    <m/>
    <m/>
    <n v="465.688653868394"/>
    <n v="446.33332961995563"/>
    <n v="375.69360912936941"/>
    <n v="810.77866589245298"/>
    <n v="44.959643559031576"/>
    <e v="#REF!"/>
    <m/>
  </r>
  <r>
    <x v="3109"/>
    <n v="34060.015625"/>
    <n v="170.58"/>
    <n v="26.771867656229965"/>
    <m/>
    <x v="0"/>
    <n v="7.5767694533600161E-2"/>
    <n v="22.028354459146716"/>
    <n v="19.2562"/>
    <n v="0.14396165698043828"/>
    <m/>
    <n v="2245.4304200000001"/>
    <n v="311.40861369401131"/>
    <m/>
    <m/>
    <m/>
    <m/>
    <n v="433.6883275795779"/>
    <n v="415.63057144795437"/>
    <n v="323.32281845158082"/>
    <n v="675.53275297871494"/>
    <n v="29.957901066898593"/>
    <e v="#REF!"/>
    <m/>
  </r>
  <r>
    <x v="3110"/>
    <n v="30273.654297000001"/>
    <n v="172.54"/>
    <n v="27.383794954114038"/>
    <m/>
    <x v="0"/>
    <n v="7.4022577038382234E-2"/>
    <n v="19.579011291450513"/>
    <n v="19.475200000000001"/>
    <n v="5.3304351919627457E-3"/>
    <m/>
    <n v="2343.5109859999998"/>
    <n v="338.60459557057209"/>
    <m/>
    <m/>
    <m/>
    <m/>
    <n v="385.47634993306707"/>
    <n v="369.41641131403622"/>
    <n v="327.03786549206092"/>
    <n v="705.0400733452442"/>
    <n v="32.574188795136351"/>
    <e v="#REF!"/>
    <m/>
  </r>
  <r>
    <x v="3111"/>
    <n v="31016.183593999998"/>
    <n v="161"/>
    <n v="23.717912468890418"/>
    <m/>
    <x v="0"/>
    <n v="8.3920434009143619E-2"/>
    <n v="20.058708383478663"/>
    <n v="18.174700000000001"/>
    <n v="0.10366104439020507"/>
    <m/>
    <n v="2072.108643"/>
    <n v="260.1702016870729"/>
    <m/>
    <m/>
    <m/>
    <m/>
    <n v="394.93102231314668"/>
    <n v="378.4673268897476"/>
    <n v="305.16457832515249"/>
    <n v="623.38928145312082"/>
    <n v="25.02870126243484"/>
    <e v="#REF!"/>
    <m/>
  </r>
  <r>
    <x v="3112"/>
    <n v="28936.734375"/>
    <n v="157.57"/>
    <n v="22.704585833851109"/>
    <m/>
    <x v="0"/>
    <n v="8.7491805779889145E-2"/>
    <n v="18.713405131406098"/>
    <n v="17.790700000000001"/>
    <n v="5.1864464658843978E-2"/>
    <m/>
    <n v="1961.701538"/>
    <n v="232.4391838543132"/>
    <m/>
    <m/>
    <m/>
    <m/>
    <n v="368.45326422859597"/>
    <n v="353.08417080940137"/>
    <n v="298.66324600431227"/>
    <n v="590.17354921544143"/>
    <n v="22.360942400971489"/>
    <e v="#REF!"/>
    <m/>
  </r>
  <r>
    <x v="3113"/>
    <n v="29030.910156000002"/>
    <n v="165.65"/>
    <n v="25.030095826865274"/>
    <m/>
    <x v="0"/>
    <n v="7.8514302364490432E-2"/>
    <n v="18.773820024461113"/>
    <n v="18.697800000000001"/>
    <n v="4.0657202698237693E-3"/>
    <m/>
    <n v="2014.4182129999999"/>
    <n v="244.92552148724988"/>
    <m/>
    <m/>
    <m/>
    <m/>
    <n v="369.65241038901087"/>
    <n v="354.2240778583365"/>
    <n v="313.97833788547518"/>
    <n v="606.03324376372939"/>
    <n v="23.562143816237938"/>
    <e v="#REF!"/>
    <m/>
  </r>
  <r>
    <x v="3114"/>
    <n v="31304.375"/>
    <n v="162.69999999999999"/>
    <n v="24.12986374205126"/>
    <m/>
    <x v="0"/>
    <n v="8.1306680057222427E-2"/>
    <n v="20.24245230857991"/>
    <n v="18.365200000000002"/>
    <n v="0.10221790716027646"/>
    <m/>
    <n v="2022.725952"/>
    <n v="246.92665625705806"/>
    <m/>
    <m/>
    <m/>
    <m/>
    <n v="398.60058166587959"/>
    <n v="381.93420376117052"/>
    <n v="308.38681300311987"/>
    <n v="608.53260858381532"/>
    <n v="23.754655502874684"/>
    <e v="#REF!"/>
    <m/>
  </r>
  <r>
    <x v="3115"/>
    <n v="29862.408202999999"/>
    <n v="165.46"/>
    <n v="24.945521569932193"/>
    <m/>
    <x v="0"/>
    <n v="7.8543917390925866E-2"/>
    <n v="19.309525924396414"/>
    <n v="18.674700000000001"/>
    <n v="3.3993902145491584E-2"/>
    <m/>
    <n v="2090.4091800000001"/>
    <n v="263.44489124582776"/>
    <m/>
    <m/>
    <m/>
    <m/>
    <n v="380.23992747530446"/>
    <n v="364.3317665525185"/>
    <n v="313.61820577440824"/>
    <n v="628.8949573495928"/>
    <n v="25.343730524670917"/>
    <e v="#REF!"/>
    <m/>
  </r>
  <r>
    <x v="3116"/>
    <n v="30424.478515999999"/>
    <n v="160.85"/>
    <n v="23.552631789443812"/>
    <m/>
    <x v="0"/>
    <n v="8.2916565890018071E-2"/>
    <n v="19.67245782769286"/>
    <n v="18.162099999999999"/>
    <n v="8.3159867399301923E-2"/>
    <m/>
    <n v="1916.6561280000001"/>
    <n v="219.64459914704852"/>
    <m/>
    <m/>
    <m/>
    <m/>
    <n v="387.39680422812012"/>
    <n v="371.17955877610694"/>
    <n v="304.88026350062592"/>
    <n v="576.62173769845174"/>
    <n v="21.130087228709243"/>
    <e v="#REF!"/>
    <m/>
  </r>
  <r>
    <x v="3117"/>
    <n v="28720.359375"/>
    <n v="165.09"/>
    <n v="24.791335875365554"/>
    <m/>
    <x v="0"/>
    <n v="7.8540894517376503E-2"/>
    <n v="18.570091606427106"/>
    <n v="18.636099999999999"/>
    <n v="-3.5419639073032139E-3"/>
    <m/>
    <n v="2018.336182"/>
    <n v="242.94296585280151"/>
    <m/>
    <m/>
    <m/>
    <m/>
    <n v="365.69814770389439"/>
    <n v="350.38013395573137"/>
    <n v="312.91689587390948"/>
    <n v="607.21195603246906"/>
    <n v="23.371419465835782"/>
    <e v="#REF!"/>
    <m/>
  </r>
  <r>
    <x v="3118"/>
    <n v="30311.119140999999"/>
    <n v="161.24"/>
    <n v="23.632188420797139"/>
    <m/>
    <x v="0"/>
    <n v="8.2200049698516298E-2"/>
    <n v="19.598139476051784"/>
    <n v="18.207699999999999"/>
    <n v="7.6365464943501049E-2"/>
    <m/>
    <n v="1961.3156739999999"/>
    <n v="229.210180729249"/>
    <m/>
    <m/>
    <m/>
    <m/>
    <n v="385.95339215513411"/>
    <n v="369.77732153596554"/>
    <n v="305.61948204439494"/>
    <n v="590.05746288835076"/>
    <n v="22.050308231229383"/>
    <e v="#REF!"/>
    <m/>
  </r>
  <r>
    <x v="3119"/>
    <n v="30309.396484000001"/>
    <n v="160.19999999999999"/>
    <n v="23.318897434794117"/>
    <m/>
    <x v="0"/>
    <n v="8.3256153472128017E-2"/>
    <n v="19.595495525692137"/>
    <n v="18.063300000000002"/>
    <n v="8.4823677051930391E-2"/>
    <m/>
    <n v="1972.181885"/>
    <n v="231.73204697450385"/>
    <m/>
    <m/>
    <m/>
    <m/>
    <n v="385.93145745488187"/>
    <n v="369.72743553104863"/>
    <n v="303.64823259434422"/>
    <n v="593.32653832524522"/>
    <n v="22.292914942017191"/>
    <e v="#REF!"/>
    <m/>
  </r>
  <r>
    <x v="3120"/>
    <n v="29101.125"/>
    <n v="161.65"/>
    <n v="23.73816285984805"/>
    <m/>
    <x v="0"/>
    <n v="8.1744685725814559E-2"/>
    <n v="18.813839559053307"/>
    <n v="18.2346"/>
    <n v="3.1765959168465807E-2"/>
    <m/>
    <n v="1978.982788"/>
    <n v="233.32425478485382"/>
    <m/>
    <m/>
    <m/>
    <m/>
    <n v="370.54646042706395"/>
    <n v="354.97916567311097"/>
    <n v="306.39660923143413"/>
    <n v="595.3725748826065"/>
    <n v="22.446087339834282"/>
    <e v="#REF!"/>
    <m/>
  </r>
  <r>
    <x v="3121"/>
    <n v="29653.134765999999"/>
    <n v="162.6"/>
    <n v="24.014280997304379"/>
    <m/>
    <x v="0"/>
    <n v="8.0779620730982049E-2"/>
    <n v="19.170214192872375"/>
    <n v="18.353300000000001"/>
    <n v="4.4510480015712339E-2"/>
    <m/>
    <n v="1944.8278809999999"/>
    <n v="225.26465083935864"/>
    <m/>
    <m/>
    <m/>
    <m/>
    <n v="377.57523560027363"/>
    <n v="361.70323546136848"/>
    <n v="308.19726978676886"/>
    <n v="585.09714699673953"/>
    <n v="21.670743283761457"/>
    <e v="#REF!"/>
    <m/>
  </r>
  <r>
    <x v="3122"/>
    <n v="29564.777343999998"/>
    <n v="161.83000000000001"/>
    <n v="23.783972012942872"/>
    <m/>
    <x v="0"/>
    <n v="8.1540487203080964E-2"/>
    <n v="19.112595256881967"/>
    <n v="18.252199999999998"/>
    <n v="4.713926304127547E-2"/>
    <m/>
    <n v="1803.9133300000001"/>
    <n v="192.61611546316337"/>
    <m/>
    <m/>
    <m/>
    <m/>
    <n v="376.45017497204844"/>
    <n v="360.61608247695784"/>
    <n v="306.73778702086599"/>
    <n v="542.70331741114524"/>
    <n v="18.529913037684015"/>
    <e v="#REF!"/>
    <m/>
  </r>
  <r>
    <x v="3123"/>
    <n v="29251.140625"/>
    <n v="158.78"/>
    <n v="22.884702877699027"/>
    <m/>
    <x v="0"/>
    <n v="8.4609819667028366E-2"/>
    <n v="18.909347905806658"/>
    <n v="17.900400000000001"/>
    <n v="5.6364545250757292E-2"/>
    <m/>
    <n v="1724.9228519999999"/>
    <n v="175.74288644282191"/>
    <m/>
    <m/>
    <m/>
    <m/>
    <n v="372.45661884370605"/>
    <n v="356.78121533654655"/>
    <n v="300.95671892215967"/>
    <n v="518.93920760522008"/>
    <n v="16.906687142695763"/>
    <e v="#REF!"/>
    <m/>
  </r>
  <r>
    <x v="3124"/>
    <n v="31723.865234000001"/>
    <n v="174.4"/>
    <n v="27.374069683064242"/>
    <m/>
    <x v="0"/>
    <n v="6.7958414650154383E-2"/>
    <n v="20.505701358574953"/>
    <n v="19.659400000000002"/>
    <n v="4.3048178407019133E-2"/>
    <m/>
    <n v="1942.3280030000001"/>
    <n v="220.02064605619773"/>
    <m/>
    <m/>
    <m/>
    <m/>
    <n v="403.94197727833176"/>
    <n v="386.90118181145965"/>
    <n v="330.56336931619001"/>
    <n v="584.34506425464735"/>
    <n v="21.166263415254537"/>
    <e v="#REF!"/>
    <m/>
  </r>
  <r>
    <x v="3125"/>
    <n v="31792.554688"/>
    <n v="165.5"/>
    <n v="24.577193520242002"/>
    <m/>
    <x v="0"/>
    <n v="7.4890999685017848E-2"/>
    <n v="20.549566045757818"/>
    <n v="18.655999999999999"/>
    <n v="0.10149903761566348"/>
    <m/>
    <n v="1823.569336"/>
    <n v="193.11047581778246"/>
    <m/>
    <m/>
    <m/>
    <m/>
    <n v="404.81660442928785"/>
    <n v="387.72881989191688"/>
    <n v="313.69402306094867"/>
    <n v="548.61678314469759"/>
    <n v="18.577471126779223"/>
    <e v="#REF!"/>
    <m/>
  </r>
  <r>
    <x v="3126"/>
    <n v="29794.890625"/>
    <n v="166.9"/>
    <n v="24.989988168989775"/>
    <m/>
    <x v="0"/>
    <n v="7.3620063188281556E-2"/>
    <n v="19.25784646388275"/>
    <n v="18.813099999999999"/>
    <n v="2.3640254072042843E-2"/>
    <m/>
    <n v="1834.150513"/>
    <n v="195.34647411340933"/>
    <m/>
    <m/>
    <m/>
    <m/>
    <n v="379.38022189538248"/>
    <n v="363.35667947802767"/>
    <n v="316.34762808986301"/>
    <n v="551.80010673597815"/>
    <n v="18.792576980569009"/>
    <e v="#REF!"/>
    <m/>
  </r>
  <r>
    <x v="3127"/>
    <n v="30467.806640999999"/>
    <n v="162.72"/>
    <n v="23.735381209548468"/>
    <m/>
    <x v="0"/>
    <n v="7.7303850612961189E-2"/>
    <n v="19.692271347465493"/>
    <n v="18.3414"/>
    <n v="7.3651485026524188E-2"/>
    <m/>
    <n v="1775.0786129999999"/>
    <n v="182.75884427543292"/>
    <m/>
    <m/>
    <m/>
    <m/>
    <n v="387.94850397703675"/>
    <n v="371.55339988896753"/>
    <n v="308.42472164639014"/>
    <n v="534.02845686642513"/>
    <n v="17.581631127531772"/>
    <e v="#REF!"/>
    <m/>
  </r>
  <r>
    <x v="3128"/>
    <n v="29910.283202999999"/>
    <n v="173.49"/>
    <n v="26.8676246912494"/>
    <m/>
    <x v="0"/>
    <n v="6.7066757856380846E-2"/>
    <n v="19.330417529832587"/>
    <n v="19.554300000000001"/>
    <n v="-1.1449270501496578E-2"/>
    <m/>
    <n v="1859.289673"/>
    <n v="200.08381808556069"/>
    <m/>
    <m/>
    <m/>
    <m/>
    <n v="380.8495228704291"/>
    <n v="364.72594896509975"/>
    <n v="328.8385260473957"/>
    <n v="559.36316716800548"/>
    <n v="19.248315440575222"/>
    <e v="#REF!"/>
    <m/>
  </r>
  <r>
    <x v="3129"/>
    <n v="31371.742188"/>
    <n v="171.05"/>
    <n v="26.108733061810923"/>
    <m/>
    <x v="0"/>
    <n v="6.894974880322309E-2"/>
    <n v="20.274401524430814"/>
    <n v="19.278700000000001"/>
    <n v="5.1647752412290027E-2"/>
    <m/>
    <n v="1814.0483400000001"/>
    <n v="190.34180104936436"/>
    <m/>
    <m/>
    <m/>
    <m/>
    <n v="399.45837232044448"/>
    <n v="382.53702095598425"/>
    <n v="324.21367156843064"/>
    <n v="545.75241265176589"/>
    <n v="18.311121125041034"/>
    <e v="#REF!"/>
    <m/>
  </r>
  <r>
    <x v="3130"/>
    <n v="31151.480468999998"/>
    <n v="165.71"/>
    <n v="24.475608184402162"/>
    <m/>
    <x v="0"/>
    <n v="7.3251236032361416E-2"/>
    <n v="20.1315305029139"/>
    <n v="18.677600000000002"/>
    <n v="7.7843540011238055E-2"/>
    <m/>
    <n v="1793.5722659999999"/>
    <n v="186.04004289347637"/>
    <m/>
    <m/>
    <m/>
    <m/>
    <n v="396.65376595752792"/>
    <n v="379.84133324919003"/>
    <n v="314.09206381528583"/>
    <n v="539.59223128243354"/>
    <n v="17.89728656947397"/>
    <e v="#REF!"/>
    <m/>
  </r>
  <r>
    <x v="3131"/>
    <n v="30215.279297000001"/>
    <n v="164.9"/>
    <n v="24.233410186554728"/>
    <m/>
    <x v="0"/>
    <n v="7.3963535454305826E-2"/>
    <n v="19.526005689729153"/>
    <n v="18.5885"/>
    <n v="5.0434714459432151E-2"/>
    <m/>
    <n v="1789.8260499999999"/>
    <n v="185.2581118800484"/>
    <m/>
    <m/>
    <m/>
    <m/>
    <n v="384.73305737556524"/>
    <n v="368.41630263255263"/>
    <n v="312.55676376284254"/>
    <n v="538.46519052214455"/>
    <n v="17.82206382061182"/>
    <e v="#REF!"/>
    <m/>
  </r>
  <r>
    <x v="3132"/>
    <n v="30110.330077999999"/>
    <n v="159.31"/>
    <n v="22.58769407832667"/>
    <m/>
    <x v="0"/>
    <n v="7.8974314323615652E-2"/>
    <n v="19.457677959536287"/>
    <n v="17.9544"/>
    <n v="8.3727551994847271E-2"/>
    <m/>
    <n v="1665.042236"/>
    <n v="159.42220667011227"/>
    <m/>
    <m/>
    <m/>
    <m/>
    <n v="383.39673234946969"/>
    <n v="367.12709632354432"/>
    <n v="301.96129796882013"/>
    <n v="500.92425732386539"/>
    <n v="15.336617181638772"/>
    <e v="#REF!"/>
    <m/>
  </r>
  <r>
    <x v="3133"/>
    <n v="26737.578125"/>
    <n v="127.29"/>
    <n v="13.502928106037304"/>
    <m/>
    <x v="0"/>
    <n v="0.11071657888450886"/>
    <n v="17.276813702510644"/>
    <n v="14.3424"/>
    <n v="0.20459711781226608"/>
    <m/>
    <n v="1204.582764"/>
    <n v="71.241803689726112"/>
    <m/>
    <m/>
    <m/>
    <m/>
    <n v="340.45126896677857"/>
    <n v="325.97859115131104"/>
    <n v="241.26956009322149"/>
    <n v="362.39604821761952"/>
    <n v="6.8535512921339272"/>
    <e v="#REF!"/>
    <m/>
  </r>
  <r>
    <x v="3134"/>
    <n v="22487.986327999999"/>
    <n v="121.83"/>
    <n v="12.343045976937937"/>
    <m/>
    <x v="0"/>
    <n v="0.12020900898349926"/>
    <n v="14.530509694379795"/>
    <n v="13.727600000000001"/>
    <n v="5.8488715753649112E-2"/>
    <m/>
    <n v="1211.662842"/>
    <n v="72.077411695687289"/>
    <m/>
    <m/>
    <m/>
    <m/>
    <n v="286.34094853627164"/>
    <n v="274.16137954859533"/>
    <n v="230.92050048045544"/>
    <n v="364.52607395346217"/>
    <n v="6.933937835320207"/>
    <e v="#REF!"/>
    <m/>
  </r>
  <r>
    <x v="3135"/>
    <n v="22196.730468999998"/>
    <n v="119.12"/>
    <n v="11.792504082575997"/>
    <m/>
    <x v="0"/>
    <n v="0.12555063652118273"/>
    <n v="14.341942757691184"/>
    <n v="13.420500000000001"/>
    <n v="6.865934635007509E-2"/>
    <m/>
    <n v="1233.2064210000001"/>
    <n v="74.638587627649002"/>
    <m/>
    <m/>
    <m/>
    <m/>
    <n v="282.63236931017315"/>
    <n v="270.60350218660585"/>
    <n v="225.78387931734264"/>
    <n v="371.00741183027094"/>
    <n v="7.1803261875063251"/>
    <e v="#REF!"/>
    <m/>
  </r>
  <r>
    <x v="3136"/>
    <n v="22576.304688"/>
    <n v="114.42"/>
    <n v="10.860624363185682"/>
    <m/>
    <x v="0"/>
    <n v="0.13545155553595667"/>
    <n v="14.586816856066664"/>
    <n v="12.897500000000001"/>
    <n v="0.13098017879950863"/>
    <m/>
    <n v="1067.7307129999999"/>
    <n v="54.606677189276283"/>
    <m/>
    <m/>
    <m/>
    <m/>
    <n v="287.46551178558667"/>
    <n v="275.22378200048649"/>
    <n v="216.87534814884438"/>
    <n v="321.22441273099707"/>
    <n v="5.2532311596102366"/>
    <e v="#REF!"/>
    <m/>
  </r>
  <r>
    <x v="3137"/>
    <n v="20385.71875"/>
    <n v="112.79"/>
    <n v="10.549916716090268"/>
    <m/>
    <x v="0"/>
    <n v="0.13930372567001054"/>
    <n v="13.171110614274708"/>
    <n v="12.7067"/>
    <n v="3.6548483420141276E-2"/>
    <m/>
    <n v="1086.5192870000001"/>
    <n v="56.527019801164606"/>
    <m/>
    <m/>
    <m/>
    <m/>
    <n v="259.57264284711096"/>
    <n v="248.51226365399904"/>
    <n v="213.78579372232267"/>
    <n v="326.87691347460259"/>
    <n v="5.4379705388427846"/>
    <e v="#REF!"/>
    <m/>
  </r>
  <r>
    <x v="3138"/>
    <n v="20594.294922000001"/>
    <n v="114.96"/>
    <n v="10.950580748673284"/>
    <m/>
    <x v="0"/>
    <n v="0.13393626350281149"/>
    <n v="13.304485417987001"/>
    <n v="12.9488"/>
    <n v="2.7468600795981235E-2"/>
    <m/>
    <n v="1124.8245850000001"/>
    <n v="60.506512865290645"/>
    <m/>
    <m/>
    <m/>
    <m/>
    <n v="262.22845640291081"/>
    <n v="251.0287769045238"/>
    <n v="217.8988815171399"/>
    <n v="338.40097727151601"/>
    <n v="5.8208027864717451"/>
    <e v="#REF!"/>
    <m/>
  </r>
  <r>
    <x v="3139"/>
    <n v="20719.414063"/>
    <n v="110.66"/>
    <n v="10.130161497762991"/>
    <m/>
    <x v="0"/>
    <n v="0.14394887973600118"/>
    <n v="13.384967466591435"/>
    <n v="12.4657"/>
    <n v="7.3743750177802658E-2"/>
    <m/>
    <n v="1051.421875"/>
    <n v="52.608207520008406"/>
    <m/>
    <m/>
    <m/>
    <m/>
    <n v="263.82160631822251"/>
    <n v="252.54731066131441"/>
    <n v="209.74852321404578"/>
    <n v="316.31793505353522"/>
    <n v="5.060975859003964"/>
    <e v="#REF!"/>
    <m/>
  </r>
  <r>
    <x v="3140"/>
    <n v="19986.607422000001"/>
    <n v="114.95"/>
    <n v="10.914285601519945"/>
    <m/>
    <x v="0"/>
    <n v="0.13278034016528509"/>
    <n v="12.911230329484077"/>
    <n v="12.949199999999999"/>
    <n v="-2.9322020291541184E-3"/>
    <m/>
    <n v="1143.3867190000001"/>
    <n v="61.80959253952684"/>
    <m/>
    <m/>
    <m/>
    <m/>
    <n v="254.4907331303304"/>
    <n v="243.60884740128222"/>
    <n v="217.87992719550482"/>
    <n v="343.98535404422393"/>
    <n v="5.9461606932424687"/>
    <e v="#REF!"/>
    <m/>
  </r>
  <r>
    <x v="3141"/>
    <n v="21084.648438"/>
    <n v="116.89"/>
    <n v="11.281324175964325"/>
    <m/>
    <x v="0"/>
    <n v="0.12829158646906183"/>
    <n v="13.620203831776161"/>
    <n v="13.1615"/>
    <n v="3.4851941782939599E-2"/>
    <m/>
    <n v="1226.8447269999999"/>
    <n v="70.830971758475172"/>
    <m/>
    <m/>
    <m/>
    <m/>
    <n v="268.47215865537584"/>
    <n v="256.98574590932134"/>
    <n v="221.55706559271474"/>
    <n v="369.0935103247287"/>
    <n v="6.8140287426272135"/>
    <e v="#REF!"/>
    <m/>
  </r>
  <r>
    <x v="3142"/>
    <n v="21028.238281000002"/>
    <n v="114.38"/>
    <n v="10.792928231398763"/>
    <m/>
    <x v="0"/>
    <n v="0.13379456491197109"/>
    <n v="13.582703529563721"/>
    <n v="12.8756"/>
    <n v="5.491810320013979E-2"/>
    <m/>
    <n v="1193.680664"/>
    <n v="66.996390097897006"/>
    <m/>
    <m/>
    <m/>
    <m/>
    <n v="267.75388456774226"/>
    <n v="256.27819092299978"/>
    <n v="216.79953086230395"/>
    <n v="359.11617565481293"/>
    <n v="6.4451371546333727"/>
    <e v="#REF!"/>
    <m/>
  </r>
  <r>
    <x v="3143"/>
    <n v="20731.544922000001"/>
    <n v="110.94"/>
    <n v="10.14250673503545"/>
    <m/>
    <x v="0"/>
    <n v="0.14183539364155029"/>
    <n v="13.390712790896872"/>
    <n v="12.4869"/>
    <n v="7.2380878432346751E-2"/>
    <m/>
    <n v="1144.5792240000001"/>
    <n v="61.483082579178784"/>
    <m/>
    <m/>
    <m/>
    <m/>
    <n v="263.97606931112705"/>
    <n v="252.65571333064003"/>
    <n v="210.27924421982866"/>
    <n v="344.34411652397642"/>
    <n v="5.9147500235971027"/>
    <e v="#REF!"/>
    <m/>
  </r>
  <r>
    <x v="3144"/>
    <n v="20281.169922000001"/>
    <n v="110.98"/>
    <n v="10.148597063223791"/>
    <m/>
    <x v="0"/>
    <n v="0.14172573143620726"/>
    <n v="13.099470107401492"/>
    <n v="12.4894"/>
    <n v="4.8847030874300756E-2"/>
    <m/>
    <n v="1098.9438479999999"/>
    <n v="56.578856752652875"/>
    <m/>
    <m/>
    <m/>
    <m/>
    <n v="258.24141602487646"/>
    <n v="247.16055193782171"/>
    <n v="210.35506150636908"/>
    <n v="330.61481504666813"/>
    <n v="5.4429573188996168"/>
    <e v="#REF!"/>
    <m/>
  </r>
  <r>
    <x v="3145"/>
    <n v="20108.3125"/>
    <n v="103.17"/>
    <n v="8.7191706004510454"/>
    <m/>
    <x v="0"/>
    <n v="0.16166569512028281"/>
    <n v="12.987484631616244"/>
    <n v="11.611800000000001"/>
    <n v="0.11847298710072884"/>
    <m/>
    <n v="1067.298828"/>
    <n v="53.319011252799996"/>
    <m/>
    <m/>
    <m/>
    <m/>
    <n v="256.0404115660919"/>
    <n v="245.04761211833522"/>
    <n v="195.55173630935391"/>
    <n v="321.09448108830554"/>
    <n v="5.1293560738360311"/>
    <e v="#REF!"/>
    <m/>
  </r>
  <r>
    <x v="3146"/>
    <n v="19820.470702999999"/>
    <n v="106.18"/>
    <n v="9.2268243738057087"/>
    <m/>
    <x v="0"/>
    <n v="0.15222403854247482"/>
    <n v="12.801241214275844"/>
    <n v="11.948499999999999"/>
    <n v="7.1368055762300209E-2"/>
    <m/>
    <n v="1059.7673339999999"/>
    <n v="52.565156305902057"/>
    <m/>
    <m/>
    <m/>
    <m/>
    <n v="252.37530380681056"/>
    <n v="241.53357487505542"/>
    <n v="201.25698712151981"/>
    <n v="318.82864785181505"/>
    <n v="5.0568342779548443"/>
    <e v="#REF!"/>
    <m/>
  </r>
  <r>
    <x v="3147"/>
    <n v="20225.353515999999"/>
    <n v="112.09"/>
    <n v="10.249014667210611"/>
    <m/>
    <x v="0"/>
    <n v="0.13527047379448587"/>
    <n v="13.061378761322414"/>
    <n v="12.6122"/>
    <n v="3.5614624040406495E-2"/>
    <m/>
    <n v="1134.5410159999999"/>
    <n v="59.976625039568908"/>
    <m/>
    <m/>
    <m/>
    <m/>
    <n v="257.53070220618184"/>
    <n v="246.44184514710656"/>
    <n v="212.45899120786547"/>
    <n v="341.32414394998187"/>
    <n v="5.7698269098856079"/>
    <e v="#REF!"/>
    <m/>
  </r>
  <r>
    <x v="3148"/>
    <n v="20194.619140999999"/>
    <n v="111.48"/>
    <n v="10.13624120374914"/>
    <m/>
    <x v="0"/>
    <n v="0.13673573116716803"/>
    <n v="13.04119129968343"/>
    <n v="12.543799999999999"/>
    <n v="3.9652362097883476E-2"/>
    <m/>
    <n v="1186.973999"/>
    <n v="65.518595088397106"/>
    <m/>
    <m/>
    <m/>
    <m/>
    <n v="257.13935947047355"/>
    <n v="246.06094850624962"/>
    <n v="211.3027775881242"/>
    <n v="357.09849039037448"/>
    <n v="6.3029714124382785"/>
    <e v="#REF!"/>
    <m/>
  </r>
  <r>
    <x v="3149"/>
    <n v="20547.814452999999"/>
    <n v="120.13"/>
    <n v="11.707820107141513"/>
    <m/>
    <x v="0"/>
    <n v="0.11550930816747813"/>
    <n v="13.268930832119658"/>
    <n v="13.515700000000001"/>
    <n v="-1.8257964284524197E-2"/>
    <m/>
    <n v="1237.593384"/>
    <n v="71.104941837970415"/>
    <m/>
    <m/>
    <m/>
    <m/>
    <n v="261.63661765898115"/>
    <n v="250.35793365706084"/>
    <n v="227.69826580248798"/>
    <n v="372.32721990190367"/>
    <n v="6.8403850095250638"/>
    <e v="#REF!"/>
    <m/>
  </r>
  <r>
    <x v="3150"/>
    <n v="21637.154297000001"/>
    <n v="119.66"/>
    <n v="11.614807785963947"/>
    <m/>
    <x v="0"/>
    <n v="0.11640713910409241"/>
    <n v="13.972017895731677"/>
    <n v="13.462300000000001"/>
    <n v="3.7862616026360651E-2"/>
    <m/>
    <n v="1222.506226"/>
    <n v="69.369514004702907"/>
    <m/>
    <m/>
    <m/>
    <m/>
    <n v="275.5072506120498"/>
    <n v="263.62376695244751"/>
    <n v="226.80741268563816"/>
    <n v="367.78828193812348"/>
    <n v="6.6734346650209293"/>
    <e v="#REF!"/>
    <m/>
  </r>
  <r>
    <x v="3151"/>
    <n v="20856.353515999999"/>
    <n v="112.48"/>
    <n v="10.217257300432284"/>
    <m/>
    <x v="0"/>
    <n v="0.1303707144995199"/>
    <n v="13.466770518425763"/>
    <n v="12.653600000000001"/>
    <n v="6.4263965861554251E-2"/>
    <m/>
    <n v="1097.236572"/>
    <n v="55.148728216231163"/>
    <m/>
    <m/>
    <m/>
    <m/>
    <n v="265.56526501189734"/>
    <n v="254.09076908183073"/>
    <n v="213.19820975163447"/>
    <n v="330.10118485527954"/>
    <n v="5.3053771514827703"/>
    <e v="#REF!"/>
    <m/>
  </r>
  <r>
    <x v="3152"/>
    <n v="19970.474609000001"/>
    <n v="106.22"/>
    <n v="9.0788933328650927"/>
    <m/>
    <x v="0"/>
    <n v="0.14487531984204741"/>
    <n v="12.894430406840554"/>
    <n v="11.948600000000001"/>
    <n v="7.9158261791385964E-2"/>
    <m/>
    <n v="1038.19165"/>
    <n v="49.212091095806755"/>
    <m/>
    <m/>
    <m/>
    <m/>
    <n v="254.2853130046864"/>
    <n v="243.29186678152877"/>
    <n v="201.33280440806021"/>
    <n v="312.33765125708703"/>
    <n v="4.7342651792927333"/>
    <e v="#REF!"/>
    <m/>
  </r>
  <r>
    <x v="3153"/>
    <n v="19325.972656000002"/>
    <n v="107.81"/>
    <n v="9.3495688068879801"/>
    <m/>
    <x v="0"/>
    <n v="0.14053052064746638"/>
    <n v="12.477967017620184"/>
    <n v="12.1288"/>
    <n v="2.8788257504467341E-2"/>
    <m/>
    <n v="1113.587158"/>
    <n v="56.358396234277464"/>
    <m/>
    <m/>
    <m/>
    <m/>
    <n v="246.0788289796709"/>
    <n v="235.43404350336098"/>
    <n v="204.34654154804153"/>
    <n v="335.02022232578611"/>
    <n v="5.421748739212938"/>
    <e v="#REF!"/>
    <m/>
  </r>
  <r>
    <x v="3154"/>
    <n v="20211.466797000001"/>
    <n v="113.31"/>
    <n v="10.302275879827757"/>
    <m/>
    <x v="0"/>
    <n v="0.1261846864182283"/>
    <n v="13.049353660057196"/>
    <n v="12.7493"/>
    <n v="2.3534912509486583E-2"/>
    <m/>
    <n v="1191.526245"/>
    <n v="64.245701059880631"/>
    <m/>
    <m/>
    <m/>
    <m/>
    <n v="257.35388173713142"/>
    <n v="246.21495576597502"/>
    <n v="214.771418447348"/>
    <n v="358.46802348533282"/>
    <n v="6.1805174028250054"/>
    <e v="#REF!"/>
    <m/>
  </r>
  <r>
    <x v="3155"/>
    <n v="20573.15625"/>
    <n v="116.43"/>
    <n v="10.868313565563522"/>
    <m/>
    <x v="0"/>
    <n v="0.11922910683994206"/>
    <n v="13.282529517762807"/>
    <n v="13.099600000000001"/>
    <n v="1.3964511722709627E-2"/>
    <m/>
    <n v="1233.12915"/>
    <n v="68.730290899389345"/>
    <m/>
    <m/>
    <m/>
    <m/>
    <n v="261.95929635883249"/>
    <n v="250.61451339819789"/>
    <n v="220.68516679750002"/>
    <n v="370.98416502160092"/>
    <n v="6.6119405967564076"/>
    <e v="#REF!"/>
    <m/>
  </r>
  <r>
    <x v="3156"/>
    <n v="20781.912109000001"/>
    <n v="118.76"/>
    <n v="11.299220199199993"/>
    <m/>
    <x v="0"/>
    <n v="0.11445086880456928"/>
    <n v="13.416259746738771"/>
    <n v="13.362399999999999"/>
    <n v="4.0306940922867351E-3"/>
    <m/>
    <n v="1578.7178960000001"/>
    <n v="107.24581220558181"/>
    <m/>
    <m/>
    <m/>
    <m/>
    <n v="264.61739788053865"/>
    <n v="253.13773280581307"/>
    <n v="225.10152373847893"/>
    <n v="474.95377142955277"/>
    <n v="10.317182282732059"/>
    <e v="#REF!"/>
    <m/>
  </r>
  <r>
    <x v="3157"/>
    <n v="22467.849609000001"/>
    <n v="128.86000000000001"/>
    <n v="13.219521402607599"/>
    <m/>
    <x v="0"/>
    <n v="9.4977855262476901E-2"/>
    <n v="14.504279450726049"/>
    <n v="14.499599999999999"/>
    <n v="3.2272964261426118E-4"/>
    <m/>
    <n v="1542.97522"/>
    <n v="102.38701662734924"/>
    <m/>
    <m/>
    <m/>
    <m/>
    <n v="286.08454642294907"/>
    <n v="273.66646781203121"/>
    <n v="244.24538858993262"/>
    <n v="464.20066676772751"/>
    <n v="9.8497600251704824"/>
    <e v="#REF!"/>
    <m/>
  </r>
  <r>
    <x v="3158"/>
    <n v="23393.191406000002"/>
    <n v="130.18"/>
    <n v="13.488728138020083"/>
    <m/>
    <x v="0"/>
    <n v="9.3027066588497576E-2"/>
    <n v="15.101247345410712"/>
    <n v="14.646000000000001"/>
    <n v="3.108339105630975E-2"/>
    <m/>
    <n v="1520.2006839999999"/>
    <n v="99.361963490120417"/>
    <m/>
    <m/>
    <m/>
    <m/>
    <n v="297.86698189798892"/>
    <n v="284.93004665374741"/>
    <n v="246.74735904576616"/>
    <n v="457.34899821239861"/>
    <n v="9.5587461012709358"/>
    <e v="#REF!"/>
    <m/>
  </r>
  <r>
    <x v="3159"/>
    <n v="23233.201172000001"/>
    <n v="127.66"/>
    <n v="12.964940518811563"/>
    <m/>
    <x v="0"/>
    <n v="9.6623825063889057E-2"/>
    <n v="14.99757684680336"/>
    <n v="14.360799999999999"/>
    <n v="4.4341321291526903E-2"/>
    <m/>
    <n v="1576.7495120000001"/>
    <n v="106.751399516359"/>
    <m/>
    <m/>
    <m/>
    <m/>
    <n v="295.82981615571612"/>
    <n v="282.9739936649334"/>
    <n v="241.97086999372027"/>
    <n v="474.36158747649165"/>
    <n v="10.269619158982021"/>
    <e v="#REF!"/>
    <m/>
  </r>
  <r>
    <x v="3160"/>
    <n v="23163.751952999999"/>
    <n v="124.17"/>
    <n v="12.254585707406788"/>
    <m/>
    <x v="0"/>
    <n v="0.1019018463954359"/>
    <n v="14.952356564293137"/>
    <n v="13.9757"/>
    <n v="6.9882479181231583E-2"/>
    <m/>
    <n v="1537.4051509999999"/>
    <n v="101.42128866135276"/>
    <m/>
    <m/>
    <m/>
    <m/>
    <n v="294.94551486908631"/>
    <n v="282.12077823771574"/>
    <n v="235.35581174306947"/>
    <n v="462.52492388460956"/>
    <n v="9.756855777854808"/>
    <e v="#REF!"/>
    <m/>
  </r>
  <r>
    <x v="3161"/>
    <n v="22607.15625"/>
    <n v="120.33"/>
    <n v="11.492473958634664"/>
    <m/>
    <x v="0"/>
    <n v="0.10819924128208852"/>
    <n v="14.591930892015876"/>
    <n v="13.5307"/>
    <n v="7.8431337034734039E-2"/>
    <m/>
    <n v="1445.383423"/>
    <n v="89.273203354764249"/>
    <m/>
    <m/>
    <m/>
    <m/>
    <n v="287.85834667075852"/>
    <n v="275.32027353315721"/>
    <n v="228.07735223519003"/>
    <n v="434.8403914689053"/>
    <n v="8.5881946626403778"/>
    <e v="#REF!"/>
    <m/>
  </r>
  <r>
    <x v="3162"/>
    <n v="21361.121093999998"/>
    <n v="114.93"/>
    <n v="10.459726838454062"/>
    <m/>
    <x v="0"/>
    <n v="0.11790483483713238"/>
    <n v="13.787310822865312"/>
    <n v="12.9253"/>
    <n v="6.6691745867818231E-2"/>
    <m/>
    <n v="1441.806763"/>
    <n v="88.829095305449954"/>
    <m/>
    <m/>
    <m/>
    <m/>
    <n v="271.99250242509839"/>
    <n v="260.13871742737734"/>
    <n v="217.84201855223463"/>
    <n v="433.76436125449823"/>
    <n v="8.5454709086422174"/>
    <e v="#REF!"/>
    <m/>
  </r>
  <r>
    <x v="3163"/>
    <n v="21244.169922000001"/>
    <n v="125.3"/>
    <n v="12.345776333968624"/>
    <m/>
    <x v="0"/>
    <n v="9.662186556217732E-2"/>
    <n v="13.711469036457606"/>
    <n v="14.087"/>
    <n v="-2.6657979949058941E-2"/>
    <m/>
    <n v="1636.2326660000001"/>
    <n v="112.78318340438774"/>
    <m/>
    <m/>
    <m/>
    <m/>
    <n v="270.50335577432816"/>
    <n v="258.70773604913921"/>
    <n v="237.49765008783604"/>
    <n v="492.25696219822402"/>
    <n v="10.849884370117229"/>
    <e v="#REF!"/>
    <m/>
  </r>
  <r>
    <x v="3164"/>
    <n v="22933.640625"/>
    <n v="131.43"/>
    <n v="13.552117060929808"/>
    <m/>
    <x v="0"/>
    <n v="8.7162852915717168E-2"/>
    <n v="14.801506486757985"/>
    <n v="14.7715"/>
    <n v="2.0313770949453858E-3"/>
    <m/>
    <n v="1725.4681399999999"/>
    <n v="125.08170987655146"/>
    <m/>
    <m/>
    <m/>
    <m/>
    <n v="292.01549281342454"/>
    <n v="279.27454185427723"/>
    <n v="249.11664925015398"/>
    <n v="519.10325628850376"/>
    <n v="12.03301811504228"/>
    <e v="#REF!"/>
    <m/>
  </r>
  <r>
    <x v="3165"/>
    <n v="23845.212890999999"/>
    <n v="131.77000000000001"/>
    <n v="13.620591641729348"/>
    <m/>
    <x v="0"/>
    <n v="8.6707347551538777E-2"/>
    <n v="15.389440028893285"/>
    <n v="14.803100000000001"/>
    <n v="3.9609272982907839E-2"/>
    <m/>
    <n v="1727.406982"/>
    <n v="125.35958034121826"/>
    <m/>
    <m/>
    <m/>
    <m/>
    <n v="303.62259998161056"/>
    <n v="290.36766070454382"/>
    <n v="249.76109618574748"/>
    <n v="519.68655259650109"/>
    <n v="12.059749603908804"/>
    <e v="#REF!"/>
    <m/>
  </r>
  <r>
    <x v="3166"/>
    <n v="23336.71875"/>
    <n v="126.5"/>
    <n v="12.526578444346352"/>
    <m/>
    <x v="0"/>
    <n v="9.3638368989868409E-2"/>
    <n v="15.060087476793939"/>
    <n v="14.2097"/>
    <n v="5.9845561608896647E-2"/>
    <m/>
    <n v="1635.1958010000001"/>
    <n v="111.96722170486571"/>
    <m/>
    <m/>
    <m/>
    <m/>
    <n v="297.1479120066457"/>
    <n v="284.15344303836434"/>
    <n v="239.77216868404838"/>
    <n v="491.94502366667189"/>
    <n v="10.771387826368191"/>
    <e v="#REF!"/>
    <m/>
  </r>
  <r>
    <x v="3167"/>
    <n v="23308.433593999998"/>
    <n v="126.32"/>
    <n v="12.48942392764906"/>
    <m/>
    <x v="0"/>
    <n v="9.3899975397695623E-2"/>
    <n v="15.041442471522796"/>
    <n v="14.187799999999999"/>
    <n v="6.0167360092670874E-2"/>
    <m/>
    <n v="1632.9454350000001"/>
    <n v="111.65616621483726"/>
    <m/>
    <m/>
    <m/>
    <m/>
    <n v="296.78775533096979"/>
    <n v="283.80164943481276"/>
    <n v="239.43099089461651"/>
    <n v="491.26800605541598"/>
    <n v="10.741463896242916"/>
    <e v="#REF!"/>
    <m/>
  </r>
  <r>
    <x v="3168"/>
    <n v="22981.302734000001"/>
    <n v="129.28"/>
    <n v="13.073165951827178"/>
    <m/>
    <x v="0"/>
    <n v="8.9494455294537464E-2"/>
    <n v="14.829951770852086"/>
    <n v="14.5197"/>
    <n v="2.1367643329551322E-2"/>
    <m/>
    <n v="1618.8745120000001"/>
    <n v="109.72908082310225"/>
    <m/>
    <m/>
    <m/>
    <m/>
    <n v="292.62237745401626"/>
    <n v="279.81124693158824"/>
    <n v="245.04147009860691"/>
    <n v="487.0348001335235"/>
    <n v="10.556075853092031"/>
    <e v="#REF!"/>
    <m/>
  </r>
  <r>
    <x v="3169"/>
    <n v="22848.214843999998"/>
    <n v="123.34"/>
    <n v="11.870395010844163"/>
    <m/>
    <x v="0"/>
    <n v="9.7713761166209098E-2"/>
    <n v="14.743685727443193"/>
    <n v="13.8538"/>
    <n v="6.4234053288137138E-2"/>
    <m/>
    <n v="1608.205811"/>
    <n v="108.28001978055107"/>
    <m/>
    <m/>
    <m/>
    <m/>
    <n v="290.92776095499062"/>
    <n v="278.18358087123465"/>
    <n v="233.78260304735593"/>
    <n v="483.82514514130298"/>
    <n v="10.416674354727247"/>
    <e v="#REF!"/>
    <m/>
  </r>
  <r>
    <x v="3170"/>
    <n v="22626.833984000001"/>
    <n v="126.13"/>
    <n v="12.405925462148057"/>
    <m/>
    <x v="0"/>
    <n v="9.3288026185768355E-2"/>
    <n v="14.60045122688274"/>
    <n v="14.168900000000001"/>
    <n v="3.045763798761647E-2"/>
    <m/>
    <n v="1732.254639"/>
    <n v="124.98114252384838"/>
    <m/>
    <m/>
    <m/>
    <m/>
    <n v="288.10890449912171"/>
    <n v="275.48103504878515"/>
    <n v="239.07085878354957"/>
    <n v="521.14495943446786"/>
    <n v="12.02334340897972"/>
    <e v="#REF!"/>
    <m/>
  </r>
  <r>
    <x v="3171"/>
    <n v="23179.527343999998"/>
    <n v="131.72"/>
    <n v="13.500687025435093"/>
    <m/>
    <x v="0"/>
    <n v="8.5014240161295287E-2"/>
    <n v="14.955920651448208"/>
    <n v="14.795199999999999"/>
    <n v="1.0863026619998939E-2"/>
    <m/>
    <n v="1775.5161129999999"/>
    <n v="131.2135836718158"/>
    <m/>
    <m/>
    <m/>
    <m/>
    <n v="295.14638391785689"/>
    <n v="282.18802536612475"/>
    <n v="249.66632457757194"/>
    <n v="534.16007776939136"/>
    <n v="12.622912101384411"/>
    <e v="#REF!"/>
    <m/>
  </r>
  <r>
    <x v="3172"/>
    <n v="23811.484375"/>
    <n v="126.65"/>
    <n v="12.459882018860458"/>
    <m/>
    <x v="0"/>
    <n v="9.1554336439045148E-2"/>
    <n v="15.363272799936942"/>
    <n v="14.2264"/>
    <n v="7.9912894332855977E-2"/>
    <m/>
    <n v="1703.025024"/>
    <n v="120.49605714334896"/>
    <m/>
    <m/>
    <m/>
    <m/>
    <n v="303.19313265966832"/>
    <n v="289.87393792808751"/>
    <n v="240.05648350857493"/>
    <n v="512.35129470382878"/>
    <n v="11.591872543380543"/>
    <e v="#REF!"/>
    <m/>
  </r>
  <r>
    <x v="3173"/>
    <n v="23162.898438"/>
    <n v="129.9"/>
    <n v="13.09777574225847"/>
    <m/>
    <x v="0"/>
    <n v="8.6850769279434206E-2"/>
    <n v="14.944413371313772"/>
    <n v="14.5914"/>
    <n v="2.4193248853007443E-2"/>
    <m/>
    <n v="1851.7426760000001"/>
    <n v="141.53718870718652"/>
    <m/>
    <m/>
    <m/>
    <m/>
    <n v="294.93464700874858"/>
    <n v="281.97090622420438"/>
    <n v="246.21663803998328"/>
    <n v="557.09266988840943"/>
    <n v="13.61605591534218"/>
    <e v="#REF!"/>
    <m/>
  </r>
  <r>
    <x v="3174"/>
    <n v="23948.345702999999"/>
    <n v="133.16999999999999"/>
    <n v="13.755543462662258"/>
    <m/>
    <x v="0"/>
    <n v="8.2473622944938874E-2"/>
    <n v="15.450772003079404"/>
    <n v="14.9551"/>
    <n v="3.314401127905553E-2"/>
    <m/>
    <n v="1881.224121"/>
    <n v="146.04023178455174"/>
    <m/>
    <m/>
    <m/>
    <m/>
    <n v="304.93579658278975"/>
    <n v="291.524871222755"/>
    <n v="252.41470121466179"/>
    <n v="565.96209711503468"/>
    <n v="14.049254334009699"/>
    <e v="#REF!"/>
    <m/>
  </r>
  <r>
    <x v="3175"/>
    <n v="23957.203125"/>
    <n v="133.11000000000001"/>
    <n v="13.741491581171745"/>
    <m/>
    <x v="0"/>
    <n v="8.2543647096785216E-2"/>
    <n v="15.456084260500988"/>
    <n v="14.9498"/>
    <n v="3.3865620978273281E-2"/>
    <m/>
    <n v="1957.2464600000001"/>
    <n v="157.83946004851933"/>
    <m/>
    <m/>
    <m/>
    <m/>
    <n v="305.04857869587329"/>
    <n v="291.62510279438266"/>
    <n v="252.30097528485123"/>
    <n v="588.83324889739595"/>
    <n v="15.184354962102866"/>
    <e v="#REF!"/>
    <m/>
  </r>
  <r>
    <x v="3176"/>
    <n v="24318.316406000002"/>
    <n v="131.78"/>
    <n v="13.46201923430537"/>
    <m/>
    <x v="0"/>
    <n v="8.4188858990827592E-2"/>
    <n v="15.687832916494672"/>
    <n v="14.8004"/>
    <n v="5.996006300469392E-2"/>
    <m/>
    <n v="1904.228149"/>
    <n v="149.27674814254337"/>
    <m/>
    <m/>
    <m/>
    <m/>
    <n v="309.64665688315142"/>
    <n v="295.99773201194796"/>
    <n v="249.78005050738255"/>
    <n v="572.88280782868014"/>
    <n v="14.360611286227417"/>
    <e v="#REF!"/>
    <m/>
  </r>
  <r>
    <x v="3177"/>
    <n v="24126.136718999998"/>
    <n v="131.47999999999999"/>
    <n v="13.399110652539333"/>
    <m/>
    <x v="0"/>
    <n v="8.4567792047999968E-2"/>
    <n v="15.563452026162912"/>
    <n v="14.766500000000001"/>
    <n v="5.3970272316588908E-2"/>
    <m/>
    <n v="1878.139404"/>
    <n v="145.18269773271629"/>
    <m/>
    <m/>
    <m/>
    <m/>
    <n v="307.19962080520486"/>
    <n v="293.65091574740723"/>
    <n v="249.21142085832946"/>
    <n v="565.03406685918276"/>
    <n v="13.966758477579646"/>
    <e v="#REF!"/>
    <m/>
  </r>
  <r>
    <x v="3178"/>
    <n v="23881.316406000002"/>
    <n v="127.57"/>
    <n v="12.600656246586288"/>
    <m/>
    <x v="0"/>
    <n v="8.9593205327168121E-2"/>
    <n v="15.405120711349827"/>
    <n v="14.3276"/>
    <n v="7.5205945960930443E-2"/>
    <m/>
    <n v="1832.999634"/>
    <n v="138.20040884566163"/>
    <m/>
    <m/>
    <m/>
    <m/>
    <n v="304.08230831564322"/>
    <n v="290.66352352181389"/>
    <n v="241.80028109900434"/>
    <n v="551.45386734584145"/>
    <n v="13.295053487734943"/>
    <e v="#REF!"/>
    <m/>
  </r>
  <r>
    <x v="3179"/>
    <n v="23341.039063"/>
    <n v="128.09"/>
    <n v="12.701850305257487"/>
    <m/>
    <x v="0"/>
    <n v="8.8858143095611936E-2"/>
    <n v="15.056212122904709"/>
    <n v="14.3888"/>
    <n v="4.6384140644439409E-2"/>
    <m/>
    <n v="1847.0078129999999"/>
    <n v="140.3091100441342"/>
    <m/>
    <m/>
    <m/>
    <m/>
    <n v="297.20292282461531"/>
    <n v="284.08032293515686"/>
    <n v="242.7859058240297"/>
    <n v="555.66819687473799"/>
    <n v="13.49791320036179"/>
    <e v="#REF!"/>
    <m/>
  </r>
  <r>
    <x v="3180"/>
    <n v="23213.3125"/>
    <n v="116.54"/>
    <n v="10.409918844215547"/>
    <m/>
    <x v="0"/>
    <n v="0.10487836814198277"/>
    <n v="14.973431964103991"/>
    <n v="13.092599999999999"/>
    <n v="0.14365610834394937"/>
    <m/>
    <n v="1612.9873050000001"/>
    <n v="104.751382149983"/>
    <m/>
    <m/>
    <m/>
    <m/>
    <n v="295.57657244049221"/>
    <n v="282.51842847905016"/>
    <n v="220.89366433548616"/>
    <n v="485.26364698772016"/>
    <n v="10.077214967963577"/>
    <e v="#REF!"/>
    <m/>
  </r>
  <r>
    <x v="3181"/>
    <n v="21531.462890999999"/>
    <n v="115.09"/>
    <n v="10.147206199188838"/>
    <m/>
    <x v="0"/>
    <n v="0.10748271880770394"/>
    <n v="13.887493292946074"/>
    <n v="12.9275"/>
    <n v="7.4259778994087977E-2"/>
    <m/>
    <n v="1622.5058590000001"/>
    <n v="105.97951056670611"/>
    <m/>
    <m/>
    <m/>
    <m/>
    <n v="274.16147527206346"/>
    <n v="262.02895836053273"/>
    <n v="218.14528769839626"/>
    <n v="488.12728281037749"/>
    <n v="10.195362469309798"/>
    <e v="#REF!"/>
    <m/>
  </r>
  <r>
    <x v="3182"/>
    <n v="21401.044922000001"/>
    <n v="117.89"/>
    <n v="10.639661874812088"/>
    <m/>
    <x v="0"/>
    <n v="0.10224727565174639"/>
    <n v="13.803016255775294"/>
    <n v="13.2462"/>
    <n v="4.2035923946134979E-2"/>
    <m/>
    <n v="1662.7698969999999"/>
    <n v="111.23661203314427"/>
    <m/>
    <m/>
    <m/>
    <m/>
    <n v="272.50085504555898"/>
    <n v="260.43504723573045"/>
    <n v="223.452497756225"/>
    <n v="500.24062918437892"/>
    <n v="10.70110225525211"/>
    <e v="#REF!"/>
    <m/>
  </r>
  <r>
    <x v="3183"/>
    <n v="21526.455077999999"/>
    <n v="118.74"/>
    <n v="10.791787079016194"/>
    <m/>
    <x v="0"/>
    <n v="0.10076752475237971"/>
    <n v="13.883540590329813"/>
    <n v="13.3527"/>
    <n v="3.9755299701919045E-2"/>
    <m/>
    <n v="1657.0592039999999"/>
    <n v="110.46969476883021"/>
    <m/>
    <m/>
    <m/>
    <m/>
    <n v="274.09771047322386"/>
    <n v="261.95437884302009"/>
    <n v="225.06361509520872"/>
    <n v="498.52257988329825"/>
    <n v="10.627323847974679"/>
    <e v="#REF!"/>
    <m/>
  </r>
  <r>
    <x v="3184"/>
    <n v="21395.458984000001"/>
    <n v="117.89"/>
    <n v="10.635998813738597"/>
    <m/>
    <x v="0"/>
    <n v="0.10220496747925294"/>
    <n v="13.798695181152043"/>
    <n v="13.255000000000001"/>
    <n v="4.1018120041647954E-2"/>
    <m/>
    <n v="1696.4570309999999"/>
    <n v="115.71971442132948"/>
    <m/>
    <m/>
    <m/>
    <m/>
    <n v="272.42972894462417"/>
    <n v="260.35351728222162"/>
    <n v="223.452497756225"/>
    <n v="510.37532860249001"/>
    <n v="11.132382354491742"/>
    <e v="#REF!"/>
    <m/>
  </r>
  <r>
    <x v="3185"/>
    <n v="21596.085938"/>
    <n v="111.99"/>
    <n v="9.5702527024276165"/>
    <m/>
    <x v="0"/>
    <n v="0.11242968044024249"/>
    <n v="13.927724153053461"/>
    <n v="12.590299999999999"/>
    <n v="0.10622655163526384"/>
    <m/>
    <n v="1507.782837"/>
    <n v="89.977489255288518"/>
    <m/>
    <m/>
    <m/>
    <m/>
    <n v="274.98432460616522"/>
    <n v="262.78803346109396"/>
    <n v="212.26944799151443"/>
    <n v="453.61311653231587"/>
    <n v="8.6559478537947143"/>
    <e v="#REF!"/>
    <m/>
  </r>
  <r>
    <x v="3186"/>
    <n v="19615.154297000001"/>
    <n v="109.48"/>
    <n v="9.1379565192225662"/>
    <m/>
    <x v="0"/>
    <n v="0.11746353680149581"/>
    <n v="12.649196154597886"/>
    <n v="12.3043"/>
    <n v="2.8030538478246436E-2"/>
    <m/>
    <n v="1553.0373540000001"/>
    <n v="95.371279991216923"/>
    <m/>
    <m/>
    <m/>
    <m/>
    <n v="249.7609970571263"/>
    <n v="238.66479159135682"/>
    <n v="207.51191326110367"/>
    <n v="467.22783742566344"/>
    <n v="9.1748373197144719"/>
    <e v="#REF!"/>
    <m/>
  </r>
  <r>
    <x v="3187"/>
    <n v="20298.611327999999"/>
    <n v="108.41"/>
    <n v="8.9582573175096911"/>
    <m/>
    <x v="0"/>
    <n v="0.11975347604963461"/>
    <n v="13.089595403769376"/>
    <n v="12.1846"/>
    <n v="7.4273706463025224E-2"/>
    <m/>
    <n v="1523.8388669999999"/>
    <n v="91.782786008577617"/>
    <m/>
    <m/>
    <m/>
    <m/>
    <n v="258.46349854774013"/>
    <n v="246.97423621818376"/>
    <n v="205.48380084614769"/>
    <n v="458.44353748466443"/>
    <n v="8.8296196764520349"/>
    <e v="#REF!"/>
    <m/>
  </r>
  <r>
    <x v="3188"/>
    <n v="19799.582031000002"/>
    <n v="110.04"/>
    <n v="9.2265289389149956"/>
    <m/>
    <x v="0"/>
    <n v="0.11614613233636212"/>
    <n v="12.76746316680636"/>
    <n v="12.368"/>
    <n v="3.2298121507629451E-2"/>
    <m/>
    <n v="1553.684937"/>
    <n v="95.375664497886291"/>
    <m/>
    <m/>
    <m/>
    <m/>
    <n v="252.10932702850317"/>
    <n v="240.8962513201719"/>
    <n v="208.57335527266943"/>
    <n v="467.42266133241895"/>
    <n v="9.1752591147813138"/>
    <e v="#REF!"/>
    <m/>
  </r>
  <r>
    <x v="3189"/>
    <n v="20050.498047000001"/>
    <n v="107.99"/>
    <n v="8.8816852524343375"/>
    <m/>
    <x v="0"/>
    <n v="0.12046759584785539"/>
    <n v="12.928926076974097"/>
    <n v="12.1371"/>
    <n v="6.5240137839689627E-2"/>
    <m/>
    <n v="1586.1767580000001"/>
    <n v="99.362239919362551"/>
    <m/>
    <m/>
    <m/>
    <m/>
    <n v="255.30425648890238"/>
    <n v="243.94273042713945"/>
    <n v="204.68771933747337"/>
    <n v="477.19775349021637"/>
    <n v="9.5587726941123794"/>
    <e v="#REF!"/>
    <m/>
  </r>
  <r>
    <x v="3190"/>
    <n v="20126.072265999999"/>
    <n v="108.42"/>
    <n v="8.951337136928748"/>
    <m/>
    <x v="0"/>
    <n v="0.11950195709757844"/>
    <n v="12.97731993424823"/>
    <n v="12.1859"/>
    <n v="6.4945546430565715E-2"/>
    <m/>
    <n v="1577.2204589999999"/>
    <n v="98.237618145413009"/>
    <m/>
    <m/>
    <m/>
    <m/>
    <n v="256.26654778691886"/>
    <n v="244.85582480242388"/>
    <n v="205.50275516778279"/>
    <n v="474.50327083509552"/>
    <n v="9.4505826622375206"/>
    <e v="#REF!"/>
    <m/>
  </r>
  <r>
    <x v="3191"/>
    <n v="19817.724609000001"/>
    <n v="102.2"/>
    <n v="7.9204495347434039"/>
    <m/>
    <x v="0"/>
    <n v="0.13320726887990852"/>
    <n v="12.777166615677018"/>
    <n v="11.4894"/>
    <n v="0.11208301701368373"/>
    <m/>
    <n v="1561.7485349999999"/>
    <n v="96.300351009776477"/>
    <m/>
    <m/>
    <m/>
    <m/>
    <n v="252.34033761867525"/>
    <n v="241.07933580823962"/>
    <n v="193.71316711074897"/>
    <n v="469.84857687508526"/>
    <n v="9.2642151224925229"/>
    <e v="#REF!"/>
    <m/>
  </r>
  <r>
    <x v="3192"/>
    <n v="18837.683593999998"/>
    <n v="103.76"/>
    <n v="8.16126405189714"/>
    <m/>
    <x v="0"/>
    <n v="0.12913373324805183"/>
    <n v="12.144984456619245"/>
    <n v="11.665699999999999"/>
    <n v="4.1084929032912276E-2"/>
    <m/>
    <n v="1629.9063719999999"/>
    <n v="104.70313523054176"/>
    <m/>
    <m/>
    <m/>
    <m/>
    <n v="239.8614135502209"/>
    <n v="229.15133489851749"/>
    <n v="196.67004128582499"/>
    <n v="490.35371070403039"/>
    <n v="10.07257355351374"/>
    <e v="#REF!"/>
    <m/>
  </r>
  <r>
    <x v="3193"/>
    <n v="19289.941406000002"/>
    <n v="105.58"/>
    <n v="8.4465506603493878"/>
    <m/>
    <x v="0"/>
    <n v="0.124596876397141"/>
    <n v="12.436239295581951"/>
    <n v="11.870900000000001"/>
    <n v="4.7623962427612909E-2"/>
    <m/>
    <n v="1635.3476559999999"/>
    <n v="105.39950324262503"/>
    <m/>
    <m/>
    <m/>
    <m/>
    <n v="245.62004080044198"/>
    <n v="234.64672564046128"/>
    <n v="200.11972782341365"/>
    <n v="491.99070890603167"/>
    <n v="10.139565033822123"/>
    <e v="#REF!"/>
    <m/>
  </r>
  <r>
    <x v="3194"/>
    <n v="19328.140625"/>
    <n v="116.98"/>
    <n v="10.269345097750138"/>
    <m/>
    <x v="0"/>
    <n v="9.7683696254497812E-2"/>
    <n v="12.460542036016882"/>
    <n v="13.154199999999999"/>
    <n v="-5.27328126365052E-2"/>
    <m/>
    <n v="1719.0854489999999"/>
    <n v="116.19045030811333"/>
    <m/>
    <m/>
    <m/>
    <m/>
    <n v="246.10643386571104"/>
    <n v="235.10526928308585"/>
    <n v="221.72765448743067"/>
    <n v="517.18303788216258"/>
    <n v="11.177667740010225"/>
    <e v="#REF!"/>
    <m/>
  </r>
  <r>
    <x v="3195"/>
    <n v="21770.148438"/>
    <n v="123.11"/>
    <n v="11.34151342894598"/>
    <m/>
    <x v="0"/>
    <n v="8.7440945799409586E-2"/>
    <n v="14.033769433268759"/>
    <n v="13.841100000000001"/>
    <n v="1.3920095459808657E-2"/>
    <m/>
    <n v="1713.765259"/>
    <n v="115.46236160243355"/>
    <m/>
    <m/>
    <m/>
    <m/>
    <n v="277.20067339914436"/>
    <n v="264.78889378395581"/>
    <n v="233.34665364974856"/>
    <n v="515.58247054101571"/>
    <n v="11.107624689004211"/>
    <e v="#REF!"/>
    <m/>
  </r>
  <r>
    <x v="3196"/>
    <n v="22371.480468999998"/>
    <n v="111"/>
    <n v="9.1091467871192009"/>
    <m/>
    <x v="0"/>
    <n v="0.10463905598505738"/>
    <n v="14.421032921030243"/>
    <n v="12.4765"/>
    <n v="0.15585564228992443"/>
    <m/>
    <n v="1580.7879640000001"/>
    <n v="97.541558261184932"/>
    <m/>
    <m/>
    <m/>
    <m/>
    <n v="284.85747208402228"/>
    <n v="272.09577387877829"/>
    <n v="210.39297014963927"/>
    <n v="475.5765467880932"/>
    <n v="9.3836208242171022"/>
    <e v="#REF!"/>
    <m/>
  </r>
  <r>
    <x v="3197"/>
    <n v="20184.554688"/>
    <n v="109.26"/>
    <n v="8.8224990633292215"/>
    <m/>
    <x v="0"/>
    <n v="0.10791418482976051"/>
    <n v="13.010965096617165"/>
    <n v="12.2818"/>
    <n v="5.9369562817922716E-2"/>
    <m/>
    <n v="1634.755005"/>
    <n v="104.1988814875706"/>
    <m/>
    <m/>
    <m/>
    <m/>
    <n v="257.01120815552321"/>
    <n v="245.4906410837668"/>
    <n v="207.09491818513143"/>
    <n v="491.81241116942869"/>
    <n v="10.024063707991655"/>
    <e v="#REF!"/>
    <m/>
  </r>
  <r>
    <x v="3198"/>
    <n v="20242.289063"/>
    <n v="108.16"/>
    <n v="8.6438118959882537"/>
    <m/>
    <x v="0"/>
    <n v="0.110081468775945"/>
    <n v="13.04784106783444"/>
    <n v="12.1601"/>
    <n v="7.3004421660548768E-2"/>
    <m/>
    <n v="1471.693481"/>
    <n v="83.409730568872988"/>
    <m/>
    <m/>
    <m/>
    <m/>
    <n v="257.74634359448714"/>
    <n v="246.18641620478911"/>
    <n v="205.00994280527013"/>
    <n v="442.75571396274131"/>
    <n v="8.0241211916323376"/>
    <e v="#REF!"/>
    <m/>
  </r>
  <r>
    <x v="3199"/>
    <n v="19704.005859000001"/>
    <n v="107.27"/>
    <n v="8.5005349685534703"/>
    <m/>
    <x v="0"/>
    <n v="0.11188736031263694"/>
    <n v="12.700542144266738"/>
    <n v="12.0641"/>
    <n v="5.2755045487582031E-2"/>
    <m/>
    <n v="1432.447754"/>
    <n v="78.959113757203028"/>
    <m/>
    <m/>
    <m/>
    <m/>
    <n v="250.89234960114362"/>
    <n v="239.63358674431313"/>
    <n v="203.32300817974598"/>
    <n v="430.94872419061511"/>
    <n v="7.5959662457910042"/>
    <e v="#REF!"/>
    <m/>
  </r>
  <r>
    <x v="3200"/>
    <n v="19418.572265999999"/>
    <n v="106.77"/>
    <n v="8.4182455379906163"/>
    <m/>
    <x v="0"/>
    <n v="0.1129245803227877"/>
    <n v="12.51558391639856"/>
    <n v="12.0061"/>
    <n v="4.2435421693852282E-2"/>
    <m/>
    <n v="1377.5413820000001"/>
    <n v="72.900403888220538"/>
    <m/>
    <m/>
    <m/>
    <m/>
    <n v="247.25790565531233"/>
    <n v="236.14379843146295"/>
    <n v="202.37529209799087"/>
    <n v="414.43026416492734"/>
    <n v="7.0131107213565809"/>
    <e v="#REF!"/>
    <m/>
  </r>
  <r>
    <x v="3201"/>
    <n v="19545.591797000001"/>
    <n v="103.81"/>
    <n v="7.9505265496328388"/>
    <m/>
    <x v="0"/>
    <n v="0.11917995068027357"/>
    <n v="12.597122179802758"/>
    <n v="11.677199999999999"/>
    <n v="7.8779346059222988E-2"/>
    <m/>
    <n v="1324.3881839999999"/>
    <n v="67.272866329837314"/>
    <m/>
    <m/>
    <m/>
    <m/>
    <n v="248.87525335637736"/>
    <n v="237.68226082893398"/>
    <n v="196.7648128940005"/>
    <n v="398.43924264195226"/>
    <n v="6.4717345165546298"/>
    <e v="#REF!"/>
    <m/>
  </r>
  <r>
    <x v="3202"/>
    <n v="18891.283202999999"/>
    <n v="103.89"/>
    <n v="7.9618206191645715"/>
    <m/>
    <x v="0"/>
    <n v="0.11899005743582802"/>
    <n v="12.175103789245112"/>
    <n v="11.692500000000001"/>
    <n v="4.1274645220877648E-2"/>
    <m/>
    <n v="1252.607788"/>
    <n v="59.979089566737407"/>
    <m/>
    <m/>
    <m/>
    <m/>
    <n v="240.54390075287114"/>
    <n v="229.71962589157087"/>
    <n v="196.9164474670813"/>
    <n v="376.84426998642806"/>
    <n v="5.7700640005049548"/>
    <e v="#REF!"/>
    <m/>
  </r>
  <r>
    <x v="3203"/>
    <n v="18534.650390999999"/>
    <n v="105.57"/>
    <n v="8.218330203876576"/>
    <m/>
    <x v="0"/>
    <n v="0.11513549888394632"/>
    <n v="11.94494923435715"/>
    <n v="11.885400000000001"/>
    <n v="5.0102844125692325E-3"/>
    <m/>
    <n v="1327.6801760000001"/>
    <n v="67.166798495573488"/>
    <m/>
    <m/>
    <m/>
    <m/>
    <n v="236.00287266001391"/>
    <n v="225.37707414323938"/>
    <n v="200.10077350177855"/>
    <n v="399.4296311210324"/>
    <n v="6.4615306572343538"/>
    <e v="#REF!"/>
    <m/>
  </r>
  <r>
    <x v="3204"/>
    <n v="19412.400390999999"/>
    <n v="102.44"/>
    <n v="7.7300746978309958"/>
    <m/>
    <x v="0"/>
    <n v="0.12195671233998476"/>
    <n v="12.510303515822194"/>
    <n v="11.543699999999999"/>
    <n v="8.3734289337231038E-2"/>
    <m/>
    <n v="1328.2595209999999"/>
    <n v="67.223684865312478"/>
    <m/>
    <m/>
    <m/>
    <m/>
    <n v="247.17931878159357"/>
    <n v="236.04416793418275"/>
    <n v="194.16807082999142"/>
    <n v="399.60392577709854"/>
    <n v="6.4670031976900599"/>
    <e v="#REF!"/>
    <m/>
  </r>
  <r>
    <x v="3205"/>
    <n v="18803.900390999999"/>
    <n v="104.9"/>
    <n v="8.0984061618702778"/>
    <m/>
    <x v="0"/>
    <n v="0.11609301302286296"/>
    <n v="12.117210064847752"/>
    <n v="11.8133"/>
    <n v="2.5726093881282219E-2"/>
    <m/>
    <n v="1335.3201899999999"/>
    <n v="67.933121981711125"/>
    <m/>
    <m/>
    <m/>
    <m/>
    <n v="239.43124989525779"/>
    <n v="228.62728820474317"/>
    <n v="198.83083395222667"/>
    <n v="401.72811235841397"/>
    <n v="6.5352519423029491"/>
    <e v="#REF!"/>
    <m/>
  </r>
  <r>
    <x v="3206"/>
    <n v="19221.839843999998"/>
    <n v="104.26"/>
    <n v="7.9986242884599461"/>
    <m/>
    <x v="0"/>
    <n v="0.11750354805818757"/>
    <n v="12.38620734031316"/>
    <n v="11.735099999999999"/>
    <n v="5.5483748780424502E-2"/>
    <m/>
    <n v="1330.127686"/>
    <n v="67.403058848831336"/>
    <m/>
    <m/>
    <m/>
    <m/>
    <n v="244.75289931540814"/>
    <n v="233.7027236634824"/>
    <n v="197.61775736758011"/>
    <n v="400.16595906667538"/>
    <n v="6.4842592009472897"/>
    <e v="#REF!"/>
    <m/>
  </r>
  <r>
    <x v="3207"/>
    <n v="19104.621093999998"/>
    <n v="107.06"/>
    <n v="8.4272293820374262"/>
    <m/>
    <x v="0"/>
    <n v="0.11118609564839471"/>
    <n v="12.310353274554"/>
    <n v="12.051399999999999"/>
    <n v="2.1487401841611797E-2"/>
    <m/>
    <n v="1337.410889"/>
    <n v="68.139443882386942"/>
    <m/>
    <m/>
    <m/>
    <m/>
    <n v="243.26034557708411"/>
    <n v="232.27151059867541"/>
    <n v="202.92496742540885"/>
    <n v="402.35709450746668"/>
    <n v="6.5551003691497858"/>
    <e v="#REF!"/>
    <m/>
  </r>
  <r>
    <x v="3208"/>
    <n v="19427.779297000001"/>
    <n v="106.24"/>
    <n v="8.2971364359994446"/>
    <m/>
    <x v="0"/>
    <n v="0.11288351352879279"/>
    <n v="12.51825935324889"/>
    <n v="11.9582"/>
    <n v="4.6834753829914977E-2"/>
    <m/>
    <n v="1335.6523440000001"/>
    <n v="67.958502252875604"/>
    <m/>
    <m/>
    <m/>
    <m/>
    <n v="247.37513936184749"/>
    <n v="236.19427852288501"/>
    <n v="201.37071305133043"/>
    <n v="401.82804015133706"/>
    <n v="6.5376935563725702"/>
    <e v="#REF!"/>
    <m/>
  </r>
  <r>
    <x v="3209"/>
    <n v="19573.431640999999"/>
    <n v="106.53"/>
    <n v="8.3414276396448752"/>
    <m/>
    <x v="0"/>
    <n v="0.11226136821915229"/>
    <n v="12.611781954013807"/>
    <n v="11.984299999999999"/>
    <n v="5.2358665421744055E-2"/>
    <m/>
    <n v="1327.978638"/>
    <n v="67.175890004968593"/>
    <m/>
    <m/>
    <m/>
    <m/>
    <n v="249.22973984626532"/>
    <n v="237.95886116891563"/>
    <n v="201.92038837874841"/>
    <n v="399.51942275061202"/>
    <n v="6.4624052718950615"/>
    <e v="#REF!"/>
    <m/>
  </r>
  <r>
    <x v="3210"/>
    <n v="19044.068359000001"/>
    <n v="107.07"/>
    <n v="8.4229461027051009"/>
    <m/>
    <x v="0"/>
    <n v="0.11111741992702388"/>
    <n v="12.269738327006475"/>
    <n v="12.042199999999999"/>
    <n v="1.889507955410763E-2"/>
    <m/>
    <n v="1323.4392089999999"/>
    <n v="66.71148094085089"/>
    <m/>
    <m/>
    <m/>
    <m/>
    <n v="242.48932378244811"/>
    <n v="231.50518854362525"/>
    <n v="202.94392174704393"/>
    <n v="398.15374562162691"/>
    <n v="6.41772853468997"/>
    <e v="#REF!"/>
    <m/>
  </r>
  <r>
    <x v="3211"/>
    <n v="19623.583984000001"/>
    <n v="111.22"/>
    <n v="9.0747935814458796"/>
    <m/>
    <x v="0"/>
    <n v="0.10249788224984689"/>
    <n v="12.642780376760584"/>
    <n v="12.507999999999999"/>
    <n v="1.0775533799215253E-2"/>
    <m/>
    <n v="1362.126587"/>
    <n v="70.609943263820853"/>
    <m/>
    <m/>
    <m/>
    <m/>
    <n v="249.86833279347184"/>
    <n v="238.54373881758985"/>
    <n v="210.80996522561153"/>
    <n v="409.79275733763819"/>
    <n v="6.7927655229067536"/>
    <e v="#REF!"/>
    <m/>
  </r>
  <r>
    <x v="3212"/>
    <n v="20335.900390999999"/>
    <n v="110.43"/>
    <n v="8.9447979485863218"/>
    <m/>
    <x v="0"/>
    <n v="0.10394863965818413"/>
    <n v="13.10135961465717"/>
    <n v="12.419600000000001"/>
    <n v="5.4893846392570556E-2"/>
    <m/>
    <n v="1352.837158"/>
    <n v="69.645058433501461"/>
    <m/>
    <m/>
    <m/>
    <m/>
    <n v="258.93830253924534"/>
    <n v="247.19620312465406"/>
    <n v="209.31257381643843"/>
    <n v="406.9980532621629"/>
    <n v="6.6999423863057137"/>
    <e v="#REF!"/>
    <m/>
  </r>
  <r>
    <x v="3213"/>
    <n v="20161.039063"/>
    <n v="109.8"/>
    <n v="8.841672340357345"/>
    <m/>
    <x v="0"/>
    <n v="0.10512927668136568"/>
    <n v="12.988367522058732"/>
    <n v="12.3515"/>
    <n v="5.1561957823643478E-2"/>
    <m/>
    <n v="1351.7094729999999"/>
    <n v="69.527159707610352"/>
    <m/>
    <m/>
    <m/>
    <m/>
    <n v="256.71178221894928"/>
    <n v="245.06427047835109"/>
    <n v="208.11845155342695"/>
    <n v="406.65879173539383"/>
    <n v="6.6886003803018923"/>
    <e v="#REF!"/>
    <m/>
  </r>
  <r>
    <x v="3214"/>
    <n v="19957.558593999998"/>
    <n v="106.48"/>
    <n v="8.3059832970529595"/>
    <m/>
    <x v="0"/>
    <n v="0.11148134879923742"/>
    <n v="12.856944442761243"/>
    <n v="11.9793"/>
    <n v="7.3263416289870209E-2"/>
    <m/>
    <n v="1332.5169679999999"/>
    <n v="67.551030692095551"/>
    <m/>
    <m/>
    <m/>
    <m/>
    <n v="254.12085257090339"/>
    <n v="242.58458232682943"/>
    <n v="201.82561677057291"/>
    <n v="400.88476924788887"/>
    <n v="6.4984942787398126"/>
    <e v="#REF!"/>
    <m/>
  </r>
  <r>
    <x v="3215"/>
    <n v="19446.416015999999"/>
    <n v="104.9"/>
    <n v="8.0565728611498688"/>
    <m/>
    <x v="0"/>
    <n v="0.11478397036193766"/>
    <n v="12.526680928089352"/>
    <n v="11.800599999999999"/>
    <n v="6.152915344044807E-2"/>
    <m/>
    <n v="1291.3376459999999"/>
    <n v="63.37101959688826"/>
    <m/>
    <m/>
    <m/>
    <m/>
    <n v="247.61244188054471"/>
    <n v="236.35317663622001"/>
    <n v="198.83083395222667"/>
    <n v="388.49606171605762"/>
    <n v="6.0963719438329074"/>
    <e v="#REF!"/>
    <m/>
  </r>
  <r>
    <x v="3216"/>
    <n v="19139"/>
    <n v="103.66"/>
    <n v="7.8651546405776296"/>
    <m/>
    <x v="0"/>
    <n v="0.11749166781783953"/>
    <n v="12.328333717904782"/>
    <n v="11.6616"/>
    <n v="5.717343399746011E-2"/>
    <m/>
    <n v="1279.5756839999999"/>
    <n v="62.215005790769055"/>
    <m/>
    <m/>
    <m/>
    <m/>
    <n v="243.69809435592532"/>
    <n v="232.61076526059909"/>
    <n v="196.48049806947392"/>
    <n v="384.95750158098514"/>
    <n v="5.9851619589038547"/>
    <e v="#REF!"/>
    <m/>
  </r>
  <r>
    <x v="3217"/>
    <n v="19052.646484000001"/>
    <n v="104.69"/>
    <n v="8.0204892194223749"/>
    <m/>
    <x v="0"/>
    <n v="0.11515067977284342"/>
    <n v="12.272389913619348"/>
    <n v="11.779400000000001"/>
    <n v="4.1851869672423714E-2"/>
    <m/>
    <n v="1294.9063719999999"/>
    <n v="63.704170036848616"/>
    <m/>
    <m/>
    <m/>
    <m/>
    <n v="242.59854958921161"/>
    <n v="231.55521862922225"/>
    <n v="198.43279319788951"/>
    <n v="389.56970500419243"/>
    <n v="6.128421435985147"/>
    <e v="#REF!"/>
    <m/>
  </r>
  <r>
    <x v="3218"/>
    <n v="19156.966797000001"/>
    <n v="106.07"/>
    <n v="8.2309454410058489"/>
    <m/>
    <x v="0"/>
    <n v="0.11210890497858969"/>
    <n v="12.339264637351508"/>
    <n v="11.9375"/>
    <n v="3.3655676427351455E-2"/>
    <m/>
    <n v="1288.1239009999999"/>
    <n v="63.035206195226294"/>
    <m/>
    <m/>
    <m/>
    <m/>
    <n v="243.92686671553554"/>
    <n v="232.81700964006558"/>
    <n v="201.04848958353367"/>
    <n v="387.52921367307903"/>
    <n v="6.0640662714091729"/>
    <e v="#REF!"/>
    <m/>
  </r>
  <r>
    <x v="3219"/>
    <n v="19382.533202999999"/>
    <n v="104.76"/>
    <n v="8.0266678640970319"/>
    <m/>
    <x v="0"/>
    <n v="0.11487223416780573"/>
    <n v="12.484230107746145"/>
    <n v="11.788399999999999"/>
    <n v="5.9026679426058326E-2"/>
    <m/>
    <n v="1297.4221190000001"/>
    <n v="63.943588442519868"/>
    <m/>
    <m/>
    <m/>
    <m/>
    <n v="246.79901799266153"/>
    <n v="235.5522153683049"/>
    <n v="198.56547344933523"/>
    <n v="390.32656189967707"/>
    <n v="6.1514537883199525"/>
    <e v="#REF!"/>
    <m/>
  </r>
  <r>
    <x v="3220"/>
    <n v="19268.5625"/>
    <n v="106.94"/>
    <n v="8.3577060187792984"/>
    <m/>
    <x v="0"/>
    <n v="0.11008539406506805"/>
    <n v="12.409852889018669"/>
    <n v="12.0359"/>
    <n v="3.1069790295588096E-2"/>
    <m/>
    <n v="1331.7136230000001"/>
    <n v="67.31850804146103"/>
    <m/>
    <m/>
    <m/>
    <m/>
    <n v="245.34782184168685"/>
    <n v="234.148867425101"/>
    <n v="202.6975155657876"/>
    <n v="400.64308468950401"/>
    <n v="6.4761253067294025"/>
    <e v="#REF!"/>
    <m/>
  </r>
  <r>
    <x v="3221"/>
    <n v="19550.466797000001"/>
    <n v="105.18"/>
    <n v="8.081632320635622"/>
    <m/>
    <x v="0"/>
    <n v="0.11370319629409968"/>
    <n v="12.59108468192662"/>
    <n v="11.8331"/>
    <n v="6.4056306625197124E-2"/>
    <m/>
    <n v="1310.4470209999999"/>
    <n v="65.166763991493227"/>
    <m/>
    <m/>
    <m/>
    <m/>
    <n v="248.93732703890964"/>
    <n v="237.56834543425353"/>
    <n v="199.36155495800955"/>
    <n v="394.24507472776014"/>
    <n v="6.2691248175471639"/>
    <e v="#REF!"/>
    <m/>
  </r>
  <r>
    <x v="3222"/>
    <n v="19335.027343999998"/>
    <n v="105.29"/>
    <n v="8.0975600244101535"/>
    <m/>
    <x v="0"/>
    <n v="0.11345944993354999"/>
    <n v="12.452011136125916"/>
    <n v="11.845599999999999"/>
    <n v="5.1192943888525466E-2"/>
    <m/>
    <n v="1285.744263"/>
    <n v="62.708279280396667"/>
    <m/>
    <m/>
    <m/>
    <m/>
    <n v="246.19412289317665"/>
    <n v="234.94430842678477"/>
    <n v="199.5700524959957"/>
    <n v="386.81330486783861"/>
    <n v="6.0326154902172435"/>
    <e v="#REF!"/>
    <m/>
  </r>
  <r>
    <x v="3223"/>
    <n v="19138.085938"/>
    <n v="104.29"/>
    <n v="7.9427880044127832"/>
    <m/>
    <x v="0"/>
    <n v="0.11560872380304039"/>
    <n v="12.324857495996413"/>
    <n v="11.7384"/>
    <n v="4.9960599059191368E-2"/>
    <m/>
    <n v="1283.200928"/>
    <n v="62.458583805208946"/>
    <m/>
    <m/>
    <m/>
    <m/>
    <n v="243.68645554681706"/>
    <n v="232.5451759719877"/>
    <n v="197.67462033248543"/>
    <n v="386.04814818384875"/>
    <n v="6.0085944708440415"/>
    <e v="#REF!"/>
    <m/>
  </r>
  <r>
    <x v="3224"/>
    <n v="19053.203125"/>
    <n v="105.09"/>
    <n v="8.0636727731600573"/>
    <m/>
    <x v="0"/>
    <n v="0.11382905581865864"/>
    <n v="12.269873913025535"/>
    <n v="11.837300000000001"/>
    <n v="3.6543292222511292E-2"/>
    <m/>
    <n v="1299.9464109999999"/>
    <n v="64.087074194034898"/>
    <m/>
    <m/>
    <m/>
    <m/>
    <n v="242.60563733417951"/>
    <n v="231.50774677804475"/>
    <n v="199.19096606329362"/>
    <n v="391.08598953942646"/>
    <n v="6.165257298432941"/>
    <e v="#REF!"/>
    <m/>
  </r>
  <r>
    <x v="3225"/>
    <n v="19567.769531000002"/>
    <n v="106"/>
    <n v="8.2003570769638223"/>
    <m/>
    <x v="0"/>
    <n v="0.11185178322923099"/>
    <n v="12.600260268396458"/>
    <n v="11.9306"/>
    <n v="5.6129638777300261E-2"/>
    <m/>
    <n v="1344.9985349999999"/>
    <n v="68.52389949649509"/>
    <m/>
    <m/>
    <m/>
    <m/>
    <n v="249.1576438424494"/>
    <n v="237.74147022461864"/>
    <n v="200.91580933208797"/>
    <n v="404.63982094839906"/>
    <n v="6.5920854837085718"/>
    <e v="#REF!"/>
    <m/>
  </r>
  <r>
    <x v="3226"/>
    <n v="19344.964843999998"/>
    <n v="111.37"/>
    <n v="9.0301347495215563"/>
    <m/>
    <x v="0"/>
    <n v="0.10051305371441237"/>
    <n v="12.45646558294308"/>
    <n v="12.5306"/>
    <n v="-5.9162703347740431E-3"/>
    <m/>
    <n v="1461.665405"/>
    <n v="80.409527629425682"/>
    <m/>
    <m/>
    <m/>
    <m/>
    <n v="246.32065770756935"/>
    <n v="235.02835484430253"/>
    <n v="211.09428005013808"/>
    <n v="439.73878957843561"/>
    <n v="7.7354978880749856"/>
    <e v="#REF!"/>
    <m/>
  </r>
  <r>
    <x v="3227"/>
    <n v="20092.236327999999"/>
    <n v="114.11"/>
    <n v="9.4733235768708912"/>
    <m/>
    <x v="0"/>
    <n v="9.5562041386589427E-2"/>
    <n v="12.93730633427686"/>
    <n v="12.8337"/>
    <n v="8.0729901958795924E-3"/>
    <m/>
    <n v="1566.56665"/>
    <n v="91.948870182341651"/>
    <m/>
    <m/>
    <m/>
    <m/>
    <n v="255.835712653874"/>
    <n v="244.10084896196182"/>
    <n v="216.28776417815621"/>
    <n v="471.29809606798813"/>
    <n v="8.8455971832633562"/>
    <e v="#REF!"/>
    <m/>
  </r>
  <r>
    <x v="3228"/>
    <n v="20772.802734000001"/>
    <n v="113.72"/>
    <n v="9.4074343990451776"/>
    <m/>
    <x v="0"/>
    <n v="9.6210282175072812E-2"/>
    <n v="13.37517204627852"/>
    <n v="12.7826"/>
    <n v="4.6357708625672345E-2"/>
    <m/>
    <n v="1514.3748780000001"/>
    <n v="85.819918449876965"/>
    <m/>
    <m/>
    <m/>
    <m/>
    <n v="264.50140763401203"/>
    <n v="252.36249085782975"/>
    <n v="215.54854563438718"/>
    <n v="455.59631742102505"/>
    <n v="8.2559843030448654"/>
    <e v="#REF!"/>
    <m/>
  </r>
  <r>
    <x v="3229"/>
    <n v="20287.957031000002"/>
    <n v="113.5"/>
    <n v="9.3699059434799477"/>
    <m/>
    <x v="0"/>
    <n v="9.6577526203540404E-2"/>
    <n v="13.062650070363876"/>
    <n v="12.752599999999999"/>
    <n v="2.4312694694719195E-2"/>
    <m/>
    <n v="1555.477905"/>
    <n v="90.476221363108664"/>
    <m/>
    <m/>
    <m/>
    <m/>
    <n v="258.32783671192834"/>
    <n v="246.46583218183355"/>
    <n v="215.13155055841494"/>
    <n v="467.96207177161784"/>
    <n v="8.703926511057043"/>
    <e v="#REF!"/>
    <m/>
  </r>
  <r>
    <x v="3230"/>
    <n v="20633.695313"/>
    <n v="111.84"/>
    <n v="9.0925368225162515"/>
    <m/>
    <x v="0"/>
    <n v="9.9397497884626471E-2"/>
    <n v="13.284220590428122"/>
    <n v="12.563000000000001"/>
    <n v="5.7408309355099885E-2"/>
    <m/>
    <n v="1572.7144780000001"/>
    <n v="92.474247925178318"/>
    <m/>
    <m/>
    <m/>
    <m/>
    <n v="262.73014406703004"/>
    <n v="250.64642052496708"/>
    <n v="211.98513316698791"/>
    <n v="473.14765646259599"/>
    <n v="8.8961391841924531"/>
    <e v="#REF!"/>
    <m/>
  </r>
  <r>
    <x v="3231"/>
    <n v="20494.898438"/>
    <n v="112.39"/>
    <n v="9.1808594126512766"/>
    <m/>
    <x v="0"/>
    <n v="9.8414701739747729E-2"/>
    <n v="13.194518069218198"/>
    <n v="12.624000000000001"/>
    <n v="4.5193129690921818E-2"/>
    <m/>
    <n v="1579.7045900000001"/>
    <n v="93.293870278429267"/>
    <m/>
    <m/>
    <m/>
    <m/>
    <n v="260.96283470185648"/>
    <n v="248.95391506706068"/>
    <n v="213.02762085691856"/>
    <n v="475.25061612722436"/>
    <n v="8.9749878874432802"/>
    <e v="#REF!"/>
    <m/>
  </r>
  <r>
    <x v="3232"/>
    <n v="20482.958984000001"/>
    <n v="111.21"/>
    <n v="8.9869933914128666"/>
    <m/>
    <x v="0"/>
    <n v="0.10047612114503233"/>
    <n v="13.186488286656454"/>
    <n v="12.4932"/>
    <n v="5.5493251261202525E-2"/>
    <m/>
    <n v="1519.7117920000001"/>
    <n v="86.205565367654032"/>
    <m/>
    <m/>
    <m/>
    <m/>
    <n v="260.81080888089139"/>
    <n v="248.80240928296183"/>
    <n v="210.79101090397643"/>
    <n v="457.20191614041477"/>
    <n v="8.2930840225178528"/>
    <e v="#REF!"/>
    <m/>
  </r>
  <r>
    <x v="3233"/>
    <n v="20162.689452999999"/>
    <n v="111.32"/>
    <n v="9.0036863087909929"/>
    <m/>
    <x v="0"/>
    <n v="0.10027212506290302"/>
    <n v="12.979967809881927"/>
    <n v="12.505000000000001"/>
    <n v="3.7982231897794927E-2"/>
    <m/>
    <n v="1531.5417480000001"/>
    <n v="87.545417884036397"/>
    <m/>
    <m/>
    <m/>
    <m/>
    <n v="256.73279673893171"/>
    <n v="244.90578486933663"/>
    <n v="210.99950844196255"/>
    <n v="460.76093211931874"/>
    <n v="8.4219795230432766"/>
    <e v="#REF!"/>
    <m/>
  </r>
  <r>
    <x v="3234"/>
    <n v="20208.769531000002"/>
    <n v="116.08"/>
    <n v="9.7724963774030336"/>
    <m/>
    <x v="0"/>
    <n v="9.169171110795013E-2"/>
    <n v="13.009293793665719"/>
    <n v="13.044700000000001"/>
    <n v="-2.7142215868729558E-3"/>
    <m/>
    <n v="1645.093384"/>
    <n v="100.52442145671124"/>
    <m/>
    <m/>
    <m/>
    <m/>
    <n v="257.31953727900031"/>
    <n v="245.45910697158155"/>
    <n v="220.02176554027142"/>
    <n v="494.92268952185577"/>
    <n v="9.6705760225581319"/>
    <e v="#REF!"/>
    <m/>
  </r>
  <r>
    <x v="3235"/>
    <n v="20924.621093999998"/>
    <n v="114.43"/>
    <n v="9.4912440263482818"/>
    <m/>
    <x v="0"/>
    <n v="9.429361150084975E-2"/>
    <n v="13.469067889584871"/>
    <n v="12.8584"/>
    <n v="4.7491747774596416E-2"/>
    <m/>
    <n v="1568.5913089999999"/>
    <n v="91.167966748613566"/>
    <m/>
    <m/>
    <m/>
    <m/>
    <n v="266.43452038913199"/>
    <n v="254.1341158370075"/>
    <n v="216.89430247047949"/>
    <n v="471.90721022976794"/>
    <n v="8.7704732888632666"/>
    <e v="#REF!"/>
    <m/>
  </r>
  <r>
    <x v="3236"/>
    <n v="20600.671875"/>
    <n v="99.23"/>
    <n v="6.9689163035261936"/>
    <m/>
    <x v="0"/>
    <n v="0.11933917750152999"/>
    <n v="13.260198353841636"/>
    <n v="11.1515"/>
    <n v="0.18909548974054036"/>
    <m/>
    <n v="1332.8355710000001"/>
    <n v="63.761644822196722"/>
    <m/>
    <m/>
    <m/>
    <m/>
    <n v="262.30965454774059"/>
    <n v="250.19316942360064"/>
    <n v="188.08373358512347"/>
    <n v="400.98062025256945"/>
    <n v="6.1339505827639567"/>
    <e v="#REF!"/>
    <m/>
  </r>
  <r>
    <x v="3237"/>
    <n v="18543.761718999998"/>
    <n v="85.66"/>
    <n v="5.0622655884138288"/>
    <m/>
    <x v="0"/>
    <n v="0.15197294594989255"/>
    <n v="11.9358999615429"/>
    <n v="9.6273999999999997"/>
    <n v="0.23978436146237825"/>
    <m/>
    <n v="1100.1697999999999"/>
    <n v="41.499537130289845"/>
    <m/>
    <m/>
    <m/>
    <m/>
    <n v="236.11888777421274"/>
    <n v="225.20633263651672"/>
    <n v="162.36271912628919"/>
    <n v="330.98363998205838"/>
    <n v="3.9923077686377328"/>
    <e v="#REF!"/>
    <m/>
  </r>
  <r>
    <x v="3238"/>
    <n v="15883.158203000001"/>
    <n v="97.33"/>
    <n v="6.4408175619215244"/>
    <m/>
    <x v="0"/>
    <n v="0.11055657649018782"/>
    <n v="10.223106616048119"/>
    <n v="10.947800000000001"/>
    <n v="-6.6195343717631139E-2"/>
    <m/>
    <n v="1299.4646"/>
    <n v="56.533291099941508"/>
    <m/>
    <m/>
    <m/>
    <m/>
    <n v="202.24125536468904"/>
    <n v="192.8893804882978"/>
    <n v="184.48241247445398"/>
    <n v="390.94103777056011"/>
    <n v="5.4385738456880599"/>
    <e v="#REF!"/>
    <m/>
  </r>
  <r>
    <x v="3239"/>
    <n v="17583.251952999999"/>
    <n v="87.32"/>
    <n v="5.115376349695345"/>
    <m/>
    <x v="0"/>
    <n v="0.1332914221410253"/>
    <n v="11.317067960177672"/>
    <n v="9.8482000000000003"/>
    <n v="0.14915090678272902"/>
    <m/>
    <n v="1287.2210689999999"/>
    <n v="55.466551400385349"/>
    <m/>
    <m/>
    <m/>
    <m/>
    <n v="223.88865633137584"/>
    <n v="213.53022224730367"/>
    <n v="165.50913651771623"/>
    <n v="387.25759867178351"/>
    <n v="5.3359521423114229"/>
    <e v="#REF!"/>
    <m/>
  </r>
  <r>
    <x v="3240"/>
    <n v="16352.028319999999"/>
    <n v="87.32"/>
    <n v="5.1135266283696463"/>
    <m/>
    <x v="0"/>
    <n v="0.1332844836834344"/>
    <n v="10.523796564907061"/>
    <n v="9.8343000000000007"/>
    <n v="7.0111402428953751E-2"/>
    <m/>
    <n v="1241.6042480000001"/>
    <n v="51.531298380322035"/>
    <m/>
    <m/>
    <m/>
    <m/>
    <n v="208.2114081424381"/>
    <n v="198.56279270366213"/>
    <n v="165.50913651771623"/>
    <n v="373.53387942500007"/>
    <n v="4.9573758426715209"/>
    <e v="#REF!"/>
    <m/>
  </r>
  <r>
    <x v="3241"/>
    <n v="16617.484375"/>
    <n v="91.1"/>
    <n v="5.5555762721436786"/>
    <m/>
    <x v="0"/>
    <n v="0.12173802776010224"/>
    <n v="10.694359740270192"/>
    <n v="10.258100000000001"/>
    <n v="4.2528318135930832E-2"/>
    <m/>
    <n v="1251.736206"/>
    <n v="52.370979195555897"/>
    <m/>
    <m/>
    <m/>
    <m/>
    <n v="211.59147683666151"/>
    <n v="201.78097544062641"/>
    <n v="172.67387009578502"/>
    <n v="376.58205647820159"/>
    <n v="5.0381541952422877"/>
    <e v="#REF!"/>
    <m/>
  </r>
  <r>
    <x v="3242"/>
    <n v="16884.341797000001"/>
    <n v="88.77"/>
    <n v="5.2707587590131553"/>
    <m/>
    <x v="0"/>
    <n v="0.12795890486534284"/>
    <n v="10.865815871115979"/>
    <n v="10.003399999999999"/>
    <n v="8.6212274938119116E-2"/>
    <m/>
    <n v="1215.602539"/>
    <n v="49.346139125601148"/>
    <m/>
    <m/>
    <m/>
    <m/>
    <n v="214.98938922529913"/>
    <n v="205.01600644459228"/>
    <n v="168.25751315480611"/>
    <n v="365.7113230427268"/>
    <n v="4.7471607686830097"/>
    <e v="#REF!"/>
    <m/>
  </r>
  <r>
    <x v="3243"/>
    <n v="16670.425781000002"/>
    <n v="89.96"/>
    <n v="5.4114199174902966"/>
    <m/>
    <x v="0"/>
    <n v="0.12452155576757486"/>
    <n v="10.727872289149751"/>
    <n v="10.1431"/>
    <n v="5.7652225567109694E-2"/>
    <m/>
    <n v="1200.8085940000001"/>
    <n v="48.143809157588755"/>
    <m/>
    <m/>
    <m/>
    <m/>
    <n v="212.26558309899099"/>
    <n v="202.41328957318319"/>
    <n v="170.51307742938332"/>
    <n v="361.26059755853851"/>
    <n v="4.6314951106133355"/>
    <e v="#REF!"/>
    <m/>
  </r>
  <r>
    <x v="3244"/>
    <n v="16687.912109000001"/>
    <n v="89.83"/>
    <n v="5.3951295253434015"/>
    <m/>
    <x v="0"/>
    <n v="0.12487496271307763"/>
    <n v="10.738845705224442"/>
    <n v="10.1409"/>
    <n v="5.8963770989206354E-2"/>
    <m/>
    <n v="1212.300293"/>
    <n v="49.064014919059211"/>
    <m/>
    <m/>
    <m/>
    <m/>
    <n v="212.48823761651451"/>
    <n v="202.62033577821489"/>
    <n v="170.26667124812698"/>
    <n v="364.71784967052901"/>
    <n v="4.7200200644876356"/>
    <e v="#REF!"/>
    <m/>
  </r>
  <r>
    <x v="3245"/>
    <n v="16291.223633"/>
    <n v="84.92"/>
    <n v="4.8036092998173023"/>
    <m/>
    <x v="0"/>
    <n v="0.13851949358531498"/>
    <n v="10.482753969494082"/>
    <n v="9.6069999999999993"/>
    <n v="9.1157902518380629E-2"/>
    <m/>
    <n v="1108.3530270000001"/>
    <n v="40.647001592695403"/>
    <m/>
    <m/>
    <m/>
    <m/>
    <n v="207.43717822709203"/>
    <n v="197.78840179684974"/>
    <n v="160.96009932529159"/>
    <n v="333.44554564358401"/>
    <n v="3.9102927755766701"/>
    <e v="#REF!"/>
    <m/>
  </r>
  <r>
    <x v="3246"/>
    <n v="15782.300781"/>
    <n v="86.21"/>
    <n v="4.9489536684683344"/>
    <m/>
    <x v="0"/>
    <n v="0.13430384806102458"/>
    <n v="10.155018055281291"/>
    <n v="9.7753999999999994"/>
    <n v="3.8834017562584755E-2"/>
    <m/>
    <n v="1135.173462"/>
    <n v="42.613093713722492"/>
    <m/>
    <m/>
    <m/>
    <m/>
    <n v="200.95703144791955"/>
    <n v="191.60468682345464"/>
    <n v="163.40520681621982"/>
    <n v="341.51441392391871"/>
    <n v="4.0994333152407822"/>
    <e v="#REF!"/>
    <m/>
  </r>
  <r>
    <x v="3247"/>
    <n v="16195.588867"/>
    <n v="89.88"/>
    <n v="5.3696648306067685"/>
    <m/>
    <x v="0"/>
    <n v="0.12286210171368936"/>
    <n v="10.42067433687664"/>
    <n v="10.18"/>
    <n v="2.3641879850357705E-2"/>
    <m/>
    <n v="1183.1995850000001"/>
    <n v="46.217593210353598"/>
    <m/>
    <m/>
    <m/>
    <m/>
    <n v="206.21945471863418"/>
    <n v="196.61708447362804"/>
    <n v="170.36144285630249"/>
    <n v="355.96296632443551"/>
    <n v="4.4461907091189889"/>
    <e v="#REF!"/>
    <m/>
  </r>
  <r>
    <x v="3248"/>
    <n v="16602.269531000002"/>
    <n v="90.11"/>
    <n v="5.3958452749199948"/>
    <m/>
    <x v="0"/>
    <n v="0.12222690589868893"/>
    <n v="10.681787475451539"/>
    <n v="10.1953"/>
    <n v="4.7716837704779635E-2"/>
    <m/>
    <n v="1198.9259030000001"/>
    <n v="47.443737712593297"/>
    <m/>
    <m/>
    <m/>
    <m/>
    <n v="211.39774526820327"/>
    <n v="201.54376218801315"/>
    <n v="170.79739225390986"/>
    <n v="360.6941941541354"/>
    <n v="4.5641473553918237"/>
    <e v="#REF!"/>
    <m/>
  </r>
  <r>
    <x v="3249"/>
    <n v="16440.222656000002"/>
    <n v="88.39"/>
    <n v="5.1879791894786349"/>
    <m/>
    <x v="0"/>
    <n v="0.12688662437315845"/>
    <n v="10.576701721442285"/>
    <n v="9.9974000000000007"/>
    <n v="5.7945237906084079E-2"/>
    <m/>
    <n v="1170.086182"/>
    <n v="45.157765359816693"/>
    <m/>
    <m/>
    <m/>
    <m/>
    <n v="209.33439218633731"/>
    <n v="199.56100618729113"/>
    <n v="167.53724893267221"/>
    <n v="352.01782816713319"/>
    <n v="4.3442339343281473"/>
    <e v="#REF!"/>
    <m/>
  </r>
  <r>
    <x v="3250"/>
    <n v="16217.639648"/>
    <n v="89.91"/>
    <n v="5.3657626083369818"/>
    <m/>
    <x v="0"/>
    <n v="0.12251600372493242"/>
    <n v="10.433232950354093"/>
    <n v="10.1699"/>
    <n v="2.5893366734588641E-2"/>
    <m/>
    <n v="1216.901245"/>
    <n v="48.770027144494492"/>
    <m/>
    <m/>
    <m/>
    <m/>
    <n v="206.50022870414858"/>
    <n v="196.85404015299611"/>
    <n v="170.41830582120781"/>
    <n v="366.10203585737281"/>
    <n v="4.6917380700982916"/>
    <e v="#REF!"/>
    <m/>
  </r>
  <r>
    <x v="3251"/>
    <n v="16445.476563"/>
    <n v="94.43"/>
    <n v="5.904551285757921"/>
    <m/>
    <x v="0"/>
    <n v="0.11019125587952869"/>
    <n v="10.579531048775753"/>
    <n v="10.6816"/>
    <n v="-9.5555863563742127E-3"/>
    <m/>
    <n v="1295.6885990000001"/>
    <n v="55.083765817035136"/>
    <m/>
    <m/>
    <m/>
    <m/>
    <n v="209.40129051560336"/>
    <n v="199.61438988141148"/>
    <n v="178.98565920027423"/>
    <n v="389.80503625919715"/>
    <n v="5.2991276868160826"/>
    <e v="#REF!"/>
    <m/>
  </r>
  <r>
    <x v="3252"/>
    <n v="17168.001952999999"/>
    <n v="93.04"/>
    <n v="5.7300316696278752"/>
    <m/>
    <x v="0"/>
    <n v="0.11342952806477852"/>
    <n v="11.044051029511394"/>
    <n v="10.5282"/>
    <n v="4.8997077326740968E-2"/>
    <m/>
    <n v="1276.2739260000001"/>
    <n v="53.431633060316436"/>
    <m/>
    <m/>
    <m/>
    <m/>
    <n v="218.60125188593469"/>
    <n v="208.37894401096338"/>
    <n v="176.35100849299496"/>
    <n v="383.96417502250313"/>
    <n v="5.1401904336423661"/>
    <e v="#REF!"/>
    <m/>
  </r>
  <r>
    <x v="3253"/>
    <n v="16968.683593999998"/>
    <n v="94"/>
    <n v="5.8475732409818342"/>
    <m/>
    <x v="0"/>
    <n v="0.11108285939228744"/>
    <n v="10.91554686539966"/>
    <n v="10.638199999999999"/>
    <n v="2.6070845199343884E-2"/>
    <m/>
    <n v="1294.303345"/>
    <n v="54.939833399692965"/>
    <m/>
    <m/>
    <m/>
    <m/>
    <n v="216.06331864707946"/>
    <n v="205.95432989544901"/>
    <n v="178.1706233699648"/>
    <n v="389.38828567104275"/>
    <n v="5.285281206887646"/>
    <e v="#REF!"/>
    <m/>
  </r>
  <r>
    <x v="3254"/>
    <n v="17128.894531000002"/>
    <n v="93.07"/>
    <n v="5.7297932965705964"/>
    <m/>
    <x v="0"/>
    <n v="0.11327509953377825"/>
    <n v="11.017746381140627"/>
    <n v="10.5326"/>
    <n v="4.6061407548053435E-2"/>
    <m/>
    <n v="1259.6767580000001"/>
    <n v="51.996197618881993"/>
    <m/>
    <m/>
    <m/>
    <m/>
    <n v="218.103294614574"/>
    <n v="207.88262840761882"/>
    <n v="176.40787145790023"/>
    <n v="378.9709539051504"/>
    <n v="5.0020997352756629"/>
    <e v="#REF!"/>
    <m/>
  </r>
  <r>
    <x v="3255"/>
    <n v="16975.238281000002"/>
    <n v="93.69"/>
    <n v="5.8054331630600329"/>
    <m/>
    <x v="0"/>
    <n v="0.11176000431731141"/>
    <n v="10.918626530527577"/>
    <n v="10.607699999999999"/>
    <n v="2.9311399316305886E-2"/>
    <m/>
    <n v="1271.6538089999999"/>
    <n v="52.983596432792794"/>
    <m/>
    <m/>
    <m/>
    <m/>
    <n v="216.14677989014336"/>
    <n v="206.01243695829649"/>
    <n v="177.5830393992766"/>
    <n v="382.57422308798994"/>
    <n v="5.097088745469768"/>
    <e v="#REF!"/>
    <m/>
  </r>
  <r>
    <x v="3256"/>
    <n v="17089.505859000001"/>
    <n v="92.43"/>
    <n v="5.6486021741704855"/>
    <m/>
    <x v="0"/>
    <n v="0.11476021945027765"/>
    <n v="10.991838372020529"/>
    <n v="10.4671"/>
    <n v="5.0132163829573528E-2"/>
    <m/>
    <n v="1232.4375"/>
    <n v="49.714412389949509"/>
    <m/>
    <m/>
    <m/>
    <m/>
    <n v="217.60175616922101"/>
    <n v="207.39379658608465"/>
    <n v="175.1947948732537"/>
    <n v="370.77608365580306"/>
    <n v="4.7825891208023013"/>
    <e v="#REF!"/>
    <m/>
  </r>
  <r>
    <x v="3257"/>
    <n v="16847.349609000001"/>
    <n v="94.99"/>
    <n v="5.9607780766405609"/>
    <m/>
    <x v="0"/>
    <n v="0.10839730174244483"/>
    <n v="10.835803304463093"/>
    <n v="10.757"/>
    <n v="7.3257696814255091E-3"/>
    <m/>
    <n v="1281.1163329999999"/>
    <n v="53.64027199607316"/>
    <m/>
    <m/>
    <m/>
    <m/>
    <n v="214.51836536189685"/>
    <n v="204.44972990987912"/>
    <n v="180.04710121183996"/>
    <n v="385.42100240963424"/>
    <n v="5.1602617621838576"/>
    <e v="#REF!"/>
    <m/>
  </r>
  <r>
    <x v="3258"/>
    <n v="17232.148438"/>
    <n v="94.2"/>
    <n v="5.8609238813719982"/>
    <m/>
    <x v="0"/>
    <n v="0.11019466721511059"/>
    <n v="11.083008032524916"/>
    <n v="10.666600000000001"/>
    <n v="3.903849703981721E-2"/>
    <m/>
    <n v="1264.2847899999999"/>
    <n v="52.229455272835573"/>
    <m/>
    <m/>
    <m/>
    <m/>
    <n v="219.41803312602724"/>
    <n v="209.11398400019357"/>
    <n v="178.54970980266685"/>
    <n v="380.35727009426392"/>
    <n v="5.0245394155315992"/>
    <e v="#REF!"/>
    <m/>
  </r>
  <r>
    <x v="3259"/>
    <n v="17102.5"/>
    <n v="94.57"/>
    <n v="5.9048291493021345"/>
    <m/>
    <x v="0"/>
    <n v="0.10932328292548542"/>
    <n v="10.998764645445798"/>
    <n v="10.712199999999999"/>
    <n v="2.6751241149885141E-2"/>
    <m/>
    <n v="1274.619019"/>
    <n v="53.079198401643595"/>
    <m/>
    <m/>
    <m/>
    <m/>
    <n v="217.76721138629046"/>
    <n v="207.52448138086078"/>
    <n v="179.25101970316564"/>
    <n v="383.4662999284115"/>
    <n v="5.1062857753484829"/>
    <e v="#REF!"/>
    <m/>
  </r>
  <r>
    <x v="3260"/>
    <n v="17206.441406000002"/>
    <n v="98.04"/>
    <n v="6.3373897705710549"/>
    <m/>
    <x v="0"/>
    <n v="0.1012949254912443"/>
    <n v="11.065322247375665"/>
    <n v="11.1059"/>
    <n v="-3.6537113268024779E-3"/>
    <m/>
    <n v="1320.5491939999999"/>
    <n v="56.903090664652254"/>
    <m/>
    <m/>
    <m/>
    <m/>
    <n v="219.09070386588061"/>
    <n v="208.78028894359178"/>
    <n v="185.82816931054629"/>
    <n v="397.28429102988775"/>
    <n v="5.4741490298256199"/>
    <e v="#REF!"/>
    <m/>
  </r>
  <r>
    <x v="3261"/>
    <n v="17782.066406000002"/>
    <n v="98.36"/>
    <n v="6.3779909736308271"/>
    <m/>
    <x v="0"/>
    <n v="0.10062840462108893"/>
    <n v="11.435204357569207"/>
    <n v="11.1401"/>
    <n v="2.649027904320489E-2"/>
    <m/>
    <n v="1309.3287350000001"/>
    <n v="55.93466032564455"/>
    <m/>
    <m/>
    <m/>
    <m/>
    <n v="226.42017330334491"/>
    <n v="215.75921753824599"/>
    <n v="186.43470760286954"/>
    <n v="393.90864086925853"/>
    <n v="5.3809848108208014"/>
    <e v="#REF!"/>
    <m/>
  </r>
  <r>
    <x v="3262"/>
    <n v="17813.644531000002"/>
    <n v="96.07"/>
    <n v="6.0802754209690093"/>
    <m/>
    <x v="0"/>
    <n v="0.10530879161483801"/>
    <n v="11.455213306713844"/>
    <n v="10.886200000000001"/>
    <n v="5.2269231385960513E-2"/>
    <m/>
    <n v="1266.3538820000001"/>
    <n v="52.261533959274352"/>
    <m/>
    <m/>
    <m/>
    <m/>
    <n v="226.82225956102991"/>
    <n v="216.13674600876709"/>
    <n v="182.09416794843102"/>
    <n v="380.97975182537289"/>
    <n v="5.027625425591788"/>
    <e v="#REF!"/>
    <m/>
  </r>
  <r>
    <x v="3263"/>
    <n v="17364.546875"/>
    <n v="92.71"/>
    <n v="5.6542845681991887"/>
    <m/>
    <x v="0"/>
    <n v="0.11266955398064366"/>
    <n v="11.166126665006281"/>
    <n v="10.501799999999999"/>
    <n v="6.3258361900462967E-2"/>
    <m/>
    <n v="1168.259399"/>
    <n v="44.163815932594574"/>
    <m/>
    <m/>
    <m/>
    <m/>
    <n v="221.10387077651069"/>
    <n v="210.6822647712458"/>
    <n v="175.72551587903655"/>
    <n v="351.46824456031419"/>
    <n v="4.2486147468785695"/>
    <e v="#REF!"/>
    <m/>
  </r>
  <r>
    <x v="3264"/>
    <n v="16759.041015999999"/>
    <n v="91.1"/>
    <n v="5.4559266054284903"/>
    <m/>
    <x v="0"/>
    <n v="0.11657692341813863"/>
    <n v="10.775919734405486"/>
    <n v="10.323499999999999"/>
    <n v="4.382425867249351E-2"/>
    <m/>
    <n v="1167.6098629999999"/>
    <n v="44.111298769477905"/>
    <m/>
    <m/>
    <m/>
    <m/>
    <n v="213.39392647640892"/>
    <n v="203.31984785311695"/>
    <n v="172.67387009578502"/>
    <n v="351.27283309784775"/>
    <n v="4.2435625296058985"/>
    <e v="#REF!"/>
    <m/>
  </r>
  <r>
    <x v="3265"/>
    <n v="16441.787109000001"/>
    <n v="92.97"/>
    <n v="5.6792283525852527"/>
    <m/>
    <x v="0"/>
    <n v="0.11178493084171814"/>
    <n v="10.571653031558776"/>
    <n v="10.5382"/>
    <n v="3.1744540394731402E-3"/>
    <m/>
    <n v="1217.7036129999999"/>
    <n v="47.895063061042663"/>
    <m/>
    <m/>
    <m/>
    <m/>
    <n v="209.35431246507753"/>
    <n v="199.46574760294075"/>
    <n v="176.21832824154922"/>
    <n v="366.34342648747833"/>
    <n v="4.6075654226618417"/>
    <e v="#REF!"/>
    <m/>
  </r>
  <r>
    <x v="3266"/>
    <n v="16904.527343999998"/>
    <n v="92.26"/>
    <n v="5.5918111087609876"/>
    <m/>
    <x v="0"/>
    <n v="0.11348648634127907"/>
    <n v="10.868900395904831"/>
    <n v="10.4674"/>
    <n v="3.835722298802291E-2"/>
    <m/>
    <n v="1213.599976"/>
    <n v="47.57102708937704"/>
    <m/>
    <m/>
    <m/>
    <m/>
    <n v="215.24641306862591"/>
    <n v="205.07420519942954"/>
    <n v="174.87257140545694"/>
    <n v="365.1088564134543"/>
    <n v="4.5763927538453855"/>
    <e v="#REF!"/>
    <m/>
  </r>
  <r>
    <x v="3267"/>
    <n v="16818.380859000001"/>
    <n v="92.19"/>
    <n v="5.5826527527216632"/>
    <m/>
    <x v="0"/>
    <n v="0.11365278897174487"/>
    <n v="10.813230380181647"/>
    <n v="10.464499999999999"/>
    <n v="3.332508769474396E-2"/>
    <m/>
    <n v="1218.182129"/>
    <n v="47.929017719265779"/>
    <m/>
    <m/>
    <m/>
    <m/>
    <n v="214.14950444069547"/>
    <n v="204.02382440541902"/>
    <n v="174.73989115401122"/>
    <n v="366.48738696291559"/>
    <n v="4.6108319035717376"/>
    <e v="#REF!"/>
    <m/>
  </r>
  <r>
    <x v="3268"/>
    <n v="16829.644531000002"/>
    <n v="92.58"/>
    <n v="5.6292077201352191"/>
    <m/>
    <x v="0"/>
    <n v="0.11268528070243368"/>
    <n v="10.820190630517372"/>
    <n v="10.5006"/>
    <n v="3.0435463737059854E-2"/>
    <m/>
    <n v="1220.1594239999999"/>
    <n v="48.083371556785806"/>
    <m/>
    <m/>
    <m/>
    <m/>
    <n v="214.2929254868238"/>
    <n v="204.15515027589305"/>
    <n v="175.47910969778022"/>
    <n v="367.08225177052827"/>
    <n v="4.6256809372541028"/>
    <e v="#REF!"/>
    <m/>
  </r>
  <r>
    <x v="3269"/>
    <n v="16919.291015999999"/>
    <n v="91.4"/>
    <n v="5.4830662717341028"/>
    <m/>
    <x v="0"/>
    <n v="0.11555192798962596"/>
    <n v="10.876694109345983"/>
    <n v="10.373699999999999"/>
    <n v="4.8487435471045393E-2"/>
    <m/>
    <n v="1212.791626"/>
    <n v="47.497786055770661"/>
    <m/>
    <m/>
    <m/>
    <m/>
    <n v="215.43439983554666"/>
    <n v="205.22125683586725"/>
    <n v="173.24249974483811"/>
    <n v="364.86566611193945"/>
    <n v="4.5693468741158894"/>
    <e v="#REF!"/>
    <m/>
  </r>
  <r>
    <x v="3270"/>
    <n v="16716.400390999999"/>
    <n v="91.18"/>
    <n v="5.4560129762574725"/>
    <m/>
    <x v="0"/>
    <n v="0.1161021804447978"/>
    <n v="10.745984640281936"/>
    <n v="10.3505"/>
    <n v="3.8209230499196778E-2"/>
    <m/>
    <n v="1189.9860839999999"/>
    <n v="45.710295777847016"/>
    <m/>
    <m/>
    <m/>
    <m/>
    <n v="212.85098070836224"/>
    <n v="202.75503306860847"/>
    <n v="172.82550466886588"/>
    <n v="358.00466947039945"/>
    <n v="4.3973880568280119"/>
    <e v="#REF!"/>
    <m/>
  </r>
  <r>
    <x v="3271"/>
    <n v="16552.322265999999"/>
    <n v="91.13"/>
    <n v="5.4493722038351358"/>
    <m/>
    <x v="0"/>
    <n v="0.11622346971596068"/>
    <n v="10.640231578085137"/>
    <n v="10.3461"/>
    <n v="2.8429222420538913E-2"/>
    <m/>
    <n v="1201.595337"/>
    <n v="46.600975602293119"/>
    <m/>
    <m/>
    <m/>
    <m/>
    <n v="210.76176359210783"/>
    <n v="200.75968630974171"/>
    <n v="172.73073306069034"/>
    <n v="361.49728744210955"/>
    <n v="4.4830725783527035"/>
    <e v="#REF!"/>
    <m/>
  </r>
  <r>
    <x v="3272"/>
    <n v="16641.330077999999"/>
    <n v="91.95"/>
    <n v="5.5467718396949222"/>
    <m/>
    <x v="0"/>
    <n v="0.11412583089431393"/>
    <n v="10.697169517540106"/>
    <n v="10.4361"/>
    <n v="2.5016003827110334E-2"/>
    <m/>
    <n v="1199.232788"/>
    <n v="46.416528663033255"/>
    <m/>
    <m/>
    <m/>
    <m/>
    <n v="211.89510567723192"/>
    <n v="201.83399026452082"/>
    <n v="174.28498743476877"/>
    <n v="360.78651982455091"/>
    <n v="4.4653285503603737"/>
    <e v="#REF!"/>
    <m/>
  </r>
  <r>
    <x v="3273"/>
    <n v="16688.847656000002"/>
    <n v="92.4"/>
    <n v="5.5983629459867883"/>
    <m/>
    <x v="0"/>
    <n v="0.1130028346565836"/>
    <n v="10.726597352277741"/>
    <n v="10.4872"/>
    <n v="2.2827575737827122E-2"/>
    <m/>
    <n v="1214.7788089999999"/>
    <n v="47.615046628042684"/>
    <m/>
    <m/>
    <m/>
    <m/>
    <n v="212.50014999548313"/>
    <n v="202.38923408861868"/>
    <n v="175.13793190834838"/>
    <n v="365.46350570238309"/>
    <n v="4.5806274889373695"/>
    <e v="#REF!"/>
    <m/>
  </r>
  <r>
    <x v="3274"/>
    <n v="16680.205077999999"/>
    <n v="93.33"/>
    <n v="5.7103688088111273"/>
    <m/>
    <x v="0"/>
    <n v="0.11072221993130114"/>
    <n v="10.720763377026655"/>
    <n v="10.594099999999999"/>
    <n v="1.1956029962588266E-2"/>
    <m/>
    <n v="1256.526611"/>
    <n v="50.886469407716703"/>
    <m/>
    <m/>
    <m/>
    <m/>
    <n v="212.39010350460467"/>
    <n v="202.27915875494276"/>
    <n v="176.90068382041292"/>
    <n v="378.02323917917033"/>
    <n v="4.8953424829091539"/>
    <e v="#REF!"/>
    <m/>
  </r>
  <r>
    <x v="3275"/>
    <n v="16863.472656000002"/>
    <n v="93.66"/>
    <n v="5.7500574749879023"/>
    <m/>
    <x v="0"/>
    <n v="0.10993346407537125"/>
    <n v="10.838271696278134"/>
    <n v="10.6335"/>
    <n v="1.9257224458375299E-2"/>
    <m/>
    <n v="1250.4385990000001"/>
    <n v="50.392070331839896"/>
    <m/>
    <m/>
    <m/>
    <m/>
    <n v="214.72366113644679"/>
    <n v="204.49630347952754"/>
    <n v="177.52617643437131"/>
    <n v="376.19167429526379"/>
    <n v="4.8477806687801559"/>
    <e v="#REF!"/>
    <m/>
  </r>
  <r>
    <x v="3276"/>
    <n v="16836.472656000002"/>
    <n v="93.96"/>
    <n v="5.7861956070437577"/>
    <m/>
    <x v="0"/>
    <n v="0.10922349126116519"/>
    <n v="10.820636967289524"/>
    <n v="10.6701"/>
    <n v="1.4108299574467242E-2"/>
    <m/>
    <n v="1269.3790280000001"/>
    <n v="51.917313491982668"/>
    <m/>
    <m/>
    <m/>
    <m/>
    <n v="214.37986843319112"/>
    <n v="204.16357174959015"/>
    <n v="178.09480608342437"/>
    <n v="381.88986027822909"/>
    <n v="4.9945109828600955"/>
    <e v="#REF!"/>
    <m/>
  </r>
  <r>
    <x v="3277"/>
    <n v="17093.992188"/>
    <n v="95.83"/>
    <n v="6.0143347605514217"/>
    <m/>
    <x v="0"/>
    <n v="0.10487025502347282"/>
    <n v="10.98528446219682"/>
    <n v="10.8817"/>
    <n v="9.5191433504708822E-3"/>
    <m/>
    <n v="1321.5389399999999"/>
    <n v="56.179629886160839"/>
    <m/>
    <m/>
    <m/>
    <m/>
    <n v="217.65888087939152"/>
    <n v="207.27013754063489"/>
    <n v="181.63926422918857"/>
    <n v="397.58205391497847"/>
    <n v="5.4045511912471298"/>
    <e v="#REF!"/>
    <m/>
  </r>
  <r>
    <x v="3278"/>
    <n v="17192.949218999998"/>
    <n v="97.54"/>
    <n v="6.2282246392234715"/>
    <m/>
    <x v="0"/>
    <n v="0.10112216561400084"/>
    <n v="11.048590642711989"/>
    <n v="11.075699999999999"/>
    <n v="-2.4476427935038458E-3"/>
    <m/>
    <n v="1336.5860600000001"/>
    <n v="57.457479253106335"/>
    <m/>
    <m/>
    <m/>
    <m/>
    <n v="218.91890699767461"/>
    <n v="208.46459734617804"/>
    <n v="184.88045322879114"/>
    <n v="402.10894653541476"/>
    <n v="5.5274819106618711"/>
    <e v="#REF!"/>
    <m/>
  </r>
  <r>
    <x v="3279"/>
    <n v="17446.359375"/>
    <n v="97.99"/>
    <n v="6.284934639782751"/>
    <m/>
    <x v="0"/>
    <n v="0.10018384913635361"/>
    <n v="11.211146121819226"/>
    <n v="11.1274"/>
    <n v="7.5261176752186021E-3"/>
    <m/>
    <n v="1387.9327390000001"/>
    <n v="61.870492318870845"/>
    <m/>
    <m/>
    <m/>
    <m/>
    <n v="222.14559450003304"/>
    <n v="211.53169102304062"/>
    <n v="185.73339770237075"/>
    <n v="417.55648083094837"/>
    <n v="5.9520193287597776"/>
    <e v="#REF!"/>
    <m/>
  </r>
  <r>
    <x v="3280"/>
    <n v="18117.59375"/>
    <n v="106.7"/>
    <n v="7.4013355241512295"/>
    <m/>
    <x v="0"/>
    <n v="8.2368626412876414E-2"/>
    <n v="11.642182754723937"/>
    <n v="12.1098"/>
    <n v="-3.8614778549279305E-2"/>
    <m/>
    <n v="1417.9384769999999"/>
    <n v="64.543988187608463"/>
    <m/>
    <m/>
    <m/>
    <m/>
    <n v="230.69246414075045"/>
    <n v="219.66448198486387"/>
    <n v="202.24261184654515"/>
    <n v="426.5836404417538"/>
    <n v="6.2092130004065806"/>
    <e v="#REF!"/>
    <m/>
  </r>
  <r>
    <x v="3281"/>
    <n v="18868.90625"/>
    <n v="108.88"/>
    <n v="7.7028419290223562"/>
    <m/>
    <x v="0"/>
    <n v="7.8998572928140623E-2"/>
    <n v="12.124652997538595"/>
    <n v="12.359500000000001"/>
    <n v="-1.9001335204612335E-2"/>
    <m/>
    <n v="1451.6148679999999"/>
    <n v="67.608118502479101"/>
    <m/>
    <m/>
    <m/>
    <m/>
    <n v="240.2589735987047"/>
    <n v="228.76772131667991"/>
    <n v="206.37465396299751"/>
    <n v="436.71510785218356"/>
    <n v="6.5039861980393754"/>
    <e v="#REF!"/>
    <m/>
  </r>
  <r>
    <x v="3282"/>
    <n v="21175.833984000001"/>
    <n v="119.78"/>
    <n v="9.240651113499263"/>
    <m/>
    <x v="0"/>
    <n v="6.3177332736173528E-2"/>
    <n v="13.605606309779501"/>
    <n v="13.588900000000001"/>
    <n v="1.2294085451729497E-3"/>
    <m/>
    <n v="1567.8460689999999"/>
    <n v="78.426840162008901"/>
    <m/>
    <m/>
    <m/>
    <m/>
    <n v="269.63322996490109"/>
    <n v="256.71032014293246"/>
    <n v="227.03486454525941"/>
    <n v="471.68300643153583"/>
    <n v="7.5447608551751353"/>
    <e v="#REF!"/>
    <m/>
  </r>
  <r>
    <x v="3283"/>
    <n v="21161.050781000002"/>
    <n v="115.89"/>
    <n v="8.6394069399186755"/>
    <m/>
    <x v="0"/>
    <n v="6.7277564245848215E-2"/>
    <n v="13.59575413771555"/>
    <n v="13.151999999999999"/>
    <n v="3.3740430179102221E-2"/>
    <m/>
    <n v="1515.5069579999999"/>
    <n v="73.188738287661479"/>
    <m/>
    <m/>
    <m/>
    <m/>
    <n v="269.44499450852533"/>
    <n v="256.52442954849261"/>
    <n v="219.66163342920447"/>
    <n v="455.93690117377929"/>
    <n v="7.0408488539347722"/>
    <e v="#REF!"/>
    <m/>
  </r>
  <r>
    <x v="3284"/>
    <n v="20686.746093999998"/>
    <n v="118.28"/>
    <n v="8.9946635786471045"/>
    <m/>
    <x v="0"/>
    <n v="6.4499131095820034E-2"/>
    <n v="13.290672398962505"/>
    <n v="13.413399999999999"/>
    <n v="-9.1496265702577517E-3"/>
    <m/>
    <n v="1552.556519"/>
    <n v="76.765247806691207"/>
    <m/>
    <m/>
    <m/>
    <m/>
    <n v="263.40564300813423"/>
    <n v="250.76815312523877"/>
    <n v="224.191716299994"/>
    <n v="467.08317928422849"/>
    <n v="7.3849135766954399"/>
    <e v="#REF!"/>
    <m/>
  </r>
  <r>
    <x v="3285"/>
    <n v="21085.373047000001"/>
    <n v="125.07"/>
    <n v="10.026152901900099"/>
    <m/>
    <x v="0"/>
    <n v="5.709047938731443E-2"/>
    <n v="13.546426799943633"/>
    <n v="14.1751"/>
    <n v="-4.4350530158966617E-2"/>
    <m/>
    <n v="1659.75415"/>
    <n v="87.36364600184028"/>
    <m/>
    <m/>
    <m/>
    <m/>
    <n v="268.48138514748371"/>
    <n v="255.59372228099465"/>
    <n v="237.06170069022869"/>
    <n v="499.33334839979011"/>
    <n v="8.404492838911521"/>
    <e v="#REF!"/>
    <m/>
  </r>
  <r>
    <x v="3286"/>
    <n v="22721.087890999999"/>
    <n v="129.62"/>
    <n v="10.751759070693421"/>
    <m/>
    <x v="0"/>
    <n v="5.2933646816757288E-2"/>
    <n v="14.596162040245973"/>
    <n v="14.6462"/>
    <n v="-3.4164465700337043E-3"/>
    <m/>
    <n v="1628.2510990000001"/>
    <n v="84.04073209530911"/>
    <m/>
    <m/>
    <m/>
    <m/>
    <n v="289.30904544282305"/>
    <n v="275.40010675719657"/>
    <n v="245.6859170342004"/>
    <n v="489.85572549965195"/>
    <n v="8.084824333648216"/>
    <e v="#REF!"/>
    <m/>
  </r>
  <r>
    <x v="3287"/>
    <n v="22929.626952999999"/>
    <n v="129.46"/>
    <n v="10.723922710940846"/>
    <m/>
    <x v="0"/>
    <n v="5.3061571562462641E-2"/>
    <n v="14.729745387464204"/>
    <n v="14.6281"/>
    <n v="6.9486390894377692E-3"/>
    <m/>
    <n v="1556.6042480000001"/>
    <n v="76.64278126582029"/>
    <m/>
    <m/>
    <m/>
    <m/>
    <n v="291.96438647465186"/>
    <n v="277.92055480261064"/>
    <n v="245.38264788803878"/>
    <n v="468.30092956066858"/>
    <n v="7.3731321411343114"/>
    <e v="#REF!"/>
    <m/>
  </r>
  <r>
    <x v="3288"/>
    <n v="22639.267577999999"/>
    <n v="128.63"/>
    <n v="10.585139111780851"/>
    <m/>
    <x v="0"/>
    <n v="5.3739191106229517E-2"/>
    <n v="14.542843130117998"/>
    <n v="14.540699999999999"/>
    <n v="1.4738837318684084E-4"/>
    <m/>
    <n v="1611.7110600000001"/>
    <n v="82.067274163734695"/>
    <m/>
    <m/>
    <m/>
    <m/>
    <n v="288.26722223587882"/>
    <n v="274.3940865786775"/>
    <n v="243.80943919232521"/>
    <n v="484.87969151502051"/>
    <n v="7.8949751937272366"/>
    <e v="#REF!"/>
    <m/>
  </r>
  <r>
    <x v="3289"/>
    <n v="23108.955077999999"/>
    <n v="129.91"/>
    <n v="10.794503610623655"/>
    <m/>
    <x v="0"/>
    <n v="5.2666873944218727E-2"/>
    <n v="14.844171103037411"/>
    <n v="14.6881"/>
    <n v="1.062568358313265E-2"/>
    <m/>
    <n v="1603.105957"/>
    <n v="81.188850773702825"/>
    <m/>
    <m/>
    <m/>
    <m/>
    <n v="294.24778280293032"/>
    <n v="280.07953701983593"/>
    <n v="246.23559236161836"/>
    <n v="482.29086539621539"/>
    <n v="7.8104697566384536"/>
    <e v="#REF!"/>
    <m/>
  </r>
  <r>
    <x v="3290"/>
    <n v="23030.716797000001"/>
    <n v="129.80000000000001"/>
    <n v="10.774924281972387"/>
    <m/>
    <x v="0"/>
    <n v="5.275332268395598E-2"/>
    <n v="14.793529243126626"/>
    <n v="14.659800000000001"/>
    <n v="9.1221737763560462E-3"/>
    <m/>
    <n v="1598.1564940000001"/>
    <n v="80.685444467666144"/>
    <m/>
    <m/>
    <m/>
    <m/>
    <n v="293.25156983540938"/>
    <n v="279.124027373714"/>
    <n v="246.02709482363227"/>
    <n v="480.8018304493404"/>
    <n v="7.7620414356173839"/>
    <e v="#REF!"/>
    <m/>
  </r>
  <r>
    <x v="3291"/>
    <n v="23774.648438"/>
    <n v="127.05"/>
    <n v="10.314628572391461"/>
    <m/>
    <x v="0"/>
    <n v="5.4985886903801878E-2"/>
    <n v="15.270193210434371"/>
    <n v="14.3521"/>
    <n v="6.3969259581132532E-2"/>
    <m/>
    <n v="1567.326538"/>
    <n v="77.566453706394412"/>
    <m/>
    <m/>
    <m/>
    <m/>
    <n v="302.72409835010592"/>
    <n v="288.11771401009844"/>
    <n v="240.81465637397901"/>
    <n v="471.52670668447547"/>
    <n v="7.4619905939070081"/>
    <e v="#REF!"/>
    <m/>
  </r>
  <r>
    <x v="3292"/>
    <n v="22840.796875"/>
    <n v="129.43"/>
    <n v="10.699781964685929"/>
    <m/>
    <x v="0"/>
    <n v="5.2922947319270768E-2"/>
    <n v="14.670008868793651"/>
    <n v="14.621700000000001"/>
    <n v="3.3039160148033986E-3"/>
    <m/>
    <n v="1586.5354"/>
    <n v="79.465687146470614"/>
    <m/>
    <m/>
    <m/>
    <m/>
    <n v="290.83330748776189"/>
    <n v="276.79344730861243"/>
    <n v="245.32578492313345"/>
    <n v="477.30565013908858"/>
    <n v="7.644699244209967"/>
    <e v="#REF!"/>
    <m/>
  </r>
  <r>
    <x v="3293"/>
    <n v="23137.835938"/>
    <n v="132.25"/>
    <n v="11.164686175716673"/>
    <m/>
    <x v="0"/>
    <n v="5.0614039116374618E-2"/>
    <n v="14.86040201375066"/>
    <n v="14.7888"/>
    <n v="4.8416378442239782E-3"/>
    <m/>
    <n v="1641.792725"/>
    <n v="84.998907247337542"/>
    <m/>
    <m/>
    <m/>
    <m/>
    <n v="294.61552461521728"/>
    <n v="280.3857815333505"/>
    <n v="250.67090362423238"/>
    <n v="493.92969359508203"/>
    <n v="8.1770019907422924"/>
    <e v="#REF!"/>
    <m/>
  </r>
  <r>
    <x v="3294"/>
    <n v="23720.824218999998"/>
    <n v="133.69"/>
    <n v="11.406443660969794"/>
    <m/>
    <x v="0"/>
    <n v="4.9509185640528787E-2"/>
    <n v="15.234432911238665"/>
    <n v="14.954000000000001"/>
    <n v="1.8753036728545114E-2"/>
    <m/>
    <n v="1643.241577"/>
    <n v="85.146734327563038"/>
    <m/>
    <m/>
    <m/>
    <m/>
    <n v="302.03875117415646"/>
    <n v="287.44298936748265"/>
    <n v="253.40032593968715"/>
    <n v="494.36557750023491"/>
    <n v="8.1912231421480648"/>
    <e v="#REF!"/>
    <m/>
  </r>
  <r>
    <x v="3295"/>
    <n v="23469.412109000001"/>
    <n v="130.72999999999999"/>
    <n v="10.900034556281433"/>
    <m/>
    <x v="0"/>
    <n v="5.1698951774091034E-2"/>
    <n v="15.072573997487828"/>
    <n v="14.6244"/>
    <n v="3.0645633153348451E-2"/>
    <m/>
    <n v="1664.7456050000001"/>
    <n v="87.373003384680729"/>
    <m/>
    <m/>
    <m/>
    <m/>
    <n v="298.8375049175599"/>
    <n v="284.38903847246826"/>
    <n v="247.78984673569676"/>
    <n v="500.83501654656766"/>
    <n v="8.4053930309327178"/>
    <e v="#REF!"/>
    <m/>
  </r>
  <r>
    <x v="3296"/>
    <n v="22954.021484000001"/>
    <n v="128.66999999999999"/>
    <n v="10.552699055583497"/>
    <m/>
    <x v="0"/>
    <n v="5.3325570481110002E-2"/>
    <n v="14.740427748036845"/>
    <n v="14.3971"/>
    <n v="2.3847007247073781E-2"/>
    <m/>
    <n v="1616.2470699999999"/>
    <n v="82.275823338327967"/>
    <m/>
    <m/>
    <m/>
    <m/>
    <n v="292.27500357676831"/>
    <n v="278.12210937798545"/>
    <n v="243.88525647886561"/>
    <n v="486.24434004545185"/>
    <n v="7.9150378871316889"/>
    <e v="#REF!"/>
    <m/>
  </r>
  <r>
    <x v="3297"/>
    <n v="22757.267577999999"/>
    <n v="129.75"/>
    <n v="10.72855512387873"/>
    <m/>
    <x v="0"/>
    <n v="5.2427611352592204E-2"/>
    <n v="14.613697550613836"/>
    <n v="14.517799999999999"/>
    <n v="6.6055153407427181E-3"/>
    <m/>
    <n v="1672.0035399999999"/>
    <n v="87.950177339143451"/>
    <m/>
    <m/>
    <m/>
    <m/>
    <n v="289.7697236797369"/>
    <n v="275.73096643209163"/>
    <n v="245.93232321545673"/>
    <n v="503.01855016569914"/>
    <n v="8.4609178926925619"/>
    <e v="#REF!"/>
    <m/>
  </r>
  <r>
    <x v="3298"/>
    <n v="23263.416015999999"/>
    <n v="127.39"/>
    <n v="10.337029249942184"/>
    <m/>
    <x v="0"/>
    <n v="5.4332075504820873E-2"/>
    <n v="14.93833458234721"/>
    <n v="14.255699999999999"/>
    <n v="4.788502720646548E-2"/>
    <m/>
    <n v="1650.716797"/>
    <n v="85.708533560996585"/>
    <m/>
    <m/>
    <m/>
    <m/>
    <n v="296.21454367042753"/>
    <n v="281.85621175001796"/>
    <n v="241.4591033095725"/>
    <n v="496.61448082885443"/>
    <n v="8.2452689363700546"/>
    <e v="#REF!"/>
    <m/>
  </r>
  <r>
    <x v="3299"/>
    <n v="22946.566406000002"/>
    <n v="122.45"/>
    <n v="9.5341696919102414"/>
    <m/>
    <x v="0"/>
    <n v="5.854308591265299E-2"/>
    <n v="14.734489745235507"/>
    <n v="13.705299999999999"/>
    <n v="7.5094287993368036E-2"/>
    <m/>
    <n v="1546.438232"/>
    <n v="74.877899820196035"/>
    <m/>
    <m/>
    <m/>
    <m/>
    <n v="292.18007759830164"/>
    <n v="278.01007125447711"/>
    <n v="232.09566842183182"/>
    <n v="465.24250623383676"/>
    <n v="7.2033483220047341"/>
    <e v="#REF!"/>
    <m/>
  </r>
  <r>
    <x v="3300"/>
    <n v="21819.005859000001"/>
    <n v="121.02"/>
    <n v="9.3103626437790563"/>
    <m/>
    <x v="0"/>
    <n v="5.9907398412978853E-2"/>
    <n v="14.010093919704714"/>
    <n v="13.5525"/>
    <n v="3.3764539362089119E-2"/>
    <m/>
    <n v="1514.8691409999999"/>
    <n v="71.818925521248559"/>
    <m/>
    <m/>
    <m/>
    <m/>
    <n v="277.82277802283659"/>
    <n v="264.34218464595835"/>
    <n v="229.38520042801213"/>
    <n v="455.74501534642565"/>
    <n v="6.9090711396012328"/>
    <e v="#REF!"/>
    <m/>
  </r>
  <r>
    <x v="3301"/>
    <n v="21787"/>
    <n v="120.68"/>
    <n v="9.2547008789640444"/>
    <m/>
    <x v="0"/>
    <n v="6.0240893984011799E-2"/>
    <n v="13.988450490172957"/>
    <n v="13.5129"/>
    <n v="3.5192334004762627E-2"/>
    <m/>
    <n v="1507.165894"/>
    <n v="71.083021842281809"/>
    <m/>
    <m/>
    <m/>
    <m/>
    <n v="277.41524540114659"/>
    <n v="263.93381683069276"/>
    <n v="228.74075349241863"/>
    <n v="453.42751060148464"/>
    <n v="6.8382762783167763"/>
    <e v="#REF!"/>
    <m/>
  </r>
  <r>
    <x v="3302"/>
    <n v="21801.822265999999"/>
    <n v="124.12"/>
    <n v="9.7811346842708033"/>
    <m/>
    <x v="0"/>
    <n v="5.6803408217890053E-2"/>
    <n v="13.997602868295395"/>
    <n v="13.9009"/>
    <n v="6.9565904578405835E-3"/>
    <m/>
    <n v="1556.8751219999999"/>
    <n v="75.769979823472141"/>
    <m/>
    <m/>
    <m/>
    <m/>
    <n v="277.60397824916566"/>
    <n v="264.1065037264022"/>
    <n v="235.26104013489396"/>
    <n v="468.38242140174293"/>
    <n v="7.2891675424973439"/>
    <e v="#REF!"/>
    <m/>
  </r>
  <r>
    <x v="3303"/>
    <n v="22220.585938"/>
    <n v="134.82"/>
    <n v="11.466154827993668"/>
    <m/>
    <x v="0"/>
    <n v="4.7006760256097214E-2"/>
    <n v="14.26609382630007"/>
    <n v="15.0962"/>
    <n v="-5.4987756766598839E-2"/>
    <m/>
    <n v="1673.7459719999999"/>
    <n v="87.143473783767718"/>
    <m/>
    <m/>
    <m/>
    <m/>
    <n v="282.9361225018377"/>
    <n v="269.17238599695713"/>
    <n v="255.54216428445375"/>
    <n v="503.5427569615785"/>
    <n v="8.3833119940772836"/>
    <e v="#REF!"/>
    <m/>
  </r>
  <r>
    <x v="3304"/>
    <n v="24307.349609000001"/>
    <n v="137.36000000000001"/>
    <n v="11.896763741743852"/>
    <m/>
    <x v="0"/>
    <n v="4.5233104738871946E-2"/>
    <n v="15.605434780768197"/>
    <n v="15.356"/>
    <n v="1.6243473610848991E-2"/>
    <m/>
    <n v="1640.0676269999999"/>
    <n v="83.634398228008635"/>
    <m/>
    <m/>
    <m/>
    <m/>
    <n v="309.50701596512602"/>
    <n v="294.44304555991386"/>
    <n v="260.35656197976988"/>
    <n v="493.4107016945901"/>
    <n v="8.0457345035618886"/>
    <e v="#REF!"/>
    <m/>
  </r>
  <r>
    <x v="3305"/>
    <n v="23621.283202999999"/>
    <n v="138.80000000000001"/>
    <n v="12.1447366386979"/>
    <m/>
    <x v="0"/>
    <n v="4.4282356562545484E-2"/>
    <n v="15.164582159814973"/>
    <n v="15.507999999999999"/>
    <n v="-2.2144560238910649E-2"/>
    <m/>
    <n v="1694.7833250000001"/>
    <n v="89.212497937946793"/>
    <m/>
    <m/>
    <m/>
    <m/>
    <n v="300.77128913802852"/>
    <n v="286.1250467229633"/>
    <n v="263.08598429522465"/>
    <n v="509.87179787101587"/>
    <n v="8.5823547250430536"/>
    <e v="#REF!"/>
    <m/>
  </r>
  <r>
    <x v="3306"/>
    <n v="24833.048827999999"/>
    <n v="136.72"/>
    <n v="11.775064980852527"/>
    <m/>
    <x v="0"/>
    <n v="4.5607246001845993E-2"/>
    <n v="15.940861537623212"/>
    <n v="15.2722"/>
    <n v="4.3782921754770943E-2"/>
    <m/>
    <n v="1658.0363769999999"/>
    <n v="85.335026877176901"/>
    <m/>
    <m/>
    <m/>
    <m/>
    <n v="316.20077728362219"/>
    <n v="300.77187120547615"/>
    <n v="259.14348539512326"/>
    <n v="498.81656020927358"/>
    <n v="8.2093371227025926"/>
    <e v="#REF!"/>
    <m/>
  </r>
  <r>
    <x v="3307"/>
    <n v="24437.417968999998"/>
    <n v="132.79"/>
    <n v="11.09678146453683"/>
    <m/>
    <x v="0"/>
    <n v="4.8226821557203647E-2"/>
    <n v="15.686489396261063"/>
    <n v="14.835900000000001"/>
    <n v="5.7333184792365932E-2"/>
    <m/>
    <n v="1643.231689"/>
    <n v="83.808947186937957"/>
    <m/>
    <m/>
    <m/>
    <m/>
    <n v="311.16318459817893"/>
    <n v="295.97238249782595"/>
    <n v="251.69443699252793"/>
    <n v="494.36260271740395"/>
    <n v="8.062526333373226"/>
    <e v="#REF!"/>
    <m/>
  </r>
  <r>
    <x v="3308"/>
    <n v="24190.71875"/>
    <n v="133.79"/>
    <n v="11.262556410898185"/>
    <m/>
    <x v="0"/>
    <n v="4.7497948870392236E-2"/>
    <n v="15.527727892161829"/>
    <n v="14.933"/>
    <n v="3.9826417475512521E-2"/>
    <m/>
    <n v="1651.0738530000001"/>
    <n v="84.606708376384333"/>
    <m/>
    <m/>
    <m/>
    <m/>
    <n v="308.02194787999122"/>
    <n v="292.97687346899323"/>
    <n v="253.58986915603816"/>
    <n v="496.72190033315047"/>
    <n v="8.1392719651171479"/>
    <e v="#REF!"/>
    <m/>
  </r>
  <r>
    <x v="3309"/>
    <n v="23946.007813"/>
    <n v="129.22"/>
    <n v="10.491878481587817"/>
    <m/>
    <x v="0"/>
    <n v="5.0740347087297424E-2"/>
    <n v="15.370250862528527"/>
    <n v="14.4223"/>
    <n v="6.5728133690779345E-2"/>
    <m/>
    <n v="1608.373169"/>
    <n v="80.22838206014012"/>
    <m/>
    <m/>
    <m/>
    <m/>
    <n v="304.90602808193734"/>
    <n v="290.00559987986514"/>
    <n v="244.92774416879629"/>
    <n v="483.87549442376837"/>
    <n v="7.7180714560344894"/>
    <e v="#REF!"/>
    <m/>
  </r>
  <r>
    <x v="3310"/>
    <n v="23561.451172000001"/>
    <n v="129.76"/>
    <n v="10.575742342032878"/>
    <m/>
    <x v="0"/>
    <n v="5.031362613975391E-2"/>
    <n v="15.122234221876381"/>
    <n v="14.479799999999999"/>
    <n v="4.4367617085621536E-2"/>
    <m/>
    <n v="1634.3264160000001"/>
    <n v="82.81116769024014"/>
    <m/>
    <m/>
    <m/>
    <m/>
    <n v="300.00944411288907"/>
    <n v="285.32602663829459"/>
    <n v="245.95127753709181"/>
    <n v="491.68347112101412"/>
    <n v="7.966538688413527"/>
    <e v="#REF!"/>
    <m/>
  </r>
  <r>
    <x v="3311"/>
    <n v="23521.837890999999"/>
    <n v="129.57"/>
    <n v="10.54350030609751"/>
    <m/>
    <x v="0"/>
    <n v="5.0458349690907442E-2"/>
    <n v="15.096416655474853"/>
    <n v="14.4613"/>
    <n v="4.3918365255879666E-2"/>
    <m/>
    <n v="1605.8951420000001"/>
    <n v="79.927889195014473"/>
    <m/>
    <m/>
    <m/>
    <m/>
    <n v="299.50504570696995"/>
    <n v="284.838901288248"/>
    <n v="245.59114542602487"/>
    <n v="483.12998550647785"/>
    <n v="7.689163663735628"/>
    <e v="#REF!"/>
    <m/>
  </r>
  <r>
    <x v="3312"/>
    <n v="23150.929688"/>
    <n v="130.25"/>
    <n v="10.652883255392672"/>
    <m/>
    <x v="0"/>
    <n v="4.9926099293320765E-2"/>
    <n v="14.846581253313333"/>
    <n v="14.4366"/>
    <n v="2.8398740237544295E-2"/>
    <m/>
    <n v="1663.433716"/>
    <n v="85.653251216081969"/>
    <m/>
    <m/>
    <m/>
    <m/>
    <n v="294.78224815996742"/>
    <n v="280.12501168923598"/>
    <n v="246.88003929721185"/>
    <n v="500.44033765566155"/>
    <n v="8.2399507051238068"/>
    <e v="#REF!"/>
    <m/>
  </r>
  <r>
    <x v="3313"/>
    <n v="23647.019531000002"/>
    <n v="130.56"/>
    <n v="10.702301501570538"/>
    <m/>
    <x v="0"/>
    <n v="4.9685848334746797E-2"/>
    <n v="15.152693404348387"/>
    <n v="14.4709"/>
    <n v="4.7114789290810366E-2"/>
    <m/>
    <n v="1647.319336"/>
    <n v="83.991570160043977"/>
    <m/>
    <m/>
    <m/>
    <m/>
    <n v="301.0989914259913"/>
    <n v="285.90072991175771"/>
    <n v="247.46762326790005"/>
    <n v="495.59236223545452"/>
    <n v="8.0800948935230394"/>
    <e v="#REF!"/>
    <m/>
  </r>
  <r>
    <x v="3314"/>
    <n v="23476.632813"/>
    <n v="123.55"/>
    <n v="9.5518984683241932"/>
    <m/>
    <x v="0"/>
    <n v="5.5018706139704714E-2"/>
    <n v="15.031580105741332"/>
    <n v="13.698"/>
    <n v="9.7355826087117237E-2"/>
    <m/>
    <n v="1569.1676030000001"/>
    <n v="76.020196051587106"/>
    <m/>
    <m/>
    <m/>
    <m/>
    <n v="298.92944659709946"/>
    <n v="283.6155665055054"/>
    <n v="234.18064380169309"/>
    <n v="472.08058699926283"/>
    <n v="7.3132386589583875"/>
    <e v="#REF!"/>
    <m/>
  </r>
  <r>
    <x v="3315"/>
    <n v="22436.816406000002"/>
    <n v="123.91"/>
    <n v="9.6040890162381185"/>
    <m/>
    <x v="0"/>
    <n v="5.4695215131455789E-2"/>
    <n v="14.331652508497452"/>
    <n v="13.7438"/>
    <n v="4.2772196080956615E-2"/>
    <m/>
    <n v="1567.398682"/>
    <n v="75.842941128127109"/>
    <m/>
    <m/>
    <m/>
    <m/>
    <n v="285.68939869146567"/>
    <n v="270.40934596124345"/>
    <n v="234.86299938055677"/>
    <n v="471.54841104658652"/>
    <n v="7.2961865119492071"/>
    <e v="#REF!"/>
    <m/>
  </r>
  <r>
    <x v="3316"/>
    <n v="22428.322265999999"/>
    <n v="122.13"/>
    <n v="9.3270339561541569"/>
    <m/>
    <x v="0"/>
    <n v="5.6263790514688689E-2"/>
    <n v="14.314863968455676"/>
    <n v="13.545500000000001"/>
    <n v="5.6798491636017578E-2"/>
    <m/>
    <n v="1561.9331050000001"/>
    <n v="75.312067269870951"/>
    <m/>
    <m/>
    <m/>
    <m/>
    <n v="285.58124227100524"/>
    <n v="270.09258010820247"/>
    <n v="231.48913012950851"/>
    <n v="469.90410434950923"/>
    <n v="7.2451157777906854"/>
    <e v="#REF!"/>
    <m/>
  </r>
  <r>
    <x v="3317"/>
    <n v="22216.441406000002"/>
    <n v="122.39"/>
    <n v="9.3656170687689499"/>
    <m/>
    <x v="0"/>
    <n v="5.6021304103338034E-2"/>
    <n v="14.168384545563592"/>
    <n v="13.574199999999999"/>
    <n v="4.3773080223040273E-2"/>
    <m/>
    <n v="1534.0882570000001"/>
    <n v="72.624994729571412"/>
    <m/>
    <m/>
    <m/>
    <m/>
    <n v="282.88334991442997"/>
    <n v="267.32880915314036"/>
    <n v="231.98194249202118"/>
    <n v="461.52704369415665"/>
    <n v="6.986616013230635"/>
    <e v="#REF!"/>
    <m/>
  </r>
  <r>
    <x v="3318"/>
    <n v="21720.080077999999"/>
    <n v="111.01"/>
    <n v="7.6230406545004419"/>
    <m/>
    <x v="0"/>
    <n v="6.6436272404922683E-2"/>
    <n v="13.840846890202265"/>
    <n v="12.3141"/>
    <n v="0.12398363584852046"/>
    <m/>
    <n v="1438.6607670000001"/>
    <n v="63.588125983975161"/>
    <m/>
    <m/>
    <m/>
    <m/>
    <n v="276.56314981277484"/>
    <n v="261.14883492397024"/>
    <n v="210.4119244712744"/>
    <n v="432.8178953476455"/>
    <n v="6.1172578518628375"/>
    <e v="#REF!"/>
    <m/>
  </r>
  <r>
    <x v="3319"/>
    <n v="20367.001952999999"/>
    <n v="110.32"/>
    <n v="7.527368735733706"/>
    <m/>
    <x v="0"/>
    <n v="6.7258704141640632E-2"/>
    <n v="12.968320935567716"/>
    <n v="12.2441"/>
    <n v="5.9148564252800684E-2"/>
    <m/>
    <n v="1429.158081"/>
    <n v="62.74648154519582"/>
    <m/>
    <m/>
    <m/>
    <m/>
    <n v="259.33432069018806"/>
    <n v="244.68603186709691"/>
    <n v="209.10407627845228"/>
    <n v="429.95903337753271"/>
    <n v="6.036290596232484"/>
    <e v="#REF!"/>
    <m/>
  </r>
  <r>
    <x v="3320"/>
    <n v="22156.40625"/>
    <n v="134.82"/>
    <n v="10.866812310832177"/>
    <m/>
    <x v="0"/>
    <n v="3.7381413092989639E-2"/>
    <n v="14.074149870356665"/>
    <n v="14.9649"/>
    <n v="-5.9522624918531664E-2"/>
    <m/>
    <n v="1680.3089600000001"/>
    <n v="84.793241310601346"/>
    <m/>
    <m/>
    <m/>
    <m/>
    <n v="282.11891848585157"/>
    <n v="265.55079110013031"/>
    <n v="255.54216428445375"/>
    <n v="505.51721731978739"/>
    <n v="8.157216668453076"/>
    <e v="#REF!"/>
    <m/>
  </r>
  <r>
    <x v="3321"/>
    <n v="24201.765625"/>
    <n v="139.4"/>
    <n v="11.603731098948037"/>
    <m/>
    <x v="0"/>
    <n v="3.4839682728703775E-2"/>
    <n v="15.361205706408851"/>
    <n v="15.4748"/>
    <n v="-7.3405984950466463E-3"/>
    <m/>
    <n v="1703.5070800000001"/>
    <n v="87.132285518188652"/>
    <m/>
    <m/>
    <m/>
    <m/>
    <n v="308.16260843624224"/>
    <n v="289.83493604685714"/>
    <n v="264.22324359333078"/>
    <n v="512.49632018040086"/>
    <n v="8.3822356688293986"/>
    <e v="#REF!"/>
    <m/>
  </r>
  <r>
    <x v="3322"/>
    <n v="24770.925781000002"/>
    <n v="135.31"/>
    <n v="10.921506768209635"/>
    <m/>
    <x v="0"/>
    <n v="3.6882263738106422E-2"/>
    <n v="15.709989492663198"/>
    <n v="15.0207"/>
    <n v="4.5889305602481834E-2"/>
    <m/>
    <n v="1656.1805420000001"/>
    <n v="82.288778182256905"/>
    <m/>
    <m/>
    <m/>
    <m/>
    <n v="315.40976060722932"/>
    <n v="296.41578186816093"/>
    <n v="256.47092604457379"/>
    <n v="498.25823637280212"/>
    <n v="7.9162841594430313"/>
    <e v="#REF!"/>
    <m/>
  </r>
  <r>
    <x v="3323"/>
    <n v="24373.457031000002"/>
    <n v="138.82"/>
    <n v="11.486739129365448"/>
    <m/>
    <x v="0"/>
    <n v="3.4966860050801442E-2"/>
    <n v="15.445650053025824"/>
    <n v="15.3985"/>
    <n v="3.0619900007029521E-3"/>
    <m/>
    <n v="1677.2154539999999"/>
    <n v="84.376881118569955"/>
    <m/>
    <m/>
    <m/>
    <m/>
    <n v="310.34876593974241"/>
    <n v="291.42823036691414"/>
    <n v="263.12389293849481"/>
    <n v="504.58654291281277"/>
    <n v="8.1171622932927043"/>
    <e v="#REF!"/>
    <m/>
  </r>
  <r>
    <x v="3324"/>
    <n v="25055.123047000001"/>
    <n v="149.6"/>
    <n v="13.269133719440298"/>
    <m/>
    <x v="0"/>
    <n v="2.9534370626741711E-2"/>
    <n v="15.865033779665641"/>
    <n v="16.5853"/>
    <n v="-4.3427988660703076E-2"/>
    <m/>
    <n v="1792.485107"/>
    <n v="95.972315700428425"/>
    <m/>
    <m/>
    <m/>
    <m/>
    <n v="319.02846232337771"/>
    <n v="299.34115451576736"/>
    <n v="283.55665166113545"/>
    <n v="539.26516191272424"/>
    <n v="9.2326577123511502"/>
    <e v="#REF!"/>
    <m/>
  </r>
  <r>
    <x v="3325"/>
    <n v="28041.601563"/>
    <n v="154.72"/>
    <n v="14.172268729282829"/>
    <m/>
    <x v="0"/>
    <n v="2.7511229242418601E-2"/>
    <n v="17.713871198366991"/>
    <n v="17.158799999999999"/>
    <n v="3.2349068604272668E-2"/>
    <m/>
    <n v="1735.321289"/>
    <n v="89.844102476400806"/>
    <m/>
    <m/>
    <m/>
    <m/>
    <n v="357.05548166525091"/>
    <n v="334.22498364037682"/>
    <n v="293.26126433830802"/>
    <n v="522.06755427351084"/>
    <n v="8.6431158775749548"/>
    <e v="#REF!"/>
    <m/>
  </r>
  <r>
    <x v="3326"/>
    <n v="27768.392577999999"/>
    <n v="156.88"/>
    <n v="14.566222264384864"/>
    <m/>
    <x v="0"/>
    <n v="2.6741644938473603E-2"/>
    <n v="17.527372283101826"/>
    <n v="17.389900000000001"/>
    <n v="7.9052946308963978E-3"/>
    <m/>
    <n v="1806.7607419999999"/>
    <n v="97.238975913758608"/>
    <m/>
    <m/>
    <m/>
    <m/>
    <n v="353.57669442425521"/>
    <n v="330.70612566712958"/>
    <n v="297.35539781149015"/>
    <n v="543.5599549849893"/>
    <n v="9.3545120210877997"/>
    <e v="#REF!"/>
    <m/>
  </r>
  <r>
    <x v="3327"/>
    <n v="28158.720702999999"/>
    <n v="148.47"/>
    <n v="13.002926791504217"/>
    <m/>
    <x v="0"/>
    <n v="2.9607377256602979E-2"/>
    <n v="17.759649614425992"/>
    <n v="16.460799999999999"/>
    <n v="7.8905619072341171E-2"/>
    <m/>
    <n v="1737.7170410000001"/>
    <n v="89.804866904326957"/>
    <m/>
    <m/>
    <m/>
    <m/>
    <n v="358.54676706316116"/>
    <n v="335.08872992073884"/>
    <n v="281.41481331636885"/>
    <n v="522.78831093984934"/>
    <n v="8.6393413660977387"/>
    <e v="#REF!"/>
    <m/>
  </r>
  <r>
    <x v="3328"/>
    <n v="27301.957031000002"/>
    <n v="158.24"/>
    <n v="14.712456244224368"/>
    <m/>
    <x v="0"/>
    <n v="2.5709236390166375E-2"/>
    <n v="17.205632964134676"/>
    <n v="17.54"/>
    <n v="-1.9063114929607994E-2"/>
    <m/>
    <n v="1816.4051509999999"/>
    <n v="97.935516036729595"/>
    <m/>
    <m/>
    <m/>
    <m/>
    <n v="347.63754117989743"/>
    <n v="324.63555433836353"/>
    <n v="299.93318555386418"/>
    <n v="546.46145400477315"/>
    <n v="9.421520058680473"/>
    <e v="#REF!"/>
    <m/>
  </r>
  <r>
    <x v="3329"/>
    <n v="28324.111327999999"/>
    <n v="154.68"/>
    <n v="14.048776338401659"/>
    <m/>
    <x v="0"/>
    <n v="2.6864683762789256E-2"/>
    <n v="17.835634767391628"/>
    <n v="17.150200000000002"/>
    <n v="3.9966575747899524E-2"/>
    <m/>
    <n v="1752.0447999999999"/>
    <n v="90.992910196038991"/>
    <m/>
    <m/>
    <m/>
    <m/>
    <n v="360.65269632471274"/>
    <n v="336.52241633645542"/>
    <n v="293.1854470517676"/>
    <n v="527.09878540170575"/>
    <n v="8.7536326279035972"/>
    <e v="#REF!"/>
    <m/>
  </r>
  <r>
    <x v="3330"/>
    <n v="27994.068359000001"/>
    <n v="149.79"/>
    <n v="13.155751186350232"/>
    <m/>
    <x v="0"/>
    <n v="2.8561866961538503E-2"/>
    <n v="17.585896124254731"/>
    <n v="16.588699999999999"/>
    <n v="6.0112975956809755E-2"/>
    <m/>
    <n v="1715.4608149999999"/>
    <n v="87.186175942504576"/>
    <m/>
    <m/>
    <m/>
    <m/>
    <n v="356.45023838015601"/>
    <n v="331.81035238487294"/>
    <n v="283.91678377220239"/>
    <n v="516.09257479644373"/>
    <n v="8.3874199955599877"/>
    <e v="#REF!"/>
    <m/>
  </r>
  <r>
    <x v="3331"/>
    <n v="27132.888672000001"/>
    <n v="152.18"/>
    <n v="13.573932361978702"/>
    <m/>
    <x v="0"/>
    <n v="2.7648932659053153E-2"/>
    <n v="17.031383180393522"/>
    <n v="16.8672"/>
    <n v="9.7338728652960338E-3"/>
    <m/>
    <n v="1772.7856449999999"/>
    <n v="93.010707821113371"/>
    <m/>
    <m/>
    <m/>
    <m/>
    <n v="345.48478309931937"/>
    <n v="321.34781274489438"/>
    <n v="288.44686664299195"/>
    <n v="533.33862253812197"/>
    <n v="8.947747302215074"/>
    <e v="#REF!"/>
    <m/>
  </r>
  <r>
    <x v="3332"/>
    <n v="27267.03125"/>
    <n v="157.72999999999999"/>
    <n v="14.562258505871206"/>
    <m/>
    <x v="0"/>
    <n v="2.5630781922902152E-2"/>
    <n v="17.102009579720001"/>
    <n v="17.4786"/>
    <n v="-2.1545800022885087E-2"/>
    <m/>
    <n v="1793.001831"/>
    <n v="95.1295766577596"/>
    <m/>
    <m/>
    <m/>
    <m/>
    <n v="347.19282900718241"/>
    <n v="322.68039029923762"/>
    <n v="298.96651515047387"/>
    <n v="539.4206171800713"/>
    <n v="9.1515851544472362"/>
    <e v="#REF!"/>
    <m/>
  </r>
  <r>
    <x v="3333"/>
    <n v="28350.140625"/>
    <n v="155.31"/>
    <n v="14.113708946681674"/>
    <m/>
    <x v="0"/>
    <n v="2.6415937190375476E-2"/>
    <n v="17.767237564808571"/>
    <n v="17.203900000000001"/>
    <n v="3.2744759316699623E-2"/>
    <m/>
    <n v="1792.737183"/>
    <n v="95.099045118904641"/>
    <m/>
    <m/>
    <m/>
    <m/>
    <n v="360.984129005434"/>
    <n v="335.23189922371512"/>
    <n v="294.37956931477908"/>
    <n v="539.3409984172639"/>
    <n v="9.148647981934289"/>
    <e v="#REF!"/>
    <m/>
  </r>
  <r>
    <x v="3334"/>
    <n v="28032.261718999998"/>
    <n v="158.16"/>
    <n v="14.62992942202548"/>
    <m/>
    <x v="0"/>
    <n v="2.54450762988228E-2"/>
    <n v="17.554086474626494"/>
    <n v="17.513200000000001"/>
    <n v="2.3346090164271249E-3"/>
    <m/>
    <n v="1822.022095"/>
    <n v="98.203460146193351"/>
    <m/>
    <m/>
    <m/>
    <m/>
    <n v="356.93655684240844"/>
    <n v="331.21016852288443"/>
    <n v="299.78155098078332"/>
    <n v="548.15129912749455"/>
    <n v="9.4472966196675134"/>
    <e v="#REF!"/>
    <m/>
  </r>
  <r>
    <x v="3335"/>
    <n v="28183.080077999999"/>
    <n v="155.55000000000001"/>
    <n v="14.141959564712204"/>
    <m/>
    <x v="0"/>
    <n v="2.6283555113410871E-2"/>
    <n v="17.606569926566131"/>
    <n v="16.766200000000001"/>
    <n v="5.0122861862922363E-2"/>
    <m/>
    <n v="1810.2971190000001"/>
    <n v="96.932063791924648"/>
    <m/>
    <m/>
    <m/>
    <m/>
    <n v="358.85693652171187"/>
    <n v="332.20042529225356"/>
    <n v="294.83447303402153"/>
    <n v="544.62386614834691"/>
    <n v="9.3249866882042074"/>
    <e v="#REF!"/>
    <m/>
  </r>
  <r>
    <x v="3336"/>
    <n v="27795.273438"/>
    <n v="156.15"/>
    <n v="14.249340641919041"/>
    <m/>
    <x v="0"/>
    <n v="2.6079420832971885E-2"/>
    <n v="17.35052635958786"/>
    <n v="16.833600000000001"/>
    <n v="3.070801014565272E-2"/>
    <m/>
    <n v="1871.0051269999999"/>
    <n v="103.43060079246723"/>
    <m/>
    <m/>
    <m/>
    <m/>
    <n v="353.91897011037508"/>
    <n v="327.36940015798331"/>
    <n v="295.97173233212771"/>
    <n v="562.88773547460892"/>
    <n v="9.9501541369541293"/>
    <e v="#REF!"/>
    <m/>
  </r>
  <r>
    <x v="3337"/>
    <n v="28169.726563"/>
    <n v="156.21"/>
    <n v="14.258572095057849"/>
    <m/>
    <x v="0"/>
    <n v="2.6058021452113434E-2"/>
    <n v="17.570322679675499"/>
    <n v="16.842700000000001"/>
    <n v="4.3201071067910712E-2"/>
    <m/>
    <n v="1909.114014"/>
    <n v="107.64120569128595"/>
    <m/>
    <m/>
    <m/>
    <m/>
    <n v="358.68690537282981"/>
    <n v="331.51651292982501"/>
    <n v="296.0854582619383"/>
    <n v="574.35270945855666"/>
    <n v="10.355219634322017"/>
    <e v="#REF!"/>
    <m/>
  </r>
  <r>
    <x v="3338"/>
    <n v="28175.226563"/>
    <n v="154.85"/>
    <n v="14.008606400859192"/>
    <m/>
    <x v="0"/>
    <n v="2.651039920055304E-2"/>
    <n v="17.559814564024503"/>
    <n v="16.700399999999998"/>
    <n v="5.1460717349554708E-2"/>
    <m/>
    <n v="1872.922607"/>
    <n v="103.55739248254623"/>
    <m/>
    <m/>
    <m/>
    <m/>
    <n v="358.75693721978934"/>
    <n v="331.31824600430565"/>
    <n v="293.50767051956433"/>
    <n v="563.46460507236816"/>
    <n v="9.9623516573195214"/>
    <e v="#REF!"/>
    <m/>
  </r>
  <r>
    <x v="3339"/>
    <n v="28336.027343999998"/>
    <n v="161.94"/>
    <n v="15.284037304746647"/>
    <m/>
    <x v="0"/>
    <n v="2.4081395954578179E-2"/>
    <n v="17.604069753276658"/>
    <n v="17.473400000000002"/>
    <n v="7.4782099234640409E-3"/>
    <m/>
    <n v="1911.2075199999999"/>
    <n v="107.77997778495806"/>
    <m/>
    <m/>
    <m/>
    <m/>
    <n v="360.80442370814524"/>
    <n v="332.15325207035221"/>
    <n v="306.94628455885208"/>
    <n v="574.98253608732284"/>
    <n v="10.368569684610481"/>
    <e v="#REF!"/>
    <m/>
  </r>
  <r>
    <x v="3340"/>
    <n v="29653.679688"/>
    <n v="166.91"/>
    <n v="16.220227553642246"/>
    <m/>
    <x v="0"/>
    <n v="2.2602008057711898E-2"/>
    <n v="18.408063857954303"/>
    <n v="18.011399999999998"/>
    <n v="2.2022933139806078E-2"/>
    <m/>
    <n v="1892.189697"/>
    <n v="105.63228821814772"/>
    <m/>
    <m/>
    <m/>
    <m/>
    <n v="377.58217412647525"/>
    <n v="347.32299749040573"/>
    <n v="316.36658241149814"/>
    <n v="569.26106629141088"/>
    <n v="10.161959241817351"/>
    <e v="#REF!"/>
    <m/>
  </r>
  <r>
    <x v="3341"/>
    <n v="30231.582031000002"/>
    <n v="164.64"/>
    <n v="15.777130569598715"/>
    <m/>
    <x v="0"/>
    <n v="2.3215612633884952E-2"/>
    <n v="18.751922397744053"/>
    <n v="17.768000000000001"/>
    <n v="5.5376091723550847E-2"/>
    <m/>
    <n v="1920.682129"/>
    <n v="108.8106899748429"/>
    <m/>
    <m/>
    <m/>
    <m/>
    <n v="384.94064111602148"/>
    <n v="353.8109138554309"/>
    <n v="312.06395140032981"/>
    <n v="577.83295115436681"/>
    <n v="10.467725496155749"/>
    <e v="#REF!"/>
    <m/>
  </r>
  <r>
    <x v="3342"/>
    <n v="29892.740234000001"/>
    <n v="167.98"/>
    <n v="16.415282893346863"/>
    <m/>
    <x v="0"/>
    <n v="2.2272468457554109E-2"/>
    <n v="18.527040590597618"/>
    <n v="18.1309"/>
    <n v="2.1848920384405446E-2"/>
    <m/>
    <n v="2012.634644"/>
    <n v="119.22622689640522"/>
    <m/>
    <m/>
    <m/>
    <m/>
    <n v="380.62614713947949"/>
    <n v="349.56784821083789"/>
    <n v="318.3946948264541"/>
    <n v="605.49666099279796"/>
    <n v="11.46971327341547"/>
    <e v="#REF!"/>
    <m/>
  </r>
  <r>
    <x v="3343"/>
    <n v="30409.5625"/>
    <n v="167.61"/>
    <n v="16.340998760474221"/>
    <m/>
    <x v="0"/>
    <n v="2.2369425669919681E-2"/>
    <n v="18.832409940093449"/>
    <n v="18.0945"/>
    <n v="4.0780896962803626E-2"/>
    <m/>
    <n v="2101.6354980000001"/>
    <n v="129.76750709154544"/>
    <m/>
    <m/>
    <m/>
    <m/>
    <n v="387.20687765543698"/>
    <n v="355.32955126809651"/>
    <n v="317.69338492595534"/>
    <n v="632.27237017735456"/>
    <n v="12.48379771205199"/>
    <e v="#REF!"/>
    <m/>
  </r>
  <r>
    <x v="3344"/>
    <n v="30317.146484000001"/>
    <n v="162.55000000000001"/>
    <n v="15.348805564656459"/>
    <m/>
    <x v="0"/>
    <n v="2.3718888212045035E-2"/>
    <n v="18.730538196685085"/>
    <n v="17.5501"/>
    <n v="6.7261052454691717E-2"/>
    <m/>
    <n v="2076.2429200000001"/>
    <n v="126.62194539280179"/>
    <m/>
    <m/>
    <m/>
    <m/>
    <n v="386.03013869377929"/>
    <n v="353.4074371580416"/>
    <n v="308.10249817859341"/>
    <n v="624.63306950306924"/>
    <n v="12.181190712672768"/>
    <e v="#REF!"/>
    <m/>
  </r>
  <r>
    <x v="3345"/>
    <n v="29449.091797000001"/>
    <n v="166.87"/>
    <n v="16.162690110185"/>
    <m/>
    <x v="0"/>
    <n v="2.2456926405295528E-2"/>
    <n v="18.179805914294267"/>
    <n v="18.015499999999999"/>
    <n v="9.1202527986604665E-3"/>
    <m/>
    <n v="2104.5373540000001"/>
    <n v="130.06972957531192"/>
    <m/>
    <m/>
    <m/>
    <m/>
    <n v="374.97714360424334"/>
    <n v="343.01623096651934"/>
    <n v="316.29076512495772"/>
    <n v="633.14538710763543"/>
    <n v="12.512871895843723"/>
    <e v="#REF!"/>
    <m/>
  </r>
  <r>
    <x v="3346"/>
    <n v="30394.1875"/>
    <n v="161.06"/>
    <n v="15.035387749468303"/>
    <m/>
    <x v="0"/>
    <n v="2.4019546500897868E-2"/>
    <n v="18.748359704785628"/>
    <n v="17.388300000000001"/>
    <n v="7.82169450024226E-2"/>
    <m/>
    <n v="1936.403442"/>
    <n v="109.28407419393997"/>
    <m/>
    <m/>
    <m/>
    <m/>
    <n v="387.01110681052751"/>
    <n v="353.74369303269759"/>
    <n v="305.27830425496307"/>
    <n v="582.56267324093676"/>
    <n v="10.513265654580126"/>
    <e v="#REF!"/>
    <m/>
  </r>
  <r>
    <x v="3347"/>
    <n v="28823.683593999998"/>
    <n v="154.63999999999999"/>
    <n v="13.835070940549372"/>
    <m/>
    <x v="0"/>
    <n v="2.5933178678408143E-2"/>
    <n v="17.765507696321002"/>
    <n v="16.6966"/>
    <n v="6.4019482788172599E-2"/>
    <m/>
    <n v="1943.0976559999999"/>
    <n v="110.03683798100099"/>
    <m/>
    <m/>
    <m/>
    <m/>
    <n v="367.01378150247916"/>
    <n v="335.19926009811218"/>
    <n v="293.10962976522717"/>
    <n v="584.57661264968874"/>
    <n v="10.585682479509948"/>
    <e v="#REF!"/>
    <m/>
  </r>
  <r>
    <x v="3348"/>
    <n v="28249.230468999998"/>
    <n v="150.21"/>
    <n v="13.040827155835469"/>
    <m/>
    <x v="0"/>
    <n v="2.7417653635707785E-2"/>
    <n v="17.397633010720437"/>
    <n v="16.2271"/>
    <n v="7.2134454752878607E-2"/>
    <m/>
    <n v="1849.9998780000001"/>
    <n v="99.490096329134346"/>
    <m/>
    <m/>
    <m/>
    <m/>
    <n v="359.69923362331588"/>
    <n v="328.25820755235964"/>
    <n v="284.71286528087671"/>
    <n v="556.56835298224325"/>
    <n v="9.5710726418539522"/>
    <e v="#REF!"/>
    <m/>
  </r>
  <r>
    <x v="3349"/>
    <n v="27591.730468999998"/>
    <n v="150.75"/>
    <n v="13.1298403727293"/>
    <m/>
    <x v="0"/>
    <n v="2.7219095292776104E-2"/>
    <n v="16.952302356902834"/>
    <n v="16.283300000000001"/>
    <n v="4.1085182788675123E-2"/>
    <m/>
    <n v="1842.7574460000001"/>
    <n v="98.703496774585162"/>
    <m/>
    <m/>
    <m/>
    <m/>
    <n v="351.32724464588648"/>
    <n v="319.85571727680269"/>
    <n v="285.73639864917226"/>
    <n v="554.38948340621732"/>
    <n v="9.4954007734527597"/>
    <e v="#REF!"/>
    <m/>
  </r>
  <r>
    <x v="3350"/>
    <n v="27514.873047000001"/>
    <n v="152.02000000000001"/>
    <n v="13.349456763604245"/>
    <m/>
    <x v="0"/>
    <n v="2.6759061479384151E-2"/>
    <n v="16.891673038340318"/>
    <n v="16.410900000000002"/>
    <n v="2.9295958073007444E-2"/>
    <m/>
    <n v="1866.7536620000001"/>
    <n v="101.2715041213665"/>
    <m/>
    <m/>
    <m/>
    <m/>
    <n v="350.34861424312203"/>
    <n v="318.71176445148512"/>
    <n v="288.1435974968303"/>
    <n v="561.60869167522799"/>
    <n v="9.742446316353309"/>
    <e v="#REF!"/>
    <m/>
  </r>
  <r>
    <x v="3351"/>
    <n v="28300.058593999998"/>
    <n v="153.79"/>
    <n v="13.658670959618656"/>
    <m/>
    <x v="0"/>
    <n v="2.6134546073597463E-2"/>
    <n v="17.359926824486923"/>
    <n v="16.597300000000001"/>
    <n v="4.5948848576992773E-2"/>
    <m/>
    <n v="1866.5642089999999"/>
    <n v="101.24834088825153"/>
    <m/>
    <m/>
    <m/>
    <m/>
    <n v="360.34643134535906"/>
    <n v="327.54676795025847"/>
    <n v="291.49851242624345"/>
    <n v="561.551695161103"/>
    <n v="9.7402179841379066"/>
    <e v="#REF!"/>
    <m/>
  </r>
  <r>
    <x v="3352"/>
    <n v="28428.464843999998"/>
    <n v="163.83000000000001"/>
    <n v="15.440190119618341"/>
    <m/>
    <x v="0"/>
    <n v="2.2720859192490537E-2"/>
    <n v="17.42486274994496"/>
    <n v="17.678000000000001"/>
    <n v="-1.4319337597864079E-2"/>
    <m/>
    <n v="1908.7863769999999"/>
    <n v="105.82614305437887"/>
    <m/>
    <m/>
    <m/>
    <m/>
    <n v="361.98143622693021"/>
    <n v="328.77197775227432"/>
    <n v="310.52865134788652"/>
    <n v="574.25414059504783"/>
    <n v="10.180608321353921"/>
    <e v="#REF!"/>
    <m/>
  </r>
  <r>
    <x v="3353"/>
    <n v="29481.013672000001"/>
    <n v="161.28"/>
    <n v="14.957736288871841"/>
    <m/>
    <x v="0"/>
    <n v="2.3426972940168381E-2"/>
    <n v="18.055676808369373"/>
    <n v="17.3965"/>
    <n v="3.7891346441489615E-2"/>
    <m/>
    <n v="1892.512817"/>
    <n v="104.01900020479177"/>
    <m/>
    <m/>
    <m/>
    <m/>
    <n v="375.3836068523633"/>
    <n v="340.67416536536115"/>
    <n v="305.69529933093537"/>
    <n v="569.35827622550562"/>
    <n v="10.006758901906327"/>
    <e v="#REF!"/>
    <m/>
  </r>
  <r>
    <x v="3354"/>
    <n v="29227.103515999999"/>
    <n v="152.74"/>
    <n v="13.3688345441364"/>
    <m/>
    <x v="0"/>
    <n v="2.5906734963194403E-2"/>
    <n v="17.857610453928054"/>
    <n v="16.079699999999999"/>
    <n v="0.11056863336555134"/>
    <m/>
    <n v="1831.9548339999999"/>
    <n v="97.354528975001671"/>
    <m/>
    <m/>
    <m/>
    <m/>
    <n v="372.15055281846304"/>
    <n v="336.93705317054281"/>
    <n v="289.50830865455771"/>
    <n v="551.13954158716911"/>
    <n v="9.3656283711965305"/>
    <e v="#REF!"/>
    <m/>
  </r>
  <r>
    <x v="3355"/>
    <n v="28087.175781000002"/>
    <n v="157.9"/>
    <n v="14.270390046023918"/>
    <m/>
    <x v="0"/>
    <n v="2.4154977169780077E-2"/>
    <n v="17.147509095745708"/>
    <n v="16.628900000000002"/>
    <n v="3.1187215976144378E-2"/>
    <m/>
    <n v="1870.789307"/>
    <n v="101.47943188248881"/>
    <m/>
    <m/>
    <m/>
    <m/>
    <n v="357.63578105802804"/>
    <n v="323.53887429909526"/>
    <n v="299.28873861827066"/>
    <n v="562.82280650711607"/>
    <n v="9.762449228998765"/>
    <e v="#REF!"/>
    <m/>
  </r>
  <r>
    <x v="3356"/>
    <n v="28680.494140999999"/>
    <n v="155.44999999999999"/>
    <n v="13.825880153980165"/>
    <m/>
    <x v="0"/>
    <n v="2.4903304259426631E-2"/>
    <n v="17.495848185096371"/>
    <n v="16.374099999999999"/>
    <n v="6.8507471256213925E-2"/>
    <m/>
    <n v="1904.6518550000001"/>
    <n v="105.15041612633752"/>
    <m/>
    <m/>
    <m/>
    <m/>
    <n v="365.19054116453219"/>
    <n v="330.11132958770895"/>
    <n v="294.64492981767046"/>
    <n v="573.0102788373938"/>
    <n v="10.11560253934176"/>
    <e v="#REF!"/>
    <m/>
  </r>
  <r>
    <x v="3357"/>
    <n v="29031.304688"/>
    <n v="158.72999999999999"/>
    <n v="14.4075961703809"/>
    <m/>
    <x v="0"/>
    <n v="2.3851086881278932E-2"/>
    <n v="17.695805171834646"/>
    <n v="16.723700000000001"/>
    <n v="5.8127398352915138E-2"/>
    <m/>
    <n v="1877.7041019999999"/>
    <n v="102.17236704840725"/>
    <m/>
    <m/>
    <m/>
    <m/>
    <n v="369.65743398985535"/>
    <n v="333.88411419661702"/>
    <n v="300.86194731398416"/>
    <n v="564.90310721963306"/>
    <n v="9.8291104651801025"/>
    <e v="#REF!"/>
    <m/>
  </r>
  <r>
    <x v="3358"/>
    <n v="28851.480468999998"/>
    <n v="162.88"/>
    <n v="15.159142503707885"/>
    <m/>
    <x v="0"/>
    <n v="2.2602670737655577E-2"/>
    <n v="17.572246220352174"/>
    <n v="17.170000000000002"/>
    <n v="2.342726967688824E-2"/>
    <m/>
    <n v="1995.060913"/>
    <n v="114.94098588060024"/>
    <m/>
    <m/>
    <m/>
    <m/>
    <n v="367.36772086537951"/>
    <n v="331.55280625859507"/>
    <n v="308.72799079255174"/>
    <n v="600.2096430666146"/>
    <n v="11.057467687538889"/>
    <e v="#REF!"/>
    <m/>
  </r>
  <r>
    <x v="3359"/>
    <n v="28450.457031000002"/>
    <n v="149.72"/>
    <n v="12.704960338245186"/>
    <m/>
    <x v="0"/>
    <n v="2.6253890364935164E-2"/>
    <n v="17.2868009422832"/>
    <n v="15.784700000000001"/>
    <n v="9.5161830271287995E-2"/>
    <m/>
    <n v="1849.042725"/>
    <n v="98.108380994377995"/>
    <m/>
    <m/>
    <m/>
    <m/>
    <n v="362.26146413134632"/>
    <n v="326.16703020069866"/>
    <n v="283.78410352075667"/>
    <n v="556.28039562878769"/>
    <n v="9.4381498854464496"/>
    <e v="#REF!"/>
    <m/>
  </r>
  <r>
    <x v="3360"/>
    <n v="27695.068359000001"/>
    <n v="151.94"/>
    <n v="13.080153492772675"/>
    <m/>
    <x v="0"/>
    <n v="2.5473955241430521E-2"/>
    <n v="16.814471737617975"/>
    <n v="16.018999999999998"/>
    <n v="4.9658014708656939E-2"/>
    <m/>
    <n v="1848.603149"/>
    <n v="98.059208631971416"/>
    <m/>
    <m/>
    <m/>
    <m/>
    <n v="352.64305251817672"/>
    <n v="317.25513178310939"/>
    <n v="287.9919629237495"/>
    <n v="556.14815016583395"/>
    <n v="9.4334194422171258"/>
    <e v="#REF!"/>
    <m/>
  </r>
  <r>
    <x v="3361"/>
    <n v="27654.636718999998"/>
    <n v="151.96"/>
    <n v="13.082019796972963"/>
    <m/>
    <x v="0"/>
    <n v="2.5465922880261397E-2"/>
    <n v="16.776607587150163"/>
    <n v="16.0227"/>
    <n v="4.7052468507190692E-2"/>
    <m/>
    <n v="1842.4014890000001"/>
    <n v="97.398765739898906"/>
    <m/>
    <m/>
    <m/>
    <m/>
    <n v="352.12823389548561"/>
    <n v="316.54071171485083"/>
    <n v="288.02987156701971"/>
    <n v="554.2823945336296"/>
    <n v="9.3698840037257352"/>
    <e v="#REF!"/>
    <m/>
  </r>
  <r>
    <x v="3362"/>
    <n v="27621.085938"/>
    <n v="146.91999999999999"/>
    <n v="12.21277456258089"/>
    <m/>
    <x v="0"/>
    <n v="2.7153834573495045E-2"/>
    <n v="16.742963865801329"/>
    <n v="15.4902"/>
    <n v="8.0874608836640549E-2"/>
    <m/>
    <n v="1796.490601"/>
    <n v="92.542213694322328"/>
    <m/>
    <m/>
    <m/>
    <m/>
    <n v="351.7010296845105"/>
    <n v="315.90592262264761"/>
    <n v="278.47689346292793"/>
    <n v="540.47020588325165"/>
    <n v="8.9026775768329109"/>
    <e v="#REF!"/>
    <m/>
  </r>
  <r>
    <x v="3363"/>
    <n v="26987.662109000001"/>
    <n v="144.94"/>
    <n v="11.882165683350763"/>
    <m/>
    <x v="0"/>
    <n v="2.7884310447167691E-2"/>
    <n v="16.346028706197139"/>
    <n v="15.2844"/>
    <n v="6.9458317382241841E-2"/>
    <m/>
    <n v="1808.019775"/>
    <n v="93.727599286765738"/>
    <m/>
    <m/>
    <m/>
    <m/>
    <n v="343.63560411123427"/>
    <n v="308.4165576081142"/>
    <n v="274.72393777917762"/>
    <n v="543.93873226573044"/>
    <n v="9.0167131646199596"/>
    <e v="#REF!"/>
    <m/>
  </r>
  <r>
    <x v="3364"/>
    <n v="26931.384765999999"/>
    <n v="150.37"/>
    <n v="12.767848793452725"/>
    <m/>
    <x v="0"/>
    <n v="2.57935556961475E-2"/>
    <n v="16.273159642037982"/>
    <n v="15.856400000000001"/>
    <n v="2.6283370881031054E-2"/>
    <m/>
    <n v="1817.549927"/>
    <n v="94.708366337337736"/>
    <m/>
    <m/>
    <m/>
    <m/>
    <n v="342.91902115264111"/>
    <n v="307.041665496517"/>
    <n v="285.01613442703837"/>
    <n v="546.80585732091947"/>
    <n v="9.1110641908236865"/>
    <e v="#REF!"/>
    <m/>
  </r>
  <r>
    <x v="3365"/>
    <n v="27171.513672000001"/>
    <n v="147.63999999999999"/>
    <n v="12.302759407999071"/>
    <m/>
    <x v="0"/>
    <n v="2.6728788226397942E-2"/>
    <n v="16.405234226616471"/>
    <n v="15.5665"/>
    <n v="5.3880719918830255E-2"/>
    <m/>
    <n v="1824.1214600000001"/>
    <n v="95.390764720074017"/>
    <m/>
    <m/>
    <m/>
    <m/>
    <n v="345.97659766092124"/>
    <n v="309.53364623724434"/>
    <n v="279.84160462065535"/>
    <n v="548.78288842339316"/>
    <n v="9.1767117751847032"/>
    <e v="#REF!"/>
    <m/>
  </r>
  <r>
    <x v="3366"/>
    <n v="27035.470702999999"/>
    <n v="150.18"/>
    <n v="12.724538891748386"/>
    <m/>
    <x v="0"/>
    <n v="2.5807712198129096E-2"/>
    <n v="16.310149442028205"/>
    <n v="15.835100000000001"/>
    <n v="2.9999775311062349E-2"/>
    <m/>
    <n v="1821.8596190000001"/>
    <n v="95.151752357397399"/>
    <m/>
    <m/>
    <m/>
    <m/>
    <n v="344.24435395457175"/>
    <n v="307.73958833665444"/>
    <n v="284.65600231597142"/>
    <n v="548.10241858388235"/>
    <n v="9.1537184846976665"/>
    <e v="#REF!"/>
    <m/>
  </r>
  <r>
    <x v="3367"/>
    <n v="27401.650390999999"/>
    <n v="146.66"/>
    <n v="12.126587642049794"/>
    <m/>
    <x v="0"/>
    <n v="2.701615899388601E-2"/>
    <n v="16.517949284523585"/>
    <n v="15.4627"/>
    <n v="6.8244826875227815E-2"/>
    <m/>
    <n v="1801.7285159999999"/>
    <n v="93.046548866571968"/>
    <m/>
    <m/>
    <m/>
    <m/>
    <n v="348.90694302178775"/>
    <n v="311.66035179827958"/>
    <n v="277.98408110041527"/>
    <n v="542.04602097344639"/>
    <n v="8.9511952559542021"/>
    <e v="#REF!"/>
    <m/>
  </r>
  <r>
    <x v="3368"/>
    <n v="26826.753906000002"/>
    <n v="147.27000000000001"/>
    <n v="12.225989392565154"/>
    <m/>
    <x v="0"/>
    <n v="2.6790017135489071E-2"/>
    <n v="16.158570410543973"/>
    <n v="15.5261"/>
    <n v="4.0735948534659228E-2"/>
    <m/>
    <n v="1812.5894780000001"/>
    <n v="94.165907621454011"/>
    <m/>
    <m/>
    <m/>
    <m/>
    <n v="341.5867498117758"/>
    <n v="304.87959806401932"/>
    <n v="279.14029472015659"/>
    <n v="545.31351726035314"/>
    <n v="9.0588789787624382"/>
    <e v="#REF!"/>
    <m/>
  </r>
  <r>
    <x v="3369"/>
    <n v="26749.892577999999"/>
    <n v="147.30000000000001"/>
    <n v="12.226547721576654"/>
    <m/>
    <x v="0"/>
    <n v="2.67777079331031E-2"/>
    <n v="16.073966508667407"/>
    <n v="15.523400000000001"/>
    <n v="3.5466876371633038E-2"/>
    <m/>
    <n v="1817.5347899999999"/>
    <n v="94.672421025899737"/>
    <m/>
    <m/>
    <m/>
    <m/>
    <n v="340.60806967366688"/>
    <n v="303.28329325836989"/>
    <n v="279.19715768506188"/>
    <n v="546.80130338810079"/>
    <n v="9.1076062065659471"/>
    <e v="#REF!"/>
    <m/>
  </r>
  <r>
    <x v="3370"/>
    <n v="26855.960938"/>
    <n v="149.16999999999999"/>
    <n v="12.535472859780079"/>
    <m/>
    <x v="0"/>
    <n v="2.6096418385712705E-2"/>
    <n v="16.124903181916753"/>
    <n v="15.7204"/>
    <n v="2.5731099839492177E-2"/>
    <m/>
    <n v="1854.380615"/>
    <n v="98.50836181789677"/>
    <m/>
    <m/>
    <m/>
    <m/>
    <n v="341.95864479271484"/>
    <n v="304.24436543693628"/>
    <n v="282.74161583082605"/>
    <n v="557.88628797560898"/>
    <n v="9.4766285447150267"/>
    <e v="#REF!"/>
    <m/>
  </r>
  <r>
    <x v="3371"/>
    <n v="27224.603515999999"/>
    <n v="143.51"/>
    <n v="11.582802340089426"/>
    <m/>
    <x v="0"/>
    <n v="2.8075427684365363E-2"/>
    <n v="16.333279170550636"/>
    <n v="15.1333"/>
    <n v="7.9293952445972593E-2"/>
    <m/>
    <n v="1800.099976"/>
    <n v="92.73898384689835"/>
    <m/>
    <m/>
    <m/>
    <m/>
    <n v="346.65259399366863"/>
    <n v="308.17599961290495"/>
    <n v="272.01346978535793"/>
    <n v="541.55607833272279"/>
    <n v="8.9216071134756678"/>
    <e v="#REF!"/>
    <m/>
  </r>
  <r>
    <x v="3372"/>
    <n v="26329.460938"/>
    <n v="144.43"/>
    <n v="11.729895968188815"/>
    <m/>
    <x v="0"/>
    <n v="2.7713999761902176E-2"/>
    <n v="15.783713582191483"/>
    <n v="15.238099999999999"/>
    <n v="3.5805880141978497E-2"/>
    <m/>
    <n v="1805.9537350000001"/>
    <n v="93.339737201234925"/>
    <m/>
    <m/>
    <m/>
    <m/>
    <n v="335.25468707922954"/>
    <n v="297.80680658210173"/>
    <n v="273.75726737578742"/>
    <n v="543.31716872204072"/>
    <n v="8.9794003432175611"/>
    <e v="#REF!"/>
    <m/>
  </r>
  <r>
    <x v="3373"/>
    <n v="26474.181640999999"/>
    <n v="146.33000000000001"/>
    <n v="12.037062105812216"/>
    <m/>
    <x v="0"/>
    <n v="2.6983392820558168E-2"/>
    <n v="15.85788158247259"/>
    <n v="15.4396"/>
    <n v="2.7091477918637086E-2"/>
    <m/>
    <n v="1828.689697"/>
    <n v="95.687464534390699"/>
    <m/>
    <m/>
    <m/>
    <m/>
    <n v="337.09742492002317"/>
    <n v="299.20620699565325"/>
    <n v="277.35858848645694"/>
    <n v="550.15723237517295"/>
    <n v="9.2052546712158332"/>
    <e v="#REF!"/>
    <m/>
  </r>
  <r>
    <x v="3374"/>
    <n v="27745.123047000001"/>
    <n v="152.61000000000001"/>
    <n v="13.063942730697315"/>
    <m/>
    <x v="0"/>
    <n v="2.4665912118483502E-2"/>
    <n v="16.566504807052961"/>
    <n v="16.101400000000002"/>
    <n v="2.888598550765531E-2"/>
    <m/>
    <n v="1901.026611"/>
    <n v="103.24698700534003"/>
    <m/>
    <m/>
    <m/>
    <m/>
    <n v="353.28040201810779"/>
    <n v="312.57649647051403"/>
    <n v="289.2619024733014"/>
    <n v="571.91963223453013"/>
    <n v="9.9324902592468778"/>
    <e v="#REF!"/>
    <m/>
  </r>
  <r>
    <x v="3375"/>
    <n v="27700.529297000001"/>
    <n v="147.19999999999999"/>
    <n v="12.136250209251859"/>
    <m/>
    <x v="0"/>
    <n v="2.6413433388968975E-2"/>
    <n v="16.526759437170369"/>
    <n v="15.532299999999999"/>
    <n v="6.4025252999901472E-2"/>
    <m/>
    <n v="1874.1304929999999"/>
    <n v="100.32288379295159"/>
    <m/>
    <m/>
    <m/>
    <m/>
    <n v="352.71258698622603"/>
    <n v="311.82658159024692"/>
    <n v="279.00761446871081"/>
    <n v="563.82799489179729"/>
    <n v="9.6511878453316076"/>
    <e v="#REF!"/>
    <m/>
  </r>
  <r>
    <x v="3376"/>
    <n v="27218.412109000001"/>
    <n v="146.38"/>
    <n v="11.999589851732537"/>
    <m/>
    <x v="0"/>
    <n v="2.6706338543378859E-2"/>
    <n v="16.226237401126287"/>
    <n v="15.020300000000001"/>
    <n v="8.02871714364084E-2"/>
    <m/>
    <n v="1862.2014160000001"/>
    <n v="99.04319740460835"/>
    <m/>
    <m/>
    <m/>
    <m/>
    <n v="346.57375841776178"/>
    <n v="306.15633755066818"/>
    <n v="277.45336009463239"/>
    <n v="560.23915858026953"/>
    <n v="9.5280804021434342"/>
    <e v="#REF!"/>
    <m/>
  </r>
  <r>
    <x v="3377"/>
    <n v="26824.556640999999"/>
    <n v="148.87"/>
    <n v="12.40633265335444"/>
    <m/>
    <x v="0"/>
    <n v="2.5796370908508767E-2"/>
    <n v="15.978757116313485"/>
    <n v="15.279500000000001"/>
    <n v="4.5764397808402357E-2"/>
    <m/>
    <n v="1907.256592"/>
    <n v="103.83313985664236"/>
    <m/>
    <m/>
    <m/>
    <m/>
    <n v="341.55877189791948"/>
    <n v="301.48688426083618"/>
    <n v="282.17298618177296"/>
    <n v="573.79390817666115"/>
    <n v="9.9888789021976798"/>
    <e v="#REF!"/>
    <m/>
  </r>
  <r>
    <x v="3378"/>
    <n v="27123.109375"/>
    <n v="139.41999999999999"/>
    <n v="10.827352671894111"/>
    <m/>
    <x v="0"/>
    <n v="2.9070042594172587E-2"/>
    <n v="16.118184587481867"/>
    <n v="14.3117"/>
    <n v="0.12622431908731091"/>
    <m/>
    <n v="1811.8283690000001"/>
    <n v="93.435486471080509"/>
    <m/>
    <m/>
    <m/>
    <m/>
    <n v="345.36026269370569"/>
    <n v="304.11759912538639"/>
    <n v="264.26115223660094"/>
    <n v="545.08453930872861"/>
    <n v="8.9886115436375995"/>
    <e v="#REF!"/>
    <m/>
  </r>
  <r>
    <x v="3379"/>
    <n v="25732.109375"/>
    <n v="148.18"/>
    <n v="12.18648606990863"/>
    <m/>
    <x v="0"/>
    <n v="2.5415487139526894E-2"/>
    <n v="15.279440121619409"/>
    <n v="15.213699999999999"/>
    <n v="4.3211133136191737E-3"/>
    <m/>
    <n v="1884.4948730000001"/>
    <n v="100.92767008482873"/>
    <m/>
    <m/>
    <m/>
    <m/>
    <n v="327.64857194449763"/>
    <n v="288.29218455382852"/>
    <n v="280.86513798895089"/>
    <n v="566.94609558730565"/>
    <n v="9.7093690487471136"/>
    <e v="#REF!"/>
    <m/>
  </r>
  <r>
    <x v="3380"/>
    <n v="27235.650390999999"/>
    <n v="144.61000000000001"/>
    <n v="11.597886352153623"/>
    <m/>
    <x v="0"/>
    <n v="2.6638800247492933E-2"/>
    <n v="16.159399028776953"/>
    <n v="14.856299999999999"/>
    <n v="8.7713564533359767E-2"/>
    <m/>
    <n v="1832.395996"/>
    <n v="95.34470772323462"/>
    <m/>
    <m/>
    <m/>
    <m/>
    <n v="346.79325454991965"/>
    <n v="304.8952324170221"/>
    <n v="274.09844516521929"/>
    <n v="551.27226419469912"/>
    <n v="9.1722810340488508"/>
    <e v="#REF!"/>
    <m/>
  </r>
  <r>
    <x v="3381"/>
    <n v="26347.654297000001"/>
    <n v="144.83000000000001"/>
    <n v="11.63177249689776"/>
    <m/>
    <x v="0"/>
    <n v="2.6556360585579045E-2"/>
    <n v="15.620136090839448"/>
    <n v="14.879099999999999"/>
    <n v="4.9803824884532499E-2"/>
    <m/>
    <n v="1846.30188"/>
    <n v="96.789339366580904"/>
    <m/>
    <m/>
    <m/>
    <m/>
    <n v="335.4863442670781"/>
    <n v="294.72042959771295"/>
    <n v="274.51544024119153"/>
    <n v="555.45581850012388"/>
    <n v="9.311256418628302"/>
    <e v="#REF!"/>
    <m/>
  </r>
  <r>
    <x v="3382"/>
    <n v="26505.923827999999"/>
    <n v="143.88999999999999"/>
    <n v="11.479399543628553"/>
    <m/>
    <x v="0"/>
    <n v="2.6899699306506587E-2"/>
    <n v="15.701502214541536"/>
    <n v="14.7865"/>
    <n v="6.18809193887353E-2"/>
    <m/>
    <n v="1840.22522"/>
    <n v="96.149745305677598"/>
    <m/>
    <m/>
    <m/>
    <m/>
    <n v="337.50160018950379"/>
    <n v="296.25564406657043"/>
    <n v="272.73373400749182"/>
    <n v="553.62766884019561"/>
    <n v="9.2497266639685787"/>
    <e v="#REF!"/>
    <m/>
  </r>
  <r>
    <x v="3383"/>
    <n v="25934.285156000002"/>
    <n v="140.69999999999999"/>
    <n v="10.966442654858737"/>
    <m/>
    <x v="0"/>
    <n v="2.8091016273674826E-2"/>
    <n v="15.326350315349531"/>
    <n v="14.4587"/>
    <n v="6.000887461179305E-2"/>
    <m/>
    <n v="1742.528687"/>
    <n v="85.934032718639386"/>
    <m/>
    <m/>
    <m/>
    <m/>
    <n v="330.22288891793522"/>
    <n v="289.17728519368541"/>
    <n v="266.68730540589411"/>
    <n v="524.23588394847502"/>
    <n v="8.266962239503826"/>
    <e v="#REF!"/>
    <m/>
  </r>
  <r>
    <x v="3384"/>
    <n v="25902.941406000002"/>
    <n v="140.97999999999999"/>
    <n v="11.008762944064729"/>
    <m/>
    <x v="0"/>
    <n v="2.7977748961699606E-2"/>
    <n v="15.295685727143915"/>
    <n v="14.4871"/>
    <n v="5.5814188287781175E-2"/>
    <m/>
    <n v="1739.0375979999999"/>
    <n v="85.587497452040068"/>
    <m/>
    <m/>
    <m/>
    <m/>
    <n v="329.82378697191041"/>
    <n v="288.59870632876141"/>
    <n v="267.21802641167699"/>
    <n v="523.185597579297"/>
    <n v="8.233625110161686"/>
    <e v="#REF!"/>
    <m/>
  </r>
  <r>
    <x v="3385"/>
    <n v="25920.257813"/>
    <n v="140.76"/>
    <n v="10.973081542121779"/>
    <m/>
    <x v="0"/>
    <n v="2.8063611422037418E-2"/>
    <n v="15.29377117084872"/>
    <n v="14.4678"/>
    <n v="5.7090308882395302E-2"/>
    <m/>
    <n v="1650.5192870000001"/>
    <n v="76.87258273755252"/>
    <m/>
    <m/>
    <m/>
    <m/>
    <n v="330.04427787462168"/>
    <n v="288.56258251712956"/>
    <n v="266.80103133570469"/>
    <n v="496.55506038418048"/>
    <n v="7.3952393323051577"/>
    <e v="#REF!"/>
    <m/>
  </r>
  <r>
    <x v="3386"/>
    <n v="25121.673827999999"/>
    <n v="138.44999999999999"/>
    <n v="10.611645620517915"/>
    <m/>
    <x v="0"/>
    <n v="2.8983249502128088E-2"/>
    <n v="14.810824844451197"/>
    <n v="14.230700000000001"/>
    <n v="4.0765727929841677E-2"/>
    <m/>
    <n v="1665.519775"/>
    <n v="78.267856060145334"/>
    <m/>
    <m/>
    <m/>
    <m/>
    <n v="319.87585761610973"/>
    <n v="279.45036044935972"/>
    <n v="262.42258303799599"/>
    <n v="501.06792387102331"/>
    <n v="7.529466384227975"/>
    <e v="#REF!"/>
    <m/>
  </r>
  <r>
    <x v="3387"/>
    <n v="25575.283202999999"/>
    <n v="143.63999999999999"/>
    <n v="11.405856501037114"/>
    <m/>
    <x v="0"/>
    <n v="2.6808782100797495E-2"/>
    <n v="15.066297098097625"/>
    <n v="14.773199999999999"/>
    <n v="1.9839784075056599E-2"/>
    <m/>
    <n v="1716.668823"/>
    <n v="83.073016253308026"/>
    <m/>
    <m/>
    <m/>
    <m/>
    <n v="325.65169440327111"/>
    <n v="284.27060605459025"/>
    <n v="272.25987596661429"/>
    <n v="516.45600131930178"/>
    <n v="7.9917288501558259"/>
    <e v="#REF!"/>
    <m/>
  </r>
  <r>
    <x v="3388"/>
    <n v="26841.664063"/>
    <n v="153.19999999999999"/>
    <n v="12.917865614318963"/>
    <m/>
    <x v="0"/>
    <n v="2.3238854733276641E-2"/>
    <n v="15.762210452630761"/>
    <n v="15.7486"/>
    <n v="8.6423254325862509E-4"/>
    <m/>
    <n v="1792.119995"/>
    <n v="90.366171047545464"/>
    <m/>
    <m/>
    <m/>
    <m/>
    <n v="341.77660178144231"/>
    <n v="297.40108594401153"/>
    <n v="290.3802074497724"/>
    <n v="539.15531877872706"/>
    <n v="8.6933395320171414"/>
    <e v="#REF!"/>
    <m/>
  </r>
  <r>
    <x v="3389"/>
    <n v="28311.310547000001"/>
    <n v="164.54"/>
    <n v="14.828461618887591"/>
    <m/>
    <x v="0"/>
    <n v="1.9797323725168903E-2"/>
    <n v="16.612043553480326"/>
    <n v="16.913"/>
    <n v="-1.7794385769507093E-2"/>
    <m/>
    <n v="1891.007202"/>
    <n v="100.33619850975005"/>
    <m/>
    <m/>
    <m/>
    <m/>
    <n v="360.48970317272114"/>
    <n v="313.43572066884127"/>
    <n v="311.8744081839788"/>
    <n v="568.90531529791826"/>
    <n v="9.6524687378665011"/>
    <e v="#REF!"/>
    <m/>
  </r>
  <r>
    <x v="3390"/>
    <n v="29995.935547000001"/>
    <n v="165.14"/>
    <n v="14.934805893636277"/>
    <m/>
    <x v="0"/>
    <n v="1.9651910120900749E-2"/>
    <n v="17.586560143464428"/>
    <n v="16.975100000000001"/>
    <n v="3.6021003909516125E-2"/>
    <m/>
    <n v="1872.9429929999999"/>
    <n v="98.416702315033376"/>
    <m/>
    <m/>
    <m/>
    <m/>
    <n v="381.9401395698344"/>
    <n v="331.82288108664642"/>
    <n v="313.01166748208493"/>
    <n v="563.47073815517467"/>
    <n v="9.4678107850324995"/>
    <e v="#REF!"/>
    <m/>
  </r>
  <r>
    <x v="3391"/>
    <n v="29896.382813"/>
    <n v="169.42"/>
    <n v="15.707054990701174"/>
    <m/>
    <x v="0"/>
    <n v="1.8632234179788893E-2"/>
    <n v="17.514290066319152"/>
    <n v="17.4071"/>
    <n v="6.1578359588416731E-3"/>
    <m/>
    <n v="1892.862061"/>
    <n v="100.50747064805812"/>
    <m/>
    <m/>
    <m/>
    <m/>
    <n v="380.67252832767326"/>
    <n v="330.4592906505934"/>
    <n v="321.12411714190887"/>
    <n v="569.46334550695826"/>
    <n v="9.6689453334047055"/>
    <e v="#REF!"/>
    <m/>
  </r>
  <r>
    <x v="3392"/>
    <n v="30480.523438"/>
    <n v="165.3"/>
    <n v="14.937714988804546"/>
    <m/>
    <x v="0"/>
    <n v="1.9537471398954891E-2"/>
    <n v="17.814043976495086"/>
    <n v="16.970800000000001"/>
    <n v="4.9687933184946242E-2"/>
    <m/>
    <n v="1859.432861"/>
    <n v="96.94992263852194"/>
    <m/>
    <m/>
    <m/>
    <m/>
    <n v="388.11042775545837"/>
    <n v="336.11504170595424"/>
    <n v="313.31493662824664"/>
    <n v="559.40624495967154"/>
    <n v="9.3267047317521499"/>
    <e v="#REF!"/>
    <m/>
  </r>
  <r>
    <x v="3393"/>
    <n v="30274.320313"/>
    <n v="167.66"/>
    <n v="15.362396524731864"/>
    <m/>
    <x v="0"/>
    <n v="1.8978578608552354E-2"/>
    <n v="17.679496939827544"/>
    <n v="17.203600000000002"/>
    <n v="2.766263687992887E-2"/>
    <m/>
    <n v="1889.7033690000001"/>
    <n v="100.1039236052861"/>
    <m/>
    <m/>
    <m/>
    <m/>
    <n v="385.48483035680971"/>
    <n v="333.57641078640597"/>
    <n v="317.78815653413079"/>
    <n v="568.51306003671334"/>
    <n v="9.6301235993499041"/>
    <e v="#REF!"/>
    <m/>
  </r>
  <r>
    <x v="3394"/>
    <n v="30696.560547000001"/>
    <n v="164.62"/>
    <n v="14.803511866886726"/>
    <n v="15.46"/>
    <x v="1"/>
    <n v="1.9665827339705885E-2"/>
    <n v="17.911857309114335"/>
    <n v="16.8902"/>
    <n v="6.0488171194795548E-2"/>
    <m/>
    <n v="1827.9711910000001"/>
    <n v="93.561193110489114"/>
    <m/>
    <m/>
    <m/>
    <m/>
    <n v="390.86124189274159"/>
    <n v="337.96058179870897"/>
    <n v="312.02604275705966"/>
    <n v="549.94107144144346"/>
    <n v="9.0007046807611459"/>
    <e v="#REF!"/>
    <m/>
  </r>
  <r>
    <x v="3395"/>
    <n v="30086.1875"/>
    <n v="167.65"/>
    <n v="15.346609290234937"/>
    <n v="14.88"/>
    <x v="2"/>
    <n v="1.8940864180481035E-2"/>
    <n v="17.541772086982327"/>
    <n v="17.191299999999998"/>
    <n v="2.0386595951576103E-2"/>
    <m/>
    <n v="1852.2272949999999"/>
    <n v="96.041723797632656"/>
    <m/>
    <m/>
    <m/>
    <m/>
    <n v="383.08932338079632"/>
    <n v="330.97782089187689"/>
    <n v="317.76920221249571"/>
    <n v="557.23846643783702"/>
    <n v="9.2393348587685864"/>
    <e v="#REF!"/>
    <m/>
  </r>
  <r>
    <x v="3396"/>
    <n v="30441.353515999999"/>
    <n v="165.7"/>
    <n v="14.987797992324079"/>
    <n v="15.04"/>
    <x v="3"/>
    <n v="1.9380494801665871E-2"/>
    <n v="17.734774360179976"/>
    <n v="16.991499999999998"/>
    <n v="4.3743893133624256E-2"/>
    <m/>
    <n v="1933.1889650000001"/>
    <n v="104.43508617373743"/>
    <m/>
    <m/>
    <m/>
    <m/>
    <n v="387.61167466765488"/>
    <n v="334.61938409845516"/>
    <n v="314.07310949365069"/>
    <n v="581.59560497738448"/>
    <n v="10.046786896460283"/>
    <e v="#REF!"/>
    <m/>
  </r>
  <r>
    <x v="3397"/>
    <n v="30624.515625"/>
    <n v="171.22"/>
    <n v="15.980600836347666"/>
    <n v="15.79"/>
    <x v="4"/>
    <n v="1.8088232709510928E-2"/>
    <n v="17.799063160256328"/>
    <n v="16.876100000000001"/>
    <n v="5.4690548186863364E-2"/>
    <m/>
    <n v="1955.3891599999999"/>
    <n v="106.82543833695082"/>
    <m/>
    <m/>
    <m/>
    <m/>
    <n v="389.94388935606662"/>
    <n v="335.83238395112198"/>
    <n v="324.53589503622737"/>
    <n v="588.27448431892935"/>
    <n v="10.27674178682487"/>
    <e v="#REF!"/>
    <m/>
  </r>
  <r>
    <x v="3398"/>
    <n v="30778.724609000001"/>
    <n v="165.7"/>
    <n v="14.946592270178289"/>
    <n v="15.04"/>
    <x v="5"/>
    <n v="1.9253592316543132E-2"/>
    <n v="17.860324298780149"/>
    <n v="16.340499999999999"/>
    <n v="9.3009656912588445E-2"/>
    <m/>
    <n v="1910.588013"/>
    <n v="101.92509910690482"/>
    <m/>
    <m/>
    <m/>
    <m/>
    <n v="391.90744207738771"/>
    <n v="336.98825794340905"/>
    <n v="314.07310949365069"/>
    <n v="574.79615878278821"/>
    <n v="9.8053229776065436"/>
    <e v="#REF!"/>
    <m/>
  </r>
  <r>
    <x v="3399"/>
    <n v="30507.150390999999"/>
    <n v="164.76"/>
    <n v="14.775229800479675"/>
    <n v="14.87"/>
    <x v="6"/>
    <n v="1.9471037591680108E-2"/>
    <n v="17.688693869597394"/>
    <n v="16.251899999999999"/>
    <n v="8.8407747377069468E-2"/>
    <m/>
    <n v="1848.636475"/>
    <n v="95.31272473804114"/>
    <m/>
    <m/>
    <m/>
    <m/>
    <n v="388.44947042772986"/>
    <n v="333.74993828174831"/>
    <n v="312.29140325995104"/>
    <n v="556.1581762188905"/>
    <n v="9.1692042305690613"/>
    <e v="#REF!"/>
    <m/>
  </r>
  <r>
    <x v="3400"/>
    <n v="29907.998047000001"/>
    <n v="164.05"/>
    <n v="14.646122280181904"/>
    <n v="14.75"/>
    <x v="7"/>
    <n v="1.963783705206331E-2"/>
    <n v="17.327538354453122"/>
    <n v="16.1876"/>
    <n v="7.0420467175685175E-2"/>
    <m/>
    <n v="1870.602539"/>
    <n v="97.57528166898139"/>
    <m/>
    <m/>
    <m/>
    <m/>
    <n v="380.82042583492535"/>
    <n v="326.93566291590656"/>
    <n v="310.94564642385882"/>
    <n v="562.76661776927563"/>
    <n v="9.3868650585445366"/>
    <e v="#REF!"/>
    <m/>
  </r>
  <r>
    <x v="3401"/>
    <n v="30172.423827999999"/>
    <n v="167.66"/>
    <n v="15.28518323634874"/>
    <n v="15.4"/>
    <x v="8"/>
    <n v="1.8772534506656561E-2"/>
    <n v="17.439174841758629"/>
    <n v="16.541699999999999"/>
    <n v="5.4255296720326696E-2"/>
    <m/>
    <n v="1880.5563959999999"/>
    <n v="98.606098826216567"/>
    <m/>
    <m/>
    <m/>
    <m/>
    <n v="384.18737598531339"/>
    <n v="329.04201802741892"/>
    <n v="317.78815653413079"/>
    <n v="565.76121353233043"/>
    <n v="9.4860309680811845"/>
    <e v="#REF!"/>
    <m/>
  </r>
  <r>
    <x v="3402"/>
    <n v="30417.632813"/>
    <n v="166.12"/>
    <n v="15.002577850131479"/>
    <n v="15.06"/>
    <x v="9"/>
    <n v="1.9116418371961444E-2"/>
    <n v="17.566957380127874"/>
    <n v="16.392399999999999"/>
    <n v="7.1652557290444063E-2"/>
    <m/>
    <n v="1878.3360600000001"/>
    <n v="98.370720809779826"/>
    <m/>
    <m/>
    <m/>
    <m/>
    <n v="387.30963745996991"/>
    <n v="331.45301652219877"/>
    <n v="314.86919100232501"/>
    <n v="565.09323037985416"/>
    <n v="9.4633873062823373"/>
    <e v="#REF!"/>
    <m/>
  </r>
  <r>
    <x v="3403"/>
    <n v="30622.246093999998"/>
    <n v="164.22"/>
    <n v="14.657626270495298"/>
    <n v="14.75"/>
    <x v="10"/>
    <n v="1.955271191636954E-2"/>
    <n v="17.671099788941685"/>
    <n v="16.2058"/>
    <n v="9.0418232295948586E-2"/>
    <m/>
    <n v="1872.1137699999999"/>
    <n v="97.716466574554673"/>
    <m/>
    <m/>
    <m/>
    <m/>
    <n v="389.91499127467358"/>
    <n v="333.41797350378022"/>
    <n v="311.26786989165549"/>
    <n v="563.22126825798534"/>
    <n v="9.4004472243784587"/>
    <e v="#REF!"/>
    <m/>
  </r>
  <r>
    <x v="3404"/>
    <n v="30387.488281000002"/>
    <n v="172.56"/>
    <n v="16.144470537507093"/>
    <n v="16.209"/>
    <x v="11"/>
    <n v="1.7565704366025139E-2"/>
    <n v="17.521720313367123"/>
    <n v="17.029499999999999"/>
    <n v="2.8903979175379346E-2"/>
    <m/>
    <n v="2006.511475"/>
    <n v="111.74357884062429"/>
    <m/>
    <m/>
    <m/>
    <m/>
    <n v="386.92580523239008"/>
    <n v="330.59948441006259"/>
    <n v="327.07577413533113"/>
    <n v="603.65451920355292"/>
    <n v="10.749873100998887"/>
    <e v="#REF!"/>
    <m/>
  </r>
  <r>
    <x v="3405"/>
    <n v="31474.720702999999"/>
    <n v="163.41"/>
    <n v="14.430608524367587"/>
    <n v="14.54"/>
    <x v="12"/>
    <n v="1.9427634156447889E-2"/>
    <n v="18.134234469741706"/>
    <n v="16.1295"/>
    <n v="0.12428993271593702"/>
    <m/>
    <n v="1939.3470460000001"/>
    <n v="104.26005569561789"/>
    <m/>
    <m/>
    <m/>
    <m/>
    <n v="400.76960424818907"/>
    <n v="342.15638982059005"/>
    <n v="309.7325698392122"/>
    <n v="583.44824996426235"/>
    <n v="10.029948743896048"/>
    <e v="#REF!"/>
    <m/>
  </r>
  <r>
    <x v="3406"/>
    <n v="30249.626952999999"/>
    <n v="161.97999999999999"/>
    <n v="14.172917390492968"/>
    <n v="14.24"/>
    <x v="13"/>
    <n v="1.9766645091572218E-2"/>
    <n v="17.386956675846303"/>
    <n v="15.991899999999999"/>
    <n v="8.7235205062957011E-2"/>
    <m/>
    <n v="1911.6461179999999"/>
    <n v="101.2738054037242"/>
    <m/>
    <m/>
    <m/>
    <m/>
    <n v="385.17040824618505"/>
    <n v="328.05676666974921"/>
    <n v="307.02210184539251"/>
    <n v="575.11448732114945"/>
    <n v="9.7426677026161386"/>
    <e v="#REF!"/>
    <m/>
  </r>
  <r>
    <x v="3407"/>
    <n v="30147.070313"/>
    <n v="160.81"/>
    <n v="13.966488360989283"/>
    <n v="14.05"/>
    <x v="14"/>
    <n v="2.0051169603315509E-2"/>
    <n v="17.314265190178858"/>
    <n v="15.879300000000001"/>
    <n v="9.0367030673824233E-2"/>
    <m/>
    <n v="1897.5992429999999"/>
    <n v="99.782905217868588"/>
    <m/>
    <m/>
    <m/>
    <m/>
    <n v="383.86454807942886"/>
    <n v="326.68522510574394"/>
    <n v="304.80444621408554"/>
    <n v="570.88851618662738"/>
    <n v="9.5992412259408013"/>
    <e v="#REF!"/>
    <m/>
  </r>
  <r>
    <x v="3408"/>
    <n v="29862.046875"/>
    <n v="162.53"/>
    <n v="14.263535705633618"/>
    <n v="14.36"/>
    <x v="15"/>
    <n v="1.9621197148848829E-2"/>
    <n v="17.136965655309254"/>
    <n v="16.0503"/>
    <n v="6.7703759762076432E-2"/>
    <m/>
    <n v="1889.0079350000001"/>
    <n v="98.876832160781916"/>
    <m/>
    <m/>
    <m/>
    <m/>
    <n v="380.23532666308665"/>
    <n v="323.33994086619822"/>
    <n v="308.06458953532319"/>
    <n v="568.30384026292268"/>
    <n v="9.5120758560379119"/>
    <e v="#REF!"/>
    <m/>
  </r>
  <r>
    <x v="3409"/>
    <n v="29915.25"/>
    <n v="160.88999999999999"/>
    <n v="13.974000124990987"/>
    <n v="14.06"/>
    <x v="16"/>
    <n v="2.0016148986550832E-2"/>
    <n v="17.153880978803148"/>
    <n v="15.882300000000001"/>
    <n v="8.0062772948700678E-2"/>
    <m/>
    <n v="1890.969116"/>
    <n v="99.079589667552256"/>
    <m/>
    <m/>
    <m/>
    <m/>
    <n v="380.91276540995324"/>
    <n v="323.65909886699365"/>
    <n v="304.95608078716629"/>
    <n v="568.89385720943733"/>
    <n v="9.5315813836992795"/>
    <e v="#REF!"/>
    <m/>
  </r>
  <r>
    <x v="3410"/>
    <n v="29805.111327999999"/>
    <n v="161.55000000000001"/>
    <n v="14.08694954023119"/>
    <n v="14.17"/>
    <x v="17"/>
    <n v="1.9850887293286074E-2"/>
    <n v="17.077170188676472"/>
    <n v="15.950200000000001"/>
    <n v="7.0655552198497285E-2"/>
    <m/>
    <n v="1892.080078"/>
    <n v="99.193455397434562"/>
    <m/>
    <m/>
    <m/>
    <m/>
    <n v="379.51036275143963"/>
    <n v="322.21172114317386"/>
    <n v="306.20706601508311"/>
    <n v="569.22808765881143"/>
    <n v="9.5425354104047706"/>
    <e v="#REF!"/>
    <m/>
  </r>
  <r>
    <x v="3411"/>
    <n v="30081.662109000001"/>
    <n v="157.15"/>
    <n v="13.314784633512922"/>
    <n v="13.4"/>
    <x v="18"/>
    <n v="2.0931177439345992E-2"/>
    <n v="17.194644216863576"/>
    <n v="15.524699999999999"/>
    <n v="0.10756692347443608"/>
    <m/>
    <n v="1850.0020750000001"/>
    <n v="94.774202650058854"/>
    <m/>
    <m/>
    <m/>
    <m/>
    <n v="383.03170129171565"/>
    <n v="324.42821886461059"/>
    <n v="297.86716449563795"/>
    <n v="556.56901394481201"/>
    <n v="9.1173977270727722"/>
    <e v="#REF!"/>
    <m/>
  </r>
  <r>
    <x v="3412"/>
    <n v="29178.970702999999"/>
    <n v="157.74"/>
    <n v="13.413144895337792"/>
    <n v="13.48"/>
    <x v="19"/>
    <n v="2.0772920900932142E-2"/>
    <n v="16.665438128789116"/>
    <n v="15.5787"/>
    <n v="6.975794699102722E-2"/>
    <m/>
    <n v="1857.741943"/>
    <n v="95.564756597254942"/>
    <m/>
    <m/>
    <m/>
    <m/>
    <n v="371.53767467414571"/>
    <n v="314.44316849654763"/>
    <n v="298.985469472109"/>
    <n v="558.89753603623888"/>
    <n v="9.1934500130298265"/>
    <e v="#REF!"/>
    <m/>
  </r>
  <r>
    <x v="3413"/>
    <n v="29225.759765999999"/>
    <n v="158.41"/>
    <n v="13.525458787842572"/>
    <n v="13.62"/>
    <x v="20"/>
    <n v="2.0595373778947788E-2"/>
    <n v="16.678922092758889"/>
    <n v="15.652200000000001"/>
    <n v="6.5596024377332807E-2"/>
    <m/>
    <n v="1872.1599120000001"/>
    <n v="97.045616903224712"/>
    <m/>
    <m/>
    <m/>
    <m/>
    <n v="372.13344276494456"/>
    <n v="314.69758367134131"/>
    <n v="300.25540902166085"/>
    <n v="563.23514997616746"/>
    <n v="9.3359106406081338"/>
    <e v="#REF!"/>
    <m/>
  </r>
  <r>
    <x v="3414"/>
    <n v="29353.798827999999"/>
    <n v="156.78"/>
    <n v="13.245514576685729"/>
    <n v="13.32"/>
    <x v="21"/>
    <n v="2.1018144368349895E-2"/>
    <n v="16.738706171228252"/>
    <n v="15.4862"/>
    <n v="8.0878858030262624E-2"/>
    <m/>
    <n v="1860.357178"/>
    <n v="95.819531886533866"/>
    <m/>
    <m/>
    <m/>
    <m/>
    <n v="373.76377221854818"/>
    <n v="315.82558852271563"/>
    <n v="297.16585459513914"/>
    <n v="559.68432367548189"/>
    <n v="9.2179597169200598"/>
    <e v="#REF!"/>
    <m/>
  </r>
  <r>
    <x v="3415"/>
    <n v="29212.164063"/>
    <n v="157.97"/>
    <n v="13.444967254364524"/>
    <n v="13.54"/>
    <x v="22"/>
    <n v="2.0697984170365585E-2"/>
    <n v="16.644728125660684"/>
    <n v="15.601699999999999"/>
    <n v="6.6853491969508738E-2"/>
    <m/>
    <n v="1874.7448730000001"/>
    <n v="97.299130887994082"/>
    <m/>
    <m/>
    <m/>
    <m/>
    <n v="371.96032782098047"/>
    <n v="314.05241255284233"/>
    <n v="299.42141886971638"/>
    <n v="564.012829749773"/>
    <n v="9.360299005415083"/>
    <e v="#REF!"/>
    <m/>
  </r>
  <r>
    <x v="3416"/>
    <n v="29278.314452999999"/>
    <n v="156.63999999999999"/>
    <n v="13.213792448682746"/>
    <n v="13.33"/>
    <x v="23"/>
    <n v="2.1045432650359266E-2"/>
    <n v="16.642756253716875"/>
    <n v="15.4735"/>
    <n v="7.5565079246251665E-2"/>
    <m/>
    <n v="1856.1623540000001"/>
    <n v="95.36289981041034"/>
    <m/>
    <m/>
    <m/>
    <m/>
    <n v="372.80262490985137"/>
    <n v="314.01520731064653"/>
    <n v="296.9004940922477"/>
    <n v="558.42232019510629"/>
    <n v="9.1740311357603783"/>
    <e v="#REF!"/>
    <m/>
  </r>
  <r>
    <x v="3417"/>
    <n v="29230.873047000001"/>
    <n v="157.47"/>
    <n v="13.352216478960594"/>
    <n v="13.44"/>
    <x v="24"/>
    <n v="2.0821307141073692E-2"/>
    <n v="16.602610174818548"/>
    <n v="15.1698"/>
    <n v="9.4451487482929641E-2"/>
    <m/>
    <n v="1871.7921140000001"/>
    <n v="96.966403462970277"/>
    <m/>
    <m/>
    <m/>
    <m/>
    <n v="372.19855049448148"/>
    <n v="313.25773186031944"/>
    <n v="298.47370278796126"/>
    <n v="563.12449876503797"/>
    <n v="9.3282902078328132"/>
    <e v="#REF!"/>
    <m/>
  </r>
  <r>
    <x v="3418"/>
    <n v="29704.146484000001"/>
    <n v="156.61000000000001"/>
    <n v="13.204782016644717"/>
    <n v="13.29"/>
    <x v="25"/>
    <n v="2.1047648505155069E-2"/>
    <n v="16.858039396131758"/>
    <n v="15.0908"/>
    <n v="0.11710707160201972"/>
    <m/>
    <n v="1839.0897219999999"/>
    <n v="93.57576111151954"/>
    <m/>
    <m/>
    <m/>
    <m/>
    <n v="378.22477102356754"/>
    <n v="318.07716553230824"/>
    <n v="296.84363112734246"/>
    <n v="553.28605678973543"/>
    <n v="9.0021061408185137"/>
    <e v="#REF!"/>
    <m/>
  </r>
  <r>
    <x v="3419"/>
    <n v="29161.8125"/>
    <n v="157.30000000000001"/>
    <n v="13.319532730044257"/>
    <n v="13.4"/>
    <x v="26"/>
    <n v="2.0861087355095339E-2"/>
    <n v="16.537120925643556"/>
    <n v="15.157500000000001"/>
    <n v="9.1019028576187155E-2"/>
    <m/>
    <n v="1835.136475"/>
    <n v="93.171066796402144"/>
    <m/>
    <m/>
    <m/>
    <m/>
    <n v="371.31919819294649"/>
    <n v="312.0220819569742"/>
    <n v="298.15147932016453"/>
    <n v="552.09673121307617"/>
    <n v="8.9631740377183213"/>
    <e v="#REF!"/>
    <m/>
  </r>
  <r>
    <x v="3420"/>
    <n v="29174.382813"/>
    <n v="155.57"/>
    <n v="13.02498349127981"/>
    <n v="13.14"/>
    <x v="27"/>
    <n v="2.1318865785439099E-2"/>
    <n v="16.531127233431366"/>
    <n v="15.007099999999999"/>
    <n v="0.10155374678861118"/>
    <m/>
    <n v="1827.7128909999999"/>
    <n v="92.414886404739846"/>
    <m/>
    <m/>
    <m/>
    <m/>
    <n v="371.47925678135533"/>
    <n v="311.90899308672493"/>
    <n v="294.87238167729174"/>
    <n v="549.86336246033216"/>
    <n v="8.8904285311203335"/>
    <e v="#REF!"/>
    <m/>
  </r>
  <r>
    <x v="3421"/>
    <n v="29038.513672000001"/>
    <n v="156.43"/>
    <n v="13.164227312805012"/>
    <n v="13.25"/>
    <x v="28"/>
    <n v="2.1082052178506162E-2"/>
    <n v="16.415018693666802"/>
    <n v="15.090199999999999"/>
    <n v="8.7793315772276337E-2"/>
    <m/>
    <n v="1826.9388429999999"/>
    <n v="92.329476055784198"/>
    <m/>
    <m/>
    <m/>
    <m/>
    <n v="369.74922643789557"/>
    <n v="309.71825937477962"/>
    <n v="296.50245333791059"/>
    <n v="549.63049183930548"/>
    <n v="8.882211947918762"/>
    <e v="#REF!"/>
    <m/>
  </r>
  <r>
    <x v="3422"/>
    <n v="29180.019531000002"/>
    <n v="160.82"/>
    <n v="13.901424401994447"/>
    <n v="13.99"/>
    <x v="29"/>
    <n v="1.9897675218625087E-2"/>
    <n v="16.481926719577828"/>
    <n v="15.514799999999999"/>
    <n v="6.2335751642162984E-2"/>
    <m/>
    <n v="1855.8073730000001"/>
    <n v="95.244927296235161"/>
    <m/>
    <m/>
    <m/>
    <m/>
    <n v="371.55102946723349"/>
    <n v="310.98067873049808"/>
    <n v="304.82340053572062"/>
    <n v="558.31552494995015"/>
    <n v="9.1626820312306432"/>
    <e v="#REF!"/>
    <m/>
  </r>
  <r>
    <x v="3423"/>
    <n v="29766.695313"/>
    <n v="157.81"/>
    <n v="13.379437168409222"/>
    <n v="13.47"/>
    <x v="30"/>
    <n v="2.0641472211424667E-2"/>
    <n v="16.799966863590608"/>
    <n v="15.2258"/>
    <n v="0.10338812171384149"/>
    <m/>
    <n v="1854.297607"/>
    <n v="95.087508060830487"/>
    <m/>
    <m/>
    <m/>
    <m/>
    <n v="379.02120920902627"/>
    <n v="316.98145409683667"/>
    <n v="299.11814972355472"/>
    <n v="557.86131520323534"/>
    <n v="9.147538102408836"/>
    <e v="#REF!"/>
    <m/>
  </r>
  <r>
    <x v="3424"/>
    <n v="29563.972656000002"/>
    <n v="157.72"/>
    <n v="13.362565396095505"/>
    <n v="13.48"/>
    <x v="31"/>
    <n v="2.0663941637384733E-2"/>
    <n v="16.672318462790606"/>
    <n v="15.218"/>
    <n v="9.55656763563284E-2"/>
    <m/>
    <n v="1850.753418"/>
    <n v="94.721579907154378"/>
    <m/>
    <m/>
    <m/>
    <m/>
    <n v="376.43992882898192"/>
    <n v="314.57298650715285"/>
    <n v="298.94756082883879"/>
    <n v="556.7950538170345"/>
    <n v="9.1123353528914652"/>
    <e v="#REF!"/>
    <m/>
  </r>
  <r>
    <x v="3425"/>
    <n v="29424.902343999998"/>
    <n v="157.55000000000001"/>
    <n v="13.332152102735241"/>
    <n v="13.44"/>
    <x v="32"/>
    <n v="2.0707411631662322E-2"/>
    <n v="16.580729639806616"/>
    <n v="15.2051"/>
    <n v="9.0471594386529297E-2"/>
    <m/>
    <n v="1847.1243899999999"/>
    <n v="94.347682684228857"/>
    <m/>
    <m/>
    <m/>
    <m/>
    <n v="374.66913777323788"/>
    <n v="312.84489034337992"/>
    <n v="298.62533736104206"/>
    <n v="555.70326880617813"/>
    <n v="9.0763659688698759"/>
    <e v="#REF!"/>
    <m/>
  </r>
  <r>
    <x v="3426"/>
    <n v="29283.263672000001"/>
    <n v="157.18"/>
    <n v="13.264733763394597"/>
    <n v="13.38"/>
    <x v="33"/>
    <n v="2.080359480082998E-2"/>
    <n v="16.461685216433338"/>
    <n v="15.1699"/>
    <n v="8.5154497816949171E-2"/>
    <m/>
    <n v="1844.1857910000001"/>
    <n v="94.040220380242999"/>
    <m/>
    <m/>
    <m/>
    <m/>
    <n v="372.8656436275927"/>
    <n v="310.59876243554686"/>
    <n v="297.9240274605433"/>
    <n v="554.81919782598254"/>
    <n v="9.0467877077699441"/>
    <e v="#REF!"/>
    <m/>
  </r>
  <r>
    <x v="3427"/>
    <n v="29408.048827999999"/>
    <n v="156.29"/>
    <n v="13.112935084458169"/>
    <n v="13.22"/>
    <x v="34"/>
    <n v="2.1038104180539731E-2"/>
    <n v="16.518721376649875"/>
    <n v="15.0846"/>
    <n v="9.5071886337713574E-2"/>
    <m/>
    <n v="1826.9327390000001"/>
    <n v="92.278280543584216"/>
    <m/>
    <m/>
    <m/>
    <m/>
    <n v="374.4545408908304"/>
    <n v="311.6749196177804"/>
    <n v="296.2370928350191"/>
    <n v="549.62865546446733"/>
    <n v="8.8772868751297889"/>
    <e v="#REF!"/>
    <m/>
  </r>
  <r>
    <x v="3428"/>
    <n v="29169.074218999998"/>
    <n v="155.77000000000001"/>
    <n v="13.024107507734847"/>
    <n v="13.14"/>
    <x v="35"/>
    <n v="2.1177002829366725E-2"/>
    <n v="16.371492180653696"/>
    <n v="15.0357"/>
    <n v="8.884136958396982E-2"/>
    <m/>
    <n v="1805.659058"/>
    <n v="90.126894297995221"/>
    <m/>
    <m/>
    <m/>
    <m/>
    <n v="371.41166211906841"/>
    <n v="308.89700195810218"/>
    <n v="295.25146810999382"/>
    <n v="543.22851580130157"/>
    <n v="8.6703208071796887"/>
    <e v="#REF!"/>
    <m/>
  </r>
  <r>
    <x v="3429"/>
    <n v="28699.802734000001"/>
    <n v="149.03"/>
    <n v="11.895595158198129"/>
    <n v="12"/>
    <x v="36"/>
    <n v="2.300851263752551E-2"/>
    <n v="16.095331783718333"/>
    <n v="14.382400000000001"/>
    <n v="0.11909916173366986"/>
    <m/>
    <n v="1684.9334719999999"/>
    <n v="78.073193015790693"/>
    <m/>
    <m/>
    <m/>
    <m/>
    <n v="365.43639869725564"/>
    <n v="303.68641286020073"/>
    <n v="282.47625532793461"/>
    <n v="506.90849148028576"/>
    <n v="7.5107395540514412"/>
    <e v="#REF!"/>
    <m/>
  </r>
  <r>
    <x v="3430"/>
    <n v="26636.078125"/>
    <n v="139.16"/>
    <n v="10.318701586889135"/>
    <n v="10.43"/>
    <x v="37"/>
    <n v="2.6054943193302295E-2"/>
    <n v="14.926112280696733"/>
    <n v="13.4373"/>
    <n v="0.11079698158832008"/>
    <m/>
    <n v="1660.945068"/>
    <n v="75.848182946307105"/>
    <m/>
    <m/>
    <m/>
    <m/>
    <n v="339.15886306379895"/>
    <n v="281.62560159578163"/>
    <n v="263.76833987408833"/>
    <n v="499.69163343411856"/>
    <n v="7.2966907814637336"/>
    <e v="#REF!"/>
    <m/>
  </r>
  <r>
    <x v="3431"/>
    <n v="26188.691406000002"/>
    <n v="139.34"/>
    <n v="10.34165465724139"/>
    <n v="10.43"/>
    <x v="38"/>
    <n v="2.5986184066179467E-2"/>
    <n v="14.640517547970521"/>
    <n v="13.4575"/>
    <n v="8.7907675866284452E-2"/>
    <m/>
    <n v="1667.269043"/>
    <n v="76.419855637511873"/>
    <m/>
    <m/>
    <m/>
    <m/>
    <n v="333.46225974803275"/>
    <n v="276.23700563026529"/>
    <n v="264.10951766352014"/>
    <n v="501.59418726231451"/>
    <n v="7.3516864147656058"/>
    <e v="#REF!"/>
    <m/>
  </r>
  <r>
    <x v="3432"/>
    <n v="26130.748047000001"/>
    <n v="137.51"/>
    <n v="10.068799744205567"/>
    <n v="10.15"/>
    <x v="39"/>
    <n v="2.6667402292831949E-2"/>
    <n v="14.596538467073044"/>
    <n v="13.2826"/>
    <n v="9.8921782412558112E-2"/>
    <m/>
    <n v="1633.892578"/>
    <n v="73.358322630616001"/>
    <m/>
    <m/>
    <m/>
    <m/>
    <n v="332.7244633026134"/>
    <n v="275.40720917138435"/>
    <n v="260.64087680429634"/>
    <n v="491.55295192261167"/>
    <n v="7.0571630814330479"/>
    <e v="#REF!"/>
    <m/>
  </r>
  <r>
    <x v="3433"/>
    <n v="26040.474609000001"/>
    <n v="141.81"/>
    <n v="10.697221920117332"/>
    <n v="10.75"/>
    <x v="40"/>
    <n v="2.4998210623533752E-2"/>
    <n v="14.534574802320291"/>
    <n v="13.708399999999999"/>
    <n v="6.0267777590403915E-2"/>
    <m/>
    <n v="1679.274414"/>
    <n v="77.431425449238034"/>
    <m/>
    <m/>
    <m/>
    <m/>
    <n v="331.5750059217911"/>
    <n v="274.23807992761999"/>
    <n v="268.79123510739049"/>
    <n v="505.20597645423288"/>
    <n v="7.4490007054092509"/>
    <e v="#REF!"/>
    <m/>
  </r>
  <r>
    <x v="3434"/>
    <n v="26431.519531000002"/>
    <n v="138.55000000000001"/>
    <n v="10.204165385466929"/>
    <n v="10.3"/>
    <x v="41"/>
    <n v="2.6146252363990326E-2"/>
    <n v="14.741136562040543"/>
    <n v="13.3866"/>
    <n v="0.10118600406679401"/>
    <m/>
    <n v="1659.9445800000001"/>
    <n v="75.646878048577292"/>
    <m/>
    <m/>
    <m/>
    <m/>
    <n v="336.5542055821162"/>
    <n v="278.13548326707706"/>
    <n v="262.61212625434706"/>
    <n v="499.39063884219433"/>
    <n v="7.2773249966226068"/>
    <e v="#REF!"/>
    <m/>
  </r>
  <r>
    <x v="3435"/>
    <n v="26163.679688"/>
    <n v="138.22999999999999"/>
    <n v="10.155805170960109"/>
    <n v="10.24"/>
    <x v="42"/>
    <n v="2.6265667952056412E-2"/>
    <n v="14.580185999303442"/>
    <n v="13.354900000000001"/>
    <n v="9.1748047480957551E-2"/>
    <m/>
    <n v="1652.9350589999999"/>
    <n v="75.00607153623541"/>
    <m/>
    <m/>
    <m/>
    <m/>
    <n v="333.14378396491094"/>
    <n v="275.09867112165085"/>
    <n v="262.00558796202375"/>
    <n v="497.28184002303868"/>
    <n v="7.2156786026065909"/>
    <e v="#REF!"/>
    <m/>
  </r>
  <r>
    <x v="3436"/>
    <n v="26089.615234000001"/>
    <n v="138.27000000000001"/>
    <n v="10.158008331243803"/>
    <n v="10.26"/>
    <x v="43"/>
    <n v="2.6249099559164685E-2"/>
    <n v="14.504345023196862"/>
    <n v="13.354799999999999"/>
    <n v="8.6077292299163055E-2"/>
    <m/>
    <n v="1652.4573969999999"/>
    <n v="74.956929823894512"/>
    <m/>
    <m/>
    <m/>
    <m/>
    <n v="332.20071659988082"/>
    <n v="273.66770503215884"/>
    <n v="262.08140524856418"/>
    <n v="497.13813647160407"/>
    <n v="7.2109511079522095"/>
    <e v="#REF!"/>
    <m/>
  </r>
  <r>
    <x v="3437"/>
    <n v="26102.486327999999"/>
    <n v="148.44999999999999"/>
    <n v="11.652351304420073"/>
    <n v="11.73"/>
    <x v="44"/>
    <n v="2.2382602141249947E-2"/>
    <n v="14.499990814141954"/>
    <n v="14.340199999999999"/>
    <n v="1.1142858129032707E-2"/>
    <m/>
    <n v="1729.7257079999999"/>
    <n v="81.964736823639711"/>
    <m/>
    <m/>
    <m/>
    <m/>
    <n v="332.36460505173699"/>
    <n v="273.58554989882595"/>
    <n v="281.37690467309864"/>
    <n v="520.38413616187529"/>
    <n v="7.8851109723950454"/>
    <e v="#REF!"/>
    <m/>
  </r>
  <r>
    <x v="3438"/>
    <n v="27726.083984000001"/>
    <n v="144.47"/>
    <n v="11.026214166993766"/>
    <n v="11.13"/>
    <x v="45"/>
    <n v="2.3581608882373394E-2"/>
    <n v="15.389686992956625"/>
    <n v="13.9564"/>
    <n v="0.10269747162281284"/>
    <m/>
    <n v="1705.112183"/>
    <n v="79.630014331008169"/>
    <m/>
    <m/>
    <m/>
    <m/>
    <n v="353.0379764278772"/>
    <n v="290.37232041777679"/>
    <n v="273.83308466232779"/>
    <n v="512.97921185174664"/>
    <n v="7.6605077264435879"/>
    <e v="#REF!"/>
    <m/>
  </r>
  <r>
    <x v="3439"/>
    <n v="27301.929688"/>
    <n v="139.08000000000001"/>
    <n v="10.202234878616363"/>
    <n v="10.19"/>
    <x v="46"/>
    <n v="2.533998364290679E-2"/>
    <n v="15.142235585328249"/>
    <n v="13.4389"/>
    <n v="0.12674665228019033"/>
    <m/>
    <n v="1645.6391599999999"/>
    <n v="74.07323732522056"/>
    <m/>
    <m/>
    <m/>
    <m/>
    <n v="347.63719301975351"/>
    <n v="285.70341198210934"/>
    <n v="263.61670530100753"/>
    <n v="495.0868850188553"/>
    <n v="7.125938775972056"/>
    <e v="#REF!"/>
    <m/>
  </r>
  <r>
    <x v="3440"/>
    <n v="25934.021484000001"/>
    <n v="136.19999999999999"/>
    <n v="9.7785302652317334"/>
    <n v="9.76"/>
    <x v="47"/>
    <n v="2.638812032579102E-2"/>
    <n v="14.372156032156912"/>
    <n v="13.158899999999999"/>
    <n v="9.2200414332270331E-2"/>
    <m/>
    <n v="1628.491211"/>
    <n v="72.527648160978046"/>
    <m/>
    <m/>
    <m/>
    <m/>
    <n v="330.21953156572584"/>
    <n v="271.1735656725005"/>
    <n v="258.15786067009793"/>
    <n v="489.9279626613731"/>
    <n v="6.9772511506581836"/>
    <e v="#REF!"/>
    <m/>
  </r>
  <r>
    <x v="3441"/>
    <n v="25814.957031000002"/>
    <n v="136.34"/>
    <n v="9.7939090046234956"/>
    <n v="9.77"/>
    <x v="48"/>
    <n v="2.6332497992094098E-2"/>
    <n v="14.260838877691503"/>
    <n v="13.1732"/>
    <n v="8.2564515659938609E-2"/>
    <m/>
    <n v="1633.6293949999999"/>
    <n v="72.977805631167968"/>
    <m/>
    <m/>
    <m/>
    <m/>
    <n v="328.70347637466932"/>
    <n v="269.07323572691956"/>
    <n v="258.42322117298937"/>
    <n v="491.4737739017994"/>
    <n v="7.0205568665679108"/>
    <e v="#REF!"/>
    <m/>
  </r>
  <r>
    <x v="3442"/>
    <n v="25783.931640999999"/>
    <n v="136.12"/>
    <n v="9.7611250208997564"/>
    <n v="9.7799999999999994"/>
    <x v="49"/>
    <n v="2.6416108182869807E-2"/>
    <n v="14.232402262968527"/>
    <n v="13.1629"/>
    <n v="8.1251264004780666E-2"/>
    <m/>
    <n v="1632.2523189999999"/>
    <n v="72.852895364960247"/>
    <m/>
    <m/>
    <m/>
    <m/>
    <n v="328.30842812660779"/>
    <n v="268.53669422313743"/>
    <n v="258.00622609701713"/>
    <n v="491.05948364677522"/>
    <n v="7.0085403415498595"/>
    <e v="#REF!"/>
    <m/>
  </r>
  <r>
    <x v="3443"/>
    <n v="25748.3125"/>
    <n v="137.58000000000001"/>
    <n v="9.9693154336110865"/>
    <n v="9.94"/>
    <x v="50"/>
    <n v="2.5848063718606325E-2"/>
    <n v="14.201468105035726"/>
    <n v="13.3043"/>
    <n v="6.7434446384682101E-2"/>
    <m/>
    <n v="1647.5982670000001"/>
    <n v="74.220866129469243"/>
    <m/>
    <m/>
    <m/>
    <m/>
    <n v="327.85488735727318"/>
    <n v="267.95302912174657"/>
    <n v="260.77355705574212"/>
    <n v="495.676278007078"/>
    <n v="7.1401408529789956"/>
    <e v="#REF!"/>
    <m/>
  </r>
  <r>
    <x v="3444"/>
    <n v="26245.208984000001"/>
    <n v="137.69999999999999"/>
    <n v="9.985502425302089"/>
    <n v="9.98"/>
    <x v="51"/>
    <n v="2.5801627817058206E-2"/>
    <n v="14.464049819876987"/>
    <n v="13.319100000000001"/>
    <n v="8.5963001995404076E-2"/>
    <m/>
    <n v="1636.137817"/>
    <n v="73.186442532212467"/>
    <m/>
    <m/>
    <m/>
    <m/>
    <n v="334.1819016340358"/>
    <n v="272.90741590509259"/>
    <n v="261.00100891536329"/>
    <n v="492.22842708730872"/>
    <n v="7.0406279993675227"/>
    <e v="#REF!"/>
    <m/>
  </r>
  <r>
    <x v="3445"/>
    <n v="25831.714843999998"/>
    <n v="132.57"/>
    <n v="9.2381428744680658"/>
    <n v="9.24"/>
    <x v="52"/>
    <n v="2.7722758948130193E-2"/>
    <n v="14.202320814691003"/>
    <n v="12.823700000000001"/>
    <n v="0.10750569762946749"/>
    <m/>
    <n v="1551.6376949999999"/>
    <n v="65.621785024368805"/>
    <m/>
    <m/>
    <m/>
    <m/>
    <n v="328.91685466474053"/>
    <n v="267.96911803124544"/>
    <n v="251.27744191655566"/>
    <n v="466.80675312526387"/>
    <n v="6.3128984143161944"/>
    <e v="#REF!"/>
    <m/>
  </r>
  <r>
    <x v="3446"/>
    <n v="25160.658202999999"/>
    <n v="138.34"/>
    <n v="10.041097405921244"/>
    <n v="10.029999999999999"/>
    <x v="53"/>
    <n v="2.5308095371434275E-2"/>
    <n v="13.822400781550311"/>
    <n v="13.383100000000001"/>
    <n v="3.2825039157617475E-2"/>
    <m/>
    <n v="1592.429443"/>
    <n v="69.070331378223926"/>
    <m/>
    <m/>
    <m/>
    <m/>
    <n v="320.37224812225719"/>
    <n v="260.80079409803284"/>
    <n v="262.2140855000099"/>
    <n v="479.07885988030375"/>
    <n v="6.6446529193310067"/>
    <e v="#REF!"/>
    <m/>
  </r>
  <r>
    <x v="3447"/>
    <n v="25837.554688"/>
    <n v="138.75"/>
    <n v="10.099397651148546"/>
    <n v="10.09"/>
    <x v="54"/>
    <n v="2.5156766121857983E-2"/>
    <n v="14.183006253206994"/>
    <n v="13.4239"/>
    <n v="5.6548860853179228E-2"/>
    <m/>
    <n v="1607.988525"/>
    <n v="70.418242864193203"/>
    <m/>
    <m/>
    <m/>
    <m/>
    <n v="328.99121376679057"/>
    <n v="267.60469125385026"/>
    <n v="262.99121268704909"/>
    <n v="483.75977513096717"/>
    <n v="6.7743237028864085"/>
    <e v="#REF!"/>
    <m/>
  </r>
  <r>
    <x v="3448"/>
    <n v="26228.277343999998"/>
    <n v="141.74"/>
    <n v="10.533402658222309"/>
    <n v="10.53"/>
    <x v="55"/>
    <n v="2.4071222635467886E-2"/>
    <n v="14.386066225251323"/>
    <n v="13.712999999999999"/>
    <n v="4.9082347061279341E-2"/>
    <m/>
    <n v="1626.974365"/>
    <n v="72.07927089759211"/>
    <m/>
    <m/>
    <m/>
    <m/>
    <n v="333.96630999380795"/>
    <n v="271.43602293028181"/>
    <n v="268.65855485594483"/>
    <n v="489.47162291238874"/>
    <n v="6.9341166928863718"/>
    <e v="#REF!"/>
    <m/>
  </r>
  <r>
    <x v="3449"/>
    <n v="26533.818359000001"/>
    <n v="140.21"/>
    <n v="10.304756508716139"/>
    <n v="10.3"/>
    <x v="56"/>
    <n v="2.4589639016507514E-2"/>
    <n v="14.542110555192654"/>
    <n v="13.5678"/>
    <n v="7.1810503927877356E-2"/>
    <m/>
    <n v="1641.6403809999999"/>
    <n v="73.376867801459596"/>
    <m/>
    <m/>
    <m/>
    <m/>
    <n v="337.85678301241268"/>
    <n v="274.38026436896985"/>
    <n v="265.75854364577413"/>
    <n v="493.88386124115857"/>
    <n v="7.0589471502383736"/>
    <e v="#REF!"/>
    <m/>
  </r>
  <r>
    <x v="3450"/>
    <n v="26532.994140999999"/>
    <n v="142.46"/>
    <n v="10.631638938879128"/>
    <n v="10.62"/>
    <x v="57"/>
    <n v="2.3799161549986021E-2"/>
    <n v="14.507085091407935"/>
    <n v="13.783300000000001"/>
    <n v="5.2511741847593552E-2"/>
    <m/>
    <n v="1637.3470460000001"/>
    <n v="72.987427647069566"/>
    <m/>
    <m/>
    <m/>
    <m/>
    <n v="337.84628819262406"/>
    <n v="273.71940458686174"/>
    <n v="270.02326601367218"/>
    <n v="492.59222094530395"/>
    <n v="7.0214825166230748"/>
    <e v="#REF!"/>
    <m/>
  </r>
  <r>
    <x v="3451"/>
    <n v="26760.851563"/>
    <n v="144.49"/>
    <n v="10.933314291981517"/>
    <n v="10.93"/>
    <x v="58"/>
    <n v="2.3119664961788071E-2"/>
    <n v="14.620062484294534"/>
    <n v="13.981199999999999"/>
    <n v="4.5694395638037788E-2"/>
    <m/>
    <n v="1643.544678"/>
    <n v="73.538072945622218"/>
    <m/>
    <m/>
    <m/>
    <m/>
    <n v="340.7476111210035"/>
    <n v="275.85105987928233"/>
    <n v="273.87099330559801"/>
    <n v="494.45676476265766"/>
    <n v="7.0744552882536054"/>
    <e v="#REF!"/>
    <m/>
  </r>
  <r>
    <x v="3452"/>
    <n v="27210.228515999999"/>
    <n v="143.03"/>
    <n v="10.711071469815622"/>
    <n v="10.7"/>
    <x v="59"/>
    <n v="2.3585687036005797E-2"/>
    <n v="14.853776709948775"/>
    <n v="13.8398"/>
    <n v="7.326527189329135E-2"/>
    <m/>
    <n v="1622.890625"/>
    <n v="71.687954138219027"/>
    <m/>
    <m/>
    <m/>
    <m/>
    <n v="346.4695562118427"/>
    <n v="280.26077542768337"/>
    <n v="271.10366234687302"/>
    <n v="488.24303880660767"/>
    <n v="6.8964715275068516"/>
    <e v="#REF!"/>
    <m/>
  </r>
  <r>
    <x v="3453"/>
    <n v="27129.839843999998"/>
    <n v="141.19999999999999"/>
    <n v="10.435727305675716"/>
    <n v="10.43"/>
    <x v="60"/>
    <n v="2.4187994312396363E-2"/>
    <n v="14.798146904833326"/>
    <n v="13.6614"/>
    <n v="8.3208668572278377E-2"/>
    <m/>
    <n v="1584.3070070000001"/>
    <n v="68.277487086058542"/>
    <m/>
    <m/>
    <m/>
    <m/>
    <n v="345.4459621800645"/>
    <n v="279.21115332665198"/>
    <n v="267.63502148764923"/>
    <n v="476.6352430560633"/>
    <n v="6.56838029930167"/>
    <e v="#REF!"/>
    <m/>
  </r>
  <r>
    <x v="3454"/>
    <n v="26564.056640999999"/>
    <n v="140.63999999999999"/>
    <n v="10.351702971465555"/>
    <n v="10.36"/>
    <x v="61"/>
    <n v="2.4378594656293419E-2"/>
    <n v="14.478044405273936"/>
    <n v="13.6144"/>
    <n v="6.3436097461065932E-2"/>
    <m/>
    <n v="1593.268311"/>
    <n v="69.048103705043729"/>
    <m/>
    <m/>
    <m/>
    <m/>
    <n v="338.24180896465657"/>
    <n v="273.17146547522719"/>
    <n v="266.57357947608347"/>
    <n v="479.33123145431398"/>
    <n v="6.6425145891603004"/>
    <e v="#REF!"/>
    <m/>
  </r>
  <r>
    <x v="3455"/>
    <n v="26253.775390999999"/>
    <n v="139.80000000000001"/>
    <n v="10.224349351951213"/>
    <n v="10.210000000000001"/>
    <x v="62"/>
    <n v="2.4668537515117692E-2"/>
    <n v="14.274913299857362"/>
    <n v="13.524800000000001"/>
    <n v="5.5462062275032586E-2"/>
    <m/>
    <n v="1588.322876"/>
    <n v="68.61415770870029"/>
    <m/>
    <m/>
    <m/>
    <m/>
    <n v="334.2909782347661"/>
    <n v="269.33879165568601"/>
    <n v="264.98141645873488"/>
    <n v="477.84340832228952"/>
    <n v="6.6007684374639082"/>
    <e v="#REF!"/>
    <m/>
  </r>
  <r>
    <x v="3456"/>
    <n v="26294.757813"/>
    <n v="139.15"/>
    <n v="10.128052078890839"/>
    <n v="10.130000000000001"/>
    <x v="63"/>
    <n v="2.4896646094528123E-2"/>
    <n v="14.28585675974027"/>
    <n v="13.465"/>
    <n v="6.0962254715207553E-2"/>
    <m/>
    <n v="1593.417236"/>
    <n v="69.052523107995739"/>
    <m/>
    <m/>
    <m/>
    <m/>
    <n v="334.81280999940844"/>
    <n v="269.54527264786299"/>
    <n v="263.74938555245319"/>
    <n v="479.37603520968366"/>
    <n v="6.6429397412935076"/>
    <e v="#REF!"/>
    <m/>
  </r>
  <r>
    <x v="3457"/>
    <n v="26209.498047000001"/>
    <n v="139.12"/>
    <n v="10.122464581135318"/>
    <n v="10.119999999999999"/>
    <x v="64"/>
    <n v="2.490608527372655E-2"/>
    <n v="14.228241307741195"/>
    <n v="13.4642"/>
    <n v="5.6746134767843293E-2"/>
    <m/>
    <n v="1597.491211"/>
    <n v="69.403836227533574"/>
    <m/>
    <m/>
    <m/>
    <m/>
    <n v="333.72719202044237"/>
    <n v="268.45818539933435"/>
    <n v="263.6925225875479"/>
    <n v="480.60168153691052"/>
    <n v="6.6767365061092665"/>
    <e v="#REF!"/>
    <m/>
  </r>
  <r>
    <x v="3458"/>
    <n v="26355.8125"/>
    <n v="144.1"/>
    <n v="10.845853263604974"/>
    <n v="10.85"/>
    <x v="65"/>
    <n v="2.3121690680684023E-2"/>
    <n v="14.296322288325012"/>
    <n v="13.939"/>
    <n v="2.5634714708731687E-2"/>
    <m/>
    <n v="1652.8826899999999"/>
    <n v="74.214948097683163"/>
    <m/>
    <m/>
    <m/>
    <m/>
    <n v="335.59022318052541"/>
    <n v="269.74273604142911"/>
    <n v="273.13177476182898"/>
    <n v="497.26608492574167"/>
    <n v="7.1395715308634156"/>
    <e v="#REF!"/>
    <m/>
  </r>
  <r>
    <x v="3459"/>
    <n v="27024.841797000001"/>
    <n v="142.75"/>
    <n v="10.641351691219977"/>
    <n v="10.64"/>
    <x v="66"/>
    <n v="2.3553717931335674E-2"/>
    <n v="14.647600399924839"/>
    <n v="13.805999999999999"/>
    <n v="6.0959032299350957E-2"/>
    <m/>
    <n v="1667.9438479999999"/>
    <n v="75.565503356654418"/>
    <m/>
    <m/>
    <m/>
    <m/>
    <n v="344.10901542396471"/>
    <n v="276.37064474573867"/>
    <n v="270.57294134109014"/>
    <n v="501.79720084728842"/>
    <n v="7.2694966487132255"/>
    <e v="#REF!"/>
    <m/>
  </r>
  <r>
    <x v="3460"/>
    <n v="27976.798827999999"/>
    <n v="148.28"/>
    <n v="11.461677448456376"/>
    <n v="11.46"/>
    <x v="67"/>
    <n v="2.1727594332008021E-2"/>
    <n v="15.127513538535288"/>
    <n v="14.265000000000001"/>
    <n v="6.0463619946392377E-2"/>
    <m/>
    <n v="1663.627563"/>
    <n v="75.168600511995791"/>
    <m/>
    <m/>
    <m/>
    <m/>
    <n v="356.2303443525098"/>
    <n v="285.42563668424089"/>
    <n v="281.0546812053019"/>
    <n v="500.49865609492389"/>
    <n v="7.2313140948897878"/>
    <e v="#REF!"/>
    <m/>
  </r>
  <r>
    <x v="3461"/>
    <n v="27508.251952999999"/>
    <n v="144.26"/>
    <n v="10.838898559042486"/>
    <n v="10.86"/>
    <x v="68"/>
    <n v="2.290457133480258E-2"/>
    <n v="14.862365113647881"/>
    <n v="13.885999999999999"/>
    <n v="7.0312913268607335E-2"/>
    <m/>
    <n v="1656.685669"/>
    <n v="74.53936197826232"/>
    <m/>
    <m/>
    <m/>
    <m/>
    <n v="350.26430743553794"/>
    <n v="280.42282126473873"/>
    <n v="273.43504390799063"/>
    <n v="498.41020270846519"/>
    <n v="7.170780554993585"/>
    <e v="#REF!"/>
    <m/>
  </r>
  <r>
    <x v="3462"/>
    <n v="27429.074218999998"/>
    <n v="146.30000000000001"/>
    <n v="11.144103633532939"/>
    <n v="11.16"/>
    <x v="69"/>
    <n v="2.2255585814223433E-2"/>
    <n v="14.807832207351007"/>
    <n v="14.085699999999999"/>
    <n v="5.1267044403260575E-2"/>
    <m/>
    <n v="1647.838135"/>
    <n v="73.741307536289924"/>
    <m/>
    <m/>
    <m/>
    <m/>
    <n v="349.25613235370395"/>
    <n v="279.39389542967814"/>
    <n v="277.30172552155159"/>
    <n v="495.74844176194125"/>
    <n v="7.0940067119871095"/>
    <e v="#REF!"/>
    <m/>
  </r>
  <r>
    <x v="3463"/>
    <n v="27798.646484000001"/>
    <n v="145.4"/>
    <n v="11.005665440326391"/>
    <n v="11.02"/>
    <x v="70"/>
    <n v="2.252824859249021E-2"/>
    <n v="14.99544602652673"/>
    <n v="14.0053"/>
    <n v="7.0697951955811744E-2"/>
    <m/>
    <n v="1611.4764399999999"/>
    <n v="70.485096237578219"/>
    <m/>
    <m/>
    <m/>
    <m/>
    <n v="353.96191931787678"/>
    <n v="282.93378938862799"/>
    <n v="275.59583657439237"/>
    <n v="484.80910660929715"/>
    <n v="6.7807550816530364"/>
    <e v="#REF!"/>
    <m/>
  </r>
  <r>
    <x v="3464"/>
    <n v="27412.123047000001"/>
    <n v="148.22999999999999"/>
    <n v="11.432705698415139"/>
    <n v="11.45"/>
    <x v="71"/>
    <n v="2.1650116556033636E-2"/>
    <n v="14.775215106601902"/>
    <n v="14.2821"/>
    <n v="3.4526792740696477E-2"/>
    <m/>
    <n v="1645.831543"/>
    <n v="73.488550357462245"/>
    <m/>
    <m/>
    <m/>
    <m/>
    <n v="349.04029201128805"/>
    <n v="278.77847659535405"/>
    <n v="280.9599095971264"/>
    <n v="495.14476301697039"/>
    <n v="7.0696911528654596"/>
    <e v="#REF!"/>
    <m/>
  </r>
  <r>
    <x v="3465"/>
    <n v="27934.472656000002"/>
    <n v="146.12"/>
    <n v="11.103208529521385"/>
    <n v="11.16"/>
    <x v="72"/>
    <n v="2.2265352593189763E-2"/>
    <n v="15.020964647944222"/>
    <n v="14.0784"/>
    <n v="6.6951120009675957E-2"/>
    <m/>
    <n v="1579.8066409999999"/>
    <n v="67.587130276883329"/>
    <m/>
    <m/>
    <m/>
    <m/>
    <n v="355.69140253434892"/>
    <n v="283.41527425042221"/>
    <n v="276.96054773211978"/>
    <n v="475.2813179438383"/>
    <n v="6.5019671042882123"/>
    <e v="#REF!"/>
    <m/>
  </r>
  <r>
    <x v="3466"/>
    <n v="27589.201172000001"/>
    <n v="144.81"/>
    <n v="10.902808333483664"/>
    <n v="10.92"/>
    <x v="73"/>
    <n v="2.2663421769430162E-2"/>
    <n v="14.823538138885018"/>
    <n v="13.9534"/>
    <n v="6.23602949019606E-2"/>
    <m/>
    <n v="1567.713013"/>
    <n v="66.55063955009274"/>
    <m/>
    <m/>
    <m/>
    <m/>
    <n v="351.29503894762848"/>
    <n v="279.69023464605993"/>
    <n v="274.47753159792131"/>
    <n v="471.64297682955856"/>
    <n v="6.4022553902106409"/>
    <e v="#REF!"/>
    <m/>
  </r>
  <r>
    <x v="3467"/>
    <n v="27392.076172000001"/>
    <n v="141.19999999999999"/>
    <n v="10.35796258914473"/>
    <n v="10.38"/>
    <x v="74"/>
    <n v="2.3792204775162893E-2"/>
    <n v="14.705950580734621"/>
    <n v="13.605700000000001"/>
    <n v="8.0866885256519083E-2"/>
    <m/>
    <n v="1566.2547609999999"/>
    <n v="66.4251209632572"/>
    <m/>
    <m/>
    <m/>
    <m/>
    <n v="348.78503388728512"/>
    <n v="277.47159484344292"/>
    <n v="267.63502148764923"/>
    <n v="471.20426495529045"/>
    <n v="6.3901803439816023"/>
    <e v="#REF!"/>
    <m/>
  </r>
  <r>
    <x v="3468"/>
    <n v="26873.292968999998"/>
    <n v="140.91999999999999"/>
    <n v="10.315639171802248"/>
    <n v="10.33"/>
    <x v="75"/>
    <n v="2.3885326295770459E-2"/>
    <n v="14.415988946600455"/>
    <n v="13.581099999999999"/>
    <n v="6.1474324362566835E-2"/>
    <m/>
    <n v="1539.612427"/>
    <n v="64.163656988997332"/>
    <m/>
    <m/>
    <m/>
    <m/>
    <n v="342.17933463680373"/>
    <n v="272.00060426551875"/>
    <n v="267.10430048186635"/>
    <n v="463.18897796510248"/>
    <n v="6.1726246598160959"/>
    <e v="#REF!"/>
    <m/>
  </r>
  <r>
    <x v="3469"/>
    <n v="26752.878906000002"/>
    <n v="141.34"/>
    <n v="10.375877989701044"/>
    <n v="10.4"/>
    <x v="76"/>
    <n v="2.3741706608203943E-2"/>
    <n v="14.340010851956482"/>
    <n v="13.6257"/>
    <n v="5.2423791214871951E-2"/>
    <m/>
    <n v="1552.0894780000001"/>
    <n v="65.201944983028767"/>
    <m/>
    <m/>
    <m/>
    <m/>
    <n v="340.64609477647906"/>
    <n v="270.56705102608061"/>
    <n v="267.90038199054067"/>
    <n v="466.9426710370463"/>
    <n v="6.2725092732671097"/>
    <e v="#REF!"/>
    <m/>
  </r>
  <r>
    <x v="3470"/>
    <n v="27162.628906000002"/>
    <n v="150.57"/>
    <n v="11.726798825099666"/>
    <n v="11.75"/>
    <x v="77"/>
    <n v="2.0639636551567076E-2"/>
    <n v="14.525027511950329"/>
    <n v="14.512"/>
    <n v="8.9770617077777892E-4"/>
    <m/>
    <n v="1600.534302"/>
    <n v="69.266843969929084"/>
    <m/>
    <m/>
    <m/>
    <m/>
    <n v="345.86346737496069"/>
    <n v="274.05794183516252"/>
    <n v="285.39522085974039"/>
    <n v="481.5171887031467"/>
    <n v="6.6635576782934152"/>
    <e v="#REF!"/>
    <m/>
  </r>
  <r>
    <x v="3471"/>
    <n v="28522.097656000002"/>
    <n v="150.77000000000001"/>
    <n v="11.756534509980137"/>
    <n v="11.81"/>
    <x v="78"/>
    <n v="2.0583731485285341E-2"/>
    <n v="15.239896872476537"/>
    <n v="14.5341"/>
    <n v="4.8561443259406367E-2"/>
    <m/>
    <n v="1565.4395750000001"/>
    <n v="66.227526492597633"/>
    <m/>
    <m/>
    <m/>
    <m/>
    <n v="363.17366872881576"/>
    <n v="287.54608328382028"/>
    <n v="285.77430729244247"/>
    <n v="470.95901805836388"/>
    <n v="6.3711715069004224"/>
    <e v="#REF!"/>
    <m/>
  </r>
  <r>
    <x v="3472"/>
    <n v="28413.53125"/>
    <n v="149.22"/>
    <n v="11.513418911678988"/>
    <n v="11.54"/>
    <x v="79"/>
    <n v="2.1005884567970041E-2"/>
    <n v="15.169846261239648"/>
    <n v="14.3841"/>
    <n v="5.4626028826249007E-2"/>
    <m/>
    <n v="1563.7498780000001"/>
    <n v="66.08285586036547"/>
    <m/>
    <m/>
    <m/>
    <m/>
    <n v="361.79128583246421"/>
    <n v="286.22436968816049"/>
    <n v="282.83638743900156"/>
    <n v="470.45067647006834"/>
    <n v="6.3572540097692887"/>
    <e v="#REF!"/>
    <m/>
  </r>
  <r>
    <x v="3473"/>
    <n v="28332.416015999999"/>
    <n v="152.26"/>
    <n v="11.981091094788061"/>
    <n v="12.05"/>
    <x v="80"/>
    <n v="2.0148901966257605E-2"/>
    <n v="15.114541607027132"/>
    <n v="14.6791"/>
    <n v="2.9664053451991634E-2"/>
    <m/>
    <n v="1567.4570309999999"/>
    <n v="66.39446874700181"/>
    <m/>
    <m/>
    <m/>
    <m/>
    <n v="360.75844044090587"/>
    <n v="285.18088252815909"/>
    <n v="288.59850121607275"/>
    <n v="471.56596521359717"/>
    <n v="6.3872315621506592"/>
    <e v="#REF!"/>
    <m/>
  </r>
  <r>
    <x v="3474"/>
    <n v="28732.8125"/>
    <n v="156.44"/>
    <n v="12.637402264779624"/>
    <n v="12.68"/>
    <x v="81"/>
    <n v="1.9041555861733929E-2"/>
    <n v="15.315984266367236"/>
    <n v="15.0829"/>
    <n v="1.5453544501868643E-2"/>
    <m/>
    <n v="1604.66687"/>
    <n v="69.54495228000836"/>
    <m/>
    <m/>
    <m/>
    <m/>
    <n v="365.85671413010664"/>
    <n v="288.98169877935931"/>
    <n v="296.52140765954567"/>
    <n v="482.76046260424215"/>
    <n v="6.6903120481883462"/>
    <e v="#REF!"/>
    <m/>
  </r>
  <r>
    <x v="3475"/>
    <n v="30140.685547000001"/>
    <n v="166.2"/>
    <n v="14.209110331501043"/>
    <n v="14.2"/>
    <x v="82"/>
    <n v="1.6664630302936596E-2"/>
    <n v="16.028249932334248"/>
    <n v="16.010999999999999"/>
    <n v="1.0773800720909055E-3"/>
    <m/>
    <n v="1765.3826899999999"/>
    <n v="83.469088000941767"/>
    <m/>
    <m/>
    <m/>
    <m/>
    <n v="383.78325045117725"/>
    <n v="302.42071376877465"/>
    <n v="315.02082557540581"/>
    <n v="531.11145997419476"/>
    <n v="8.0298314513981417"/>
    <e v="#REF!"/>
    <m/>
  </r>
  <r>
    <x v="3476"/>
    <n v="33077.304687999997"/>
    <n v="178.67"/>
    <n v="16.339361907706337"/>
    <n v="16.37"/>
    <x v="83"/>
    <n v="1.4163065598252806E-2"/>
    <n v="17.575937351066006"/>
    <n v="17.212900000000001"/>
    <n v="2.1091004483033471E-2"/>
    <m/>
    <n v="1784.4375"/>
    <n v="85.268753551971187"/>
    <m/>
    <m/>
    <m/>
    <m/>
    <n v="421.17540722586938"/>
    <n v="331.62245044244571"/>
    <n v="338.65686465437881"/>
    <n v="536.84405722687927"/>
    <n v="8.2029615453017772"/>
    <e v="#REF!"/>
    <m/>
  </r>
  <r>
    <x v="3477"/>
    <n v="33916.042969000002"/>
    <n v="184.2"/>
    <n v="17.348706710841387"/>
    <n v="17.38"/>
    <x v="84"/>
    <n v="1.3285608661154179E-2"/>
    <n v="18.007314984091046"/>
    <n v="17.740600000000001"/>
    <n v="1.5034158038118584E-2"/>
    <m/>
    <n v="1787.3975829999999"/>
    <n v="85.549443471056279"/>
    <m/>
    <m/>
    <m/>
    <m/>
    <n v="431.85511466842468"/>
    <n v="339.76167538803014"/>
    <n v="349.13860451859057"/>
    <n v="537.73459162074198"/>
    <n v="8.2299642692363477"/>
    <e v="#REF!"/>
    <m/>
  </r>
  <r>
    <x v="3478"/>
    <n v="34504.289062999997"/>
    <n v="179.44"/>
    <n v="16.450091048135359"/>
    <n v="16.5"/>
    <x v="85"/>
    <n v="1.3971556573676096E-2"/>
    <n v="18.305106937978024"/>
    <n v="17.288"/>
    <n v="5.8833117652592692E-2"/>
    <m/>
    <n v="1804.039307"/>
    <n v="87.14023064225556"/>
    <m/>
    <m/>
    <m/>
    <m/>
    <n v="439.34528929197427"/>
    <n v="345.38040828958168"/>
    <n v="340.11634742028173"/>
    <n v="542.74121731170055"/>
    <n v="8.3829999997768869"/>
    <e v="#REF!"/>
    <m/>
  </r>
  <r>
    <x v="3479"/>
    <n v="34156.5"/>
    <n v="177.61"/>
    <n v="16.112619417989222"/>
    <n v="16.190000000000001"/>
    <x v="86"/>
    <n v="1.425580419276278E-2"/>
    <n v="18.10622661237695"/>
    <n v="17.110099999999999"/>
    <n v="5.8218631824299649E-2"/>
    <m/>
    <n v="1780.045288"/>
    <n v="84.820087426945264"/>
    <m/>
    <m/>
    <m/>
    <m/>
    <n v="434.91686921302909"/>
    <n v="341.62793810245853"/>
    <n v="336.64770656105799"/>
    <n v="535.52267000525876"/>
    <n v="8.159799298676182"/>
    <e v="#REF!"/>
    <m/>
  </r>
  <r>
    <x v="3480"/>
    <n v="34531.742187999997"/>
    <n v="181.84"/>
    <n v="16.873999157848594"/>
    <n v="16.940000000000001"/>
    <x v="87"/>
    <n v="1.3576023184796226E-2"/>
    <n v="18.261619355781267"/>
    <n v="17.5181"/>
    <n v="4.2442922222231116E-2"/>
    <m/>
    <n v="1810.0886230000001"/>
    <n v="87.676474369456216"/>
    <m/>
    <m/>
    <m/>
    <m/>
    <n v="439.69485166443962"/>
    <n v="344.55988541880396"/>
    <n v="344.66538461270636"/>
    <n v="544.56114058998162"/>
    <n v="8.4345873220948473"/>
    <e v="#REF!"/>
    <m/>
  </r>
  <r>
    <x v="3481"/>
    <n v="34500.078125"/>
    <n v="182.58"/>
    <n v="17.009286348724551"/>
    <n v="17.079999999999998"/>
    <x v="88"/>
    <n v="1.3464820918443006E-2"/>
    <n v="18.230403333142615"/>
    <n v="17.5945"/>
    <n v="3.6142165628043621E-2"/>
    <m/>
    <n v="1816.4589840000001"/>
    <n v="88.291331387348606"/>
    <m/>
    <m/>
    <m/>
    <m/>
    <n v="439.29167115277943"/>
    <n v="343.97090209952347"/>
    <n v="346.06800441370399"/>
    <n v="546.47764954321747"/>
    <n v="8.4937373420439037"/>
    <e v="#REF!"/>
    <m/>
  </r>
  <r>
    <x v="3482"/>
    <n v="34657.273437999997"/>
    <n v="182.94"/>
    <n v="17.074303555011078"/>
    <n v="17.16"/>
    <x v="89"/>
    <n v="1.3411021800616943E-2"/>
    <n v="18.298942557844988"/>
    <n v="17.492799999999999"/>
    <n v="4.6084249396608268E-2"/>
    <m/>
    <n v="1847.0897219999999"/>
    <n v="91.266673939987356"/>
    <m/>
    <m/>
    <m/>
    <m/>
    <n v="441.29324898964563"/>
    <n v="345.26409888290004"/>
    <n v="346.75035999256767"/>
    <n v="555.69283901540325"/>
    <n v="8.7799690450618186"/>
    <e v="#REF!"/>
    <m/>
  </r>
  <r>
    <x v="3483"/>
    <n v="35441.578125"/>
    <n v="184.74"/>
    <n v="17.408202881020177"/>
    <n v="17.489999999999998"/>
    <x v="90"/>
    <n v="1.3146413785109997E-2"/>
    <n v="18.698210947965144"/>
    <n v="17.672499999999999"/>
    <n v="5.8039946129022191E-2"/>
    <m/>
    <n v="1800.6209719999999"/>
    <n v="86.672300738081987"/>
    <m/>
    <m/>
    <m/>
    <m/>
    <n v="451.27985004593495"/>
    <n v="352.79748724627092"/>
    <n v="350.16213788688617"/>
    <n v="541.71281882177834"/>
    <n v="8.3379845533215438"/>
    <e v="#REF!"/>
    <m/>
  </r>
  <r>
    <x v="3484"/>
    <n v="34942.472655999998"/>
    <n v="182.16"/>
    <n v="16.919931907532934"/>
    <n v="16.989999999999998"/>
    <x v="91"/>
    <n v="1.3512923860309434E-2"/>
    <n v="18.420272036514628"/>
    <n v="17.435500000000001"/>
    <n v="5.6480860113826914E-2"/>
    <m/>
    <n v="1832.7951660000001"/>
    <n v="89.767377441798871"/>
    <m/>
    <m/>
    <m/>
    <m/>
    <n v="444.92470862381674"/>
    <n v="347.55334117044669"/>
    <n v="345.27192290502967"/>
    <n v="551.39235360232669"/>
    <n v="8.6357348325592316"/>
    <e v="#REF!"/>
    <m/>
  </r>
  <r>
    <x v="3485"/>
    <n v="35044.789062999997"/>
    <n v="184.88"/>
    <n v="17.418925350664953"/>
    <n v="17.510000000000002"/>
    <x v="92"/>
    <n v="1.3108672436195934E-2"/>
    <n v="18.430285509789147"/>
    <n v="17.702100000000002"/>
    <n v="4.113554379362605E-2"/>
    <m/>
    <n v="1899.8374020000001"/>
    <n v="96.327177894016856"/>
    <m/>
    <m/>
    <m/>
    <m/>
    <n v="446.22750988862913"/>
    <n v="347.74227519304856"/>
    <n v="350.42749838977755"/>
    <n v="571.56186134905465"/>
    <n v="9.2667959025630324"/>
    <e v="#REF!"/>
    <m/>
  </r>
  <r>
    <x v="3486"/>
    <n v="35047.792969000002"/>
    <n v="189.19"/>
    <n v="18.228882199392622"/>
    <n v="18.27"/>
    <x v="93"/>
    <n v="1.2496800341718607E-2"/>
    <n v="18.417246037175612"/>
    <n v="18.116800000000001"/>
    <n v="1.6583835841628369E-2"/>
    <m/>
    <n v="1888.124268"/>
    <n v="95.136949088950317"/>
    <m/>
    <m/>
    <m/>
    <m/>
    <n v="446.26575881322424"/>
    <n v="347.49624667267977"/>
    <n v="358.59681101450678"/>
    <n v="568.03799100929655"/>
    <n v="9.1522943916183408"/>
    <e v="#REF!"/>
    <m/>
  </r>
  <r>
    <x v="3487"/>
    <n v="35419.476562999997"/>
    <n v="187.99"/>
    <n v="17.995467220980213"/>
    <n v="18.079999999999998"/>
    <x v="94"/>
    <n v="1.2654679982550347E-2"/>
    <n v="18.597799284596906"/>
    <n v="18.002300000000002"/>
    <n v="3.3079066819067915E-2"/>
    <m/>
    <n v="1889.322388"/>
    <n v="95.255235262227558"/>
    <m/>
    <m/>
    <m/>
    <m/>
    <n v="450.99842946274407"/>
    <n v="350.90292189854244"/>
    <n v="356.32229241829452"/>
    <n v="568.39844274932375"/>
    <n v="9.1636736705489596"/>
    <e v="#REF!"/>
    <m/>
  </r>
  <r>
    <x v="3488"/>
    <n v="35633.632812999997"/>
    <n v="192.58"/>
    <n v="18.871953549695924"/>
    <n v="18.97"/>
    <x v="95"/>
    <n v="1.2036063044604218E-2"/>
    <n v="18.695406834395026"/>
    <n v="18.444500000000001"/>
    <n v="1.3603341613761533E-2"/>
    <m/>
    <n v="2120.5610350000002"/>
    <n v="118.56920984340873"/>
    <m/>
    <m/>
    <m/>
    <m/>
    <n v="453.72529450372906"/>
    <n v="352.74457928495616"/>
    <n v="365.02232604880663"/>
    <n v="637.96607593520673"/>
    <n v="11.406507404960353"/>
    <e v="#REF!"/>
    <m/>
  </r>
  <r>
    <x v="3489"/>
    <n v="36702.25"/>
    <n v="196.58"/>
    <n v="19.653547245133939"/>
    <n v="19.82"/>
    <x v="96"/>
    <n v="1.1535444276162913E-2"/>
    <n v="19.240790520553482"/>
    <n v="18.827999999999999"/>
    <n v="2.1924289385674589E-2"/>
    <m/>
    <n v="2078.2897950000001"/>
    <n v="113.8391634087106"/>
    <m/>
    <m/>
    <m/>
    <m/>
    <n v="467.33206455795812"/>
    <n v="363.03486826486261"/>
    <n v="372.60405470284769"/>
    <n v="625.24886729908974"/>
    <n v="10.951470977253317"/>
    <e v="#REF!"/>
    <m/>
  </r>
  <r>
    <x v="3490"/>
    <n v="37070.304687999997"/>
    <n v="193.3"/>
    <n v="18.990826264993391"/>
    <n v="19.190000000000001"/>
    <x v="97"/>
    <n v="1.1919788935031818E-2"/>
    <n v="19.387534555499819"/>
    <n v="18.516500000000001"/>
    <n v="4.7040993465278014E-2"/>
    <m/>
    <n v="2055.2653810000002"/>
    <n v="111.30822009901341"/>
    <m/>
    <m/>
    <m/>
    <m/>
    <n v="472.01852811845572"/>
    <n v="365.80363191511339"/>
    <n v="366.38703720653399"/>
    <n v="618.32202350263765"/>
    <n v="10.707991041427459"/>
    <e v="#REF!"/>
    <m/>
  </r>
  <r>
    <x v="3491"/>
    <n v="36491.789062999997"/>
    <n v="185.24"/>
    <n v="17.405012822331848"/>
    <n v="17.39"/>
    <x v="98"/>
    <n v="1.2913203619100427E-2"/>
    <n v="19.069837287199256"/>
    <n v="17.744700000000002"/>
    <n v="7.4677920009876386E-2"/>
    <m/>
    <n v="1979.052612"/>
    <n v="103.05056631432613"/>
    <m/>
    <m/>
    <m/>
    <m/>
    <n v="464.65225217051557"/>
    <n v="359.80932592116795"/>
    <n v="351.10985396864129"/>
    <n v="595.39358127787216"/>
    <n v="9.91359434124678"/>
    <e v="#REF!"/>
    <m/>
  </r>
  <r>
    <x v="3492"/>
    <n v="35548.113280999998"/>
    <n v="198.15"/>
    <n v="19.828650254603733"/>
    <n v="19.93"/>
    <x v="99"/>
    <n v="1.111260204983053E-2"/>
    <n v="18.561958162851777"/>
    <n v="18.980599999999999"/>
    <n v="-2.2056301547275781E-2"/>
    <m/>
    <n v="2060.4084469999998"/>
    <n v="111.5201974898123"/>
    <m/>
    <m/>
    <m/>
    <m/>
    <n v="452.63636890789797"/>
    <n v="350.22667229760691"/>
    <n v="375.57988319955876"/>
    <n v="619.86930348191709"/>
    <n v="10.728383533551048"/>
    <e v="#REF!"/>
    <m/>
  </r>
  <r>
    <x v="3493"/>
    <n v="37879.980469000002"/>
    <n v="188.98"/>
    <n v="17.99121777385761"/>
    <n v="18.100000000000001"/>
    <x v="100"/>
    <n v="1.2140563184876878E-2"/>
    <n v="19.763887938781195"/>
    <n v="18.097899999999999"/>
    <n v="9.2054212852386019E-2"/>
    <m/>
    <n v="1960.881592"/>
    <n v="100.74376384449431"/>
    <m/>
    <m/>
    <m/>
    <m/>
    <n v="482.32818091514554"/>
    <n v="372.90466036686223"/>
    <n v="358.19877026016962"/>
    <n v="589.92687028309047"/>
    <n v="9.691677036672786"/>
    <e v="#REF!"/>
    <m/>
  </r>
  <r>
    <x v="3494"/>
    <n v="36164.824219000002"/>
    <n v="191.85"/>
    <n v="18.53544086858696"/>
    <n v="18.62"/>
    <x v="101"/>
    <n v="1.1771178788505027E-2"/>
    <n v="18.854038833190572"/>
    <n v="18.372"/>
    <n v="2.6237689592345514E-2"/>
    <m/>
    <n v="1961.2807620000001"/>
    <n v="100.78218442234567"/>
    <m/>
    <m/>
    <m/>
    <m/>
    <n v="460.48898818576288"/>
    <n v="355.73764481019094"/>
    <n v="363.63866056944408"/>
    <n v="590.04695969071793"/>
    <n v="9.6953731446787614"/>
    <e v="#REF!"/>
    <m/>
  </r>
  <r>
    <x v="3495"/>
    <n v="37374.074219000002"/>
    <n v="197.94"/>
    <n v="19.705074306411547"/>
    <n v="19.850000000000001"/>
    <x v="102"/>
    <n v="1.1023248045631311E-2"/>
    <n v="19.438139273112043"/>
    <n v="18.9392"/>
    <n v="2.6344263385573052E-2"/>
    <m/>
    <n v="2022.2391359999999"/>
    <n v="107.03871643153943"/>
    <m/>
    <m/>
    <m/>
    <m/>
    <n v="475.886444719537"/>
    <n v="366.758440761055"/>
    <n v="375.1818424452216"/>
    <n v="608.38615107181897"/>
    <n v="10.297259408292142"/>
    <e v="#REF!"/>
    <m/>
  </r>
  <r>
    <x v="3496"/>
    <n v="37469.160155999998"/>
    <n v="193.95"/>
    <n v="18.908379726587913"/>
    <n v="19.11"/>
    <x v="103"/>
    <n v="1.1467079200912425E-2"/>
    <n v="19.472136574097561"/>
    <n v="18.5688"/>
    <n v="4.8648085718924428E-2"/>
    <m/>
    <n v="1937.0667719999999"/>
    <n v="98.019710880476509"/>
    <m/>
    <m/>
    <m/>
    <m/>
    <n v="477.09717995371574"/>
    <n v="367.39990118709386"/>
    <n v="367.61906811281563"/>
    <n v="582.76223459765572"/>
    <n v="9.4296197087492128"/>
    <e v="#REF!"/>
    <m/>
  </r>
  <r>
    <x v="3497"/>
    <n v="35756.554687999997"/>
    <n v="198.11"/>
    <n v="19.717127712661735"/>
    <n v="19.86"/>
    <x v="104"/>
    <n v="1.0974571488113401E-2"/>
    <n v="18.567383871819331"/>
    <n v="18.973299999999998"/>
    <n v="-2.1394071046189511E-2"/>
    <m/>
    <n v="2064.4252929999998"/>
    <n v="110.90608029186491"/>
    <m/>
    <m/>
    <m/>
    <m/>
    <n v="455.2904664924514"/>
    <n v="350.32904447083831"/>
    <n v="375.50406591301839"/>
    <n v="621.07776267642271"/>
    <n v="10.669304685213003"/>
    <e v="#REF!"/>
    <m/>
  </r>
  <r>
    <x v="3498"/>
    <n v="37296.316405999998"/>
    <n v="199.37"/>
    <n v="19.963119741264233"/>
    <n v="20.09"/>
    <x v="105"/>
    <n v="1.0834401399549633E-2"/>
    <n v="19.336229667078165"/>
    <n v="19.089700000000001"/>
    <n v="1.2914276655901613E-2"/>
    <m/>
    <n v="2081.1520999999998"/>
    <n v="112.69748703153384"/>
    <m/>
    <m/>
    <m/>
    <m/>
    <n v="474.89634958136963"/>
    <n v="364.83561225970459"/>
    <n v="377.8923104390413"/>
    <n v="626.10998539889454"/>
    <n v="10.841640271056207"/>
    <e v="#REF!"/>
    <m/>
  </r>
  <r>
    <x v="3499"/>
    <n v="37454.191405999998"/>
    <n v="192.3"/>
    <n v="18.54056054385693"/>
    <n v="18.72"/>
    <x v="106"/>
    <n v="1.160225009589768E-2"/>
    <n v="19.371912015466048"/>
    <n v="18.41"/>
    <n v="5.2249430497884219E-2"/>
    <m/>
    <n v="2027.4173579999999"/>
    <n v="106.86959714891782"/>
    <m/>
    <m/>
    <m/>
    <m/>
    <n v="476.90658191568394"/>
    <n v="365.50886612796631"/>
    <n v="364.49160504302375"/>
    <n v="609.94400765558919"/>
    <n v="10.28098992018395"/>
    <e v="#REF!"/>
    <m/>
  </r>
  <r>
    <x v="3500"/>
    <n v="37247.992187999997"/>
    <n v="200.97"/>
    <n v="20.209956117855587"/>
    <n v="20.309999999999999"/>
    <x v="107"/>
    <n v="1.0555452608764684E-2"/>
    <n v="19.249982197349297"/>
    <n v="19.242000000000001"/>
    <n v="4.1483200027525591E-4"/>
    <n v="-9.0171606864274612E-2"/>
    <n v="2049.338135"/>
    <n v="109.17776944345864"/>
    <m/>
    <m/>
    <m/>
    <m/>
    <n v="474.28103426511274"/>
    <n v="363.20829664719116"/>
    <n v="380.92500190065772"/>
    <n v="616.53882471264251"/>
    <n v="10.50303900362117"/>
    <e v="#REF!"/>
    <m/>
  </r>
  <r>
    <x v="3501"/>
    <n v="37826.105469000002"/>
    <n v="196.66"/>
    <n v="19.34077943468381"/>
    <n v="19.489999999999998"/>
    <x v="108"/>
    <n v="1.1007647344925148E-2"/>
    <n v="19.533249444883975"/>
    <n v="18.815999999999999"/>
    <n v="3.8119124409224936E-2"/>
    <m/>
    <n v="2029.9291989999999"/>
    <n v="107.10700250178955"/>
    <m/>
    <m/>
    <m/>
    <m/>
    <n v="481.64218714151968"/>
    <n v="368.55297766654166"/>
    <n v="372.75568927592849"/>
    <n v="610.69968943965216"/>
    <n v="10.303828614302644"/>
    <e v="#REF!"/>
    <m/>
  </r>
  <r>
    <x v="3502"/>
    <n v="37861.117187999997"/>
    <n v="197.32"/>
    <n v="19.468249383947214"/>
    <n v="19.239999999999998"/>
    <x v="109"/>
    <n v="1.0933190003133739E-2"/>
    <n v="19.535822206151988"/>
    <n v="18.8796"/>
    <n v="3.4758268509501589E-2"/>
    <m/>
    <n v="2052.5561520000001"/>
    <n v="109.49195568061157"/>
    <m/>
    <m/>
    <m/>
    <m/>
    <n v="482.08799356820992"/>
    <n v="368.6015204770365"/>
    <n v="374.00667450384526"/>
    <n v="617.50695797732965"/>
    <n v="10.53326411556511"/>
    <e v="#REF!"/>
    <m/>
  </r>
  <r>
    <x v="3503"/>
    <n v="37718.007812999997"/>
    <n v="202.72"/>
    <n v="20.531338099597221"/>
    <n v="20.3"/>
    <x v="110"/>
    <n v="1.0334209911045921E-2"/>
    <n v="19.446543429949784"/>
    <n v="19.274799999999999"/>
    <n v="8.9102574319726013E-3"/>
    <m/>
    <n v="2087.139893"/>
    <n v="113.17872451527508"/>
    <m/>
    <m/>
    <m/>
    <m/>
    <n v="480.26577286848851"/>
    <n v="366.91701023184714"/>
    <n v="384.24200818680066"/>
    <n v="627.91139961931685"/>
    <n v="10.887935923435846"/>
    <e v="#REF!"/>
    <m/>
  </r>
  <r>
    <x v="3504"/>
    <n v="39978.628905999998"/>
    <n v="218.44"/>
    <n v="23.706983492121672"/>
    <n v="23.42"/>
    <x v="111"/>
    <n v="8.7309314390212282E-3"/>
    <n v="20.563061500245354"/>
    <n v="20.769400000000001"/>
    <n v="-9.9347357051550178E-3"/>
    <m/>
    <n v="2243.2158199999999"/>
    <n v="130.09564005907902"/>
    <m/>
    <m/>
    <m/>
    <m/>
    <n v="509.05040385364498"/>
    <n v="387.98345186958039"/>
    <n v="414.03820179718201"/>
    <n v="674.8664954890944"/>
    <n v="12.515364517033877"/>
    <e v="#REF!"/>
    <m/>
  </r>
  <r>
    <x v="3505"/>
    <n v="41986.265625"/>
    <n v="228.87"/>
    <n v="25.96775897907499"/>
    <n v="25.73"/>
    <x v="112"/>
    <n v="7.896713768613995E-3"/>
    <n v="21.578563506467212"/>
    <n v="21.7697"/>
    <n v="-8.7799323616213343E-3"/>
    <m/>
    <n v="2293.841797"/>
    <n v="135.96426077817532"/>
    <m/>
    <m/>
    <m/>
    <m/>
    <n v="534.61376884550884"/>
    <n v="407.14392433861127"/>
    <n v="433.80755926259405"/>
    <n v="690.09720818917765"/>
    <n v="13.07993322570354"/>
    <e v="#REF!"/>
    <m/>
  </r>
  <r>
    <x v="3506"/>
    <n v="44080.023437999997"/>
    <n v="228.48"/>
    <n v="25.876139912299074"/>
    <n v="25.62"/>
    <x v="113"/>
    <n v="7.9232150882385267E-3"/>
    <n v="22.636667945183795"/>
    <n v="21.738199999999999"/>
    <n v="4.1331294457857437E-2"/>
    <m/>
    <n v="2231.6613769999999"/>
    <n v="128.58963440314579"/>
    <m/>
    <m/>
    <m/>
    <m/>
    <n v="561.27371916009838"/>
    <n v="427.10821869073811"/>
    <n v="433.06834071882503"/>
    <n v="671.39036698410803"/>
    <n v="12.370484875101528"/>
    <e v="#REF!"/>
    <m/>
  </r>
  <r>
    <x v="3507"/>
    <n v="43769.132812999997"/>
    <n v="225.78"/>
    <n v="25.261525887319539"/>
    <n v="25.04"/>
    <x v="114"/>
    <n v="8.1100635077091237E-3"/>
    <n v="22.459186835119755"/>
    <n v="21.483899999999998"/>
    <n v="4.5396172720956418E-2"/>
    <m/>
    <n v="2357.5795899999998"/>
    <n v="143.09691130133996"/>
    <m/>
    <m/>
    <m/>
    <m/>
    <n v="557.31512921989133"/>
    <n v="423.75950849388977"/>
    <n v="427.95067387734736"/>
    <n v="709.27258160113911"/>
    <n v="13.766103194424089"/>
    <e v="#REF!"/>
    <m/>
  </r>
  <r>
    <x v="3508"/>
    <n v="43293.136719000002"/>
    <n v="232.05"/>
    <n v="26.661356680993997"/>
    <n v="26.3"/>
    <x v="115"/>
    <n v="7.6592019902691618E-3"/>
    <n v="22.197319907377452"/>
    <n v="22.0839"/>
    <n v="5.135864017562719E-3"/>
    <m/>
    <n v="2358.7319339999999"/>
    <n v="143.23310903833328"/>
    <m/>
    <m/>
    <m/>
    <m/>
    <n v="551.25424092746948"/>
    <n v="418.81860829988273"/>
    <n v="439.83503354255674"/>
    <n v="709.61926173327095"/>
    <n v="13.779205588355909"/>
    <e v="#REF!"/>
    <m/>
  </r>
  <r>
    <x v="3509"/>
    <n v="43792.019530999998"/>
    <n v="212.03"/>
    <n v="22.052988473729986"/>
    <n v="21.92"/>
    <x v="116"/>
    <n v="8.980391086482754E-3"/>
    <n v="22.399724097160199"/>
    <n v="20.181799999999999"/>
    <n v="0.10989723895590076"/>
    <m/>
    <n v="2224.578857"/>
    <n v="126.93051161621806"/>
    <m/>
    <m/>
    <m/>
    <m/>
    <n v="557.60654724396056"/>
    <n v="422.6375666891206"/>
    <n v="401.88848162908124"/>
    <n v="669.25960657799101"/>
    <n v="12.210875172213036"/>
    <e v="#REF!"/>
    <m/>
  </r>
  <r>
    <x v="3510"/>
    <n v="41238.734375"/>
    <n v="214.21"/>
    <n v="22.50375378705612"/>
    <n v="22.3"/>
    <x v="117"/>
    <n v="8.7952586839324838E-3"/>
    <n v="21.076982060755718"/>
    <n v="20.390999999999998"/>
    <n v="3.3641413405704368E-2"/>
    <m/>
    <n v="2202.038086"/>
    <n v="124.35503638810623"/>
    <m/>
    <m/>
    <m/>
    <m/>
    <n v="525.09540628233924"/>
    <n v="397.68009519534104"/>
    <n v="406.02052374553364"/>
    <n v="662.47826570353504"/>
    <n v="11.963111209717654"/>
    <e v="#REF!"/>
    <m/>
  </r>
  <r>
    <x v="3511"/>
    <n v="41468.464844000002"/>
    <n v="223.32"/>
    <n v="24.414905751239001"/>
    <n v="24.17"/>
    <x v="118"/>
    <n v="8.0467049929808035E-3"/>
    <n v="21.177586200833712"/>
    <n v="21.259399999999999"/>
    <n v="-3.848358804401264E-3"/>
    <m/>
    <n v="2260.648682"/>
    <n v="130.97146055604395"/>
    <m/>
    <m/>
    <m/>
    <m/>
    <n v="528.02057883632813"/>
    <n v="399.57829218995516"/>
    <n v="423.28791075511208"/>
    <n v="680.11113328960937"/>
    <n v="12.599619552529518"/>
    <e v="#REF!"/>
    <m/>
  </r>
  <r>
    <x v="3512"/>
    <n v="42884.261719000002"/>
    <n v="223.2"/>
    <n v="24.385727267393619"/>
    <n v="24.27"/>
    <x v="119"/>
    <n v="8.0549338450533071E-3"/>
    <n v="21.883250922209921"/>
    <n v="21.244399999999999"/>
    <n v="3.0071497533934677E-2"/>
    <m/>
    <n v="2316.5791020000001"/>
    <n v="137.44861701209018"/>
    <m/>
    <m/>
    <m/>
    <m/>
    <n v="546.0480097591859"/>
    <n v="412.89276068283306"/>
    <n v="423.06045889549085"/>
    <n v="696.9376758808761"/>
    <n v="13.22273016595565"/>
    <e v="#REF!"/>
    <m/>
  </r>
  <r>
    <x v="3513"/>
    <n v="43028.25"/>
    <n v="219.53"/>
    <n v="23.580952218810822"/>
    <n v="23.31"/>
    <x v="120"/>
    <n v="8.3194035006338082E-3"/>
    <n v="21.939311175895767"/>
    <n v="20.899699999999999"/>
    <n v="4.9742875538680842E-2"/>
    <m/>
    <n v="2219.3374020000001"/>
    <n v="125.90617234661337"/>
    <m/>
    <m/>
    <m/>
    <m/>
    <n v="547.88142162444979"/>
    <n v="413.95050447927406"/>
    <n v="416.10422285540818"/>
    <n v="667.68272648666129"/>
    <n v="12.112332443629718"/>
    <e v="#REF!"/>
    <m/>
  </r>
  <r>
    <x v="3514"/>
    <n v="41348.203125"/>
    <n v="217.81"/>
    <n v="23.2030492046182"/>
    <n v="23.08"/>
    <x v="121"/>
    <n v="8.4493341584842546E-3"/>
    <n v="21.032560793610955"/>
    <n v="20.738199999999999"/>
    <n v="1.4194134187680563E-2"/>
    <m/>
    <n v="2217.2734380000002"/>
    <n v="125.66227990852195"/>
    <m/>
    <m/>
    <m/>
    <m/>
    <n v="526.48927878176585"/>
    <n v="396.84195557478699"/>
    <n v="412.84407953417053"/>
    <n v="667.06178750295908"/>
    <n v="12.088869683738025"/>
    <e v="#REF!"/>
    <m/>
  </r>
  <r>
    <x v="3515"/>
    <n v="42641.511719000002"/>
    <n v="219"/>
    <n v="23.453760228367816"/>
    <n v="23.29"/>
    <x v="122"/>
    <n v="8.3565688386602853E-3"/>
    <n v="21.673223370315185"/>
    <n v="20.857199999999999"/>
    <n v="3.9124300975931003E-2"/>
    <m/>
    <n v="2177.8725589999999"/>
    <n v="121.19312919569845"/>
    <m/>
    <m/>
    <m/>
    <m/>
    <n v="542.95705869565586"/>
    <n v="408.92996484278439"/>
    <n v="415.09964380874777"/>
    <n v="655.20812059634818"/>
    <n v="11.658931753249751"/>
    <e v="#REF!"/>
    <m/>
  </r>
  <r>
    <x v="3516"/>
    <n v="42261.300780999998"/>
    <n v="225.93"/>
    <n v="24.935087858875001"/>
    <n v="24.76"/>
    <x v="123"/>
    <n v="7.8272660578904574E-3"/>
    <n v="21.462938285127226"/>
    <n v="21.3535"/>
    <n v="5.1250748180498018E-3"/>
    <m/>
    <n v="2201.9113769999999"/>
    <n v="123.86533865493017"/>
    <m/>
    <m/>
    <m/>
    <m/>
    <n v="538.11580883704892"/>
    <n v="404.96230986947512"/>
    <n v="428.23498870187393"/>
    <n v="662.44014558240599"/>
    <n v="11.916001670680986"/>
    <e v="#REF!"/>
    <m/>
  </r>
  <r>
    <x v="3517"/>
    <n v="43648.125"/>
    <n v="227.02"/>
    <n v="25.172651802150934"/>
    <n v="25.03"/>
    <x v="124"/>
    <n v="7.7513332714297216E-3"/>
    <n v="22.149672603114428"/>
    <n v="21.461600000000001"/>
    <n v="3.2060638680919684E-2"/>
    <m/>
    <n v="2239.5424800000001"/>
    <n v="128.0958061689071"/>
    <m/>
    <m/>
    <m/>
    <m/>
    <n v="555.77432910336086"/>
    <n v="417.91959987256138"/>
    <n v="430.3010097601001"/>
    <n v="673.76137931149015"/>
    <n v="12.322977976657478"/>
    <e v="#REF!"/>
    <m/>
  </r>
  <r>
    <x v="3518"/>
    <n v="43868.988280999998"/>
    <n v="226.67"/>
    <n v="25.092008568546415"/>
    <n v="24.95"/>
    <x v="125"/>
    <n v="7.7748304614056714E-3"/>
    <n v="22.244094935114152"/>
    <n v="21.428799999999999"/>
    <n v="3.8046691140621647E-2"/>
    <m/>
    <n v="2326.5249020000001"/>
    <n v="138.04257217272794"/>
    <m/>
    <m/>
    <m/>
    <m/>
    <n v="558.586595193172"/>
    <n v="419.70115863035585"/>
    <n v="429.63760850287144"/>
    <n v="699.92984771338183"/>
    <n v="13.2798694008968"/>
    <e v="#REF!"/>
    <m/>
  </r>
  <r>
    <x v="3519"/>
    <n v="43599.847655999998"/>
    <n v="218.26"/>
    <n v="23.21886199493925"/>
    <n v="23.07"/>
    <x v="126"/>
    <n v="8.3513554144768447E-3"/>
    <n v="22.037569880302019"/>
    <n v="20.638000000000002"/>
    <n v="6.7815189470976645E-2"/>
    <m/>
    <n v="2231.4653320000002"/>
    <n v="126.74894097706138"/>
    <m/>
    <m/>
    <m/>
    <m/>
    <n v="555.15961063670295"/>
    <n v="415.80444783840449"/>
    <n v="413.69702400775014"/>
    <n v="671.33138728142922"/>
    <n v="12.193407847915276"/>
    <e v="#REF!"/>
    <m/>
  </r>
  <r>
    <x v="3520"/>
    <n v="42518.46875"/>
    <n v="225.55"/>
    <n v="24.766920695396852"/>
    <n v="24.64"/>
    <x v="127"/>
    <n v="7.7930412676060889E-3"/>
    <n v="21.473940655052619"/>
    <n v="21.323499999999999"/>
    <n v="7.0551576923403303E-3"/>
    <m/>
    <n v="2378.73999"/>
    <n v="143.47587276824143"/>
    <m/>
    <m/>
    <m/>
    <m/>
    <n v="541.39034480939245"/>
    <n v="405.16990237520923"/>
    <n v="427.51472447974004"/>
    <n v="715.63864092714164"/>
    <n v="13.802559765098001"/>
    <e v="#REF!"/>
    <m/>
  </r>
  <r>
    <x v="3521"/>
    <n v="43468.199219000002"/>
    <n v="219.94"/>
    <n v="23.532051468395395"/>
    <n v="23.38"/>
    <x v="128"/>
    <n v="8.1803009672083028E-3"/>
    <n v="21.936189246392537"/>
    <n v="20.7989"/>
    <n v="5.4680259359511263E-2"/>
    <m/>
    <n v="2347.5661620000001"/>
    <n v="139.71171886509441"/>
    <m/>
    <m/>
    <m/>
    <m/>
    <n v="553.48332278353212"/>
    <n v="413.89159997299993"/>
    <n v="416.88135004244742"/>
    <n v="706.26006403508859"/>
    <n v="13.440443416120377"/>
    <e v="#REF!"/>
    <m/>
  </r>
  <r>
    <x v="3522"/>
    <n v="42614.644530999998"/>
    <n v="216.74"/>
    <n v="22.844541752319948"/>
    <n v="22.76"/>
    <x v="129"/>
    <n v="8.4179124543623165E-3"/>
    <n v="21.488386551919572"/>
    <n v="20.495799999999999"/>
    <n v="4.8428778184778087E-2"/>
    <m/>
    <n v="2300.6906739999999"/>
    <n v="134.12882217579224"/>
    <m/>
    <m/>
    <m/>
    <m/>
    <n v="542.61495709597443"/>
    <n v="405.44246728154502"/>
    <n v="410.81596711921458"/>
    <n v="692.15767761785071"/>
    <n v="12.903361719179358"/>
    <e v="#REF!"/>
    <m/>
  </r>
  <r>
    <x v="3523"/>
    <n v="44187.140625"/>
    <n v="231.26"/>
    <n v="25.892888179531958"/>
    <n v="25.719999000000001"/>
    <x v="130"/>
    <n v="7.2895967232506076E-3"/>
    <n v="22.210710230843425"/>
    <n v="21.870100000000001"/>
    <n v="1.557424204020208E-2"/>
    <m/>
    <n v="2355.8364259999998"/>
    <n v="140.54426871308618"/>
    <m/>
    <m/>
    <m/>
    <m/>
    <n v="562.63764905950109"/>
    <n v="419.07125666743815"/>
    <n v="438.33764213338361"/>
    <n v="708.74815458468606"/>
    <n v="13.520535760656186"/>
    <e v="#REF!"/>
    <m/>
  </r>
  <r>
    <x v="3524"/>
    <n v="44961.601562999997"/>
    <n v="219.76"/>
    <n v="23.314895974892096"/>
    <n v="23.309999000000001"/>
    <x v="131"/>
    <n v="8.0142052637306067E-3"/>
    <n v="22.582068591878571"/>
    <n v="20.781700000000001"/>
    <n v="8.6632402155673915E-2"/>
    <m/>
    <n v="2210.7619629999999"/>
    <n v="123.2314175658024"/>
    <m/>
    <m/>
    <m/>
    <m/>
    <n v="572.49890903879475"/>
    <n v="426.07803913479233"/>
    <n v="416.54017225301556"/>
    <n v="665.10282471634901"/>
    <n v="11.855017663055008"/>
    <e v="#REF!"/>
    <m/>
  </r>
  <r>
    <x v="3525"/>
    <n v="42855.816405999998"/>
    <n v="227.68"/>
    <n v="24.992388619804885"/>
    <n v="24.83"/>
    <x v="132"/>
    <n v="7.4361351400837467E-3"/>
    <n v="21.507360997358237"/>
    <n v="21.5413"/>
    <n v="-1.5755317757870646E-3"/>
    <m/>
    <n v="2269.038086"/>
    <n v="129.72488574497845"/>
    <m/>
    <m/>
    <m/>
    <m/>
    <n v="545.68581379432578"/>
    <n v="405.80047675588895"/>
    <n v="431.55199498801687"/>
    <n v="682.63506684350261"/>
    <n v="12.479697484801864"/>
    <e v="#REF!"/>
    <m/>
  </r>
  <r>
    <x v="3526"/>
    <n v="44192.980469000002"/>
    <n v="226.33"/>
    <n v="24.693033099934993"/>
    <n v="24.57"/>
    <x v="133"/>
    <n v="7.5239313146573776E-3"/>
    <n v="22.160831241426241"/>
    <n v="21.413699999999999"/>
    <n v="3.4890338494806716E-2"/>
    <m/>
    <n v="2268.6472170000002"/>
    <n v="129.67685270381034"/>
    <m/>
    <m/>
    <m/>
    <m/>
    <n v="562.71200816155113"/>
    <n v="418.13014084722749"/>
    <n v="428.99316156727804"/>
    <n v="682.51747477328206"/>
    <n v="12.475076645711425"/>
    <e v="#REF!"/>
    <m/>
  </r>
  <r>
    <x v="3527"/>
    <n v="43948.707030999998"/>
    <n v="241.16"/>
    <n v="27.918896331976008"/>
    <n v="27.719999000000001"/>
    <x v="134"/>
    <n v="6.5375466265765892E-3"/>
    <n v="21.985941292689215"/>
    <n v="22.818200000000001"/>
    <n v="-3.6473460102496524E-2"/>
    <m/>
    <n v="2333.0327149999998"/>
    <n v="137.02687105616809"/>
    <m/>
    <m/>
    <m/>
    <m/>
    <n v="559.60165906586326"/>
    <n v="414.83032063283599"/>
    <n v="457.10242055213519"/>
    <n v="701.88770879542801"/>
    <n v="13.182157673521983"/>
    <e v="#REF!"/>
    <m/>
  </r>
  <r>
    <x v="3528"/>
    <n v="46987.640625"/>
    <n v="239.89"/>
    <n v="27.621512487461306"/>
    <n v="27.469999000000001"/>
    <x v="135"/>
    <n v="6.606062545949783E-3"/>
    <n v="23.487565386926054"/>
    <n v="22.701499999999999"/>
    <n v="3.462614307098888E-2"/>
    <m/>
    <n v="2344.8271479999999"/>
    <n v="138.40876003300241"/>
    <m/>
    <m/>
    <m/>
    <m/>
    <n v="598.29659222496264"/>
    <n v="443.16293537921456"/>
    <n v="454.69522170447715"/>
    <n v="705.43603775870668"/>
    <n v="13.315097134516208"/>
    <e v="#REF!"/>
    <m/>
  </r>
  <r>
    <x v="3529"/>
    <n v="46121.539062999997"/>
    <n v="236.17"/>
    <n v="26.761626516706798"/>
    <n v="26.690000999999999"/>
    <x v="136"/>
    <n v="6.8106005118238949E-3"/>
    <n v="23.036344104595347"/>
    <n v="22.3492"/>
    <n v="3.0745803187377962E-2"/>
    <m/>
    <n v="2582.1035160000001"/>
    <n v="166.41602962541117"/>
    <m/>
    <m/>
    <m/>
    <m/>
    <n v="587.26846639926168"/>
    <n v="434.64930083731537"/>
    <n v="447.64421405621897"/>
    <n v="776.82010589288245"/>
    <n v="16.009431763383521"/>
    <e v="#REF!"/>
    <m/>
  </r>
  <r>
    <x v="3530"/>
    <n v="46656.074219000002"/>
    <n v="235.95"/>
    <n v="26.708547825188333"/>
    <n v="26.66"/>
    <x v="137"/>
    <n v="6.8229345770957099E-3"/>
    <n v="23.284845547997783"/>
    <n v="22.323899999999998"/>
    <n v="4.3045594542073129E-2"/>
    <m/>
    <n v="2619.6191410000001"/>
    <n v="171.24736761917075"/>
    <m/>
    <m/>
    <m/>
    <m/>
    <n v="594.07473626098113"/>
    <n v="439.3380213279242"/>
    <n v="447.22721898024673"/>
    <n v="788.10659832223462"/>
    <n v="16.474212566717419"/>
    <e v="#REF!"/>
    <m/>
  </r>
  <r>
    <x v="3531"/>
    <n v="46354.792969000002"/>
    <n v="222.41"/>
    <n v="23.6403555573044"/>
    <n v="23.440000999999999"/>
    <x v="138"/>
    <n v="7.6056481470135719E-3"/>
    <n v="23.116134700485812"/>
    <n v="21.0474"/>
    <n v="9.8289323169883813E-2"/>
    <m/>
    <n v="2524.4602049999999"/>
    <n v="158.80199042670372"/>
    <m/>
    <m/>
    <m/>
    <m/>
    <n v="590.23850309884244"/>
    <n v="436.15478827749757"/>
    <n v="421.56306748631778"/>
    <n v="759.47824384995238"/>
    <n v="15.276951597441496"/>
    <e v="#REF!"/>
    <m/>
  </r>
  <r>
    <x v="3532"/>
    <n v="42499.335937999997"/>
    <n v="220.67"/>
    <n v="23.259241355082697"/>
    <n v="23.190000999999999"/>
    <x v="139"/>
    <n v="7.7242561282558344E-3"/>
    <n v="21.126342890172936"/>
    <n v="20.885000000000002"/>
    <n v="1.1555800343449052E-2"/>
    <m/>
    <n v="2587.6911620000001"/>
    <n v="166.73994066221238"/>
    <m/>
    <m/>
    <m/>
    <m/>
    <n v="541.14672550723083"/>
    <n v="398.61143438256323"/>
    <n v="418.26501552180986"/>
    <n v="778.50113677739785"/>
    <n v="16.04059241330858"/>
    <e v="#REF!"/>
    <m/>
  </r>
  <r>
    <x v="3533"/>
    <n v="43132.101562999997"/>
    <n v="218.36"/>
    <n v="22.769535152772978"/>
    <n v="22.67"/>
    <x v="140"/>
    <n v="7.8855709209845939E-3"/>
    <n v="21.423883679630602"/>
    <n v="20.665600000000001"/>
    <n v="3.6693039622880619E-2"/>
    <m/>
    <n v="2528.369385"/>
    <n v="159.09095153924483"/>
    <m/>
    <m/>
    <m/>
    <m/>
    <n v="549.20377012745325"/>
    <n v="404.22542831845686"/>
    <n v="413.88656722410121"/>
    <n v="760.65431196756936"/>
    <n v="15.304750020609692"/>
    <e v="#REF!"/>
    <m/>
  </r>
  <r>
    <x v="3534"/>
    <n v="42742.3125"/>
    <n v="208.49"/>
    <n v="20.70864579483931"/>
    <n v="20.629999000000002"/>
    <x v="141"/>
    <n v="8.5980252953208828E-3"/>
    <n v="21.213435119969489"/>
    <n v="19.733499999999999"/>
    <n v="7.4996078747788797E-2"/>
    <m/>
    <n v="2467.0187989999999"/>
    <n v="151.36640674916194"/>
    <m/>
    <m/>
    <m/>
    <m/>
    <n v="544.24056139899926"/>
    <n v="400.2546889119086"/>
    <n v="395.17865177025493"/>
    <n v="742.19712447768165"/>
    <n v="14.561639077520899"/>
    <e v="#REF!"/>
    <m/>
  </r>
  <r>
    <x v="3535"/>
    <n v="41278.460937999997"/>
    <n v="212.08"/>
    <n v="21.419229906878304"/>
    <n v="21.35"/>
    <x v="142"/>
    <n v="8.3014780500598809E-3"/>
    <n v="20.470661812116539"/>
    <n v="20.076699999999999"/>
    <n v="1.9622837025832895E-2"/>
    <m/>
    <n v="2489.4985350000002"/>
    <n v="154.12097089217468"/>
    <m/>
    <m/>
    <m/>
    <m/>
    <n v="525.6012471151106"/>
    <n v="386.24005631773309"/>
    <n v="401.98325323725675"/>
    <n v="748.96010310799466"/>
    <n v="14.826631619313231"/>
    <e v="#REF!"/>
    <m/>
  </r>
  <r>
    <x v="3536"/>
    <n v="41553.652344000002"/>
    <n v="204.77"/>
    <n v="19.935457235352704"/>
    <n v="19.870000999999998"/>
    <x v="143"/>
    <n v="8.8733186884685233E-3"/>
    <n v="20.558138911418546"/>
    <n v="19.393899999999999"/>
    <n v="6.0031190808375268E-2"/>
    <m/>
    <n v="2310.8264159999999"/>
    <n v="131.98814857896292"/>
    <m/>
    <m/>
    <m/>
    <m/>
    <n v="529.10527664775748"/>
    <n v="387.89057255756074"/>
    <n v="388.12764412199675"/>
    <n v="695.20699307904499"/>
    <n v="12.697426221539756"/>
    <e v="#REF!"/>
    <m/>
  </r>
  <r>
    <x v="3537"/>
    <n v="39518.714844000002"/>
    <n v="200.08"/>
    <n v="19.019970856017618"/>
    <n v="18.899999999999999"/>
    <x v="144"/>
    <n v="9.2793212585932528E-3"/>
    <n v="19.535872376688342"/>
    <n v="18.951799999999999"/>
    <n v="3.0818833920173372E-2"/>
    <m/>
    <n v="2240.6860350000002"/>
    <n v="123.97249844930508"/>
    <m/>
    <m/>
    <m/>
    <m/>
    <n v="503.19428908919065"/>
    <n v="368.60246709375878"/>
    <n v="379.23806727513357"/>
    <n v="674.1054152924994"/>
    <n v="11.92631057794001"/>
    <e v="#REF!"/>
    <m/>
  </r>
  <r>
    <x v="3538"/>
    <n v="39877.59375"/>
    <n v="202.15"/>
    <n v="19.411186569578859"/>
    <n v="19.219999000000001"/>
    <x v="145"/>
    <n v="9.086833077438166E-3"/>
    <n v="19.6976467051485"/>
    <n v="19.1478"/>
    <n v="2.8715920635712822E-2"/>
    <m/>
    <n v="2233.561768"/>
    <n v="123.18098428130637"/>
    <m/>
    <m/>
    <m/>
    <m/>
    <n v="507.76391683864142"/>
    <n v="371.65482203512323"/>
    <n v="383.16161185359982"/>
    <n v="671.96209539418544"/>
    <n v="11.850165917531696"/>
    <e v="#REF!"/>
    <m/>
  </r>
  <r>
    <x v="3539"/>
    <n v="40075.550780999998"/>
    <n v="202.45"/>
    <n v="19.46645385263329"/>
    <n v="19.469999000000001"/>
    <x v="146"/>
    <n v="9.0593894985579199E-3"/>
    <n v="19.779727365677271"/>
    <n v="19.173400000000001"/>
    <n v="3.1623361828224006E-2"/>
    <m/>
    <n v="2217.7102049999999"/>
    <n v="121.42942882911812"/>
    <m/>
    <m/>
    <m/>
    <m/>
    <n v="510.28451620219522"/>
    <n v="373.20351837118722"/>
    <n v="383.73024150265286"/>
    <n v="667.1931878845038"/>
    <n v="11.681664075763754"/>
    <e v="#REF!"/>
    <m/>
  </r>
  <r>
    <x v="3540"/>
    <n v="39936.816405999998"/>
    <n v="214.41"/>
    <n v="21.763842674707959"/>
    <n v="21.59"/>
    <x v="147"/>
    <n v="7.9885272159217861E-3"/>
    <n v="19.695619499985511"/>
    <n v="20.3066"/>
    <n v="-3.0087779343390242E-2"/>
    <m/>
    <n v="2267.1997070000002"/>
    <n v="126.84569966984279"/>
    <m/>
    <m/>
    <m/>
    <m/>
    <n v="508.51800265346435"/>
    <n v="371.61657276680421"/>
    <n v="406.39961017823566"/>
    <n v="682.08199460584763"/>
    <n v="12.202716156093791"/>
    <e v="#REF!"/>
    <m/>
  </r>
  <r>
    <x v="3541"/>
    <n v="42030.914062999997"/>
    <n v="220.18"/>
    <n v="22.926925370109743"/>
    <n v="22.809999000000001"/>
    <x v="148"/>
    <n v="7.5581519322542633E-3"/>
    <n v="20.679081539695488"/>
    <n v="20.856999999999999"/>
    <n v="-8.5303955652543673E-3"/>
    <m/>
    <n v="2317.0642090000001"/>
    <n v="132.41512508515757"/>
    <m/>
    <m/>
    <m/>
    <m/>
    <n v="535.18228022314452"/>
    <n v="390.17251575928236"/>
    <n v="417.33625376168987"/>
    <n v="697.08361924401947"/>
    <n v="12.738501899501053"/>
    <e v="#REF!"/>
    <m/>
  </r>
  <r>
    <x v="3542"/>
    <n v="43300.226562999997"/>
    <n v="221.95"/>
    <n v="23.292730619787047"/>
    <n v="23.200001"/>
    <x v="149"/>
    <n v="7.4362403824808901E-3"/>
    <n v="21.286682470137507"/>
    <n v="21.015000000000001"/>
    <n v="1.2928026178325336E-2"/>
    <m/>
    <n v="2344.4936520000001"/>
    <n v="135.54669892187911"/>
    <m/>
    <m/>
    <m/>
    <m/>
    <n v="551.34451635837388"/>
    <n v="401.63671851670006"/>
    <n v="420.69116869110303"/>
    <n v="705.33570622806531"/>
    <n v="13.039763248926585"/>
    <e v="#REF!"/>
    <m/>
  </r>
  <r>
    <x v="3543"/>
    <n v="42946.25"/>
    <n v="216.53"/>
    <n v="22.152446890351015"/>
    <n v="22.09"/>
    <x v="150"/>
    <n v="7.7990379976394181E-3"/>
    <n v="21.095919687236549"/>
    <n v="20.5077"/>
    <n v="2.868286971413414E-2"/>
    <m/>
    <n v="2282.5444339999999"/>
    <n v="128.38021518139385"/>
    <m/>
    <m/>
    <m/>
    <m/>
    <n v="546.83731045159925"/>
    <n v="398.03740997029138"/>
    <n v="410.41792636487742"/>
    <n v="686.69842163101305"/>
    <n v="12.350338482064"/>
    <e v="#REF!"/>
    <m/>
  </r>
  <r>
    <x v="3544"/>
    <n v="42569.761719000002"/>
    <n v="218.9"/>
    <n v="22.634651258253026"/>
    <n v="22.58"/>
    <x v="151"/>
    <n v="7.627905376857068E-3"/>
    <n v="20.894396756991249"/>
    <n v="20.377199999999998"/>
    <n v="2.5381149372398992E-2"/>
    <m/>
    <n v="2303.8247070000002"/>
    <n v="130.77063730862261"/>
    <m/>
    <m/>
    <m/>
    <m/>
    <n v="542.04346141941164"/>
    <n v="394.23507916918419"/>
    <n v="414.91010059239676"/>
    <n v="693.10054448273286"/>
    <n v="12.580300103055031"/>
    <e v="#REF!"/>
    <m/>
  </r>
  <r>
    <x v="3545"/>
    <n v="43077.640625"/>
    <n v="218.48"/>
    <n v="22.545075666644561"/>
    <n v="22.49"/>
    <x v="152"/>
    <n v="7.6567793928560123E-3"/>
    <n v="21.12690741374939"/>
    <n v="20.349399999999999"/>
    <n v="3.8207879040629722E-2"/>
    <m/>
    <n v="2308.038086"/>
    <n v="131.24558027167043"/>
    <m/>
    <m/>
    <m/>
    <m/>
    <n v="548.51031556831038"/>
    <n v="398.62208580262785"/>
    <n v="414.11401908372238"/>
    <n v="694.36813019363296"/>
    <n v="12.625990214611761"/>
    <e v="#REF!"/>
    <m/>
  </r>
  <r>
    <x v="3546"/>
    <n v="42577.621094000002"/>
    <n v="215.29"/>
    <n v="21.878805588813101"/>
    <n v="21.809999000000001"/>
    <x v="153"/>
    <n v="7.8799722365891847E-3"/>
    <n v="20.832031332314067"/>
    <n v="20.0594"/>
    <n v="3.8517170618965091E-2"/>
    <m/>
    <n v="2298.8889159999999"/>
    <n v="130.19499372016904"/>
    <m/>
    <m/>
    <m/>
    <m/>
    <n v="542.1435353370839"/>
    <n v="393.05836952683461"/>
    <n v="408.06759048212467"/>
    <n v="691.61562272668141"/>
    <n v="12.524922464433795"/>
    <e v="#REF!"/>
    <m/>
  </r>
  <r>
    <x v="3547"/>
    <n v="42657.390625"/>
    <n v="219.11"/>
    <n v="22.652488105752642"/>
    <n v="22.59"/>
    <x v="154"/>
    <n v="7.599925333505465E-3"/>
    <n v="20.854506422329393"/>
    <n v="20.422899999999998"/>
    <n v="2.1133454226843096E-2"/>
    <m/>
    <n v="2372.201904"/>
    <n v="138.49542448961159"/>
    <m/>
    <m/>
    <m/>
    <m/>
    <n v="543.1592458074515"/>
    <n v="393.48242909622911"/>
    <n v="415.30814134673392"/>
    <n v="713.67167228030576"/>
    <n v="13.323434364454444"/>
    <e v="#REF!"/>
    <m/>
  </r>
  <r>
    <x v="3548"/>
    <n v="43090.019530999998"/>
    <n v="224.67"/>
    <n v="23.7992498973944"/>
    <n v="23.709999"/>
    <x v="155"/>
    <n v="7.2138277004683473E-3"/>
    <n v="21.049303156134307"/>
    <n v="20.944600000000001"/>
    <n v="4.9990525545633435E-3"/>
    <m/>
    <n v="2423.7451169999999"/>
    <n v="144.51016109998162"/>
    <m/>
    <m/>
    <m/>
    <m/>
    <n v="548.66793695931358"/>
    <n v="397.15785015129177"/>
    <n v="425.84674417585092"/>
    <n v="729.17833339308174"/>
    <n v="13.902059605996319"/>
    <e v="#REF!"/>
    <m/>
  </r>
  <r>
    <x v="3549"/>
    <n v="44332.125"/>
    <n v="231.47"/>
    <n v="25.236852664687824"/>
    <n v="25.139999"/>
    <x v="156"/>
    <n v="6.7767759199531845E-3"/>
    <n v="21.638890213267587"/>
    <n v="21.579699999999999"/>
    <n v="2.7428654368497618E-3"/>
    <m/>
    <n v="2419.9064939999998"/>
    <n v="144.04871333353705"/>
    <m/>
    <m/>
    <m/>
    <m/>
    <n v="564.48374425250415"/>
    <n v="408.2821674909772"/>
    <n v="438.73568288772077"/>
    <n v="728.02349219215171"/>
    <n v="13.857667749359139"/>
    <e v="#REF!"/>
    <m/>
  </r>
  <r>
    <x v="3550"/>
    <n v="45297.382812999997"/>
    <n v="241.67"/>
    <n v="27.45772596432802"/>
    <n v="27.34"/>
    <x v="157"/>
    <n v="6.1791698242362582E-3"/>
    <n v="22.092504231648753"/>
    <n v="22.5365"/>
    <n v="-1.9701185559037437E-2"/>
    <m/>
    <n v="2487.515625"/>
    <n v="152.09387451659003"/>
    <m/>
    <m/>
    <m/>
    <m/>
    <n v="576.77443287731558"/>
    <n v="416.84094813100285"/>
    <n v="458.06909095552544"/>
    <n v="748.36354904010727"/>
    <n v="14.631622393484609"/>
    <e v="#REF!"/>
    <m/>
  </r>
  <r>
    <x v="3551"/>
    <n v="48296.386719000002"/>
    <n v="255.4"/>
    <n v="30.566581173795942"/>
    <n v="30.41"/>
    <x v="158"/>
    <n v="5.4767337012677723E-3"/>
    <n v="23.499178714576093"/>
    <n v="23.8156"/>
    <n v="-1.3286303323196025E-2"/>
    <m/>
    <n v="2658.1159670000002"/>
    <n v="172.94250542837423"/>
    <m/>
    <m/>
    <m/>
    <m/>
    <n v="614.96093880020487"/>
    <n v="443.38205542363505"/>
    <n v="484.0933745605214"/>
    <n v="799.68828289241276"/>
    <n v="16.637286960134091"/>
    <e v="#REF!"/>
    <m/>
  </r>
  <r>
    <x v="3552"/>
    <n v="49941.359375"/>
    <n v="251.29"/>
    <n v="29.579235477147545"/>
    <n v="29.629999000000002"/>
    <x v="159"/>
    <n v="5.6527162344518732E-3"/>
    <n v="24.280286421983003"/>
    <n v="23.432600000000001"/>
    <n v="3.6175517099382937E-2"/>
    <m/>
    <n v="2642.1853030000002"/>
    <n v="170.86514125979809"/>
    <m/>
    <m/>
    <m/>
    <m/>
    <n v="635.90647939975577"/>
    <n v="458.11998073685027"/>
    <n v="476.30314836849419"/>
    <n v="794.89557802262709"/>
    <n v="16.437441909273439"/>
    <e v="#REF!"/>
    <m/>
  </r>
  <r>
    <x v="3553"/>
    <n v="49733.445312999997"/>
    <n v="263.33"/>
    <n v="32.409774293093072"/>
    <n v="32.340000000000003"/>
    <x v="160"/>
    <n v="5.1107473966354681E-3"/>
    <n v="24.160025859363326"/>
    <n v="24.5534"/>
    <n v="-1.6021167766446798E-2"/>
    <m/>
    <n v="2777.9023440000001"/>
    <n v="188.41341909232005"/>
    <m/>
    <m/>
    <m/>
    <m/>
    <n v="633.25909653235408"/>
    <n v="455.85090673693037"/>
    <n v="499.12415161715774"/>
    <n v="835.72574827250503"/>
    <n v="18.125608350673492"/>
    <e v="#REF!"/>
    <m/>
  </r>
  <r>
    <x v="3554"/>
    <n v="51836.785155999998"/>
    <n v="263.24"/>
    <n v="32.383716234958975"/>
    <n v="32.290000999999997"/>
    <x v="161"/>
    <n v="5.1139748242221015E-3"/>
    <n v="25.161835007321205"/>
    <n v="24.5441"/>
    <n v="2.5168370700950682E-2"/>
    <m/>
    <n v="2824.3789059999999"/>
    <n v="194.71302343960551"/>
    <m/>
    <m/>
    <m/>
    <m/>
    <n v="660.04105543940216"/>
    <n v="474.75302261761203"/>
    <n v="498.95356272244186"/>
    <n v="849.70811868897329"/>
    <n v="18.731638227490002"/>
    <e v="#REF!"/>
    <m/>
  </r>
  <r>
    <x v="3555"/>
    <n v="51937.726562999997"/>
    <n v="263.70999999999998"/>
    <n v="32.495437059680583"/>
    <n v="32.43"/>
    <x v="162"/>
    <n v="5.0954471968045218E-3"/>
    <n v="25.190836482544579"/>
    <n v="24.592500000000001"/>
    <n v="2.433003893644714E-2"/>
    <m/>
    <n v="2803.6914059999999"/>
    <n v="191.85568486637248"/>
    <m/>
    <m/>
    <m/>
    <m/>
    <n v="661.32634874247469"/>
    <n v="475.30022189853332"/>
    <n v="499.84441583929163"/>
    <n v="843.48433027728549"/>
    <n v="18.456758655996651"/>
    <e v="#REF!"/>
    <m/>
  </r>
  <r>
    <x v="3556"/>
    <n v="51777.726562999997"/>
    <n v="264.31"/>
    <n v="32.627568535691651"/>
    <n v="32.529998999999997"/>
    <x v="163"/>
    <n v="5.0719953606039479E-3"/>
    <n v="25.033653709261017"/>
    <n v="24.645900000000001"/>
    <n v="1.5732990447133943E-2"/>
    <m/>
    <n v="3013.5036620000001"/>
    <n v="220.54773191943696"/>
    <m/>
    <m/>
    <m/>
    <m/>
    <n v="659.2890586491078"/>
    <n v="472.33450033259516"/>
    <n v="500.98167513739781"/>
    <n v="906.60588133579256"/>
    <n v="21.216969739518888"/>
    <e v="#REF!"/>
    <m/>
  </r>
  <r>
    <x v="3557"/>
    <n v="52273.535155999998"/>
    <n v="258.48"/>
    <n v="31.1844480761707"/>
    <n v="31.139999"/>
    <x v="164"/>
    <n v="5.2954817301524987E-3"/>
    <n v="25.253323175526589"/>
    <n v="24.1113"/>
    <n v="4.7364645437060204E-2"/>
    <m/>
    <n v="2970.3554690000001"/>
    <n v="214.22648579947824"/>
    <m/>
    <m/>
    <m/>
    <m/>
    <n v="665.60222074113938"/>
    <n v="476.4792196289435"/>
    <n v="489.93130562413302"/>
    <n v="893.62484333803229"/>
    <n v="20.608857896898776"/>
    <e v="#REF!"/>
    <m/>
  </r>
  <r>
    <x v="3558"/>
    <n v="51854.644530999998"/>
    <n v="263.91000000000003"/>
    <n v="32.49074100980549"/>
    <n v="32.369999"/>
    <x v="165"/>
    <n v="5.0727171721634736E-3"/>
    <n v="25.031088104215502"/>
    <n v="24.613499999999998"/>
    <n v="1.6965815679017782E-2"/>
    <m/>
    <n v="2971.0073240000002"/>
    <n v="214.31499183039969"/>
    <m/>
    <m/>
    <m/>
    <m/>
    <n v="660.26845998790975"/>
    <n v="472.28609254556983"/>
    <n v="500.22350227199377"/>
    <n v="893.82095246649635"/>
    <n v="20.61737228860656"/>
    <e v="#REF!"/>
    <m/>
  </r>
  <r>
    <x v="3559"/>
    <n v="51283.90625"/>
    <n v="259.08"/>
    <n v="31.297696497991829"/>
    <n v="31.200001"/>
    <x v="166"/>
    <n v="5.2581317453377265E-3"/>
    <n v="24.735948459458019"/>
    <n v="24.167899999999999"/>
    <n v="2.3504253967370659E-2"/>
    <m/>
    <n v="2921.658203"/>
    <n v="207.19001235907311"/>
    <m/>
    <m/>
    <m/>
    <m/>
    <n v="653.00121345174398"/>
    <n v="466.7174033620451"/>
    <n v="491.06856492223909"/>
    <n v="878.97437905710535"/>
    <n v="19.931940284739706"/>
    <e v="#REF!"/>
    <m/>
  </r>
  <r>
    <x v="3560"/>
    <n v="51730.539062999997"/>
    <n v="276.79000000000002"/>
    <n v="35.563681824807865"/>
    <n v="35.43"/>
    <x v="167"/>
    <n v="4.5389950329039631E-3"/>
    <n v="24.892050927007563"/>
    <n v="25.818000000000001"/>
    <n v="-3.5864477224898828E-2"/>
    <m/>
    <n v="3178.9936520000001"/>
    <n v="243.66918154809244"/>
    <m/>
    <m/>
    <m/>
    <m/>
    <n v="658.68821723485314"/>
    <n v="469.66274174001518"/>
    <n v="524.63666853800601"/>
    <n v="956.39317714303479"/>
    <n v="23.441282330882064"/>
    <e v="#REF!"/>
    <m/>
  </r>
  <r>
    <x v="3561"/>
    <n v="54519.363280999998"/>
    <n v="288.45"/>
    <n v="38.555330547449501"/>
    <n v="38.610000999999997"/>
    <x v="168"/>
    <n v="4.1563411685051101E-3"/>
    <n v="26.213188728430701"/>
    <n v="26.9025"/>
    <n v="-2.5622573053407649E-2"/>
    <m/>
    <n v="3244.5192870000001"/>
    <n v="253.70769927338091"/>
    <m/>
    <m/>
    <m/>
    <m/>
    <n v="694.19849193155903"/>
    <n v="494.58994455878906"/>
    <n v="546.7374075645356"/>
    <n v="976.10641884848405"/>
    <n v="24.407000386349853"/>
    <e v="#REF!"/>
    <m/>
  </r>
  <r>
    <x v="3562"/>
    <n v="57071.097655999998"/>
    <n v="304.67"/>
    <n v="42.88621458755312"/>
    <n v="43.09"/>
    <x v="169"/>
    <n v="3.6886895275864283E-3"/>
    <n v="27.418311553072172"/>
    <n v="28.410499999999999"/>
    <n v="-3.4923301136123186E-2"/>
    <m/>
    <n v="3385.703857"/>
    <n v="275.78067045589199"/>
    <m/>
    <m/>
    <m/>
    <m/>
    <n v="726.68988670087867"/>
    <n v="517.32817901019303"/>
    <n v="577.48131725667213"/>
    <n v="1018.5814830503024"/>
    <n v="26.530448029926987"/>
    <e v="#REF!"/>
    <m/>
  </r>
  <r>
    <x v="3563"/>
    <n v="62499.183594000002"/>
    <n v="314.12"/>
    <n v="43.684141718360763"/>
    <n v="43.900002000000001"/>
    <x v="170"/>
    <n v="3.4596721219696258E-3"/>
    <n v="30.002277814617209"/>
    <n v="29.292200000000001"/>
    <n v="2.4241190986583616E-2"/>
    <m/>
    <n v="3341.9196780000002"/>
    <n v="268.64091877119722"/>
    <m/>
    <m/>
    <m/>
    <m/>
    <n v="795.8060473723242"/>
    <n v="566.08240510910423"/>
    <n v="595.39315120184403"/>
    <n v="1005.4091100774705"/>
    <n v="25.84359492051853"/>
    <e v="#REF!"/>
    <m/>
  </r>
  <r>
    <x v="3564"/>
    <n v="61168.0625"/>
    <n v="319.47000000000003"/>
    <n v="45.166727365176556"/>
    <n v="45.380001"/>
    <x v="171"/>
    <n v="3.3416437813103147E-3"/>
    <n v="29.339993321986061"/>
    <n v="29.0595"/>
    <n v="9.6523794967586785E-3"/>
    <m/>
    <n v="3435.0539549999999"/>
    <n v="283.60685176864359"/>
    <m/>
    <m/>
    <m/>
    <m/>
    <n v="778.85679851058762"/>
    <n v="553.58643394412661"/>
    <n v="605.53371327662398"/>
    <n v="1033.4283503879726"/>
    <n v="27.283336534576375"/>
    <e v="#REF!"/>
    <m/>
  </r>
  <r>
    <x v="3565"/>
    <n v="63137.003905999998"/>
    <n v="342.84"/>
    <n v="51.756115369160135"/>
    <n v="52.07"/>
    <x v="172"/>
    <n v="2.8525712496440449E-3"/>
    <n v="30.212416449442017"/>
    <n v="31.197800000000001"/>
    <n v="-3.158503325740869E-2"/>
    <m/>
    <n v="3630.4338379999999"/>
    <n v="315.84457529804627"/>
    <m/>
    <m/>
    <m/>
    <m/>
    <n v="803.92745364098505"/>
    <n v="570.04729685975713"/>
    <n v="649.8299629378588"/>
    <n v="1092.2079540951538"/>
    <n v="30.384646163297305"/>
    <e v="#REF!"/>
    <m/>
  </r>
  <r>
    <x v="3566"/>
    <n v="68341.054688000004"/>
    <n v="312.52999999999997"/>
    <n v="42.599609387925661"/>
    <n v="43.110000999999997"/>
    <x v="173"/>
    <n v="3.3568063471773146E-3"/>
    <n v="32.676728710283108"/>
    <n v="28.446899999999999"/>
    <n v="0.14869207928748329"/>
    <m/>
    <n v="3554.9645999999998"/>
    <n v="302.70526372573158"/>
    <m/>
    <m/>
    <m/>
    <m/>
    <n v="870.19096053815133"/>
    <n v="616.54389355739613"/>
    <n v="592.37941406186269"/>
    <n v="1069.5032015197673"/>
    <n v="29.120627832200871"/>
    <e v="#REF!"/>
    <m/>
  </r>
  <r>
    <x v="3567"/>
    <n v="63776.050780999998"/>
    <n v="339.25"/>
    <n v="49.877770721689345"/>
    <n v="50.060001"/>
    <x v="174"/>
    <n v="2.7826459721157397E-3"/>
    <n v="30.469822259044165"/>
    <n v="30.888300000000001"/>
    <n v="-1.3548098825634236E-2"/>
    <m/>
    <n v="3819.226318"/>
    <n v="347.70008377073287"/>
    <m/>
    <m/>
    <m/>
    <m/>
    <n v="812.06447781370093"/>
    <n v="574.90402476185147"/>
    <n v="643.02536147085698"/>
    <n v="1149.0057522456211"/>
    <n v="33.449186221904064"/>
    <e v="#REF!"/>
    <m/>
  </r>
  <r>
    <x v="3568"/>
    <n v="66099.742188000004"/>
    <n v="342.23"/>
    <n v="50.747913336827963"/>
    <n v="51.16"/>
    <x v="175"/>
    <n v="2.7336151382819167E-3"/>
    <n v="31.554947791860673"/>
    <n v="31.161300000000001"/>
    <n v="1.263258567070924E-2"/>
    <m/>
    <n v="3874.3476559999999"/>
    <n v="357.72729823451226"/>
    <m/>
    <m/>
    <m/>
    <m/>
    <n v="841.65218708571831"/>
    <n v="595.37815260166485"/>
    <n v="648.67374931811764"/>
    <n v="1165.5888843147993"/>
    <n v="34.413816889370587"/>
    <e v="#REF!"/>
    <m/>
  </r>
  <r>
    <x v="3569"/>
    <n v="66938.09375"/>
    <n v="349.42"/>
    <n v="52.873891222744682"/>
    <n v="53.27"/>
    <x v="176"/>
    <n v="2.6186103629676546E-3"/>
    <n v="31.929818008029446"/>
    <n v="31.823499999999999"/>
    <n v="3.3408647078243536E-3"/>
    <m/>
    <n v="3892.0610350000002"/>
    <n v="360.98903413330652"/>
    <m/>
    <m/>
    <m/>
    <m/>
    <n v="852.32697041085089"/>
    <n v="602.4511966846444"/>
    <n v="662.30190657375636"/>
    <n v="1170.917915031514"/>
    <n v="34.727599993194566"/>
    <e v="#REF!"/>
    <m/>
  </r>
  <r>
    <x v="3570"/>
    <n v="69020.546875"/>
    <n v="363.92"/>
    <n v="57.241436736189776"/>
    <n v="57.919998"/>
    <x v="177"/>
    <n v="2.4011433307597595E-3"/>
    <n v="32.844881992916186"/>
    <n v="33.148899999999998"/>
    <n v="-9.1712849320433332E-3"/>
    <m/>
    <n v="4066.445068"/>
    <n v="393.30691712628567"/>
    <m/>
    <m/>
    <m/>
    <m/>
    <n v="878.84297741999671"/>
    <n v="619.7166064843309"/>
    <n v="689.78567294465518"/>
    <n v="1223.3809639145968"/>
    <n v="37.836621063326554"/>
    <e v="#REF!"/>
    <m/>
  </r>
  <r>
    <x v="3571"/>
    <n v="72125.125"/>
    <n v="359.67"/>
    <n v="55.89772182566"/>
    <n v="56.59"/>
    <x v="178"/>
    <n v="2.4571013203686788E-3"/>
    <n v="34.295038204862664"/>
    <n v="32.7639"/>
    <n v="4.6732477051348198E-2"/>
    <m/>
    <n v="3980.273193"/>
    <n v="376.62811507269868"/>
    <m/>
    <m/>
    <m/>
    <m/>
    <n v="918.37376653340868"/>
    <n v="647.07812621009714"/>
    <n v="681.73008624973659"/>
    <n v="1197.4563467767887"/>
    <n v="36.232099287552202"/>
    <e v="#REF!"/>
    <m/>
  </r>
  <r>
    <x v="3572"/>
    <n v="71482.117188000004"/>
    <n v="370.26"/>
    <n v="59.182253328349539"/>
    <n v="59.669998"/>
    <x v="179"/>
    <n v="2.3122813210284913E-3"/>
    <n v="33.962333449642962"/>
    <n v="33.731400000000001"/>
    <n v="6.8462456240465652E-3"/>
    <m/>
    <n v="4006.4570309999999"/>
    <n v="381.573510449872"/>
    <m/>
    <m/>
    <m/>
    <m/>
    <n v="910.18630750000193"/>
    <n v="640.80065923943118"/>
    <n v="701.80271286131028"/>
    <n v="1205.3336962640592"/>
    <n v="36.707852554902836"/>
    <e v="#REF!"/>
    <m/>
  </r>
  <r>
    <x v="3573"/>
    <n v="73079.375"/>
    <n v="348.42"/>
    <n v="52.19416186624192"/>
    <n v="52.82"/>
    <x v="180"/>
    <n v="2.5849434547609881E-3"/>
    <n v="34.69367783649011"/>
    <n v="31.7468"/>
    <n v="9.2824405498825424E-2"/>
    <m/>
    <n v="3883.1403810000002"/>
    <n v="358.0750227648893"/>
    <m/>
    <m/>
    <m/>
    <m/>
    <n v="930.52429198087941"/>
    <n v="654.59965117022966"/>
    <n v="660.40647441024612"/>
    <n v="1168.2341560954474"/>
    <n v="34.447268427386824"/>
    <e v="#REF!"/>
    <m/>
  </r>
  <r>
    <x v="3574"/>
    <n v="71387.875"/>
    <n v="346.26"/>
    <n v="51.540801491705665"/>
    <n v="52.43"/>
    <x v="181"/>
    <n v="2.6168591679295197E-3"/>
    <n v="33.863775300285091"/>
    <n v="31.5578"/>
    <n v="7.3071484713290946E-2"/>
    <m/>
    <n v="3735.2202149999998"/>
    <n v="330.78625540824498"/>
    <m/>
    <m/>
    <m/>
    <m/>
    <n v="908.98631577506671"/>
    <n v="638.94106595866958"/>
    <n v="656.31234093706394"/>
    <n v="1123.7327028021191"/>
    <n v="31.822054619039029"/>
    <e v="#REF!"/>
    <m/>
  </r>
  <r>
    <x v="3575"/>
    <n v="68371.304688000004"/>
    <n v="336.14"/>
    <n v="48.510529698412071"/>
    <n v="48.799999"/>
    <x v="182"/>
    <n v="2.7696867021487336E-3"/>
    <n v="32.355714427198329"/>
    <n v="30.641200000000001"/>
    <n v="5.5954545748806428E-2"/>
    <m/>
    <n v="3517.985107"/>
    <n v="292.28755346939897"/>
    <m/>
    <m/>
    <m/>
    <m/>
    <n v="870.57613569642842"/>
    <n v="610.48700219181876"/>
    <n v="637.13056744234007"/>
    <n v="1058.3780032114419"/>
    <n v="28.118430977397463"/>
    <e v="#REF!"/>
    <m/>
  </r>
  <r>
    <x v="3576"/>
    <n v="67556.132813000004"/>
    <n v="323.22000000000003"/>
    <n v="44.775994464253927"/>
    <n v="45.110000999999997"/>
    <x v="183"/>
    <n v="2.9824559091467372E-3"/>
    <n v="31.944589341018787"/>
    <n v="29.466000000000001"/>
    <n v="8.4116925983125812E-2"/>
    <m/>
    <n v="3157.618164"/>
    <n v="232.40026177324881"/>
    <m/>
    <m/>
    <m/>
    <m/>
    <n v="860.19650078812367"/>
    <n v="602.7299019135254"/>
    <n v="612.64158388978751"/>
    <n v="949.96240907011293"/>
    <n v="22.357198047724438"/>
    <e v="#REF!"/>
    <m/>
  </r>
  <r>
    <x v="3577"/>
    <n v="61930.15625"/>
    <n v="330.29"/>
    <n v="46.729189220544377"/>
    <n v="47.25"/>
    <x v="184"/>
    <n v="2.8518262859012159E-3"/>
    <n v="29.261063510024201"/>
    <n v="30.11"/>
    <n v="-2.819450315429417E-2"/>
    <m/>
    <n v="3513.3930660000001"/>
    <n v="284.76289549254074"/>
    <m/>
    <m/>
    <m/>
    <m/>
    <n v="788.56058630491134"/>
    <n v="552.09718775867839"/>
    <n v="626.04228928580505"/>
    <n v="1056.9964978791495"/>
    <n v="27.394549397633366"/>
    <e v="#REF!"/>
    <m/>
  </r>
  <r>
    <x v="3578"/>
    <n v="67911.585938000004"/>
    <n v="327.5"/>
    <n v="45.934196934173521"/>
    <n v="46.110000999999997"/>
    <x v="185"/>
    <n v="2.8998572850781087E-3"/>
    <n v="32.061748717704454"/>
    <n v="29.854700000000001"/>
    <n v="7.3926340499300025E-2"/>
    <m/>
    <n v="3492.991211"/>
    <n v="281.44847862040154"/>
    <m/>
    <m/>
    <m/>
    <m/>
    <n v="864.72250785199105"/>
    <n v="604.94046279643919"/>
    <n v="620.75403354961134"/>
    <n v="1050.8586451310682"/>
    <n v="27.075698317786326"/>
    <e v="#REF!"/>
    <m/>
  </r>
  <r>
    <x v="3579"/>
    <n v="65489.929687999997"/>
    <n v="320.45999999999998"/>
    <n v="43.954077896145776"/>
    <n v="44.16"/>
    <x v="186"/>
    <n v="3.0243780605462003E-3"/>
    <n v="30.893937235277107"/>
    <n v="29.215900000000001"/>
    <n v="5.7435753657327115E-2"/>
    <m/>
    <n v="3333.6879880000001"/>
    <n v="255.77011218307499"/>
    <m/>
    <m/>
    <m/>
    <m/>
    <n v="833.88740605408532"/>
    <n v="582.90621803771558"/>
    <n v="607.41019111849914"/>
    <n v="1002.9326244300695"/>
    <n v="24.605407107264835"/>
    <e v="#REF!"/>
    <m/>
  </r>
  <r>
    <x v="3580"/>
    <n v="67234.09375"/>
    <n v="356.18"/>
    <n v="53.733303205520031"/>
    <n v="54.060001"/>
    <x v="187"/>
    <n v="2.3499974210096182E-3"/>
    <n v="31.641313097735019"/>
    <n v="32.4754"/>
    <n v="-2.5683652926984157E-2"/>
    <m/>
    <n v="3590.883789"/>
    <n v="295.21290310554321"/>
    <m/>
    <m/>
    <m/>
    <m/>
    <n v="856.09595708357961"/>
    <n v="597.0076915443218"/>
    <n v="675.11502799908578"/>
    <n v="1080.3094097254677"/>
    <n v="28.399853298848754"/>
    <e v="#REF!"/>
    <m/>
  </r>
  <r>
    <x v="3581"/>
    <n v="69931.328125"/>
    <n v="347.69"/>
    <n v="51.165532314854971"/>
    <n v="51.490001999999997"/>
    <x v="188"/>
    <n v="2.4619054034799599E-3"/>
    <n v="32.884566528639411"/>
    <n v="31.7028"/>
    <n v="3.7276408665462002E-2"/>
    <m/>
    <n v="3587.5048830000001"/>
    <n v="294.64974300134713"/>
    <m/>
    <m/>
    <m/>
    <m/>
    <n v="890.44001253155466"/>
    <n v="620.46537354684028"/>
    <n v="659.02280893088357"/>
    <n v="1079.2928733625924"/>
    <n v="28.345676587144471"/>
    <e v="#REF!"/>
    <m/>
  </r>
  <r>
    <x v="3582"/>
    <n v="69991.898438000004"/>
    <n v="343.23"/>
    <n v="49.846869000813804"/>
    <n v="50.060001"/>
    <x v="189"/>
    <n v="2.5249375250300972E-3"/>
    <n v="32.886944156058632"/>
    <n v="31.286100000000001"/>
    <n v="5.1167903831370154E-2"/>
    <m/>
    <n v="3500.1152339999999"/>
    <n v="280.28751256579858"/>
    <m/>
    <m/>
    <m/>
    <m/>
    <n v="891.21125814797358"/>
    <n v="620.51023457560086"/>
    <n v="650.56918148162788"/>
    <n v="1053.0018916225242"/>
    <n v="26.964011920312434"/>
    <e v="#REF!"/>
    <m/>
  </r>
  <r>
    <x v="3583"/>
    <n v="69452.773438000004"/>
    <n v="354.22"/>
    <n v="53.032603512729878"/>
    <n v="53.25"/>
    <x v="190"/>
    <n v="2.3631123953184686E-3"/>
    <n v="32.607743257940783"/>
    <n v="32.296199999999999"/>
    <n v="9.6464369783684223E-3"/>
    <m/>
    <n v="3561.2939449999999"/>
    <n v="290.07836424966439"/>
    <m/>
    <m/>
    <m/>
    <m/>
    <n v="884.34654551305869"/>
    <n v="615.24227735942668"/>
    <n v="671.39998095860574"/>
    <n v="1071.4073709005324"/>
    <n v="27.905904190492659"/>
    <e v="#REF!"/>
    <m/>
  </r>
  <r>
    <x v="3584"/>
    <n v="71333.48"/>
    <n v="348.53"/>
    <n v="51.304083078932727"/>
    <n v="51.57"/>
    <x v="191"/>
    <n v="2.4389089228588467E-3"/>
    <n v="33.384599523883757"/>
    <n v="30.654"/>
    <n v="8.9078081943098963E-2"/>
    <m/>
    <n v="3505.03"/>
    <n v="280.8836841779023"/>
    <m/>
    <m/>
    <m/>
    <m/>
    <n v="908.29370080863737"/>
    <n v="629.89998655625379"/>
    <n v="660.61497194823221"/>
    <n v="1054.4804880540389"/>
    <n v="27.021364380677724"/>
    <e v="#REF!"/>
    <m/>
  </r>
  <r>
    <x v="3585"/>
    <n v="69705.02"/>
    <n v="329.56"/>
    <n v="45.713752870668102"/>
    <n v="45.73"/>
    <x v="192"/>
    <n v="2.7042747629412497E-3"/>
    <n v="32.596593591487945"/>
    <n v="28.992599999999999"/>
    <n v="0.12430736089512306"/>
    <m/>
    <n v="3277.23"/>
    <n v="244.36683119106115"/>
    <m/>
    <m/>
    <m/>
    <m/>
    <n v="887.55841689961142"/>
    <n v="615.03190566562444"/>
    <n v="624.65862380644251"/>
    <n v="985.94736417814897"/>
    <n v="23.508397105696709"/>
    <e v="#REF!"/>
    <m/>
  </r>
  <r>
    <x v="3586"/>
    <n v="65446.67"/>
    <n v="328.34"/>
    <n v="45.369826979014007"/>
    <n v="45.560001"/>
    <x v="193"/>
    <n v="2.7241559320953803E-3"/>
    <n v="30.580960238023923"/>
    <n v="28.896100000000001"/>
    <n v="5.8307530705663524E-2"/>
    <m/>
    <n v="3311.44"/>
    <n v="249.46214750043629"/>
    <m/>
    <m/>
    <m/>
    <m/>
    <n v="833.3365777178069"/>
    <n v="577.00097402778943"/>
    <n v="622.34619656695997"/>
    <n v="996.23936667066084"/>
    <n v="23.998572955651852"/>
    <e v="#REF!"/>
    <m/>
  </r>
  <r>
    <x v="3587"/>
    <n v="65975.7"/>
    <n v="340.88"/>
    <n v="48.829479540502227"/>
    <n v="49.169998"/>
    <x v="194"/>
    <n v="2.5159315575003544E-3"/>
    <n v="30.803706244319933"/>
    <n v="30.009699999999999"/>
    <n v="2.6458319953879483E-2"/>
    <m/>
    <n v="3330.04"/>
    <n v="252.25805457828267"/>
    <m/>
    <m/>
    <m/>
    <m/>
    <n v="840.07275008089357"/>
    <n v="581.20374142270566"/>
    <n v="646.11491589737875"/>
    <n v="1001.8351353453384"/>
    <n v="24.267542739874536"/>
    <e v="#REF!"/>
    <m/>
  </r>
  <r>
    <x v="3588"/>
    <n v="68515.759999999995"/>
    <n v="335.42"/>
    <n v="47.259542442519113"/>
    <n v="47.450001"/>
    <x v="195"/>
    <n v="2.5963977884774533E-3"/>
    <n v="31.964274246729346"/>
    <n v="29.5336"/>
    <n v="8.2301996598089788E-2"/>
    <m/>
    <n v="3318.89"/>
    <n v="250.56232618489304"/>
    <m/>
    <m/>
    <m/>
    <m/>
    <n v="872.41549429687723"/>
    <n v="603.10131633871777"/>
    <n v="635.76585628461271"/>
    <n v="998.48068261831384"/>
    <n v="24.10441153151492"/>
    <e v="#REF!"/>
    <m/>
  </r>
  <r>
    <x v="3589"/>
    <n v="69362.55"/>
    <n v="357.09"/>
    <n v="53.346704556712226"/>
    <n v="53.740001999999997"/>
    <x v="196"/>
    <n v="2.260779119861769E-3"/>
    <n v="32.282386046770156"/>
    <n v="31.4483"/>
    <n v="2.652245262129127E-2"/>
    <m/>
    <n v="3695.29"/>
    <n v="307.37183156595842"/>
    <m/>
    <m/>
    <m/>
    <m/>
    <n v="883.19772478539051"/>
    <n v="609.10344370962548"/>
    <n v="676.83987126788008"/>
    <n v="1111.7197863359825"/>
    <n v="29.56955753912559"/>
    <e v="#REF!"/>
    <m/>
  </r>
  <r>
    <x v="3590"/>
    <n v="71632.5"/>
    <n v="343.45"/>
    <n v="49.265327161091484"/>
    <n v="49.450001"/>
    <x v="197"/>
    <n v="2.4333743492719918E-3"/>
    <n v="33.312412575698431"/>
    <n v="30.249400000000001"/>
    <n v="0.10125862250816309"/>
    <m/>
    <n v="3505.16"/>
    <n v="275.73494946955532"/>
    <m/>
    <m/>
    <m/>
    <m/>
    <n v="912.10114133187847"/>
    <n v="628.53796459583032"/>
    <n v="650.98617655760006"/>
    <n v="1054.5195982652058"/>
    <n v="26.526049613424927"/>
    <e v="#REF!"/>
    <m/>
  </r>
  <r>
    <x v="3591"/>
    <n v="69140.240000000005"/>
    <n v="348.65"/>
    <n v="50.751010509697991"/>
    <n v="51.080002"/>
    <x v="198"/>
    <n v="2.3595627387540501E-3"/>
    <n v="32.127894369707285"/>
    <n v="30.709099999999999"/>
    <n v="4.6201105525960795E-2"/>
    <m/>
    <n v="3543.74"/>
    <n v="281.79751728944689"/>
    <m/>
    <m/>
    <m/>
    <m/>
    <n v="880.36703753128813"/>
    <n v="606.18849769581038"/>
    <n v="660.84242380785338"/>
    <n v="1066.1263055484885"/>
    <n v="27.1092762775985"/>
    <e v="#REF!"/>
    <m/>
  </r>
  <r>
    <x v="3592"/>
    <n v="70575.73"/>
    <n v="350.65"/>
    <n v="51.327079788379436"/>
    <n v="51.740001999999997"/>
    <x v="199"/>
    <n v="2.3323690647746942E-3"/>
    <n v="32.76892254500244"/>
    <n v="30.8872"/>
    <n v="6.0922406207180924E-2"/>
    <m/>
    <n v="3505.25"/>
    <n v="275.66898302088612"/>
    <m/>
    <m/>
    <m/>
    <m/>
    <n v="898.64522225708288"/>
    <n v="618.28340507104269"/>
    <n v="664.63328813487396"/>
    <n v="1054.5466745652445"/>
    <n v="26.519703557933642"/>
    <e v="#REF!"/>
    <m/>
  </r>
  <r>
    <x v="3593"/>
    <n v="70061.38"/>
    <n v="332.7"/>
    <n v="46.066593148225685"/>
    <n v="46.139999000000003"/>
    <x v="200"/>
    <n v="2.5710386117900139E-3"/>
    <n v="32.504304110945107"/>
    <n v="29.314"/>
    <n v="0.10883209766477142"/>
    <m/>
    <n v="3243.03"/>
    <n v="234.41857192930917"/>
    <m/>
    <m/>
    <m/>
    <m/>
    <n v="892.0959712600627"/>
    <n v="613.29058950840567"/>
    <n v="630.61028079986477"/>
    <n v="975.65837016341925"/>
    <n v="22.551362028162643"/>
    <e v="#REF!"/>
    <m/>
  </r>
  <r>
    <x v="3594"/>
    <n v="65739.649999999994"/>
    <n v="314.89999999999998"/>
    <n v="41.122440109029128"/>
    <n v="41.290000999999997"/>
    <x v="201"/>
    <n v="2.846014408943423E-3"/>
    <n v="30.426764972917333"/>
    <n v="27.745799999999999"/>
    <n v="9.6625974847268203E-2"/>
    <m/>
    <n v="3101.6"/>
    <n v="213.95584163273568"/>
    <m/>
    <m/>
    <m/>
    <m/>
    <n v="837.06711054002324"/>
    <n v="574.09162070910747"/>
    <n v="596.87158828938198"/>
    <n v="933.10946889139507"/>
    <n v="20.582821586998971"/>
    <m/>
    <m/>
  </r>
  <r>
    <x v="3595"/>
    <n v="63419.3"/>
    <n v="311.70999999999998"/>
    <n v="40.284426227938951"/>
    <n v="40.549999"/>
    <x v="202"/>
    <n v="2.9035276509406329E-3"/>
    <n v="29.329539133215878"/>
    <n v="27.467300000000002"/>
    <n v="6.7798405129585904E-2"/>
    <m/>
    <n v="3084.92"/>
    <n v="211.64913761779582"/>
    <m/>
    <m/>
    <m/>
    <m/>
    <n v="807.52194761412488"/>
    <n v="553.38918450996516"/>
    <n v="590.82515968778432"/>
    <n v="928.09132795087783"/>
    <n v="20.360913753909653"/>
    <m/>
    <m/>
  </r>
  <r>
    <x v="3596"/>
    <n v="63831.85"/>
    <n v="302.74"/>
    <n v="37.961339981700625"/>
    <n v="38.080002"/>
    <x v="203"/>
    <n v="3.0704846732312573E-3"/>
    <n v="29.496917161363097"/>
    <n v="26.682200000000002"/>
    <n v="0.10549044536669006"/>
    <m/>
    <n v="2984.73"/>
    <n v="197.89643838101458"/>
    <m/>
    <m/>
    <m/>
    <m/>
    <n v="812.77497278924034"/>
    <n v="556.5472699500591"/>
    <n v="573.82313318109732"/>
    <n v="897.94938905217111"/>
    <n v="19.03788675651537"/>
    <m/>
    <m/>
  </r>
  <r>
    <x v="3597"/>
    <n v="61275.32"/>
    <n v="315.13"/>
    <n v="41.063616589752314"/>
    <n v="41.310001"/>
    <x v="204"/>
    <n v="2.8189982552457148E-3"/>
    <n v="28.293077379457081"/>
    <n v="27.78"/>
    <n v="1.8469308115805605E-2"/>
    <m/>
    <n v="3066.03"/>
    <n v="208.67192577141091"/>
    <m/>
    <m/>
    <m/>
    <m/>
    <n v="780.22251502427082"/>
    <n v="533.8332439244964"/>
    <n v="597.30753768698946"/>
    <n v="922.4083134205199"/>
    <n v="20.074502222477719"/>
    <m/>
    <m/>
  </r>
  <r>
    <x v="3598"/>
    <n v="63510.75"/>
    <n v="318.52"/>
    <n v="41.942040804040367"/>
    <n v="42.220001000000003"/>
    <x v="205"/>
    <n v="2.7582009617630964E-3"/>
    <n v="29.301998588665274"/>
    <n v="28.087299999999999"/>
    <n v="4.3247253693494025E-2"/>
    <m/>
    <n v="3059.28"/>
    <n v="207.74777455789777"/>
    <m/>
    <m/>
    <m/>
    <m/>
    <n v="808.68638623311483"/>
    <n v="552.86955004109075"/>
    <n v="603.73305272128914"/>
    <n v="920.37759091761268"/>
    <n v="19.985597711144951"/>
    <m/>
    <m/>
  </r>
  <r>
    <x v="3599"/>
    <n v="64935.63"/>
    <n v="329.76"/>
    <n v="44.885923088694021"/>
    <n v="45.150002000000001"/>
    <x v="206"/>
    <n v="2.5633934459003897E-3"/>
    <n v="29.888166037181289"/>
    <n v="29.077500000000001"/>
    <n v="2.7879495733171389E-2"/>
    <m/>
    <n v="3201.65"/>
    <n v="227.06618575770324"/>
    <m/>
    <m/>
    <m/>
    <m/>
    <n v="826.82947315959325"/>
    <n v="563.92934627066063"/>
    <n v="625.03771023914453"/>
    <n v="963.20928910115276"/>
    <n v="21.844053213156542"/>
    <m/>
    <m/>
  </r>
  <r>
    <x v="3600"/>
    <n v="66839.89"/>
    <n v="328.8"/>
    <n v="44.619199157086861"/>
    <m/>
    <x v="207"/>
    <n v="2.5781851527711011E-3"/>
    <n v="30.740245930751751"/>
    <n v="28.997499999999999"/>
    <n v="6.0099868290430347E-2"/>
    <m/>
    <n v="3219.91"/>
    <n v="229.6503286695897"/>
    <m/>
    <m/>
    <m/>
    <m/>
    <n v="851.07653586706044"/>
    <n v="580.0063734376605"/>
    <n v="623.21809536217472"/>
    <n v="968.70276953123937"/>
    <n v="22.092651017753848"/>
    <m/>
    <m/>
  </r>
  <r>
    <x v="3601"/>
    <n v="66408.72"/>
    <n v="315.77"/>
    <n v="41.077822351585581"/>
    <m/>
    <x v="207"/>
    <n v="2.7823925063387204E-3"/>
    <n v="30.517722736677719"/>
    <n v="27.854800000000001"/>
    <n v="9.5600138456485739E-2"/>
    <m/>
    <n v="3139.81"/>
    <n v="218.21892883481686"/>
    <m/>
    <m/>
    <m/>
    <m/>
    <n v="845.58642105732929"/>
    <n v="575.8078100594953"/>
    <n v="598.52061427163596"/>
    <n v="944.60486249674079"/>
    <n v="20.992935948077626"/>
    <m/>
    <m/>
  </r>
  <r>
    <x v="3602"/>
    <n v="64275.02"/>
    <n v="319.58999999999997"/>
    <n v="42.066621432887224"/>
    <m/>
    <x v="207"/>
    <n v="2.7149281687292933E-3"/>
    <n v="29.513766453879676"/>
    <n v="28.182600000000001"/>
    <n v="4.7233628333783084E-2"/>
    <m/>
    <n v="3156.51"/>
    <n v="220.53457186691719"/>
    <m/>
    <m/>
    <m/>
    <m/>
    <n v="818.41788435597402"/>
    <n v="556.86518207963502"/>
    <n v="605.76116513624515"/>
    <n v="949.62902039282233"/>
    <n v="21.215703725882513"/>
    <m/>
    <m/>
  </r>
  <r>
    <x v="3603"/>
    <n v="64485.37"/>
    <n v="314.83999999999997"/>
    <n v="40.81124615867072"/>
    <m/>
    <x v="207"/>
    <n v="2.795489674212075E-3"/>
    <n v="29.586869371813215"/>
    <n v="27.771100000000001"/>
    <n v="6.5383415558375901E-2"/>
    <m/>
    <n v="3130.16"/>
    <n v="216.84701817950585"/>
    <m/>
    <m/>
    <m/>
    <m/>
    <n v="821.09628417559736"/>
    <n v="558.24448653978334"/>
    <n v="596.75786235957139"/>
    <n v="941.70168143702904"/>
    <n v="20.860956414188383"/>
    <m/>
    <m/>
  </r>
  <r>
    <x v="3604"/>
    <n v="63106.36"/>
    <n v="310.67"/>
    <n v="39.715804274774129"/>
    <n v="39.880000000000003"/>
    <x v="208"/>
    <n v="2.8693956861360042E-3"/>
    <n v="28.885318189643844"/>
    <n v="27.400500000000001"/>
    <n v="5.4189456018826077E-2"/>
    <m/>
    <n v="3215.43"/>
    <n v="228.64379313630616"/>
    <m/>
    <m/>
    <m/>
    <m/>
    <n v="803.53726285276093"/>
    <n v="545.00763222613898"/>
    <n v="588.85391023773366"/>
    <n v="967.35497148486536"/>
    <n v="21.99582103104046"/>
    <m/>
    <m/>
  </r>
  <r>
    <x v="3605"/>
    <n v="63839.42"/>
    <n v="290.76"/>
    <n v="34.621073326975363"/>
    <n v="34.700000000000003"/>
    <x v="209"/>
    <n v="3.2370299371031644E-3"/>
    <n v="29.197681065140099"/>
    <n v="25.631799999999998"/>
    <n v="0.139119416706595"/>
    <m/>
    <n v="3012.29"/>
    <n v="199.74876461325366"/>
    <m/>
    <m/>
    <m/>
    <m/>
    <n v="812.87136207678282"/>
    <n v="550.90128899847798"/>
    <n v="551.1158558622443"/>
    <n v="906.24075381959653"/>
    <n v="19.216082874313077"/>
    <m/>
    <m/>
  </r>
  <r>
    <x v="3606"/>
    <n v="60609.5"/>
    <n v="280.72000000000003"/>
    <n v="32.226243105546168"/>
    <n v="32.299999999999997"/>
    <x v="210"/>
    <n v="3.460411995246025E-3"/>
    <n v="27.698454120894691"/>
    <n v="23.121300000000002"/>
    <n v="0.19796266303774823"/>
    <m/>
    <n v="2969.78"/>
    <n v="194.10598172284176"/>
    <m/>
    <m/>
    <m/>
    <m/>
    <n v="771.74458696198633"/>
    <n v="522.6139036323799"/>
    <n v="532.08571694060129"/>
    <n v="893.45171476795451"/>
    <n v="18.673240049358174"/>
    <m/>
    <m/>
  </r>
  <r>
    <x v="3607"/>
    <n v="58253.7"/>
    <n v="292.61"/>
    <n v="34.951938236638448"/>
    <m/>
    <x v="207"/>
    <n v="3.1670977902332033E-3"/>
    <n v="26.600741773140918"/>
    <n v="24.114599999999999"/>
    <n v="0.10309695259887852"/>
    <m/>
    <n v="2988.17"/>
    <n v="196.50487609673314"/>
    <m/>
    <m/>
    <m/>
    <m/>
    <n v="741.74803694977618"/>
    <n v="501.90228800859308"/>
    <n v="554.62240536473826"/>
    <n v="898.98430540920822"/>
    <n v="18.904016711154668"/>
    <m/>
    <m/>
  </r>
  <r>
    <x v="3608"/>
    <n v="59122.3"/>
    <n v="306.49"/>
    <n v="38.263226174540634"/>
    <m/>
    <x v="207"/>
    <n v="2.8664693937003232E-3"/>
    <n v="26.975962893402553"/>
    <n v="25.2666"/>
    <n v="6.7653063467286945E-2"/>
    <m/>
    <n v="3103.54"/>
    <n v="211.67310456363938"/>
    <m/>
    <m/>
    <m/>
    <m/>
    <n v="752.80797554414153"/>
    <n v="508.98195294329855"/>
    <n v="580.93100379426073"/>
    <n v="933.69311358111952"/>
    <n v="20.363219404302363"/>
    <m/>
    <m/>
  </r>
  <r>
    <x v="3609"/>
    <n v="64038.31"/>
    <n v="311.37"/>
    <n v="39.467420291945324"/>
    <m/>
    <x v="207"/>
    <n v="2.7750390901975777E-3"/>
    <n v="29.149539885784833"/>
    <n v="25.6873"/>
    <n v="0.1347841106610983"/>
    <m/>
    <n v="3062.73"/>
    <n v="206.09039006152904"/>
    <m/>
    <m/>
    <m/>
    <m/>
    <n v="815.40384099346863"/>
    <n v="549.99296214534354"/>
    <n v="590.18071275219086"/>
    <n v="921.41551575243182"/>
    <n v="19.826155233998787"/>
    <m/>
    <m/>
  </r>
  <r>
    <x v="3610"/>
    <n v="63162.76"/>
    <n v="310.27999999999997"/>
    <n v="39.186371974586699"/>
    <m/>
    <x v="207"/>
    <n v="2.7943235638037173E-3"/>
    <n v="28.728195205722702"/>
    <n v="25.603200000000001"/>
    <n v="0.12205486836499735"/>
    <m/>
    <n v="3006.58"/>
    <n v="198.52863623096559"/>
    <m/>
    <m/>
    <m/>
    <m/>
    <n v="804.25540761067282"/>
    <n v="542.04303876474967"/>
    <n v="588.11469169396457"/>
    <n v="904.5229130060261"/>
    <n v="19.098704986360957"/>
    <m/>
    <m/>
  </r>
  <r>
    <x v="3611"/>
    <n v="62332.639999999999"/>
    <n v="305.76"/>
    <n v="38.04009180443667"/>
    <m/>
    <x v="207"/>
    <n v="2.8755906526508617E-3"/>
    <n v="28.328147017419006"/>
    <n v="25.230799999999999"/>
    <n v="0.12276055525068608"/>
    <m/>
    <n v="2973.66"/>
    <n v="194.1761291291412"/>
    <m/>
    <m/>
    <m/>
    <m/>
    <n v="793.68543728376221"/>
    <n v="534.49493718413692"/>
    <n v="579.54733831489818"/>
    <n v="894.61900414740319"/>
    <n v="18.679988318242231"/>
    <m/>
    <m/>
  </r>
  <r>
    <x v="3612"/>
    <n v="61191.199999999997"/>
    <n v="307.64"/>
    <n v="38.503237386851879"/>
    <m/>
    <x v="207"/>
    <n v="2.8400791745548789E-3"/>
    <n v="27.787342810369669"/>
    <n v="25.388300000000001"/>
    <n v="9.4494031123378397E-2"/>
    <m/>
    <n v="3036.02"/>
    <n v="202.31497242499697"/>
    <m/>
    <m/>
    <m/>
    <m/>
    <n v="779.15140975768315"/>
    <n v="524.29105372864603"/>
    <n v="583.11075078229749"/>
    <n v="913.37987159648355"/>
    <n v="19.462955299675237"/>
    <m/>
    <m/>
  </r>
  <r>
    <x v="3613"/>
    <n v="63055.19"/>
    <n v="298.33999999999997"/>
    <n v="36.170960080414304"/>
    <m/>
    <x v="207"/>
    <n v="3.011643311954981E-3"/>
    <n v="28.611082516625498"/>
    <n v="24.627199999999998"/>
    <n v="0.16176757880008696"/>
    <m/>
    <n v="2909.79"/>
    <n v="185.4867100517105"/>
    <m/>
    <m/>
    <m/>
    <m/>
    <n v="802.88571201477612"/>
    <n v="539.8333587823638"/>
    <n v="565.4832316616521"/>
    <n v="875.40385655322814"/>
    <n v="17.844055252799549"/>
    <m/>
    <m/>
  </r>
  <r>
    <x v="3614"/>
    <n v="61451.22"/>
    <n v="310.83"/>
    <n v="39.185379005716904"/>
    <m/>
    <x v="207"/>
    <n v="2.7593217297474963E-3"/>
    <n v="27.62705260251721"/>
    <n v="25.658300000000001"/>
    <n v="7.6729658727086703E-2"/>
    <m/>
    <n v="2949.36"/>
    <n v="190.51682759144083"/>
    <m/>
    <m/>
    <m/>
    <m/>
    <n v="782.46226082066596"/>
    <n v="521.26670114657816"/>
    <n v="589.15717938389525"/>
    <n v="887.3084031369375"/>
    <n v="18.327958898952964"/>
    <m/>
    <m/>
  </r>
  <r>
    <x v="3615"/>
    <n v="62900.77"/>
    <n v="302.81"/>
    <n v="37.158785743281143"/>
    <m/>
    <x v="207"/>
    <n v="2.9015694992368555E-3"/>
    <n v="28.191847558731244"/>
    <n v="24.9971"/>
    <n v="0.1278047276976626"/>
    <m/>
    <n v="2881.16"/>
    <n v="181.70125507355655"/>
    <m/>
    <m/>
    <m/>
    <m/>
    <n v="800.91947241341529"/>
    <n v="531.92324159936209"/>
    <n v="573.95581343254298"/>
    <n v="866.7905846631196"/>
    <n v="17.479889713563164"/>
    <m/>
    <m/>
  </r>
  <r>
    <x v="3616"/>
    <n v="61553.99"/>
    <n v="325.64999999999998"/>
    <n v="42.759169816879925"/>
    <m/>
    <x v="207"/>
    <n v="2.4637060491181084E-3"/>
    <n v="27.503459044558792"/>
    <n v="26.8842"/>
    <n v="2.3034311772669236E-2"/>
    <m/>
    <n v="3037.06"/>
    <n v="201.35983359764217"/>
    <m/>
    <m/>
    <m/>
    <m/>
    <n v="783.77083771376158"/>
    <n v="518.93474025422859"/>
    <n v="617.24748404711738"/>
    <n v="913.69275328582034"/>
    <n v="19.371069740841069"/>
    <m/>
    <m/>
  </r>
  <r>
    <x v="3617"/>
    <n v="66256.11"/>
    <n v="320.58"/>
    <n v="41.422752535373924"/>
    <m/>
    <x v="207"/>
    <n v="2.5402920017377835E-3"/>
    <n v="29.51349034008123"/>
    <n v="26.465399999999999"/>
    <n v="0.11517265335423721"/>
    <m/>
    <n v="2945.13"/>
    <n v="189.16487700816594"/>
    <m/>
    <m/>
    <m/>
    <m/>
    <n v="843.64322830014987"/>
    <n v="556.85997236975652"/>
    <n v="607.63764297812031"/>
    <n v="886.03581703511566"/>
    <n v="18.197899549146793"/>
    <m/>
    <m/>
  </r>
  <r>
    <x v="3618"/>
    <n v="65231.3"/>
    <n v="329.93"/>
    <n v="43.833730457454088"/>
    <m/>
    <x v="207"/>
    <n v="2.3919800292833216E-3"/>
    <n v="28.967712673691356"/>
    <n v="27.244599999999998"/>
    <n v="6.3246025769927217E-2"/>
    <m/>
    <n v="3094.12"/>
    <n v="208.29868460764052"/>
    <m/>
    <m/>
    <m/>
    <m/>
    <n v="830.59425792150444"/>
    <n v="546.56224977836405"/>
    <n v="625.35993370694132"/>
    <n v="930.85912751039575"/>
    <n v="20.038595952173601"/>
    <m/>
    <m/>
  </r>
  <r>
    <x v="3619"/>
    <n v="66278.740000000005"/>
    <n v="344.92"/>
    <n v="47.799512781360271"/>
    <n v="48.05"/>
    <x v="211"/>
    <n v="2.1745016484404881E-3"/>
    <n v="29.162382904655139"/>
    <n v="28.485299999999999"/>
    <n v="2.3769554986436514E-2"/>
    <m/>
    <n v="3663.86"/>
    <n v="284.98738920310359"/>
    <m/>
    <m/>
    <m/>
    <m/>
    <n v="843.93137751773043"/>
    <n v="550.23528398023507"/>
    <n v="653.77246183796024"/>
    <n v="1102.2641406668904"/>
    <n v="27.416145975491009"/>
    <m/>
    <m/>
  </r>
  <r>
    <x v="3620"/>
    <n v="71443.06"/>
    <n v="340.36"/>
    <n v="46.530040205564738"/>
    <m/>
    <x v="207"/>
    <n v="2.2318842659246755E-3"/>
    <n v="31.338077003526177"/>
    <n v="28.110600000000002"/>
    <n v="0.11481352242663534"/>
    <m/>
    <n v="3789.31"/>
    <n v="304.49539550154219"/>
    <m/>
    <m/>
    <m/>
    <m/>
    <n v="909.68898986133206"/>
    <n v="591.2862387070976"/>
    <n v="645.12929117235342"/>
    <n v="1140.0054944431431"/>
    <n v="29.292840764914224"/>
    <m/>
    <m/>
  </r>
  <r>
    <x v="3621"/>
    <n v="70135.320000000007"/>
    <n v="341.95"/>
    <n v="45.991411122789053"/>
    <m/>
    <x v="207"/>
    <n v="2.2109154826226679E-3"/>
    <n v="30.669917646989617"/>
    <n v="28.241900000000001"/>
    <n v="8.5972177756794554E-2"/>
    <m/>
    <n v="3737.22"/>
    <n v="296.11623719754101"/>
    <m/>
    <m/>
    <m/>
    <m/>
    <n v="893.03745394445991"/>
    <n v="578.67942072209473"/>
    <n v="648.14302831233465"/>
    <n v="1124.3343336762637"/>
    <n v="28.486755176858519"/>
    <m/>
    <m/>
  </r>
  <r>
    <x v="3622"/>
    <n v="69121.3"/>
    <n v="329.26"/>
    <n v="42.572732566779521"/>
    <m/>
    <x v="207"/>
    <n v="2.3748975862942791E-3"/>
    <n v="30.133616430814421"/>
    <n v="27.191700000000001"/>
    <n v="0.10819170669043943"/>
    <m/>
    <n v="3776.93"/>
    <n v="302.40124204983545"/>
    <m/>
    <m/>
    <m/>
    <m/>
    <n v="880.12587331648581"/>
    <n v="568.56049961246208"/>
    <n v="624.08999415738947"/>
    <n v="1136.2809989489222"/>
    <n v="29.091380563858966"/>
    <m/>
    <m/>
  </r>
  <r>
    <x v="3623"/>
    <n v="69392.2"/>
    <n v="335.54"/>
    <n v="44.170085538726013"/>
    <m/>
    <x v="207"/>
    <n v="2.28418077165711E-3"/>
    <n v="29.789805754600071"/>
    <n v="27.714600000000001"/>
    <n v="7.4877709027013628E-2"/>
    <m/>
    <n v="3840.26"/>
    <n v="312.50207683802222"/>
    <m/>
    <m/>
    <m/>
    <m/>
    <n v="883.57526010581751"/>
    <n v="562.07348633646393"/>
    <n v="635.99330814423399"/>
    <n v="1155.3336887428648"/>
    <n v="30.063093599308012"/>
    <m/>
    <m/>
  </r>
  <r>
    <x v="3624"/>
    <n v="68296.350000000006"/>
    <n v="329.25"/>
    <n v="42.508944354043997"/>
    <m/>
    <x v="207"/>
    <n v="2.3696999274722846E-3"/>
    <n v="29.22927479503964"/>
    <n v="27.199200000000001"/>
    <n v="7.4637297973456418E-2"/>
    <m/>
    <n v="3763.2"/>
    <n v="299.95279993172636"/>
    <m/>
    <m/>
    <m/>
    <m/>
    <n v="869.6217329257172"/>
    <n v="551.4973988911471"/>
    <n v="624.07103983575439"/>
    <n v="1132.1503589541198"/>
    <n v="28.855837346629873"/>
    <m/>
    <m/>
  </r>
  <r>
    <x v="3625"/>
    <n v="67576.09"/>
    <n v="336.85"/>
    <n v="44.466031267784416"/>
    <m/>
    <x v="207"/>
    <n v="2.2601781255527074E-3"/>
    <n v="28.832157193359617"/>
    <n v="27.828499999999998"/>
    <n v="3.606580280502425E-2"/>
    <m/>
    <n v="3746.85"/>
    <n v="297.3387284052825"/>
    <m/>
    <m/>
    <m/>
    <m/>
    <n v="860.45061690916464"/>
    <n v="544.0045915630094"/>
    <n v="638.47632427843234"/>
    <n v="1127.2314977804112"/>
    <n v="28.604360371596833"/>
    <m/>
    <m/>
  </r>
  <r>
    <x v="3626"/>
    <n v="68362.52"/>
    <n v="330.47"/>
    <n v="42.776484659674097"/>
    <m/>
    <x v="207"/>
    <n v="2.3456768384298179E-3"/>
    <n v="29.078076331139734"/>
    <n v="27.295999999999999"/>
    <n v="6.5287087160746493E-2"/>
    <m/>
    <n v="3760.03"/>
    <n v="299.4228672314656"/>
    <m/>
    <m/>
    <m/>
    <m/>
    <n v="870.46427970995524"/>
    <n v="548.6445891604285"/>
    <n v="626.38346707523692"/>
    <n v="1131.1966714971991"/>
    <n v="28.804857153056531"/>
    <m/>
    <m/>
  </r>
  <r>
    <x v="3627"/>
    <n v="67753.899999999994"/>
    <n v="338.38"/>
    <n v="44.808038440736397"/>
    <m/>
    <x v="207"/>
    <n v="2.2332643374396023E-3"/>
    <n v="28.554364665709503"/>
    <n v="26.1433"/>
    <n v="9.2224954986918295E-2"/>
    <m/>
    <n v="3766.39"/>
    <n v="300.41258918422886"/>
    <m/>
    <m/>
    <m/>
    <m/>
    <n v="862.71468285604931"/>
    <n v="538.76320745393684"/>
    <n v="641.3763354886031"/>
    <n v="1133.1100633666049"/>
    <n v="28.900069652135805"/>
    <m/>
    <m/>
  </r>
  <r>
    <x v="3628"/>
    <n v="68804.570000000007"/>
    <n v="345.3"/>
    <n v="46.635098934013733"/>
    <m/>
    <x v="207"/>
    <n v="2.1418058711554174E-3"/>
    <n v="28.908064769976772"/>
    <n v="26.684799999999999"/>
    <n v="8.3315774147708632E-2"/>
    <m/>
    <n v="3812.52"/>
    <n v="307.72972263197204"/>
    <m/>
    <n v="15.45"/>
    <s v=""/>
    <m/>
    <n v="876.09293024603539"/>
    <n v="545.43681426966361"/>
    <n v="654.49272606009413"/>
    <n v="1146.9881713753616"/>
    <n v="29.603987110681686"/>
    <m/>
    <m/>
  </r>
  <r>
    <x v="3629"/>
    <n v="70568.350000000006"/>
    <n v="349.23"/>
    <n v="47.690895328366501"/>
    <m/>
    <x v="207"/>
    <n v="2.0929408492008201E-3"/>
    <n v="29.558012498705143"/>
    <n v="26.992799999999999"/>
    <n v="9.5033212512416032E-2"/>
    <m/>
    <n v="3864.26"/>
    <n v="316.03939041278988"/>
    <m/>
    <n v="16.12"/>
    <s v=""/>
    <m/>
    <n v="898.55125225152642"/>
    <n v="557.70001560881326"/>
    <n v="661.94177446268941"/>
    <n v="1162.5540354198681"/>
    <n v="30.403387622836895"/>
    <m/>
    <m/>
  </r>
  <r>
    <x v="3630"/>
    <n v="71082.84"/>
    <n v="344.68"/>
    <n v="46.442598881120311"/>
    <n v="46.7"/>
    <x v="212"/>
    <n v="2.1473683438471476E-3"/>
    <n v="29.682027814013882"/>
    <n v="26.659300000000002"/>
    <n v="0.11338361524923313"/>
    <m/>
    <n v="3811.61"/>
    <n v="307.3857977778793"/>
    <n v="289.20000000000005"/>
    <n v="15.36"/>
    <n v="6.288311818077208E-2"/>
    <m/>
    <n v="905.10228587737822"/>
    <n v="560.03993421079792"/>
    <n v="653.31755811871778"/>
    <n v="1146.7143998971919"/>
    <n v="29.57090110631226"/>
    <m/>
    <m/>
  </r>
  <r>
    <x v="3631"/>
    <n v="70759.19"/>
    <n v="338.78"/>
    <n v="44.847245755307604"/>
    <m/>
    <x v="207"/>
    <n v="2.2207709719227046E-3"/>
    <n v="29.45609560803204"/>
    <n v="26.211500000000001"/>
    <n v="0.12378519382835917"/>
    <m/>
    <n v="3678.63"/>
    <n v="285.89885809735171"/>
    <e v="#DIV/0!"/>
    <n v="14.49"/>
    <s v=""/>
    <m/>
    <n v="900.98123001038971"/>
    <n v="555.77704966102908"/>
    <n v="642.13450835400715"/>
    <n v="1106.7076623510295"/>
    <n v="27.503830431728531"/>
    <m/>
    <m/>
  </r>
  <r>
    <x v="3632"/>
    <n v="69644.31"/>
    <n v="339.24"/>
    <n v="44.952773317902789"/>
    <m/>
    <x v="207"/>
    <n v="2.2146245852881557E-3"/>
    <n v="28.725563835317477"/>
    <n v="26.249600000000001"/>
    <n v="9.4323869137719285E-2"/>
    <m/>
    <n v="3666.72"/>
    <n v="283.93227982015821"/>
    <e v="#DIV/0!"/>
    <n v="14.3"/>
    <s v=""/>
    <m/>
    <n v="886.7853926398094"/>
    <n v="541.99339011817267"/>
    <n v="643.0064071492219"/>
    <n v="1103.1245653125663"/>
    <n v="27.314643123228571"/>
    <m/>
    <m/>
  </r>
  <r>
    <x v="3633"/>
    <n v="69508.08"/>
    <n v="328.8"/>
    <n v="42.180874106720069"/>
    <m/>
    <x v="207"/>
    <n v="2.3508179974258119E-3"/>
    <n v="28.581284671276602"/>
    <n v="25.444099999999999"/>
    <n v="0.12329713651795915"/>
    <m/>
    <n v="3498.33"/>
    <n v="257.81883880256652"/>
    <e v="#DIV/0!"/>
    <n v="12.93"/>
    <s v=""/>
    <m/>
    <n v="885.05076745593851"/>
    <n v="539.27113360511555"/>
    <n v="623.21809536217472"/>
    <n v="1052.464807940042"/>
    <n v="24.802497189815206"/>
    <m/>
    <m/>
  </r>
  <r>
    <x v="3634"/>
    <n v="67321.38"/>
    <n v="329.62"/>
    <n v="42.386155148003695"/>
    <m/>
    <x v="207"/>
    <n v="2.3389701348499642E-3"/>
    <n v="27.597071224583665"/>
    <n v="25.507100000000001"/>
    <n v="8.1936842078623728E-2"/>
    <m/>
    <n v="3559.62"/>
    <n v="266.8165851031668"/>
    <e v="#DIV/0!"/>
    <n v="13.18"/>
    <s v=""/>
    <m/>
    <n v="857.20737841115556"/>
    <n v="520.70101308002609"/>
    <n v="624.7723497362532"/>
    <n v="1070.9037682664391"/>
    <n v="25.668091722673239"/>
    <m/>
    <m/>
  </r>
  <r>
    <x v="3635"/>
    <n v="68243.100000000006"/>
    <n v="324.72000000000003"/>
    <n v="41.121006002989525"/>
    <m/>
    <x v="207"/>
    <n v="2.4083887822835561E-3"/>
    <n v="27.888956357834417"/>
    <n v="25.1295"/>
    <n v="0.10980944140688886"/>
    <m/>
    <n v="3469.28"/>
    <n v="253.23916965566232"/>
    <e v="#DIV/0!"/>
    <n v="12.8"/>
    <s v=""/>
    <m/>
    <n v="868.94369731651852"/>
    <n v="526.20829620256541"/>
    <n v="615.48473213505292"/>
    <n v="1043.725179983086"/>
    <n v="24.361927246695736"/>
    <m/>
    <m/>
  </r>
  <r>
    <x v="3636"/>
    <n v="66747.570000000007"/>
    <n v="318.85000000000002"/>
    <n v="39.629530058010168"/>
    <m/>
    <x v="207"/>
    <n v="2.4953368444526999E-3"/>
    <n v="27.193963273421556"/>
    <n v="24.679500000000001"/>
    <n v="0.10188469269724076"/>
    <m/>
    <n v="3480.27"/>
    <n v="254.80910274153248"/>
    <n v="265.59999999999997"/>
    <n v="12.21"/>
    <n v="-4.0628378232181794E-2"/>
    <m/>
    <n v="849.90101948318784"/>
    <n v="513.09517995220699"/>
    <n v="604.35854533524764"/>
    <n v="1047.031497065597"/>
    <n v="24.512956787947804"/>
    <m/>
    <m/>
  </r>
  <r>
    <x v="3637"/>
    <n v="66636.52"/>
    <n v="324.91000000000003"/>
    <n v="41.121037313553444"/>
    <m/>
    <x v="207"/>
    <n v="2.4003551937224941E-3"/>
    <n v="26.899236277950198"/>
    <n v="25.146599999999999"/>
    <n v="6.9696749379645651E-2"/>
    <m/>
    <n v="3511.38"/>
    <n v="259.25926546224196"/>
    <n v="245.2"/>
    <n v="13.3"/>
    <n v="5.7337950498539847E-2"/>
    <m/>
    <n v="848.4870128277604"/>
    <n v="507.53427662753597"/>
    <n v="615.84486424611987"/>
    <n v="1056.3908714456627"/>
    <n v="24.941068049666505"/>
    <m/>
    <m/>
  </r>
  <r>
    <x v="3638"/>
    <n v="66490.98"/>
    <n v="313.32"/>
    <n v="38.182742593163589"/>
    <m/>
    <x v="207"/>
    <n v="2.571478384412722E-3"/>
    <n v="26.758015837567463"/>
    <n v="24.252300000000002"/>
    <n v="0.10331868884878803"/>
    <m/>
    <n v="3483.68"/>
    <n v="255.13432613438536"/>
    <n v="260.79999999999995"/>
    <n v="12.28"/>
    <n v="-2.1724209607417944E-2"/>
    <m/>
    <n v="846.63384282658149"/>
    <n v="504.8697320540744"/>
    <n v="593.87680547103582"/>
    <n v="1048.0573879892879"/>
    <n v="24.544243688178831"/>
    <m/>
    <m/>
  </r>
  <r>
    <x v="3639"/>
    <n v="64960.3"/>
    <n v="316.31"/>
    <n v="38.902114472147616"/>
    <m/>
    <x v="207"/>
    <n v="2.5222654996365263E-3"/>
    <n v="25.981621816917464"/>
    <n v="24.4879"/>
    <n v="6.0998363147410029E-2"/>
    <m/>
    <n v="3511.09"/>
    <n v="259.07903629287017"/>
    <e v="#DIV/0!"/>
    <n v="13.08"/>
    <s v=""/>
    <m/>
    <n v="827.14359782586428"/>
    <n v="490.22074449261157"/>
    <n v="599.54414763993157"/>
    <n v="1056.3036255899822"/>
    <n v="24.923729776452536"/>
    <m/>
    <m/>
  </r>
  <r>
    <x v="3640"/>
    <n v="64837.99"/>
    <n v="312.17"/>
    <n v="37.879212774239484"/>
    <m/>
    <x v="207"/>
    <n v="2.5881591738654052E-3"/>
    <n v="25.853021627788916"/>
    <n v="24.174600000000002"/>
    <n v="6.9429137515777395E-2"/>
    <m/>
    <n v="3516.08"/>
    <n v="259.78028422180347"/>
    <e v="#DIV/0!"/>
    <n v="13.06"/>
    <s v=""/>
    <m/>
    <n v="825.58621688011613"/>
    <n v="487.79431857891291"/>
    <n v="591.69705848299907"/>
    <n v="1057.8048560032423"/>
    <n v="24.991190710911447"/>
    <m/>
    <m/>
  </r>
  <r>
    <x v="3641"/>
    <n v="63173.35"/>
    <n v="287.07"/>
    <n v="31.776369070267691"/>
    <m/>
    <x v="207"/>
    <n v="3.004225846137837E-3"/>
    <n v="24.957798146460906"/>
    <n v="22.238600000000002"/>
    <n v="0.12227380079955141"/>
    <m/>
    <n v="3350.26"/>
    <n v="235.18204524952586"/>
    <e v="#DIV/0!"/>
    <n v="11.29"/>
    <s v=""/>
    <m/>
    <n v="804.39025074872745"/>
    <n v="470.90325902164807"/>
    <n v="544.12171117889136"/>
    <n v="1007.9182774207137"/>
    <n v="22.624809123677935"/>
    <m/>
    <m/>
  </r>
  <r>
    <x v="3642"/>
    <n v="60266.28"/>
    <n v="301.32"/>
    <n v="34.069881849851406"/>
    <m/>
    <x v="207"/>
    <n v="2.7058131597794597E-3"/>
    <n v="23.736149935887802"/>
    <n v="23.340199999999999"/>
    <n v="1.696429061823812E-2"/>
    <m/>
    <n v="3395.03"/>
    <n v="241.43490654747674"/>
    <e v="#DIV/0!"/>
    <n v="12.07"/>
    <s v=""/>
    <m/>
    <n v="767.37434505045269"/>
    <n v="447.85322390393014"/>
    <n v="571.13161950891265"/>
    <n v="1021.3872324511069"/>
    <n v="23.22634226024401"/>
    <m/>
    <m/>
  </r>
  <r>
    <x v="3643"/>
    <n v="61789.68"/>
    <n v="295.92"/>
    <n v="32.844779283213889"/>
    <m/>
    <x v="207"/>
    <n v="2.8026548597611463E-3"/>
    <n v="24.261372676396956"/>
    <n v="22.923300000000001"/>
    <n v="5.8371729916589343E-2"/>
    <m/>
    <n v="3369.48"/>
    <n v="237.7687853927246"/>
    <e v="#DIV/0!"/>
    <n v="12.04"/>
    <s v=""/>
    <m/>
    <n v="786.77189335192179"/>
    <n v="457.76311654616688"/>
    <n v="560.89628582595731"/>
    <n v="1013.7005717178805"/>
    <n v="22.873656785200449"/>
    <m/>
    <m/>
  </r>
  <r>
    <x v="3644"/>
    <n v="60811.23"/>
    <n v="297.92"/>
    <n v="33.284734753227781"/>
    <m/>
    <x v="207"/>
    <n v="2.7646250149109351E-3"/>
    <n v="23.803824631168599"/>
    <n v="23.079899999999999"/>
    <n v="3.1366021133913069E-2"/>
    <m/>
    <n v="3444.8"/>
    <n v="248.36514198713405"/>
    <n v="246"/>
    <n v="12.32"/>
    <n v="9.6143983216832041E-3"/>
    <m/>
    <n v="774.31322777782941"/>
    <n v="449.13010876268294"/>
    <n v="564.68715015297778"/>
    <n v="1036.3604263725426"/>
    <n v="23.893039642852603"/>
    <m/>
    <m/>
  </r>
  <r>
    <x v="3645"/>
    <n v="61612.800000000003"/>
    <n v="290.60000000000002"/>
    <n v="31.645284057514424"/>
    <n v="31.67"/>
    <x v="213"/>
    <n v="2.9003367360411246E-3"/>
    <n v="24.043485795726223"/>
    <n v="22.517700000000001"/>
    <n v="6.775939797253816E-2"/>
    <m/>
    <n v="3373.64"/>
    <n v="238.07184840591393"/>
    <n v="234.4"/>
    <n v="11.72"/>
    <n v="1.5664882277789838E-2"/>
    <m/>
    <n v="784.51966915370485"/>
    <n v="453.65203104079512"/>
    <n v="550.81258671608271"/>
    <n v="1014.9520984752277"/>
    <n v="22.902811828981875"/>
    <m/>
    <m/>
  </r>
  <r>
    <x v="3646"/>
    <n v="62673.61"/>
    <n v="306.83"/>
    <n v="35.167338990564396"/>
    <m/>
    <x v="207"/>
    <n v="2.576218345802734E-3"/>
    <n v="24.23269913629542"/>
    <n v="22.1906"/>
    <n v="9.2025413296414671E-2"/>
    <m/>
    <n v="3440.34"/>
    <n v="247.38517970950573"/>
    <n v="249.4"/>
    <n v="12.43"/>
    <n v="-8.0786699699048059E-3"/>
    <m/>
    <n v="798.02702980335778"/>
    <n v="457.22210473886463"/>
    <n v="581.5754507298542"/>
    <n v="1035.0186452817327"/>
    <n v="23.798766036820215"/>
    <m/>
    <m/>
  </r>
  <r>
    <x v="3647"/>
    <n v="62844.41"/>
    <n v="299.57"/>
    <n v="33.499089579900179"/>
    <m/>
    <x v="207"/>
    <n v="2.6979976473450137E-3"/>
    <n v="24.224078442667466"/>
    <n v="21.671299999999999"/>
    <n v="0.11779535342445846"/>
    <m/>
    <n v="3416.35"/>
    <n v="243.90205799163974"/>
    <n v="239.60000000000002"/>
    <n v="12.01"/>
    <n v="1.795516691001553E-2"/>
    <m/>
    <n v="800.2018369780269"/>
    <n v="457.05944965604812"/>
    <n v="567.81461322276971"/>
    <n v="1027.8013070825116"/>
    <n v="23.463685338216525"/>
    <m/>
    <m/>
  </r>
  <r>
    <x v="3648"/>
    <n v="62034.33"/>
    <n v="288.24"/>
    <n v="30.961426927780995"/>
    <m/>
    <x v="207"/>
    <n v="2.9019384757513621E-3"/>
    <n v="23.838352539488071"/>
    <n v="20.854099999999999"/>
    <n v="0.1431014783418163"/>
    <m/>
    <n v="3292.92"/>
    <n v="226.24745940825071"/>
    <n v="218"/>
    <n v="11.28"/>
    <n v="3.7832382606654669E-2"/>
    <m/>
    <n v="789.88703723531057"/>
    <n v="449.78158067777036"/>
    <n v="546.3393668101985"/>
    <n v="990.66766581823993"/>
    <n v="21.765290706600247"/>
    <m/>
    <m/>
  </r>
  <r>
    <x v="3649"/>
    <n v="57022.81"/>
    <n v="273.12"/>
    <n v="27.706502837453289"/>
    <m/>
    <x v="207"/>
    <n v="3.2062372477010548E-3"/>
    <n v="21.778091576468366"/>
    <n v="19.775400000000001"/>
    <n v="0.10127186183178916"/>
    <m/>
    <n v="2981.6"/>
    <n v="183.41792217242505"/>
    <e v="#DIV/0!"/>
    <n v="9.1199999999999992"/>
    <s v=""/>
    <m/>
    <n v="726.07503693087426"/>
    <n v="410.90861615471073"/>
    <n v="517.68043249792322"/>
    <n v="897.00773550637848"/>
    <n v="17.645035251776296"/>
    <m/>
    <m/>
  </r>
  <r>
    <x v="3650"/>
    <n v="55849.57"/>
    <n v="273.45999999999998"/>
    <n v="27.765441428027401"/>
    <m/>
    <x v="207"/>
    <n v="3.1980876245969146E-3"/>
    <n v="21.133996562269949"/>
    <n v="19.803799999999999"/>
    <n v="6.716875358617802E-2"/>
    <m/>
    <n v="3018.73"/>
    <n v="187.90982838062277"/>
    <n v="191.6"/>
    <n v="9.1999999999999993"/>
    <n v="-1.9259768368357078E-2"/>
    <m/>
    <n v="711.13609799873848"/>
    <n v="398.7558437215929"/>
    <n v="518.32487943351668"/>
    <n v="908.17821351125906"/>
    <n v="18.077162289595488"/>
    <m/>
    <m/>
  </r>
  <r>
    <x v="3651"/>
    <n v="56704.6"/>
    <n v="280.20999999999998"/>
    <n v="29.132635843873739"/>
    <m/>
    <x v="207"/>
    <n v="3.0400399854441E-3"/>
    <n v="21.391617343753698"/>
    <n v="20.295200000000001"/>
    <n v="5.402348061382467E-2"/>
    <m/>
    <n v="3064.03"/>
    <n v="193.52329941399157"/>
    <n v="196.8"/>
    <n v="9.59"/>
    <n v="-1.6649901351668883E-2"/>
    <m/>
    <n v="722.02324892706008"/>
    <n v="403.61662770904587"/>
    <n v="531.11904653721092"/>
    <n v="921.80661786410292"/>
    <n v="18.617185276964761"/>
    <m/>
    <m/>
  </r>
  <r>
    <x v="3652"/>
    <n v="58033.88"/>
    <n v="277.63"/>
    <n v="28.592718127231073"/>
    <m/>
    <x v="207"/>
    <n v="3.0958633445989348E-3"/>
    <n v="21.825814950309212"/>
    <n v="20.1099"/>
    <n v="8.5326876330027224E-2"/>
    <m/>
    <n v="3102.22"/>
    <n v="198.32059455800442"/>
    <n v="196.4"/>
    <n v="9.85"/>
    <n v="9.7789946945234796E-3"/>
    <m/>
    <n v="738.94905502275185"/>
    <n v="411.80905986137441"/>
    <n v="526.22883155535453"/>
    <n v="933.29599451388435"/>
    <n v="19.078691115253054"/>
    <m/>
    <m/>
  </r>
  <r>
    <x v="3653"/>
    <n v="57729.89"/>
    <n v="277.42"/>
    <n v="28.546021346563059"/>
    <m/>
    <x v="207"/>
    <n v="3.1003856270341665E-3"/>
    <n v="21.644777343221826"/>
    <n v="20.095700000000001"/>
    <n v="7.7085015362581277E-2"/>
    <m/>
    <n v="3100.33"/>
    <n v="198.05213594133019"/>
    <n v="198"/>
    <n v="9.83"/>
    <n v="2.6331283500091729E-4"/>
    <m/>
    <n v="735.07833117598568"/>
    <n v="408.39324574657758"/>
    <n v="525.83079080101743"/>
    <n v="932.72739221307029"/>
    <n v="19.052865058023997"/>
    <m/>
    <m/>
  </r>
  <r>
    <x v="3654"/>
    <n v="57341.2"/>
    <n v="278.66000000000003"/>
    <n v="28.797736980169521"/>
    <m/>
    <x v="207"/>
    <n v="3.0725082960872349E-3"/>
    <n v="21.432987038257242"/>
    <n v="20.192900000000002"/>
    <n v="6.1412032855966192E-2"/>
    <m/>
    <n v="3134.16"/>
    <n v="202.34693358394799"/>
    <n v="235.39999999999998"/>
    <n v="9.89"/>
    <n v="-0.14041234671220049"/>
    <m/>
    <n v="730.12911688604345"/>
    <n v="404.39719031525527"/>
    <n v="528.18112668377012"/>
    <n v="942.90507254986289"/>
    <n v="19.466030003442999"/>
    <m/>
    <m/>
  </r>
  <r>
    <x v="3655"/>
    <n v="60815.46"/>
    <n v="306.87"/>
    <n v="34.615863163901388"/>
    <m/>
    <x v="207"/>
    <n v="2.4502608023389033E-3"/>
    <n v="22.522703207000905"/>
    <n v="22.235800000000001"/>
    <n v="1.2902760728235707E-2"/>
    <m/>
    <n v="3489.55"/>
    <n v="248.13537517305872"/>
    <n v="244.8"/>
    <n v="11.78"/>
    <n v="1.3624898582756062E-2"/>
    <m/>
    <n v="774.36708863467277"/>
    <n v="424.95793418611396"/>
    <n v="581.65126801639462"/>
    <n v="1049.8233644473717"/>
    <n v="23.870935785792025"/>
    <m/>
    <m/>
  </r>
  <r>
    <x v="3656"/>
    <n v="64784.42"/>
    <n v="315.32"/>
    <n v="36.517831544548919"/>
    <m/>
    <x v="207"/>
    <n v="2.3151920495776525E-3"/>
    <n v="23.918868116374313"/>
    <n v="22.848299999999998"/>
    <n v="4.6855482306093377E-2"/>
    <m/>
    <n v="3443.51"/>
    <n v="241.55504147895485"/>
    <n v="235.79999999999998"/>
    <n v="12.23"/>
    <n v="2.4406452412870427E-2"/>
    <m/>
    <n v="824.90410669073071"/>
    <n v="451.3007470455421"/>
    <n v="597.66766979805641"/>
    <n v="1035.9723327386537"/>
    <n v="23.23789939204331"/>
    <m/>
    <m/>
  </r>
  <r>
    <x v="3657"/>
    <n v="65091.83"/>
    <n v="311.83999999999997"/>
    <n v="35.707475225929201"/>
    <m/>
    <x v="207"/>
    <n v="2.3661743383416025E-3"/>
    <n v="23.958524158492217"/>
    <n v="22.598500000000001"/>
    <n v="6.0182054494422932E-2"/>
    <m/>
    <n v="3388.75"/>
    <n v="233.8407891238341"/>
    <e v="#DIV/0!"/>
    <n v="11.81"/>
    <s v=""/>
    <m/>
    <n v="828.81837761324266"/>
    <n v="452.04897649125019"/>
    <n v="591.07156586904057"/>
    <n v="1019.4979084039577"/>
    <n v="22.495778594168151"/>
    <m/>
    <m/>
  </r>
  <r>
    <x v="3658"/>
    <n v="64104.74"/>
    <n v="306.58999999999997"/>
    <n v="34.501005251960329"/>
    <m/>
    <x v="207"/>
    <n v="2.4457228920729372E-3"/>
    <n v="23.522704612850955"/>
    <n v="22.222999999999999"/>
    <n v="5.8484660615171435E-2"/>
    <m/>
    <n v="3426.26"/>
    <n v="238.98519711113656"/>
    <n v="251.20000000000002"/>
    <n v="11.71"/>
    <n v="-4.8625807678596589E-2"/>
    <m/>
    <n v="816.24969837410833"/>
    <n v="443.82594162321209"/>
    <n v="581.12054701061174"/>
    <n v="1030.7827085645574"/>
    <n v="22.990677125404041"/>
    <m/>
    <m/>
  </r>
  <r>
    <x v="3659"/>
    <n v="63972.32"/>
    <n v="325.35000000000002"/>
    <n v="38.718515786748775"/>
    <m/>
    <x v="207"/>
    <n v="2.1462918754878617E-3"/>
    <n v="23.401987560537915"/>
    <n v="23.565999999999999"/>
    <n v="-6.959706333789506E-3"/>
    <m/>
    <n v="3505.73"/>
    <n v="250.03758206951176"/>
    <n v="246.6"/>
    <n v="12.56"/>
    <n v="1.3939911068579836E-2"/>
    <m/>
    <n v="814.5635861605856"/>
    <n v="441.54825458447152"/>
    <n v="616.67885439806435"/>
    <n v="1054.6910814987848"/>
    <n v="24.053930486345511"/>
    <m/>
    <m/>
  </r>
  <r>
    <x v="3660"/>
    <n v="68152.98"/>
    <n v="329.39"/>
    <n v="39.66573379588079"/>
    <m/>
    <x v="207"/>
    <n v="2.0928774356171152E-3"/>
    <n v="24.702225803353201"/>
    <n v="23.864599999999999"/>
    <n v="3.5099092520017194E-2"/>
    <m/>
    <n v="3440.42"/>
    <n v="240.62370510770231"/>
    <n v="239.8"/>
    <n v="12.34"/>
    <n v="3.4349670879996186E-3"/>
    <m/>
    <n v="867.79619367142959"/>
    <n v="466.08112493037277"/>
    <n v="624.33640033864572"/>
    <n v="1035.0427131039894"/>
    <n v="23.148303659481453"/>
    <m/>
    <m/>
  </r>
  <r>
    <x v="3661"/>
    <n v="67584.800000000003"/>
    <n v="316.06"/>
    <n v="36.450894232932882"/>
    <m/>
    <x v="207"/>
    <n v="2.2621607389018898E-3"/>
    <n v="24.421020116695924"/>
    <n v="22.898700000000002"/>
    <n v="6.6480635000935484E-2"/>
    <m/>
    <n v="3482"/>
    <n v="246.4065793720971"/>
    <n v="226.6"/>
    <n v="12.01"/>
    <n v="8.7407675958063091E-2"/>
    <m/>
    <n v="860.56152188862234"/>
    <n v="460.775341402305"/>
    <n v="599.07028959905392"/>
    <n v="1047.5519637218977"/>
    <n v="23.704623451153243"/>
    <m/>
    <m/>
  </r>
  <r>
    <x v="3662"/>
    <n v="65927.86"/>
    <n v="316.77"/>
    <n v="35.9264476378723"/>
    <m/>
    <x v="207"/>
    <n v="2.2518795065113659E-3"/>
    <n v="23.749106696410017"/>
    <n v="22.950900000000001"/>
    <n v="3.4778884331769788E-2"/>
    <m/>
    <n v="3336.34"/>
    <n v="225.7605220589605"/>
    <n v="194"/>
    <n v="11.32"/>
    <n v="0.1637140312317551"/>
    <m/>
    <n v="839.46360034297686"/>
    <n v="448.09769181413878"/>
    <n v="600.4160464351462"/>
    <n v="1003.7304763480518"/>
    <n v="21.718446719971965"/>
    <m/>
    <m/>
  </r>
  <r>
    <x v="3663"/>
    <n v="65375.88"/>
    <n v="311.74"/>
    <n v="34.781300114002534"/>
    <m/>
    <x v="207"/>
    <n v="2.3232776051309921E-3"/>
    <n v="23.477907046706196"/>
    <n v="22.589500000000001"/>
    <n v="3.9328318320732913E-2"/>
    <m/>
    <n v="3174.43"/>
    <n v="203.82096561125741"/>
    <n v="212.2"/>
    <n v="9.73"/>
    <n v="-3.9486495705667202E-2"/>
    <m/>
    <n v="832.4352041821229"/>
    <n v="442.98070200030907"/>
    <n v="590.88202265268967"/>
    <n v="955.02021257831802"/>
    <n v="19.607833742009351"/>
    <m/>
    <m/>
  </r>
  <r>
    <x v="3664"/>
    <n v="65771.81"/>
    <n v="327.89"/>
    <n v="38.380432396879804"/>
    <m/>
    <x v="207"/>
    <n v="2.0824372645385628E-3"/>
    <n v="23.547518995202925"/>
    <n v="23.764299999999999"/>
    <n v="-9.122128772868332E-3"/>
    <m/>
    <n v="3275.95"/>
    <n v="216.82822650943524"/>
    <n v="217.2"/>
    <n v="10.66"/>
    <n v="-1.7116643212005123E-3"/>
    <m/>
    <n v="837.47660584878997"/>
    <n v="444.29413891576087"/>
    <n v="621.49325209338042"/>
    <n v="985.56227902204205"/>
    <n v="20.859148631846786"/>
    <m/>
    <m/>
  </r>
  <r>
    <x v="3665"/>
    <n v="68259.05"/>
    <n v="323.52999999999997"/>
    <n v="37.346222963790339"/>
    <m/>
    <x v="207"/>
    <n v="2.1377097931123759E-3"/>
    <n v="24.213423384493069"/>
    <n v="23.449200000000001"/>
    <n v="3.2590595179923687E-2"/>
    <m/>
    <n v="3320.54"/>
    <n v="222.64044017122458"/>
    <n v="211.20000000000002"/>
    <n v="10.86"/>
    <n v="5.4168750810722477E-2"/>
    <m/>
    <n v="869.14678967270106"/>
    <n v="456.85841022180216"/>
    <n v="613.22916786047563"/>
    <n v="998.97708145235788"/>
    <n v="21.418290910520724"/>
    <m/>
    <m/>
  </r>
  <r>
    <x v="3666"/>
    <n v="66819.05"/>
    <n v="316.5"/>
    <n v="35.718920605302436"/>
    <m/>
    <x v="207"/>
    <n v="2.2304993270213691E-3"/>
    <n v="23.629785774641615"/>
    <n v="22.9421"/>
    <n v="2.9974839907489503E-2"/>
    <m/>
    <n v="3278.67"/>
    <n v="216.99634493273865"/>
    <n v="211"/>
    <n v="10.59"/>
    <n v="2.8418696363690321E-2"/>
    <m/>
    <n v="850.81117883239949"/>
    <n v="445.84634693986447"/>
    <n v="599.90427975099851"/>
    <n v="986.38058497876921"/>
    <n v="20.875321836027307"/>
    <m/>
    <m/>
  </r>
  <r>
    <x v="3667"/>
    <n v="66201.27"/>
    <n v="313.17"/>
    <n v="34.963084480605659"/>
    <m/>
    <x v="207"/>
    <n v="2.2773188444863922E-3"/>
    <n v="23.339381337722507"/>
    <n v="22.703600000000002"/>
    <n v="2.8003547354714886E-2"/>
    <m/>
    <n v="3231.3"/>
    <n v="210.69752803832455"/>
    <e v="#DIV/0!"/>
    <n v="10.58"/>
    <s v=""/>
    <m/>
    <n v="842.94494712064841"/>
    <n v="440.36700156744644"/>
    <n v="593.5924906465093"/>
    <n v="972.12942572503391"/>
    <n v="20.269367713169348"/>
    <m/>
    <m/>
  </r>
  <r>
    <x v="3668"/>
    <n v="64625.84"/>
    <n v="304.12"/>
    <n v="32.938383938128368"/>
    <m/>
    <x v="207"/>
    <n v="2.4088204130702311E-3"/>
    <n v="22.713954490252846"/>
    <n v="20.644400000000001"/>
    <n v="0.10024774225711797"/>
    <m/>
    <n v="3201.56"/>
    <n v="206.79113197133867"/>
    <n v="177.39999999999998"/>
    <n v="9.67"/>
    <n v="0.16567718134914711"/>
    <m/>
    <n v="822.88489754694251"/>
    <n v="428.56645974782032"/>
    <n v="576.43882956674145"/>
    <n v="963.18221280111391"/>
    <n v="19.893567488780324"/>
    <m/>
    <m/>
  </r>
  <r>
    <x v="3669"/>
    <n v="65353.5"/>
    <n v="300.06"/>
    <n v="32.055064882129969"/>
    <m/>
    <x v="207"/>
    <n v="2.4730104957650686E-3"/>
    <n v="22.899127366901769"/>
    <n v="20.379799999999999"/>
    <n v="0.1236188464509842"/>
    <m/>
    <n v="2986.01"/>
    <n v="178.92184463040158"/>
    <n v="107"/>
    <n v="8.8699999999999992"/>
    <n v="0.6721667722467437"/>
    <m/>
    <n v="832.15023823031322"/>
    <n v="432.06029804976828"/>
    <n v="568.7433749828898"/>
    <n v="898.33447420827792"/>
    <n v="17.21250692638645"/>
    <m/>
    <m/>
  </r>
  <r>
    <x v="3670"/>
    <n v="58110.3"/>
    <n v="256.29000000000002"/>
    <n v="22.695057802087131"/>
    <m/>
    <x v="207"/>
    <n v="3.1943619303427856E-3"/>
    <n v="20.174082524363602"/>
    <n v="17.4162"/>
    <n v="0.15835156488577318"/>
    <m/>
    <n v="2417.21"/>
    <n v="110.7118406332675"/>
    <n v="114.39999999999999"/>
    <n v="5.32"/>
    <n v="-3.223915530360566E-2"/>
    <m/>
    <n v="739.92211570359621"/>
    <n v="380.64420397765065"/>
    <n v="485.78030918604554"/>
    <n v="727.21225796329929"/>
    <n v="10.650618585279854"/>
    <m/>
    <m/>
  </r>
  <r>
    <x v="3671"/>
    <n v="53991.35"/>
    <n v="272.42"/>
    <n v="25.548673383333426"/>
    <n v="25.69"/>
    <x v="214"/>
    <n v="2.792111619174982E-3"/>
    <n v="18.68651842895504"/>
    <n v="18.517499999999998"/>
    <n v="9.1274971759169876E-3"/>
    <m/>
    <n v="2458.7199999999998"/>
    <n v="114.49878240882785"/>
    <n v="101"/>
    <n v="5.71"/>
    <n v="0.13365131097849359"/>
    <m/>
    <n v="687.4752655156376"/>
    <n v="352.5768730207804"/>
    <n v="516.35362998346613"/>
    <n v="739.70044923673288"/>
    <n v="11.014927156300361"/>
    <m/>
    <m/>
  </r>
  <r>
    <x v="3672"/>
    <n v="56040.63"/>
    <n v="262.22000000000003"/>
    <n v="23.632627871562146"/>
    <m/>
    <x v="207"/>
    <n v="3.0010517951771687E-3"/>
    <n v="19.33618297321226"/>
    <n v="17.8264"/>
    <n v="8.4693655096500731E-2"/>
    <m/>
    <n v="2336.59"/>
    <n v="103.11001545861028"/>
    <n v="120.19999999999999"/>
    <n v="5.04"/>
    <n v="-0.14217957189176134"/>
    <m/>
    <n v="713.56887703148016"/>
    <n v="364.83473124073402"/>
    <n v="497.02022191566141"/>
    <n v="702.95791008413244"/>
    <n v="9.9193134238432759"/>
    <m/>
    <m/>
  </r>
  <r>
    <x v="3673"/>
    <n v="55030.03"/>
    <n v="284.61"/>
    <n v="27.665098600783896"/>
    <m/>
    <x v="207"/>
    <n v="2.4883980572109822E-3"/>
    <n v="18.929145915452075"/>
    <n v="19.3491"/>
    <n v="-2.1704062956309333E-2"/>
    <m/>
    <n v="2683.35"/>
    <n v="133.69585732203822"/>
    <n v="121.6"/>
    <n v="6.04"/>
    <n v="9.9472510872024911E-2"/>
    <m/>
    <n v="700.70084347925183"/>
    <n v="357.15476380462292"/>
    <n v="539.45894805665625"/>
    <n v="807.27988565570195"/>
    <n v="12.861709954636479"/>
    <m/>
    <m/>
  </r>
  <r>
    <x v="3674"/>
    <n v="61728.21"/>
    <n v="290.75"/>
    <n v="28.855279168366607"/>
    <m/>
    <x v="207"/>
    <n v="2.3809022048383167E-3"/>
    <n v="21.167934557609261"/>
    <n v="19.7727"/>
    <n v="7.0563684150837247E-2"/>
    <m/>
    <n v="2599.6"/>
    <n v="125.33333296988823"/>
    <n v="127.8"/>
    <n v="6.1"/>
    <n v="-1.9300993975835401E-2"/>
    <m/>
    <n v="785.98919196417648"/>
    <n v="399.39618516983114"/>
    <n v="551.09690154060922"/>
    <n v="782.08388423074246"/>
    <n v="12.057224573710558"/>
    <m/>
    <m/>
  </r>
  <r>
    <x v="3675"/>
    <n v="58719.39"/>
    <n v="282.25"/>
    <n v="27.158302129165502"/>
    <m/>
    <x v="207"/>
    <n v="2.5199883705836535E-3"/>
    <n v="19.951103885268839"/>
    <n v="19.193899999999999"/>
    <n v="3.9450236026489671E-2"/>
    <m/>
    <n v="2724.43"/>
    <n v="137.31430858313988"/>
    <n v="133.19999999999999"/>
    <n v="6.42"/>
    <n v="3.0888202576125234E-2"/>
    <m/>
    <n v="747.67769709715128"/>
    <n v="376.43704727152812"/>
    <n v="534.98572815077193"/>
    <n v="819.63871238450588"/>
    <n v="13.209809525838425"/>
    <m/>
    <m/>
  </r>
  <r>
    <x v="3676"/>
    <n v="59356.21"/>
    <n v="291.31"/>
    <n v="28.898337771293814"/>
    <m/>
    <x v="207"/>
    <n v="2.3580779574116084E-3"/>
    <n v="20.105509755035683"/>
    <n v="19.812799999999999"/>
    <n v="1.4773770241242268E-2"/>
    <m/>
    <n v="2703.67"/>
    <n v="135.20335307384491"/>
    <n v="128.80000000000001"/>
    <n v="6.64"/>
    <n v="4.9715474175814345E-2"/>
    <m/>
    <n v="755.78636633001292"/>
    <n v="379.35037427491966"/>
    <n v="552.15834355217498"/>
    <n v="813.39311250889807"/>
    <n v="13.006732945669636"/>
    <m/>
    <m/>
  </r>
  <r>
    <x v="3677"/>
    <n v="60611.05"/>
    <n v="281.66000000000003"/>
    <n v="26.980499377118853"/>
    <m/>
    <x v="207"/>
    <n v="2.5141836403270012E-3"/>
    <n v="20.46747482702192"/>
    <n v="19.157499999999999"/>
    <n v="6.8379215817404138E-2"/>
    <m/>
    <n v="2662.91"/>
    <n v="131.10900745345361"/>
    <n v="117"/>
    <n v="6.45"/>
    <n v="0.12058980729447533"/>
    <m/>
    <n v="771.76432320976585"/>
    <n v="386.17992434380244"/>
    <n v="533.86742317430094"/>
    <n v="801.13055706912075"/>
    <n v="12.612851737393571"/>
    <m/>
    <m/>
  </r>
  <r>
    <x v="3678"/>
    <n v="58733.26"/>
    <n v="272.77999999999997"/>
    <n v="25.276203457051977"/>
    <m/>
    <x v="207"/>
    <n v="2.6725839780093455E-3"/>
    <n v="19.772432232759215"/>
    <n v="18.555599999999998"/>
    <n v="6.5577627926836968E-2"/>
    <m/>
    <n v="2570.09"/>
    <n v="121.95247030071189"/>
    <n v="124.2"/>
    <n v="5.83"/>
    <n v="-1.8096052329211854E-2"/>
    <m/>
    <n v="747.85430468212007"/>
    <n v="373.06587394254211"/>
    <n v="517.03598556232976"/>
    <n v="773.20586629581044"/>
    <n v="11.731981324455173"/>
    <m/>
    <m/>
  </r>
  <r>
    <x v="3679"/>
    <n v="57560.27"/>
    <n v="286.02"/>
    <n v="27.726537147211751"/>
    <m/>
    <x v="207"/>
    <n v="2.4130049285475495E-3"/>
    <n v="19.318008035105667"/>
    <n v="19.457599999999999"/>
    <n v="-7.1741615047247187E-3"/>
    <m/>
    <n v="2593.19"/>
    <n v="124.12788880779991"/>
    <n v="122.4"/>
    <n v="6.22"/>
    <n v="1.4116738625816083E-2"/>
    <m/>
    <n v="732.91854901575516"/>
    <n v="364.49180685547026"/>
    <n v="542.13150740720562"/>
    <n v="780.15544997242614"/>
    <n v="11.941259326246348"/>
    <m/>
    <m/>
  </r>
  <r>
    <x v="3680"/>
    <n v="58480.71"/>
    <n v="282.24"/>
    <n v="26.983916214327252"/>
    <m/>
    <x v="207"/>
    <n v="2.4766591860246145E-3"/>
    <n v="19.446558325771591"/>
    <n v="19.203199999999999"/>
    <n v="1.2672800667159256E-2"/>
    <m/>
    <n v="2637.31"/>
    <n v="128.29955418508698"/>
    <n v="121.6"/>
    <n v="6.12"/>
    <n v="5.5095017969465365E-2"/>
    <m/>
    <n v="744.63856960037128"/>
    <n v="366.91729128592863"/>
    <n v="534.96677382913686"/>
    <n v="793.42885394698385"/>
    <n v="12.34257879257226"/>
    <m/>
    <m/>
  </r>
  <r>
    <x v="3681"/>
    <n v="59493.45"/>
    <n v="284.49"/>
    <n v="27.410839751510018"/>
    <m/>
    <x v="207"/>
    <n v="2.4370427132420023E-3"/>
    <n v="19.722537904717854"/>
    <n v="19.357199999999999"/>
    <n v="1.8873489178076186E-2"/>
    <m/>
    <n v="2573.11"/>
    <n v="122.03664674568114"/>
    <n v="126.19999999999999"/>
    <n v="6.08"/>
    <n v="-3.2990120874158868E-2"/>
    <m/>
    <n v="757.53385190759832"/>
    <n v="372.12446871346327"/>
    <n v="539.23149619703497"/>
    <n v="774.11442658600004"/>
    <n v="11.740079204538315"/>
    <m/>
    <m/>
  </r>
  <r>
    <x v="3682"/>
    <n v="59014.99"/>
    <n v="294.3"/>
    <n v="29.297710288418976"/>
    <m/>
    <x v="207"/>
    <n v="2.2688439422262571E-3"/>
    <n v="19.503812552787874"/>
    <n v="20.027200000000001"/>
    <n v="-2.6133830351328546E-2"/>
    <m/>
    <n v="2631.4"/>
    <n v="127.54850102527439"/>
    <n v="121.6"/>
    <n v="6.3"/>
    <n v="4.8918593957848699E-2"/>
    <m/>
    <n v="751.44159054464649"/>
    <n v="367.99756294837721"/>
    <n v="557.82568572107061"/>
    <n v="791.65084357777187"/>
    <n v="12.270326532139427"/>
    <m/>
    <m/>
  </r>
  <r>
    <x v="3683"/>
    <n v="61168.32"/>
    <n v="287.67"/>
    <n v="27.974298091574873"/>
    <m/>
    <x v="207"/>
    <n v="2.3709510187003529E-3"/>
    <n v="20.153350613404807"/>
    <n v="19.5806"/>
    <n v="2.9250922515388078E-2"/>
    <m/>
    <n v="2622.95"/>
    <n v="126.71217698813243"/>
    <n v="135.39999999999998"/>
    <n v="6.09"/>
    <n v="-6.4164128595772141E-2"/>
    <m/>
    <n v="778.86007727433173"/>
    <n v="380.25303467742026"/>
    <n v="545.25897047699766"/>
    <n v="789.10867985191021"/>
    <n v="12.18987110585123"/>
    <m/>
    <m/>
  </r>
  <r>
    <x v="3684"/>
    <n v="60380.95"/>
    <n v="304.19"/>
    <n v="31.183493685565079"/>
    <m/>
    <x v="207"/>
    <n v="2.0985148046096243E-3"/>
    <n v="19.832806780429884"/>
    <n v="20.708600000000001"/>
    <n v="-4.229128089634826E-2"/>
    <m/>
    <n v="2764.45"/>
    <n v="140.36463333930621"/>
    <n v="128"/>
    <n v="6.78"/>
    <n v="9.659869796332976E-2"/>
    <m/>
    <n v="768.83444539424261"/>
    <n v="374.20501975553555"/>
    <n v="576.57150981818711"/>
    <n v="831.67864046840896"/>
    <n v="13.503254611326438"/>
    <m/>
    <m/>
  </r>
  <r>
    <x v="3685"/>
    <n v="64342.23"/>
    <n v="301.95999999999998"/>
    <n v="30.715174132038786"/>
    <m/>
    <x v="207"/>
    <n v="2.1291737578798555E-3"/>
    <n v="20.939723459109185"/>
    <n v="20.553999999999998"/>
    <n v="1.8766345193596656E-2"/>
    <m/>
    <n v="2681.34"/>
    <n v="131.87127395743715"/>
    <n v="118.6"/>
    <n v="6.41"/>
    <n v="0.11189944314871125"/>
    <m/>
    <n v="819.27367352581905"/>
    <n v="395.09030251952873"/>
    <n v="572.34469609355926"/>
    <n v="806.67518162150293"/>
    <n v="12.686182735666431"/>
    <m/>
    <m/>
  </r>
  <r>
    <x v="3686"/>
    <n v="62879.71"/>
    <n v="295.73"/>
    <n v="29.444201197918947"/>
    <m/>
    <x v="207"/>
    <n v="2.2169206040793072E-3"/>
    <n v="20.400879679278152"/>
    <n v="20.133800000000001"/>
    <n v="1.32652395115751E-2"/>
    <m/>
    <n v="2458.73"/>
    <n v="109.95997648054106"/>
    <n v="111.4"/>
    <n v="5.95"/>
    <n v="-1.2926602508608109E-2"/>
    <m/>
    <n v="800.65131410487595"/>
    <n v="384.92340836737139"/>
    <n v="560.53615371489036"/>
    <n v="739.70345771451503"/>
    <n v="10.578288306306716"/>
    <m/>
    <m/>
  </r>
  <r>
    <x v="3687"/>
    <n v="59507.93"/>
    <n v="280.61"/>
    <n v="25.80408508691529"/>
    <m/>
    <x v="207"/>
    <n v="2.4434973850185216E-3"/>
    <n v="19.247606847774232"/>
    <n v="19.109400000000001"/>
    <n v="7.2324012148068384E-3"/>
    <m/>
    <n v="2528.42"/>
    <n v="116.17763998487288"/>
    <n v="113.4"/>
    <n v="5.57"/>
    <n v="2.449417976078383E-2"/>
    <m/>
    <n v="757.71822666104811"/>
    <n v="363.16347859675056"/>
    <n v="531.8772194026152"/>
    <n v="760.66953937786343"/>
    <n v="11.176435370771237"/>
    <m/>
    <m/>
  </r>
  <r>
    <x v="3688"/>
    <n v="59027.47"/>
    <n v="282.06"/>
    <n v="26.067617933930364"/>
    <m/>
    <x v="207"/>
    <n v="2.4181175524496013E-3"/>
    <n v="19.033541184740397"/>
    <n v="19.209700000000002"/>
    <n v="-9.1703053800739065E-3"/>
    <m/>
    <n v="2528.79"/>
    <n v="116.19591366086573"/>
    <n v="111.4"/>
    <n v="5.68"/>
    <n v="4.3051289594844944E-2"/>
    <m/>
    <n v="751.60049917192919"/>
    <n v="359.12449175281068"/>
    <n v="534.62559603970499"/>
    <n v="760.78085305580055"/>
    <n v="11.17819332142979"/>
    <m/>
    <m/>
  </r>
  <r>
    <x v="3689"/>
    <n v="59388.6"/>
    <n v="278.92"/>
    <n v="25.484156077997611"/>
    <m/>
    <x v="207"/>
    <n v="2.4718305001778604E-3"/>
    <n v="19.091148063159675"/>
    <n v="19"/>
    <n v="4.7972664820881139E-3"/>
    <m/>
    <n v="2525.8200000000002"/>
    <n v="115.90728602653219"/>
    <n v="105.39999999999999"/>
    <n v="5.56"/>
    <n v="9.9689620745087248E-2"/>
    <m/>
    <n v="756.19879024328895"/>
    <n v="360.21141723519941"/>
    <n v="528.67393904628284"/>
    <n v="759.88733515452145"/>
    <n v="11.150426979285402"/>
    <m/>
    <m/>
  </r>
  <r>
    <x v="3690"/>
    <n v="59106.19"/>
    <n v="275.39999999999998"/>
    <n v="24.828954642826126"/>
    <m/>
    <x v="207"/>
    <n v="2.5340913560127744E-3"/>
    <n v="18.767915918141941"/>
    <n v="17.572600000000001"/>
    <n v="6.8021574390923378E-2"/>
    <m/>
    <n v="2420.6"/>
    <n v="106.19290143436844"/>
    <n v="98.2"/>
    <n v="5.26"/>
    <n v="8.1394108292957679E-2"/>
    <m/>
    <n v="752.60284589786568"/>
    <n v="354.11267929300664"/>
    <n v="522.00201783072657"/>
    <n v="728.23213193142601"/>
    <n v="10.215890939688876"/>
    <m/>
    <m/>
  </r>
  <r>
    <x v="3691"/>
    <n v="57430.35"/>
    <n v="275.93"/>
    <n v="24.921515373301204"/>
    <m/>
    <x v="207"/>
    <n v="2.5242058611204552E-3"/>
    <n v="18.179757167451701"/>
    <n v="17.6129"/>
    <n v="3.2184204046562526E-2"/>
    <m/>
    <n v="2448.98"/>
    <n v="108.66828086671713"/>
    <n v="98.2"/>
    <n v="5.32"/>
    <n v="0.10660163815394208"/>
    <m/>
    <n v="731.26426945994126"/>
    <n v="343.0153112120243"/>
    <n v="523.0065968773871"/>
    <n v="736.77019187698249"/>
    <n v="10.454025560493566"/>
    <m/>
    <m/>
  </r>
  <r>
    <x v="3692"/>
    <n v="57971.7"/>
    <n v="265.83"/>
    <n v="23.094302369319035"/>
    <m/>
    <x v="207"/>
    <n v="2.7088639338766407E-3"/>
    <n v="18.294737494050846"/>
    <n v="16.975899999999999"/>
    <n v="7.7688811435673299E-2"/>
    <m/>
    <n v="2367.7399999999998"/>
    <n v="101.44484465206223"/>
    <n v="86.199999999999989"/>
    <n v="4.91"/>
    <n v="0.176854346311627"/>
    <m/>
    <n v="738.15731316021709"/>
    <n v="345.18475781950036"/>
    <n v="503.86273202593338"/>
    <n v="712.32931837532612"/>
    <n v="9.7591218938457445"/>
    <m/>
    <m/>
  </r>
  <r>
    <x v="3693"/>
    <n v="56160.19"/>
    <n v="253.9"/>
    <n v="21.018901955816418"/>
    <m/>
    <x v="207"/>
    <n v="2.9518613718833896E-3"/>
    <n v="17.668604356976669"/>
    <n v="16.222300000000001"/>
    <n v="8.9155320575791785E-2"/>
    <m/>
    <n v="2223.88"/>
    <n v="89.105538413899836"/>
    <n v="95.8"/>
    <n v="4.3"/>
    <n v="-6.9879557266181225E-2"/>
    <m/>
    <n v="715.0912420537486"/>
    <n v="333.37088974109821"/>
    <n v="481.25022631525599"/>
    <n v="669.04935700225553"/>
    <n v="8.5720650840419541"/>
    <m/>
    <m/>
  </r>
  <r>
    <x v="3694"/>
    <n v="54851.89"/>
    <n v="271.47000000000003"/>
    <n v="23.919285506585787"/>
    <m/>
    <x v="207"/>
    <n v="2.543167309218683E-3"/>
    <n v="17.098415555866673"/>
    <n v="17.349799999999998"/>
    <n v="-1.4489183975223141E-2"/>
    <m/>
    <n v="2358.48"/>
    <n v="99.85118354050239"/>
    <n v="96.6"/>
    <n v="4.83"/>
    <n v="3.3656144311619007E-2"/>
    <m/>
    <n v="698.43257562154952"/>
    <n v="322.61257832577741"/>
    <n v="514.55296942813141"/>
    <n v="709.54346794911578"/>
    <n v="9.6058096866208498"/>
    <m/>
    <m/>
  </r>
  <r>
    <x v="3695"/>
    <n v="57020.1"/>
    <n v="275.18"/>
    <n v="24.570101218283778"/>
    <m/>
    <x v="207"/>
    <n v="2.4735233716457619E-3"/>
    <n v="17.71967603043705"/>
    <n v="17.589300000000001"/>
    <n v="7.4122353042502809E-3"/>
    <m/>
    <n v="2389.58"/>
    <n v="102.47068011947984"/>
    <n v="95.8"/>
    <n v="4.95"/>
    <n v="6.9631316487263506E-2"/>
    <m/>
    <n v="726.04053032991783"/>
    <n v="334.33450910106939"/>
    <n v="521.58502275475439"/>
    <n v="718.89983385139919"/>
    <n v="9.8578085585441375"/>
    <m/>
    <m/>
  </r>
  <r>
    <x v="3696"/>
    <n v="57650.29"/>
    <n v="273.57"/>
    <n v="24.279668637767596"/>
    <m/>
    <x v="207"/>
    <n v="2.5023383779094435E-3"/>
    <n v="17.860467827107975"/>
    <n v="17.4895"/>
    <n v="2.1210888081876211E-2"/>
    <m/>
    <n v="2339.84"/>
    <n v="98.19145790545555"/>
    <n v="97.2"/>
    <n v="4.7699999999999996"/>
    <n v="1.0200184212505681E-2"/>
    <m/>
    <n v="734.06477935453563"/>
    <n v="336.99096603315871"/>
    <n v="518.53337697150289"/>
    <n v="703.93566536330991"/>
    <n v="9.4461419889836051"/>
    <m/>
    <m/>
  </r>
  <r>
    <x v="3697"/>
    <n v="57343.17"/>
    <n v="276.98"/>
    <n v="24.881952063093753"/>
    <m/>
    <x v="207"/>
    <n v="2.439825739050432E-3"/>
    <n v="17.710734107123489"/>
    <n v="17.708600000000001"/>
    <n v="1.2051246984445818E-4"/>
    <m/>
    <n v="2361.7800000000002"/>
    <n v="100.01934476432594"/>
    <n v="102"/>
    <n v="4.8600000000000003"/>
    <n v="-1.9418188585039853E-2"/>
    <m/>
    <n v="730.15420102031794"/>
    <n v="334.16579306267664"/>
    <n v="524.99680064907295"/>
    <n v="710.53626561720387"/>
    <n v="9.6219870082653447"/>
    <m/>
    <m/>
  </r>
  <r>
    <x v="3698"/>
    <n v="58130.32"/>
    <n v="283.39999999999998"/>
    <n v="26.032269626160272"/>
    <n v="26.28"/>
    <x v="215"/>
    <n v="2.3265953966750412E-3"/>
    <n v="17.898684401535217"/>
    <n v="18.122499999999999"/>
    <n v="-1.2350150280854288E-2"/>
    <m/>
    <n v="2441.61"/>
    <n v="106.76635599857872"/>
    <n v="89.399999999999991"/>
    <n v="5.12"/>
    <n v="0.19425454137112674"/>
    <m/>
    <n v="740.17703162652867"/>
    <n v="337.71203562995657"/>
    <n v="537.16547513880869"/>
    <n v="734.5529437515861"/>
    <n v="10.271057991419351"/>
    <m/>
    <m/>
  </r>
  <r>
    <x v="3699"/>
    <n v="59185.23"/>
    <n v="274.18"/>
    <n v="24.329626036713787"/>
    <m/>
    <x v="207"/>
    <n v="2.4778589690620835E-3"/>
    <n v="18.056032605572263"/>
    <n v="17.535399999999999"/>
    <n v="2.9690375216548492E-2"/>
    <m/>
    <n v="2295.2800000000002"/>
    <n v="93.930814588379107"/>
    <n v="95.8"/>
    <n v="4.54"/>
    <n v="-1.9511329975165914E-2"/>
    <m/>
    <n v="753.60926720398891"/>
    <n v="340.68087854019365"/>
    <n v="519.68959059124415"/>
    <n v="690.52988836634051"/>
    <n v="9.036262732722129"/>
    <m/>
    <m/>
  </r>
  <r>
    <x v="3700"/>
    <n v="58192.51"/>
    <n v="284.18"/>
    <n v="26.10119844974674"/>
    <m/>
    <x v="207"/>
    <n v="2.2969831052687367E-3"/>
    <n v="17.698628438382698"/>
    <n v="18.1783"/>
    <n v="-2.638704178153628E-2"/>
    <m/>
    <n v="2341.71"/>
    <n v="97.717740553612828"/>
    <n v="92.4"/>
    <n v="4.78"/>
    <n v="5.7551304692779359E-2"/>
    <m/>
    <n v="740.96890081969423"/>
    <n v="333.93738353595387"/>
    <n v="538.64391222634674"/>
    <n v="704.49825070855979"/>
    <n v="9.4005697827692902"/>
    <m/>
    <m/>
  </r>
  <r>
    <x v="3701"/>
    <n v="60309"/>
    <n v="284.33"/>
    <n v="26.125602906859172"/>
    <m/>
    <x v="207"/>
    <n v="2.2944386825601397E-3"/>
    <n v="18.285977483231353"/>
    <n v="18.1921"/>
    <n v="5.1603434035296658E-3"/>
    <m/>
    <n v="2369.73"/>
    <n v="100.04270439362458"/>
    <n v="104.2"/>
    <n v="4.62"/>
    <n v="-3.9897270694581821E-2"/>
    <m/>
    <n v="767.91830150538169"/>
    <n v="345.01947410257321"/>
    <n v="538.92822705087326"/>
    <n v="712.92800545396108"/>
    <n v="9.6242342340411078"/>
    <m/>
    <m/>
  </r>
  <r>
    <x v="3702"/>
    <n v="61651.16"/>
    <n v="299.82"/>
    <n v="28.96870122432049"/>
    <m/>
    <x v="207"/>
    <n v="2.0443220231310573E-3"/>
    <n v="18.635490881636272"/>
    <n v="19.184899999999999"/>
    <n v="-2.8637580511950866E-2"/>
    <m/>
    <n v="2464.75"/>
    <n v="108.05098221002545"/>
    <n v="111"/>
    <n v="5.22"/>
    <n v="-2.6567727837608524E-2"/>
    <m/>
    <n v="785.00810945358955"/>
    <n v="351.61408623200685"/>
    <n v="568.28847126364724"/>
    <n v="741.51456133933004"/>
    <n v="10.394640651815127"/>
    <m/>
    <m/>
  </r>
  <r>
    <x v="3703"/>
    <n v="62941.43"/>
    <n v="297.56"/>
    <n v="28.52853795367654"/>
    <m/>
    <x v="207"/>
    <n v="2.0750352166161992E-3"/>
    <n v="18.967047051951322"/>
    <n v="19.043199999999999"/>
    <n v="-3.9989575307026737E-3"/>
    <m/>
    <n v="2561.0700000000002"/>
    <n v="116.48026706389169"/>
    <n v="122.2"/>
    <n v="5.55"/>
    <n v="-4.6806325172735752E-2"/>
    <m/>
    <n v="801.43719875839224"/>
    <n v="357.86988172461662"/>
    <n v="564.00479457411404"/>
    <n v="770.49221933637011"/>
    <n v="11.205548477136105"/>
    <m/>
    <m/>
  </r>
  <r>
    <x v="3704"/>
    <n v="63643.1"/>
    <n v="299.39999999999998"/>
    <n v="28.870914113284943"/>
    <m/>
    <x v="207"/>
    <n v="2.0492647142005618E-3"/>
    <n v="19.002250346774129"/>
    <n v="19.170000000000002"/>
    <n v="-8.7506339710939907E-3"/>
    <m/>
    <n v="2648.55"/>
    <n v="124.38712113011994"/>
    <n v="120.39999999999999"/>
    <n v="6.12"/>
    <n v="3.3115624004318445E-2"/>
    <m/>
    <n v="810.3716071322217"/>
    <n v="358.53409681935688"/>
    <n v="567.49238975497292"/>
    <n v="796.81038297404723"/>
    <n v="11.966197802331781"/>
    <m/>
    <m/>
  </r>
  <r>
    <x v="3705"/>
    <n v="63326.84"/>
    <n v="304.45999999999998"/>
    <n v="29.843180042740688"/>
    <n v="30.16"/>
    <x v="216"/>
    <n v="1.9798909763269401E-3"/>
    <n v="18.849726730188721"/>
    <n v="19.499500000000001"/>
    <n v="-3.3322560568798232E-2"/>
    <m/>
    <n v="2654.35"/>
    <n v="124.91499764864027"/>
    <e v="#DIV/0!"/>
    <n v="6.01"/>
    <s v=""/>
    <m/>
    <n v="806.34464860142043"/>
    <n v="355.65628413306337"/>
    <n v="577.08327650233491"/>
    <n v="798.55530008765618"/>
    <n v="12.016980188630543"/>
    <m/>
    <m/>
  </r>
  <r>
    <x v="3706"/>
    <n v="64302.59"/>
    <n v="298.45999999999998"/>
    <n v="28.97"/>
    <n v="28.97"/>
    <x v="217"/>
    <n v="2.0578234246300723E-3"/>
    <n v="19.0813561834482"/>
    <n v="19.116299999999999"/>
    <n v="-1.8279592050657323E-3"/>
    <m/>
    <n v="2579.39"/>
    <n v="117.84373835657692"/>
    <n v="112.8"/>
    <n v="5.65"/>
    <n v="4.4713992522845025E-2"/>
    <m/>
    <n v="818.76893490518728"/>
    <n v="360.02666423571515"/>
    <n v="565.71068352127327"/>
    <n v="776.00375063314914"/>
    <n v="11.33671613370567"/>
    <m/>
    <m/>
  </r>
  <r>
    <x v="3707"/>
    <n v="63138.55"/>
    <n v="306.13"/>
    <n v="29.83"/>
    <n v="29.83"/>
    <x v="217"/>
    <n v="1.951950000243764E-3"/>
    <n v="18.709781919150647"/>
    <n v="19.605399999999999"/>
    <n v="-4.5682214127197196E-2"/>
    <m/>
    <n v="2632.2"/>
    <n v="122.65256203850534"/>
    <n v="119.80000000000001"/>
    <n v="6.01"/>
    <n v="2.3811035379844192E-2"/>
    <m/>
    <n v="803.94714015342026"/>
    <n v="353.01580810972706"/>
    <n v="580.248648215397"/>
    <n v="791.89152180033852"/>
    <n v="11.799331031869423"/>
    <m/>
    <m/>
  </r>
  <r>
    <x v="3708"/>
    <n v="65180.66"/>
    <n v="310.48"/>
    <n v="30.67404954944292"/>
    <m/>
    <x v="207"/>
    <n v="1.8963753412159087E-3"/>
    <n v="19.287956776772642"/>
    <n v="19.886800000000001"/>
    <n v="-3.0112598468700735E-2"/>
    <m/>
    <n v="2695.9"/>
    <n v="128.57161331396176"/>
    <e v="#DIV/0!"/>
    <n v="6.23"/>
    <s v=""/>
    <m/>
    <n v="829.94945560695373"/>
    <n v="363.92480028687481"/>
    <n v="588.49377812666671"/>
    <n v="811.05552527221823"/>
    <n v="12.368751223612287"/>
    <m/>
    <m/>
  </r>
  <r>
    <x v="3709"/>
    <n v="65634.66"/>
    <n v="299.23"/>
    <n v="28.440861211307453"/>
    <m/>
    <x v="207"/>
    <n v="2.0337039807773898E-3"/>
    <n v="19.341081602473853"/>
    <n v="19.168399999999998"/>
    <n v="9.0086602154511031E-3"/>
    <m/>
    <n v="2603.06"/>
    <n v="119.66764731378566"/>
    <e v="#DIV/0!"/>
    <n v="5.71"/>
    <s v=""/>
    <m/>
    <n v="835.73026624688225"/>
    <n v="364.92715848413451"/>
    <n v="567.17016628717624"/>
    <n v="783.12481754334374"/>
    <n v="11.512178473834705"/>
    <m/>
    <m/>
  </r>
  <r>
    <x v="3710"/>
    <n v="63335.61"/>
    <n v="290.86"/>
    <n v="26.846540688375423"/>
    <m/>
    <x v="207"/>
    <n v="2.147370815455317E-3"/>
    <n v="18.637550108916031"/>
    <n v="17.573799999999999"/>
    <n v="6.0530454933823696E-2"/>
    <m/>
    <n v="2448.92"/>
    <n v="105.48114802701141"/>
    <e v="#DIV/0!"/>
    <n v="5.22"/>
    <s v=""/>
    <m/>
    <n v="806.4563175646631"/>
    <n v="351.65293969301388"/>
    <n v="551.30539907859531"/>
    <n v="736.75214101028996"/>
    <n v="10.147419364966858"/>
    <m/>
    <m/>
  </r>
  <r>
    <x v="3711"/>
    <n v="60836.32"/>
    <n v="283.67"/>
    <n v="25.51618235093553"/>
    <m/>
    <x v="207"/>
    <n v="2.253424173497439E-3"/>
    <n v="17.87710335640433"/>
    <n v="17.1403"/>
    <n v="4.2986607959273115E-2"/>
    <m/>
    <n v="2365.23"/>
    <n v="98.258369822220175"/>
    <e v="#DIV/0!"/>
    <n v="4.74"/>
    <s v=""/>
    <m/>
    <n v="774.63270033059553"/>
    <n v="337.30484488237579"/>
    <n v="537.6772418229566"/>
    <n v="711.574190452023"/>
    <n v="9.4525789996971277"/>
    <m/>
    <m/>
  </r>
  <r>
    <x v="3712"/>
    <n v="60632.480000000003"/>
    <n v="287.72000000000003"/>
    <n v="26.241615477054605"/>
    <m/>
    <x v="207"/>
    <n v="2.1889619084323902E-3"/>
    <n v="17.792332933325923"/>
    <n v="17.387899999999998"/>
    <n v="2.3259446702932784E-2"/>
    <m/>
    <n v="2349.79"/>
    <n v="96.962402037379562"/>
    <e v="#DIV/0!"/>
    <n v="4.6500000000000004"/>
    <s v=""/>
    <m/>
    <n v="772.03719275164622"/>
    <n v="335.70539815786873"/>
    <n v="545.35374208517317"/>
    <n v="706.92910075648422"/>
    <n v="9.3279052656484875"/>
    <m/>
    <m/>
  </r>
  <r>
    <x v="3713"/>
    <n v="60754.63"/>
    <n v="294.39"/>
    <n v="27.454985369454583"/>
    <m/>
    <x v="207"/>
    <n v="2.0873577919622906E-3"/>
    <n v="17.803291128511649"/>
    <n v="17.7956"/>
    <n v="4.3219270559280432E-4"/>
    <m/>
    <n v="2414.79"/>
    <n v="102.31290980908918"/>
    <e v="#DIV/0!"/>
    <n v="4.97"/>
    <s v=""/>
    <m/>
    <n v="773.59253640730083"/>
    <n v="335.91215717545799"/>
    <n v="557.99627461578655"/>
    <n v="726.4842063400348"/>
    <n v="9.8426308558662612"/>
    <m/>
    <m/>
  </r>
  <r>
    <x v="3714"/>
    <n v="62819.11"/>
    <n v="298.35000000000002"/>
    <n v="28.183414433844021"/>
    <m/>
    <x v="207"/>
    <n v="2.0310927651578346E-3"/>
    <n v="18.33127782396668"/>
    <n v="18.0383"/>
    <n v="1.6241986438116696E-2"/>
    <m/>
    <n v="2421.8000000000002"/>
    <n v="102.86514971537837"/>
    <e v="#DIV/0!"/>
    <n v="5.01"/>
    <s v=""/>
    <m/>
    <n v="799.8796904820133"/>
    <n v="345.87420006685392"/>
    <n v="565.50218598328729"/>
    <n v="728.59314926527622"/>
    <n v="9.8957570307705325"/>
    <m/>
    <m/>
  </r>
  <r>
    <x v="3715"/>
    <n v="62221.64"/>
    <n v="292.91000000000003"/>
    <n v="27.152369638242988"/>
    <m/>
    <x v="207"/>
    <n v="2.1050553771951959E-3"/>
    <n v="18.131584702039078"/>
    <n v="17.710999999999999"/>
    <n v="2.374708949461235E-2"/>
    <m/>
    <n v="2439.84"/>
    <n v="104.38350628480329"/>
    <e v="#DIV/0!"/>
    <n v="4.99"/>
    <s v=""/>
    <m/>
    <n v="792.27206728148894"/>
    <n v="342.10639405415685"/>
    <n v="555.19103501379141"/>
    <n v="734.0204431841571"/>
    <n v="10.041824846145103"/>
    <m/>
    <m/>
  </r>
  <r>
    <x v="3716"/>
    <n v="62131.73"/>
    <n v="286.88"/>
    <n v="26.031285190842482"/>
    <m/>
    <x v="207"/>
    <n v="2.1916173630989067E-3"/>
    <n v="18.080111507958449"/>
    <n v="17.3477"/>
    <n v="4.221951659058254E-2"/>
    <m/>
    <n v="2368.2800000000002"/>
    <n v="98.247114398532773"/>
    <e v="#DIV/0!"/>
    <n v="4.8899999999999997"/>
    <s v=""/>
    <m/>
    <n v="791.12723757964773"/>
    <n v="341.13519881078719"/>
    <n v="543.76157906782441"/>
    <n v="712.49177617555893"/>
    <n v="9.4514962137545879"/>
    <m/>
    <m/>
  </r>
  <r>
    <x v="3717"/>
    <n v="60581.93"/>
    <n v="280.64999999999998"/>
    <n v="24.897672013342426"/>
    <m/>
    <x v="207"/>
    <n v="2.2866913448032918E-3"/>
    <n v="17.60451691665126"/>
    <n v="16.974399999999999"/>
    <n v="3.7121601744465771E-2"/>
    <m/>
    <n v="2383.86"/>
    <n v="99.526302127544525"/>
    <e v="#DIV/0!"/>
    <n v="4.68"/>
    <s v=""/>
    <m/>
    <n v="771.39353641277307"/>
    <n v="332.16168914036854"/>
    <n v="531.95303668915551"/>
    <n v="717.17898456004684"/>
    <n v="9.5745556852866756"/>
    <m/>
    <m/>
  </r>
  <r>
    <x v="3718"/>
    <n v="60275.46"/>
    <n v="297.17"/>
    <n v="27.825438219286212"/>
    <m/>
    <x v="207"/>
    <n v="2.0173676722097544E-3"/>
    <n v="17.491010066866455"/>
    <n v="17.975300000000001"/>
    <n v="-2.6941966650545268E-2"/>
    <m/>
    <n v="2436.5100000000002"/>
    <n v="103.90851848775536"/>
    <e v="#DIV/0!"/>
    <n v="5.0599999999999996"/>
    <s v=""/>
    <m/>
    <n v="767.49123456955965"/>
    <n v="330.02004406529909"/>
    <n v="563.26557603034507"/>
    <n v="733.01862008272292"/>
    <n v="9.9961304215010625"/>
    <m/>
    <m/>
  </r>
  <r>
    <x v="3719"/>
    <n v="62848.4"/>
    <n v="310.52"/>
    <n v="30.314520301837234"/>
    <m/>
    <x v="207"/>
    <n v="1.8360070915413211E-3"/>
    <n v="18.161370952399359"/>
    <n v="18.783100000000001"/>
    <n v="-3.3100449212357996E-2"/>
    <m/>
    <n v="2628.9"/>
    <n v="120.26917633812984"/>
    <e v="#DIV/0!"/>
    <n v="5.75"/>
    <s v=""/>
    <m/>
    <n v="800.25264189973029"/>
    <n v="342.66840045738115"/>
    <n v="588.56959541320703"/>
    <n v="790.89872413225066"/>
    <n v="11.570046324008811"/>
    <m/>
    <m/>
  </r>
  <r>
    <x v="3720"/>
    <n v="66050.37"/>
    <n v="315.57"/>
    <n v="31.29675975935136"/>
    <m/>
    <x v="207"/>
    <n v="1.7761933953420485E-3"/>
    <n v="19.060004860170881"/>
    <n v="19.090299999999999"/>
    <n v="-1.5869389076713647E-3"/>
    <m/>
    <n v="2606.02"/>
    <n v="118.15971434261195"/>
    <e v="#DIV/0!"/>
    <n v="5.6"/>
    <s v=""/>
    <m/>
    <n v="841.02352790134171"/>
    <n v="359.62380787568242"/>
    <n v="598.14152783893394"/>
    <n v="784.0153269668408"/>
    <n v="11.367113421747465"/>
    <m/>
    <m/>
  </r>
  <r>
    <x v="3721"/>
    <n v="67042.460000000006"/>
    <n v="318.86"/>
    <n v="31.945482022420013"/>
    <m/>
    <x v="207"/>
    <n v="1.7390652464413325E-3"/>
    <n v="19.319284711555358"/>
    <n v="19.292100000000001"/>
    <n v="1.409111063873647E-3"/>
    <m/>
    <n v="2611.1"/>
    <n v="118.60432515768005"/>
    <e v="#DIV/0!"/>
    <n v="5.7"/>
    <s v=""/>
    <m/>
    <n v="853.65587245589381"/>
    <n v="364.51589516235327"/>
    <n v="604.37749965688272"/>
    <n v="785.54363368013981"/>
    <n v="11.409885542444716"/>
    <m/>
    <m/>
  </r>
  <r>
    <x v="3722"/>
    <n v="67617.08"/>
    <n v="314.12"/>
    <n v="30.991977097804028"/>
    <m/>
    <x v="207"/>
    <n v="1.7906787231953439E-3"/>
    <n v="19.457671291123777"/>
    <n v="19.003900000000002"/>
    <n v="2.3877798300547592E-2"/>
    <m/>
    <n v="2604.27"/>
    <n v="117.96787702749029"/>
    <e v="#DIV/0!"/>
    <n v="5.6"/>
    <s v=""/>
    <m/>
    <n v="860.97254516495912"/>
    <n v="367.12697050406439"/>
    <n v="595.39315120184403"/>
    <n v="783.48884335497598"/>
    <n v="11.348658430284059"/>
    <m/>
    <m/>
  </r>
  <r>
    <x v="3723"/>
    <n v="67419.11"/>
    <n v="323.01"/>
    <n v="32.742255233678051"/>
    <m/>
    <x v="207"/>
    <n v="1.6892284879486195E-3"/>
    <n v="19.373621660726037"/>
    <n v="19.541599999999999"/>
    <n v="-8.5959358125210494E-3"/>
    <m/>
    <n v="2641.55"/>
    <n v="121.32886284757355"/>
    <e v="#DIV/0!"/>
    <n v="5.84"/>
    <s v=""/>
    <m/>
    <n v="858.45178066631013"/>
    <n v="365.54112368209729"/>
    <n v="612.2435431354503"/>
    <n v="794.70444852658784"/>
    <n v="11.671989501608371"/>
    <m/>
    <m/>
  </r>
  <r>
    <x v="3724"/>
    <n v="69002"/>
    <n v="318.3"/>
    <n v="31.775892499427336"/>
    <m/>
    <x v="207"/>
    <n v="1.7384038363850078E-3"/>
    <n v="19.745563174017729"/>
    <n v="19.259699999999999"/>
    <n v="2.5226933649939109E-2"/>
    <m/>
    <n v="2665.71"/>
    <n v="123.49808847057169"/>
    <e v="#DIV/0!"/>
    <n v="5.96"/>
    <s v=""/>
    <m/>
    <n v="878.60681889061914"/>
    <n v="372.55890905509654"/>
    <n v="603.31605764531696"/>
    <n v="801.97293084810451"/>
    <n v="11.88067174014598"/>
    <m/>
    <m/>
  </r>
  <r>
    <x v="3725"/>
    <n v="67360.7"/>
    <n v="316.92"/>
    <n v="31.496564365211135"/>
    <m/>
    <x v="207"/>
    <n v="1.753387156849401E-3"/>
    <n v="19.248982905094199"/>
    <n v="19.1769"/>
    <n v="3.7588403284263272E-3"/>
    <m/>
    <n v="2620.1999999999998"/>
    <n v="119.26513336262869"/>
    <e v="#DIV/0!"/>
    <n v="5.73"/>
    <s v=""/>
    <m/>
    <n v="857.70804245160036"/>
    <n v="363.18944201999687"/>
    <n v="600.70036125967283"/>
    <n v="788.28134846183684"/>
    <n v="11.473456124495147"/>
    <m/>
    <m/>
  </r>
  <r>
    <x v="3726"/>
    <n v="67362.38"/>
    <n v="311.5"/>
    <n v="30.415582109822246"/>
    <m/>
    <x v="207"/>
    <n v="1.813269116940389E-3"/>
    <n v="19.222592840834505"/>
    <n v="18.851400000000002"/>
    <n v="1.969046547389075E-2"/>
    <m/>
    <n v="2509.1"/>
    <n v="109.13635682677338"/>
    <e v="#DIV/0!"/>
    <n v="5.21"/>
    <s v=""/>
    <m/>
    <n v="857.72943399758071"/>
    <n v="362.6915147912905"/>
    <n v="590.42711893344722"/>
    <n v="754.85716030287574"/>
    <n v="10.49905505770888"/>
    <m/>
    <m/>
  </r>
  <r>
    <x v="3727"/>
    <n v="66653.7"/>
    <n v="320.42"/>
    <n v="32.153644542880038"/>
    <m/>
    <x v="207"/>
    <n v="1.7093265059319003E-3"/>
    <n v="18.993812899181801"/>
    <n v="19.390499999999999"/>
    <n v="-2.0457806700095338E-2"/>
    <m/>
    <n v="2534.5"/>
    <n v="111.33089478770343"/>
    <e v="#DIV/0!"/>
    <n v="5.3"/>
    <s v=""/>
    <m/>
    <n v="848.7057668515356"/>
    <n v="358.37489921924265"/>
    <n v="607.33437383195871"/>
    <n v="762.49869386937098"/>
    <n v="10.710172375053528"/>
    <m/>
    <m/>
  </r>
  <r>
    <x v="3728"/>
    <n v="68165.3"/>
    <n v="313.18"/>
    <n v="30.696898355106512"/>
    <m/>
    <x v="207"/>
    <n v="1.7864831667834516E-3"/>
    <n v="19.397447833252173"/>
    <n v="18.9558"/>
    <n v="2.3298823223085963E-2"/>
    <m/>
    <n v="2435.9299999999998"/>
    <n v="102.65739253228857"/>
    <e v="#DIV/0!"/>
    <n v="5.04"/>
    <s v=""/>
    <m/>
    <n v="867.95306500861886"/>
    <n v="365.99067545051565"/>
    <n v="593.61144496814438"/>
    <n v="732.84412837136188"/>
    <n v="9.8757705279467629"/>
    <m/>
    <m/>
  </r>
  <r>
    <x v="3729"/>
    <n v="67922.67"/>
    <n v="327.20999999999998"/>
    <n v="33.435154954635372"/>
    <m/>
    <x v="207"/>
    <n v="1.6263265736469852E-3"/>
    <n v="19.247575796956198"/>
    <n v="19.807700000000001"/>
    <n v="-2.8278104123335979E-2"/>
    <m/>
    <n v="2565.35"/>
    <n v="113.51958153288753"/>
    <e v="#DIV/0!"/>
    <n v="5.17"/>
    <s v=""/>
    <m/>
    <n v="864.86364191265886"/>
    <n v="363.16289273050864"/>
    <n v="620.20435822219338"/>
    <n v="771.77984782710223"/>
    <n v="10.920726798069857"/>
    <m/>
    <m/>
  </r>
  <r>
    <x v="3730"/>
    <n v="69910.05"/>
    <n v="341.36"/>
    <n v="35.733542223409088"/>
    <m/>
    <x v="207"/>
    <n v="1.4855828830211614E-3"/>
    <n v="19.78309565307082"/>
    <n v="20.666499999999999"/>
    <n v="-4.2745716349124385E-2"/>
    <m/>
    <n v="2637.96"/>
    <n v="119.92949377812059"/>
    <e v="#DIV/0!"/>
    <n v="5.68"/>
    <s v=""/>
    <m/>
    <n v="890.16907682363023"/>
    <n v="373.26707115343328"/>
    <n v="647.02472333586365"/>
    <n v="793.62440500281946"/>
    <n v="11.537368433676248"/>
    <m/>
    <m/>
  </r>
  <r>
    <x v="3731"/>
    <n v="72715.37"/>
    <n v="337.62"/>
    <n v="34.946323102778287"/>
    <m/>
    <x v="207"/>
    <n v="1.5180581642840097E-3"/>
    <n v="20.548219930873731"/>
    <n v="20.442699999999999"/>
    <n v="5.1617413978453097E-3"/>
    <m/>
    <n v="2657.37"/>
    <n v="121.67789582020785"/>
    <e v="#DIV/0!"/>
    <n v="5.79"/>
    <s v=""/>
    <m/>
    <n v="925.88939335315433"/>
    <n v="387.70342142197921"/>
    <n v="639.93580704433532"/>
    <n v="799.46386037784578"/>
    <n v="11.705566913418625"/>
    <m/>
    <m/>
  </r>
  <r>
    <x v="3732"/>
    <n v="72335.05"/>
    <n v="327.99"/>
    <n v="32.948789365141565"/>
    <m/>
    <x v="207"/>
    <n v="1.604578870305524E-3"/>
    <n v="20.412214436956624"/>
    <n v="19.8629"/>
    <n v="2.7655298921941185E-2"/>
    <m/>
    <n v="2515.8000000000002"/>
    <n v="108.69852949754898"/>
    <e v="#DIV/0!"/>
    <n v="5.13"/>
    <s v=""/>
    <m/>
    <n v="921.04675480122148"/>
    <n v="385.13727235888581"/>
    <n v="621.68279530973143"/>
    <n v="756.87284041687258"/>
    <n v="10.456935516898177"/>
    <m/>
    <m/>
  </r>
  <r>
    <x v="3733"/>
    <n v="70216.899999999994"/>
    <n v="324.56"/>
    <n v="32.25576764455414"/>
    <m/>
    <x v="207"/>
    <n v="1.6380555474904556E-3"/>
    <n v="19.786835216291511"/>
    <n v="18.6767"/>
    <n v="5.9439580669578218E-2"/>
    <m/>
    <n v="2511.89"/>
    <n v="108.34599006032371"/>
    <e v="#DIV/0!"/>
    <n v="5.15"/>
    <s v=""/>
    <m/>
    <n v="894.07621723081513"/>
    <n v="373.33762916089881"/>
    <n v="615.18146298889121"/>
    <n v="755.69652560407735"/>
    <n v="10.423020778775513"/>
    <m/>
    <m/>
  </r>
  <r>
    <x v="3734"/>
    <n v="68742.13"/>
    <n v="315.02"/>
    <n v="30.3485607437864"/>
    <m/>
    <x v="207"/>
    <n v="1.7342671110063448E-3"/>
    <n v="19.290243814173667"/>
    <n v="18.129200000000001"/>
    <n v="6.404274949659472E-2"/>
    <m/>
    <n v="2397.0300000000002"/>
    <n v="98.397456010323822"/>
    <e v="#DIV/0!"/>
    <n v="4.76"/>
    <s v=""/>
    <m/>
    <n v="875.29787778709897"/>
    <n v="363.96795206490134"/>
    <n v="597.09904014900326"/>
    <n v="721.14114979905241"/>
    <n v="9.4659592662657168"/>
    <m/>
    <m/>
  </r>
  <r>
    <x v="3735"/>
    <n v="67811.17"/>
    <n v="325.18"/>
    <n v="32.302265040227539"/>
    <m/>
    <x v="207"/>
    <n v="1.6223099440633216E-3"/>
    <n v="19.0024377590494"/>
    <n v="18.714600000000001"/>
    <n v="1.5380385316779321E-2"/>
    <m/>
    <n v="2422.65"/>
    <n v="100.48724260744909"/>
    <e v="#DIV/0!"/>
    <n v="4.76"/>
    <s v=""/>
    <m/>
    <n v="863.44390537884385"/>
    <n v="358.53763291058925"/>
    <n v="616.35663093026756"/>
    <n v="728.84886987675338"/>
    <n v="9.6669993704072343"/>
    <m/>
    <m/>
  </r>
  <r>
    <x v="3736"/>
    <n v="69358.5"/>
    <n v="357.83"/>
    <n v="38.784266974746217"/>
    <m/>
    <x v="207"/>
    <n v="1.2964464208556749E-3"/>
    <n v="19.408908928404234"/>
    <n v="20.596599999999999"/>
    <n v="-5.7664423817317623E-2"/>
    <m/>
    <n v="2724.17"/>
    <n v="125.48329107483424"/>
    <e v="#DIV/0!"/>
    <n v="5.86"/>
    <s v=""/>
    <m/>
    <n v="883.14615587990215"/>
    <n v="366.20692317507013"/>
    <n v="678.24249106887771"/>
    <n v="819.5604919621718"/>
    <n v="12.071650732379908"/>
    <m/>
    <m/>
  </r>
  <r>
    <x v="3737"/>
    <n v="75637.09"/>
    <n v="359.25"/>
    <n v="39.087374748790232"/>
    <m/>
    <x v="207"/>
    <n v="1.2860893897492858E-3"/>
    <n v="21.13633048127431"/>
    <n v="20.680099999999999"/>
    <n v="2.206132858517651E-2"/>
    <m/>
    <n v="2895.59"/>
    <n v="141.25639033537291"/>
    <e v="#DIV/0!"/>
    <n v="6.78"/>
    <s v=""/>
    <m/>
    <n v="963.09183842560299"/>
    <n v="398.79988006081629"/>
    <n v="680.93400474106227"/>
    <n v="871.13181810266792"/>
    <n v="13.589042758118456"/>
    <m/>
    <m/>
  </r>
  <r>
    <x v="3738"/>
    <n v="75902.84"/>
    <n v="360.11"/>
    <n v="39.269780953513674"/>
    <m/>
    <x v="207"/>
    <n v="1.2798649652459029E-3"/>
    <n v="21.180985059537075"/>
    <n v="20.7332"/>
    <n v="2.15974890290489E-2"/>
    <m/>
    <n v="2962.3"/>
    <n v="147.74505724650135"/>
    <e v="#DIV/0!"/>
    <n v="6.95"/>
    <s v=""/>
    <m/>
    <n v="966.4756499400545"/>
    <n v="399.64242179109129"/>
    <n v="682.56407640168106"/>
    <n v="891.20137338695508"/>
    <n v="14.21326069182869"/>
    <m/>
    <m/>
  </r>
  <r>
    <x v="3739"/>
    <n v="80471.41"/>
    <n v="408.47"/>
    <n v="49.799025476156977"/>
    <m/>
    <x v="207"/>
    <n v="9.3604632348109093E-4"/>
    <n v="22.361955864182608"/>
    <n v="23.514399999999998"/>
    <n v="-4.9010144244266973E-2"/>
    <m/>
    <n v="3374.81"/>
    <n v="188.816340396778"/>
    <e v="#DIV/0!"/>
    <n v="8.98"/>
    <s v=""/>
    <m/>
    <n v="1024.6475399516355"/>
    <n v="421.92495639023656"/>
    <n v="774.22717582903749"/>
    <n v="1015.3040903757316"/>
    <n v="18.164369887913942"/>
    <m/>
    <m/>
  </r>
  <r>
    <x v="3740"/>
    <n v="88705.56"/>
    <n v="419.54"/>
    <n v="52.491916995545701"/>
    <m/>
    <x v="207"/>
    <n v="8.8526176503578443E-4"/>
    <n v="24.615709949487442"/>
    <n v="24.148"/>
    <n v="1.9368475628931625E-2"/>
    <m/>
    <n v="3246.26"/>
    <n v="174.40831334135774"/>
    <e v="#DIV/0!"/>
    <n v="8.52"/>
    <s v=""/>
    <m/>
    <n v="1129.4934913409893"/>
    <n v="464.44874545108752"/>
    <n v="795.20960987909609"/>
    <n v="976.63010848703266"/>
    <n v="16.778299528538462"/>
    <m/>
    <m/>
  </r>
  <r>
    <x v="3741"/>
    <n v="87929.97"/>
    <n v="420.38"/>
    <n v="52.695761748601967"/>
    <m/>
    <x v="207"/>
    <n v="8.8167075331442026E-4"/>
    <n v="24.366424047492472"/>
    <n v="24.194800000000001"/>
    <n v="7.0934269963989216E-3"/>
    <m/>
    <n v="3192.6"/>
    <n v="168.61962284850028"/>
    <e v="#DIV/0!"/>
    <n v="7.91"/>
    <s v=""/>
    <m/>
    <n v="1119.6178549440244"/>
    <n v="459.74522381072882"/>
    <n v="796.80177289644473"/>
    <n v="960.486616708366"/>
    <n v="16.221420208359092"/>
    <m/>
    <m/>
  </r>
  <r>
    <x v="3742"/>
    <n v="90574.88"/>
    <n v="409.54"/>
    <n v="49.972090777209232"/>
    <m/>
    <x v="207"/>
    <n v="9.270947233223347E-4"/>
    <n v="25.064323616034109"/>
    <n v="23.5702"/>
    <n v="6.3390366481154592E-2"/>
    <m/>
    <n v="3058.95"/>
    <n v="154.48105722306954"/>
    <e v="#DIV/0!"/>
    <n v="7.51"/>
    <s v=""/>
    <m/>
    <n v="1153.2956608243176"/>
    <n v="472.91317954814878"/>
    <n v="776.2552882439935"/>
    <n v="920.2783111508038"/>
    <n v="14.861272378117322"/>
    <m/>
    <m/>
  </r>
  <r>
    <x v="3743"/>
    <n v="87284.18"/>
    <n v="428.45"/>
    <n v="54.580308684748012"/>
    <m/>
    <x v="207"/>
    <n v="8.4143157265583173E-4"/>
    <n v="24.119989098502984"/>
    <n v="24.666"/>
    <n v="-2.2136175362726718E-2"/>
    <m/>
    <n v="3103.04"/>
    <n v="158.91275434554035"/>
    <e v="#DIV/0!"/>
    <n v="7.5"/>
    <s v=""/>
    <m/>
    <n v="1111.3949701353033"/>
    <n v="455.09549389725726"/>
    <n v="812.09791045597251"/>
    <n v="933.5426896920153"/>
    <n v="15.287607226015567"/>
    <m/>
    <m/>
  </r>
  <r>
    <x v="3744"/>
    <n v="89843.72"/>
    <n v="428.82"/>
    <n v="54.654807053463976"/>
    <m/>
    <x v="207"/>
    <n v="8.3993448849573786E-4"/>
    <n v="24.723465365850775"/>
    <n v="24.6875"/>
    <n v="1.456824945854196E-3"/>
    <m/>
    <n v="3207.86"/>
    <n v="169.57995648338121"/>
    <e v="#DIV/0!"/>
    <n v="7.81"/>
    <s v=""/>
    <m/>
    <n v="1143.9857544201545"/>
    <n v="466.48187259014657"/>
    <n v="812.79922035647132"/>
    <n v="965.0775538038273"/>
    <n v="16.313805514223645"/>
    <m/>
    <m/>
  </r>
  <r>
    <x v="3745"/>
    <n v="90536.81"/>
    <n v="433.64"/>
    <n v="55.876726589543487"/>
    <m/>
    <x v="207"/>
    <n v="8.2100879099606284E-4"/>
    <n v="24.87941447711383"/>
    <n v="24.958500000000001"/>
    <n v="-3.1686809257835957E-3"/>
    <m/>
    <n v="3111.38"/>
    <n v="159.35776957784404"/>
    <e v="#DIV/0!"/>
    <n v="7.54"/>
    <s v=""/>
    <m/>
    <n v="1152.8109131127271"/>
    <n v="469.4243174446305"/>
    <n v="821.93520338459075"/>
    <n v="936.05176016227404"/>
    <n v="15.330418252160516"/>
    <m/>
    <m/>
  </r>
  <r>
    <x v="3746"/>
    <n v="92341.89"/>
    <n v="441.56"/>
    <n v="57.910809540259102"/>
    <m/>
    <x v="207"/>
    <n v="7.9097624806977185E-4"/>
    <n v="25.340027104036395"/>
    <n v="25.411000000000001"/>
    <n v="-2.7929989360357954E-3"/>
    <m/>
    <n v="3072.19"/>
    <n v="155.32230064131073"/>
    <e v="#DIV/0!"/>
    <n v="7.39"/>
    <s v=""/>
    <m/>
    <n v="1175.7951106235685"/>
    <n v="478.11514769702262"/>
    <n v="836.94702611959212"/>
    <n v="924.26153573428394"/>
    <n v="14.942201055066549"/>
    <m/>
    <m/>
  </r>
  <r>
    <x v="3747"/>
    <n v="94334.64"/>
    <n v="460.32"/>
    <n v="62.824001637667301"/>
    <m/>
    <x v="207"/>
    <n v="7.2372466353799487E-4"/>
    <n v="25.850732954641792"/>
    <n v="26.485199999999999"/>
    <n v="-2.3955531593426005E-2"/>
    <m/>
    <n v="3361.05"/>
    <n v="184.50541503265197"/>
    <n v="168"/>
    <n v="8.76"/>
    <n v="9.8246518051499754E-2"/>
    <m/>
    <n v="1201.1689220832984"/>
    <n v="487.75113593766019"/>
    <n v="872.50533350704461"/>
    <n v="1011.1644249475831"/>
    <n v="17.749653435362085"/>
    <m/>
    <m/>
  </r>
  <r>
    <x v="3748"/>
    <n v="98496.43"/>
    <n v="463.99"/>
    <n v="63.818063248130173"/>
    <m/>
    <x v="207"/>
    <n v="7.1214688976840791E-4"/>
    <n v="26.953520847685184"/>
    <n v="26.6951"/>
    <n v="9.6804599977218242E-3"/>
    <m/>
    <n v="3331.6"/>
    <n v="180.96943955723015"/>
    <n v="188.79999999999998"/>
    <n v="8.39"/>
    <n v="-4.1475426073992794E-2"/>
    <m/>
    <n v="1254.1612566937558"/>
    <n v="508.55851685308721"/>
    <n v="879.46156954712728"/>
    <n v="1002.3044578793435"/>
    <n v="17.409488138676512"/>
    <m/>
    <m/>
  </r>
  <r>
    <x v="3749"/>
    <n v="98033.45"/>
    <n v="442.69"/>
    <n v="57.937820669047234"/>
    <m/>
    <x v="207"/>
    <n v="7.774936797608511E-4"/>
    <n v="26.714641313098721"/>
    <n v="25.4724"/>
    <n v="4.876812994059132E-2"/>
    <m/>
    <n v="3413.54"/>
    <n v="188.92181608064681"/>
    <n v="168.79999999999998"/>
    <n v="9.4700000000000006"/>
    <n v="0.11920507156781301"/>
    <m/>
    <n v="1248.2661031473372"/>
    <n v="504.05134235435077"/>
    <n v="839.08886446435872"/>
    <n v="1026.9559248257458"/>
    <n v="18.174516781620003"/>
    <m/>
    <m/>
  </r>
  <r>
    <x v="3750"/>
    <n v="93087.28"/>
    <n v="424.43"/>
    <n v="52.542794289490402"/>
    <m/>
    <x v="207"/>
    <n v="8.4159305520191342E-4"/>
    <n v="25.331374190095811"/>
    <n v="24.421299999999999"/>
    <n v="3.7265591516250751E-2"/>
    <m/>
    <n v="3326.52"/>
    <n v="178.99026063628818"/>
    <e v="#DIV/0!"/>
    <n v="8.4600000000000009"/>
    <s v=""/>
    <m/>
    <n v="1185.2862085154104"/>
    <n v="477.95188468196244"/>
    <n v="804.4782731586613"/>
    <n v="1000.7761511660445"/>
    <n v="17.219088632368923"/>
    <m/>
    <m/>
  </r>
  <r>
    <x v="3751"/>
    <n v="91978.14"/>
    <n v="452.2"/>
    <n v="59.411268950636739"/>
    <m/>
    <x v="207"/>
    <n v="7.3142018306734924E-4"/>
    <n v="24.994610981871261"/>
    <n v="26.017900000000001"/>
    <n v="-3.9330192603120873E-2"/>
    <m/>
    <n v="3657.25"/>
    <n v="214.22321554079173"/>
    <n v="195.39999999999998"/>
    <n v="10.050000000000001"/>
    <n v="9.6331706964133845E-2"/>
    <m/>
    <n v="1171.1634589269297"/>
    <n v="471.59784289747057"/>
    <n v="857.11442433934121"/>
    <n v="1100.2755368529322"/>
    <n v="20.608543293892033"/>
    <m/>
    <m/>
  </r>
  <r>
    <x v="3752"/>
    <n v="95653.95"/>
    <n v="454.19"/>
    <n v="59.919723190685993"/>
    <m/>
    <x v="207"/>
    <n v="7.2494457634786639E-4"/>
    <n v="25.920976932375812"/>
    <n v="26.136099999999999"/>
    <n v="-8.2308786553536573E-3"/>
    <m/>
    <n v="3593.49"/>
    <n v="206.06392740554912"/>
    <n v="197.60000000000002"/>
    <n v="9.81"/>
    <n v="4.2833640716341659E-2"/>
    <m/>
    <n v="1217.9677795400471"/>
    <n v="489.0764979686968"/>
    <n v="860.88633434472672"/>
    <n v="1081.0934825143602"/>
    <n v="19.823609493145923"/>
    <m/>
    <m/>
  </r>
  <r>
    <x v="3753"/>
    <n v="97276.01"/>
    <n v="446.18"/>
    <n v="57.785356980626219"/>
    <m/>
    <x v="207"/>
    <n v="7.5047678185062269E-4"/>
    <n v="26.250298874561576"/>
    <n v="24.699400000000001"/>
    <n v="6.279095340621943E-2"/>
    <m/>
    <n v="3644.2"/>
    <n v="210.82023774221017"/>
    <n v="196.20000000000002"/>
    <n v="9.9"/>
    <n v="7.4517011937870192E-2"/>
    <m/>
    <n v="1238.6215718453386"/>
    <n v="495.29013808761113"/>
    <n v="845.70392271500953"/>
    <n v="1096.3494733473117"/>
    <n v="20.28117254131892"/>
    <m/>
    <m/>
  </r>
  <r>
    <x v="3754"/>
    <n v="95854.59"/>
    <n v="445.72"/>
    <n v="57.65925503130385"/>
    <m/>
    <x v="207"/>
    <n v="7.5198516010490193E-4"/>
    <n v="25.830616205413108"/>
    <n v="24.6768"/>
    <n v="4.6757124319729781E-2"/>
    <m/>
    <n v="3620.71"/>
    <n v="207.75495712456561"/>
    <n v="226.6"/>
    <n v="9.82"/>
    <n v="-8.3164355143135027E-2"/>
    <m/>
    <n v="1220.5225413171293"/>
    <n v="487.37157349721105"/>
    <n v="844.83202391979478"/>
    <n v="1089.2825590371947"/>
    <n v="19.986288683109692"/>
    <m/>
    <m/>
  </r>
  <r>
    <x v="3755"/>
    <n v="95988.53"/>
    <n v="461.28"/>
    <n v="61.677566174033245"/>
    <m/>
    <x v="207"/>
    <n v="6.994426992794116E-4"/>
    <n v="25.830602874761567"/>
    <n v="25.541799999999999"/>
    <n v="1.1307068208253446E-2"/>
    <m/>
    <n v="3841.33"/>
    <n v="232.68400346396893"/>
    <n v="219"/>
    <n v="11.37"/>
    <n v="6.2484034082049833E-2"/>
    <m/>
    <n v="1222.2280077865389"/>
    <n v="487.37132197473221"/>
    <n v="874.32494838401442"/>
    <n v="1155.6555958655476"/>
    <n v="22.384494355936067"/>
    <m/>
    <m/>
  </r>
  <r>
    <x v="3756"/>
    <n v="98741.54"/>
    <n v="460.64"/>
    <n v="61.499003408507235"/>
    <m/>
    <x v="207"/>
    <n v="7.0134716457588987E-4"/>
    <n v="26.534349612389622"/>
    <n v="25.511299999999999"/>
    <n v="4.0101822031398893E-2"/>
    <m/>
    <n v="3811.01"/>
    <n v="228.62845353489487"/>
    <n v="245.39999999999998"/>
    <n v="10.93"/>
    <n v="-6.8343710126752666E-2"/>
    <m/>
    <n v="1257.282257786163"/>
    <n v="500.64960198686128"/>
    <n v="873.11187179936792"/>
    <n v="1146.533891230267"/>
    <n v="21.994345342054103"/>
    <m/>
    <m/>
  </r>
  <r>
    <x v="3757"/>
    <n v="97074.23"/>
    <n v="472.91"/>
    <n v="64.767474717189714"/>
    <m/>
    <x v="207"/>
    <n v="6.6394729334002384E-4"/>
    <n v="26.049887620542776"/>
    <n v="26.194900000000001"/>
    <n v="-5.5359012425023613E-3"/>
    <m/>
    <n v="4005.81"/>
    <n v="251.58042881089358"/>
    <n v="206"/>
    <n v="12.33"/>
    <n v="0.2212642175286097"/>
    <m/>
    <n v="1236.0522943763413"/>
    <n v="491.50878237232536"/>
    <n v="896.36882444563889"/>
    <n v="1205.139038425277"/>
    <n v="24.202354287124251"/>
    <m/>
    <m/>
  </r>
  <r>
    <x v="3758"/>
    <n v="101237.06"/>
    <n v="446.87"/>
    <n v="57.614008107647372"/>
    <m/>
    <x v="207"/>
    <n v="7.3703103124366388E-4"/>
    <n v="27.053376157828982"/>
    <n v="24.753499999999999"/>
    <n v="9.2911150254670449E-2"/>
    <m/>
    <n v="3718.69"/>
    <n v="214.43825832226884"/>
    <n v="196.20000000000002"/>
    <n v="10.38"/>
    <n v="9.2957483803612684E-2"/>
    <m/>
    <n v="1289.0578713724058"/>
    <n v="510.44258493879693"/>
    <n v="847.01177090783153"/>
    <n v="1118.7596243460607"/>
    <n v="20.629230680461799"/>
    <m/>
    <m/>
  </r>
  <r>
    <x v="3759"/>
    <n v="97441.23"/>
    <n v="447.75"/>
    <n v="57.833948597344083"/>
    <m/>
    <x v="207"/>
    <n v="7.340898643966808E-4"/>
    <n v="26.002676508680679"/>
    <n v="24.803100000000001"/>
    <n v="4.8363975014440896E-2"/>
    <m/>
    <n v="3631.83"/>
    <n v="204.07939599553325"/>
    <n v="216.4"/>
    <n v="9.82"/>
    <n v="-5.6934399281269643E-2"/>
    <m/>
    <n v="1240.7253285280015"/>
    <n v="490.61800401489842"/>
    <n v="848.6797512117206"/>
    <n v="1092.627986330873"/>
    <n v="19.632695070644349"/>
    <m/>
    <m/>
  </r>
  <r>
    <x v="3760"/>
    <n v="96656.06"/>
    <n v="471.71"/>
    <n v="64.015851718925632"/>
    <m/>
    <x v="207"/>
    <n v="6.5548641129440635E-4"/>
    <n v="25.757145581141526"/>
    <n v="26.13"/>
    <n v="-1.426920852883562E-2"/>
    <m/>
    <n v="3832.82"/>
    <n v="226.28897096789902"/>
    <n v="220.39999999999998"/>
    <n v="10.79"/>
    <n v="2.6719469001356799E-2"/>
    <m/>
    <n v="1230.7277093866962"/>
    <n v="485.98533116089544"/>
    <n v="894.09430584942652"/>
    <n v="1153.0953812729938"/>
    <n v="21.769284170950268"/>
    <m/>
    <m/>
  </r>
  <r>
    <x v="3761"/>
    <n v="101167.8"/>
    <n v="463.8"/>
    <n v="61.861458409635254"/>
    <m/>
    <x v="207"/>
    <n v="6.7743570155854248E-4"/>
    <n v="26.921812767988328"/>
    <n v="25.686199999999999"/>
    <n v="4.8104148063486507E-2"/>
    <m/>
    <n v="3883.1"/>
    <n v="231.83829242076109"/>
    <n v="224"/>
    <n v="11.04"/>
    <n v="3.4992376878397735E-2"/>
    <m/>
    <n v="1288.1759794232396"/>
    <n v="507.96024941062512"/>
    <n v="879.10143743606034"/>
    <n v="1168.2220075613156"/>
    <n v="22.303135887835058"/>
    <m/>
    <m/>
  </r>
  <r>
    <x v="3762"/>
    <n v="100046.65"/>
    <n v="472.74"/>
    <n v="64.23854089719984"/>
    <m/>
    <x v="207"/>
    <n v="6.51284546570855E-4"/>
    <n v="26.586299556116316"/>
    <n v="26.177299999999999"/>
    <n v="1.5624207084623531E-2"/>
    <m/>
    <n v="3911.21"/>
    <n v="234.80219698198385"/>
    <e v="#DIV/0!"/>
    <n v="11.21"/>
    <s v=""/>
    <m/>
    <n v="1273.9003057471255"/>
    <n v="501.62979253345247"/>
    <n v="896.0466009778421"/>
    <n v="1176.6788386067558"/>
    <n v="22.588267241664877"/>
    <m/>
    <m/>
  </r>
  <r>
    <x v="3763"/>
    <n v="104293.58"/>
    <n v="492.72"/>
    <n v="69.06633582496822"/>
    <m/>
    <x v="207"/>
    <n v="5.9619854254982607E-4"/>
    <n v="27.598975757228736"/>
    <n v="27.2697"/>
    <n v="1.207478473282575E-2"/>
    <m/>
    <n v="3987.48"/>
    <n v="242.7397532736274"/>
    <n v="225.2"/>
    <n v="11.89"/>
    <n v="7.7885227680405844E-2"/>
    <m/>
    <n v="1327.9767333485161"/>
    <n v="520.73694776561877"/>
    <n v="933.91733560477724"/>
    <n v="1199.6244986507159"/>
    <n v="23.351870159635698"/>
    <m/>
    <m/>
  </r>
  <r>
    <x v="3764"/>
    <n v="106030.69"/>
    <n v="495.65"/>
    <n v="69.879328291569806"/>
    <m/>
    <x v="207"/>
    <n v="5.8907682023104759E-4"/>
    <n v="28.019496454725836"/>
    <n v="27.433199999999999"/>
    <n v="2.1371785089812301E-2"/>
    <m/>
    <n v="3886.77"/>
    <n v="230.09341047985782"/>
    <n v="195.2"/>
    <n v="11.27"/>
    <n v="0.17875722581894382"/>
    <m/>
    <n v="1350.0954645615689"/>
    <n v="528.67132425890418"/>
    <n v="939.47095184386217"/>
    <n v="1169.3261189073407"/>
    <n v="22.135276046262526"/>
    <m/>
    <m/>
  </r>
  <r>
    <x v="3765"/>
    <n v="106147.3"/>
    <n v="465.37"/>
    <n v="61.333868316616119"/>
    <m/>
    <x v="207"/>
    <n v="6.6102132438995427E-4"/>
    <n v="28.011156461293616"/>
    <n v="25.817299999999999"/>
    <n v="8.4976215998327387E-2"/>
    <m/>
    <n v="3618.79"/>
    <n v="198.03385556303931"/>
    <n v="161.80000000000001"/>
    <n v="9.84"/>
    <n v="0.22394224699035403"/>
    <m/>
    <n v="1351.5802670477408"/>
    <n v="528.51396542202258"/>
    <n v="882.07726593277141"/>
    <n v="1088.7049313030345"/>
    <n v="19.051106462595929"/>
    <m/>
    <m/>
  </r>
  <r>
    <x v="3766"/>
    <n v="100070.69"/>
    <n v="444.37"/>
    <n v="55.791713196761805"/>
    <m/>
    <x v="207"/>
    <n v="7.2064459738744322E-4"/>
    <n v="26.370740850634107"/>
    <n v="24.700600000000001"/>
    <n v="6.7615396007955519E-2"/>
    <m/>
    <n v="3417.93"/>
    <n v="175.7562885047339"/>
    <n v="168.2"/>
    <n v="8.14"/>
    <n v="4.4924426306384824E-2"/>
    <m/>
    <n v="1274.2064085836539"/>
    <n v="497.56263499309654"/>
    <n v="842.27319049905589"/>
    <n v="1028.2766465720808"/>
    <n v="16.907976437940651"/>
    <m/>
    <m/>
  </r>
  <r>
    <x v="3767"/>
    <n v="97484.7"/>
    <n v="445.5"/>
    <n v="56.068701804551893"/>
    <m/>
    <x v="207"/>
    <n v="7.169419927004324E-4"/>
    <n v="25.653418438879093"/>
    <n v="24.744900000000001"/>
    <n v="3.6715381306010153E-2"/>
    <m/>
    <n v="3472.55"/>
    <n v="181.07079215585625"/>
    <n v="164.20000000000002"/>
    <n v="8.41"/>
    <n v="0.10274538462762628"/>
    <m/>
    <n v="1241.2788347802432"/>
    <n v="484.02820942067865"/>
    <n v="844.41502884382248"/>
    <n v="1044.7089522178276"/>
    <n v="17.419238386386414"/>
    <m/>
    <m/>
  </r>
  <r>
    <x v="3768"/>
    <n v="95099.39"/>
    <n v="429.18"/>
    <n v="51.941983647735334"/>
    <m/>
    <x v="207"/>
    <n v="7.6943213964161675E-4"/>
    <n v="24.921063039714173"/>
    <n v="22.783999999999999"/>
    <n v="9.3796657290825758E-2"/>
    <m/>
    <n v="3415.79"/>
    <n v="174.27563691787051"/>
    <n v="174"/>
    <n v="8.19"/>
    <n v="1.5841202176465341E-3"/>
    <m/>
    <n v="1210.9065320764378"/>
    <n v="470.2101417287671"/>
    <n v="813.48157593533506"/>
    <n v="1027.6328323267148"/>
    <n v="16.765535889403399"/>
    <m/>
    <m/>
  </r>
  <r>
    <x v="3769"/>
    <n v="94684.34"/>
    <n v="457.15"/>
    <n v="58.705106315767509"/>
    <m/>
    <x v="207"/>
    <n v="6.6910308497895258E-4"/>
    <n v="24.777662769161893"/>
    <n v="24.264900000000001"/>
    <n v="2.1131872340784064E-2"/>
    <m/>
    <n v="3492.05"/>
    <n v="181.75333714063316"/>
    <e v="#DIV/0!"/>
    <n v="8.6999999999999993"/>
    <s v=""/>
    <m/>
    <n v="1205.6216742436131"/>
    <n v="467.50446816127612"/>
    <n v="866.496813548717"/>
    <n v="1050.5754838928929"/>
    <n v="17.484900074048486"/>
    <m/>
    <m/>
  </r>
  <r>
    <x v="3770"/>
    <n v="99297.7"/>
    <n v="439.76"/>
    <n v="54.225742263644001"/>
    <m/>
    <x v="207"/>
    <n v="7.1997365864247308E-4"/>
    <n v="25.912425632247455"/>
    <n v="23.346900000000002"/>
    <n v="0.10988720696312804"/>
    <m/>
    <n v="3331.23"/>
    <n v="164.46215277791589"/>
    <e v="#DIV/0!"/>
    <n v="7.76"/>
    <s v=""/>
    <m/>
    <n v="1264.3638781507061"/>
    <n v="488.91515220110603"/>
    <n v="833.53524822527356"/>
    <n v="1002.1931442014064"/>
    <n v="15.82146634842656"/>
    <m/>
    <m/>
  </r>
  <r>
    <x v="3771"/>
    <n v="95704.98"/>
    <n v="434.31"/>
    <n v="52.875314840738959"/>
    <m/>
    <x v="207"/>
    <n v="7.3778162552978332E-4"/>
    <n v="24.940018157580081"/>
    <n v="23.062999999999999"/>
    <n v="8.1386556717689906E-2"/>
    <m/>
    <n v="3328.92"/>
    <n v="163.95986091639548"/>
    <n v="154.60000000000002"/>
    <n v="7.75"/>
    <n v="6.0542438010319888E-2"/>
    <m/>
    <n v="1218.6175477492004"/>
    <n v="470.56778653083717"/>
    <n v="823.20514293414271"/>
    <n v="1001.4981858337449"/>
    <n v="15.773145238372351"/>
    <m/>
    <m/>
  </r>
  <r>
    <x v="3772"/>
    <n v="93527.2"/>
    <n v="432.7"/>
    <n v="52.464316160662115"/>
    <m/>
    <x v="207"/>
    <n v="7.432131770203212E-4"/>
    <n v="24.270582977257973"/>
    <n v="22.978999999999999"/>
    <n v="5.620710114704619E-2"/>
    <m/>
    <n v="3356.39"/>
    <n v="165.83243269815276"/>
    <n v="160.6"/>
    <n v="8.02"/>
    <n v="3.2580527385758229E-2"/>
    <m/>
    <n v="1190.8877376271225"/>
    <n v="457.9368963270021"/>
    <n v="820.1534971508911"/>
    <n v="1009.7624743011315"/>
    <n v="15.953289003546658"/>
    <m/>
    <m/>
  </r>
  <r>
    <x v="3773"/>
    <n v="92643.25"/>
    <n v="428.9"/>
    <n v="51.536612594428611"/>
    <m/>
    <x v="207"/>
    <n v="7.5622838370002343E-4"/>
    <n v="24.007636483089531"/>
    <n v="22.7807"/>
    <n v="5.3858594472054433E-2"/>
    <m/>
    <n v="3332.53"/>
    <n v="163.20174859729948"/>
    <n v="166.20000000000002"/>
    <n v="7.8"/>
    <n v="-1.8040020473529039E-2"/>
    <m/>
    <n v="1179.6323465144249"/>
    <n v="452.97562689427394"/>
    <n v="812.95085492955207"/>
    <n v="1002.5842463130775"/>
    <n v="15.700213877920675"/>
    <m/>
    <m/>
  </r>
  <r>
    <x v="3774"/>
    <n v="94416.29"/>
    <n v="447.42"/>
    <n v="55.97384050592634"/>
    <m/>
    <x v="207"/>
    <n v="6.9088078958706505E-4"/>
    <n v="24.398844191139577"/>
    <n v="23.7667"/>
    <n v="2.6597895001812422E-2"/>
    <m/>
    <n v="3451.39"/>
    <n v="174.26010411471901"/>
    <n v="180.6"/>
    <n v="166.6"/>
    <n v="-3.5104628379185931E-2"/>
    <m/>
    <n v="1202.2085766840696"/>
    <n v="460.35692646221196"/>
    <n v="848.05425859776221"/>
    <n v="1038.3430132309363"/>
    <n v="16.764041614166164"/>
    <e v="#N/A"/>
    <e v="#N/A"/>
  </r>
  <r>
    <x v="3775"/>
    <n v="96881.73"/>
    <n v="452.15"/>
    <n v="57.150430106331818"/>
    <m/>
    <x v="207"/>
    <n v="6.7623722620333113E-4"/>
    <n v="25.001010168525795"/>
    <n v="24.023800000000001"/>
    <n v="4.0676752575603992E-2"/>
    <m/>
    <n v="3605.01"/>
    <n v="189.45575809809915"/>
    <n v="188.2"/>
    <n v="180.8"/>
    <n v="6.6724659835237787E-3"/>
    <m/>
    <n v="1233.6011797327594"/>
    <n v="471.71858262911769"/>
    <n v="857.01965273116571"/>
    <n v="1084.5592489193218"/>
    <n v="18.225882676559618"/>
    <m/>
    <m/>
  </r>
  <r>
    <x v="3776"/>
    <n v="98314.95"/>
    <n v="470"/>
    <n v="61.640507817871772"/>
    <n v="62.25"/>
    <x v="218"/>
    <n v="6.2280897167743727E-4"/>
    <n v="25.264766050772735"/>
    <n v="24.974399999999999"/>
    <n v="1.1626547615667837E-2"/>
    <m/>
    <n v="3688.61"/>
    <n v="197.25140243469662"/>
    <n v="156.4"/>
    <n v="188.2"/>
    <n v="0.26119822528578385"/>
    <m/>
    <n v="1251.8504604053544"/>
    <n v="476.695123580661"/>
    <n v="890.853116849824"/>
    <n v="1109.71012317755"/>
    <n v="18.975833485621024"/>
    <m/>
    <m/>
  </r>
  <r>
    <x v="3777"/>
    <n v="102248.85"/>
    <n v="440.92"/>
    <n v="54.006311715642354"/>
    <n v="54.55"/>
    <x v="219"/>
    <n v="6.9984584891579469E-4"/>
    <n v="26.23901329248897"/>
    <n v="23.435600000000001"/>
    <n v="0.1196219978361539"/>
    <m/>
    <n v="3381.58"/>
    <n v="164.139543501623"/>
    <n v="146.4"/>
    <n v="157"/>
    <n v="0.12117174522966523"/>
    <m/>
    <n v="1301.9410572697036"/>
    <n v="495.07720194048949"/>
    <n v="835.73394953494551"/>
    <n v="1017.340829834203"/>
    <n v="15.790430929502847"/>
    <m/>
    <m/>
  </r>
  <r>
    <x v="3778"/>
    <n v="96924.160000000003"/>
    <n v="429.14"/>
    <n v="51.114390587870716"/>
    <n v="51.63"/>
    <x v="220"/>
    <n v="7.3720479234891606E-4"/>
    <n v="24.837876436118353"/>
    <n v="22.8184"/>
    <n v="8.8502105148404508E-2"/>
    <m/>
    <n v="3326.33"/>
    <n v="158.51085969621181"/>
    <n v="144.4"/>
    <n v="147"/>
    <n v="9.7720635015317248E-2"/>
    <m/>
    <n v="1234.1414435993941"/>
    <n v="468.64057848002483"/>
    <n v="813.40575864879452"/>
    <n v="1000.7189900881849"/>
    <n v="15.248944454292333"/>
    <m/>
    <m/>
  </r>
  <r>
    <x v="3779"/>
    <n v="92494.49"/>
    <n v="433.75"/>
    <n v="52.199987108195245"/>
    <n v="52.66"/>
    <x v="221"/>
    <n v="7.213276975737078E-4"/>
    <n v="23.636598405927195"/>
    <n v="23.063300000000002"/>
    <n v="2.4857605196445975E-2"/>
    <m/>
    <n v="3267.49"/>
    <n v="152.39286605468311"/>
    <n v="128.80000000000001"/>
    <n v="144.6"/>
    <n v="0.18317442589039667"/>
    <m/>
    <n v="1177.7381760501171"/>
    <n v="445.97488753691817"/>
    <n v="822.14370092257695"/>
    <n v="983.01710681839836"/>
    <n v="14.660385756231001"/>
    <m/>
    <m/>
  </r>
  <r>
    <x v="3780"/>
    <n v="94488.89"/>
    <n v="427.56"/>
    <n v="50.691769421464841"/>
    <n v="51.16"/>
    <x v="222"/>
    <n v="7.4187813032496855E-4"/>
    <n v="24.045283866126919"/>
    <n v="22.749199999999998"/>
    <n v="5.6972722826601485E-2"/>
    <m/>
    <n v="3135.5"/>
    <n v="139.38060785017973"/>
    <n v="140"/>
    <n v="129.19999999999999"/>
    <n v="-4.4242296415734073E-3"/>
    <m/>
    <n v="1203.1329970639349"/>
    <n v="453.68595699879307"/>
    <n v="810.41097583044836"/>
    <n v="943.30820857266235"/>
    <n v="13.408590119227565"/>
    <m/>
    <m/>
  </r>
  <r>
    <x v="3781"/>
    <n v="94519.01"/>
    <n v="441.35"/>
    <n v="53.955165754847798"/>
    <n v="54.46"/>
    <x v="223"/>
    <n v="6.9398424296286784E-4"/>
    <n v="24.019373443918386"/>
    <n v="23.4788"/>
    <n v="2.3023895766324909E-2"/>
    <m/>
    <n v="3223.68"/>
    <n v="146.97444187115039"/>
    <n v="158.80000000000001"/>
    <n v="140"/>
    <n v="-7.4468250181672691E-2"/>
    <m/>
    <n v="1203.5165169240111"/>
    <n v="453.19707964715235"/>
    <n v="836.54898536525491"/>
    <n v="969.83696565508524"/>
    <n v="14.13912652160924"/>
    <m/>
    <m/>
  </r>
  <r>
    <x v="3782"/>
    <n v="96534.05"/>
    <n v="455.79"/>
    <n v="57.478824357739065"/>
    <n v="58.02"/>
    <x v="224"/>
    <n v="6.485368456660487E-4"/>
    <n v="24.497196526925123"/>
    <n v="24.2454"/>
    <n v="1.0385331936166198E-2"/>
    <m/>
    <n v="3450.54"/>
    <n v="167.38057955090676"/>
    <n v="149.60000000000002"/>
    <n v="158.6"/>
    <n v="0.11885414138306638"/>
    <m/>
    <n v="1229.1741483598732"/>
    <n v="462.21263645641966"/>
    <n v="863.91902580634314"/>
    <n v="1038.087292619459"/>
    <n v="16.102222681718473"/>
    <m/>
    <m/>
  </r>
  <r>
    <x v="3783"/>
    <n v="100505.3"/>
    <n v="458.71"/>
    <n v="58.208278099892432"/>
    <n v="58.76"/>
    <x v="225"/>
    <n v="6.4019343664122117E-4"/>
    <n v="25.469368238340184"/>
    <n v="24.4026"/>
    <n v="4.3715351574839856E-2"/>
    <m/>
    <n v="3308.35"/>
    <n v="153.32930233186252"/>
    <n v="165.79999999999998"/>
    <n v="149.80000000000001"/>
    <n v="-7.521530559793399E-2"/>
    <m/>
    <n v="1279.7403251303924"/>
    <n v="480.55555375014427"/>
    <n v="869.45368772379311"/>
    <n v="995.30974703599657"/>
    <n v="14.750472106169802"/>
    <m/>
    <m/>
  </r>
  <r>
    <x v="3784"/>
    <n v="100025.77"/>
    <n v="479.72"/>
    <n v="63.532771307517216"/>
    <n v="64.14"/>
    <x v="226"/>
    <n v="5.8151537254490032E-4"/>
    <n v="25.312466194093801"/>
    <n v="25.518899999999999"/>
    <n v="-8.0894476606043764E-3"/>
    <m/>
    <n v="3474.11"/>
    <n v="168.41233006153965"/>
    <e v="#DIV/0!"/>
    <n v="165.8"/>
    <s v=""/>
    <m/>
    <n v="1273.6344393899412"/>
    <n v="477.59512897432091"/>
    <n v="909.27671747914383"/>
    <n v="1045.1782747518328"/>
    <n v="16.201478381028171"/>
    <m/>
    <m/>
  </r>
  <r>
    <x v="3785"/>
    <n v="102052.58"/>
    <n v="484.58"/>
    <n v="64.788810796081052"/>
    <m/>
    <x v="207"/>
    <n v="5.6970254242795634E-4"/>
    <n v="25.681473716810316"/>
    <n v="25.792400000000001"/>
    <n v="-4.3007352239297081E-3"/>
    <m/>
    <n v="3327.41"/>
    <n v="153.16220018742806"/>
    <n v="145.80000000000001"/>
    <n v="146.5"/>
    <n v="5.0495200188120926E-2"/>
    <m/>
    <n v="1299.4419389782965"/>
    <n v="484.55755586915308"/>
    <n v="918.48851779380357"/>
    <n v="1001.0439056886501"/>
    <n v="14.734396669297162"/>
    <m/>
    <m/>
  </r>
  <r>
    <x v="3786"/>
    <n v="106136.38"/>
    <n v="475.57"/>
    <n v="62.371999788882484"/>
    <n v="63"/>
    <x v="227"/>
    <n v="5.9085832523328484E-4"/>
    <n v="26.671876604377633"/>
    <n v="25.317900000000002"/>
    <n v="5.3479024894546257E-2"/>
    <m/>
    <n v="3240.22"/>
    <n v="144.89309275056721"/>
    <n v="141"/>
    <n v="141.4"/>
    <n v="2.7610586883455301E-2"/>
    <m/>
    <n v="1351.4412219988687"/>
    <n v="503.24445864651346"/>
    <n v="901.41067400057614"/>
    <n v="974.81298790665335"/>
    <n v="13.938898113343773"/>
    <m/>
    <m/>
  </r>
  <r>
    <x v="3787"/>
    <n v="103657.67"/>
    <n v="470.48"/>
    <n v="61.029513635800448"/>
    <n v="61.65"/>
    <x v="228"/>
    <n v="6.0347541764921146E-4"/>
    <n v="26.012619828231053"/>
    <n v="25.072900000000001"/>
    <n v="3.7479502898789097E-2"/>
    <m/>
    <n v="3334.71"/>
    <n v="153.08770062060975"/>
    <e v="#DIV/0!"/>
    <n v="140"/>
    <n v="9.3483575861498247E-2"/>
    <m/>
    <n v="1319.8796512030601"/>
    <n v="490.8056143783723"/>
    <n v="891.76292428830891"/>
    <n v="1003.2400944695719"/>
    <n v="14.727229717086706"/>
    <m/>
    <m/>
  </r>
  <r>
    <x v="3788"/>
    <n v="103965.67"/>
    <n v="478.37"/>
    <n v="63.068852861440583"/>
    <m/>
    <x v="207"/>
    <n v="5.8320330905822088E-4"/>
    <n v="26.053492961219359"/>
    <n v="25.478300000000001"/>
    <n v="2.2575798276154968E-2"/>
    <m/>
    <n v="3309.55"/>
    <n v="150.52590604597239"/>
    <e v="#DIV/0!"/>
    <n v="147.4"/>
    <n v="2.1206960963177757E-2"/>
    <m/>
    <n v="1323.8014346327914"/>
    <n v="491.57680787139071"/>
    <n v="906.71788405840493"/>
    <n v="995.67076436984678"/>
    <n v="14.480781850695593"/>
    <m/>
    <m/>
  </r>
  <r>
    <x v="3789"/>
    <n v="102680.3"/>
    <n v="461.68"/>
    <n v="58.646780778116394"/>
    <m/>
    <x v="207"/>
    <n v="6.2386807450572957E-4"/>
    <n v="25.623778768192064"/>
    <n v="24.606999999999999"/>
    <n v="4.1320712325438436E-2"/>
    <m/>
    <n v="3178.92"/>
    <n v="137.94993074968178"/>
    <e v="#DIV/0!"/>
    <n v="130.6"/>
    <n v="5.6278183381943236E-2"/>
    <m/>
    <n v="1307.4347373370981"/>
    <n v="483.46896867993127"/>
    <n v="875.08312124941858"/>
    <n v="956.37101910247418"/>
    <n v="13.270957179255298"/>
    <m/>
    <m/>
  </r>
  <r>
    <x v="3790"/>
    <n v="102095.41"/>
    <n v="460.59"/>
    <n v="58.362821040369326"/>
    <m/>
    <x v="207"/>
    <n v="6.2678143266428393E-4"/>
    <n v="25.442255737298794"/>
    <n v="24.5474"/>
    <n v="3.6454196261062055E-2"/>
    <m/>
    <n v="3077.11"/>
    <n v="128.89822920304272"/>
    <e v="#DIV/0!"/>
    <n v="126.4"/>
    <n v="1.9764471543059381E-2"/>
    <m/>
    <n v="1299.9872960701648"/>
    <n v="480.04399559803102"/>
    <n v="873.0171001911923"/>
    <n v="925.74170680306975"/>
    <n v="12.400172083735248"/>
    <m/>
    <m/>
  </r>
  <r>
    <x v="3791"/>
    <n v="101317.52"/>
    <n v="474.75"/>
    <n v="61.852370035534605"/>
    <m/>
    <x v="207"/>
    <n v="5.8821030034884967E-4"/>
    <n v="25.213160936719202"/>
    <n v="25.3033"/>
    <n v="-3.5623441717403947E-3"/>
    <m/>
    <n v="3113"/>
    <n v="131.68482165463752"/>
    <e v="#DIV/0!"/>
    <n v="129.1"/>
    <n v="2.002185634885767E-2"/>
    <m/>
    <n v="1290.0823736281077"/>
    <n v="475.72143927376078"/>
    <n v="899.85641962649777"/>
    <n v="936.53913356297164"/>
    <n v="12.668245789174465"/>
    <m/>
    <m/>
  </r>
  <r>
    <x v="3792"/>
    <n v="103709.34"/>
    <n v="477.58"/>
    <n v="62.582232895638356"/>
    <m/>
    <x v="207"/>
    <n v="5.8116700019258927E-4"/>
    <n v="25.77234667397903"/>
    <n v="25.456399999999999"/>
    <n v="1.2411286512587383E-2"/>
    <m/>
    <n v="3247.78"/>
    <n v="142.84873828044266"/>
    <e v="#DIV/0!"/>
    <n v="136.4"/>
    <n v="4.7278139885943204E-2"/>
    <m/>
    <n v="1320.5375685725869"/>
    <n v="486.27214509038811"/>
    <n v="905.2204926492318"/>
    <n v="977.08739710990949"/>
    <n v="13.742228637072184"/>
    <m/>
    <m/>
  </r>
  <r>
    <x v="3793"/>
    <n v="104737.56"/>
    <n v="461.14"/>
    <n v="58.266602623485674"/>
    <m/>
    <x v="207"/>
    <n v="6.2114841265466681E-4"/>
    <n v="25.991533004319926"/>
    <n v="24.586600000000001"/>
    <n v="5.7142223988673635E-2"/>
    <m/>
    <n v="3298.27"/>
    <n v="147.04427822626454"/>
    <e v="#DIV/0!"/>
    <n v="143.4"/>
    <n v="2.5413376752193351E-2"/>
    <m/>
    <n v="1333.6299586963473"/>
    <n v="490.40774858733204"/>
    <n v="874.05958788112298"/>
    <n v="992.27720143165516"/>
    <n v="14.145844866977292"/>
    <m/>
    <m/>
  </r>
  <r>
    <x v="3794"/>
    <n v="97681.1"/>
    <n v="460.54"/>
    <n v="58.093964164245712"/>
    <m/>
    <x v="207"/>
    <n v="6.2273246025047919E-4"/>
    <n v="24.139042074164429"/>
    <n v="23.6205"/>
    <n v="2.1953052397892803E-2"/>
    <m/>
    <n v="2884.57"/>
    <n v="109.60609974036477"/>
    <e v="#DIV/0!"/>
    <n v="90.4"/>
    <n v="0.21245685553500837"/>
    <m/>
    <n v="1243.7796083698511"/>
    <n v="455.4549850783456"/>
    <n v="872.92232858301691"/>
    <n v="867.81647558681061"/>
    <n v="10.544244917954925"/>
    <m/>
    <m/>
  </r>
  <r>
    <x v="3795"/>
    <n v="101398.72"/>
    <n v="447.98"/>
    <n v="54.918627226965427"/>
    <m/>
    <x v="207"/>
    <n v="6.5666677744338135E-4"/>
    <n v="25.022765838019758"/>
    <n v="22.978899999999999"/>
    <n v="8.8945329759899661E-2"/>
    <m/>
    <n v="2735.05"/>
    <n v="98.079337460577563"/>
    <e v="#DIV/0!"/>
    <n v="92.6"/>
    <n v="5.9172110805373324E-2"/>
    <m/>
    <n v="1291.1162983504912"/>
    <n v="472.1290681858477"/>
    <n v="849.11570060932797"/>
    <n v="822.83371578907997"/>
    <n v="9.4353558608948944"/>
    <m/>
    <m/>
  </r>
  <r>
    <x v="3796"/>
    <n v="97878.01"/>
    <n v="441.33"/>
    <n v="53.281733914432778"/>
    <m/>
    <x v="207"/>
    <n v="6.7612826008676432E-4"/>
    <n v="24.12022301764452"/>
    <n v="22.639199999999999"/>
    <n v="6.5418522635275034E-2"/>
    <m/>
    <n v="2787.78"/>
    <n v="101.69108393831944"/>
    <e v="#DIV/0!"/>
    <n v="93.9"/>
    <n v="8.2972139918204846E-2"/>
    <m/>
    <n v="1246.2868758216314"/>
    <n v="455.09990747915464"/>
    <n v="836.51107672198464"/>
    <n v="838.69741913401265"/>
    <n v="9.7828104234884261"/>
    <m/>
    <m/>
  </r>
  <r>
    <x v="3797"/>
    <n v="96581.32"/>
    <n v="433.54"/>
    <n v="51.388370054618527"/>
    <m/>
    <x v="207"/>
    <n v="6.9996200210766034E-4"/>
    <n v="23.734277879889881"/>
    <n v="22.247900000000001"/>
    <n v="6.6809805864368244E-2"/>
    <m/>
    <n v="2622.21"/>
    <n v="89.312963271131437"/>
    <e v="#DIV/0!"/>
    <n v="82"/>
    <n v="8.9182478916236985E-2"/>
    <m/>
    <n v="1229.7760402518325"/>
    <n v="447.81790198709604"/>
    <n v="821.74566016823985"/>
    <n v="788.88605249603597"/>
    <n v="8.5920196166993765"/>
    <m/>
    <m/>
  </r>
  <r>
    <x v="3798"/>
    <n v="96499.46"/>
    <n v="441.17"/>
    <n v="53.17793250403421"/>
    <m/>
    <x v="207"/>
    <n v="6.7528788488764797E-4"/>
    <n v="23.61499272411282"/>
    <n v="22.643899999999999"/>
    <n v="4.2885400664762763E-2"/>
    <m/>
    <n v="2661.17"/>
    <n v="91.507060753985002"/>
    <e v="#DIV/0!"/>
    <n v="88"/>
    <n v="3.9852963113465867E-2"/>
    <m/>
    <n v="1228.7337117078134"/>
    <n v="445.56723194486364"/>
    <n v="836.20780757582315"/>
    <n v="800.60708193503808"/>
    <n v="8.803094559497989"/>
    <m/>
    <m/>
  </r>
  <r>
    <x v="3799"/>
    <n v="97438.13"/>
    <n v="430.95"/>
    <n v="50.708013819518378"/>
    <m/>
    <x v="207"/>
    <n v="7.0653972969027864E-4"/>
    <n v="23.811416003210226"/>
    <n v="22.122800000000002"/>
    <n v="7.6329217061593679E-2"/>
    <m/>
    <n v="2602.7800000000002"/>
    <n v="87.345385856307232"/>
    <e v="#DIV/0!"/>
    <n v="82.2"/>
    <n v="6.2595934991572122E-2"/>
    <m/>
    <n v="1240.6858560324426"/>
    <n v="449.27334262545679"/>
    <n v="816.83649086474816"/>
    <n v="783.04058016544548"/>
    <n v="8.4027361899002511"/>
    <m/>
    <m/>
  </r>
  <r>
    <x v="3800"/>
    <n v="95745.7"/>
    <n v="439.89"/>
    <n v="52.805509359406308"/>
    <m/>
    <x v="207"/>
    <n v="6.7718880688648017E-4"/>
    <n v="23.365168086214169"/>
    <n v="22.581099999999999"/>
    <n v="3.4722315839979867E-2"/>
    <m/>
    <n v="2736.9"/>
    <n v="96.186257107201655"/>
    <e v="#DIV/0!"/>
    <n v="87.2"/>
    <n v="0.10305340719267941"/>
    <m/>
    <n v="1219.1360380779622"/>
    <n v="440.8535454457579"/>
    <n v="833.78165440652992"/>
    <n v="823.39028417876557"/>
    <n v="9.2532391452864733"/>
    <m/>
    <m/>
  </r>
  <r>
    <x v="3801"/>
    <n v="97888.75"/>
    <n v="435.91"/>
    <n v="51.843720398008095"/>
    <m/>
    <x v="207"/>
    <n v="6.8940758061121282E-4"/>
    <n v="23.854799066296749"/>
    <n v="22.377700000000001"/>
    <n v="6.600763556115008E-2"/>
    <m/>
    <n v="2675.9"/>
    <n v="91.745227425905085"/>
    <e v="#DIV/0!"/>
    <n v="85.8"/>
    <n v="6.929169494061882E-2"/>
    <m/>
    <n v="1246.4236289191485"/>
    <n v="450.0918934316577"/>
    <n v="826.23783439575914"/>
    <n v="805.03856970804884"/>
    <n v="8.8260064934685278"/>
    <m/>
    <m/>
  </r>
  <r>
    <x v="3802"/>
    <n v="96623.37"/>
    <n v="440.64"/>
    <n v="52.962433404313082"/>
    <m/>
    <x v="207"/>
    <n v="6.7441035824500719E-4"/>
    <n v="23.513566628145679"/>
    <n v="22.6188"/>
    <n v="3.9558536621999263E-2"/>
    <m/>
    <n v="2726.09"/>
    <n v="95.027907709076729"/>
    <e v="#DIV/0!"/>
    <n v="90.4"/>
    <n v="5.1193669348193804E-2"/>
    <m/>
    <n v="1230.3114655544953"/>
    <n v="443.65352630222293"/>
    <n v="835.20322852916263"/>
    <n v="820.13811969633207"/>
    <n v="9.1418044734632158"/>
    <m/>
    <m/>
  </r>
  <r>
    <x v="3803"/>
    <n v="95773.81"/>
    <n v="424.6"/>
    <n v="49.082924501720861"/>
    <m/>
    <x v="207"/>
    <n v="7.2347448101125458E-4"/>
    <n v="23.176960972640899"/>
    <n v="21.808800000000002"/>
    <n v="6.2734353684792188E-2"/>
    <m/>
    <n v="2669.34"/>
    <n v="90.464761094617614"/>
    <e v="#DIV/0!"/>
    <n v="83.6"/>
    <n v="8.2114367160497803E-2"/>
    <m/>
    <n v="1219.4939644812407"/>
    <n v="437.30245721944027"/>
    <n v="804.80049662645808"/>
    <n v="803.06500828300125"/>
    <n v="8.702824018786254"/>
    <m/>
    <m/>
  </r>
  <r>
    <x v="3804"/>
    <n v="95532.53"/>
    <n v="434.74"/>
    <n v="51.421053146522652"/>
    <m/>
    <x v="207"/>
    <n v="6.8888179838090058E-4"/>
    <n v="23.08630097813074"/>
    <n v="22.3323"/>
    <n v="3.3762799986151837E-2"/>
    <m/>
    <n v="2715.77"/>
    <n v="93.455522055009382"/>
    <e v="#DIV/0!"/>
    <n v="89.2"/>
    <n v="4.7707646356607292E-2"/>
    <m/>
    <n v="1216.4217310204435"/>
    <n v="435.59188617358171"/>
    <n v="824.02017876445211"/>
    <n v="817.03337062522053"/>
    <n v="8.9905389920599106"/>
    <m/>
    <m/>
  </r>
  <r>
    <x v="3805"/>
    <n v="96632.68"/>
    <n v="445.57"/>
    <n v="53.97649070328135"/>
    <m/>
    <x v="207"/>
    <n v="6.5452386178515177E-4"/>
    <n v="23.319565128866884"/>
    <n v="22.890799999999999"/>
    <n v="1.8730893147766103E-2"/>
    <m/>
    <n v="2740.39"/>
    <n v="94.991115641151836"/>
    <e v="#DIV/0!"/>
    <n v="91.4"/>
    <n v="3.9290105483061666E-2"/>
    <m/>
    <n v="1230.4300103718028"/>
    <n v="439.99310971701931"/>
    <n v="844.54770909526826"/>
    <n v="824.44024292471306"/>
    <n v="9.1382650301643746"/>
    <m/>
    <m/>
  </r>
  <r>
    <x v="3806"/>
    <n v="98340.67"/>
    <n v="427.12"/>
    <n v="49.500445137972235"/>
    <m/>
    <x v="207"/>
    <n v="7.0869436122981272E-4"/>
    <n v="23.698613315101611"/>
    <n v="21.959800000000001"/>
    <n v="7.9181655347571933E-2"/>
    <m/>
    <n v="2659.66"/>
    <n v="89.24511823282316"/>
    <e v="#DIV/0!"/>
    <n v="83"/>
    <n v="7.5242388347267042E-2"/>
    <m/>
    <n v="1252.1779547878632"/>
    <n v="447.14498365945235"/>
    <n v="809.57698567850389"/>
    <n v="800.15280178994317"/>
    <n v="8.5854928385174603"/>
    <m/>
    <m/>
  </r>
  <r>
    <x v="3807"/>
    <n v="96277.96"/>
    <n v="423.75"/>
    <n v="48.701705817346273"/>
    <m/>
    <x v="207"/>
    <n v="7.1984074429937877E-4"/>
    <n v="23.104506595830344"/>
    <n v="21.796900000000001"/>
    <n v="5.9990484694169455E-2"/>
    <m/>
    <n v="2513.8200000000002"/>
    <n v="79.060449577100044"/>
    <e v="#DIV/0!"/>
    <n v="83.8"/>
    <n v="-5.6557880941526917E-2"/>
    <m/>
    <n v="1225.9133382348089"/>
    <n v="435.93538942082074"/>
    <n v="803.18937928747425"/>
    <n v="756.27716181601977"/>
    <n v="7.6057148793660243"/>
    <m/>
    <m/>
  </r>
  <r>
    <x v="3808"/>
    <n v="91437.119999999995"/>
    <n v="396.55"/>
    <n v="42.444381428216936"/>
    <m/>
    <x v="207"/>
    <n v="8.1221468668280102E-4"/>
    <n v="21.912186036573182"/>
    <n v="20.398299999999999"/>
    <n v="7.4216284522395704E-2"/>
    <m/>
    <n v="2493.59"/>
    <n v="77.658095589382199"/>
    <e v="#DIV/0!"/>
    <n v="74"/>
    <n v="4.9433724180840466E-2"/>
    <m/>
    <n v="1164.2746171374715"/>
    <n v="413.43870786831246"/>
    <n v="751.63362443999517"/>
    <n v="750.19101126286239"/>
    <n v="7.4708066585352979"/>
    <m/>
    <m/>
  </r>
  <r>
    <x v="3809"/>
    <n v="88638.89"/>
    <n v="380.06"/>
    <n v="38.852105005138398"/>
    <m/>
    <x v="207"/>
    <n v="8.7972212424226827E-4"/>
    <n v="21.211961281234462"/>
    <n v="19.5502"/>
    <n v="8.4999707483016218E-2"/>
    <m/>
    <n v="2331.4499999999998"/>
    <n v="67.446218860277483"/>
    <e v="#DIV/0!"/>
    <n v="65.2"/>
    <n v="3.445120951345837E-2"/>
    <m/>
    <n v="1128.6445780252095"/>
    <n v="400.22688055078936"/>
    <n v="720.37794806371085"/>
    <n v="701.41155250414079"/>
    <n v="6.4884112484376022"/>
    <m/>
    <m/>
  </r>
  <r>
    <x v="3810"/>
    <n v="84076.86"/>
    <n v="375.76"/>
    <n v="37.968381773695931"/>
    <m/>
    <x v="207"/>
    <n v="8.9958268808529686E-4"/>
    <n v="20.092147126555329"/>
    <n v="19.331800000000001"/>
    <n v="3.9331419037820003E-2"/>
    <m/>
    <n v="2305.48"/>
    <n v="65.833554442557713"/>
    <e v="#DIV/0!"/>
    <n v="60"/>
    <n v="9.7225907375961818E-2"/>
    <m/>
    <n v="1070.5559622461949"/>
    <n v="379.0982484558242"/>
    <n v="712.22758976061675"/>
    <n v="693.59853570406676"/>
    <n v="6.3332708992126197"/>
    <m/>
    <m/>
  </r>
  <r>
    <x v="3811"/>
    <n v="84705.63"/>
    <n v="379.46"/>
    <n v="38.711441965888667"/>
    <m/>
    <x v="207"/>
    <n v="8.8181999959318865E-4"/>
    <n v="20.214150355025975"/>
    <n v="19.5259"/>
    <n v="3.5248073329576357E-2"/>
    <m/>
    <n v="2237.91"/>
    <n v="61.87112604270002"/>
    <e v="#DIV/0!"/>
    <n v="58.4"/>
    <n v="5.9437089772260698E-2"/>
    <m/>
    <n v="1078.5621303212342"/>
    <n v="381.40020304175539"/>
    <n v="719.24068876560466"/>
    <n v="673.2702513305203"/>
    <n v="5.9520802937907478"/>
    <m/>
    <m/>
  </r>
  <r>
    <x v="3812"/>
    <n v="94248.42"/>
    <n v="386.92"/>
    <n v="40.21898994605516"/>
    <m/>
    <x v="207"/>
    <n v="8.4710178757951631E-4"/>
    <n v="22.397386276906801"/>
    <n v="19.176600000000001"/>
    <n v="0.16795397916767318"/>
    <m/>
    <n v="2145.5700000000002"/>
    <n v="56.481458987057131"/>
    <e v="#DIV/0!"/>
    <n v="53"/>
    <n v="6.568790541617231E-2"/>
    <m/>
    <n v="1200.0710773842352"/>
    <n v="422.59345674120482"/>
    <n v="733.38061270539129"/>
    <n v="645.48996749075013"/>
    <n v="5.4335875311110193"/>
    <m/>
    <m/>
  </r>
  <r>
    <x v="3813"/>
    <n v="86064.07"/>
    <n v="391.45"/>
    <n v="41.155783630810355"/>
    <m/>
    <x v="207"/>
    <n v="8.2722221633123143E-4"/>
    <n v="20.423891326030606"/>
    <n v="19.403600000000001"/>
    <n v="5.2582578801387614E-2"/>
    <m/>
    <n v="2170.02"/>
    <n v="57.672286139347321"/>
    <e v="#DIV/0!"/>
    <n v="53.8"/>
    <n v="7.1975578798277429E-2"/>
    <m/>
    <n v="1095.8592325364421"/>
    <n v="385.35759167903996"/>
    <n v="741.96692040609275"/>
    <n v="652.84569566794721"/>
    <n v="5.5481466038126497"/>
    <m/>
    <m/>
  </r>
  <r>
    <x v="3814"/>
    <n v="87222.95"/>
    <n v="407.63"/>
    <n v="44.552637719419366"/>
    <m/>
    <x v="207"/>
    <n v="7.5879517046859013E-4"/>
    <n v="20.670012096996214"/>
    <n v="20.206199999999999"/>
    <n v="2.295394962913444E-2"/>
    <m/>
    <n v="2241.98"/>
    <n v="61.394550640770703"/>
    <e v="#DIV/0!"/>
    <n v="58.6"/>
    <n v="4.7688577487554618E-2"/>
    <m/>
    <n v="1110.615324682698"/>
    <n v="390.00139368755407"/>
    <n v="772.63501281168885"/>
    <n v="674.49470178782883"/>
    <n v="5.9062331395564573"/>
    <m/>
    <m/>
  </r>
  <r>
    <x v="3815"/>
    <n v="90622.36"/>
    <n v="401.01"/>
    <n v="43.100352349873361"/>
    <m/>
    <x v="207"/>
    <n v="7.834016692776102E-4"/>
    <n v="21.445623474204897"/>
    <n v="19.880199999999999"/>
    <n v="7.8742843341862656E-2"/>
    <m/>
    <n v="2202.48"/>
    <n v="59.132316862392109"/>
    <e v="#DIV/0!"/>
    <n v="56.8"/>
    <n v="4.1061916591410341E-2"/>
    <m/>
    <n v="1153.9002266595242"/>
    <n v="404.63561434750557"/>
    <n v="760.08725188925087"/>
    <n v="662.61121454859426"/>
    <n v="5.6886033992646414"/>
    <m/>
    <m/>
  </r>
  <r>
    <x v="3816"/>
    <n v="89963.28"/>
    <n v="391.07"/>
    <n v="40.958721901263232"/>
    <m/>
    <x v="207"/>
    <n v="8.2219788900394944E-4"/>
    <n v="21.259935318502247"/>
    <n v="19.392700000000001"/>
    <n v="9.6285474353867473E-2"/>
    <m/>
    <n v="2138.9899999999998"/>
    <n v="55.630115346350003"/>
    <e v="#DIV/0!"/>
    <n v="54.4"/>
    <n v="2.2612414454963314E-2"/>
    <m/>
    <n v="1145.5081194424229"/>
    <n v="401.13205377020779"/>
    <n v="741.24665618395886"/>
    <n v="643.51038911013836"/>
    <n v="5.3516872000325151"/>
    <m/>
    <m/>
  </r>
  <r>
    <x v="3817"/>
    <n v="80597.149999999994"/>
    <n v="354.15"/>
    <n v="33.213074271951143"/>
    <m/>
    <x v="207"/>
    <n v="9.7739863205585902E-4"/>
    <n v="18.966901538634829"/>
    <n v="17.566500000000001"/>
    <n v="7.9720009030531225E-2"/>
    <m/>
    <n v="1861.15"/>
    <n v="40.972273501810712"/>
    <e v="#DIV/0!"/>
    <n v="40.200000000000003"/>
    <n v="1.9210783627132022E-2"/>
    <m/>
    <n v="1026.2485953037601"/>
    <n v="357.86713618213867"/>
    <n v="671.26730070715985"/>
    <n v="559.9228424126967"/>
    <n v="3.9415843431332838"/>
    <m/>
    <m/>
  </r>
  <r>
    <x v="3818"/>
    <n v="78523.88"/>
    <n v="373.78"/>
    <n v="36.89052781876466"/>
    <m/>
    <x v="207"/>
    <n v="8.6899629169406227E-4"/>
    <n v="18.453204914153709"/>
    <n v="18.539200000000001"/>
    <n v="-4.6385542982595451E-3"/>
    <m/>
    <n v="1919.84"/>
    <n v="43.483613501943296"/>
    <e v="#DIV/0!"/>
    <n v="43.4"/>
    <n v="1.9265783857902452E-3"/>
    <m/>
    <n v="999.84951760454351"/>
    <n v="348.17471807710314"/>
    <n v="708.47463407686632"/>
    <n v="577.57959851575185"/>
    <n v="4.1831784158754148"/>
    <m/>
    <m/>
  </r>
  <r>
    <x v="3819"/>
    <n v="82857.38"/>
    <n v="372.68"/>
    <n v="36.668976087280598"/>
    <m/>
    <x v="207"/>
    <n v="8.7406580784037103E-4"/>
    <n v="19.444402357475916"/>
    <n v="18.487200000000001"/>
    <n v="5.177649170647336E-2"/>
    <m/>
    <n v="1908.98"/>
    <n v="42.91988571713415"/>
    <e v="#DIV/0!"/>
    <n v="40.200000000000003"/>
    <n v="6.7658848684928996E-2"/>
    <m/>
    <n v="1055.0282464770762"/>
    <n v="366.87661251727997"/>
    <n v="706.38965869700507"/>
    <n v="574.31239164440785"/>
    <n v="4.1289470925807787"/>
    <m/>
    <m/>
  </r>
  <r>
    <x v="3820"/>
    <n v="83724.92"/>
    <n v="359.62"/>
    <n v="34.094849279483107"/>
    <m/>
    <x v="207"/>
    <n v="9.3528090448010076E-4"/>
    <n v="19.620564260129047"/>
    <n v="17.841999999999999"/>
    <n v="9.9684130710068874E-2"/>
    <m/>
    <n v="1862.97"/>
    <n v="40.782781797469603"/>
    <e v="#DIV/0!"/>
    <n v="38.799999999999997"/>
    <n v="5.1102623646123835E-2"/>
    <m/>
    <n v="1066.0746880245729"/>
    <n v="370.20043193388091"/>
    <n v="681.63531464156108"/>
    <n v="560.47038536903608"/>
    <n v="3.9233550023828481"/>
    <m/>
    <m/>
  </r>
  <r>
    <x v="3821"/>
    <n v="81066.990000000005"/>
    <n v="380.25"/>
    <n v="38.002045316427768"/>
    <m/>
    <x v="207"/>
    <n v="8.2792536661754435E-4"/>
    <n v="18.971171440705987"/>
    <n v="18.866700000000002"/>
    <n v="5.5373457311551633E-3"/>
    <m/>
    <n v="1909.47"/>
    <n v="42.747180451304452"/>
    <e v="#DIV/0!"/>
    <n v="42.3"/>
    <n v="1.0571641874809856E-2"/>
    <m/>
    <n v="1032.2310976629321"/>
    <n v="357.94770061291143"/>
    <n v="720.73808017477779"/>
    <n v="574.45980705573004"/>
    <n v="4.1123326283690007"/>
    <m/>
    <m/>
  </r>
  <r>
    <x v="3822"/>
    <n v="82576.34"/>
    <n v="379.06"/>
    <n v="37.750533450836883"/>
    <m/>
    <x v="207"/>
    <n v="8.3306428720647313E-4"/>
    <n v="19.243575918375782"/>
    <n v="18.817"/>
    <n v="2.2669709219098833E-2"/>
    <m/>
    <n v="1927"/>
    <n v="43.31438824145166"/>
    <e v="#DIV/0!"/>
    <n v="42.6"/>
    <n v="1.6769677029381702E-2"/>
    <m/>
    <n v="1051.4497464280773"/>
    <n v="363.08742309780484"/>
    <n v="718.48251590020061"/>
    <n v="579.73366860772455"/>
    <n v="4.1668987325625757"/>
    <m/>
    <m/>
  </r>
  <r>
    <x v="3823"/>
    <n v="84075.72"/>
    <n v="368.34"/>
    <n v="35.611033434669508"/>
    <m/>
    <x v="207"/>
    <n v="8.801398435418458E-4"/>
    <n v="19.565641504420494"/>
    <n v="18.289000000000001"/>
    <n v="6.9803789404587091E-2"/>
    <m/>
    <n v="1932.54"/>
    <n v="43.490707311824934"/>
    <e v="#DIV/0!"/>
    <n v="40.799999999999997"/>
    <n v="6.5948708623160268E-2"/>
    <m/>
    <n v="1070.5414465542797"/>
    <n v="369.16415042756239"/>
    <n v="698.16348310737055"/>
    <n v="581.40036529899942"/>
    <n v="4.1838608493254741"/>
    <m/>
    <m/>
  </r>
  <r>
    <x v="3824"/>
    <n v="82718.8"/>
    <n v="383.63"/>
    <n v="38.562852145461648"/>
    <m/>
    <x v="207"/>
    <n v="8.0702383090052907E-4"/>
    <n v="19.222995802882508"/>
    <n v="19.047899999999998"/>
    <n v="9.192394063519238E-3"/>
    <m/>
    <n v="2057.75"/>
    <n v="49.044245499150847"/>
    <e v="#DIV/0!"/>
    <n v="46.4"/>
    <n v="5.6988049550664943E-2"/>
    <m/>
    <n v="1053.2636985949589"/>
    <n v="362.69911787152034"/>
    <n v="727.14464088744251"/>
    <n v="619.06951560848222"/>
    <n v="4.7181182213795108"/>
    <m/>
    <m/>
  </r>
  <r>
    <x v="3825"/>
    <n v="86872.95"/>
    <n v="377.15"/>
    <n v="37.255609001616918"/>
    <m/>
    <x v="207"/>
    <n v="8.3424514508203141E-4"/>
    <n v="20.160196646736189"/>
    <n v="18.728999999999999"/>
    <n v="7.6416073828618147E-2"/>
    <m/>
    <n v="1982.1"/>
    <n v="45.362310574957881"/>
    <e v="#DIV/0!"/>
    <n v="43.7"/>
    <n v="3.8039143591713565E-2"/>
    <m/>
    <n v="1106.158752603458"/>
    <n v="380.38220550363656"/>
    <n v="714.86224046789596"/>
    <n v="596.31038118701133"/>
    <n v="4.3639114417876179"/>
    <m/>
    <m/>
  </r>
  <r>
    <x v="3826"/>
    <n v="84164.54"/>
    <n v="376.14"/>
    <n v="37.051602448012822"/>
    <m/>
    <x v="207"/>
    <n v="8.3866990155511865E-4"/>
    <n v="19.504404615898128"/>
    <n v="18.679500000000001"/>
    <n v="4.416095805016873E-2"/>
    <m/>
    <n v="1964.85"/>
    <n v="44.498325932490346"/>
    <e v="#DIV/0!"/>
    <n v="43.7"/>
    <n v="1.8268327974607423E-2"/>
    <m/>
    <n v="1071.6723972173597"/>
    <n v="368.00873398383993"/>
    <n v="712.94785398275064"/>
    <n v="591.12075701291519"/>
    <n v="4.2807950304098803"/>
    <m/>
    <m/>
  </r>
  <r>
    <x v="3827"/>
    <n v="86070.93"/>
    <n v="396.02"/>
    <n v="40.953339939003911"/>
    <m/>
    <x v="207"/>
    <n v="7.4997437236227842E-4"/>
    <n v="19.862782458243949"/>
    <n v="19.6706"/>
    <n v="9.7700353951555297E-3"/>
    <m/>
    <n v="2077.48"/>
    <n v="49.351811887117336"/>
    <e v="#DIV/0!"/>
    <n v="48.8"/>
    <n v="1.130762063765034E-2"/>
    <m/>
    <n v="1095.946581349195"/>
    <n v="374.77060027234199"/>
    <n v="750.62904539333465"/>
    <n v="625.00524227253527"/>
    <n v="4.7477064954895427"/>
    <m/>
    <m/>
  </r>
  <r>
    <x v="3828"/>
    <n v="87512.82"/>
    <n v="394.86"/>
    <n v="40.708515478239562"/>
    <m/>
    <x v="207"/>
    <n v="7.5432889995531163E-4"/>
    <n v="20.167339914933798"/>
    <n v="19.613900000000001"/>
    <n v="2.8216719516964917E-2"/>
    <m/>
    <n v="2067.7600000000002"/>
    <n v="48.808376548286752"/>
    <e v="#DIV/0!"/>
    <n v="48.1"/>
    <n v="1.472716316604461E-2"/>
    <m/>
    <n v="1114.3062576787247"/>
    <n v="380.51698455163512"/>
    <n v="748.43034408366282"/>
    <n v="622.08100186834906"/>
    <n v="4.6954273310700891"/>
    <m/>
    <m/>
  </r>
  <r>
    <x v="3829"/>
    <n v="87460.23"/>
    <n v="387.34"/>
    <n v="39.153230126284065"/>
    <s v=""/>
    <x v="207"/>
    <n v="7.8302160600417236E-4"/>
    <n v="20.127086064009447"/>
    <n v="19.242999999999999"/>
    <n v="4.5943255418045448E-2"/>
    <m/>
    <n v="2009.19"/>
    <n v="45.966475593973506"/>
    <s v=""/>
    <n v="44.5"/>
    <n v="3.2954507729741733E-2"/>
    <m/>
    <n v="1113.636625891161"/>
    <n v="379.75747566077825"/>
    <n v="734.17669421406549"/>
    <n v="604.46034749867886"/>
    <n v="4.4220328779709321"/>
    <m/>
    <m/>
  </r>
  <r>
    <x v="3830"/>
    <n v="86896.26"/>
    <n v="389.53"/>
    <n v="39.538007523568865"/>
    <n v="39.72"/>
    <x v="229"/>
    <n v="7.7412651997160178E-4"/>
    <n v="19.969386489118683"/>
    <n v="19.352699999999999"/>
    <n v="3.1865656426167233E-2"/>
    <m/>
    <n v="2002.36"/>
    <n v="45.577737219937802"/>
    <n v="44.400000000000006"/>
    <n v="44.6"/>
    <n v="2.6525613061662012E-2"/>
    <m/>
    <n v="1106.4555603039353"/>
    <n v="376.78200309198036"/>
    <n v="738.32769065215302"/>
    <n v="602.40555717351492"/>
    <n v="4.384635756510086"/>
    <m/>
    <m/>
  </r>
  <r>
    <x v="3831"/>
    <n v="87185.23"/>
    <n v="374.33"/>
    <n v="36.447957660134819"/>
    <n v="36.619999999999997"/>
    <x v="230"/>
    <n v="8.3450120053002485E-4"/>
    <n v="20.007826104112191"/>
    <n v="18.601800000000001"/>
    <n v="7.5585486571847271E-2"/>
    <m/>
    <n v="1895.5"/>
    <n v="40.645066516317705"/>
    <n v="38.4"/>
    <n v="38.5"/>
    <n v="5.846527386244027E-2"/>
    <m/>
    <n v="1110.1350335431866"/>
    <n v="377.50728101392502"/>
    <n v="709.517121766797"/>
    <n v="570.2569635941577"/>
    <n v="3.9101066187905995"/>
    <m/>
    <m/>
  </r>
  <r>
    <x v="3832"/>
    <n v="82336.06"/>
    <n v="368.39"/>
    <n v="35.278458342661807"/>
    <n v="35.46"/>
    <x v="231"/>
    <n v="8.6094207742009449E-4"/>
    <n v="18.815991773058183"/>
    <n v="18.3079"/>
    <n v="2.7752597133378742E-2"/>
    <m/>
    <n v="1823.48"/>
    <n v="37.368629928691661"/>
    <n v="36.6"/>
    <n v="36.700000000000003"/>
    <n v="2.1000817723815901E-2"/>
    <m/>
    <n v="1048.3902460303636"/>
    <n v="355.01977360587256"/>
    <n v="698.25825471554606"/>
    <n v="548.58990660758354"/>
    <n v="3.5949092901755515"/>
    <m/>
    <m/>
  </r>
  <r>
    <x v="3833"/>
    <n v="82551.92"/>
    <n v="380.14"/>
    <n v="37.524385654897721"/>
    <n v="37.72"/>
    <x v="232"/>
    <n v="8.059768268822529E-4"/>
    <n v="18.838987634734959"/>
    <n v="18.521000000000001"/>
    <n v="1.7169031625450026E-2"/>
    <m/>
    <n v="1905.49"/>
    <n v="40.661894482770784"/>
    <n v="40"/>
    <n v="39.9"/>
    <n v="1.6547362069269544E-2"/>
    <m/>
    <n v="1051.1388050275771"/>
    <n v="355.45365908503453"/>
    <n v="720.5295826367917"/>
    <n v="573.26243289846036"/>
    <n v="3.9117254903695784"/>
    <m/>
    <m/>
  </r>
  <r>
    <x v="3834"/>
    <n v="85180.61"/>
    <n v="389.15"/>
    <n v="39.298438261000996"/>
    <n v="39.51"/>
    <x v="233"/>
    <n v="7.677286783627738E-4"/>
    <n v="19.411740516664423"/>
    <n v="18.9618"/>
    <n v="2.372878717550142E-2"/>
    <m/>
    <n v="1795.31"/>
    <n v="35.899520356032404"/>
    <n v="40.199999999999996"/>
    <n v="40.1"/>
    <n v="-0.10697710557133311"/>
    <m/>
    <n v="1084.6100806246552"/>
    <n v="366.26034952831276"/>
    <n v="737.60742643001913"/>
    <n v="540.11502469545087"/>
    <n v="3.4535790979497025"/>
    <m/>
    <m/>
  </r>
  <r>
    <x v="3835"/>
    <n v="82487.48"/>
    <n v="365.93"/>
    <n v="34.604507877646434"/>
    <n v="34.79"/>
    <x v="234"/>
    <n v="8.59307164418737E-4"/>
    <n v="18.771765337579328"/>
    <n v="17.8325"/>
    <n v="5.2671545637422046E-2"/>
    <m/>
    <n v="1815.64"/>
    <n v="36.65127417312884"/>
    <n v="34.6"/>
    <n v="34.6"/>
    <n v="5.928538072626699E-2"/>
    <m/>
    <n v="1050.3182864424737"/>
    <n v="354.18531006547181"/>
    <n v="693.59549159331084"/>
    <n v="546.23126002642914"/>
    <n v="3.5258987624961926"/>
    <m/>
    <m/>
  </r>
  <r>
    <x v="3836"/>
    <n v="83100.25"/>
    <n v="375.66"/>
    <n v="36.440367380885014"/>
    <n v="36.64"/>
    <x v="235"/>
    <n v="8.1356484797680424E-4"/>
    <n v="18.884816089064756"/>
    <n v="18.310700000000001"/>
    <n v="3.1354131139975872E-2"/>
    <m/>
    <n v="1815.34"/>
    <n v="36.577989976396552"/>
    <n v="35.6"/>
    <n v="35.6"/>
    <n v="2.7471628550464811E-2"/>
    <m/>
    <n v="1058.1207255081761"/>
    <n v="356.31834948653483"/>
    <n v="712.03804654426574"/>
    <n v="546.14100569296659"/>
    <n v="3.5188487304195903"/>
    <m/>
    <m/>
  </r>
  <r>
    <x v="3837"/>
    <n v="78221.34"/>
    <n v="348.49"/>
    <n v="31.157921691896924"/>
    <n v="31.34"/>
    <x v="236"/>
    <n v="9.3120634469317143E-4"/>
    <n v="17.701730638717279"/>
    <n v="16.987300000000001"/>
    <n v="4.2056750555843347E-2"/>
    <m/>
    <n v="1555.24"/>
    <n v="25.965786278774644"/>
    <n v="25.2"/>
    <n v="25.2"/>
    <n v="3.0388344395819278E-2"/>
    <m/>
    <n v="995.9972566992484"/>
    <n v="333.99591579265058"/>
    <n v="660.5391546616919"/>
    <n v="467.89049858094319"/>
    <n v="2.4979413614682655"/>
    <m/>
    <m/>
  </r>
  <r>
    <x v="3838"/>
    <n v="79218.48"/>
    <n v="342.13"/>
    <n v="30.017028340838603"/>
    <n v="30.2"/>
    <x v="237"/>
    <n v="9.6514720981309427E-4"/>
    <n v="17.902361831057437"/>
    <n v="16.678000000000001"/>
    <n v="7.3411789846350661E-2"/>
    <n v="1.1200000000000001"/>
    <n v="1472.55"/>
    <n v="23.165912810592904"/>
    <n v="22.400000000000002"/>
    <n v="22.4"/>
    <n v="3.4192536187183098E-2"/>
    <m/>
    <n v="1008.6939032223722"/>
    <n v="337.78142129998542"/>
    <n v="648.48420610176652"/>
    <n v="443.01339580088467"/>
    <n v="2.2285900054969714"/>
    <m/>
    <m/>
  </r>
  <r>
    <x v="3839"/>
    <n v="76273.56"/>
    <n v="367.97"/>
    <n v="34.547046248298663"/>
    <n v="34.76"/>
    <x v="238"/>
    <n v="8.1930791890325125E-4"/>
    <n v="17.212786879963854"/>
    <n v="17.938199999999998"/>
    <n v="-4.0439571419436993E-2"/>
    <n v="1.3965000000000001"/>
    <n v="1668.04"/>
    <n v="29.267798524619682"/>
    <n v="27.93"/>
    <n v="27.9"/>
    <n v="4.789826439741085E-2"/>
    <m/>
    <n v="971.19605108638541"/>
    <n v="324.77053428567126"/>
    <n v="697.46217320687185"/>
    <n v="501.82612796285872"/>
    <n v="2.815599100633801"/>
    <m/>
    <m/>
  </r>
  <r>
    <x v="3840"/>
    <n v="82565.98"/>
    <n v="354.98"/>
    <n v="32.104030500588543"/>
    <n v="32.31"/>
    <x v="239"/>
    <n v="8.7711134368081045E-4"/>
    <n v="18.606798881821675"/>
    <n v="17.305599999999998"/>
    <n v="7.5189469409998821E-2"/>
    <n v="1.173"/>
    <n v="1522.52"/>
    <n v="24.120807171266044"/>
    <n v="23.46"/>
    <n v="23.34"/>
    <n v="2.8167398604690641E-2"/>
    <m/>
    <n v="1051.3178318945318"/>
    <n v="351.07272612719095"/>
    <n v="672.84050940287352"/>
    <n v="458.046759277962"/>
    <n v="2.3204520463282958"/>
    <m/>
    <m/>
  </r>
  <r>
    <x v="3841"/>
    <n v="79625.05"/>
    <n v="374.6"/>
    <n v="35.648558349797533"/>
    <n v="35.869999999999997"/>
    <x v="240"/>
    <n v="7.801085357764209E-4"/>
    <n v="17.918992613299956"/>
    <n v="18.264700000000001"/>
    <n v="-1.8927624691347011E-2"/>
    <n v="1.256"/>
    <n v="1567.15"/>
    <n v="25.492292543794708"/>
    <n v="25.12"/>
    <n v="25.16"/>
    <n v="1.4820563049152247E-2"/>
    <m/>
    <n v="1013.8707846802483"/>
    <n v="338.09521058188136"/>
    <n v="710.02888845094481"/>
    <n v="471.47359561940607"/>
    <n v="2.452390667477947"/>
    <m/>
    <m/>
  </r>
  <r>
    <x v="3842"/>
    <n v="83694.52"/>
    <n v="379.43"/>
    <n v="36.554622844270014"/>
    <s v=""/>
    <x v="207"/>
    <n v="7.5995087331427594E-4"/>
    <n v="18.756031019370127"/>
    <n v="18.4985"/>
    <n v="1.3921724430095761E-2"/>
    <e v="#VALUE!"/>
    <n v="1622.77"/>
    <n v="27.165275391865666"/>
    <s v=""/>
    <n v="27.45"/>
    <s v=""/>
    <m/>
    <n v="1065.6876029068333"/>
    <n v="353.88843524984441"/>
    <n v="719.18382580069942"/>
    <n v="488.20674904336124"/>
    <n v="2.6133337257145275"/>
    <m/>
    <m/>
  </r>
  <r>
    <x v="3843"/>
    <n v="84539.7"/>
    <n v="374.85"/>
    <n v="35.667840113964353"/>
    <n v="35.909999999999997"/>
    <x v="241"/>
    <n v="7.7825764951896929E-4"/>
    <n v="18.918991003508697"/>
    <n v="18.281700000000001"/>
    <n v="3.485950450498021E-2"/>
    <n v="1.3225"/>
    <n v="1588.63"/>
    <n v="25.978817262581124"/>
    <n v="26.45"/>
    <n v="26.46"/>
    <n v="-1.7814092151942296E-2"/>
    <m/>
    <n v="1076.4493331637818"/>
    <n v="356.96316111991683"/>
    <n v="710.50274649182245"/>
    <n v="477.93580589532405"/>
    <n v="2.4991949585317768"/>
    <m/>
    <m/>
  </r>
  <r>
    <x v="3844"/>
    <n v="83674.509999999995"/>
    <n v="376.58"/>
    <n v="35.99272770373129"/>
    <n v="36.24"/>
    <x v="242"/>
    <n v="7.71033540125104E-4"/>
    <n v="18.699233086030208"/>
    <n v="18.364599999999999"/>
    <n v="1.8221637608780483E-2"/>
    <n v="1.2885"/>
    <n v="1578.11"/>
    <n v="25.59195129423475"/>
    <n v="25.77"/>
    <n v="25.79"/>
    <n v="-6.9091465178598988E-3"/>
    <m/>
    <n v="1065.4328143145315"/>
    <n v="352.81677292777152"/>
    <n v="713.78184413469512"/>
    <n v="474.7708872685709"/>
    <n v="2.461977964857804"/>
    <m/>
    <m/>
  </r>
  <r>
    <x v="3845"/>
    <n v="84030.67"/>
    <n v="379.14"/>
    <n v="36.477688740004353"/>
    <n v="36.729999999999997"/>
    <x v="243"/>
    <n v="7.605103946115451E-4"/>
    <n v="18.752613064854437"/>
    <n v="18.494499999999999"/>
    <n v="1.3956206702232521E-2"/>
    <n v="1.278"/>
    <n v="1582.55"/>
    <n v="25.692988327798901"/>
    <n v="25.56"/>
    <n v="25.56"/>
    <n v="5.2029862206142141E-3"/>
    <m/>
    <n v="1069.9678220623659"/>
    <n v="353.82394534928579"/>
    <n v="718.63415047328135"/>
    <n v="476.1066514038165"/>
    <n v="2.4716978548110791"/>
    <m/>
    <m/>
  </r>
  <r>
    <x v="3846"/>
    <n v="85171.54"/>
    <e v="#N/A"/>
    <e v="#N/A"/>
    <m/>
    <x v="207"/>
    <e v="#N/A"/>
    <n v="18.901308133691693"/>
    <n v="19.025500000000001"/>
    <n v="-6.5276532184861402E-3"/>
    <n v="1.2609999999999999"/>
    <n v="1579.73"/>
    <n v="25.43087419543297"/>
    <n v="25.22"/>
    <n v="25.27"/>
    <n v="8.3613876063826087E-3"/>
    <m/>
    <n v="1084.4945917424875"/>
    <n v="356.62952106974819"/>
    <e v="#N/A"/>
    <n v="475.25826066926862"/>
    <n v="2.4464821449676442"/>
    <m/>
    <m/>
  </r>
  <r>
    <x v="3847"/>
    <n v="87521.88"/>
    <e v="#N/A"/>
    <e v="#N/A"/>
    <m/>
    <x v="207"/>
    <e v="#N/A"/>
    <n v="19.395784454426582"/>
    <n v="19.923500000000001"/>
    <n v="-2.6487090399448854E-2"/>
    <n v="1.4685000000000001"/>
    <n v="1757.33"/>
    <n v="31.09696340732809"/>
    <n v="29.37"/>
    <n v="29.43"/>
    <n v="5.8800252207289461E-2"/>
    <m/>
    <n v="1114.4216192302615"/>
    <n v="365.95929085058572"/>
    <e v="#N/A"/>
    <n v="528.68882607909313"/>
    <n v="2.9915670674192927"/>
    <m/>
    <m/>
  </r>
  <r>
    <x v="3848"/>
    <m/>
    <m/>
    <m/>
    <m/>
    <x v="0"/>
    <m/>
    <m/>
    <m/>
    <m/>
    <m/>
    <m/>
    <m/>
    <m/>
    <m/>
    <m/>
    <m/>
    <m/>
    <m/>
    <m/>
    <m/>
    <m/>
    <m/>
    <m/>
  </r>
  <r>
    <x v="3849"/>
    <m/>
    <m/>
    <m/>
    <m/>
    <x v="0"/>
    <m/>
    <m/>
    <m/>
    <m/>
    <m/>
    <m/>
    <m/>
    <m/>
    <m/>
    <m/>
    <m/>
    <m/>
    <m/>
    <m/>
    <m/>
    <m/>
    <m/>
    <m/>
  </r>
  <r>
    <x v="3850"/>
    <m/>
    <m/>
    <m/>
    <m/>
    <x v="0"/>
    <m/>
    <m/>
    <m/>
    <m/>
    <m/>
    <m/>
    <m/>
    <m/>
    <m/>
    <m/>
    <m/>
    <m/>
    <m/>
    <m/>
    <m/>
    <m/>
    <m/>
    <m/>
  </r>
  <r>
    <x v="3851"/>
    <m/>
    <m/>
    <m/>
    <m/>
    <x v="0"/>
    <m/>
    <m/>
    <m/>
    <m/>
    <m/>
    <m/>
    <m/>
    <m/>
    <m/>
    <m/>
    <m/>
    <m/>
    <m/>
    <m/>
    <m/>
    <m/>
    <m/>
    <m/>
  </r>
  <r>
    <x v="3852"/>
    <m/>
    <m/>
    <m/>
    <m/>
    <x v="0"/>
    <m/>
    <m/>
    <m/>
    <m/>
    <m/>
    <m/>
    <m/>
    <m/>
    <m/>
    <m/>
    <m/>
    <m/>
    <m/>
    <m/>
    <m/>
    <m/>
    <m/>
    <m/>
  </r>
  <r>
    <x v="3853"/>
    <m/>
    <m/>
    <m/>
    <m/>
    <x v="0"/>
    <m/>
    <m/>
    <m/>
    <m/>
    <m/>
    <m/>
    <m/>
    <m/>
    <m/>
    <m/>
    <m/>
    <m/>
    <m/>
    <m/>
    <m/>
    <m/>
    <m/>
    <m/>
  </r>
  <r>
    <x v="3854"/>
    <m/>
    <m/>
    <m/>
    <m/>
    <x v="0"/>
    <m/>
    <m/>
    <m/>
    <m/>
    <m/>
    <m/>
    <m/>
    <m/>
    <m/>
    <m/>
    <m/>
    <m/>
    <m/>
    <m/>
    <m/>
    <m/>
    <m/>
    <m/>
  </r>
  <r>
    <x v="3855"/>
    <m/>
    <m/>
    <m/>
    <m/>
    <x v="0"/>
    <m/>
    <m/>
    <m/>
    <m/>
    <m/>
    <m/>
    <m/>
    <m/>
    <m/>
    <m/>
    <m/>
    <m/>
    <m/>
    <m/>
    <m/>
    <m/>
    <m/>
    <m/>
  </r>
  <r>
    <x v="3856"/>
    <m/>
    <m/>
    <m/>
    <m/>
    <x v="0"/>
    <m/>
    <m/>
    <m/>
    <m/>
    <m/>
    <m/>
    <m/>
    <m/>
    <m/>
    <m/>
    <m/>
    <m/>
    <m/>
    <m/>
    <m/>
    <m/>
    <m/>
    <m/>
  </r>
  <r>
    <x v="3857"/>
    <m/>
    <m/>
    <m/>
    <m/>
    <x v="0"/>
    <m/>
    <m/>
    <m/>
    <m/>
    <m/>
    <m/>
    <m/>
    <m/>
    <m/>
    <m/>
    <m/>
    <m/>
    <m/>
    <m/>
    <m/>
    <m/>
    <m/>
    <m/>
  </r>
  <r>
    <x v="3858"/>
    <m/>
    <m/>
    <m/>
    <m/>
    <x v="0"/>
    <m/>
    <m/>
    <m/>
    <m/>
    <m/>
    <m/>
    <m/>
    <m/>
    <m/>
    <m/>
    <m/>
    <m/>
    <m/>
    <m/>
    <m/>
    <m/>
    <m/>
    <m/>
  </r>
  <r>
    <x v="3859"/>
    <m/>
    <m/>
    <m/>
    <m/>
    <x v="0"/>
    <m/>
    <m/>
    <m/>
    <m/>
    <m/>
    <m/>
    <m/>
    <m/>
    <m/>
    <m/>
    <m/>
    <m/>
    <m/>
    <m/>
    <m/>
    <m/>
    <m/>
    <m/>
  </r>
  <r>
    <x v="3860"/>
    <m/>
    <m/>
    <m/>
    <m/>
    <x v="0"/>
    <m/>
    <m/>
    <m/>
    <m/>
    <m/>
    <m/>
    <m/>
    <m/>
    <m/>
    <m/>
    <m/>
    <m/>
    <m/>
    <m/>
    <m/>
    <m/>
    <m/>
    <m/>
  </r>
  <r>
    <x v="3861"/>
    <m/>
    <m/>
    <m/>
    <m/>
    <x v="0"/>
    <m/>
    <m/>
    <m/>
    <m/>
    <m/>
    <m/>
    <m/>
    <m/>
    <m/>
    <m/>
    <m/>
    <m/>
    <m/>
    <m/>
    <m/>
    <m/>
    <m/>
    <m/>
  </r>
  <r>
    <x v="3862"/>
    <m/>
    <m/>
    <m/>
    <m/>
    <x v="0"/>
    <m/>
    <m/>
    <m/>
    <m/>
    <m/>
    <m/>
    <m/>
    <m/>
    <m/>
    <m/>
    <m/>
    <m/>
    <m/>
    <m/>
    <m/>
    <m/>
    <m/>
    <m/>
  </r>
  <r>
    <x v="3863"/>
    <m/>
    <m/>
    <m/>
    <m/>
    <x v="0"/>
    <m/>
    <m/>
    <m/>
    <m/>
    <m/>
    <m/>
    <m/>
    <m/>
    <m/>
    <m/>
    <m/>
    <m/>
    <m/>
    <m/>
    <m/>
    <m/>
    <m/>
    <m/>
  </r>
  <r>
    <x v="3864"/>
    <m/>
    <m/>
    <m/>
    <m/>
    <x v="0"/>
    <m/>
    <m/>
    <m/>
    <m/>
    <m/>
    <m/>
    <m/>
    <m/>
    <m/>
    <m/>
    <m/>
    <m/>
    <m/>
    <m/>
    <m/>
    <m/>
    <m/>
    <m/>
  </r>
  <r>
    <x v="3865"/>
    <m/>
    <m/>
    <m/>
    <m/>
    <x v="0"/>
    <m/>
    <m/>
    <m/>
    <m/>
    <m/>
    <m/>
    <m/>
    <m/>
    <m/>
    <m/>
    <m/>
    <m/>
    <m/>
    <m/>
    <m/>
    <m/>
    <m/>
    <m/>
  </r>
  <r>
    <x v="3866"/>
    <m/>
    <m/>
    <m/>
    <m/>
    <x v="0"/>
    <m/>
    <m/>
    <m/>
    <m/>
    <m/>
    <m/>
    <m/>
    <m/>
    <m/>
    <m/>
    <m/>
    <m/>
    <m/>
    <m/>
    <m/>
    <m/>
    <m/>
    <m/>
  </r>
  <r>
    <x v="3867"/>
    <m/>
    <m/>
    <m/>
    <m/>
    <x v="0"/>
    <m/>
    <m/>
    <m/>
    <m/>
    <m/>
    <m/>
    <m/>
    <m/>
    <m/>
    <m/>
    <m/>
    <m/>
    <m/>
    <m/>
    <m/>
    <m/>
    <m/>
    <m/>
  </r>
  <r>
    <x v="3868"/>
    <m/>
    <m/>
    <m/>
    <m/>
    <x v="0"/>
    <m/>
    <m/>
    <m/>
    <m/>
    <m/>
    <m/>
    <m/>
    <m/>
    <m/>
    <m/>
    <m/>
    <m/>
    <m/>
    <m/>
    <m/>
    <m/>
    <m/>
    <m/>
  </r>
  <r>
    <x v="3869"/>
    <m/>
    <m/>
    <m/>
    <m/>
    <x v="0"/>
    <m/>
    <m/>
    <m/>
    <m/>
    <m/>
    <m/>
    <m/>
    <m/>
    <m/>
    <m/>
    <m/>
    <m/>
    <m/>
    <m/>
    <m/>
    <m/>
    <m/>
    <m/>
  </r>
  <r>
    <x v="3870"/>
    <m/>
    <m/>
    <m/>
    <m/>
    <x v="0"/>
    <m/>
    <m/>
    <m/>
    <m/>
    <m/>
    <m/>
    <m/>
    <m/>
    <m/>
    <m/>
    <m/>
    <m/>
    <m/>
    <m/>
    <m/>
    <m/>
    <m/>
    <m/>
  </r>
  <r>
    <x v="3871"/>
    <m/>
    <m/>
    <m/>
    <m/>
    <x v="0"/>
    <m/>
    <m/>
    <m/>
    <m/>
    <m/>
    <m/>
    <m/>
    <m/>
    <m/>
    <m/>
    <m/>
    <m/>
    <m/>
    <m/>
    <m/>
    <m/>
    <m/>
    <m/>
  </r>
  <r>
    <x v="3872"/>
    <m/>
    <m/>
    <m/>
    <m/>
    <x v="0"/>
    <m/>
    <m/>
    <m/>
    <m/>
    <m/>
    <m/>
    <m/>
    <m/>
    <m/>
    <m/>
    <m/>
    <m/>
    <m/>
    <m/>
    <m/>
    <m/>
    <m/>
    <m/>
  </r>
  <r>
    <x v="3873"/>
    <m/>
    <m/>
    <m/>
    <m/>
    <x v="0"/>
    <m/>
    <m/>
    <m/>
    <m/>
    <m/>
    <m/>
    <m/>
    <m/>
    <m/>
    <m/>
    <m/>
    <m/>
    <m/>
    <m/>
    <m/>
    <m/>
    <m/>
    <m/>
  </r>
  <r>
    <x v="3874"/>
    <m/>
    <m/>
    <m/>
    <m/>
    <x v="0"/>
    <m/>
    <m/>
    <m/>
    <m/>
    <m/>
    <m/>
    <m/>
    <m/>
    <m/>
    <m/>
    <m/>
    <m/>
    <m/>
    <m/>
    <m/>
    <m/>
    <m/>
    <m/>
  </r>
  <r>
    <x v="3875"/>
    <m/>
    <m/>
    <m/>
    <m/>
    <x v="0"/>
    <m/>
    <m/>
    <m/>
    <m/>
    <m/>
    <m/>
    <m/>
    <m/>
    <m/>
    <m/>
    <m/>
    <m/>
    <m/>
    <m/>
    <m/>
    <m/>
    <m/>
    <m/>
  </r>
  <r>
    <x v="3876"/>
    <m/>
    <m/>
    <m/>
    <m/>
    <x v="0"/>
    <m/>
    <m/>
    <m/>
    <m/>
    <m/>
    <m/>
    <m/>
    <m/>
    <m/>
    <m/>
    <m/>
    <m/>
    <m/>
    <m/>
    <m/>
    <m/>
    <m/>
    <m/>
  </r>
  <r>
    <x v="3877"/>
    <m/>
    <m/>
    <m/>
    <m/>
    <x v="0"/>
    <m/>
    <m/>
    <m/>
    <m/>
    <m/>
    <m/>
    <m/>
    <m/>
    <m/>
    <m/>
    <m/>
    <m/>
    <m/>
    <m/>
    <m/>
    <m/>
    <m/>
    <m/>
  </r>
  <r>
    <x v="3878"/>
    <m/>
    <m/>
    <m/>
    <m/>
    <x v="0"/>
    <m/>
    <m/>
    <m/>
    <m/>
    <m/>
    <m/>
    <m/>
    <m/>
    <m/>
    <m/>
    <m/>
    <m/>
    <m/>
    <m/>
    <m/>
    <m/>
    <m/>
    <m/>
  </r>
  <r>
    <x v="3879"/>
    <m/>
    <m/>
    <m/>
    <m/>
    <x v="0"/>
    <m/>
    <m/>
    <m/>
    <m/>
    <m/>
    <m/>
    <m/>
    <m/>
    <m/>
    <m/>
    <m/>
    <m/>
    <m/>
    <m/>
    <m/>
    <m/>
    <m/>
    <m/>
  </r>
  <r>
    <x v="3880"/>
    <m/>
    <m/>
    <m/>
    <m/>
    <x v="0"/>
    <m/>
    <m/>
    <m/>
    <m/>
    <m/>
    <m/>
    <m/>
    <m/>
    <m/>
    <m/>
    <m/>
    <m/>
    <m/>
    <m/>
    <m/>
    <m/>
    <m/>
    <m/>
  </r>
  <r>
    <x v="3881"/>
    <m/>
    <m/>
    <m/>
    <m/>
    <x v="0"/>
    <m/>
    <m/>
    <m/>
    <m/>
    <m/>
    <m/>
    <m/>
    <m/>
    <m/>
    <m/>
    <m/>
    <m/>
    <m/>
    <m/>
    <m/>
    <m/>
    <m/>
    <m/>
  </r>
  <r>
    <x v="3882"/>
    <m/>
    <m/>
    <m/>
    <m/>
    <x v="0"/>
    <m/>
    <m/>
    <m/>
    <m/>
    <m/>
    <m/>
    <m/>
    <m/>
    <m/>
    <m/>
    <m/>
    <m/>
    <m/>
    <m/>
    <m/>
    <m/>
    <m/>
    <m/>
  </r>
  <r>
    <x v="3883"/>
    <m/>
    <m/>
    <m/>
    <m/>
    <x v="0"/>
    <m/>
    <m/>
    <m/>
    <m/>
    <m/>
    <m/>
    <m/>
    <m/>
    <m/>
    <m/>
    <m/>
    <m/>
    <m/>
    <m/>
    <m/>
    <m/>
    <m/>
    <m/>
  </r>
  <r>
    <x v="3884"/>
    <m/>
    <m/>
    <m/>
    <m/>
    <x v="0"/>
    <m/>
    <m/>
    <m/>
    <m/>
    <m/>
    <m/>
    <m/>
    <m/>
    <m/>
    <m/>
    <m/>
    <m/>
    <m/>
    <m/>
    <m/>
    <m/>
    <m/>
    <m/>
  </r>
  <r>
    <x v="3885"/>
    <m/>
    <m/>
    <m/>
    <m/>
    <x v="0"/>
    <m/>
    <m/>
    <m/>
    <m/>
    <m/>
    <m/>
    <m/>
    <m/>
    <m/>
    <m/>
    <m/>
    <m/>
    <m/>
    <m/>
    <m/>
    <m/>
    <m/>
    <m/>
  </r>
  <r>
    <x v="3886"/>
    <m/>
    <m/>
    <m/>
    <m/>
    <x v="0"/>
    <m/>
    <m/>
    <m/>
    <m/>
    <m/>
    <m/>
    <m/>
    <m/>
    <m/>
    <m/>
    <m/>
    <m/>
    <m/>
    <m/>
    <m/>
    <m/>
    <m/>
    <m/>
  </r>
  <r>
    <x v="3887"/>
    <m/>
    <m/>
    <m/>
    <m/>
    <x v="0"/>
    <m/>
    <m/>
    <m/>
    <m/>
    <m/>
    <m/>
    <m/>
    <m/>
    <m/>
    <m/>
    <m/>
    <m/>
    <m/>
    <m/>
    <m/>
    <m/>
    <m/>
    <m/>
  </r>
  <r>
    <x v="3888"/>
    <m/>
    <m/>
    <m/>
    <m/>
    <x v="0"/>
    <m/>
    <m/>
    <m/>
    <m/>
    <m/>
    <m/>
    <m/>
    <m/>
    <m/>
    <m/>
    <m/>
    <m/>
    <m/>
    <m/>
    <m/>
    <m/>
    <m/>
    <m/>
  </r>
  <r>
    <x v="3889"/>
    <m/>
    <m/>
    <m/>
    <m/>
    <x v="0"/>
    <m/>
    <m/>
    <m/>
    <m/>
    <m/>
    <m/>
    <m/>
    <m/>
    <m/>
    <m/>
    <m/>
    <m/>
    <m/>
    <m/>
    <m/>
    <m/>
    <m/>
    <m/>
  </r>
  <r>
    <x v="3890"/>
    <m/>
    <m/>
    <m/>
    <m/>
    <x v="0"/>
    <m/>
    <m/>
    <m/>
    <m/>
    <m/>
    <m/>
    <m/>
    <m/>
    <m/>
    <m/>
    <m/>
    <m/>
    <m/>
    <m/>
    <m/>
    <m/>
    <m/>
    <m/>
  </r>
  <r>
    <x v="3891"/>
    <m/>
    <m/>
    <m/>
    <m/>
    <x v="0"/>
    <m/>
    <m/>
    <m/>
    <m/>
    <m/>
    <m/>
    <m/>
    <m/>
    <m/>
    <m/>
    <m/>
    <m/>
    <m/>
    <m/>
    <m/>
    <m/>
    <m/>
    <m/>
  </r>
  <r>
    <x v="3892"/>
    <m/>
    <m/>
    <m/>
    <m/>
    <x v="0"/>
    <m/>
    <m/>
    <m/>
    <m/>
    <m/>
    <m/>
    <m/>
    <m/>
    <m/>
    <m/>
    <m/>
    <m/>
    <m/>
    <m/>
    <m/>
    <m/>
    <m/>
    <m/>
  </r>
  <r>
    <x v="3893"/>
    <m/>
    <m/>
    <m/>
    <m/>
    <x v="0"/>
    <m/>
    <m/>
    <m/>
    <m/>
    <m/>
    <m/>
    <m/>
    <m/>
    <m/>
    <m/>
    <m/>
    <m/>
    <m/>
    <m/>
    <m/>
    <m/>
    <m/>
    <m/>
  </r>
  <r>
    <x v="3894"/>
    <m/>
    <m/>
    <m/>
    <m/>
    <x v="0"/>
    <m/>
    <m/>
    <m/>
    <m/>
    <m/>
    <m/>
    <m/>
    <m/>
    <m/>
    <m/>
    <m/>
    <m/>
    <m/>
    <m/>
    <m/>
    <m/>
    <m/>
    <m/>
  </r>
  <r>
    <x v="3895"/>
    <m/>
    <m/>
    <m/>
    <m/>
    <x v="0"/>
    <m/>
    <m/>
    <m/>
    <m/>
    <m/>
    <m/>
    <m/>
    <m/>
    <m/>
    <m/>
    <m/>
    <m/>
    <m/>
    <m/>
    <m/>
    <m/>
    <m/>
    <m/>
  </r>
  <r>
    <x v="3896"/>
    <m/>
    <m/>
    <m/>
    <m/>
    <x v="0"/>
    <m/>
    <m/>
    <m/>
    <m/>
    <m/>
    <m/>
    <m/>
    <m/>
    <m/>
    <m/>
    <m/>
    <m/>
    <m/>
    <m/>
    <m/>
    <m/>
    <m/>
    <m/>
  </r>
  <r>
    <x v="3897"/>
    <m/>
    <m/>
    <m/>
    <m/>
    <x v="0"/>
    <m/>
    <m/>
    <m/>
    <m/>
    <m/>
    <m/>
    <m/>
    <m/>
    <m/>
    <m/>
    <m/>
    <m/>
    <m/>
    <m/>
    <m/>
    <m/>
    <m/>
    <m/>
  </r>
  <r>
    <x v="3898"/>
    <m/>
    <m/>
    <m/>
    <m/>
    <x v="0"/>
    <m/>
    <m/>
    <m/>
    <m/>
    <m/>
    <m/>
    <m/>
    <m/>
    <m/>
    <m/>
    <m/>
    <m/>
    <m/>
    <m/>
    <m/>
    <m/>
    <m/>
    <m/>
  </r>
  <r>
    <x v="3899"/>
    <m/>
    <m/>
    <m/>
    <m/>
    <x v="0"/>
    <m/>
    <m/>
    <m/>
    <m/>
    <m/>
    <m/>
    <m/>
    <m/>
    <m/>
    <m/>
    <m/>
    <m/>
    <m/>
    <m/>
    <m/>
    <m/>
    <m/>
    <m/>
  </r>
  <r>
    <x v="3900"/>
    <m/>
    <m/>
    <m/>
    <m/>
    <x v="0"/>
    <m/>
    <m/>
    <m/>
    <m/>
    <m/>
    <m/>
    <m/>
    <m/>
    <m/>
    <m/>
    <m/>
    <m/>
    <m/>
    <m/>
    <m/>
    <m/>
    <m/>
    <m/>
  </r>
  <r>
    <x v="3901"/>
    <m/>
    <m/>
    <m/>
    <m/>
    <x v="0"/>
    <m/>
    <m/>
    <m/>
    <m/>
    <m/>
    <m/>
    <m/>
    <m/>
    <m/>
    <m/>
    <m/>
    <m/>
    <m/>
    <m/>
    <m/>
    <m/>
    <m/>
    <m/>
  </r>
  <r>
    <x v="3902"/>
    <m/>
    <m/>
    <m/>
    <m/>
    <x v="0"/>
    <m/>
    <m/>
    <m/>
    <m/>
    <m/>
    <m/>
    <m/>
    <m/>
    <m/>
    <m/>
    <m/>
    <m/>
    <m/>
    <m/>
    <m/>
    <m/>
    <m/>
    <m/>
  </r>
  <r>
    <x v="3903"/>
    <m/>
    <m/>
    <m/>
    <m/>
    <x v="0"/>
    <m/>
    <m/>
    <m/>
    <m/>
    <m/>
    <m/>
    <m/>
    <m/>
    <m/>
    <m/>
    <m/>
    <m/>
    <m/>
    <m/>
    <m/>
    <m/>
    <m/>
    <m/>
  </r>
  <r>
    <x v="3904"/>
    <m/>
    <m/>
    <m/>
    <m/>
    <x v="0"/>
    <m/>
    <m/>
    <m/>
    <m/>
    <m/>
    <m/>
    <m/>
    <m/>
    <m/>
    <m/>
    <m/>
    <m/>
    <m/>
    <m/>
    <m/>
    <m/>
    <m/>
    <m/>
  </r>
  <r>
    <x v="3905"/>
    <m/>
    <m/>
    <m/>
    <m/>
    <x v="0"/>
    <m/>
    <m/>
    <m/>
    <m/>
    <m/>
    <m/>
    <m/>
    <m/>
    <m/>
    <m/>
    <m/>
    <m/>
    <m/>
    <m/>
    <m/>
    <m/>
    <m/>
    <m/>
  </r>
  <r>
    <x v="3906"/>
    <m/>
    <m/>
    <m/>
    <m/>
    <x v="0"/>
    <m/>
    <m/>
    <m/>
    <m/>
    <m/>
    <m/>
    <m/>
    <m/>
    <m/>
    <m/>
    <m/>
    <m/>
    <m/>
    <m/>
    <m/>
    <m/>
    <m/>
    <m/>
  </r>
  <r>
    <x v="3907"/>
    <m/>
    <m/>
    <m/>
    <m/>
    <x v="0"/>
    <m/>
    <m/>
    <m/>
    <m/>
    <m/>
    <m/>
    <m/>
    <m/>
    <m/>
    <m/>
    <m/>
    <m/>
    <m/>
    <m/>
    <m/>
    <m/>
    <m/>
    <m/>
  </r>
  <r>
    <x v="3908"/>
    <m/>
    <m/>
    <m/>
    <m/>
    <x v="0"/>
    <m/>
    <m/>
    <m/>
    <m/>
    <m/>
    <m/>
    <m/>
    <m/>
    <m/>
    <m/>
    <m/>
    <m/>
    <m/>
    <m/>
    <m/>
    <m/>
    <m/>
    <m/>
  </r>
  <r>
    <x v="3909"/>
    <m/>
    <m/>
    <m/>
    <m/>
    <x v="0"/>
    <m/>
    <m/>
    <m/>
    <m/>
    <m/>
    <m/>
    <m/>
    <m/>
    <m/>
    <m/>
    <m/>
    <m/>
    <m/>
    <m/>
    <m/>
    <m/>
    <m/>
    <m/>
  </r>
  <r>
    <x v="3910"/>
    <m/>
    <m/>
    <m/>
    <m/>
    <x v="0"/>
    <m/>
    <m/>
    <m/>
    <m/>
    <m/>
    <m/>
    <m/>
    <m/>
    <m/>
    <m/>
    <m/>
    <m/>
    <m/>
    <m/>
    <m/>
    <m/>
    <m/>
    <m/>
  </r>
  <r>
    <x v="3911"/>
    <m/>
    <m/>
    <m/>
    <m/>
    <x v="0"/>
    <m/>
    <m/>
    <m/>
    <m/>
    <m/>
    <m/>
    <m/>
    <m/>
    <m/>
    <m/>
    <m/>
    <m/>
    <m/>
    <m/>
    <m/>
    <m/>
    <m/>
    <m/>
  </r>
  <r>
    <x v="3912"/>
    <m/>
    <m/>
    <m/>
    <m/>
    <x v="0"/>
    <m/>
    <m/>
    <m/>
    <m/>
    <m/>
    <m/>
    <m/>
    <m/>
    <m/>
    <m/>
    <m/>
    <m/>
    <m/>
    <m/>
    <m/>
    <m/>
    <m/>
    <m/>
  </r>
  <r>
    <x v="3913"/>
    <m/>
    <m/>
    <m/>
    <m/>
    <x v="0"/>
    <m/>
    <m/>
    <m/>
    <m/>
    <m/>
    <m/>
    <m/>
    <m/>
    <m/>
    <m/>
    <m/>
    <m/>
    <m/>
    <m/>
    <m/>
    <m/>
    <m/>
    <m/>
  </r>
  <r>
    <x v="3914"/>
    <m/>
    <m/>
    <m/>
    <m/>
    <x v="0"/>
    <m/>
    <m/>
    <m/>
    <m/>
    <m/>
    <m/>
    <m/>
    <m/>
    <m/>
    <m/>
    <m/>
    <m/>
    <m/>
    <m/>
    <m/>
    <m/>
    <m/>
    <m/>
  </r>
  <r>
    <x v="3915"/>
    <m/>
    <m/>
    <m/>
    <m/>
    <x v="0"/>
    <m/>
    <m/>
    <m/>
    <m/>
    <m/>
    <m/>
    <m/>
    <m/>
    <m/>
    <m/>
    <m/>
    <m/>
    <m/>
    <m/>
    <m/>
    <m/>
    <m/>
    <m/>
  </r>
  <r>
    <x v="3916"/>
    <m/>
    <m/>
    <m/>
    <m/>
    <x v="0"/>
    <m/>
    <m/>
    <m/>
    <m/>
    <m/>
    <m/>
    <m/>
    <m/>
    <m/>
    <m/>
    <m/>
    <m/>
    <m/>
    <m/>
    <m/>
    <m/>
    <m/>
    <m/>
  </r>
  <r>
    <x v="3917"/>
    <m/>
    <m/>
    <m/>
    <m/>
    <x v="0"/>
    <m/>
    <m/>
    <m/>
    <m/>
    <m/>
    <m/>
    <m/>
    <m/>
    <m/>
    <m/>
    <m/>
    <m/>
    <m/>
    <m/>
    <m/>
    <m/>
    <m/>
    <m/>
  </r>
  <r>
    <x v="3918"/>
    <m/>
    <m/>
    <m/>
    <m/>
    <x v="0"/>
    <m/>
    <m/>
    <m/>
    <m/>
    <m/>
    <m/>
    <m/>
    <m/>
    <m/>
    <m/>
    <m/>
    <m/>
    <m/>
    <m/>
    <m/>
    <m/>
    <m/>
    <m/>
  </r>
  <r>
    <x v="3919"/>
    <m/>
    <m/>
    <m/>
    <m/>
    <x v="0"/>
    <m/>
    <m/>
    <m/>
    <m/>
    <m/>
    <m/>
    <m/>
    <m/>
    <m/>
    <m/>
    <m/>
    <m/>
    <m/>
    <m/>
    <m/>
    <m/>
    <m/>
    <m/>
  </r>
  <r>
    <x v="3920"/>
    <m/>
    <m/>
    <m/>
    <m/>
    <x v="0"/>
    <m/>
    <m/>
    <m/>
    <m/>
    <m/>
    <m/>
    <m/>
    <m/>
    <m/>
    <m/>
    <m/>
    <m/>
    <m/>
    <m/>
    <m/>
    <m/>
    <m/>
    <m/>
  </r>
  <r>
    <x v="3921"/>
    <m/>
    <m/>
    <m/>
    <m/>
    <x v="0"/>
    <m/>
    <m/>
    <m/>
    <m/>
    <m/>
    <m/>
    <m/>
    <m/>
    <m/>
    <m/>
    <m/>
    <m/>
    <m/>
    <m/>
    <m/>
    <m/>
    <m/>
    <m/>
  </r>
  <r>
    <x v="3922"/>
    <m/>
    <m/>
    <m/>
    <m/>
    <x v="0"/>
    <m/>
    <m/>
    <m/>
    <m/>
    <m/>
    <m/>
    <m/>
    <m/>
    <m/>
    <m/>
    <m/>
    <m/>
    <m/>
    <m/>
    <m/>
    <m/>
    <m/>
    <m/>
  </r>
  <r>
    <x v="3923"/>
    <m/>
    <m/>
    <m/>
    <m/>
    <x v="0"/>
    <m/>
    <m/>
    <m/>
    <m/>
    <m/>
    <m/>
    <m/>
    <m/>
    <m/>
    <m/>
    <m/>
    <m/>
    <m/>
    <m/>
    <m/>
    <m/>
    <m/>
    <m/>
  </r>
  <r>
    <x v="3924"/>
    <m/>
    <m/>
    <m/>
    <m/>
    <x v="0"/>
    <m/>
    <m/>
    <m/>
    <m/>
    <m/>
    <m/>
    <m/>
    <m/>
    <m/>
    <m/>
    <m/>
    <m/>
    <m/>
    <m/>
    <m/>
    <m/>
    <m/>
    <m/>
  </r>
  <r>
    <x v="3925"/>
    <m/>
    <m/>
    <m/>
    <m/>
    <x v="0"/>
    <m/>
    <m/>
    <m/>
    <m/>
    <m/>
    <m/>
    <m/>
    <m/>
    <m/>
    <m/>
    <m/>
    <m/>
    <m/>
    <m/>
    <m/>
    <m/>
    <m/>
    <m/>
  </r>
  <r>
    <x v="3926"/>
    <m/>
    <m/>
    <m/>
    <m/>
    <x v="0"/>
    <m/>
    <m/>
    <m/>
    <m/>
    <m/>
    <m/>
    <m/>
    <m/>
    <m/>
    <m/>
    <m/>
    <m/>
    <m/>
    <m/>
    <m/>
    <m/>
    <m/>
    <m/>
  </r>
  <r>
    <x v="3927"/>
    <m/>
    <m/>
    <m/>
    <m/>
    <x v="0"/>
    <m/>
    <m/>
    <m/>
    <m/>
    <m/>
    <m/>
    <m/>
    <m/>
    <m/>
    <m/>
    <m/>
    <m/>
    <m/>
    <m/>
    <m/>
    <m/>
    <m/>
    <m/>
  </r>
  <r>
    <x v="3928"/>
    <m/>
    <m/>
    <m/>
    <m/>
    <x v="0"/>
    <m/>
    <m/>
    <m/>
    <m/>
    <m/>
    <m/>
    <m/>
    <m/>
    <m/>
    <m/>
    <m/>
    <m/>
    <m/>
    <m/>
    <m/>
    <m/>
    <m/>
    <m/>
  </r>
  <r>
    <x v="3929"/>
    <m/>
    <m/>
    <m/>
    <m/>
    <x v="0"/>
    <m/>
    <m/>
    <m/>
    <m/>
    <m/>
    <m/>
    <m/>
    <m/>
    <m/>
    <m/>
    <m/>
    <m/>
    <m/>
    <m/>
    <m/>
    <m/>
    <m/>
    <m/>
  </r>
  <r>
    <x v="3930"/>
    <m/>
    <m/>
    <m/>
    <m/>
    <x v="0"/>
    <m/>
    <m/>
    <m/>
    <m/>
    <m/>
    <m/>
    <m/>
    <m/>
    <m/>
    <m/>
    <m/>
    <m/>
    <m/>
    <m/>
    <m/>
    <m/>
    <m/>
    <m/>
  </r>
  <r>
    <x v="3931"/>
    <m/>
    <m/>
    <m/>
    <m/>
    <x v="0"/>
    <m/>
    <m/>
    <m/>
    <m/>
    <m/>
    <m/>
    <m/>
    <m/>
    <m/>
    <m/>
    <m/>
    <m/>
    <m/>
    <m/>
    <m/>
    <m/>
    <m/>
    <m/>
  </r>
  <r>
    <x v="3932"/>
    <m/>
    <m/>
    <m/>
    <m/>
    <x v="0"/>
    <m/>
    <m/>
    <m/>
    <m/>
    <m/>
    <m/>
    <m/>
    <m/>
    <m/>
    <m/>
    <m/>
    <m/>
    <m/>
    <m/>
    <m/>
    <m/>
    <m/>
    <m/>
  </r>
  <r>
    <x v="3933"/>
    <m/>
    <m/>
    <m/>
    <m/>
    <x v="0"/>
    <m/>
    <m/>
    <m/>
    <m/>
    <m/>
    <m/>
    <m/>
    <m/>
    <m/>
    <m/>
    <m/>
    <m/>
    <m/>
    <m/>
    <m/>
    <m/>
    <m/>
    <m/>
  </r>
  <r>
    <x v="3934"/>
    <m/>
    <m/>
    <m/>
    <m/>
    <x v="0"/>
    <m/>
    <m/>
    <m/>
    <m/>
    <m/>
    <m/>
    <m/>
    <m/>
    <m/>
    <m/>
    <m/>
    <m/>
    <m/>
    <m/>
    <m/>
    <m/>
    <m/>
    <m/>
  </r>
  <r>
    <x v="3935"/>
    <m/>
    <m/>
    <m/>
    <m/>
    <x v="0"/>
    <m/>
    <m/>
    <m/>
    <m/>
    <m/>
    <m/>
    <m/>
    <m/>
    <m/>
    <m/>
    <m/>
    <m/>
    <m/>
    <m/>
    <m/>
    <m/>
    <m/>
    <m/>
  </r>
  <r>
    <x v="3936"/>
    <m/>
    <m/>
    <m/>
    <m/>
    <x v="0"/>
    <m/>
    <m/>
    <m/>
    <m/>
    <m/>
    <m/>
    <m/>
    <m/>
    <m/>
    <m/>
    <m/>
    <m/>
    <m/>
    <m/>
    <m/>
    <m/>
    <m/>
    <m/>
  </r>
  <r>
    <x v="3937"/>
    <m/>
    <m/>
    <m/>
    <m/>
    <x v="0"/>
    <m/>
    <m/>
    <m/>
    <m/>
    <m/>
    <m/>
    <m/>
    <m/>
    <m/>
    <m/>
    <m/>
    <m/>
    <m/>
    <m/>
    <m/>
    <m/>
    <m/>
    <m/>
  </r>
  <r>
    <x v="3938"/>
    <m/>
    <m/>
    <m/>
    <m/>
    <x v="0"/>
    <m/>
    <m/>
    <m/>
    <m/>
    <m/>
    <m/>
    <m/>
    <m/>
    <m/>
    <m/>
    <m/>
    <m/>
    <m/>
    <m/>
    <m/>
    <m/>
    <m/>
    <m/>
  </r>
  <r>
    <x v="3939"/>
    <m/>
    <m/>
    <m/>
    <m/>
    <x v="0"/>
    <m/>
    <m/>
    <m/>
    <m/>
    <m/>
    <m/>
    <m/>
    <m/>
    <m/>
    <m/>
    <m/>
    <m/>
    <m/>
    <m/>
    <m/>
    <m/>
    <m/>
    <m/>
  </r>
  <r>
    <x v="3940"/>
    <m/>
    <m/>
    <m/>
    <m/>
    <x v="0"/>
    <m/>
    <m/>
    <m/>
    <m/>
    <m/>
    <m/>
    <m/>
    <m/>
    <m/>
    <m/>
    <m/>
    <m/>
    <m/>
    <m/>
    <m/>
    <m/>
    <m/>
    <m/>
  </r>
  <r>
    <x v="3941"/>
    <m/>
    <m/>
    <m/>
    <m/>
    <x v="0"/>
    <m/>
    <m/>
    <m/>
    <m/>
    <m/>
    <m/>
    <m/>
    <m/>
    <m/>
    <m/>
    <m/>
    <m/>
    <m/>
    <m/>
    <m/>
    <m/>
    <m/>
    <m/>
  </r>
  <r>
    <x v="3942"/>
    <m/>
    <m/>
    <m/>
    <m/>
    <x v="0"/>
    <m/>
    <m/>
    <m/>
    <m/>
    <m/>
    <m/>
    <m/>
    <m/>
    <m/>
    <m/>
    <m/>
    <m/>
    <m/>
    <m/>
    <m/>
    <m/>
    <m/>
    <m/>
  </r>
  <r>
    <x v="3943"/>
    <m/>
    <m/>
    <m/>
    <m/>
    <x v="0"/>
    <m/>
    <m/>
    <m/>
    <m/>
    <m/>
    <m/>
    <m/>
    <m/>
    <m/>
    <m/>
    <m/>
    <m/>
    <m/>
    <m/>
    <m/>
    <m/>
    <m/>
    <m/>
  </r>
  <r>
    <x v="3944"/>
    <m/>
    <m/>
    <m/>
    <m/>
    <x v="0"/>
    <m/>
    <m/>
    <m/>
    <m/>
    <m/>
    <m/>
    <m/>
    <m/>
    <m/>
    <m/>
    <m/>
    <m/>
    <m/>
    <m/>
    <m/>
    <m/>
    <m/>
    <m/>
  </r>
  <r>
    <x v="3945"/>
    <m/>
    <m/>
    <m/>
    <m/>
    <x v="0"/>
    <m/>
    <m/>
    <m/>
    <m/>
    <m/>
    <m/>
    <m/>
    <m/>
    <m/>
    <m/>
    <m/>
    <m/>
    <m/>
    <m/>
    <m/>
    <m/>
    <m/>
    <m/>
  </r>
  <r>
    <x v="3946"/>
    <m/>
    <m/>
    <m/>
    <m/>
    <x v="0"/>
    <m/>
    <m/>
    <m/>
    <m/>
    <m/>
    <m/>
    <m/>
    <m/>
    <m/>
    <m/>
    <m/>
    <m/>
    <m/>
    <m/>
    <m/>
    <m/>
    <m/>
    <m/>
  </r>
  <r>
    <x v="3947"/>
    <m/>
    <m/>
    <m/>
    <m/>
    <x v="0"/>
    <m/>
    <m/>
    <m/>
    <m/>
    <m/>
    <m/>
    <m/>
    <m/>
    <m/>
    <m/>
    <m/>
    <m/>
    <m/>
    <m/>
    <m/>
    <m/>
    <m/>
    <m/>
  </r>
  <r>
    <x v="3948"/>
    <m/>
    <m/>
    <m/>
    <m/>
    <x v="0"/>
    <m/>
    <m/>
    <m/>
    <m/>
    <m/>
    <m/>
    <m/>
    <m/>
    <m/>
    <m/>
    <m/>
    <m/>
    <m/>
    <m/>
    <m/>
    <m/>
    <m/>
    <m/>
  </r>
  <r>
    <x v="3949"/>
    <m/>
    <m/>
    <m/>
    <m/>
    <x v="0"/>
    <m/>
    <m/>
    <m/>
    <m/>
    <m/>
    <m/>
    <m/>
    <m/>
    <m/>
    <m/>
    <m/>
    <m/>
    <m/>
    <m/>
    <m/>
    <m/>
    <m/>
    <m/>
  </r>
  <r>
    <x v="3950"/>
    <m/>
    <m/>
    <m/>
    <m/>
    <x v="0"/>
    <m/>
    <m/>
    <m/>
    <m/>
    <m/>
    <m/>
    <m/>
    <m/>
    <m/>
    <m/>
    <m/>
    <m/>
    <m/>
    <m/>
    <m/>
    <m/>
    <m/>
    <m/>
  </r>
  <r>
    <x v="3951"/>
    <m/>
    <m/>
    <m/>
    <m/>
    <x v="0"/>
    <m/>
    <m/>
    <m/>
    <m/>
    <m/>
    <m/>
    <m/>
    <m/>
    <m/>
    <m/>
    <m/>
    <m/>
    <m/>
    <m/>
    <m/>
    <m/>
    <m/>
    <m/>
  </r>
  <r>
    <x v="3952"/>
    <m/>
    <m/>
    <m/>
    <m/>
    <x v="0"/>
    <m/>
    <m/>
    <m/>
    <m/>
    <m/>
    <m/>
    <m/>
    <m/>
    <m/>
    <m/>
    <m/>
    <m/>
    <m/>
    <m/>
    <m/>
    <m/>
    <m/>
    <m/>
  </r>
  <r>
    <x v="3953"/>
    <m/>
    <m/>
    <m/>
    <m/>
    <x v="0"/>
    <m/>
    <m/>
    <m/>
    <m/>
    <m/>
    <m/>
    <m/>
    <m/>
    <m/>
    <m/>
    <m/>
    <m/>
    <m/>
    <m/>
    <m/>
    <m/>
    <m/>
    <m/>
  </r>
  <r>
    <x v="3954"/>
    <m/>
    <m/>
    <m/>
    <m/>
    <x v="0"/>
    <m/>
    <m/>
    <m/>
    <m/>
    <m/>
    <m/>
    <m/>
    <m/>
    <m/>
    <m/>
    <m/>
    <m/>
    <m/>
    <m/>
    <m/>
    <m/>
    <m/>
    <m/>
  </r>
  <r>
    <x v="3955"/>
    <m/>
    <m/>
    <m/>
    <m/>
    <x v="0"/>
    <m/>
    <m/>
    <m/>
    <m/>
    <m/>
    <m/>
    <m/>
    <m/>
    <m/>
    <m/>
    <m/>
    <m/>
    <m/>
    <m/>
    <m/>
    <m/>
    <m/>
    <m/>
  </r>
  <r>
    <x v="3956"/>
    <m/>
    <m/>
    <m/>
    <m/>
    <x v="0"/>
    <m/>
    <m/>
    <m/>
    <m/>
    <m/>
    <m/>
    <m/>
    <m/>
    <m/>
    <m/>
    <m/>
    <m/>
    <m/>
    <m/>
    <m/>
    <m/>
    <m/>
    <m/>
  </r>
  <r>
    <x v="3957"/>
    <m/>
    <m/>
    <m/>
    <m/>
    <x v="0"/>
    <m/>
    <m/>
    <m/>
    <m/>
    <m/>
    <m/>
    <m/>
    <m/>
    <m/>
    <m/>
    <m/>
    <m/>
    <m/>
    <m/>
    <m/>
    <m/>
    <m/>
    <m/>
  </r>
  <r>
    <x v="3958"/>
    <m/>
    <m/>
    <m/>
    <m/>
    <x v="0"/>
    <m/>
    <m/>
    <m/>
    <m/>
    <m/>
    <m/>
    <m/>
    <m/>
    <m/>
    <m/>
    <m/>
    <m/>
    <m/>
    <m/>
    <m/>
    <m/>
    <m/>
    <m/>
  </r>
  <r>
    <x v="3959"/>
    <m/>
    <m/>
    <m/>
    <m/>
    <x v="0"/>
    <m/>
    <m/>
    <m/>
    <m/>
    <m/>
    <m/>
    <m/>
    <m/>
    <m/>
    <m/>
    <m/>
    <m/>
    <m/>
    <m/>
    <m/>
    <m/>
    <m/>
    <m/>
  </r>
  <r>
    <x v="3960"/>
    <m/>
    <m/>
    <m/>
    <m/>
    <x v="0"/>
    <m/>
    <m/>
    <m/>
    <m/>
    <m/>
    <m/>
    <m/>
    <m/>
    <m/>
    <m/>
    <m/>
    <m/>
    <m/>
    <m/>
    <m/>
    <m/>
    <m/>
    <m/>
  </r>
  <r>
    <x v="3961"/>
    <m/>
    <m/>
    <m/>
    <m/>
    <x v="0"/>
    <m/>
    <m/>
    <m/>
    <m/>
    <m/>
    <m/>
    <m/>
    <m/>
    <m/>
    <m/>
    <m/>
    <m/>
    <m/>
    <m/>
    <m/>
    <m/>
    <m/>
    <m/>
  </r>
  <r>
    <x v="3962"/>
    <m/>
    <m/>
    <m/>
    <m/>
    <x v="0"/>
    <m/>
    <m/>
    <m/>
    <m/>
    <m/>
    <m/>
    <m/>
    <m/>
    <m/>
    <m/>
    <m/>
    <m/>
    <m/>
    <m/>
    <m/>
    <m/>
    <m/>
    <m/>
  </r>
  <r>
    <x v="3963"/>
    <m/>
    <m/>
    <m/>
    <m/>
    <x v="0"/>
    <m/>
    <m/>
    <m/>
    <m/>
    <m/>
    <m/>
    <m/>
    <m/>
    <m/>
    <m/>
    <m/>
    <m/>
    <m/>
    <m/>
    <m/>
    <m/>
    <m/>
    <m/>
  </r>
  <r>
    <x v="3964"/>
    <m/>
    <m/>
    <m/>
    <m/>
    <x v="0"/>
    <m/>
    <m/>
    <m/>
    <m/>
    <m/>
    <m/>
    <m/>
    <m/>
    <m/>
    <m/>
    <m/>
    <m/>
    <m/>
    <m/>
    <m/>
    <m/>
    <m/>
    <m/>
  </r>
  <r>
    <x v="3965"/>
    <m/>
    <m/>
    <m/>
    <m/>
    <x v="0"/>
    <m/>
    <m/>
    <m/>
    <m/>
    <m/>
    <m/>
    <m/>
    <m/>
    <m/>
    <m/>
    <m/>
    <m/>
    <m/>
    <m/>
    <m/>
    <m/>
    <m/>
    <m/>
  </r>
  <r>
    <x v="3966"/>
    <m/>
    <m/>
    <m/>
    <m/>
    <x v="0"/>
    <m/>
    <m/>
    <m/>
    <m/>
    <m/>
    <m/>
    <m/>
    <m/>
    <m/>
    <m/>
    <m/>
    <m/>
    <m/>
    <m/>
    <m/>
    <m/>
    <m/>
    <m/>
  </r>
  <r>
    <x v="3967"/>
    <m/>
    <m/>
    <m/>
    <m/>
    <x v="0"/>
    <m/>
    <m/>
    <m/>
    <m/>
    <m/>
    <m/>
    <m/>
    <m/>
    <m/>
    <m/>
    <m/>
    <m/>
    <m/>
    <m/>
    <m/>
    <m/>
    <m/>
    <m/>
  </r>
  <r>
    <x v="3968"/>
    <m/>
    <m/>
    <m/>
    <m/>
    <x v="0"/>
    <m/>
    <m/>
    <m/>
    <m/>
    <m/>
    <m/>
    <m/>
    <m/>
    <m/>
    <m/>
    <m/>
    <m/>
    <m/>
    <m/>
    <m/>
    <m/>
    <m/>
    <m/>
  </r>
  <r>
    <x v="3969"/>
    <m/>
    <m/>
    <m/>
    <m/>
    <x v="0"/>
    <m/>
    <m/>
    <m/>
    <m/>
    <m/>
    <m/>
    <m/>
    <m/>
    <m/>
    <m/>
    <m/>
    <m/>
    <m/>
    <m/>
    <m/>
    <m/>
    <m/>
    <m/>
  </r>
  <r>
    <x v="3970"/>
    <m/>
    <m/>
    <m/>
    <m/>
    <x v="0"/>
    <m/>
    <m/>
    <m/>
    <m/>
    <m/>
    <m/>
    <m/>
    <m/>
    <m/>
    <m/>
    <m/>
    <m/>
    <m/>
    <m/>
    <m/>
    <m/>
    <m/>
    <m/>
  </r>
  <r>
    <x v="3971"/>
    <m/>
    <m/>
    <m/>
    <m/>
    <x v="0"/>
    <m/>
    <m/>
    <m/>
    <m/>
    <m/>
    <m/>
    <m/>
    <m/>
    <m/>
    <m/>
    <m/>
    <m/>
    <m/>
    <m/>
    <m/>
    <m/>
    <m/>
    <m/>
  </r>
  <r>
    <x v="3972"/>
    <m/>
    <m/>
    <m/>
    <m/>
    <x v="0"/>
    <m/>
    <m/>
    <m/>
    <m/>
    <m/>
    <m/>
    <m/>
    <m/>
    <m/>
    <m/>
    <m/>
    <m/>
    <m/>
    <m/>
    <m/>
    <m/>
    <m/>
    <m/>
  </r>
  <r>
    <x v="3973"/>
    <m/>
    <m/>
    <m/>
    <m/>
    <x v="0"/>
    <m/>
    <m/>
    <m/>
    <m/>
    <m/>
    <m/>
    <m/>
    <m/>
    <m/>
    <m/>
    <m/>
    <m/>
    <m/>
    <m/>
    <m/>
    <m/>
    <m/>
    <m/>
  </r>
  <r>
    <x v="3974"/>
    <m/>
    <m/>
    <m/>
    <m/>
    <x v="0"/>
    <m/>
    <m/>
    <m/>
    <m/>
    <m/>
    <m/>
    <m/>
    <m/>
    <m/>
    <m/>
    <m/>
    <m/>
    <m/>
    <m/>
    <m/>
    <m/>
    <m/>
    <m/>
  </r>
  <r>
    <x v="3975"/>
    <m/>
    <m/>
    <m/>
    <m/>
    <x v="0"/>
    <m/>
    <m/>
    <m/>
    <m/>
    <m/>
    <m/>
    <m/>
    <m/>
    <m/>
    <m/>
    <m/>
    <m/>
    <m/>
    <m/>
    <m/>
    <m/>
    <m/>
    <m/>
  </r>
  <r>
    <x v="3976"/>
    <m/>
    <m/>
    <m/>
    <m/>
    <x v="0"/>
    <m/>
    <m/>
    <m/>
    <m/>
    <m/>
    <m/>
    <m/>
    <m/>
    <m/>
    <m/>
    <m/>
    <m/>
    <m/>
    <m/>
    <m/>
    <m/>
    <m/>
    <m/>
  </r>
  <r>
    <x v="3977"/>
    <m/>
    <m/>
    <m/>
    <m/>
    <x v="0"/>
    <m/>
    <m/>
    <m/>
    <m/>
    <m/>
    <m/>
    <m/>
    <m/>
    <m/>
    <m/>
    <m/>
    <m/>
    <m/>
    <m/>
    <m/>
    <m/>
    <m/>
    <m/>
  </r>
  <r>
    <x v="3978"/>
    <m/>
    <m/>
    <m/>
    <m/>
    <x v="0"/>
    <m/>
    <m/>
    <m/>
    <m/>
    <m/>
    <m/>
    <m/>
    <m/>
    <m/>
    <m/>
    <m/>
    <m/>
    <m/>
    <m/>
    <m/>
    <m/>
    <m/>
    <m/>
  </r>
  <r>
    <x v="3979"/>
    <m/>
    <m/>
    <m/>
    <m/>
    <x v="0"/>
    <m/>
    <m/>
    <m/>
    <m/>
    <m/>
    <m/>
    <m/>
    <m/>
    <m/>
    <m/>
    <m/>
    <m/>
    <m/>
    <m/>
    <m/>
    <m/>
    <m/>
    <m/>
  </r>
  <r>
    <x v="3980"/>
    <m/>
    <m/>
    <m/>
    <m/>
    <x v="0"/>
    <m/>
    <m/>
    <m/>
    <m/>
    <m/>
    <m/>
    <m/>
    <m/>
    <m/>
    <m/>
    <m/>
    <m/>
    <m/>
    <m/>
    <m/>
    <m/>
    <m/>
    <m/>
  </r>
  <r>
    <x v="3981"/>
    <m/>
    <m/>
    <m/>
    <m/>
    <x v="0"/>
    <m/>
    <m/>
    <m/>
    <m/>
    <m/>
    <m/>
    <m/>
    <m/>
    <m/>
    <m/>
    <m/>
    <m/>
    <m/>
    <m/>
    <m/>
    <m/>
    <m/>
    <m/>
  </r>
  <r>
    <x v="3982"/>
    <m/>
    <m/>
    <m/>
    <m/>
    <x v="0"/>
    <m/>
    <m/>
    <m/>
    <m/>
    <m/>
    <m/>
    <m/>
    <m/>
    <m/>
    <m/>
    <m/>
    <m/>
    <m/>
    <m/>
    <m/>
    <m/>
    <m/>
    <m/>
  </r>
  <r>
    <x v="3983"/>
    <m/>
    <m/>
    <m/>
    <m/>
    <x v="0"/>
    <m/>
    <m/>
    <m/>
    <m/>
    <m/>
    <m/>
    <m/>
    <m/>
    <m/>
    <m/>
    <m/>
    <m/>
    <m/>
    <m/>
    <m/>
    <m/>
    <m/>
    <m/>
  </r>
  <r>
    <x v="3984"/>
    <m/>
    <m/>
    <m/>
    <m/>
    <x v="0"/>
    <m/>
    <m/>
    <m/>
    <m/>
    <m/>
    <m/>
    <m/>
    <m/>
    <m/>
    <m/>
    <m/>
    <m/>
    <m/>
    <m/>
    <m/>
    <m/>
    <m/>
    <m/>
  </r>
  <r>
    <x v="3985"/>
    <m/>
    <m/>
    <m/>
    <m/>
    <x v="0"/>
    <m/>
    <m/>
    <m/>
    <m/>
    <m/>
    <m/>
    <m/>
    <m/>
    <m/>
    <m/>
    <m/>
    <m/>
    <m/>
    <m/>
    <m/>
    <m/>
    <m/>
    <m/>
  </r>
  <r>
    <x v="3986"/>
    <m/>
    <m/>
    <m/>
    <m/>
    <x v="0"/>
    <m/>
    <m/>
    <m/>
    <m/>
    <m/>
    <m/>
    <m/>
    <m/>
    <m/>
    <m/>
    <m/>
    <m/>
    <m/>
    <m/>
    <m/>
    <m/>
    <m/>
    <m/>
  </r>
  <r>
    <x v="3987"/>
    <m/>
    <m/>
    <m/>
    <m/>
    <x v="0"/>
    <m/>
    <m/>
    <m/>
    <m/>
    <m/>
    <m/>
    <m/>
    <m/>
    <m/>
    <m/>
    <m/>
    <m/>
    <m/>
    <m/>
    <m/>
    <m/>
    <m/>
    <m/>
  </r>
  <r>
    <x v="3988"/>
    <m/>
    <m/>
    <m/>
    <m/>
    <x v="0"/>
    <m/>
    <m/>
    <m/>
    <m/>
    <m/>
    <m/>
    <m/>
    <m/>
    <m/>
    <m/>
    <m/>
    <m/>
    <m/>
    <m/>
    <m/>
    <m/>
    <m/>
    <m/>
  </r>
  <r>
    <x v="3989"/>
    <m/>
    <m/>
    <m/>
    <m/>
    <x v="0"/>
    <m/>
    <m/>
    <m/>
    <m/>
    <m/>
    <m/>
    <m/>
    <m/>
    <m/>
    <m/>
    <m/>
    <m/>
    <m/>
    <m/>
    <m/>
    <m/>
    <m/>
    <m/>
  </r>
  <r>
    <x v="3990"/>
    <m/>
    <m/>
    <m/>
    <m/>
    <x v="0"/>
    <m/>
    <m/>
    <m/>
    <m/>
    <m/>
    <m/>
    <m/>
    <m/>
    <m/>
    <m/>
    <m/>
    <m/>
    <m/>
    <m/>
    <m/>
    <m/>
    <m/>
    <m/>
  </r>
  <r>
    <x v="3991"/>
    <m/>
    <m/>
    <m/>
    <m/>
    <x v="0"/>
    <m/>
    <m/>
    <m/>
    <m/>
    <m/>
    <m/>
    <m/>
    <m/>
    <m/>
    <m/>
    <m/>
    <m/>
    <m/>
    <m/>
    <m/>
    <m/>
    <m/>
    <m/>
  </r>
  <r>
    <x v="3992"/>
    <m/>
    <m/>
    <m/>
    <m/>
    <x v="0"/>
    <m/>
    <m/>
    <m/>
    <m/>
    <m/>
    <m/>
    <m/>
    <m/>
    <m/>
    <m/>
    <m/>
    <m/>
    <m/>
    <m/>
    <m/>
    <m/>
    <m/>
    <m/>
  </r>
  <r>
    <x v="3993"/>
    <m/>
    <m/>
    <m/>
    <m/>
    <x v="0"/>
    <m/>
    <m/>
    <m/>
    <m/>
    <m/>
    <m/>
    <m/>
    <m/>
    <m/>
    <m/>
    <m/>
    <m/>
    <m/>
    <m/>
    <m/>
    <m/>
    <m/>
    <m/>
  </r>
  <r>
    <x v="3994"/>
    <m/>
    <m/>
    <m/>
    <m/>
    <x v="0"/>
    <m/>
    <m/>
    <m/>
    <m/>
    <m/>
    <m/>
    <m/>
    <m/>
    <m/>
    <m/>
    <m/>
    <m/>
    <m/>
    <m/>
    <m/>
    <m/>
    <m/>
    <m/>
  </r>
  <r>
    <x v="3995"/>
    <m/>
    <m/>
    <m/>
    <m/>
    <x v="0"/>
    <m/>
    <m/>
    <m/>
    <m/>
    <m/>
    <m/>
    <m/>
    <m/>
    <m/>
    <m/>
    <m/>
    <m/>
    <m/>
    <m/>
    <m/>
    <m/>
    <m/>
    <m/>
  </r>
  <r>
    <x v="3996"/>
    <m/>
    <m/>
    <m/>
    <m/>
    <x v="0"/>
    <m/>
    <m/>
    <m/>
    <m/>
    <m/>
    <m/>
    <m/>
    <m/>
    <m/>
    <m/>
    <m/>
    <m/>
    <m/>
    <m/>
    <m/>
    <m/>
    <m/>
    <m/>
  </r>
  <r>
    <x v="3997"/>
    <m/>
    <m/>
    <m/>
    <m/>
    <x v="0"/>
    <m/>
    <m/>
    <m/>
    <m/>
    <m/>
    <m/>
    <m/>
    <m/>
    <m/>
    <m/>
    <m/>
    <m/>
    <m/>
    <m/>
    <m/>
    <m/>
    <m/>
    <m/>
  </r>
  <r>
    <x v="3998"/>
    <m/>
    <m/>
    <m/>
    <m/>
    <x v="0"/>
    <m/>
    <m/>
    <m/>
    <m/>
    <m/>
    <m/>
    <m/>
    <m/>
    <m/>
    <m/>
    <m/>
    <m/>
    <m/>
    <m/>
    <m/>
    <m/>
    <m/>
    <m/>
  </r>
  <r>
    <x v="3999"/>
    <m/>
    <m/>
    <m/>
    <m/>
    <x v="0"/>
    <m/>
    <m/>
    <m/>
    <m/>
    <m/>
    <m/>
    <m/>
    <m/>
    <m/>
    <m/>
    <m/>
    <m/>
    <m/>
    <m/>
    <m/>
    <m/>
    <m/>
    <m/>
  </r>
  <r>
    <x v="4000"/>
    <m/>
    <m/>
    <m/>
    <m/>
    <x v="0"/>
    <m/>
    <m/>
    <m/>
    <m/>
    <m/>
    <m/>
    <m/>
    <m/>
    <m/>
    <m/>
    <m/>
    <m/>
    <m/>
    <m/>
    <m/>
    <m/>
    <m/>
    <m/>
  </r>
  <r>
    <x v="4001"/>
    <m/>
    <m/>
    <m/>
    <m/>
    <x v="0"/>
    <m/>
    <m/>
    <m/>
    <m/>
    <m/>
    <m/>
    <m/>
    <m/>
    <m/>
    <m/>
    <m/>
    <m/>
    <m/>
    <m/>
    <m/>
    <m/>
    <m/>
    <m/>
  </r>
  <r>
    <x v="4002"/>
    <m/>
    <m/>
    <m/>
    <m/>
    <x v="0"/>
    <m/>
    <m/>
    <m/>
    <m/>
    <m/>
    <m/>
    <m/>
    <m/>
    <m/>
    <m/>
    <m/>
    <m/>
    <m/>
    <m/>
    <m/>
    <m/>
    <m/>
    <m/>
  </r>
  <r>
    <x v="4003"/>
    <m/>
    <m/>
    <m/>
    <m/>
    <x v="0"/>
    <m/>
    <m/>
    <m/>
    <m/>
    <m/>
    <m/>
    <m/>
    <m/>
    <m/>
    <m/>
    <m/>
    <m/>
    <m/>
    <m/>
    <m/>
    <m/>
    <m/>
    <m/>
  </r>
  <r>
    <x v="4004"/>
    <m/>
    <m/>
    <m/>
    <m/>
    <x v="0"/>
    <m/>
    <m/>
    <m/>
    <m/>
    <m/>
    <m/>
    <m/>
    <m/>
    <m/>
    <m/>
    <m/>
    <m/>
    <m/>
    <m/>
    <m/>
    <m/>
    <m/>
    <m/>
  </r>
  <r>
    <x v="4005"/>
    <m/>
    <m/>
    <m/>
    <m/>
    <x v="0"/>
    <m/>
    <m/>
    <m/>
    <m/>
    <m/>
    <m/>
    <m/>
    <m/>
    <m/>
    <m/>
    <m/>
    <m/>
    <m/>
    <m/>
    <m/>
    <m/>
    <m/>
    <m/>
  </r>
  <r>
    <x v="4006"/>
    <m/>
    <m/>
    <m/>
    <m/>
    <x v="0"/>
    <m/>
    <m/>
    <m/>
    <m/>
    <m/>
    <m/>
    <m/>
    <m/>
    <m/>
    <m/>
    <m/>
    <m/>
    <m/>
    <m/>
    <m/>
    <m/>
    <m/>
    <m/>
  </r>
  <r>
    <x v="4007"/>
    <m/>
    <m/>
    <m/>
    <m/>
    <x v="0"/>
    <m/>
    <m/>
    <m/>
    <m/>
    <m/>
    <m/>
    <m/>
    <m/>
    <m/>
    <m/>
    <m/>
    <m/>
    <m/>
    <m/>
    <m/>
    <m/>
    <m/>
    <m/>
  </r>
  <r>
    <x v="4008"/>
    <m/>
    <m/>
    <m/>
    <m/>
    <x v="0"/>
    <m/>
    <m/>
    <m/>
    <m/>
    <m/>
    <m/>
    <m/>
    <m/>
    <m/>
    <m/>
    <m/>
    <m/>
    <m/>
    <m/>
    <m/>
    <m/>
    <m/>
    <m/>
  </r>
  <r>
    <x v="4009"/>
    <m/>
    <m/>
    <m/>
    <m/>
    <x v="0"/>
    <m/>
    <m/>
    <m/>
    <m/>
    <m/>
    <m/>
    <m/>
    <m/>
    <m/>
    <m/>
    <m/>
    <m/>
    <m/>
    <m/>
    <m/>
    <m/>
    <m/>
    <m/>
  </r>
  <r>
    <x v="4010"/>
    <m/>
    <m/>
    <m/>
    <m/>
    <x v="0"/>
    <m/>
    <m/>
    <m/>
    <m/>
    <m/>
    <m/>
    <m/>
    <m/>
    <m/>
    <m/>
    <m/>
    <m/>
    <m/>
    <m/>
    <m/>
    <m/>
    <m/>
    <m/>
  </r>
  <r>
    <x v="4011"/>
    <m/>
    <m/>
    <m/>
    <m/>
    <x v="0"/>
    <m/>
    <m/>
    <m/>
    <m/>
    <m/>
    <m/>
    <m/>
    <m/>
    <m/>
    <m/>
    <m/>
    <m/>
    <m/>
    <m/>
    <m/>
    <m/>
    <m/>
    <m/>
  </r>
  <r>
    <x v="4012"/>
    <m/>
    <m/>
    <m/>
    <m/>
    <x v="0"/>
    <m/>
    <m/>
    <m/>
    <m/>
    <m/>
    <m/>
    <m/>
    <m/>
    <m/>
    <m/>
    <m/>
    <m/>
    <m/>
    <m/>
    <m/>
    <m/>
    <m/>
    <m/>
  </r>
  <r>
    <x v="4013"/>
    <m/>
    <m/>
    <m/>
    <m/>
    <x v="0"/>
    <m/>
    <m/>
    <m/>
    <m/>
    <m/>
    <m/>
    <m/>
    <m/>
    <m/>
    <m/>
    <m/>
    <m/>
    <m/>
    <m/>
    <m/>
    <m/>
    <m/>
    <m/>
  </r>
  <r>
    <x v="4014"/>
    <m/>
    <m/>
    <m/>
    <m/>
    <x v="0"/>
    <m/>
    <m/>
    <m/>
    <m/>
    <m/>
    <m/>
    <m/>
    <m/>
    <m/>
    <m/>
    <m/>
    <m/>
    <m/>
    <m/>
    <m/>
    <m/>
    <m/>
    <m/>
  </r>
  <r>
    <x v="4015"/>
    <m/>
    <m/>
    <m/>
    <m/>
    <x v="0"/>
    <m/>
    <m/>
    <m/>
    <m/>
    <m/>
    <m/>
    <m/>
    <m/>
    <m/>
    <m/>
    <m/>
    <m/>
    <m/>
    <m/>
    <m/>
    <m/>
    <m/>
    <m/>
  </r>
  <r>
    <x v="4016"/>
    <m/>
    <m/>
    <m/>
    <m/>
    <x v="0"/>
    <m/>
    <m/>
    <m/>
    <m/>
    <m/>
    <m/>
    <m/>
    <m/>
    <m/>
    <m/>
    <m/>
    <m/>
    <m/>
    <m/>
    <m/>
    <m/>
    <m/>
    <m/>
  </r>
  <r>
    <x v="4017"/>
    <m/>
    <m/>
    <m/>
    <m/>
    <x v="0"/>
    <m/>
    <m/>
    <m/>
    <m/>
    <m/>
    <m/>
    <m/>
    <m/>
    <m/>
    <m/>
    <m/>
    <m/>
    <m/>
    <m/>
    <m/>
    <m/>
    <m/>
    <m/>
  </r>
  <r>
    <x v="4018"/>
    <m/>
    <m/>
    <m/>
    <m/>
    <x v="0"/>
    <m/>
    <m/>
    <m/>
    <m/>
    <m/>
    <m/>
    <m/>
    <m/>
    <m/>
    <m/>
    <m/>
    <m/>
    <m/>
    <m/>
    <m/>
    <m/>
    <m/>
    <m/>
  </r>
  <r>
    <x v="4019"/>
    <m/>
    <m/>
    <m/>
    <m/>
    <x v="0"/>
    <m/>
    <m/>
    <m/>
    <m/>
    <m/>
    <m/>
    <m/>
    <m/>
    <m/>
    <m/>
    <m/>
    <m/>
    <m/>
    <m/>
    <m/>
    <m/>
    <m/>
    <m/>
  </r>
  <r>
    <x v="4020"/>
    <m/>
    <m/>
    <m/>
    <m/>
    <x v="0"/>
    <m/>
    <m/>
    <m/>
    <m/>
    <m/>
    <m/>
    <m/>
    <m/>
    <m/>
    <m/>
    <m/>
    <m/>
    <m/>
    <m/>
    <m/>
    <m/>
    <m/>
    <m/>
  </r>
  <r>
    <x v="4021"/>
    <m/>
    <m/>
    <m/>
    <m/>
    <x v="0"/>
    <m/>
    <m/>
    <m/>
    <m/>
    <m/>
    <m/>
    <m/>
    <m/>
    <m/>
    <m/>
    <m/>
    <m/>
    <m/>
    <m/>
    <m/>
    <m/>
    <m/>
    <m/>
  </r>
  <r>
    <x v="4022"/>
    <m/>
    <m/>
    <m/>
    <m/>
    <x v="0"/>
    <m/>
    <m/>
    <m/>
    <m/>
    <m/>
    <m/>
    <m/>
    <m/>
    <m/>
    <m/>
    <m/>
    <m/>
    <m/>
    <m/>
    <m/>
    <m/>
    <m/>
    <m/>
  </r>
  <r>
    <x v="4023"/>
    <m/>
    <m/>
    <m/>
    <m/>
    <x v="0"/>
    <m/>
    <m/>
    <m/>
    <m/>
    <m/>
    <m/>
    <m/>
    <m/>
    <m/>
    <m/>
    <m/>
    <m/>
    <m/>
    <m/>
    <m/>
    <m/>
    <m/>
    <m/>
  </r>
  <r>
    <x v="4024"/>
    <m/>
    <m/>
    <m/>
    <m/>
    <x v="0"/>
    <m/>
    <m/>
    <m/>
    <m/>
    <m/>
    <m/>
    <m/>
    <m/>
    <m/>
    <m/>
    <m/>
    <m/>
    <m/>
    <m/>
    <m/>
    <m/>
    <m/>
    <m/>
  </r>
  <r>
    <x v="4025"/>
    <m/>
    <m/>
    <m/>
    <m/>
    <x v="0"/>
    <m/>
    <m/>
    <m/>
    <m/>
    <m/>
    <m/>
    <m/>
    <m/>
    <m/>
    <m/>
    <m/>
    <m/>
    <m/>
    <m/>
    <m/>
    <m/>
    <m/>
    <m/>
  </r>
  <r>
    <x v="4026"/>
    <m/>
    <m/>
    <m/>
    <m/>
    <x v="0"/>
    <m/>
    <m/>
    <m/>
    <m/>
    <m/>
    <m/>
    <m/>
    <m/>
    <m/>
    <m/>
    <m/>
    <m/>
    <m/>
    <m/>
    <m/>
    <m/>
    <m/>
    <m/>
  </r>
  <r>
    <x v="4027"/>
    <m/>
    <m/>
    <m/>
    <m/>
    <x v="0"/>
    <m/>
    <m/>
    <m/>
    <m/>
    <m/>
    <m/>
    <m/>
    <m/>
    <m/>
    <m/>
    <m/>
    <m/>
    <m/>
    <m/>
    <m/>
    <m/>
    <m/>
    <m/>
  </r>
  <r>
    <x v="4028"/>
    <m/>
    <m/>
    <m/>
    <m/>
    <x v="0"/>
    <m/>
    <m/>
    <m/>
    <m/>
    <m/>
    <m/>
    <m/>
    <m/>
    <m/>
    <m/>
    <m/>
    <m/>
    <m/>
    <m/>
    <m/>
    <m/>
    <m/>
    <m/>
  </r>
  <r>
    <x v="4029"/>
    <m/>
    <m/>
    <m/>
    <m/>
    <x v="0"/>
    <m/>
    <m/>
    <m/>
    <m/>
    <m/>
    <m/>
    <m/>
    <m/>
    <m/>
    <m/>
    <m/>
    <m/>
    <m/>
    <m/>
    <m/>
    <m/>
    <m/>
    <m/>
  </r>
  <r>
    <x v="4030"/>
    <m/>
    <m/>
    <m/>
    <m/>
    <x v="0"/>
    <m/>
    <m/>
    <m/>
    <m/>
    <m/>
    <m/>
    <m/>
    <m/>
    <m/>
    <m/>
    <m/>
    <m/>
    <m/>
    <m/>
    <m/>
    <m/>
    <m/>
    <m/>
  </r>
  <r>
    <x v="4031"/>
    <m/>
    <m/>
    <m/>
    <m/>
    <x v="0"/>
    <m/>
    <m/>
    <m/>
    <m/>
    <m/>
    <m/>
    <m/>
    <m/>
    <m/>
    <m/>
    <m/>
    <m/>
    <m/>
    <m/>
    <m/>
    <m/>
    <m/>
    <m/>
  </r>
  <r>
    <x v="4032"/>
    <m/>
    <m/>
    <m/>
    <m/>
    <x v="0"/>
    <m/>
    <m/>
    <m/>
    <m/>
    <m/>
    <m/>
    <m/>
    <m/>
    <m/>
    <m/>
    <m/>
    <m/>
    <m/>
    <m/>
    <m/>
    <m/>
    <m/>
    <m/>
  </r>
  <r>
    <x v="4033"/>
    <m/>
    <m/>
    <m/>
    <m/>
    <x v="0"/>
    <m/>
    <m/>
    <m/>
    <m/>
    <m/>
    <m/>
    <m/>
    <m/>
    <m/>
    <m/>
    <m/>
    <m/>
    <m/>
    <m/>
    <m/>
    <m/>
    <m/>
    <m/>
  </r>
  <r>
    <x v="4034"/>
    <m/>
    <m/>
    <m/>
    <m/>
    <x v="0"/>
    <m/>
    <m/>
    <m/>
    <m/>
    <m/>
    <m/>
    <m/>
    <m/>
    <m/>
    <m/>
    <m/>
    <m/>
    <m/>
    <m/>
    <m/>
    <m/>
    <m/>
    <m/>
  </r>
  <r>
    <x v="4035"/>
    <m/>
    <m/>
    <m/>
    <m/>
    <x v="0"/>
    <m/>
    <m/>
    <m/>
    <m/>
    <m/>
    <m/>
    <m/>
    <m/>
    <m/>
    <m/>
    <m/>
    <m/>
    <m/>
    <m/>
    <m/>
    <m/>
    <m/>
    <m/>
  </r>
  <r>
    <x v="4036"/>
    <m/>
    <m/>
    <m/>
    <m/>
    <x v="0"/>
    <m/>
    <m/>
    <m/>
    <m/>
    <m/>
    <m/>
    <m/>
    <m/>
    <m/>
    <m/>
    <m/>
    <m/>
    <m/>
    <m/>
    <m/>
    <m/>
    <m/>
    <m/>
  </r>
  <r>
    <x v="4037"/>
    <m/>
    <m/>
    <m/>
    <m/>
    <x v="0"/>
    <m/>
    <m/>
    <m/>
    <m/>
    <m/>
    <m/>
    <m/>
    <m/>
    <m/>
    <m/>
    <m/>
    <m/>
    <m/>
    <m/>
    <m/>
    <m/>
    <m/>
    <m/>
  </r>
  <r>
    <x v="4038"/>
    <m/>
    <m/>
    <m/>
    <m/>
    <x v="0"/>
    <m/>
    <m/>
    <m/>
    <m/>
    <m/>
    <m/>
    <m/>
    <m/>
    <m/>
    <m/>
    <m/>
    <m/>
    <m/>
    <m/>
    <m/>
    <m/>
    <m/>
    <m/>
  </r>
  <r>
    <x v="4039"/>
    <m/>
    <m/>
    <m/>
    <m/>
    <x v="0"/>
    <m/>
    <m/>
    <m/>
    <m/>
    <m/>
    <m/>
    <m/>
    <m/>
    <m/>
    <m/>
    <m/>
    <m/>
    <m/>
    <m/>
    <m/>
    <m/>
    <m/>
    <m/>
  </r>
  <r>
    <x v="4040"/>
    <m/>
    <m/>
    <m/>
    <m/>
    <x v="0"/>
    <m/>
    <m/>
    <m/>
    <m/>
    <m/>
    <m/>
    <m/>
    <m/>
    <m/>
    <m/>
    <m/>
    <m/>
    <m/>
    <m/>
    <m/>
    <m/>
    <m/>
    <m/>
  </r>
  <r>
    <x v="4041"/>
    <m/>
    <m/>
    <m/>
    <m/>
    <x v="0"/>
    <m/>
    <m/>
    <m/>
    <m/>
    <m/>
    <m/>
    <m/>
    <m/>
    <m/>
    <m/>
    <m/>
    <m/>
    <m/>
    <m/>
    <m/>
    <m/>
    <m/>
    <m/>
  </r>
  <r>
    <x v="4042"/>
    <m/>
    <m/>
    <m/>
    <m/>
    <x v="0"/>
    <m/>
    <m/>
    <m/>
    <m/>
    <m/>
    <m/>
    <m/>
    <m/>
    <m/>
    <m/>
    <m/>
    <m/>
    <m/>
    <m/>
    <m/>
    <m/>
    <m/>
    <m/>
  </r>
  <r>
    <x v="4043"/>
    <m/>
    <m/>
    <m/>
    <m/>
    <x v="0"/>
    <m/>
    <m/>
    <m/>
    <m/>
    <m/>
    <m/>
    <m/>
    <m/>
    <m/>
    <m/>
    <m/>
    <m/>
    <m/>
    <m/>
    <m/>
    <m/>
    <m/>
    <m/>
  </r>
  <r>
    <x v="4044"/>
    <m/>
    <m/>
    <m/>
    <m/>
    <x v="0"/>
    <m/>
    <m/>
    <m/>
    <m/>
    <m/>
    <m/>
    <m/>
    <m/>
    <m/>
    <m/>
    <m/>
    <m/>
    <m/>
    <m/>
    <m/>
    <m/>
    <m/>
    <m/>
  </r>
  <r>
    <x v="4045"/>
    <m/>
    <m/>
    <m/>
    <m/>
    <x v="0"/>
    <m/>
    <m/>
    <m/>
    <m/>
    <m/>
    <m/>
    <m/>
    <m/>
    <m/>
    <m/>
    <m/>
    <m/>
    <m/>
    <m/>
    <m/>
    <m/>
    <m/>
    <m/>
  </r>
  <r>
    <x v="4046"/>
    <m/>
    <m/>
    <m/>
    <m/>
    <x v="0"/>
    <m/>
    <m/>
    <m/>
    <m/>
    <m/>
    <m/>
    <m/>
    <m/>
    <m/>
    <m/>
    <m/>
    <m/>
    <m/>
    <m/>
    <m/>
    <m/>
    <m/>
    <m/>
  </r>
  <r>
    <x v="4047"/>
    <m/>
    <m/>
    <m/>
    <m/>
    <x v="0"/>
    <m/>
    <m/>
    <m/>
    <m/>
    <m/>
    <m/>
    <m/>
    <m/>
    <m/>
    <m/>
    <m/>
    <m/>
    <m/>
    <m/>
    <m/>
    <m/>
    <m/>
    <m/>
  </r>
  <r>
    <x v="4048"/>
    <m/>
    <m/>
    <m/>
    <m/>
    <x v="0"/>
    <m/>
    <m/>
    <m/>
    <m/>
    <m/>
    <m/>
    <m/>
    <m/>
    <m/>
    <m/>
    <m/>
    <m/>
    <m/>
    <m/>
    <m/>
    <m/>
    <m/>
    <m/>
  </r>
  <r>
    <x v="4049"/>
    <m/>
    <m/>
    <m/>
    <m/>
    <x v="0"/>
    <m/>
    <m/>
    <m/>
    <m/>
    <m/>
    <m/>
    <m/>
    <m/>
    <m/>
    <m/>
    <m/>
    <m/>
    <m/>
    <m/>
    <m/>
    <m/>
    <m/>
    <m/>
  </r>
  <r>
    <x v="4050"/>
    <m/>
    <m/>
    <m/>
    <m/>
    <x v="0"/>
    <m/>
    <m/>
    <m/>
    <m/>
    <m/>
    <m/>
    <m/>
    <m/>
    <m/>
    <m/>
    <m/>
    <m/>
    <m/>
    <m/>
    <m/>
    <m/>
    <m/>
    <m/>
  </r>
  <r>
    <x v="4051"/>
    <m/>
    <m/>
    <m/>
    <m/>
    <x v="0"/>
    <m/>
    <m/>
    <m/>
    <m/>
    <m/>
    <m/>
    <m/>
    <m/>
    <m/>
    <m/>
    <m/>
    <m/>
    <m/>
    <m/>
    <m/>
    <m/>
    <m/>
    <m/>
  </r>
  <r>
    <x v="4052"/>
    <m/>
    <m/>
    <m/>
    <m/>
    <x v="0"/>
    <m/>
    <m/>
    <m/>
    <m/>
    <m/>
    <m/>
    <m/>
    <m/>
    <m/>
    <m/>
    <m/>
    <m/>
    <m/>
    <m/>
    <m/>
    <m/>
    <m/>
    <m/>
  </r>
  <r>
    <x v="4053"/>
    <m/>
    <m/>
    <m/>
    <m/>
    <x v="0"/>
    <m/>
    <m/>
    <m/>
    <m/>
    <m/>
    <m/>
    <m/>
    <m/>
    <m/>
    <m/>
    <m/>
    <m/>
    <m/>
    <m/>
    <m/>
    <m/>
    <m/>
    <m/>
  </r>
  <r>
    <x v="4054"/>
    <m/>
    <m/>
    <m/>
    <m/>
    <x v="0"/>
    <m/>
    <m/>
    <m/>
    <m/>
    <m/>
    <m/>
    <m/>
    <m/>
    <m/>
    <m/>
    <m/>
    <m/>
    <m/>
    <m/>
    <m/>
    <m/>
    <m/>
    <m/>
  </r>
  <r>
    <x v="4055"/>
    <m/>
    <m/>
    <m/>
    <m/>
    <x v="0"/>
    <m/>
    <m/>
    <m/>
    <m/>
    <m/>
    <m/>
    <m/>
    <m/>
    <m/>
    <m/>
    <m/>
    <m/>
    <m/>
    <m/>
    <m/>
    <m/>
    <m/>
    <m/>
  </r>
  <r>
    <x v="4056"/>
    <m/>
    <m/>
    <m/>
    <m/>
    <x v="0"/>
    <m/>
    <m/>
    <m/>
    <m/>
    <m/>
    <m/>
    <m/>
    <m/>
    <m/>
    <m/>
    <m/>
    <m/>
    <m/>
    <m/>
    <m/>
    <m/>
    <m/>
    <m/>
  </r>
  <r>
    <x v="4057"/>
    <m/>
    <m/>
    <m/>
    <m/>
    <x v="0"/>
    <m/>
    <m/>
    <m/>
    <m/>
    <m/>
    <m/>
    <m/>
    <m/>
    <m/>
    <m/>
    <m/>
    <m/>
    <m/>
    <m/>
    <m/>
    <m/>
    <m/>
    <m/>
  </r>
  <r>
    <x v="4058"/>
    <m/>
    <m/>
    <m/>
    <m/>
    <x v="0"/>
    <m/>
    <m/>
    <m/>
    <m/>
    <m/>
    <m/>
    <m/>
    <m/>
    <m/>
    <m/>
    <m/>
    <m/>
    <m/>
    <m/>
    <m/>
    <m/>
    <m/>
    <m/>
  </r>
  <r>
    <x v="4059"/>
    <m/>
    <m/>
    <m/>
    <m/>
    <x v="0"/>
    <m/>
    <m/>
    <m/>
    <m/>
    <m/>
    <m/>
    <m/>
    <m/>
    <m/>
    <m/>
    <m/>
    <m/>
    <m/>
    <m/>
    <m/>
    <m/>
    <m/>
    <m/>
  </r>
  <r>
    <x v="4060"/>
    <m/>
    <m/>
    <m/>
    <m/>
    <x v="0"/>
    <m/>
    <m/>
    <m/>
    <m/>
    <m/>
    <m/>
    <m/>
    <m/>
    <m/>
    <m/>
    <m/>
    <m/>
    <m/>
    <m/>
    <m/>
    <m/>
    <m/>
    <m/>
  </r>
  <r>
    <x v="4061"/>
    <m/>
    <m/>
    <m/>
    <m/>
    <x v="0"/>
    <m/>
    <m/>
    <m/>
    <m/>
    <m/>
    <m/>
    <m/>
    <m/>
    <m/>
    <m/>
    <m/>
    <m/>
    <m/>
    <m/>
    <m/>
    <m/>
    <m/>
    <m/>
  </r>
  <r>
    <x v="4062"/>
    <m/>
    <m/>
    <m/>
    <m/>
    <x v="0"/>
    <m/>
    <m/>
    <m/>
    <m/>
    <m/>
    <m/>
    <m/>
    <m/>
    <m/>
    <m/>
    <m/>
    <m/>
    <m/>
    <m/>
    <m/>
    <m/>
    <m/>
    <m/>
  </r>
  <r>
    <x v="4063"/>
    <m/>
    <m/>
    <m/>
    <m/>
    <x v="0"/>
    <m/>
    <m/>
    <m/>
    <m/>
    <m/>
    <m/>
    <m/>
    <m/>
    <m/>
    <m/>
    <m/>
    <m/>
    <m/>
    <m/>
    <m/>
    <m/>
    <m/>
    <m/>
  </r>
  <r>
    <x v="4064"/>
    <m/>
    <m/>
    <m/>
    <m/>
    <x v="0"/>
    <m/>
    <m/>
    <m/>
    <m/>
    <m/>
    <m/>
    <m/>
    <m/>
    <m/>
    <m/>
    <m/>
    <m/>
    <m/>
    <m/>
    <m/>
    <m/>
    <m/>
    <m/>
  </r>
  <r>
    <x v="4065"/>
    <m/>
    <m/>
    <m/>
    <m/>
    <x v="0"/>
    <m/>
    <m/>
    <m/>
    <m/>
    <m/>
    <m/>
    <m/>
    <m/>
    <m/>
    <m/>
    <m/>
    <m/>
    <m/>
    <m/>
    <m/>
    <m/>
    <m/>
    <m/>
  </r>
  <r>
    <x v="4066"/>
    <m/>
    <m/>
    <m/>
    <m/>
    <x v="0"/>
    <m/>
    <m/>
    <m/>
    <m/>
    <m/>
    <m/>
    <m/>
    <m/>
    <m/>
    <m/>
    <m/>
    <m/>
    <m/>
    <m/>
    <m/>
    <m/>
    <m/>
    <m/>
  </r>
  <r>
    <x v="4067"/>
    <m/>
    <m/>
    <m/>
    <m/>
    <x v="0"/>
    <m/>
    <m/>
    <m/>
    <m/>
    <m/>
    <m/>
    <m/>
    <m/>
    <m/>
    <m/>
    <m/>
    <m/>
    <m/>
    <m/>
    <m/>
    <m/>
    <m/>
    <m/>
  </r>
  <r>
    <x v="4068"/>
    <m/>
    <m/>
    <m/>
    <m/>
    <x v="0"/>
    <m/>
    <m/>
    <m/>
    <m/>
    <m/>
    <m/>
    <m/>
    <m/>
    <m/>
    <m/>
    <m/>
    <m/>
    <m/>
    <m/>
    <m/>
    <m/>
    <m/>
    <m/>
  </r>
  <r>
    <x v="4069"/>
    <m/>
    <m/>
    <m/>
    <m/>
    <x v="0"/>
    <m/>
    <m/>
    <m/>
    <m/>
    <m/>
    <m/>
    <m/>
    <m/>
    <m/>
    <m/>
    <m/>
    <m/>
    <m/>
    <m/>
    <m/>
    <m/>
    <m/>
    <m/>
  </r>
  <r>
    <x v="4070"/>
    <m/>
    <m/>
    <m/>
    <m/>
    <x v="0"/>
    <m/>
    <m/>
    <m/>
    <m/>
    <m/>
    <m/>
    <m/>
    <m/>
    <m/>
    <m/>
    <m/>
    <m/>
    <m/>
    <m/>
    <m/>
    <m/>
    <m/>
    <m/>
  </r>
  <r>
    <x v="4071"/>
    <m/>
    <m/>
    <m/>
    <m/>
    <x v="0"/>
    <m/>
    <m/>
    <m/>
    <m/>
    <m/>
    <m/>
    <m/>
    <m/>
    <m/>
    <m/>
    <m/>
    <m/>
    <m/>
    <m/>
    <m/>
    <m/>
    <m/>
    <m/>
  </r>
  <r>
    <x v="4072"/>
    <m/>
    <m/>
    <m/>
    <m/>
    <x v="0"/>
    <m/>
    <m/>
    <m/>
    <m/>
    <m/>
    <m/>
    <m/>
    <m/>
    <m/>
    <m/>
    <m/>
    <m/>
    <m/>
    <m/>
    <m/>
    <m/>
    <m/>
    <m/>
  </r>
  <r>
    <x v="4073"/>
    <m/>
    <m/>
    <m/>
    <m/>
    <x v="0"/>
    <m/>
    <m/>
    <m/>
    <m/>
    <m/>
    <m/>
    <m/>
    <m/>
    <m/>
    <m/>
    <m/>
    <m/>
    <m/>
    <m/>
    <m/>
    <m/>
    <m/>
    <m/>
  </r>
  <r>
    <x v="4074"/>
    <m/>
    <m/>
    <m/>
    <m/>
    <x v="0"/>
    <m/>
    <m/>
    <m/>
    <m/>
    <m/>
    <m/>
    <m/>
    <m/>
    <m/>
    <m/>
    <m/>
    <m/>
    <m/>
    <m/>
    <m/>
    <m/>
    <m/>
    <m/>
  </r>
  <r>
    <x v="4075"/>
    <m/>
    <m/>
    <m/>
    <m/>
    <x v="0"/>
    <m/>
    <m/>
    <m/>
    <m/>
    <m/>
    <m/>
    <m/>
    <m/>
    <m/>
    <m/>
    <m/>
    <m/>
    <m/>
    <m/>
    <m/>
    <m/>
    <m/>
    <m/>
  </r>
  <r>
    <x v="4076"/>
    <m/>
    <m/>
    <m/>
    <m/>
    <x v="0"/>
    <m/>
    <m/>
    <m/>
    <m/>
    <m/>
    <m/>
    <m/>
    <m/>
    <m/>
    <m/>
    <m/>
    <m/>
    <m/>
    <m/>
    <m/>
    <m/>
    <m/>
    <m/>
  </r>
  <r>
    <x v="4077"/>
    <m/>
    <m/>
    <m/>
    <m/>
    <x v="0"/>
    <m/>
    <m/>
    <m/>
    <m/>
    <m/>
    <m/>
    <m/>
    <m/>
    <m/>
    <m/>
    <m/>
    <m/>
    <m/>
    <m/>
    <m/>
    <m/>
    <m/>
    <m/>
  </r>
  <r>
    <x v="4078"/>
    <m/>
    <m/>
    <m/>
    <m/>
    <x v="0"/>
    <m/>
    <m/>
    <m/>
    <m/>
    <m/>
    <m/>
    <m/>
    <m/>
    <m/>
    <m/>
    <m/>
    <m/>
    <m/>
    <m/>
    <m/>
    <m/>
    <m/>
    <m/>
  </r>
  <r>
    <x v="4079"/>
    <m/>
    <m/>
    <m/>
    <m/>
    <x v="0"/>
    <m/>
    <m/>
    <m/>
    <m/>
    <m/>
    <m/>
    <m/>
    <m/>
    <m/>
    <m/>
    <m/>
    <m/>
    <m/>
    <m/>
    <m/>
    <m/>
    <m/>
    <m/>
  </r>
  <r>
    <x v="4080"/>
    <m/>
    <m/>
    <m/>
    <m/>
    <x v="0"/>
    <m/>
    <m/>
    <m/>
    <m/>
    <m/>
    <m/>
    <m/>
    <m/>
    <m/>
    <m/>
    <m/>
    <m/>
    <m/>
    <m/>
    <m/>
    <m/>
    <m/>
    <m/>
  </r>
  <r>
    <x v="4081"/>
    <m/>
    <m/>
    <m/>
    <m/>
    <x v="0"/>
    <m/>
    <m/>
    <m/>
    <m/>
    <m/>
    <m/>
    <m/>
    <m/>
    <m/>
    <m/>
    <m/>
    <m/>
    <m/>
    <m/>
    <m/>
    <m/>
    <m/>
    <m/>
  </r>
  <r>
    <x v="4082"/>
    <m/>
    <m/>
    <m/>
    <m/>
    <x v="0"/>
    <m/>
    <m/>
    <m/>
    <m/>
    <m/>
    <m/>
    <m/>
    <m/>
    <m/>
    <m/>
    <m/>
    <m/>
    <m/>
    <m/>
    <m/>
    <m/>
    <m/>
    <m/>
  </r>
  <r>
    <x v="4083"/>
    <m/>
    <m/>
    <m/>
    <m/>
    <x v="0"/>
    <m/>
    <m/>
    <m/>
    <m/>
    <m/>
    <m/>
    <m/>
    <m/>
    <m/>
    <m/>
    <m/>
    <m/>
    <m/>
    <m/>
    <m/>
    <m/>
    <m/>
    <m/>
  </r>
  <r>
    <x v="4084"/>
    <m/>
    <m/>
    <m/>
    <m/>
    <x v="0"/>
    <m/>
    <m/>
    <m/>
    <m/>
    <m/>
    <m/>
    <m/>
    <m/>
    <m/>
    <m/>
    <m/>
    <m/>
    <m/>
    <m/>
    <m/>
    <m/>
    <m/>
    <m/>
  </r>
  <r>
    <x v="4085"/>
    <m/>
    <m/>
    <m/>
    <m/>
    <x v="0"/>
    <m/>
    <m/>
    <m/>
    <m/>
    <m/>
    <m/>
    <m/>
    <m/>
    <m/>
    <m/>
    <m/>
    <m/>
    <m/>
    <m/>
    <m/>
    <m/>
    <m/>
    <m/>
  </r>
  <r>
    <x v="4086"/>
    <m/>
    <m/>
    <m/>
    <m/>
    <x v="0"/>
    <m/>
    <m/>
    <m/>
    <m/>
    <m/>
    <m/>
    <m/>
    <m/>
    <m/>
    <m/>
    <m/>
    <m/>
    <m/>
    <m/>
    <m/>
    <m/>
    <m/>
    <m/>
  </r>
  <r>
    <x v="4087"/>
    <m/>
    <m/>
    <m/>
    <m/>
    <x v="0"/>
    <m/>
    <m/>
    <m/>
    <m/>
    <m/>
    <m/>
    <m/>
    <m/>
    <m/>
    <m/>
    <m/>
    <m/>
    <m/>
    <m/>
    <m/>
    <m/>
    <m/>
    <m/>
  </r>
  <r>
    <x v="4088"/>
    <m/>
    <m/>
    <m/>
    <m/>
    <x v="0"/>
    <m/>
    <m/>
    <m/>
    <m/>
    <m/>
    <m/>
    <m/>
    <m/>
    <m/>
    <m/>
    <m/>
    <m/>
    <m/>
    <m/>
    <m/>
    <m/>
    <m/>
    <m/>
  </r>
  <r>
    <x v="4089"/>
    <m/>
    <m/>
    <m/>
    <m/>
    <x v="0"/>
    <m/>
    <m/>
    <m/>
    <m/>
    <m/>
    <m/>
    <m/>
    <m/>
    <m/>
    <m/>
    <m/>
    <m/>
    <m/>
    <m/>
    <m/>
    <m/>
    <m/>
    <m/>
  </r>
  <r>
    <x v="4090"/>
    <m/>
    <m/>
    <m/>
    <m/>
    <x v="0"/>
    <m/>
    <m/>
    <m/>
    <m/>
    <m/>
    <m/>
    <m/>
    <m/>
    <m/>
    <m/>
    <m/>
    <m/>
    <m/>
    <m/>
    <m/>
    <m/>
    <m/>
    <m/>
  </r>
  <r>
    <x v="4091"/>
    <m/>
    <m/>
    <m/>
    <m/>
    <x v="0"/>
    <m/>
    <m/>
    <m/>
    <m/>
    <m/>
    <m/>
    <m/>
    <m/>
    <m/>
    <m/>
    <m/>
    <m/>
    <m/>
    <m/>
    <m/>
    <m/>
    <m/>
    <m/>
  </r>
  <r>
    <x v="4092"/>
    <m/>
    <m/>
    <m/>
    <m/>
    <x v="0"/>
    <m/>
    <m/>
    <m/>
    <m/>
    <m/>
    <m/>
    <m/>
    <m/>
    <m/>
    <m/>
    <m/>
    <m/>
    <m/>
    <m/>
    <m/>
    <m/>
    <m/>
    <m/>
  </r>
  <r>
    <x v="4093"/>
    <m/>
    <m/>
    <m/>
    <m/>
    <x v="0"/>
    <m/>
    <m/>
    <m/>
    <m/>
    <m/>
    <m/>
    <m/>
    <m/>
    <m/>
    <m/>
    <m/>
    <m/>
    <m/>
    <m/>
    <m/>
    <m/>
    <m/>
    <m/>
  </r>
  <r>
    <x v="4094"/>
    <m/>
    <m/>
    <m/>
    <m/>
    <x v="0"/>
    <m/>
    <m/>
    <m/>
    <m/>
    <m/>
    <m/>
    <m/>
    <m/>
    <m/>
    <m/>
    <m/>
    <m/>
    <m/>
    <m/>
    <m/>
    <m/>
    <m/>
    <m/>
  </r>
  <r>
    <x v="4095"/>
    <m/>
    <m/>
    <m/>
    <m/>
    <x v="0"/>
    <m/>
    <m/>
    <m/>
    <m/>
    <m/>
    <m/>
    <m/>
    <m/>
    <m/>
    <m/>
    <m/>
    <m/>
    <m/>
    <m/>
    <m/>
    <m/>
    <m/>
    <m/>
  </r>
  <r>
    <x v="4096"/>
    <m/>
    <m/>
    <m/>
    <m/>
    <x v="0"/>
    <m/>
    <m/>
    <m/>
    <m/>
    <m/>
    <m/>
    <m/>
    <m/>
    <m/>
    <m/>
    <m/>
    <m/>
    <m/>
    <m/>
    <m/>
    <m/>
    <m/>
    <m/>
  </r>
  <r>
    <x v="4097"/>
    <m/>
    <m/>
    <m/>
    <m/>
    <x v="0"/>
    <m/>
    <m/>
    <m/>
    <m/>
    <m/>
    <m/>
    <m/>
    <m/>
    <m/>
    <m/>
    <m/>
    <m/>
    <m/>
    <m/>
    <m/>
    <m/>
    <m/>
    <m/>
  </r>
  <r>
    <x v="4098"/>
    <m/>
    <m/>
    <m/>
    <m/>
    <x v="0"/>
    <m/>
    <m/>
    <m/>
    <m/>
    <m/>
    <m/>
    <m/>
    <m/>
    <m/>
    <m/>
    <m/>
    <m/>
    <m/>
    <m/>
    <m/>
    <m/>
    <m/>
    <m/>
  </r>
  <r>
    <x v="4099"/>
    <m/>
    <m/>
    <m/>
    <m/>
    <x v="0"/>
    <m/>
    <m/>
    <m/>
    <m/>
    <m/>
    <m/>
    <m/>
    <m/>
    <m/>
    <m/>
    <m/>
    <m/>
    <m/>
    <m/>
    <m/>
    <m/>
    <m/>
    <m/>
  </r>
  <r>
    <x v="4100"/>
    <m/>
    <m/>
    <m/>
    <m/>
    <x v="0"/>
    <m/>
    <m/>
    <m/>
    <m/>
    <m/>
    <m/>
    <m/>
    <m/>
    <m/>
    <m/>
    <m/>
    <m/>
    <m/>
    <m/>
    <m/>
    <m/>
    <m/>
    <m/>
  </r>
  <r>
    <x v="4101"/>
    <m/>
    <m/>
    <m/>
    <m/>
    <x v="0"/>
    <m/>
    <m/>
    <m/>
    <m/>
    <m/>
    <m/>
    <m/>
    <m/>
    <m/>
    <m/>
    <m/>
    <m/>
    <m/>
    <m/>
    <m/>
    <m/>
    <m/>
    <m/>
  </r>
  <r>
    <x v="4102"/>
    <m/>
    <m/>
    <m/>
    <m/>
    <x v="0"/>
    <m/>
    <m/>
    <m/>
    <m/>
    <m/>
    <m/>
    <m/>
    <m/>
    <m/>
    <m/>
    <m/>
    <m/>
    <m/>
    <m/>
    <m/>
    <m/>
    <m/>
    <m/>
  </r>
  <r>
    <x v="4103"/>
    <m/>
    <m/>
    <m/>
    <m/>
    <x v="0"/>
    <m/>
    <m/>
    <m/>
    <m/>
    <m/>
    <m/>
    <m/>
    <m/>
    <m/>
    <m/>
    <m/>
    <m/>
    <m/>
    <m/>
    <m/>
    <m/>
    <m/>
    <m/>
  </r>
  <r>
    <x v="4104"/>
    <m/>
    <m/>
    <m/>
    <m/>
    <x v="0"/>
    <m/>
    <m/>
    <m/>
    <m/>
    <m/>
    <m/>
    <m/>
    <m/>
    <m/>
    <m/>
    <m/>
    <m/>
    <m/>
    <m/>
    <m/>
    <m/>
    <m/>
    <m/>
  </r>
  <r>
    <x v="4105"/>
    <m/>
    <m/>
    <m/>
    <m/>
    <x v="0"/>
    <m/>
    <m/>
    <m/>
    <m/>
    <m/>
    <m/>
    <m/>
    <m/>
    <m/>
    <m/>
    <m/>
    <m/>
    <m/>
    <m/>
    <m/>
    <m/>
    <m/>
    <m/>
  </r>
  <r>
    <x v="4106"/>
    <m/>
    <m/>
    <m/>
    <m/>
    <x v="0"/>
    <m/>
    <m/>
    <m/>
    <m/>
    <m/>
    <m/>
    <m/>
    <m/>
    <m/>
    <m/>
    <m/>
    <m/>
    <m/>
    <m/>
    <m/>
    <m/>
    <m/>
    <m/>
  </r>
  <r>
    <x v="4107"/>
    <m/>
    <m/>
    <m/>
    <m/>
    <x v="0"/>
    <m/>
    <m/>
    <m/>
    <m/>
    <m/>
    <m/>
    <m/>
    <m/>
    <m/>
    <m/>
    <m/>
    <m/>
    <m/>
    <m/>
    <m/>
    <m/>
    <m/>
    <m/>
  </r>
  <r>
    <x v="4108"/>
    <m/>
    <m/>
    <m/>
    <m/>
    <x v="0"/>
    <m/>
    <m/>
    <m/>
    <m/>
    <m/>
    <m/>
    <m/>
    <m/>
    <m/>
    <m/>
    <m/>
    <m/>
    <m/>
    <m/>
    <m/>
    <m/>
    <m/>
    <m/>
  </r>
  <r>
    <x v="4109"/>
    <m/>
    <m/>
    <m/>
    <m/>
    <x v="0"/>
    <m/>
    <m/>
    <m/>
    <m/>
    <m/>
    <m/>
    <m/>
    <m/>
    <m/>
    <m/>
    <m/>
    <m/>
    <m/>
    <m/>
    <m/>
    <m/>
    <m/>
    <m/>
  </r>
  <r>
    <x v="4110"/>
    <m/>
    <m/>
    <m/>
    <m/>
    <x v="0"/>
    <m/>
    <m/>
    <m/>
    <m/>
    <m/>
    <m/>
    <m/>
    <m/>
    <m/>
    <m/>
    <m/>
    <m/>
    <m/>
    <m/>
    <m/>
    <m/>
    <m/>
    <m/>
  </r>
  <r>
    <x v="4111"/>
    <m/>
    <m/>
    <m/>
    <m/>
    <x v="0"/>
    <m/>
    <m/>
    <m/>
    <m/>
    <m/>
    <m/>
    <m/>
    <m/>
    <m/>
    <m/>
    <m/>
    <m/>
    <m/>
    <m/>
    <m/>
    <m/>
    <m/>
    <m/>
  </r>
  <r>
    <x v="4112"/>
    <m/>
    <m/>
    <m/>
    <m/>
    <x v="0"/>
    <m/>
    <m/>
    <m/>
    <m/>
    <m/>
    <m/>
    <m/>
    <m/>
    <m/>
    <m/>
    <m/>
    <m/>
    <m/>
    <m/>
    <m/>
    <m/>
    <m/>
    <m/>
  </r>
  <r>
    <x v="4113"/>
    <m/>
    <m/>
    <m/>
    <m/>
    <x v="0"/>
    <m/>
    <m/>
    <m/>
    <m/>
    <m/>
    <m/>
    <m/>
    <m/>
    <m/>
    <m/>
    <m/>
    <m/>
    <m/>
    <m/>
    <m/>
    <m/>
    <m/>
    <m/>
  </r>
  <r>
    <x v="4114"/>
    <m/>
    <m/>
    <m/>
    <m/>
    <x v="0"/>
    <m/>
    <m/>
    <m/>
    <m/>
    <m/>
    <m/>
    <m/>
    <m/>
    <m/>
    <m/>
    <m/>
    <m/>
    <m/>
    <m/>
    <m/>
    <m/>
    <m/>
    <m/>
  </r>
  <r>
    <x v="4115"/>
    <m/>
    <m/>
    <m/>
    <m/>
    <x v="0"/>
    <m/>
    <m/>
    <m/>
    <m/>
    <m/>
    <m/>
    <m/>
    <m/>
    <m/>
    <m/>
    <m/>
    <m/>
    <m/>
    <m/>
    <m/>
    <m/>
    <m/>
    <m/>
  </r>
  <r>
    <x v="4116"/>
    <m/>
    <m/>
    <m/>
    <m/>
    <x v="0"/>
    <m/>
    <m/>
    <m/>
    <m/>
    <m/>
    <m/>
    <m/>
    <m/>
    <m/>
    <m/>
    <m/>
    <m/>
    <m/>
    <m/>
    <m/>
    <m/>
    <m/>
    <m/>
  </r>
  <r>
    <x v="4117"/>
    <m/>
    <m/>
    <m/>
    <m/>
    <x v="0"/>
    <m/>
    <m/>
    <m/>
    <m/>
    <m/>
    <m/>
    <m/>
    <m/>
    <m/>
    <m/>
    <m/>
    <m/>
    <m/>
    <m/>
    <m/>
    <m/>
    <m/>
    <m/>
  </r>
  <r>
    <x v="4118"/>
    <m/>
    <m/>
    <m/>
    <m/>
    <x v="0"/>
    <m/>
    <m/>
    <m/>
    <m/>
    <m/>
    <m/>
    <m/>
    <m/>
    <m/>
    <m/>
    <m/>
    <m/>
    <m/>
    <m/>
    <m/>
    <m/>
    <m/>
    <m/>
  </r>
  <r>
    <x v="4119"/>
    <m/>
    <m/>
    <m/>
    <m/>
    <x v="0"/>
    <m/>
    <m/>
    <m/>
    <m/>
    <m/>
    <m/>
    <m/>
    <m/>
    <m/>
    <m/>
    <m/>
    <m/>
    <m/>
    <m/>
    <m/>
    <m/>
    <m/>
    <m/>
  </r>
  <r>
    <x v="4120"/>
    <m/>
    <m/>
    <m/>
    <m/>
    <x v="0"/>
    <m/>
    <m/>
    <m/>
    <m/>
    <m/>
    <m/>
    <m/>
    <m/>
    <m/>
    <m/>
    <m/>
    <m/>
    <m/>
    <m/>
    <m/>
    <m/>
    <m/>
    <m/>
  </r>
  <r>
    <x v="4121"/>
    <m/>
    <m/>
    <m/>
    <m/>
    <x v="0"/>
    <m/>
    <m/>
    <m/>
    <m/>
    <m/>
    <m/>
    <m/>
    <m/>
    <m/>
    <m/>
    <m/>
    <m/>
    <m/>
    <m/>
    <m/>
    <m/>
    <m/>
    <m/>
  </r>
  <r>
    <x v="4122"/>
    <m/>
    <m/>
    <m/>
    <m/>
    <x v="0"/>
    <m/>
    <m/>
    <m/>
    <m/>
    <m/>
    <m/>
    <m/>
    <m/>
    <m/>
    <m/>
    <m/>
    <m/>
    <m/>
    <m/>
    <m/>
    <m/>
    <m/>
    <m/>
  </r>
  <r>
    <x v="4123"/>
    <m/>
    <m/>
    <m/>
    <m/>
    <x v="0"/>
    <m/>
    <m/>
    <m/>
    <m/>
    <m/>
    <m/>
    <m/>
    <m/>
    <m/>
    <m/>
    <m/>
    <m/>
    <m/>
    <m/>
    <m/>
    <m/>
    <m/>
    <m/>
  </r>
  <r>
    <x v="4124"/>
    <m/>
    <m/>
    <m/>
    <m/>
    <x v="0"/>
    <m/>
    <m/>
    <m/>
    <m/>
    <m/>
    <m/>
    <m/>
    <m/>
    <m/>
    <m/>
    <m/>
    <m/>
    <m/>
    <m/>
    <m/>
    <m/>
    <m/>
    <m/>
  </r>
  <r>
    <x v="4125"/>
    <m/>
    <m/>
    <m/>
    <m/>
    <x v="0"/>
    <m/>
    <m/>
    <m/>
    <m/>
    <m/>
    <m/>
    <m/>
    <m/>
    <m/>
    <m/>
    <m/>
    <m/>
    <m/>
    <m/>
    <m/>
    <m/>
    <m/>
    <m/>
  </r>
  <r>
    <x v="4126"/>
    <m/>
    <m/>
    <m/>
    <m/>
    <x v="0"/>
    <m/>
    <m/>
    <m/>
    <m/>
    <m/>
    <m/>
    <m/>
    <m/>
    <m/>
    <m/>
    <m/>
    <m/>
    <m/>
    <m/>
    <m/>
    <m/>
    <m/>
    <m/>
  </r>
  <r>
    <x v="4127"/>
    <m/>
    <m/>
    <m/>
    <m/>
    <x v="0"/>
    <m/>
    <m/>
    <m/>
    <m/>
    <m/>
    <m/>
    <m/>
    <m/>
    <m/>
    <m/>
    <m/>
    <m/>
    <m/>
    <m/>
    <m/>
    <m/>
    <m/>
    <m/>
  </r>
  <r>
    <x v="4128"/>
    <m/>
    <m/>
    <m/>
    <m/>
    <x v="0"/>
    <m/>
    <m/>
    <m/>
    <m/>
    <m/>
    <m/>
    <m/>
    <m/>
    <m/>
    <m/>
    <m/>
    <m/>
    <m/>
    <m/>
    <m/>
    <m/>
    <m/>
    <m/>
  </r>
  <r>
    <x v="4129"/>
    <m/>
    <m/>
    <m/>
    <m/>
    <x v="0"/>
    <m/>
    <m/>
    <m/>
    <m/>
    <m/>
    <m/>
    <m/>
    <m/>
    <m/>
    <m/>
    <m/>
    <m/>
    <m/>
    <m/>
    <m/>
    <m/>
    <m/>
    <m/>
  </r>
  <r>
    <x v="4130"/>
    <m/>
    <m/>
    <m/>
    <m/>
    <x v="0"/>
    <m/>
    <m/>
    <m/>
    <m/>
    <m/>
    <m/>
    <m/>
    <m/>
    <m/>
    <m/>
    <m/>
    <m/>
    <m/>
    <m/>
    <m/>
    <m/>
    <m/>
    <m/>
  </r>
  <r>
    <x v="4131"/>
    <m/>
    <m/>
    <m/>
    <m/>
    <x v="0"/>
    <m/>
    <m/>
    <m/>
    <m/>
    <m/>
    <m/>
    <m/>
    <m/>
    <m/>
    <m/>
    <m/>
    <m/>
    <m/>
    <m/>
    <m/>
    <m/>
    <m/>
    <m/>
  </r>
  <r>
    <x v="4132"/>
    <m/>
    <m/>
    <m/>
    <m/>
    <x v="0"/>
    <m/>
    <m/>
    <m/>
    <m/>
    <m/>
    <m/>
    <m/>
    <m/>
    <m/>
    <m/>
    <m/>
    <m/>
    <m/>
    <m/>
    <m/>
    <m/>
    <m/>
    <m/>
  </r>
  <r>
    <x v="4133"/>
    <m/>
    <m/>
    <m/>
    <m/>
    <x v="0"/>
    <m/>
    <m/>
    <m/>
    <m/>
    <m/>
    <m/>
    <m/>
    <m/>
    <m/>
    <m/>
    <m/>
    <m/>
    <m/>
    <m/>
    <m/>
    <m/>
    <m/>
    <m/>
  </r>
  <r>
    <x v="4134"/>
    <m/>
    <m/>
    <m/>
    <m/>
    <x v="0"/>
    <m/>
    <m/>
    <m/>
    <m/>
    <m/>
    <m/>
    <m/>
    <m/>
    <m/>
    <m/>
    <m/>
    <m/>
    <m/>
    <m/>
    <m/>
    <m/>
    <m/>
    <m/>
  </r>
  <r>
    <x v="4135"/>
    <m/>
    <m/>
    <m/>
    <m/>
    <x v="0"/>
    <m/>
    <m/>
    <m/>
    <m/>
    <m/>
    <m/>
    <m/>
    <m/>
    <m/>
    <m/>
    <m/>
    <m/>
    <m/>
    <m/>
    <m/>
    <m/>
    <m/>
    <m/>
  </r>
  <r>
    <x v="4136"/>
    <m/>
    <m/>
    <m/>
    <m/>
    <x v="0"/>
    <m/>
    <m/>
    <m/>
    <m/>
    <m/>
    <m/>
    <m/>
    <m/>
    <m/>
    <m/>
    <m/>
    <m/>
    <m/>
    <m/>
    <m/>
    <m/>
    <m/>
    <m/>
  </r>
  <r>
    <x v="4137"/>
    <m/>
    <m/>
    <m/>
    <m/>
    <x v="0"/>
    <m/>
    <m/>
    <m/>
    <m/>
    <m/>
    <m/>
    <m/>
    <m/>
    <m/>
    <m/>
    <m/>
    <m/>
    <m/>
    <m/>
    <m/>
    <m/>
    <m/>
    <m/>
  </r>
  <r>
    <x v="4138"/>
    <m/>
    <m/>
    <m/>
    <m/>
    <x v="0"/>
    <m/>
    <m/>
    <m/>
    <m/>
    <m/>
    <m/>
    <m/>
    <m/>
    <m/>
    <m/>
    <m/>
    <m/>
    <m/>
    <m/>
    <m/>
    <m/>
    <m/>
    <m/>
  </r>
  <r>
    <x v="4139"/>
    <m/>
    <m/>
    <m/>
    <m/>
    <x v="0"/>
    <m/>
    <m/>
    <m/>
    <m/>
    <m/>
    <m/>
    <m/>
    <m/>
    <m/>
    <m/>
    <m/>
    <m/>
    <m/>
    <m/>
    <m/>
    <m/>
    <m/>
    <m/>
  </r>
  <r>
    <x v="4140"/>
    <m/>
    <m/>
    <m/>
    <m/>
    <x v="0"/>
    <m/>
    <m/>
    <m/>
    <m/>
    <m/>
    <m/>
    <m/>
    <m/>
    <m/>
    <m/>
    <m/>
    <m/>
    <m/>
    <m/>
    <m/>
    <m/>
    <m/>
    <m/>
  </r>
  <r>
    <x v="4141"/>
    <m/>
    <m/>
    <m/>
    <m/>
    <x v="0"/>
    <m/>
    <m/>
    <m/>
    <m/>
    <m/>
    <m/>
    <m/>
    <m/>
    <m/>
    <m/>
    <m/>
    <m/>
    <m/>
    <m/>
    <m/>
    <m/>
    <m/>
    <m/>
  </r>
  <r>
    <x v="4142"/>
    <m/>
    <m/>
    <m/>
    <m/>
    <x v="0"/>
    <m/>
    <m/>
    <m/>
    <m/>
    <m/>
    <m/>
    <m/>
    <m/>
    <m/>
    <m/>
    <m/>
    <m/>
    <m/>
    <m/>
    <m/>
    <m/>
    <m/>
    <m/>
  </r>
  <r>
    <x v="4143"/>
    <m/>
    <m/>
    <m/>
    <m/>
    <x v="0"/>
    <m/>
    <m/>
    <m/>
    <m/>
    <m/>
    <m/>
    <m/>
    <m/>
    <m/>
    <m/>
    <m/>
    <m/>
    <m/>
    <m/>
    <m/>
    <m/>
    <m/>
    <m/>
  </r>
  <r>
    <x v="4144"/>
    <m/>
    <m/>
    <m/>
    <m/>
    <x v="0"/>
    <m/>
    <m/>
    <m/>
    <m/>
    <m/>
    <m/>
    <m/>
    <m/>
    <m/>
    <m/>
    <m/>
    <m/>
    <m/>
    <m/>
    <m/>
    <m/>
    <m/>
    <m/>
  </r>
  <r>
    <x v="4145"/>
    <m/>
    <m/>
    <m/>
    <m/>
    <x v="0"/>
    <m/>
    <m/>
    <m/>
    <m/>
    <m/>
    <m/>
    <m/>
    <m/>
    <m/>
    <m/>
    <m/>
    <m/>
    <m/>
    <m/>
    <m/>
    <m/>
    <m/>
    <m/>
  </r>
  <r>
    <x v="4146"/>
    <m/>
    <m/>
    <m/>
    <m/>
    <x v="0"/>
    <m/>
    <m/>
    <m/>
    <m/>
    <m/>
    <m/>
    <m/>
    <m/>
    <m/>
    <m/>
    <m/>
    <m/>
    <m/>
    <m/>
    <m/>
    <m/>
    <m/>
    <m/>
  </r>
  <r>
    <x v="4147"/>
    <m/>
    <m/>
    <m/>
    <m/>
    <x v="0"/>
    <m/>
    <m/>
    <m/>
    <m/>
    <m/>
    <m/>
    <m/>
    <m/>
    <m/>
    <m/>
    <m/>
    <m/>
    <m/>
    <m/>
    <m/>
    <m/>
    <m/>
    <m/>
  </r>
  <r>
    <x v="4148"/>
    <m/>
    <m/>
    <m/>
    <m/>
    <x v="0"/>
    <m/>
    <m/>
    <m/>
    <m/>
    <m/>
    <m/>
    <m/>
    <m/>
    <m/>
    <m/>
    <m/>
    <m/>
    <m/>
    <m/>
    <m/>
    <m/>
    <m/>
    <m/>
  </r>
  <r>
    <x v="4149"/>
    <m/>
    <m/>
    <m/>
    <m/>
    <x v="0"/>
    <m/>
    <m/>
    <m/>
    <m/>
    <m/>
    <m/>
    <m/>
    <m/>
    <m/>
    <m/>
    <m/>
    <m/>
    <m/>
    <m/>
    <m/>
    <m/>
    <m/>
    <m/>
  </r>
  <r>
    <x v="4150"/>
    <m/>
    <m/>
    <m/>
    <m/>
    <x v="0"/>
    <m/>
    <m/>
    <m/>
    <m/>
    <m/>
    <m/>
    <m/>
    <m/>
    <m/>
    <m/>
    <m/>
    <m/>
    <m/>
    <m/>
    <m/>
    <m/>
    <m/>
    <m/>
  </r>
  <r>
    <x v="4151"/>
    <m/>
    <m/>
    <m/>
    <m/>
    <x v="0"/>
    <m/>
    <m/>
    <m/>
    <m/>
    <m/>
    <m/>
    <m/>
    <m/>
    <m/>
    <m/>
    <m/>
    <m/>
    <m/>
    <m/>
    <m/>
    <m/>
    <m/>
    <m/>
  </r>
  <r>
    <x v="4152"/>
    <m/>
    <m/>
    <m/>
    <m/>
    <x v="0"/>
    <m/>
    <m/>
    <m/>
    <m/>
    <m/>
    <m/>
    <m/>
    <m/>
    <m/>
    <m/>
    <m/>
    <m/>
    <m/>
    <m/>
    <m/>
    <m/>
    <m/>
    <m/>
  </r>
  <r>
    <x v="4153"/>
    <m/>
    <m/>
    <m/>
    <m/>
    <x v="0"/>
    <m/>
    <m/>
    <m/>
    <m/>
    <m/>
    <m/>
    <m/>
    <m/>
    <m/>
    <m/>
    <m/>
    <m/>
    <m/>
    <m/>
    <m/>
    <m/>
    <m/>
    <m/>
  </r>
  <r>
    <x v="4154"/>
    <m/>
    <m/>
    <m/>
    <m/>
    <x v="0"/>
    <m/>
    <m/>
    <m/>
    <m/>
    <m/>
    <m/>
    <m/>
    <m/>
    <m/>
    <m/>
    <m/>
    <m/>
    <m/>
    <m/>
    <m/>
    <m/>
    <m/>
    <m/>
  </r>
  <r>
    <x v="4155"/>
    <m/>
    <m/>
    <m/>
    <m/>
    <x v="0"/>
    <m/>
    <m/>
    <m/>
    <m/>
    <m/>
    <m/>
    <m/>
    <m/>
    <m/>
    <m/>
    <m/>
    <m/>
    <m/>
    <m/>
    <m/>
    <m/>
    <m/>
    <m/>
  </r>
  <r>
    <x v="4156"/>
    <m/>
    <m/>
    <m/>
    <m/>
    <x v="0"/>
    <m/>
    <m/>
    <m/>
    <m/>
    <m/>
    <m/>
    <m/>
    <m/>
    <m/>
    <m/>
    <m/>
    <m/>
    <m/>
    <m/>
    <m/>
    <m/>
    <m/>
    <m/>
  </r>
  <r>
    <x v="4157"/>
    <m/>
    <m/>
    <m/>
    <m/>
    <x v="0"/>
    <m/>
    <m/>
    <m/>
    <m/>
    <m/>
    <m/>
    <m/>
    <m/>
    <m/>
    <m/>
    <m/>
    <m/>
    <m/>
    <m/>
    <m/>
    <m/>
    <m/>
    <m/>
  </r>
  <r>
    <x v="4158"/>
    <m/>
    <m/>
    <m/>
    <m/>
    <x v="0"/>
    <m/>
    <m/>
    <m/>
    <m/>
    <m/>
    <m/>
    <m/>
    <m/>
    <m/>
    <m/>
    <m/>
    <m/>
    <m/>
    <m/>
    <m/>
    <m/>
    <m/>
    <m/>
  </r>
  <r>
    <x v="4159"/>
    <m/>
    <m/>
    <m/>
    <m/>
    <x v="0"/>
    <m/>
    <m/>
    <m/>
    <m/>
    <m/>
    <m/>
    <m/>
    <m/>
    <m/>
    <m/>
    <m/>
    <m/>
    <m/>
    <m/>
    <m/>
    <m/>
    <m/>
    <m/>
  </r>
  <r>
    <x v="4160"/>
    <m/>
    <m/>
    <m/>
    <m/>
    <x v="0"/>
    <m/>
    <m/>
    <m/>
    <m/>
    <m/>
    <m/>
    <m/>
    <m/>
    <m/>
    <m/>
    <m/>
    <m/>
    <m/>
    <m/>
    <m/>
    <m/>
    <m/>
    <m/>
  </r>
  <r>
    <x v="4161"/>
    <m/>
    <m/>
    <m/>
    <m/>
    <x v="0"/>
    <m/>
    <m/>
    <m/>
    <m/>
    <m/>
    <m/>
    <m/>
    <m/>
    <m/>
    <m/>
    <m/>
    <m/>
    <m/>
    <m/>
    <m/>
    <m/>
    <m/>
    <m/>
  </r>
  <r>
    <x v="4162"/>
    <m/>
    <m/>
    <m/>
    <m/>
    <x v="0"/>
    <m/>
    <m/>
    <m/>
    <m/>
    <m/>
    <m/>
    <m/>
    <m/>
    <m/>
    <m/>
    <m/>
    <m/>
    <m/>
    <m/>
    <m/>
    <m/>
    <m/>
    <m/>
  </r>
  <r>
    <x v="4163"/>
    <m/>
    <m/>
    <m/>
    <m/>
    <x v="0"/>
    <m/>
    <m/>
    <m/>
    <m/>
    <m/>
    <m/>
    <m/>
    <m/>
    <m/>
    <m/>
    <m/>
    <m/>
    <m/>
    <m/>
    <m/>
    <m/>
    <m/>
    <m/>
  </r>
  <r>
    <x v="4164"/>
    <m/>
    <m/>
    <m/>
    <m/>
    <x v="0"/>
    <m/>
    <m/>
    <m/>
    <m/>
    <m/>
    <m/>
    <m/>
    <m/>
    <m/>
    <m/>
    <m/>
    <m/>
    <m/>
    <m/>
    <m/>
    <m/>
    <m/>
    <m/>
  </r>
  <r>
    <x v="4165"/>
    <m/>
    <m/>
    <m/>
    <m/>
    <x v="0"/>
    <m/>
    <m/>
    <m/>
    <m/>
    <m/>
    <m/>
    <m/>
    <m/>
    <m/>
    <m/>
    <m/>
    <m/>
    <m/>
    <m/>
    <m/>
    <m/>
    <m/>
    <m/>
  </r>
  <r>
    <x v="4166"/>
    <m/>
    <m/>
    <m/>
    <m/>
    <x v="0"/>
    <m/>
    <m/>
    <m/>
    <m/>
    <m/>
    <m/>
    <m/>
    <m/>
    <m/>
    <m/>
    <m/>
    <m/>
    <m/>
    <m/>
    <m/>
    <m/>
    <m/>
    <m/>
  </r>
  <r>
    <x v="4167"/>
    <m/>
    <m/>
    <m/>
    <m/>
    <x v="0"/>
    <m/>
    <m/>
    <m/>
    <m/>
    <m/>
    <m/>
    <m/>
    <m/>
    <m/>
    <m/>
    <m/>
    <m/>
    <m/>
    <m/>
    <m/>
    <m/>
    <m/>
    <m/>
  </r>
  <r>
    <x v="4168"/>
    <m/>
    <m/>
    <m/>
    <m/>
    <x v="0"/>
    <m/>
    <m/>
    <m/>
    <m/>
    <m/>
    <m/>
    <m/>
    <m/>
    <m/>
    <m/>
    <m/>
    <m/>
    <m/>
    <m/>
    <m/>
    <m/>
    <m/>
    <m/>
  </r>
  <r>
    <x v="4169"/>
    <m/>
    <m/>
    <m/>
    <m/>
    <x v="0"/>
    <m/>
    <m/>
    <m/>
    <m/>
    <m/>
    <m/>
    <m/>
    <m/>
    <m/>
    <m/>
    <m/>
    <m/>
    <m/>
    <m/>
    <m/>
    <m/>
    <m/>
    <m/>
  </r>
  <r>
    <x v="4170"/>
    <m/>
    <m/>
    <m/>
    <m/>
    <x v="0"/>
    <m/>
    <m/>
    <m/>
    <m/>
    <m/>
    <m/>
    <m/>
    <m/>
    <m/>
    <m/>
    <m/>
    <m/>
    <m/>
    <m/>
    <m/>
    <m/>
    <m/>
    <m/>
  </r>
  <r>
    <x v="4171"/>
    <m/>
    <m/>
    <m/>
    <m/>
    <x v="0"/>
    <m/>
    <m/>
    <m/>
    <m/>
    <m/>
    <m/>
    <m/>
    <m/>
    <m/>
    <m/>
    <m/>
    <m/>
    <m/>
    <m/>
    <m/>
    <m/>
    <m/>
    <m/>
  </r>
  <r>
    <x v="4172"/>
    <m/>
    <m/>
    <m/>
    <m/>
    <x v="0"/>
    <m/>
    <m/>
    <m/>
    <m/>
    <m/>
    <m/>
    <m/>
    <m/>
    <m/>
    <m/>
    <m/>
    <m/>
    <m/>
    <m/>
    <m/>
    <m/>
    <m/>
    <m/>
  </r>
  <r>
    <x v="4173"/>
    <m/>
    <m/>
    <m/>
    <m/>
    <x v="0"/>
    <m/>
    <m/>
    <m/>
    <m/>
    <m/>
    <m/>
    <m/>
    <m/>
    <m/>
    <m/>
    <m/>
    <m/>
    <m/>
    <m/>
    <m/>
    <m/>
    <m/>
    <m/>
  </r>
  <r>
    <x v="4174"/>
    <m/>
    <m/>
    <m/>
    <m/>
    <x v="0"/>
    <m/>
    <m/>
    <m/>
    <m/>
    <m/>
    <m/>
    <m/>
    <m/>
    <m/>
    <m/>
    <m/>
    <m/>
    <m/>
    <m/>
    <m/>
    <m/>
    <m/>
    <m/>
  </r>
  <r>
    <x v="4175"/>
    <m/>
    <m/>
    <m/>
    <m/>
    <x v="0"/>
    <m/>
    <m/>
    <m/>
    <m/>
    <m/>
    <m/>
    <m/>
    <m/>
    <m/>
    <m/>
    <m/>
    <m/>
    <m/>
    <m/>
    <m/>
    <m/>
    <m/>
    <m/>
  </r>
  <r>
    <x v="4176"/>
    <m/>
    <m/>
    <m/>
    <m/>
    <x v="0"/>
    <m/>
    <m/>
    <m/>
    <m/>
    <m/>
    <m/>
    <m/>
    <m/>
    <m/>
    <m/>
    <m/>
    <m/>
    <m/>
    <m/>
    <m/>
    <m/>
    <m/>
    <m/>
  </r>
  <r>
    <x v="4177"/>
    <m/>
    <m/>
    <m/>
    <m/>
    <x v="0"/>
    <m/>
    <m/>
    <m/>
    <m/>
    <m/>
    <m/>
    <m/>
    <m/>
    <m/>
    <m/>
    <m/>
    <m/>
    <m/>
    <m/>
    <m/>
    <m/>
    <m/>
    <m/>
  </r>
  <r>
    <x v="4178"/>
    <m/>
    <m/>
    <m/>
    <m/>
    <x v="0"/>
    <m/>
    <m/>
    <m/>
    <m/>
    <m/>
    <m/>
    <m/>
    <m/>
    <m/>
    <m/>
    <m/>
    <m/>
    <m/>
    <m/>
    <m/>
    <m/>
    <m/>
    <m/>
  </r>
  <r>
    <x v="4179"/>
    <m/>
    <m/>
    <m/>
    <m/>
    <x v="0"/>
    <m/>
    <m/>
    <m/>
    <m/>
    <m/>
    <m/>
    <m/>
    <m/>
    <m/>
    <m/>
    <m/>
    <m/>
    <m/>
    <m/>
    <m/>
    <m/>
    <m/>
    <m/>
  </r>
  <r>
    <x v="4180"/>
    <m/>
    <m/>
    <m/>
    <m/>
    <x v="0"/>
    <m/>
    <m/>
    <m/>
    <m/>
    <m/>
    <m/>
    <m/>
    <m/>
    <m/>
    <m/>
    <m/>
    <m/>
    <m/>
    <m/>
    <m/>
    <m/>
    <m/>
    <m/>
  </r>
  <r>
    <x v="4181"/>
    <m/>
    <m/>
    <m/>
    <m/>
    <x v="0"/>
    <m/>
    <m/>
    <m/>
    <m/>
    <m/>
    <m/>
    <m/>
    <m/>
    <m/>
    <m/>
    <m/>
    <m/>
    <m/>
    <m/>
    <m/>
    <m/>
    <m/>
    <m/>
  </r>
  <r>
    <x v="4182"/>
    <m/>
    <m/>
    <m/>
    <m/>
    <x v="0"/>
    <m/>
    <m/>
    <m/>
    <m/>
    <m/>
    <m/>
    <m/>
    <m/>
    <m/>
    <m/>
    <m/>
    <m/>
    <m/>
    <m/>
    <m/>
    <m/>
    <m/>
    <m/>
  </r>
  <r>
    <x v="4183"/>
    <m/>
    <m/>
    <m/>
    <m/>
    <x v="0"/>
    <m/>
    <m/>
    <m/>
    <m/>
    <m/>
    <m/>
    <m/>
    <m/>
    <m/>
    <m/>
    <m/>
    <m/>
    <m/>
    <m/>
    <m/>
    <m/>
    <m/>
    <m/>
  </r>
  <r>
    <x v="4184"/>
    <m/>
    <m/>
    <m/>
    <m/>
    <x v="0"/>
    <m/>
    <m/>
    <m/>
    <m/>
    <m/>
    <m/>
    <m/>
    <m/>
    <m/>
    <m/>
    <m/>
    <m/>
    <m/>
    <m/>
    <m/>
    <m/>
    <m/>
    <m/>
  </r>
  <r>
    <x v="4185"/>
    <m/>
    <m/>
    <m/>
    <m/>
    <x v="0"/>
    <m/>
    <m/>
    <m/>
    <m/>
    <m/>
    <m/>
    <m/>
    <m/>
    <m/>
    <m/>
    <m/>
    <m/>
    <m/>
    <m/>
    <m/>
    <m/>
    <m/>
    <m/>
  </r>
  <r>
    <x v="4186"/>
    <m/>
    <m/>
    <m/>
    <m/>
    <x v="0"/>
    <m/>
    <m/>
    <m/>
    <m/>
    <m/>
    <m/>
    <m/>
    <m/>
    <m/>
    <m/>
    <m/>
    <m/>
    <m/>
    <m/>
    <m/>
    <m/>
    <m/>
    <m/>
  </r>
  <r>
    <x v="4187"/>
    <m/>
    <m/>
    <m/>
    <m/>
    <x v="0"/>
    <m/>
    <m/>
    <m/>
    <m/>
    <m/>
    <m/>
    <m/>
    <m/>
    <m/>
    <m/>
    <m/>
    <m/>
    <m/>
    <m/>
    <m/>
    <m/>
    <m/>
    <m/>
  </r>
  <r>
    <x v="4188"/>
    <m/>
    <m/>
    <m/>
    <m/>
    <x v="0"/>
    <m/>
    <m/>
    <m/>
    <m/>
    <m/>
    <m/>
    <m/>
    <m/>
    <m/>
    <m/>
    <m/>
    <m/>
    <m/>
    <m/>
    <m/>
    <m/>
    <m/>
    <m/>
  </r>
  <r>
    <x v="4189"/>
    <m/>
    <m/>
    <m/>
    <m/>
    <x v="0"/>
    <m/>
    <m/>
    <m/>
    <m/>
    <m/>
    <m/>
    <m/>
    <m/>
    <m/>
    <m/>
    <m/>
    <m/>
    <m/>
    <m/>
    <m/>
    <m/>
    <m/>
    <m/>
  </r>
  <r>
    <x v="4190"/>
    <m/>
    <m/>
    <m/>
    <m/>
    <x v="0"/>
    <m/>
    <m/>
    <m/>
    <m/>
    <m/>
    <m/>
    <m/>
    <m/>
    <m/>
    <m/>
    <m/>
    <m/>
    <m/>
    <m/>
    <m/>
    <m/>
    <m/>
    <m/>
  </r>
  <r>
    <x v="4191"/>
    <m/>
    <m/>
    <m/>
    <m/>
    <x v="0"/>
    <m/>
    <m/>
    <m/>
    <m/>
    <m/>
    <m/>
    <m/>
    <m/>
    <m/>
    <m/>
    <m/>
    <m/>
    <m/>
    <m/>
    <m/>
    <m/>
    <m/>
    <m/>
  </r>
  <r>
    <x v="4192"/>
    <m/>
    <m/>
    <m/>
    <m/>
    <x v="0"/>
    <m/>
    <m/>
    <m/>
    <m/>
    <m/>
    <m/>
    <m/>
    <m/>
    <m/>
    <m/>
    <m/>
    <m/>
    <m/>
    <m/>
    <m/>
    <m/>
    <m/>
    <m/>
  </r>
  <r>
    <x v="4193"/>
    <m/>
    <m/>
    <m/>
    <m/>
    <x v="0"/>
    <m/>
    <m/>
    <m/>
    <m/>
    <m/>
    <m/>
    <m/>
    <m/>
    <m/>
    <m/>
    <m/>
    <m/>
    <m/>
    <m/>
    <m/>
    <m/>
    <m/>
    <m/>
  </r>
  <r>
    <x v="4194"/>
    <m/>
    <m/>
    <m/>
    <m/>
    <x v="0"/>
    <m/>
    <m/>
    <m/>
    <m/>
    <m/>
    <m/>
    <m/>
    <m/>
    <m/>
    <m/>
    <m/>
    <m/>
    <m/>
    <m/>
    <m/>
    <m/>
    <m/>
    <m/>
  </r>
  <r>
    <x v="4195"/>
    <m/>
    <m/>
    <m/>
    <m/>
    <x v="0"/>
    <m/>
    <m/>
    <m/>
    <m/>
    <m/>
    <m/>
    <m/>
    <m/>
    <m/>
    <m/>
    <m/>
    <m/>
    <m/>
    <m/>
    <m/>
    <m/>
    <m/>
    <m/>
  </r>
  <r>
    <x v="4196"/>
    <m/>
    <m/>
    <m/>
    <m/>
    <x v="0"/>
    <m/>
    <m/>
    <m/>
    <m/>
    <m/>
    <m/>
    <m/>
    <m/>
    <m/>
    <m/>
    <m/>
    <m/>
    <m/>
    <m/>
    <m/>
    <m/>
    <m/>
    <m/>
  </r>
  <r>
    <x v="4197"/>
    <m/>
    <m/>
    <m/>
    <m/>
    <x v="0"/>
    <m/>
    <m/>
    <m/>
    <m/>
    <m/>
    <m/>
    <m/>
    <m/>
    <m/>
    <m/>
    <m/>
    <m/>
    <m/>
    <m/>
    <m/>
    <m/>
    <m/>
    <m/>
  </r>
  <r>
    <x v="4198"/>
    <m/>
    <m/>
    <m/>
    <m/>
    <x v="0"/>
    <m/>
    <m/>
    <m/>
    <m/>
    <m/>
    <m/>
    <m/>
    <m/>
    <m/>
    <m/>
    <m/>
    <m/>
    <m/>
    <m/>
    <m/>
    <m/>
    <m/>
    <m/>
  </r>
  <r>
    <x v="4199"/>
    <m/>
    <m/>
    <m/>
    <m/>
    <x v="0"/>
    <m/>
    <m/>
    <m/>
    <m/>
    <m/>
    <m/>
    <m/>
    <m/>
    <m/>
    <m/>
    <m/>
    <m/>
    <m/>
    <m/>
    <m/>
    <m/>
    <m/>
    <m/>
  </r>
  <r>
    <x v="4200"/>
    <m/>
    <m/>
    <m/>
    <m/>
    <x v="0"/>
    <m/>
    <m/>
    <m/>
    <m/>
    <m/>
    <m/>
    <m/>
    <m/>
    <m/>
    <m/>
    <m/>
    <m/>
    <m/>
    <m/>
    <m/>
    <m/>
    <m/>
    <m/>
  </r>
  <r>
    <x v="4201"/>
    <m/>
    <m/>
    <m/>
    <m/>
    <x v="0"/>
    <m/>
    <m/>
    <m/>
    <m/>
    <m/>
    <m/>
    <m/>
    <m/>
    <m/>
    <m/>
    <m/>
    <m/>
    <m/>
    <m/>
    <m/>
    <m/>
    <m/>
    <m/>
  </r>
  <r>
    <x v="4202"/>
    <m/>
    <m/>
    <m/>
    <m/>
    <x v="0"/>
    <m/>
    <m/>
    <m/>
    <m/>
    <m/>
    <m/>
    <m/>
    <m/>
    <m/>
    <m/>
    <m/>
    <m/>
    <m/>
    <m/>
    <m/>
    <m/>
    <m/>
    <m/>
  </r>
  <r>
    <x v="4203"/>
    <m/>
    <m/>
    <m/>
    <m/>
    <x v="0"/>
    <m/>
    <m/>
    <m/>
    <m/>
    <m/>
    <m/>
    <m/>
    <m/>
    <m/>
    <m/>
    <m/>
    <m/>
    <m/>
    <m/>
    <m/>
    <m/>
    <m/>
    <m/>
  </r>
  <r>
    <x v="4204"/>
    <m/>
    <m/>
    <m/>
    <m/>
    <x v="0"/>
    <m/>
    <m/>
    <m/>
    <m/>
    <m/>
    <m/>
    <m/>
    <m/>
    <m/>
    <m/>
    <m/>
    <m/>
    <m/>
    <m/>
    <m/>
    <m/>
    <m/>
    <m/>
  </r>
  <r>
    <x v="4205"/>
    <m/>
    <m/>
    <m/>
    <m/>
    <x v="0"/>
    <m/>
    <m/>
    <m/>
    <m/>
    <m/>
    <m/>
    <m/>
    <m/>
    <m/>
    <m/>
    <m/>
    <m/>
    <m/>
    <m/>
    <m/>
    <m/>
    <m/>
    <m/>
  </r>
  <r>
    <x v="4206"/>
    <m/>
    <m/>
    <m/>
    <m/>
    <x v="0"/>
    <m/>
    <m/>
    <m/>
    <m/>
    <m/>
    <m/>
    <m/>
    <m/>
    <m/>
    <m/>
    <m/>
    <m/>
    <m/>
    <m/>
    <m/>
    <m/>
    <m/>
    <m/>
  </r>
  <r>
    <x v="4207"/>
    <m/>
    <m/>
    <m/>
    <m/>
    <x v="0"/>
    <m/>
    <m/>
    <m/>
    <m/>
    <m/>
    <m/>
    <m/>
    <m/>
    <m/>
    <m/>
    <m/>
    <m/>
    <m/>
    <m/>
    <m/>
    <m/>
    <m/>
    <m/>
  </r>
  <r>
    <x v="4208"/>
    <m/>
    <m/>
    <m/>
    <m/>
    <x v="0"/>
    <m/>
    <m/>
    <m/>
    <m/>
    <m/>
    <m/>
    <m/>
    <m/>
    <m/>
    <m/>
    <m/>
    <m/>
    <m/>
    <m/>
    <m/>
    <m/>
    <m/>
    <m/>
  </r>
  <r>
    <x v="4209"/>
    <m/>
    <m/>
    <m/>
    <m/>
    <x v="0"/>
    <m/>
    <m/>
    <m/>
    <m/>
    <m/>
    <m/>
    <m/>
    <m/>
    <m/>
    <m/>
    <m/>
    <m/>
    <m/>
    <m/>
    <m/>
    <m/>
    <m/>
    <m/>
  </r>
  <r>
    <x v="4210"/>
    <m/>
    <m/>
    <m/>
    <m/>
    <x v="0"/>
    <m/>
    <m/>
    <m/>
    <m/>
    <m/>
    <m/>
    <m/>
    <m/>
    <m/>
    <m/>
    <m/>
    <m/>
    <m/>
    <m/>
    <m/>
    <m/>
    <m/>
    <m/>
  </r>
  <r>
    <x v="4211"/>
    <m/>
    <m/>
    <m/>
    <m/>
    <x v="0"/>
    <m/>
    <m/>
    <m/>
    <m/>
    <m/>
    <m/>
    <m/>
    <m/>
    <m/>
    <m/>
    <m/>
    <m/>
    <m/>
    <m/>
    <m/>
    <m/>
    <m/>
    <m/>
  </r>
  <r>
    <x v="4212"/>
    <m/>
    <m/>
    <m/>
    <m/>
    <x v="0"/>
    <m/>
    <m/>
    <m/>
    <m/>
    <m/>
    <m/>
    <m/>
    <m/>
    <m/>
    <m/>
    <m/>
    <m/>
    <m/>
    <m/>
    <m/>
    <m/>
    <m/>
    <m/>
  </r>
  <r>
    <x v="4213"/>
    <m/>
    <m/>
    <m/>
    <m/>
    <x v="0"/>
    <m/>
    <m/>
    <m/>
    <m/>
    <m/>
    <m/>
    <m/>
    <m/>
    <m/>
    <m/>
    <m/>
    <m/>
    <m/>
    <m/>
    <m/>
    <m/>
    <m/>
    <m/>
  </r>
  <r>
    <x v="4214"/>
    <m/>
    <m/>
    <m/>
    <m/>
    <x v="0"/>
    <m/>
    <m/>
    <m/>
    <m/>
    <m/>
    <m/>
    <m/>
    <m/>
    <m/>
    <m/>
    <m/>
    <m/>
    <m/>
    <m/>
    <m/>
    <m/>
    <m/>
    <m/>
  </r>
  <r>
    <x v="4215"/>
    <m/>
    <m/>
    <m/>
    <m/>
    <x v="0"/>
    <m/>
    <m/>
    <m/>
    <m/>
    <m/>
    <m/>
    <m/>
    <m/>
    <m/>
    <m/>
    <m/>
    <m/>
    <m/>
    <m/>
    <m/>
    <m/>
    <m/>
    <m/>
  </r>
  <r>
    <x v="4216"/>
    <m/>
    <m/>
    <m/>
    <m/>
    <x v="0"/>
    <m/>
    <m/>
    <m/>
    <m/>
    <m/>
    <m/>
    <m/>
    <m/>
    <m/>
    <m/>
    <m/>
    <m/>
    <m/>
    <m/>
    <m/>
    <m/>
    <m/>
    <m/>
  </r>
  <r>
    <x v="4217"/>
    <m/>
    <m/>
    <m/>
    <m/>
    <x v="0"/>
    <m/>
    <m/>
    <m/>
    <m/>
    <m/>
    <m/>
    <m/>
    <m/>
    <m/>
    <m/>
    <m/>
    <m/>
    <m/>
    <m/>
    <m/>
    <m/>
    <m/>
    <m/>
  </r>
  <r>
    <x v="4218"/>
    <m/>
    <m/>
    <m/>
    <m/>
    <x v="0"/>
    <m/>
    <m/>
    <m/>
    <m/>
    <m/>
    <m/>
    <m/>
    <m/>
    <m/>
    <m/>
    <m/>
    <m/>
    <m/>
    <m/>
    <m/>
    <m/>
    <m/>
    <m/>
  </r>
  <r>
    <x v="4219"/>
    <m/>
    <m/>
    <m/>
    <m/>
    <x v="0"/>
    <m/>
    <m/>
    <m/>
    <m/>
    <m/>
    <m/>
    <m/>
    <m/>
    <m/>
    <m/>
    <m/>
    <m/>
    <m/>
    <m/>
    <m/>
    <m/>
    <m/>
    <m/>
  </r>
  <r>
    <x v="4220"/>
    <m/>
    <m/>
    <m/>
    <m/>
    <x v="0"/>
    <m/>
    <m/>
    <m/>
    <m/>
    <m/>
    <m/>
    <m/>
    <m/>
    <m/>
    <m/>
    <m/>
    <m/>
    <m/>
    <m/>
    <m/>
    <m/>
    <m/>
    <m/>
  </r>
  <r>
    <x v="4221"/>
    <m/>
    <m/>
    <m/>
    <m/>
    <x v="0"/>
    <m/>
    <m/>
    <m/>
    <m/>
    <m/>
    <m/>
    <m/>
    <m/>
    <m/>
    <m/>
    <m/>
    <m/>
    <m/>
    <m/>
    <m/>
    <m/>
    <m/>
    <m/>
  </r>
  <r>
    <x v="4222"/>
    <m/>
    <m/>
    <m/>
    <m/>
    <x v="0"/>
    <m/>
    <m/>
    <m/>
    <m/>
    <m/>
    <m/>
    <m/>
    <m/>
    <m/>
    <m/>
    <m/>
    <m/>
    <m/>
    <m/>
    <m/>
    <m/>
    <m/>
    <m/>
  </r>
  <r>
    <x v="4223"/>
    <m/>
    <m/>
    <m/>
    <m/>
    <x v="0"/>
    <m/>
    <m/>
    <m/>
    <m/>
    <m/>
    <m/>
    <m/>
    <m/>
    <m/>
    <m/>
    <m/>
    <m/>
    <m/>
    <m/>
    <m/>
    <m/>
    <m/>
    <m/>
  </r>
  <r>
    <x v="4224"/>
    <m/>
    <m/>
    <m/>
    <m/>
    <x v="0"/>
    <m/>
    <m/>
    <m/>
    <m/>
    <m/>
    <m/>
    <m/>
    <m/>
    <m/>
    <m/>
    <m/>
    <m/>
    <m/>
    <m/>
    <m/>
    <m/>
    <m/>
    <m/>
  </r>
  <r>
    <x v="4225"/>
    <m/>
    <m/>
    <m/>
    <m/>
    <x v="0"/>
    <m/>
    <m/>
    <m/>
    <m/>
    <m/>
    <m/>
    <m/>
    <m/>
    <m/>
    <m/>
    <m/>
    <m/>
    <m/>
    <m/>
    <m/>
    <m/>
    <m/>
    <m/>
  </r>
  <r>
    <x v="4226"/>
    <m/>
    <m/>
    <m/>
    <m/>
    <x v="0"/>
    <m/>
    <m/>
    <m/>
    <m/>
    <m/>
    <m/>
    <m/>
    <m/>
    <m/>
    <m/>
    <m/>
    <m/>
    <m/>
    <m/>
    <m/>
    <m/>
    <m/>
    <m/>
  </r>
  <r>
    <x v="4227"/>
    <m/>
    <m/>
    <m/>
    <m/>
    <x v="0"/>
    <m/>
    <m/>
    <m/>
    <m/>
    <m/>
    <m/>
    <m/>
    <m/>
    <m/>
    <m/>
    <m/>
    <m/>
    <m/>
    <m/>
    <m/>
    <m/>
    <m/>
    <m/>
  </r>
  <r>
    <x v="4228"/>
    <m/>
    <m/>
    <m/>
    <m/>
    <x v="0"/>
    <m/>
    <m/>
    <m/>
    <m/>
    <m/>
    <m/>
    <m/>
    <m/>
    <m/>
    <m/>
    <m/>
    <m/>
    <m/>
    <m/>
    <m/>
    <m/>
    <m/>
    <m/>
  </r>
  <r>
    <x v="4229"/>
    <m/>
    <m/>
    <m/>
    <m/>
    <x v="0"/>
    <m/>
    <m/>
    <m/>
    <m/>
    <m/>
    <m/>
    <m/>
    <m/>
    <m/>
    <m/>
    <m/>
    <m/>
    <m/>
    <m/>
    <m/>
    <m/>
    <m/>
    <m/>
  </r>
  <r>
    <x v="4230"/>
    <m/>
    <m/>
    <m/>
    <m/>
    <x v="0"/>
    <m/>
    <m/>
    <m/>
    <m/>
    <m/>
    <m/>
    <m/>
    <m/>
    <m/>
    <m/>
    <m/>
    <m/>
    <m/>
    <m/>
    <m/>
    <m/>
    <m/>
    <m/>
  </r>
  <r>
    <x v="4231"/>
    <m/>
    <m/>
    <m/>
    <m/>
    <x v="0"/>
    <m/>
    <m/>
    <m/>
    <m/>
    <m/>
    <m/>
    <m/>
    <m/>
    <m/>
    <m/>
    <m/>
    <m/>
    <m/>
    <m/>
    <m/>
    <m/>
    <m/>
    <m/>
  </r>
  <r>
    <x v="4232"/>
    <m/>
    <m/>
    <m/>
    <m/>
    <x v="0"/>
    <m/>
    <m/>
    <m/>
    <m/>
    <m/>
    <m/>
    <m/>
    <m/>
    <m/>
    <m/>
    <m/>
    <m/>
    <m/>
    <m/>
    <m/>
    <m/>
    <m/>
    <m/>
  </r>
  <r>
    <x v="4233"/>
    <m/>
    <m/>
    <m/>
    <m/>
    <x v="0"/>
    <m/>
    <m/>
    <m/>
    <m/>
    <m/>
    <m/>
    <m/>
    <m/>
    <m/>
    <m/>
    <m/>
    <m/>
    <m/>
    <m/>
    <m/>
    <m/>
    <m/>
    <m/>
  </r>
  <r>
    <x v="4234"/>
    <m/>
    <m/>
    <m/>
    <m/>
    <x v="0"/>
    <m/>
    <m/>
    <m/>
    <m/>
    <m/>
    <m/>
    <m/>
    <m/>
    <m/>
    <m/>
    <m/>
    <m/>
    <m/>
    <m/>
    <m/>
    <m/>
    <m/>
    <m/>
  </r>
  <r>
    <x v="4235"/>
    <m/>
    <m/>
    <m/>
    <m/>
    <x v="0"/>
    <m/>
    <m/>
    <m/>
    <m/>
    <m/>
    <m/>
    <m/>
    <m/>
    <m/>
    <m/>
    <m/>
    <m/>
    <m/>
    <m/>
    <m/>
    <m/>
    <m/>
    <m/>
  </r>
  <r>
    <x v="4236"/>
    <m/>
    <m/>
    <m/>
    <m/>
    <x v="0"/>
    <m/>
    <m/>
    <m/>
    <m/>
    <m/>
    <m/>
    <m/>
    <m/>
    <m/>
    <m/>
    <m/>
    <m/>
    <m/>
    <m/>
    <m/>
    <m/>
    <m/>
    <m/>
  </r>
  <r>
    <x v="4237"/>
    <m/>
    <m/>
    <m/>
    <m/>
    <x v="0"/>
    <m/>
    <m/>
    <m/>
    <m/>
    <m/>
    <m/>
    <m/>
    <m/>
    <m/>
    <m/>
    <m/>
    <m/>
    <m/>
    <m/>
    <m/>
    <m/>
    <m/>
    <m/>
  </r>
  <r>
    <x v="4238"/>
    <m/>
    <m/>
    <m/>
    <m/>
    <x v="0"/>
    <m/>
    <m/>
    <m/>
    <m/>
    <m/>
    <m/>
    <m/>
    <m/>
    <m/>
    <m/>
    <m/>
    <m/>
    <m/>
    <m/>
    <m/>
    <m/>
    <m/>
    <m/>
  </r>
  <r>
    <x v="4239"/>
    <m/>
    <m/>
    <m/>
    <m/>
    <x v="0"/>
    <m/>
    <m/>
    <m/>
    <m/>
    <m/>
    <m/>
    <m/>
    <m/>
    <m/>
    <m/>
    <m/>
    <m/>
    <m/>
    <m/>
    <m/>
    <m/>
    <m/>
    <m/>
  </r>
  <r>
    <x v="4240"/>
    <m/>
    <m/>
    <m/>
    <m/>
    <x v="0"/>
    <m/>
    <m/>
    <m/>
    <m/>
    <m/>
    <m/>
    <m/>
    <m/>
    <m/>
    <m/>
    <m/>
    <m/>
    <m/>
    <m/>
    <m/>
    <m/>
    <m/>
    <m/>
  </r>
  <r>
    <x v="4241"/>
    <m/>
    <m/>
    <m/>
    <m/>
    <x v="0"/>
    <m/>
    <m/>
    <m/>
    <m/>
    <m/>
    <m/>
    <m/>
    <m/>
    <m/>
    <m/>
    <m/>
    <m/>
    <m/>
    <m/>
    <m/>
    <m/>
    <m/>
    <m/>
  </r>
  <r>
    <x v="4242"/>
    <m/>
    <m/>
    <m/>
    <m/>
    <x v="0"/>
    <m/>
    <m/>
    <m/>
    <m/>
    <m/>
    <m/>
    <m/>
    <m/>
    <m/>
    <m/>
    <m/>
    <m/>
    <m/>
    <m/>
    <m/>
    <m/>
    <m/>
    <m/>
  </r>
  <r>
    <x v="4243"/>
    <m/>
    <m/>
    <m/>
    <m/>
    <x v="0"/>
    <m/>
    <m/>
    <m/>
    <m/>
    <m/>
    <m/>
    <m/>
    <m/>
    <m/>
    <m/>
    <m/>
    <m/>
    <m/>
    <m/>
    <m/>
    <m/>
    <m/>
    <m/>
  </r>
  <r>
    <x v="4244"/>
    <m/>
    <m/>
    <m/>
    <m/>
    <x v="0"/>
    <m/>
    <m/>
    <m/>
    <m/>
    <m/>
    <m/>
    <m/>
    <m/>
    <m/>
    <m/>
    <m/>
    <m/>
    <m/>
    <m/>
    <m/>
    <m/>
    <m/>
    <m/>
  </r>
  <r>
    <x v="4245"/>
    <m/>
    <m/>
    <m/>
    <m/>
    <x v="0"/>
    <m/>
    <m/>
    <m/>
    <m/>
    <m/>
    <m/>
    <m/>
    <m/>
    <m/>
    <m/>
    <m/>
    <m/>
    <m/>
    <m/>
    <m/>
    <m/>
    <m/>
    <m/>
  </r>
  <r>
    <x v="4246"/>
    <m/>
    <m/>
    <m/>
    <m/>
    <x v="0"/>
    <m/>
    <m/>
    <m/>
    <m/>
    <m/>
    <m/>
    <m/>
    <m/>
    <m/>
    <m/>
    <m/>
    <m/>
    <m/>
    <m/>
    <m/>
    <m/>
    <m/>
    <m/>
  </r>
  <r>
    <x v="4247"/>
    <m/>
    <m/>
    <m/>
    <m/>
    <x v="0"/>
    <m/>
    <m/>
    <m/>
    <m/>
    <m/>
    <m/>
    <m/>
    <m/>
    <m/>
    <m/>
    <m/>
    <m/>
    <m/>
    <m/>
    <m/>
    <m/>
    <m/>
    <m/>
  </r>
  <r>
    <x v="4248"/>
    <m/>
    <m/>
    <m/>
    <m/>
    <x v="0"/>
    <m/>
    <m/>
    <m/>
    <m/>
    <m/>
    <m/>
    <m/>
    <m/>
    <m/>
    <m/>
    <m/>
    <m/>
    <m/>
    <m/>
    <m/>
    <m/>
    <m/>
    <m/>
  </r>
  <r>
    <x v="4249"/>
    <m/>
    <m/>
    <m/>
    <m/>
    <x v="0"/>
    <m/>
    <m/>
    <m/>
    <m/>
    <m/>
    <m/>
    <m/>
    <m/>
    <m/>
    <m/>
    <m/>
    <m/>
    <m/>
    <m/>
    <m/>
    <m/>
    <m/>
    <m/>
  </r>
  <r>
    <x v="4250"/>
    <m/>
    <m/>
    <m/>
    <m/>
    <x v="0"/>
    <m/>
    <m/>
    <m/>
    <m/>
    <m/>
    <m/>
    <m/>
    <m/>
    <m/>
    <m/>
    <m/>
    <m/>
    <m/>
    <m/>
    <m/>
    <m/>
    <m/>
    <m/>
  </r>
  <r>
    <x v="4251"/>
    <m/>
    <m/>
    <m/>
    <m/>
    <x v="0"/>
    <m/>
    <m/>
    <m/>
    <m/>
    <m/>
    <m/>
    <m/>
    <m/>
    <m/>
    <m/>
    <m/>
    <m/>
    <m/>
    <m/>
    <m/>
    <m/>
    <m/>
    <m/>
  </r>
  <r>
    <x v="4252"/>
    <m/>
    <m/>
    <m/>
    <m/>
    <x v="0"/>
    <m/>
    <m/>
    <m/>
    <m/>
    <m/>
    <m/>
    <m/>
    <m/>
    <m/>
    <m/>
    <m/>
    <m/>
    <m/>
    <m/>
    <m/>
    <m/>
    <m/>
    <m/>
  </r>
  <r>
    <x v="4253"/>
    <m/>
    <m/>
    <m/>
    <m/>
    <x v="0"/>
    <m/>
    <m/>
    <m/>
    <m/>
    <m/>
    <m/>
    <m/>
    <m/>
    <m/>
    <m/>
    <m/>
    <m/>
    <m/>
    <m/>
    <m/>
    <m/>
    <m/>
    <m/>
  </r>
  <r>
    <x v="4254"/>
    <m/>
    <m/>
    <m/>
    <m/>
    <x v="0"/>
    <m/>
    <m/>
    <m/>
    <m/>
    <m/>
    <m/>
    <m/>
    <m/>
    <m/>
    <m/>
    <m/>
    <m/>
    <m/>
    <m/>
    <m/>
    <m/>
    <m/>
    <m/>
  </r>
  <r>
    <x v="4255"/>
    <m/>
    <m/>
    <m/>
    <m/>
    <x v="0"/>
    <m/>
    <m/>
    <m/>
    <m/>
    <m/>
    <m/>
    <m/>
    <m/>
    <m/>
    <m/>
    <m/>
    <m/>
    <m/>
    <m/>
    <m/>
    <m/>
    <m/>
    <m/>
  </r>
  <r>
    <x v="4256"/>
    <m/>
    <m/>
    <m/>
    <m/>
    <x v="0"/>
    <m/>
    <m/>
    <m/>
    <m/>
    <m/>
    <m/>
    <m/>
    <m/>
    <m/>
    <m/>
    <m/>
    <m/>
    <m/>
    <m/>
    <m/>
    <m/>
    <m/>
    <m/>
  </r>
  <r>
    <x v="4257"/>
    <m/>
    <m/>
    <m/>
    <m/>
    <x v="0"/>
    <m/>
    <m/>
    <m/>
    <m/>
    <m/>
    <m/>
    <m/>
    <m/>
    <m/>
    <m/>
    <m/>
    <m/>
    <m/>
    <m/>
    <m/>
    <m/>
    <m/>
    <m/>
  </r>
  <r>
    <x v="4258"/>
    <m/>
    <m/>
    <m/>
    <m/>
    <x v="0"/>
    <m/>
    <m/>
    <m/>
    <m/>
    <m/>
    <m/>
    <m/>
    <m/>
    <m/>
    <m/>
    <m/>
    <m/>
    <m/>
    <m/>
    <m/>
    <m/>
    <m/>
    <m/>
  </r>
  <r>
    <x v="4259"/>
    <m/>
    <m/>
    <m/>
    <m/>
    <x v="0"/>
    <m/>
    <m/>
    <m/>
    <m/>
    <m/>
    <m/>
    <m/>
    <m/>
    <m/>
    <m/>
    <m/>
    <m/>
    <m/>
    <m/>
    <m/>
    <m/>
    <m/>
    <m/>
  </r>
  <r>
    <x v="4260"/>
    <m/>
    <m/>
    <m/>
    <m/>
    <x v="0"/>
    <m/>
    <m/>
    <m/>
    <m/>
    <m/>
    <m/>
    <m/>
    <m/>
    <m/>
    <m/>
    <m/>
    <m/>
    <m/>
    <m/>
    <m/>
    <m/>
    <m/>
    <m/>
  </r>
  <r>
    <x v="4261"/>
    <m/>
    <m/>
    <m/>
    <m/>
    <x v="0"/>
    <m/>
    <m/>
    <m/>
    <m/>
    <m/>
    <m/>
    <m/>
    <m/>
    <m/>
    <m/>
    <m/>
    <m/>
    <m/>
    <m/>
    <m/>
    <m/>
    <m/>
    <m/>
  </r>
  <r>
    <x v="4262"/>
    <m/>
    <m/>
    <m/>
    <m/>
    <x v="0"/>
    <m/>
    <m/>
    <m/>
    <m/>
    <m/>
    <m/>
    <m/>
    <m/>
    <m/>
    <m/>
    <m/>
    <m/>
    <m/>
    <m/>
    <m/>
    <m/>
    <m/>
    <m/>
  </r>
  <r>
    <x v="4263"/>
    <m/>
    <m/>
    <m/>
    <m/>
    <x v="0"/>
    <m/>
    <m/>
    <m/>
    <m/>
    <m/>
    <m/>
    <m/>
    <m/>
    <m/>
    <m/>
    <m/>
    <m/>
    <m/>
    <m/>
    <m/>
    <m/>
    <m/>
    <m/>
  </r>
  <r>
    <x v="4264"/>
    <m/>
    <m/>
    <m/>
    <m/>
    <x v="0"/>
    <m/>
    <m/>
    <m/>
    <m/>
    <m/>
    <m/>
    <m/>
    <m/>
    <m/>
    <m/>
    <m/>
    <m/>
    <m/>
    <m/>
    <m/>
    <m/>
    <m/>
    <m/>
  </r>
  <r>
    <x v="4265"/>
    <m/>
    <m/>
    <m/>
    <m/>
    <x v="0"/>
    <m/>
    <m/>
    <m/>
    <m/>
    <m/>
    <m/>
    <m/>
    <m/>
    <m/>
    <m/>
    <m/>
    <m/>
    <m/>
    <m/>
    <m/>
    <m/>
    <m/>
    <m/>
  </r>
  <r>
    <x v="4266"/>
    <m/>
    <m/>
    <m/>
    <m/>
    <x v="0"/>
    <m/>
    <m/>
    <m/>
    <m/>
    <m/>
    <m/>
    <m/>
    <m/>
    <m/>
    <m/>
    <m/>
    <m/>
    <m/>
    <m/>
    <m/>
    <m/>
    <m/>
    <m/>
  </r>
  <r>
    <x v="4267"/>
    <m/>
    <m/>
    <m/>
    <m/>
    <x v="0"/>
    <m/>
    <m/>
    <m/>
    <m/>
    <m/>
    <m/>
    <m/>
    <m/>
    <m/>
    <m/>
    <m/>
    <m/>
    <m/>
    <m/>
    <m/>
    <m/>
    <m/>
    <m/>
  </r>
  <r>
    <x v="4268"/>
    <m/>
    <m/>
    <m/>
    <m/>
    <x v="0"/>
    <m/>
    <m/>
    <m/>
    <m/>
    <m/>
    <m/>
    <m/>
    <m/>
    <m/>
    <m/>
    <m/>
    <m/>
    <m/>
    <m/>
    <m/>
    <m/>
    <m/>
    <m/>
  </r>
  <r>
    <x v="4269"/>
    <m/>
    <m/>
    <m/>
    <m/>
    <x v="0"/>
    <m/>
    <m/>
    <m/>
    <m/>
    <m/>
    <m/>
    <m/>
    <m/>
    <m/>
    <m/>
    <m/>
    <m/>
    <m/>
    <m/>
    <m/>
    <m/>
    <m/>
    <m/>
  </r>
  <r>
    <x v="4270"/>
    <m/>
    <m/>
    <m/>
    <m/>
    <x v="0"/>
    <m/>
    <m/>
    <m/>
    <m/>
    <m/>
    <m/>
    <m/>
    <m/>
    <m/>
    <m/>
    <m/>
    <m/>
    <m/>
    <m/>
    <m/>
    <m/>
    <m/>
    <m/>
  </r>
  <r>
    <x v="4271"/>
    <m/>
    <m/>
    <m/>
    <m/>
    <x v="0"/>
    <m/>
    <m/>
    <m/>
    <m/>
    <m/>
    <m/>
    <m/>
    <m/>
    <m/>
    <m/>
    <m/>
    <m/>
    <m/>
    <m/>
    <m/>
    <m/>
    <m/>
    <m/>
  </r>
  <r>
    <x v="4272"/>
    <m/>
    <m/>
    <m/>
    <m/>
    <x v="0"/>
    <m/>
    <m/>
    <m/>
    <m/>
    <m/>
    <m/>
    <m/>
    <m/>
    <m/>
    <m/>
    <m/>
    <m/>
    <m/>
    <m/>
    <m/>
    <m/>
    <m/>
    <m/>
  </r>
  <r>
    <x v="4273"/>
    <m/>
    <m/>
    <m/>
    <m/>
    <x v="0"/>
    <m/>
    <m/>
    <m/>
    <m/>
    <m/>
    <m/>
    <m/>
    <m/>
    <m/>
    <m/>
    <m/>
    <m/>
    <m/>
    <m/>
    <m/>
    <m/>
    <m/>
    <m/>
  </r>
  <r>
    <x v="4274"/>
    <m/>
    <m/>
    <m/>
    <m/>
    <x v="0"/>
    <m/>
    <m/>
    <m/>
    <m/>
    <m/>
    <m/>
    <m/>
    <m/>
    <m/>
    <m/>
    <m/>
    <m/>
    <m/>
    <m/>
    <m/>
    <m/>
    <m/>
    <m/>
  </r>
  <r>
    <x v="4275"/>
    <m/>
    <m/>
    <m/>
    <m/>
    <x v="0"/>
    <m/>
    <m/>
    <m/>
    <m/>
    <m/>
    <m/>
    <m/>
    <m/>
    <m/>
    <m/>
    <m/>
    <m/>
    <m/>
    <m/>
    <m/>
    <m/>
    <m/>
    <m/>
  </r>
  <r>
    <x v="4276"/>
    <m/>
    <m/>
    <m/>
    <m/>
    <x v="0"/>
    <m/>
    <m/>
    <m/>
    <m/>
    <m/>
    <m/>
    <m/>
    <m/>
    <m/>
    <m/>
    <m/>
    <m/>
    <m/>
    <m/>
    <m/>
    <m/>
    <m/>
    <m/>
  </r>
  <r>
    <x v="4277"/>
    <m/>
    <m/>
    <m/>
    <m/>
    <x v="0"/>
    <m/>
    <m/>
    <m/>
    <m/>
    <m/>
    <m/>
    <m/>
    <m/>
    <m/>
    <m/>
    <m/>
    <m/>
    <m/>
    <m/>
    <m/>
    <m/>
    <m/>
    <m/>
  </r>
  <r>
    <x v="4278"/>
    <m/>
    <m/>
    <m/>
    <m/>
    <x v="0"/>
    <m/>
    <m/>
    <m/>
    <m/>
    <m/>
    <m/>
    <m/>
    <m/>
    <m/>
    <m/>
    <m/>
    <m/>
    <m/>
    <m/>
    <m/>
    <m/>
    <m/>
    <m/>
  </r>
  <r>
    <x v="4279"/>
    <m/>
    <m/>
    <m/>
    <m/>
    <x v="0"/>
    <m/>
    <m/>
    <m/>
    <m/>
    <m/>
    <m/>
    <m/>
    <m/>
    <m/>
    <m/>
    <m/>
    <m/>
    <m/>
    <m/>
    <m/>
    <m/>
    <m/>
    <m/>
  </r>
  <r>
    <x v="4280"/>
    <m/>
    <m/>
    <m/>
    <m/>
    <x v="0"/>
    <m/>
    <m/>
    <m/>
    <m/>
    <m/>
    <m/>
    <m/>
    <m/>
    <m/>
    <m/>
    <m/>
    <m/>
    <m/>
    <m/>
    <m/>
    <m/>
    <m/>
    <m/>
  </r>
  <r>
    <x v="4281"/>
    <m/>
    <m/>
    <m/>
    <m/>
    <x v="0"/>
    <m/>
    <m/>
    <m/>
    <m/>
    <m/>
    <m/>
    <m/>
    <m/>
    <m/>
    <m/>
    <m/>
    <m/>
    <m/>
    <m/>
    <m/>
    <m/>
    <m/>
    <m/>
  </r>
  <r>
    <x v="4282"/>
    <m/>
    <m/>
    <m/>
    <m/>
    <x v="0"/>
    <m/>
    <m/>
    <m/>
    <m/>
    <m/>
    <m/>
    <m/>
    <m/>
    <m/>
    <m/>
    <m/>
    <m/>
    <m/>
    <m/>
    <m/>
    <m/>
    <m/>
    <m/>
  </r>
  <r>
    <x v="4283"/>
    <m/>
    <m/>
    <m/>
    <m/>
    <x v="0"/>
    <m/>
    <m/>
    <m/>
    <m/>
    <m/>
    <m/>
    <m/>
    <m/>
    <m/>
    <m/>
    <m/>
    <m/>
    <m/>
    <m/>
    <m/>
    <m/>
    <m/>
    <m/>
  </r>
  <r>
    <x v="4284"/>
    <m/>
    <m/>
    <m/>
    <m/>
    <x v="0"/>
    <m/>
    <m/>
    <m/>
    <m/>
    <m/>
    <m/>
    <m/>
    <m/>
    <m/>
    <m/>
    <m/>
    <m/>
    <m/>
    <m/>
    <m/>
    <m/>
    <m/>
    <m/>
  </r>
  <r>
    <x v="4285"/>
    <m/>
    <m/>
    <m/>
    <m/>
    <x v="0"/>
    <m/>
    <m/>
    <m/>
    <m/>
    <m/>
    <m/>
    <m/>
    <m/>
    <m/>
    <m/>
    <m/>
    <m/>
    <m/>
    <m/>
    <m/>
    <m/>
    <m/>
    <m/>
  </r>
  <r>
    <x v="4286"/>
    <m/>
    <m/>
    <m/>
    <m/>
    <x v="0"/>
    <m/>
    <m/>
    <m/>
    <m/>
    <m/>
    <m/>
    <m/>
    <m/>
    <m/>
    <m/>
    <m/>
    <m/>
    <m/>
    <m/>
    <m/>
    <m/>
    <m/>
    <m/>
  </r>
  <r>
    <x v="4287"/>
    <m/>
    <m/>
    <m/>
    <m/>
    <x v="0"/>
    <m/>
    <m/>
    <m/>
    <m/>
    <m/>
    <m/>
    <m/>
    <m/>
    <m/>
    <m/>
    <m/>
    <m/>
    <m/>
    <m/>
    <m/>
    <m/>
    <m/>
    <m/>
  </r>
  <r>
    <x v="4288"/>
    <m/>
    <m/>
    <m/>
    <m/>
    <x v="0"/>
    <m/>
    <m/>
    <m/>
    <m/>
    <m/>
    <m/>
    <m/>
    <m/>
    <m/>
    <m/>
    <m/>
    <m/>
    <m/>
    <m/>
    <m/>
    <m/>
    <m/>
    <m/>
  </r>
  <r>
    <x v="4289"/>
    <m/>
    <m/>
    <m/>
    <m/>
    <x v="0"/>
    <m/>
    <m/>
    <m/>
    <m/>
    <m/>
    <m/>
    <m/>
    <m/>
    <m/>
    <m/>
    <m/>
    <m/>
    <m/>
    <m/>
    <m/>
    <m/>
    <m/>
    <m/>
  </r>
  <r>
    <x v="4290"/>
    <m/>
    <m/>
    <m/>
    <m/>
    <x v="0"/>
    <m/>
    <m/>
    <m/>
    <m/>
    <m/>
    <m/>
    <m/>
    <m/>
    <m/>
    <m/>
    <m/>
    <m/>
    <m/>
    <m/>
    <m/>
    <m/>
    <m/>
    <m/>
  </r>
  <r>
    <x v="4291"/>
    <m/>
    <m/>
    <m/>
    <m/>
    <x v="0"/>
    <m/>
    <m/>
    <m/>
    <m/>
    <m/>
    <m/>
    <m/>
    <m/>
    <m/>
    <m/>
    <m/>
    <m/>
    <m/>
    <m/>
    <m/>
    <m/>
    <m/>
    <m/>
  </r>
  <r>
    <x v="4292"/>
    <m/>
    <m/>
    <m/>
    <m/>
    <x v="0"/>
    <m/>
    <m/>
    <m/>
    <m/>
    <m/>
    <m/>
    <m/>
    <m/>
    <m/>
    <m/>
    <m/>
    <m/>
    <m/>
    <m/>
    <m/>
    <m/>
    <m/>
    <m/>
  </r>
  <r>
    <x v="4293"/>
    <m/>
    <m/>
    <m/>
    <m/>
    <x v="0"/>
    <m/>
    <m/>
    <m/>
    <m/>
    <m/>
    <m/>
    <m/>
    <m/>
    <m/>
    <m/>
    <m/>
    <m/>
    <m/>
    <m/>
    <m/>
    <m/>
    <m/>
    <m/>
  </r>
  <r>
    <x v="4294"/>
    <m/>
    <m/>
    <m/>
    <m/>
    <x v="0"/>
    <m/>
    <m/>
    <m/>
    <m/>
    <m/>
    <m/>
    <m/>
    <m/>
    <m/>
    <m/>
    <m/>
    <m/>
    <m/>
    <m/>
    <m/>
    <m/>
    <m/>
    <m/>
  </r>
  <r>
    <x v="4295"/>
    <m/>
    <m/>
    <m/>
    <m/>
    <x v="0"/>
    <m/>
    <m/>
    <m/>
    <m/>
    <m/>
    <m/>
    <m/>
    <m/>
    <m/>
    <m/>
    <m/>
    <m/>
    <m/>
    <m/>
    <m/>
    <m/>
    <m/>
    <m/>
  </r>
  <r>
    <x v="4296"/>
    <m/>
    <m/>
    <m/>
    <m/>
    <x v="0"/>
    <m/>
    <m/>
    <m/>
    <m/>
    <m/>
    <m/>
    <m/>
    <m/>
    <m/>
    <m/>
    <m/>
    <m/>
    <m/>
    <m/>
    <m/>
    <m/>
    <m/>
    <m/>
  </r>
  <r>
    <x v="4297"/>
    <m/>
    <m/>
    <m/>
    <m/>
    <x v="0"/>
    <m/>
    <m/>
    <m/>
    <m/>
    <m/>
    <m/>
    <m/>
    <m/>
    <m/>
    <m/>
    <m/>
    <m/>
    <m/>
    <m/>
    <m/>
    <m/>
    <m/>
    <m/>
  </r>
  <r>
    <x v="4298"/>
    <m/>
    <m/>
    <m/>
    <m/>
    <x v="0"/>
    <m/>
    <m/>
    <m/>
    <m/>
    <m/>
    <m/>
    <m/>
    <m/>
    <m/>
    <m/>
    <m/>
    <m/>
    <m/>
    <m/>
    <m/>
    <m/>
    <m/>
    <m/>
  </r>
  <r>
    <x v="4299"/>
    <m/>
    <m/>
    <m/>
    <m/>
    <x v="0"/>
    <m/>
    <m/>
    <m/>
    <m/>
    <m/>
    <m/>
    <m/>
    <m/>
    <m/>
    <m/>
    <m/>
    <m/>
    <m/>
    <m/>
    <m/>
    <m/>
    <m/>
    <m/>
  </r>
  <r>
    <x v="4300"/>
    <m/>
    <m/>
    <m/>
    <m/>
    <x v="0"/>
    <m/>
    <m/>
    <m/>
    <m/>
    <m/>
    <m/>
    <m/>
    <m/>
    <m/>
    <m/>
    <m/>
    <m/>
    <m/>
    <m/>
    <m/>
    <m/>
    <m/>
    <m/>
  </r>
  <r>
    <x v="4301"/>
    <m/>
    <m/>
    <m/>
    <m/>
    <x v="0"/>
    <m/>
    <m/>
    <m/>
    <m/>
    <m/>
    <m/>
    <m/>
    <m/>
    <m/>
    <m/>
    <m/>
    <m/>
    <m/>
    <m/>
    <m/>
    <m/>
    <m/>
    <m/>
  </r>
  <r>
    <x v="4302"/>
    <m/>
    <m/>
    <m/>
    <m/>
    <x v="0"/>
    <m/>
    <m/>
    <m/>
    <m/>
    <m/>
    <m/>
    <m/>
    <m/>
    <m/>
    <m/>
    <m/>
    <m/>
    <m/>
    <m/>
    <m/>
    <m/>
    <m/>
    <m/>
  </r>
  <r>
    <x v="4303"/>
    <m/>
    <m/>
    <m/>
    <m/>
    <x v="0"/>
    <m/>
    <m/>
    <m/>
    <m/>
    <m/>
    <m/>
    <m/>
    <m/>
    <m/>
    <m/>
    <m/>
    <m/>
    <m/>
    <m/>
    <m/>
    <m/>
    <m/>
    <m/>
  </r>
  <r>
    <x v="4304"/>
    <m/>
    <m/>
    <m/>
    <m/>
    <x v="0"/>
    <m/>
    <m/>
    <m/>
    <m/>
    <m/>
    <m/>
    <m/>
    <m/>
    <m/>
    <m/>
    <m/>
    <m/>
    <m/>
    <m/>
    <m/>
    <m/>
    <m/>
    <m/>
  </r>
  <r>
    <x v="4305"/>
    <m/>
    <m/>
    <m/>
    <m/>
    <x v="0"/>
    <m/>
    <m/>
    <m/>
    <m/>
    <m/>
    <m/>
    <m/>
    <m/>
    <m/>
    <m/>
    <m/>
    <m/>
    <m/>
    <m/>
    <m/>
    <m/>
    <m/>
    <m/>
  </r>
  <r>
    <x v="4306"/>
    <m/>
    <m/>
    <m/>
    <m/>
    <x v="0"/>
    <m/>
    <m/>
    <m/>
    <m/>
    <m/>
    <m/>
    <m/>
    <m/>
    <m/>
    <m/>
    <m/>
    <m/>
    <m/>
    <m/>
    <m/>
    <m/>
    <m/>
    <m/>
  </r>
  <r>
    <x v="4307"/>
    <m/>
    <m/>
    <m/>
    <m/>
    <x v="0"/>
    <m/>
    <m/>
    <m/>
    <m/>
    <m/>
    <m/>
    <m/>
    <m/>
    <m/>
    <m/>
    <m/>
    <m/>
    <m/>
    <m/>
    <m/>
    <m/>
    <m/>
    <m/>
  </r>
  <r>
    <x v="4308"/>
    <m/>
    <m/>
    <m/>
    <m/>
    <x v="0"/>
    <m/>
    <m/>
    <m/>
    <m/>
    <m/>
    <m/>
    <m/>
    <m/>
    <m/>
    <m/>
    <m/>
    <m/>
    <m/>
    <m/>
    <m/>
    <m/>
    <m/>
    <m/>
  </r>
  <r>
    <x v="4309"/>
    <m/>
    <m/>
    <m/>
    <m/>
    <x v="0"/>
    <m/>
    <m/>
    <m/>
    <m/>
    <m/>
    <m/>
    <m/>
    <m/>
    <m/>
    <m/>
    <m/>
    <m/>
    <m/>
    <m/>
    <m/>
    <m/>
    <m/>
    <m/>
  </r>
  <r>
    <x v="4310"/>
    <m/>
    <m/>
    <m/>
    <m/>
    <x v="0"/>
    <m/>
    <m/>
    <m/>
    <m/>
    <m/>
    <m/>
    <m/>
    <m/>
    <m/>
    <m/>
    <m/>
    <m/>
    <m/>
    <m/>
    <m/>
    <m/>
    <m/>
    <m/>
  </r>
  <r>
    <x v="4311"/>
    <m/>
    <m/>
    <m/>
    <m/>
    <x v="0"/>
    <m/>
    <m/>
    <m/>
    <m/>
    <m/>
    <m/>
    <m/>
    <m/>
    <m/>
    <m/>
    <m/>
    <m/>
    <m/>
    <m/>
    <m/>
    <m/>
    <m/>
    <m/>
  </r>
  <r>
    <x v="4311"/>
    <m/>
    <m/>
    <m/>
    <m/>
    <x v="0"/>
    <m/>
    <m/>
    <m/>
    <m/>
    <m/>
    <m/>
    <m/>
    <m/>
    <m/>
    <m/>
    <m/>
    <m/>
    <m/>
    <m/>
    <m/>
    <m/>
    <m/>
    <m/>
  </r>
  <r>
    <x v="4311"/>
    <m/>
    <m/>
    <m/>
    <m/>
    <x v="0"/>
    <m/>
    <m/>
    <m/>
    <m/>
    <m/>
    <m/>
    <m/>
    <m/>
    <m/>
    <m/>
    <m/>
    <m/>
    <m/>
    <m/>
    <m/>
    <m/>
    <m/>
    <m/>
  </r>
  <r>
    <x v="4311"/>
    <m/>
    <m/>
    <m/>
    <m/>
    <x v="0"/>
    <m/>
    <m/>
    <m/>
    <m/>
    <m/>
    <m/>
    <m/>
    <m/>
    <m/>
    <m/>
    <m/>
    <m/>
    <m/>
    <m/>
    <m/>
    <m/>
    <m/>
    <m/>
  </r>
  <r>
    <x v="4312"/>
    <m/>
    <m/>
    <m/>
    <m/>
    <x v="0"/>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778859-3D6A-4652-AB41-B5764696B17E}"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A3:C1122" firstHeaderRow="0" firstDataRow="1" firstDataCol="1"/>
  <pivotFields count="27">
    <pivotField axis="axisRow" showAll="0">
      <items count="4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4312"/>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m="1" x="4316"/>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m="1" x="4314"/>
        <item x="3779"/>
        <item x="3780"/>
        <item x="3781"/>
        <item x="3782"/>
        <item x="3783"/>
        <item x="3784"/>
        <item x="3785"/>
        <item x="3786"/>
        <item x="3787"/>
        <item x="3788"/>
        <item x="3789"/>
        <item x="3790"/>
        <item x="3791"/>
        <item x="3792"/>
        <item x="3793"/>
        <item x="3794"/>
        <item x="3795"/>
        <item x="3796"/>
        <item m="1" x="4317"/>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m="1" x="4313"/>
        <item m="1" x="43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showAll="0">
      <items count="22">
        <item sd="0" x="0"/>
        <item sd="0" x="1"/>
        <item sd="0" x="2"/>
        <item sd="0" x="3"/>
        <item sd="0" x="4"/>
        <item sd="0" x="5"/>
        <item sd="0" x="6"/>
        <item sd="0" x="7"/>
        <item sd="0" x="8"/>
        <item sd="0" x="9"/>
        <item sd="0" x="10"/>
        <item sd="0" x="11"/>
        <item sd="0" x="12"/>
        <item sd="0" x="13"/>
        <item sd="0" x="14"/>
        <item sd="0" x="15"/>
        <item sd="0" x="16"/>
        <item x="17"/>
        <item x="18"/>
        <item x="19"/>
        <item x="20"/>
        <item t="default"/>
      </items>
    </pivotField>
  </pivotFields>
  <rowFields count="1">
    <field x="0"/>
  </rowFields>
  <rowItems count="1119">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t="grand">
      <x/>
    </i>
  </rowItems>
  <colFields count="1">
    <field x="-2"/>
  </colFields>
  <colItems count="2">
    <i>
      <x/>
    </i>
    <i i="1">
      <x v="1"/>
    </i>
  </colItems>
  <dataFields count="2">
    <dataField name=" ETHU Port" fld="21" baseField="0" baseItem="2372"/>
    <dataField name=" ETH Port" fld="20" baseField="0" baseItem="2599"/>
  </dataFields>
  <chartFormats count="2">
    <chartFormat chart="3" format="36"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9">
      <autoFilter ref="A1">
        <filterColumn colId="0">
          <customFilters and="1">
            <customFilter operator="greaterThanOrEqual" val="43936"/>
            <customFilter operator="lessThanOrEqual" val="4555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9AFB18-2891-4062-B114-52333CC0B3F9}"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4">
  <location ref="A3:B1230" firstHeaderRow="1" firstDataRow="1" firstDataCol="1"/>
  <pivotFields count="27">
    <pivotField axis="axisRow" showAll="0">
      <items count="4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m="1" x="4316"/>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m="1" x="4313"/>
        <item x="3774"/>
        <item x="3775"/>
        <item x="3776"/>
        <item x="3777"/>
        <item x="3778"/>
        <item m="1" x="4314"/>
        <item x="3779"/>
        <item x="3780"/>
        <item x="3781"/>
        <item x="3782"/>
        <item x="3783"/>
        <item x="3784"/>
        <item m="1" x="4315"/>
        <item x="3785"/>
        <item x="3786"/>
        <item x="3787"/>
        <item x="3788"/>
        <item x="3789"/>
        <item x="3790"/>
        <item x="3791"/>
        <item x="3792"/>
        <item x="3793"/>
        <item x="3794"/>
        <item x="3795"/>
        <item x="3796"/>
        <item m="1" x="4317"/>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t="default"/>
      </items>
    </pivotField>
    <pivotField showAll="0"/>
    <pivotField showAll="0"/>
    <pivotField showAll="0"/>
    <pivotField showAll="0"/>
    <pivotField dataField="1" showAll="0">
      <items count="245">
        <item x="1"/>
        <item x="181"/>
        <item x="178"/>
        <item x="180"/>
        <item x="173"/>
        <item x="177"/>
        <item x="184"/>
        <item x="37"/>
        <item x="103"/>
        <item x="216"/>
        <item x="97"/>
        <item x="228"/>
        <item x="220"/>
        <item x="227"/>
        <item x="219"/>
        <item x="43"/>
        <item x="218"/>
        <item x="106"/>
        <item x="226"/>
        <item x="215"/>
        <item x="225"/>
        <item x="224"/>
        <item x="45"/>
        <item x="41"/>
        <item x="223"/>
        <item x="222"/>
        <item x="35"/>
        <item x="27"/>
        <item x="221"/>
        <item x="23"/>
        <item x="31"/>
        <item x="36"/>
        <item x="33"/>
        <item x="38"/>
        <item x="96"/>
        <item x="42"/>
        <item x="179"/>
        <item x="34"/>
        <item x="175"/>
        <item x="32"/>
        <item x="39"/>
        <item x="199"/>
        <item x="108"/>
        <item x="12"/>
        <item x="8"/>
        <item x="176"/>
        <item x="183"/>
        <item x="196"/>
        <item x="102"/>
        <item x="104"/>
        <item x="7"/>
        <item x="22"/>
        <item x="20"/>
        <item x="194"/>
        <item x="243"/>
        <item x="242"/>
        <item x="241"/>
        <item x="30"/>
        <item x="15"/>
        <item x="44"/>
        <item x="205"/>
        <item x="202"/>
        <item x="24"/>
        <item x="28"/>
        <item x="198"/>
        <item x="25"/>
        <item x="239"/>
        <item x="6"/>
        <item x="18"/>
        <item x="29"/>
        <item x="105"/>
        <item x="188"/>
        <item x="10"/>
        <item x="5"/>
        <item x="240"/>
        <item x="238"/>
        <item x="16"/>
        <item x="237"/>
        <item x="187"/>
        <item x="172"/>
        <item x="100"/>
        <item x="26"/>
        <item x="204"/>
        <item x="14"/>
        <item x="182"/>
        <item x="17"/>
        <item x="206"/>
        <item x="236"/>
        <item x="80"/>
        <item x="21"/>
        <item x="212"/>
        <item x="214"/>
        <item x="235"/>
        <item x="233"/>
        <item x="234"/>
        <item x="211"/>
        <item x="92"/>
        <item x="232"/>
        <item x="95"/>
        <item x="191"/>
        <item x="231"/>
        <item x="72"/>
        <item x="99"/>
        <item x="89"/>
        <item x="19"/>
        <item x="107"/>
        <item x="170"/>
        <item x="40"/>
        <item x="86"/>
        <item x="169"/>
        <item x="13"/>
        <item x="171"/>
        <item x="230"/>
        <item x="90"/>
        <item x="94"/>
        <item x="186"/>
        <item x="229"/>
        <item x="101"/>
        <item x="78"/>
        <item x="189"/>
        <item x="193"/>
        <item x="88"/>
        <item x="91"/>
        <item x="208"/>
        <item x="190"/>
        <item x="201"/>
        <item x="195"/>
        <item x="11"/>
        <item x="87"/>
        <item x="9"/>
        <item x="185"/>
        <item x="197"/>
        <item x="174"/>
        <item x="3"/>
        <item x="81"/>
        <item x="203"/>
        <item x="85"/>
        <item x="76"/>
        <item x="79"/>
        <item x="210"/>
        <item x="209"/>
        <item x="93"/>
        <item x="74"/>
        <item x="77"/>
        <item x="68"/>
        <item x="49"/>
        <item x="83"/>
        <item x="84"/>
        <item x="159"/>
        <item x="200"/>
        <item x="73"/>
        <item x="71"/>
        <item x="69"/>
        <item x="168"/>
        <item x="75"/>
        <item x="70"/>
        <item x="61"/>
        <item x="213"/>
        <item x="65"/>
        <item x="192"/>
        <item x="52"/>
        <item x="63"/>
        <item x="146"/>
        <item x="217"/>
        <item x="66"/>
        <item x="67"/>
        <item x="131"/>
        <item x="64"/>
        <item x="58"/>
        <item x="55"/>
        <item x="56"/>
        <item x="60"/>
        <item x="51"/>
        <item x="82"/>
        <item x="98"/>
        <item x="54"/>
        <item x="59"/>
        <item x="57"/>
        <item x="53"/>
        <item x="46"/>
        <item x="62"/>
        <item x="164"/>
        <item x="137"/>
        <item x="47"/>
        <item x="162"/>
        <item x="160"/>
        <item x="151"/>
        <item x="48"/>
        <item x="152"/>
        <item x="136"/>
        <item x="154"/>
        <item x="150"/>
        <item x="161"/>
        <item x="50"/>
        <item x="139"/>
        <item x="163"/>
        <item x="166"/>
        <item x="153"/>
        <item x="142"/>
        <item x="143"/>
        <item x="129"/>
        <item x="165"/>
        <item x="155"/>
        <item x="167"/>
        <item x="141"/>
        <item x="156"/>
        <item x="149"/>
        <item x="157"/>
        <item x="140"/>
        <item x="119"/>
        <item x="133"/>
        <item x="148"/>
        <item x="158"/>
        <item x="127"/>
        <item x="121"/>
        <item x="135"/>
        <item x="125"/>
        <item x="124"/>
        <item x="116"/>
        <item x="144"/>
        <item x="126"/>
        <item x="128"/>
        <item x="132"/>
        <item x="130"/>
        <item x="122"/>
        <item x="123"/>
        <item x="134"/>
        <item x="147"/>
        <item x="138"/>
        <item x="114"/>
        <item x="117"/>
        <item x="112"/>
        <item x="145"/>
        <item x="113"/>
        <item x="118"/>
        <item x="110"/>
        <item x="120"/>
        <item x="109"/>
        <item x="4"/>
        <item x="111"/>
        <item x="115"/>
        <item x="2"/>
        <item x="20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items count="21">
        <item x="0"/>
        <item x="1"/>
        <item x="2"/>
        <item x="3"/>
        <item x="4"/>
        <item x="5"/>
        <item x="6"/>
        <item x="7"/>
        <item x="8"/>
        <item x="9"/>
        <item x="10"/>
        <item x="11"/>
        <item x="12"/>
        <item x="13"/>
        <item x="14"/>
        <item x="15"/>
        <item x="16"/>
        <item x="17"/>
        <item x="18"/>
        <item x="19"/>
        <item x="20"/>
      </items>
    </pivotField>
  </pivotFields>
  <rowFields count="1">
    <field x="0"/>
  </rowFields>
  <rowItems count="1227">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6"/>
    </i>
    <i>
      <x v="3777"/>
    </i>
    <i>
      <x v="3778"/>
    </i>
    <i>
      <x v="3779"/>
    </i>
    <i>
      <x v="3780"/>
    </i>
    <i>
      <x v="3782"/>
    </i>
    <i>
      <x v="3783"/>
    </i>
    <i>
      <x v="3784"/>
    </i>
    <i>
      <x v="3785"/>
    </i>
    <i>
      <x v="3786"/>
    </i>
    <i>
      <x v="3787"/>
    </i>
    <i>
      <x v="3789"/>
    </i>
    <i>
      <x v="3790"/>
    </i>
    <i>
      <x v="3791"/>
    </i>
    <i>
      <x v="3792"/>
    </i>
    <i>
      <x v="3793"/>
    </i>
    <i>
      <x v="3794"/>
    </i>
    <i>
      <x v="3795"/>
    </i>
    <i>
      <x v="3796"/>
    </i>
    <i>
      <x v="3797"/>
    </i>
    <i>
      <x v="3798"/>
    </i>
    <i>
      <x v="3799"/>
    </i>
    <i>
      <x v="3800"/>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t="grand">
      <x/>
    </i>
  </rowItems>
  <colItems count="1">
    <i/>
  </colItems>
  <dataFields count="1">
    <dataField name="Sum of BITX % error" fld="5" baseField="0" baseItem="3086"/>
  </dataFields>
  <chartFormats count="1">
    <chartFormat chart="2"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NewerThan" evalOrder="-1" id="6">
      <autoFilter ref="A1">
        <filterColumn colId="0">
          <customFilters>
            <customFilter operator="greaterThan" val="44655"/>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https://finance.yahoo.com/about/plans/select-plan/historicalStatistics?.done=/quote/ETHU/history/&amp;ncid=100001727"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14" sqref="C14"/>
    </sheetView>
  </sheetViews>
  <sheetFormatPr defaultRowHeight="15"/>
  <cols>
    <col min="3" max="3" width="82.42578125" customWidth="1"/>
  </cols>
  <sheetData>
    <row r="1" spans="1:3" ht="14.1" customHeight="1">
      <c r="A1" s="3" t="s">
        <v>138</v>
      </c>
      <c r="C1" s="4"/>
    </row>
    <row r="2" spans="1:3" ht="14.1" customHeight="1">
      <c r="A2" t="s">
        <v>68</v>
      </c>
      <c r="B2" s="5"/>
      <c r="C2" s="4" t="s">
        <v>44</v>
      </c>
    </row>
    <row r="3" spans="1:3" ht="14.1" customHeight="1">
      <c r="C3" s="4"/>
    </row>
    <row r="4" spans="1:3" ht="14.1" customHeight="1">
      <c r="A4" s="6"/>
      <c r="B4" s="7" t="s">
        <v>4</v>
      </c>
      <c r="C4" s="7"/>
    </row>
    <row r="5" spans="1:3" ht="14.1" customHeight="1">
      <c r="A5" s="6"/>
      <c r="B5" s="7">
        <v>1</v>
      </c>
      <c r="C5" s="7" t="s">
        <v>5</v>
      </c>
    </row>
    <row r="6" spans="1:3" ht="75">
      <c r="A6" s="6"/>
      <c r="B6" s="7">
        <v>2</v>
      </c>
      <c r="C6" s="7" t="s">
        <v>67</v>
      </c>
    </row>
    <row r="7" spans="1:3" ht="105">
      <c r="A7" s="6"/>
      <c r="B7" s="7">
        <v>3</v>
      </c>
      <c r="C7" s="7" t="s">
        <v>6</v>
      </c>
    </row>
    <row r="8" spans="1:3">
      <c r="A8" s="6"/>
      <c r="B8" s="7">
        <v>4</v>
      </c>
    </row>
    <row r="9" spans="1:3">
      <c r="A9" s="6"/>
      <c r="B9" s="7">
        <v>5</v>
      </c>
    </row>
    <row r="10" spans="1:3">
      <c r="A10" s="6"/>
      <c r="B10" s="7">
        <v>6</v>
      </c>
    </row>
    <row r="11" spans="1:3">
      <c r="A11" s="6"/>
      <c r="B11" s="7">
        <v>7</v>
      </c>
    </row>
    <row r="12" spans="1:3">
      <c r="A12" s="6"/>
      <c r="B12" s="7">
        <v>8</v>
      </c>
    </row>
    <row r="13" spans="1:3">
      <c r="A13" s="6"/>
      <c r="B13" s="7">
        <v>9</v>
      </c>
    </row>
    <row r="14" spans="1:3">
      <c r="A14" s="6"/>
      <c r="B14" s="7">
        <v>10</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9BFC-10A8-4D16-BBD4-6823F6714893}">
  <sheetPr codeName="Sheet10"/>
  <dimension ref="A1:T3886"/>
  <sheetViews>
    <sheetView topLeftCell="A3761" workbookViewId="0">
      <selection activeCell="M3764" sqref="M3764:V3888"/>
    </sheetView>
  </sheetViews>
  <sheetFormatPr defaultRowHeight="15"/>
  <cols>
    <col min="1" max="1" width="11.42578125" customWidth="1"/>
    <col min="2" max="2" width="11" customWidth="1"/>
    <col min="13" max="13" width="17.42578125" customWidth="1"/>
    <col min="14" max="14" width="11" customWidth="1"/>
  </cols>
  <sheetData>
    <row r="1" spans="1:7">
      <c r="A1" t="s">
        <v>13</v>
      </c>
      <c r="B1" t="s">
        <v>7</v>
      </c>
      <c r="C1" t="s">
        <v>8</v>
      </c>
      <c r="D1" t="s">
        <v>9</v>
      </c>
      <c r="E1" t="s">
        <v>10</v>
      </c>
      <c r="F1" t="s">
        <v>12</v>
      </c>
      <c r="G1" t="s">
        <v>11</v>
      </c>
    </row>
    <row r="2" spans="1:7">
      <c r="A2" s="12">
        <v>41899</v>
      </c>
      <c r="B2">
        <v>465.864014</v>
      </c>
      <c r="C2">
        <v>468.17401100000001</v>
      </c>
      <c r="D2">
        <v>452.42199699999998</v>
      </c>
      <c r="E2">
        <v>457.33401500000002</v>
      </c>
      <c r="F2">
        <v>457.33401500000002</v>
      </c>
      <c r="G2">
        <v>21056800</v>
      </c>
    </row>
    <row r="3" spans="1:7">
      <c r="A3" s="12">
        <v>41900</v>
      </c>
      <c r="B3">
        <v>456.85998499999999</v>
      </c>
      <c r="C3">
        <v>456.85998499999999</v>
      </c>
      <c r="D3">
        <v>413.10400399999997</v>
      </c>
      <c r="E3">
        <v>424.44000199999999</v>
      </c>
      <c r="F3">
        <v>424.44000199999999</v>
      </c>
      <c r="G3">
        <v>34483200</v>
      </c>
    </row>
    <row r="4" spans="1:7">
      <c r="A4" s="12">
        <v>41901</v>
      </c>
      <c r="B4">
        <v>424.10299700000002</v>
      </c>
      <c r="C4">
        <v>427.834991</v>
      </c>
      <c r="D4">
        <v>384.53201300000001</v>
      </c>
      <c r="E4">
        <v>394.79599000000002</v>
      </c>
      <c r="F4">
        <v>394.79599000000002</v>
      </c>
      <c r="G4">
        <v>37919700</v>
      </c>
    </row>
    <row r="5" spans="1:7">
      <c r="A5" s="12">
        <v>41902</v>
      </c>
      <c r="B5">
        <v>394.67300399999999</v>
      </c>
      <c r="C5">
        <v>423.29599000000002</v>
      </c>
      <c r="D5">
        <v>389.88299599999999</v>
      </c>
      <c r="E5">
        <v>408.90399200000002</v>
      </c>
      <c r="F5">
        <v>408.90399200000002</v>
      </c>
      <c r="G5">
        <v>36863600</v>
      </c>
    </row>
    <row r="6" spans="1:7">
      <c r="A6" s="12">
        <v>41903</v>
      </c>
      <c r="B6">
        <v>408.084991</v>
      </c>
      <c r="C6">
        <v>412.425995</v>
      </c>
      <c r="D6">
        <v>393.18099999999998</v>
      </c>
      <c r="E6">
        <v>398.82101399999999</v>
      </c>
      <c r="F6">
        <v>398.82101399999999</v>
      </c>
      <c r="G6">
        <v>26580100</v>
      </c>
    </row>
    <row r="7" spans="1:7">
      <c r="A7" s="12">
        <v>41904</v>
      </c>
      <c r="B7">
        <v>399.10000600000001</v>
      </c>
      <c r="C7">
        <v>406.91598499999998</v>
      </c>
      <c r="D7">
        <v>397.13000499999998</v>
      </c>
      <c r="E7">
        <v>402.15200800000002</v>
      </c>
      <c r="F7">
        <v>402.15200800000002</v>
      </c>
      <c r="G7">
        <v>24127600</v>
      </c>
    </row>
    <row r="8" spans="1:7">
      <c r="A8" s="12">
        <v>41905</v>
      </c>
      <c r="B8">
        <v>402.09201000000002</v>
      </c>
      <c r="C8">
        <v>441.557007</v>
      </c>
      <c r="D8">
        <v>396.19699100000003</v>
      </c>
      <c r="E8">
        <v>435.79098499999998</v>
      </c>
      <c r="F8">
        <v>435.79098499999998</v>
      </c>
      <c r="G8">
        <v>45099500</v>
      </c>
    </row>
    <row r="9" spans="1:7">
      <c r="A9" s="12">
        <v>41906</v>
      </c>
      <c r="B9">
        <v>435.75100700000002</v>
      </c>
      <c r="C9">
        <v>436.11200000000002</v>
      </c>
      <c r="D9">
        <v>421.13198899999998</v>
      </c>
      <c r="E9">
        <v>423.20498700000002</v>
      </c>
      <c r="F9">
        <v>423.20498700000002</v>
      </c>
      <c r="G9">
        <v>30627700</v>
      </c>
    </row>
    <row r="10" spans="1:7">
      <c r="A10" s="12">
        <v>41907</v>
      </c>
      <c r="B10">
        <v>423.15600599999999</v>
      </c>
      <c r="C10">
        <v>423.51998900000001</v>
      </c>
      <c r="D10">
        <v>409.46798699999999</v>
      </c>
      <c r="E10">
        <v>411.574005</v>
      </c>
      <c r="F10">
        <v>411.574005</v>
      </c>
      <c r="G10">
        <v>26814400</v>
      </c>
    </row>
    <row r="11" spans="1:7">
      <c r="A11" s="12">
        <v>41908</v>
      </c>
      <c r="B11">
        <v>411.42898600000001</v>
      </c>
      <c r="C11">
        <v>414.93798800000002</v>
      </c>
      <c r="D11">
        <v>400.00900300000001</v>
      </c>
      <c r="E11">
        <v>404.42498799999998</v>
      </c>
      <c r="F11">
        <v>404.42498799999998</v>
      </c>
      <c r="G11">
        <v>21460800</v>
      </c>
    </row>
    <row r="12" spans="1:7">
      <c r="A12" s="12">
        <v>41909</v>
      </c>
      <c r="B12">
        <v>403.55599999999998</v>
      </c>
      <c r="C12">
        <v>406.62298600000003</v>
      </c>
      <c r="D12">
        <v>397.37200899999999</v>
      </c>
      <c r="E12">
        <v>399.51998900000001</v>
      </c>
      <c r="F12">
        <v>399.51998900000001</v>
      </c>
      <c r="G12">
        <v>15029300</v>
      </c>
    </row>
    <row r="13" spans="1:7">
      <c r="A13" s="12">
        <v>41910</v>
      </c>
      <c r="B13">
        <v>399.47100799999998</v>
      </c>
      <c r="C13">
        <v>401.016998</v>
      </c>
      <c r="D13">
        <v>374.33200099999999</v>
      </c>
      <c r="E13">
        <v>377.18099999999998</v>
      </c>
      <c r="F13">
        <v>377.18099999999998</v>
      </c>
      <c r="G13">
        <v>23613300</v>
      </c>
    </row>
    <row r="14" spans="1:7">
      <c r="A14" s="12">
        <v>41911</v>
      </c>
      <c r="B14">
        <v>376.92800899999997</v>
      </c>
      <c r="C14">
        <v>385.21099900000002</v>
      </c>
      <c r="D14">
        <v>372.23998999999998</v>
      </c>
      <c r="E14">
        <v>375.46701000000002</v>
      </c>
      <c r="F14">
        <v>375.46701000000002</v>
      </c>
      <c r="G14">
        <v>32497700</v>
      </c>
    </row>
    <row r="15" spans="1:7">
      <c r="A15" s="12">
        <v>41912</v>
      </c>
      <c r="B15">
        <v>376.08801299999999</v>
      </c>
      <c r="C15">
        <v>390.97699</v>
      </c>
      <c r="D15">
        <v>373.442993</v>
      </c>
      <c r="E15">
        <v>386.94400000000002</v>
      </c>
      <c r="F15">
        <v>386.94400000000002</v>
      </c>
      <c r="G15">
        <v>34707300</v>
      </c>
    </row>
    <row r="16" spans="1:7">
      <c r="A16" s="12">
        <v>41913</v>
      </c>
      <c r="B16">
        <v>387.42700200000002</v>
      </c>
      <c r="C16">
        <v>391.37899800000002</v>
      </c>
      <c r="D16">
        <v>380.77999899999998</v>
      </c>
      <c r="E16">
        <v>383.61498999999998</v>
      </c>
      <c r="F16">
        <v>383.61498999999998</v>
      </c>
      <c r="G16">
        <v>26229400</v>
      </c>
    </row>
    <row r="17" spans="1:7">
      <c r="A17" s="12">
        <v>41914</v>
      </c>
      <c r="B17">
        <v>383.98800699999998</v>
      </c>
      <c r="C17">
        <v>385.49700899999999</v>
      </c>
      <c r="D17">
        <v>372.94601399999999</v>
      </c>
      <c r="E17">
        <v>375.07199100000003</v>
      </c>
      <c r="F17">
        <v>375.07199100000003</v>
      </c>
      <c r="G17">
        <v>21777700</v>
      </c>
    </row>
    <row r="18" spans="1:7">
      <c r="A18" s="12">
        <v>41915</v>
      </c>
      <c r="B18">
        <v>375.18099999999998</v>
      </c>
      <c r="C18">
        <v>377.69500699999998</v>
      </c>
      <c r="D18">
        <v>357.85900900000001</v>
      </c>
      <c r="E18">
        <v>359.51199300000002</v>
      </c>
      <c r="F18">
        <v>359.51199300000002</v>
      </c>
      <c r="G18">
        <v>30901200</v>
      </c>
    </row>
    <row r="19" spans="1:7">
      <c r="A19" s="12">
        <v>41916</v>
      </c>
      <c r="B19">
        <v>359.891998</v>
      </c>
      <c r="C19">
        <v>364.48700000000002</v>
      </c>
      <c r="D19">
        <v>325.885986</v>
      </c>
      <c r="E19">
        <v>328.86599699999999</v>
      </c>
      <c r="F19">
        <v>328.86599699999999</v>
      </c>
      <c r="G19">
        <v>47236500</v>
      </c>
    </row>
    <row r="20" spans="1:7">
      <c r="A20" s="12">
        <v>41917</v>
      </c>
      <c r="B20">
        <v>328.91598499999998</v>
      </c>
      <c r="C20">
        <v>341.800995</v>
      </c>
      <c r="D20">
        <v>289.29599000000002</v>
      </c>
      <c r="E20">
        <v>320.51001000000002</v>
      </c>
      <c r="F20">
        <v>320.51001000000002</v>
      </c>
      <c r="G20">
        <v>83308096</v>
      </c>
    </row>
    <row r="21" spans="1:7">
      <c r="A21" s="12">
        <v>41918</v>
      </c>
      <c r="B21">
        <v>320.38900799999999</v>
      </c>
      <c r="C21">
        <v>345.13400300000001</v>
      </c>
      <c r="D21">
        <v>302.55999800000001</v>
      </c>
      <c r="E21">
        <v>330.07900999999998</v>
      </c>
      <c r="F21">
        <v>330.07900999999998</v>
      </c>
      <c r="G21">
        <v>79011800</v>
      </c>
    </row>
    <row r="22" spans="1:7">
      <c r="A22" s="12">
        <v>41919</v>
      </c>
      <c r="B22">
        <v>330.58401500000002</v>
      </c>
      <c r="C22">
        <v>339.24700899999999</v>
      </c>
      <c r="D22">
        <v>320.48199499999998</v>
      </c>
      <c r="E22">
        <v>336.18701199999998</v>
      </c>
      <c r="F22">
        <v>336.18701199999998</v>
      </c>
      <c r="G22">
        <v>49199900</v>
      </c>
    </row>
    <row r="23" spans="1:7">
      <c r="A23" s="12">
        <v>41920</v>
      </c>
      <c r="B23">
        <v>336.11599699999999</v>
      </c>
      <c r="C23">
        <v>354.364014</v>
      </c>
      <c r="D23">
        <v>327.18798800000002</v>
      </c>
      <c r="E23">
        <v>352.94000199999999</v>
      </c>
      <c r="F23">
        <v>352.94000199999999</v>
      </c>
      <c r="G23">
        <v>54736300</v>
      </c>
    </row>
    <row r="24" spans="1:7">
      <c r="A24" s="12">
        <v>41921</v>
      </c>
      <c r="B24">
        <v>352.74798600000003</v>
      </c>
      <c r="C24">
        <v>382.72601300000002</v>
      </c>
      <c r="D24">
        <v>347.68701199999998</v>
      </c>
      <c r="E24">
        <v>365.02600100000001</v>
      </c>
      <c r="F24">
        <v>365.02600100000001</v>
      </c>
      <c r="G24">
        <v>83641104</v>
      </c>
    </row>
    <row r="25" spans="1:7">
      <c r="A25" s="12">
        <v>41922</v>
      </c>
      <c r="B25">
        <v>364.68701199999998</v>
      </c>
      <c r="C25">
        <v>375.06698599999999</v>
      </c>
      <c r="D25">
        <v>352.96301299999999</v>
      </c>
      <c r="E25">
        <v>361.56201199999998</v>
      </c>
      <c r="F25">
        <v>361.56201199999998</v>
      </c>
      <c r="G25">
        <v>43665700</v>
      </c>
    </row>
    <row r="26" spans="1:7">
      <c r="A26" s="12">
        <v>41923</v>
      </c>
      <c r="B26">
        <v>361.36200000000002</v>
      </c>
      <c r="C26">
        <v>367.19101000000001</v>
      </c>
      <c r="D26">
        <v>355.95098899999999</v>
      </c>
      <c r="E26">
        <v>362.29901100000001</v>
      </c>
      <c r="F26">
        <v>362.29901100000001</v>
      </c>
      <c r="G26">
        <v>13345200</v>
      </c>
    </row>
    <row r="27" spans="1:7">
      <c r="A27" s="12">
        <v>41924</v>
      </c>
      <c r="B27">
        <v>362.60598800000002</v>
      </c>
      <c r="C27">
        <v>379.43301400000001</v>
      </c>
      <c r="D27">
        <v>356.14401199999998</v>
      </c>
      <c r="E27">
        <v>378.54901100000001</v>
      </c>
      <c r="F27">
        <v>378.54901100000001</v>
      </c>
      <c r="G27">
        <v>17552800</v>
      </c>
    </row>
    <row r="28" spans="1:7">
      <c r="A28" s="12">
        <v>41925</v>
      </c>
      <c r="B28">
        <v>377.92099000000002</v>
      </c>
      <c r="C28">
        <v>397.22601300000002</v>
      </c>
      <c r="D28">
        <v>368.89700299999998</v>
      </c>
      <c r="E28">
        <v>390.41400099999998</v>
      </c>
      <c r="F28">
        <v>390.41400099999998</v>
      </c>
      <c r="G28">
        <v>35221400</v>
      </c>
    </row>
    <row r="29" spans="1:7">
      <c r="A29" s="12">
        <v>41926</v>
      </c>
      <c r="B29">
        <v>391.69198599999999</v>
      </c>
      <c r="C29">
        <v>411.69799799999998</v>
      </c>
      <c r="D29">
        <v>391.324005</v>
      </c>
      <c r="E29">
        <v>400.86999500000002</v>
      </c>
      <c r="F29">
        <v>400.86999500000002</v>
      </c>
      <c r="G29">
        <v>38491500</v>
      </c>
    </row>
    <row r="30" spans="1:7">
      <c r="A30" s="12">
        <v>41927</v>
      </c>
      <c r="B30">
        <v>400.95498700000002</v>
      </c>
      <c r="C30">
        <v>402.22699</v>
      </c>
      <c r="D30">
        <v>388.76599099999999</v>
      </c>
      <c r="E30">
        <v>394.77301</v>
      </c>
      <c r="F30">
        <v>394.77301</v>
      </c>
      <c r="G30">
        <v>25267100</v>
      </c>
    </row>
    <row r="31" spans="1:7">
      <c r="A31" s="12">
        <v>41928</v>
      </c>
      <c r="B31">
        <v>394.51800500000002</v>
      </c>
      <c r="C31">
        <v>398.807007</v>
      </c>
      <c r="D31">
        <v>373.07000699999998</v>
      </c>
      <c r="E31">
        <v>382.55599999999998</v>
      </c>
      <c r="F31">
        <v>382.55599999999998</v>
      </c>
      <c r="G31">
        <v>26990000</v>
      </c>
    </row>
    <row r="32" spans="1:7">
      <c r="A32" s="12">
        <v>41929</v>
      </c>
      <c r="B32">
        <v>382.756012</v>
      </c>
      <c r="C32">
        <v>385.47799700000002</v>
      </c>
      <c r="D32">
        <v>375.38900799999999</v>
      </c>
      <c r="E32">
        <v>383.75799599999999</v>
      </c>
      <c r="F32">
        <v>383.75799599999999</v>
      </c>
      <c r="G32">
        <v>13600700</v>
      </c>
    </row>
    <row r="33" spans="1:7">
      <c r="A33" s="12">
        <v>41930</v>
      </c>
      <c r="B33">
        <v>383.97601300000002</v>
      </c>
      <c r="C33">
        <v>395.15798999999998</v>
      </c>
      <c r="D33">
        <v>378.97100799999998</v>
      </c>
      <c r="E33">
        <v>391.44198599999999</v>
      </c>
      <c r="F33">
        <v>391.44198599999999</v>
      </c>
      <c r="G33">
        <v>11416800</v>
      </c>
    </row>
    <row r="34" spans="1:7">
      <c r="A34" s="12">
        <v>41931</v>
      </c>
      <c r="B34">
        <v>391.25399800000002</v>
      </c>
      <c r="C34">
        <v>393.93899499999998</v>
      </c>
      <c r="D34">
        <v>386.45700099999999</v>
      </c>
      <c r="E34">
        <v>389.54599000000002</v>
      </c>
      <c r="F34">
        <v>389.54599000000002</v>
      </c>
      <c r="G34">
        <v>5914570</v>
      </c>
    </row>
    <row r="35" spans="1:7">
      <c r="A35" s="12">
        <v>41932</v>
      </c>
      <c r="B35">
        <v>389.23098800000002</v>
      </c>
      <c r="C35">
        <v>390.08401500000002</v>
      </c>
      <c r="D35">
        <v>378.25201399999997</v>
      </c>
      <c r="E35">
        <v>382.84500100000002</v>
      </c>
      <c r="F35">
        <v>382.84500100000002</v>
      </c>
      <c r="G35">
        <v>16419000</v>
      </c>
    </row>
    <row r="36" spans="1:7">
      <c r="A36" s="12">
        <v>41933</v>
      </c>
      <c r="B36">
        <v>382.42099000000002</v>
      </c>
      <c r="C36">
        <v>392.64599600000003</v>
      </c>
      <c r="D36">
        <v>380.83401500000002</v>
      </c>
      <c r="E36">
        <v>386.47500600000001</v>
      </c>
      <c r="F36">
        <v>386.47500600000001</v>
      </c>
      <c r="G36">
        <v>14188900</v>
      </c>
    </row>
    <row r="37" spans="1:7">
      <c r="A37" s="12">
        <v>41934</v>
      </c>
      <c r="B37">
        <v>386.11801100000002</v>
      </c>
      <c r="C37">
        <v>388.57598899999999</v>
      </c>
      <c r="D37">
        <v>382.24899299999998</v>
      </c>
      <c r="E37">
        <v>383.15798999999998</v>
      </c>
      <c r="F37">
        <v>383.15798999999998</v>
      </c>
      <c r="G37">
        <v>11641300</v>
      </c>
    </row>
    <row r="38" spans="1:7">
      <c r="A38" s="12">
        <v>41935</v>
      </c>
      <c r="B38">
        <v>382.96200599999997</v>
      </c>
      <c r="C38">
        <v>385.04800399999999</v>
      </c>
      <c r="D38">
        <v>356.44699100000003</v>
      </c>
      <c r="E38">
        <v>358.41699199999999</v>
      </c>
      <c r="F38">
        <v>358.41699199999999</v>
      </c>
      <c r="G38">
        <v>26456900</v>
      </c>
    </row>
    <row r="39" spans="1:7">
      <c r="A39" s="12">
        <v>41936</v>
      </c>
      <c r="B39">
        <v>358.591003</v>
      </c>
      <c r="C39">
        <v>364.34500100000002</v>
      </c>
      <c r="D39">
        <v>353.30499300000002</v>
      </c>
      <c r="E39">
        <v>358.34500100000002</v>
      </c>
      <c r="F39">
        <v>358.34500100000002</v>
      </c>
      <c r="G39">
        <v>15585700</v>
      </c>
    </row>
    <row r="40" spans="1:7">
      <c r="A40" s="12">
        <v>41937</v>
      </c>
      <c r="B40">
        <v>358.61099200000001</v>
      </c>
      <c r="C40">
        <v>359.86099200000001</v>
      </c>
      <c r="D40">
        <v>342.87701399999997</v>
      </c>
      <c r="E40">
        <v>347.27099600000003</v>
      </c>
      <c r="F40">
        <v>347.27099600000003</v>
      </c>
      <c r="G40">
        <v>18127500</v>
      </c>
    </row>
    <row r="41" spans="1:7">
      <c r="A41" s="12">
        <v>41938</v>
      </c>
      <c r="B41">
        <v>347.48700000000002</v>
      </c>
      <c r="C41">
        <v>359.22100799999998</v>
      </c>
      <c r="D41">
        <v>343.93099999999998</v>
      </c>
      <c r="E41">
        <v>354.70400999999998</v>
      </c>
      <c r="F41">
        <v>354.70400999999998</v>
      </c>
      <c r="G41">
        <v>11272500</v>
      </c>
    </row>
    <row r="42" spans="1:7">
      <c r="A42" s="12">
        <v>41939</v>
      </c>
      <c r="B42">
        <v>354.77700800000002</v>
      </c>
      <c r="C42">
        <v>358.63198899999998</v>
      </c>
      <c r="D42">
        <v>349.80898999999999</v>
      </c>
      <c r="E42">
        <v>352.989014</v>
      </c>
      <c r="F42">
        <v>352.989014</v>
      </c>
      <c r="G42">
        <v>13033000</v>
      </c>
    </row>
    <row r="43" spans="1:7">
      <c r="A43" s="12">
        <v>41940</v>
      </c>
      <c r="B43">
        <v>353.21499599999999</v>
      </c>
      <c r="C43">
        <v>359.98400900000001</v>
      </c>
      <c r="D43">
        <v>352.67898600000001</v>
      </c>
      <c r="E43">
        <v>357.61801100000002</v>
      </c>
      <c r="F43">
        <v>357.61801100000002</v>
      </c>
      <c r="G43">
        <v>7845880</v>
      </c>
    </row>
    <row r="44" spans="1:7">
      <c r="A44" s="12">
        <v>41941</v>
      </c>
      <c r="B44">
        <v>357.08898900000003</v>
      </c>
      <c r="C44">
        <v>357.83300800000001</v>
      </c>
      <c r="D44">
        <v>335.34298699999999</v>
      </c>
      <c r="E44">
        <v>335.591003</v>
      </c>
      <c r="F44">
        <v>335.591003</v>
      </c>
      <c r="G44">
        <v>18192700</v>
      </c>
    </row>
    <row r="45" spans="1:7">
      <c r="A45" s="12">
        <v>41942</v>
      </c>
      <c r="B45">
        <v>335.70901500000002</v>
      </c>
      <c r="C45">
        <v>350.91299400000003</v>
      </c>
      <c r="D45">
        <v>335.07199100000003</v>
      </c>
      <c r="E45">
        <v>345.30499300000002</v>
      </c>
      <c r="F45">
        <v>345.30499300000002</v>
      </c>
      <c r="G45">
        <v>30177900</v>
      </c>
    </row>
    <row r="46" spans="1:7">
      <c r="A46" s="12">
        <v>41943</v>
      </c>
      <c r="B46">
        <v>345.00900300000001</v>
      </c>
      <c r="C46">
        <v>348.04501299999998</v>
      </c>
      <c r="D46">
        <v>337.141998</v>
      </c>
      <c r="E46">
        <v>338.32101399999999</v>
      </c>
      <c r="F46">
        <v>338.32101399999999</v>
      </c>
      <c r="G46">
        <v>12545400</v>
      </c>
    </row>
    <row r="47" spans="1:7">
      <c r="A47" s="12">
        <v>41944</v>
      </c>
      <c r="B47">
        <v>338.64999399999999</v>
      </c>
      <c r="C47">
        <v>340.52899200000002</v>
      </c>
      <c r="D47">
        <v>321.05499300000002</v>
      </c>
      <c r="E47">
        <v>325.74899299999998</v>
      </c>
      <c r="F47">
        <v>325.74899299999998</v>
      </c>
      <c r="G47">
        <v>16677200</v>
      </c>
    </row>
    <row r="48" spans="1:7">
      <c r="A48" s="12">
        <v>41945</v>
      </c>
      <c r="B48">
        <v>326.07501200000002</v>
      </c>
      <c r="C48">
        <v>329.04998799999998</v>
      </c>
      <c r="D48">
        <v>320.62600700000002</v>
      </c>
      <c r="E48">
        <v>325.891998</v>
      </c>
      <c r="F48">
        <v>325.891998</v>
      </c>
      <c r="G48">
        <v>8603620</v>
      </c>
    </row>
    <row r="49" spans="1:7">
      <c r="A49" s="12">
        <v>41946</v>
      </c>
      <c r="B49">
        <v>325.56900000000002</v>
      </c>
      <c r="C49">
        <v>334.00201399999997</v>
      </c>
      <c r="D49">
        <v>325.48098800000002</v>
      </c>
      <c r="E49">
        <v>327.55398600000001</v>
      </c>
      <c r="F49">
        <v>327.55398600000001</v>
      </c>
      <c r="G49">
        <v>12948500</v>
      </c>
    </row>
    <row r="50" spans="1:7">
      <c r="A50" s="12">
        <v>41947</v>
      </c>
      <c r="B50">
        <v>327.16101099999997</v>
      </c>
      <c r="C50">
        <v>331.766998</v>
      </c>
      <c r="D50">
        <v>325.07699600000001</v>
      </c>
      <c r="E50">
        <v>330.49200400000001</v>
      </c>
      <c r="F50">
        <v>330.49200400000001</v>
      </c>
      <c r="G50">
        <v>15655500</v>
      </c>
    </row>
    <row r="51" spans="1:7">
      <c r="A51" s="12">
        <v>41948</v>
      </c>
      <c r="B51">
        <v>330.68301400000001</v>
      </c>
      <c r="C51">
        <v>343.368988</v>
      </c>
      <c r="D51">
        <v>330.68301400000001</v>
      </c>
      <c r="E51">
        <v>339.48599200000001</v>
      </c>
      <c r="F51">
        <v>339.48599200000001</v>
      </c>
      <c r="G51">
        <v>19817200</v>
      </c>
    </row>
    <row r="52" spans="1:7">
      <c r="A52" s="12">
        <v>41949</v>
      </c>
      <c r="B52">
        <v>339.45800800000001</v>
      </c>
      <c r="C52">
        <v>352.966003</v>
      </c>
      <c r="D52">
        <v>338.42401100000001</v>
      </c>
      <c r="E52">
        <v>349.290009</v>
      </c>
      <c r="F52">
        <v>349.290009</v>
      </c>
      <c r="G52">
        <v>18797000</v>
      </c>
    </row>
    <row r="53" spans="1:7">
      <c r="A53" s="12">
        <v>41950</v>
      </c>
      <c r="B53">
        <v>349.817993</v>
      </c>
      <c r="C53">
        <v>352.73199499999998</v>
      </c>
      <c r="D53">
        <v>341.77600100000001</v>
      </c>
      <c r="E53">
        <v>342.415009</v>
      </c>
      <c r="F53">
        <v>342.415009</v>
      </c>
      <c r="G53">
        <v>16834200</v>
      </c>
    </row>
    <row r="54" spans="1:7">
      <c r="A54" s="12">
        <v>41951</v>
      </c>
      <c r="B54">
        <v>342.15399200000002</v>
      </c>
      <c r="C54">
        <v>347.03201300000001</v>
      </c>
      <c r="D54">
        <v>342.15399200000002</v>
      </c>
      <c r="E54">
        <v>345.48800699999998</v>
      </c>
      <c r="F54">
        <v>345.48800699999998</v>
      </c>
      <c r="G54">
        <v>8535470</v>
      </c>
    </row>
    <row r="55" spans="1:7">
      <c r="A55" s="12">
        <v>41952</v>
      </c>
      <c r="B55">
        <v>345.37600700000002</v>
      </c>
      <c r="C55">
        <v>363.62600700000002</v>
      </c>
      <c r="D55">
        <v>344.25500499999998</v>
      </c>
      <c r="E55">
        <v>363.26400799999999</v>
      </c>
      <c r="F55">
        <v>363.26400799999999</v>
      </c>
      <c r="G55">
        <v>24205600</v>
      </c>
    </row>
    <row r="56" spans="1:7">
      <c r="A56" s="12">
        <v>41953</v>
      </c>
      <c r="B56">
        <v>362.26501500000001</v>
      </c>
      <c r="C56">
        <v>374.81601000000001</v>
      </c>
      <c r="D56">
        <v>357.56100500000002</v>
      </c>
      <c r="E56">
        <v>366.92401100000001</v>
      </c>
      <c r="F56">
        <v>366.92401100000001</v>
      </c>
      <c r="G56">
        <v>30450100</v>
      </c>
    </row>
    <row r="57" spans="1:7">
      <c r="A57" s="12">
        <v>41954</v>
      </c>
      <c r="B57">
        <v>365.85699499999998</v>
      </c>
      <c r="C57">
        <v>371.30999800000001</v>
      </c>
      <c r="D57">
        <v>363.73498499999999</v>
      </c>
      <c r="E57">
        <v>367.69500699999998</v>
      </c>
      <c r="F57">
        <v>367.69500699999998</v>
      </c>
      <c r="G57">
        <v>15838900</v>
      </c>
    </row>
    <row r="58" spans="1:7">
      <c r="A58" s="12">
        <v>41955</v>
      </c>
      <c r="B58">
        <v>367.98498499999999</v>
      </c>
      <c r="C58">
        <v>429.71798699999999</v>
      </c>
      <c r="D58">
        <v>367.98498499999999</v>
      </c>
      <c r="E58">
        <v>423.56100500000002</v>
      </c>
      <c r="F58">
        <v>423.56100500000002</v>
      </c>
      <c r="G58">
        <v>45783200</v>
      </c>
    </row>
    <row r="59" spans="1:7">
      <c r="A59" s="12">
        <v>41956</v>
      </c>
      <c r="B59">
        <v>427.27301</v>
      </c>
      <c r="C59">
        <v>457.09298699999999</v>
      </c>
      <c r="D59">
        <v>401.12298600000003</v>
      </c>
      <c r="E59">
        <v>420.73498499999999</v>
      </c>
      <c r="F59">
        <v>420.73498499999999</v>
      </c>
      <c r="G59">
        <v>58945000</v>
      </c>
    </row>
    <row r="60" spans="1:7">
      <c r="A60" s="12">
        <v>41957</v>
      </c>
      <c r="B60">
        <v>418.41699199999999</v>
      </c>
      <c r="C60">
        <v>419.25201399999997</v>
      </c>
      <c r="D60">
        <v>384.78900099999998</v>
      </c>
      <c r="E60">
        <v>397.817993</v>
      </c>
      <c r="F60">
        <v>397.817993</v>
      </c>
      <c r="G60">
        <v>29589200</v>
      </c>
    </row>
    <row r="61" spans="1:7">
      <c r="A61" s="12">
        <v>41958</v>
      </c>
      <c r="B61">
        <v>399.64999399999999</v>
      </c>
      <c r="C61">
        <v>405.52801499999998</v>
      </c>
      <c r="D61">
        <v>371.00799599999999</v>
      </c>
      <c r="E61">
        <v>376.13299599999999</v>
      </c>
      <c r="F61">
        <v>376.13299599999999</v>
      </c>
      <c r="G61">
        <v>15727500</v>
      </c>
    </row>
    <row r="62" spans="1:7">
      <c r="A62" s="12">
        <v>41959</v>
      </c>
      <c r="B62">
        <v>374.73001099999999</v>
      </c>
      <c r="C62">
        <v>390.79901100000001</v>
      </c>
      <c r="D62">
        <v>374.60199</v>
      </c>
      <c r="E62">
        <v>387.88198899999998</v>
      </c>
      <c r="F62">
        <v>387.88198899999998</v>
      </c>
      <c r="G62">
        <v>11905600</v>
      </c>
    </row>
    <row r="63" spans="1:7">
      <c r="A63" s="12">
        <v>41960</v>
      </c>
      <c r="B63">
        <v>388.34899899999999</v>
      </c>
      <c r="C63">
        <v>410.199005</v>
      </c>
      <c r="D63">
        <v>377.50201399999997</v>
      </c>
      <c r="E63">
        <v>387.40798999999998</v>
      </c>
      <c r="F63">
        <v>387.40798999999998</v>
      </c>
      <c r="G63">
        <v>41518800</v>
      </c>
    </row>
    <row r="64" spans="1:7">
      <c r="A64" s="12">
        <v>41961</v>
      </c>
      <c r="B64">
        <v>387.78500400000001</v>
      </c>
      <c r="C64">
        <v>392.40200800000002</v>
      </c>
      <c r="D64">
        <v>371.11700400000001</v>
      </c>
      <c r="E64">
        <v>375.19799799999998</v>
      </c>
      <c r="F64">
        <v>375.19799799999998</v>
      </c>
      <c r="G64">
        <v>32222500</v>
      </c>
    </row>
    <row r="65" spans="1:7">
      <c r="A65" s="12">
        <v>41962</v>
      </c>
      <c r="B65">
        <v>373.89599600000003</v>
      </c>
      <c r="C65">
        <v>386.48098800000002</v>
      </c>
      <c r="D65">
        <v>373.89599600000003</v>
      </c>
      <c r="E65">
        <v>380.55499300000002</v>
      </c>
      <c r="F65">
        <v>380.55499300000002</v>
      </c>
      <c r="G65">
        <v>18931800</v>
      </c>
    </row>
    <row r="66" spans="1:7">
      <c r="A66" s="12">
        <v>41963</v>
      </c>
      <c r="B66">
        <v>380.307007</v>
      </c>
      <c r="C66">
        <v>382.02499399999999</v>
      </c>
      <c r="D66">
        <v>356.78100599999999</v>
      </c>
      <c r="E66">
        <v>357.83999599999999</v>
      </c>
      <c r="F66">
        <v>357.83999599999999</v>
      </c>
      <c r="G66">
        <v>25233200</v>
      </c>
    </row>
    <row r="67" spans="1:7">
      <c r="A67" s="12">
        <v>41964</v>
      </c>
      <c r="B67">
        <v>357.87899800000002</v>
      </c>
      <c r="C67">
        <v>357.87899800000002</v>
      </c>
      <c r="D67">
        <v>344.11200000000002</v>
      </c>
      <c r="E67">
        <v>350.84799199999998</v>
      </c>
      <c r="F67">
        <v>350.84799199999998</v>
      </c>
      <c r="G67">
        <v>29850100</v>
      </c>
    </row>
    <row r="68" spans="1:7">
      <c r="A68" s="12">
        <v>41965</v>
      </c>
      <c r="B68">
        <v>351.60400399999997</v>
      </c>
      <c r="C68">
        <v>364.841003</v>
      </c>
      <c r="D68">
        <v>350.87799100000001</v>
      </c>
      <c r="E68">
        <v>352.92001299999998</v>
      </c>
      <c r="F68">
        <v>352.92001299999998</v>
      </c>
      <c r="G68">
        <v>15273000</v>
      </c>
    </row>
    <row r="69" spans="1:7">
      <c r="A69" s="12">
        <v>41966</v>
      </c>
      <c r="B69">
        <v>353.17498799999998</v>
      </c>
      <c r="C69">
        <v>370.84500100000002</v>
      </c>
      <c r="D69">
        <v>353.17498799999998</v>
      </c>
      <c r="E69">
        <v>367.57299799999998</v>
      </c>
      <c r="F69">
        <v>367.57299799999998</v>
      </c>
      <c r="G69">
        <v>15151600</v>
      </c>
    </row>
    <row r="70" spans="1:7">
      <c r="A70" s="12">
        <v>41967</v>
      </c>
      <c r="B70">
        <v>366.94799799999998</v>
      </c>
      <c r="C70">
        <v>387.20901500000002</v>
      </c>
      <c r="D70">
        <v>366.66900600000002</v>
      </c>
      <c r="E70">
        <v>376.90100100000001</v>
      </c>
      <c r="F70">
        <v>376.90100100000001</v>
      </c>
      <c r="G70">
        <v>30930100</v>
      </c>
    </row>
    <row r="71" spans="1:7">
      <c r="A71" s="12">
        <v>41968</v>
      </c>
      <c r="B71">
        <v>376.885986</v>
      </c>
      <c r="C71">
        <v>394.70098899999999</v>
      </c>
      <c r="D71">
        <v>374.783997</v>
      </c>
      <c r="E71">
        <v>375.34799199999998</v>
      </c>
      <c r="F71">
        <v>375.34799199999998</v>
      </c>
      <c r="G71">
        <v>25442200</v>
      </c>
    </row>
    <row r="72" spans="1:7">
      <c r="A72" s="12">
        <v>41969</v>
      </c>
      <c r="B72">
        <v>376.01901199999998</v>
      </c>
      <c r="C72">
        <v>377.69799799999998</v>
      </c>
      <c r="D72">
        <v>365.81601000000001</v>
      </c>
      <c r="E72">
        <v>368.36999500000002</v>
      </c>
      <c r="F72">
        <v>368.36999500000002</v>
      </c>
      <c r="G72">
        <v>18601700</v>
      </c>
    </row>
    <row r="73" spans="1:7">
      <c r="A73" s="12">
        <v>41970</v>
      </c>
      <c r="B73">
        <v>370.50201399999997</v>
      </c>
      <c r="C73">
        <v>373.99200400000001</v>
      </c>
      <c r="D73">
        <v>368.28201300000001</v>
      </c>
      <c r="E73">
        <v>369.67001299999998</v>
      </c>
      <c r="F73">
        <v>369.67001299999998</v>
      </c>
      <c r="G73">
        <v>8748030</v>
      </c>
    </row>
    <row r="74" spans="1:7">
      <c r="A74" s="12">
        <v>41971</v>
      </c>
      <c r="B74">
        <v>369.37399299999998</v>
      </c>
      <c r="C74">
        <v>382.83801299999999</v>
      </c>
      <c r="D74">
        <v>358.45498700000002</v>
      </c>
      <c r="E74">
        <v>376.44699100000003</v>
      </c>
      <c r="F74">
        <v>376.44699100000003</v>
      </c>
      <c r="G74">
        <v>22946500</v>
      </c>
    </row>
    <row r="75" spans="1:7">
      <c r="A75" s="12">
        <v>41972</v>
      </c>
      <c r="B75">
        <v>376.15200800000002</v>
      </c>
      <c r="C75">
        <v>387.60101300000002</v>
      </c>
      <c r="D75">
        <v>372.14498900000001</v>
      </c>
      <c r="E75">
        <v>375.49099699999999</v>
      </c>
      <c r="F75">
        <v>375.49099699999999</v>
      </c>
      <c r="G75">
        <v>15375600</v>
      </c>
    </row>
    <row r="76" spans="1:7">
      <c r="A76" s="12">
        <v>41973</v>
      </c>
      <c r="B76">
        <v>375.51001000000002</v>
      </c>
      <c r="C76">
        <v>382.52700800000002</v>
      </c>
      <c r="D76">
        <v>373.30898999999999</v>
      </c>
      <c r="E76">
        <v>378.04699699999998</v>
      </c>
      <c r="F76">
        <v>378.04699699999998</v>
      </c>
      <c r="G76">
        <v>9194440</v>
      </c>
    </row>
    <row r="77" spans="1:7">
      <c r="A77" s="12">
        <v>41974</v>
      </c>
      <c r="B77">
        <v>378.24899299999998</v>
      </c>
      <c r="C77">
        <v>383.66198700000001</v>
      </c>
      <c r="D77">
        <v>376.66900600000002</v>
      </c>
      <c r="E77">
        <v>379.24499500000002</v>
      </c>
      <c r="F77">
        <v>379.24499500000002</v>
      </c>
      <c r="G77">
        <v>11763000</v>
      </c>
    </row>
    <row r="78" spans="1:7">
      <c r="A78" s="12">
        <v>41975</v>
      </c>
      <c r="B78">
        <v>379.25</v>
      </c>
      <c r="C78">
        <v>384.03799400000003</v>
      </c>
      <c r="D78">
        <v>377.86300699999998</v>
      </c>
      <c r="E78">
        <v>381.31500199999999</v>
      </c>
      <c r="F78">
        <v>381.31500199999999</v>
      </c>
      <c r="G78">
        <v>12364100</v>
      </c>
    </row>
    <row r="79" spans="1:7">
      <c r="A79" s="12">
        <v>41976</v>
      </c>
      <c r="B79">
        <v>381.72198500000002</v>
      </c>
      <c r="C79">
        <v>383.02600100000001</v>
      </c>
      <c r="D79">
        <v>374.34600799999998</v>
      </c>
      <c r="E79">
        <v>375.01001000000002</v>
      </c>
      <c r="F79">
        <v>375.01001000000002</v>
      </c>
      <c r="G79">
        <v>13340100</v>
      </c>
    </row>
    <row r="80" spans="1:7">
      <c r="A80" s="12">
        <v>41977</v>
      </c>
      <c r="B80">
        <v>375.71798699999999</v>
      </c>
      <c r="C80">
        <v>378.65499899999998</v>
      </c>
      <c r="D80">
        <v>367.75900300000001</v>
      </c>
      <c r="E80">
        <v>369.60400399999997</v>
      </c>
      <c r="F80">
        <v>369.60400399999997</v>
      </c>
      <c r="G80">
        <v>14529600</v>
      </c>
    </row>
    <row r="81" spans="1:7">
      <c r="A81" s="12">
        <v>41978</v>
      </c>
      <c r="B81">
        <v>369.44198599999999</v>
      </c>
      <c r="C81">
        <v>379.19198599999999</v>
      </c>
      <c r="D81">
        <v>365.756012</v>
      </c>
      <c r="E81">
        <v>376.85400399999997</v>
      </c>
      <c r="F81">
        <v>376.85400399999997</v>
      </c>
      <c r="G81">
        <v>15181800</v>
      </c>
    </row>
    <row r="82" spans="1:7">
      <c r="A82" s="12">
        <v>41979</v>
      </c>
      <c r="B82">
        <v>376.75698899999998</v>
      </c>
      <c r="C82">
        <v>378.44799799999998</v>
      </c>
      <c r="D82">
        <v>370.94500699999998</v>
      </c>
      <c r="E82">
        <v>374.78500400000001</v>
      </c>
      <c r="F82">
        <v>374.78500400000001</v>
      </c>
      <c r="G82">
        <v>7009320</v>
      </c>
    </row>
    <row r="83" spans="1:7">
      <c r="A83" s="12">
        <v>41980</v>
      </c>
      <c r="B83">
        <v>374.83599900000002</v>
      </c>
      <c r="C83">
        <v>376.29199199999999</v>
      </c>
      <c r="D83">
        <v>373.27499399999999</v>
      </c>
      <c r="E83">
        <v>375.09500100000002</v>
      </c>
      <c r="F83">
        <v>375.09500100000002</v>
      </c>
      <c r="G83">
        <v>6491650</v>
      </c>
    </row>
    <row r="84" spans="1:7">
      <c r="A84" s="12">
        <v>41981</v>
      </c>
      <c r="B84">
        <v>374.96499599999999</v>
      </c>
      <c r="C84">
        <v>376.02899200000002</v>
      </c>
      <c r="D84">
        <v>361.885986</v>
      </c>
      <c r="E84">
        <v>361.908997</v>
      </c>
      <c r="F84">
        <v>361.908997</v>
      </c>
      <c r="G84">
        <v>18898700</v>
      </c>
    </row>
    <row r="85" spans="1:7">
      <c r="A85" s="12">
        <v>41982</v>
      </c>
      <c r="B85">
        <v>361.89498900000001</v>
      </c>
      <c r="C85">
        <v>363.06698599999999</v>
      </c>
      <c r="D85">
        <v>344.95098899999999</v>
      </c>
      <c r="E85">
        <v>352.21899400000001</v>
      </c>
      <c r="F85">
        <v>352.21899400000001</v>
      </c>
      <c r="G85">
        <v>32915500</v>
      </c>
    </row>
    <row r="86" spans="1:7">
      <c r="A86" s="12">
        <v>41983</v>
      </c>
      <c r="B86">
        <v>352.20498700000002</v>
      </c>
      <c r="C86">
        <v>352.38400300000001</v>
      </c>
      <c r="D86">
        <v>346.36498999999998</v>
      </c>
      <c r="E86">
        <v>346.36498999999998</v>
      </c>
      <c r="F86">
        <v>346.36498999999998</v>
      </c>
      <c r="G86">
        <v>16427700</v>
      </c>
    </row>
    <row r="87" spans="1:7">
      <c r="A87" s="12">
        <v>41984</v>
      </c>
      <c r="B87">
        <v>344.33999599999999</v>
      </c>
      <c r="C87">
        <v>361.35699499999998</v>
      </c>
      <c r="D87">
        <v>338.76299999999998</v>
      </c>
      <c r="E87">
        <v>350.506012</v>
      </c>
      <c r="F87">
        <v>350.506012</v>
      </c>
      <c r="G87">
        <v>32431300</v>
      </c>
    </row>
    <row r="88" spans="1:7">
      <c r="A88" s="12">
        <v>41985</v>
      </c>
      <c r="B88">
        <v>350.83300800000001</v>
      </c>
      <c r="C88">
        <v>352.983002</v>
      </c>
      <c r="D88">
        <v>349.29098499999998</v>
      </c>
      <c r="E88">
        <v>352.54199199999999</v>
      </c>
      <c r="F88">
        <v>352.54199199999999</v>
      </c>
      <c r="G88">
        <v>16989800</v>
      </c>
    </row>
    <row r="89" spans="1:7">
      <c r="A89" s="12">
        <v>41986</v>
      </c>
      <c r="B89">
        <v>352.381012</v>
      </c>
      <c r="C89">
        <v>352.381012</v>
      </c>
      <c r="D89">
        <v>346.58801299999999</v>
      </c>
      <c r="E89">
        <v>347.37600700000002</v>
      </c>
      <c r="F89">
        <v>347.37600700000002</v>
      </c>
      <c r="G89">
        <v>11675900</v>
      </c>
    </row>
    <row r="90" spans="1:7">
      <c r="A90" s="12">
        <v>41987</v>
      </c>
      <c r="B90">
        <v>346.72699</v>
      </c>
      <c r="C90">
        <v>353.31601000000001</v>
      </c>
      <c r="D90">
        <v>345.41799900000001</v>
      </c>
      <c r="E90">
        <v>351.63198899999998</v>
      </c>
      <c r="F90">
        <v>351.63198899999998</v>
      </c>
      <c r="G90">
        <v>12415200</v>
      </c>
    </row>
    <row r="91" spans="1:7">
      <c r="A91" s="12">
        <v>41988</v>
      </c>
      <c r="B91">
        <v>351.36099200000001</v>
      </c>
      <c r="C91">
        <v>351.81500199999999</v>
      </c>
      <c r="D91">
        <v>344.93398999999999</v>
      </c>
      <c r="E91">
        <v>345.34500100000002</v>
      </c>
      <c r="F91">
        <v>345.34500100000002</v>
      </c>
      <c r="G91">
        <v>17264200</v>
      </c>
    </row>
    <row r="92" spans="1:7">
      <c r="A92" s="12">
        <v>41989</v>
      </c>
      <c r="B92">
        <v>345.67300399999999</v>
      </c>
      <c r="C92">
        <v>345.85900900000001</v>
      </c>
      <c r="D92">
        <v>327.06201199999998</v>
      </c>
      <c r="E92">
        <v>327.06201199999998</v>
      </c>
      <c r="F92">
        <v>327.06201199999998</v>
      </c>
      <c r="G92">
        <v>30864900</v>
      </c>
    </row>
    <row r="93" spans="1:7">
      <c r="A93" s="12">
        <v>41990</v>
      </c>
      <c r="B93">
        <v>326.85501099999999</v>
      </c>
      <c r="C93">
        <v>333.95400999999998</v>
      </c>
      <c r="D93">
        <v>315.15200800000002</v>
      </c>
      <c r="E93">
        <v>319.77600100000001</v>
      </c>
      <c r="F93">
        <v>319.77600100000001</v>
      </c>
      <c r="G93">
        <v>37567900</v>
      </c>
    </row>
    <row r="94" spans="1:7">
      <c r="A94" s="12">
        <v>41991</v>
      </c>
      <c r="B94">
        <v>319.78500400000001</v>
      </c>
      <c r="C94">
        <v>323.70901500000002</v>
      </c>
      <c r="D94">
        <v>304.23199499999998</v>
      </c>
      <c r="E94">
        <v>311.39599600000003</v>
      </c>
      <c r="F94">
        <v>311.39599600000003</v>
      </c>
      <c r="G94">
        <v>39173000</v>
      </c>
    </row>
    <row r="95" spans="1:7">
      <c r="A95" s="12">
        <v>41992</v>
      </c>
      <c r="B95">
        <v>311.17898600000001</v>
      </c>
      <c r="C95">
        <v>318.53298999999998</v>
      </c>
      <c r="D95">
        <v>306.76901199999998</v>
      </c>
      <c r="E95">
        <v>317.84298699999999</v>
      </c>
      <c r="F95">
        <v>317.84298699999999</v>
      </c>
      <c r="G95">
        <v>23823100</v>
      </c>
    </row>
    <row r="96" spans="1:7">
      <c r="A96" s="12">
        <v>41993</v>
      </c>
      <c r="B96">
        <v>317.618988</v>
      </c>
      <c r="C96">
        <v>330.32501200000002</v>
      </c>
      <c r="D96">
        <v>316.04400600000002</v>
      </c>
      <c r="E96">
        <v>329.95599399999998</v>
      </c>
      <c r="F96">
        <v>329.95599399999998</v>
      </c>
      <c r="G96">
        <v>20856700</v>
      </c>
    </row>
    <row r="97" spans="1:7">
      <c r="A97" s="12">
        <v>41994</v>
      </c>
      <c r="B97">
        <v>329.54299900000001</v>
      </c>
      <c r="C97">
        <v>329.62899800000002</v>
      </c>
      <c r="D97">
        <v>318.90301499999998</v>
      </c>
      <c r="E97">
        <v>320.84298699999999</v>
      </c>
      <c r="F97">
        <v>320.84298699999999</v>
      </c>
      <c r="G97">
        <v>15207600</v>
      </c>
    </row>
    <row r="98" spans="1:7">
      <c r="A98" s="12">
        <v>41995</v>
      </c>
      <c r="B98">
        <v>321.067993</v>
      </c>
      <c r="C98">
        <v>334.11700400000001</v>
      </c>
      <c r="D98">
        <v>320.42498799999998</v>
      </c>
      <c r="E98">
        <v>331.885986</v>
      </c>
      <c r="F98">
        <v>331.885986</v>
      </c>
      <c r="G98">
        <v>22315100</v>
      </c>
    </row>
    <row r="99" spans="1:7">
      <c r="A99" s="12">
        <v>41996</v>
      </c>
      <c r="B99">
        <v>332.016998</v>
      </c>
      <c r="C99">
        <v>336.28698700000001</v>
      </c>
      <c r="D99">
        <v>329.60199</v>
      </c>
      <c r="E99">
        <v>334.57199100000003</v>
      </c>
      <c r="F99">
        <v>334.57199100000003</v>
      </c>
      <c r="G99">
        <v>16574200</v>
      </c>
    </row>
    <row r="100" spans="1:7">
      <c r="A100" s="12">
        <v>41997</v>
      </c>
      <c r="B100">
        <v>334.38501000000002</v>
      </c>
      <c r="C100">
        <v>334.74099699999999</v>
      </c>
      <c r="D100">
        <v>321.35699499999998</v>
      </c>
      <c r="E100">
        <v>322.533997</v>
      </c>
      <c r="F100">
        <v>322.533997</v>
      </c>
      <c r="G100">
        <v>15092300</v>
      </c>
    </row>
    <row r="101" spans="1:7">
      <c r="A101" s="12">
        <v>41998</v>
      </c>
      <c r="B101">
        <v>322.28601099999997</v>
      </c>
      <c r="C101">
        <v>322.67001299999998</v>
      </c>
      <c r="D101">
        <v>316.95800800000001</v>
      </c>
      <c r="E101">
        <v>319.00799599999999</v>
      </c>
      <c r="F101">
        <v>319.00799599999999</v>
      </c>
      <c r="G101">
        <v>9883640</v>
      </c>
    </row>
    <row r="102" spans="1:7">
      <c r="A102" s="12">
        <v>41999</v>
      </c>
      <c r="B102">
        <v>319.15200800000002</v>
      </c>
      <c r="C102">
        <v>331.42401100000001</v>
      </c>
      <c r="D102">
        <v>316.62701399999997</v>
      </c>
      <c r="E102">
        <v>327.92401100000001</v>
      </c>
      <c r="F102">
        <v>327.92401100000001</v>
      </c>
      <c r="G102">
        <v>16410500</v>
      </c>
    </row>
    <row r="103" spans="1:7">
      <c r="A103" s="12">
        <v>42000</v>
      </c>
      <c r="B103">
        <v>327.58300800000001</v>
      </c>
      <c r="C103">
        <v>328.91101099999997</v>
      </c>
      <c r="D103">
        <v>312.63000499999998</v>
      </c>
      <c r="E103">
        <v>315.86300699999998</v>
      </c>
      <c r="F103">
        <v>315.86300699999998</v>
      </c>
      <c r="G103">
        <v>15185200</v>
      </c>
    </row>
    <row r="104" spans="1:7">
      <c r="A104" s="12">
        <v>42001</v>
      </c>
      <c r="B104">
        <v>316.16000400000001</v>
      </c>
      <c r="C104">
        <v>320.02801499999998</v>
      </c>
      <c r="D104">
        <v>311.07800300000002</v>
      </c>
      <c r="E104">
        <v>317.239014</v>
      </c>
      <c r="F104">
        <v>317.239014</v>
      </c>
      <c r="G104">
        <v>11676600</v>
      </c>
    </row>
    <row r="105" spans="1:7">
      <c r="A105" s="12">
        <v>42002</v>
      </c>
      <c r="B105">
        <v>317.70098899999999</v>
      </c>
      <c r="C105">
        <v>320.266998</v>
      </c>
      <c r="D105">
        <v>312.307007</v>
      </c>
      <c r="E105">
        <v>312.67001299999998</v>
      </c>
      <c r="F105">
        <v>312.67001299999998</v>
      </c>
      <c r="G105">
        <v>12302500</v>
      </c>
    </row>
    <row r="106" spans="1:7">
      <c r="A106" s="12">
        <v>42003</v>
      </c>
      <c r="B106">
        <v>312.71899400000001</v>
      </c>
      <c r="C106">
        <v>314.80898999999999</v>
      </c>
      <c r="D106">
        <v>309.37298600000003</v>
      </c>
      <c r="E106">
        <v>310.73700000000002</v>
      </c>
      <c r="F106">
        <v>310.73700000000002</v>
      </c>
      <c r="G106">
        <v>12528300</v>
      </c>
    </row>
    <row r="107" spans="1:7">
      <c r="A107" s="12">
        <v>42004</v>
      </c>
      <c r="B107">
        <v>310.91400099999998</v>
      </c>
      <c r="C107">
        <v>320.192993</v>
      </c>
      <c r="D107">
        <v>310.21099900000002</v>
      </c>
      <c r="E107">
        <v>320.192993</v>
      </c>
      <c r="F107">
        <v>320.192993</v>
      </c>
      <c r="G107">
        <v>13942900</v>
      </c>
    </row>
    <row r="108" spans="1:7">
      <c r="A108" s="12">
        <v>42005</v>
      </c>
      <c r="B108">
        <v>320.43499800000001</v>
      </c>
      <c r="C108">
        <v>320.43499800000001</v>
      </c>
      <c r="D108">
        <v>314.00299100000001</v>
      </c>
      <c r="E108">
        <v>314.24899299999998</v>
      </c>
      <c r="F108">
        <v>314.24899299999998</v>
      </c>
      <c r="G108">
        <v>8036550</v>
      </c>
    </row>
    <row r="109" spans="1:7">
      <c r="A109" s="12">
        <v>42006</v>
      </c>
      <c r="B109">
        <v>314.07900999999998</v>
      </c>
      <c r="C109">
        <v>315.83898900000003</v>
      </c>
      <c r="D109">
        <v>313.56500199999999</v>
      </c>
      <c r="E109">
        <v>315.03201300000001</v>
      </c>
      <c r="F109">
        <v>315.03201300000001</v>
      </c>
      <c r="G109">
        <v>7860650</v>
      </c>
    </row>
    <row r="110" spans="1:7">
      <c r="A110" s="12">
        <v>42007</v>
      </c>
      <c r="B110">
        <v>314.84600799999998</v>
      </c>
      <c r="C110">
        <v>315.14999399999999</v>
      </c>
      <c r="D110">
        <v>281.08200099999999</v>
      </c>
      <c r="E110">
        <v>281.08200099999999</v>
      </c>
      <c r="F110">
        <v>281.08200099999999</v>
      </c>
      <c r="G110">
        <v>33054400</v>
      </c>
    </row>
    <row r="111" spans="1:7">
      <c r="A111" s="12">
        <v>42008</v>
      </c>
      <c r="B111">
        <v>281.14599600000003</v>
      </c>
      <c r="C111">
        <v>287.23001099999999</v>
      </c>
      <c r="D111">
        <v>257.61200000000002</v>
      </c>
      <c r="E111">
        <v>264.19500699999998</v>
      </c>
      <c r="F111">
        <v>264.19500699999998</v>
      </c>
      <c r="G111">
        <v>55629100</v>
      </c>
    </row>
    <row r="112" spans="1:7">
      <c r="A112" s="12">
        <v>42009</v>
      </c>
      <c r="B112">
        <v>265.08401500000002</v>
      </c>
      <c r="C112">
        <v>278.341003</v>
      </c>
      <c r="D112">
        <v>265.08401500000002</v>
      </c>
      <c r="E112">
        <v>274.47399899999999</v>
      </c>
      <c r="F112">
        <v>274.47399899999999</v>
      </c>
      <c r="G112">
        <v>43962800</v>
      </c>
    </row>
    <row r="113" spans="1:7">
      <c r="A113" s="12">
        <v>42010</v>
      </c>
      <c r="B113">
        <v>274.61099200000001</v>
      </c>
      <c r="C113">
        <v>287.55300899999997</v>
      </c>
      <c r="D113">
        <v>272.69601399999999</v>
      </c>
      <c r="E113">
        <v>286.18899499999998</v>
      </c>
      <c r="F113">
        <v>286.18899499999998</v>
      </c>
      <c r="G113">
        <v>23245700</v>
      </c>
    </row>
    <row r="114" spans="1:7">
      <c r="A114" s="12">
        <v>42011</v>
      </c>
      <c r="B114">
        <v>286.07699600000001</v>
      </c>
      <c r="C114">
        <v>298.75399800000002</v>
      </c>
      <c r="D114">
        <v>283.07900999999998</v>
      </c>
      <c r="E114">
        <v>294.33700599999997</v>
      </c>
      <c r="F114">
        <v>294.33700599999997</v>
      </c>
      <c r="G114">
        <v>24866800</v>
      </c>
    </row>
    <row r="115" spans="1:7">
      <c r="A115" s="12">
        <v>42012</v>
      </c>
      <c r="B115">
        <v>294.13501000000002</v>
      </c>
      <c r="C115">
        <v>294.13501000000002</v>
      </c>
      <c r="D115">
        <v>282.17498799999998</v>
      </c>
      <c r="E115">
        <v>283.34899899999999</v>
      </c>
      <c r="F115">
        <v>283.34899899999999</v>
      </c>
      <c r="G115">
        <v>19982500</v>
      </c>
    </row>
    <row r="116" spans="1:7">
      <c r="A116" s="12">
        <v>42013</v>
      </c>
      <c r="B116">
        <v>282.38299599999999</v>
      </c>
      <c r="C116">
        <v>291.114014</v>
      </c>
      <c r="D116">
        <v>280.53298999999998</v>
      </c>
      <c r="E116">
        <v>290.40798999999998</v>
      </c>
      <c r="F116">
        <v>290.40798999999998</v>
      </c>
      <c r="G116">
        <v>18718600</v>
      </c>
    </row>
    <row r="117" spans="1:7">
      <c r="A117" s="12">
        <v>42014</v>
      </c>
      <c r="B117">
        <v>287.30300899999997</v>
      </c>
      <c r="C117">
        <v>288.12701399999997</v>
      </c>
      <c r="D117">
        <v>273.966003</v>
      </c>
      <c r="E117">
        <v>274.79599000000002</v>
      </c>
      <c r="F117">
        <v>274.79599000000002</v>
      </c>
      <c r="G117">
        <v>15264300</v>
      </c>
    </row>
    <row r="118" spans="1:7">
      <c r="A118" s="12">
        <v>42015</v>
      </c>
      <c r="B118">
        <v>274.608002</v>
      </c>
      <c r="C118">
        <v>279.63799999999998</v>
      </c>
      <c r="D118">
        <v>265.03900099999998</v>
      </c>
      <c r="E118">
        <v>265.66000400000001</v>
      </c>
      <c r="F118">
        <v>265.66000400000001</v>
      </c>
      <c r="G118">
        <v>18200800</v>
      </c>
    </row>
    <row r="119" spans="1:7">
      <c r="A119" s="12">
        <v>42016</v>
      </c>
      <c r="B119">
        <v>266.14599600000003</v>
      </c>
      <c r="C119">
        <v>272.20300300000002</v>
      </c>
      <c r="D119">
        <v>265.20001200000002</v>
      </c>
      <c r="E119">
        <v>267.79599000000002</v>
      </c>
      <c r="F119">
        <v>267.79599000000002</v>
      </c>
      <c r="G119">
        <v>18880300</v>
      </c>
    </row>
    <row r="120" spans="1:7">
      <c r="A120" s="12">
        <v>42017</v>
      </c>
      <c r="B120">
        <v>267.39401199999998</v>
      </c>
      <c r="C120">
        <v>268.27700800000002</v>
      </c>
      <c r="D120">
        <v>219.90600599999999</v>
      </c>
      <c r="E120">
        <v>225.86099200000001</v>
      </c>
      <c r="F120">
        <v>225.86099200000001</v>
      </c>
      <c r="G120">
        <v>72843904</v>
      </c>
    </row>
    <row r="121" spans="1:7">
      <c r="A121" s="12">
        <v>42018</v>
      </c>
      <c r="B121">
        <v>223.89399700000001</v>
      </c>
      <c r="C121">
        <v>223.89399700000001</v>
      </c>
      <c r="D121">
        <v>171.509995</v>
      </c>
      <c r="E121">
        <v>178.10299699999999</v>
      </c>
      <c r="F121">
        <v>178.10299699999999</v>
      </c>
      <c r="G121">
        <v>97638704</v>
      </c>
    </row>
    <row r="122" spans="1:7">
      <c r="A122" s="12">
        <v>42019</v>
      </c>
      <c r="B122">
        <v>176.89700300000001</v>
      </c>
      <c r="C122">
        <v>229.067001</v>
      </c>
      <c r="D122">
        <v>176.89700300000001</v>
      </c>
      <c r="E122">
        <v>209.84399400000001</v>
      </c>
      <c r="F122">
        <v>209.84399400000001</v>
      </c>
      <c r="G122">
        <v>81773504</v>
      </c>
    </row>
    <row r="123" spans="1:7">
      <c r="A123" s="12">
        <v>42020</v>
      </c>
      <c r="B123">
        <v>209.070007</v>
      </c>
      <c r="C123">
        <v>221.591003</v>
      </c>
      <c r="D123">
        <v>199.770996</v>
      </c>
      <c r="E123">
        <v>208.09700000000001</v>
      </c>
      <c r="F123">
        <v>208.09700000000001</v>
      </c>
      <c r="G123">
        <v>38421000</v>
      </c>
    </row>
    <row r="124" spans="1:7">
      <c r="A124" s="12">
        <v>42021</v>
      </c>
      <c r="B124">
        <v>207.834</v>
      </c>
      <c r="C124">
        <v>211.73100299999999</v>
      </c>
      <c r="D124">
        <v>194.875</v>
      </c>
      <c r="E124">
        <v>199.259995</v>
      </c>
      <c r="F124">
        <v>199.259995</v>
      </c>
      <c r="G124">
        <v>23469700</v>
      </c>
    </row>
    <row r="125" spans="1:7">
      <c r="A125" s="12">
        <v>42022</v>
      </c>
      <c r="B125">
        <v>200.050003</v>
      </c>
      <c r="C125">
        <v>218.695007</v>
      </c>
      <c r="D125">
        <v>194.50599700000001</v>
      </c>
      <c r="E125">
        <v>210.33900499999999</v>
      </c>
      <c r="F125">
        <v>210.33900499999999</v>
      </c>
      <c r="G125">
        <v>30085100</v>
      </c>
    </row>
    <row r="126" spans="1:7">
      <c r="A126" s="12">
        <v>42023</v>
      </c>
      <c r="B126">
        <v>211.47099299999999</v>
      </c>
      <c r="C126">
        <v>216.72799699999999</v>
      </c>
      <c r="D126">
        <v>207.317993</v>
      </c>
      <c r="E126">
        <v>214.86099200000001</v>
      </c>
      <c r="F126">
        <v>214.86099200000001</v>
      </c>
      <c r="G126">
        <v>18658300</v>
      </c>
    </row>
    <row r="127" spans="1:7">
      <c r="A127" s="12">
        <v>42024</v>
      </c>
      <c r="B127">
        <v>212.90699799999999</v>
      </c>
      <c r="C127">
        <v>215.24099699999999</v>
      </c>
      <c r="D127">
        <v>205.15299999999999</v>
      </c>
      <c r="E127">
        <v>211.31500199999999</v>
      </c>
      <c r="F127">
        <v>211.31500199999999</v>
      </c>
      <c r="G127">
        <v>24051100</v>
      </c>
    </row>
    <row r="128" spans="1:7">
      <c r="A128" s="12">
        <v>42025</v>
      </c>
      <c r="B128">
        <v>211.378006</v>
      </c>
      <c r="C128">
        <v>227.787994</v>
      </c>
      <c r="D128">
        <v>211.212006</v>
      </c>
      <c r="E128">
        <v>226.89700300000001</v>
      </c>
      <c r="F128">
        <v>226.89700300000001</v>
      </c>
      <c r="G128">
        <v>29924600</v>
      </c>
    </row>
    <row r="129" spans="1:7">
      <c r="A129" s="12">
        <v>42026</v>
      </c>
      <c r="B129">
        <v>227.32200599999999</v>
      </c>
      <c r="C129">
        <v>237.01899700000001</v>
      </c>
      <c r="D129">
        <v>226.43400600000001</v>
      </c>
      <c r="E129">
        <v>233.40600599999999</v>
      </c>
      <c r="F129">
        <v>233.40600599999999</v>
      </c>
      <c r="G129">
        <v>33544600</v>
      </c>
    </row>
    <row r="130" spans="1:7">
      <c r="A130" s="12">
        <v>42027</v>
      </c>
      <c r="B130">
        <v>233.516998</v>
      </c>
      <c r="C130">
        <v>234.845001</v>
      </c>
      <c r="D130">
        <v>225.195999</v>
      </c>
      <c r="E130">
        <v>232.878998</v>
      </c>
      <c r="F130">
        <v>232.878998</v>
      </c>
      <c r="G130">
        <v>24621700</v>
      </c>
    </row>
    <row r="131" spans="1:7">
      <c r="A131" s="12">
        <v>42028</v>
      </c>
      <c r="B131">
        <v>232.699997</v>
      </c>
      <c r="C131">
        <v>248.21000699999999</v>
      </c>
      <c r="D131">
        <v>230.02200300000001</v>
      </c>
      <c r="E131">
        <v>247.84700000000001</v>
      </c>
      <c r="F131">
        <v>247.84700000000001</v>
      </c>
      <c r="G131">
        <v>24782500</v>
      </c>
    </row>
    <row r="132" spans="1:7">
      <c r="A132" s="12">
        <v>42029</v>
      </c>
      <c r="B132">
        <v>247.35200499999999</v>
      </c>
      <c r="C132">
        <v>255.074005</v>
      </c>
      <c r="D132">
        <v>243.88999899999999</v>
      </c>
      <c r="E132">
        <v>253.71800200000001</v>
      </c>
      <c r="F132">
        <v>253.71800200000001</v>
      </c>
      <c r="G132">
        <v>33582700</v>
      </c>
    </row>
    <row r="133" spans="1:7">
      <c r="A133" s="12">
        <v>42030</v>
      </c>
      <c r="B133">
        <v>254.07899499999999</v>
      </c>
      <c r="C133">
        <v>309.38400300000001</v>
      </c>
      <c r="D133">
        <v>254.07899499999999</v>
      </c>
      <c r="E133">
        <v>273.47299199999998</v>
      </c>
      <c r="F133">
        <v>273.47299199999998</v>
      </c>
      <c r="G133">
        <v>106794000</v>
      </c>
    </row>
    <row r="134" spans="1:7">
      <c r="A134" s="12">
        <v>42031</v>
      </c>
      <c r="B134">
        <v>273.16699199999999</v>
      </c>
      <c r="C134">
        <v>275.48001099999999</v>
      </c>
      <c r="D134">
        <v>250.65299999999999</v>
      </c>
      <c r="E134">
        <v>263.47500600000001</v>
      </c>
      <c r="F134">
        <v>263.47500600000001</v>
      </c>
      <c r="G134">
        <v>44399000</v>
      </c>
    </row>
    <row r="135" spans="1:7">
      <c r="A135" s="12">
        <v>42032</v>
      </c>
      <c r="B135">
        <v>263.35101300000002</v>
      </c>
      <c r="C135">
        <v>266.53500400000001</v>
      </c>
      <c r="D135">
        <v>227.04600500000001</v>
      </c>
      <c r="E135">
        <v>233.91499300000001</v>
      </c>
      <c r="F135">
        <v>233.91499300000001</v>
      </c>
      <c r="G135">
        <v>44352200</v>
      </c>
    </row>
    <row r="136" spans="1:7">
      <c r="A136" s="12">
        <v>42033</v>
      </c>
      <c r="B136">
        <v>233.348007</v>
      </c>
      <c r="C136">
        <v>238.705994</v>
      </c>
      <c r="D136">
        <v>220.712006</v>
      </c>
      <c r="E136">
        <v>233.51300000000001</v>
      </c>
      <c r="F136">
        <v>233.51300000000001</v>
      </c>
      <c r="G136">
        <v>32213400</v>
      </c>
    </row>
    <row r="137" spans="1:7">
      <c r="A137" s="12">
        <v>42034</v>
      </c>
      <c r="B137">
        <v>232.77200300000001</v>
      </c>
      <c r="C137">
        <v>242.850998</v>
      </c>
      <c r="D137">
        <v>225.83900499999999</v>
      </c>
      <c r="E137">
        <v>226.425003</v>
      </c>
      <c r="F137">
        <v>226.425003</v>
      </c>
      <c r="G137">
        <v>26605200</v>
      </c>
    </row>
    <row r="138" spans="1:7">
      <c r="A138" s="12">
        <v>42035</v>
      </c>
      <c r="B138">
        <v>226.44099399999999</v>
      </c>
      <c r="C138">
        <v>233.503998</v>
      </c>
      <c r="D138">
        <v>216.30900600000001</v>
      </c>
      <c r="E138">
        <v>217.46400499999999</v>
      </c>
      <c r="F138">
        <v>217.46400499999999</v>
      </c>
      <c r="G138">
        <v>23348200</v>
      </c>
    </row>
    <row r="139" spans="1:7">
      <c r="A139" s="12">
        <v>42036</v>
      </c>
      <c r="B139">
        <v>216.86700400000001</v>
      </c>
      <c r="C139">
        <v>231.574005</v>
      </c>
      <c r="D139">
        <v>212.01499899999999</v>
      </c>
      <c r="E139">
        <v>226.97200000000001</v>
      </c>
      <c r="F139">
        <v>226.97200000000001</v>
      </c>
      <c r="G139">
        <v>29128500</v>
      </c>
    </row>
    <row r="140" spans="1:7">
      <c r="A140" s="12">
        <v>42037</v>
      </c>
      <c r="B140">
        <v>226.49099699999999</v>
      </c>
      <c r="C140">
        <v>242.175003</v>
      </c>
      <c r="D140">
        <v>222.658997</v>
      </c>
      <c r="E140">
        <v>238.229004</v>
      </c>
      <c r="F140">
        <v>238.229004</v>
      </c>
      <c r="G140">
        <v>30612100</v>
      </c>
    </row>
    <row r="141" spans="1:7">
      <c r="A141" s="12">
        <v>42038</v>
      </c>
      <c r="B141">
        <v>237.45399499999999</v>
      </c>
      <c r="C141">
        <v>245.95700099999999</v>
      </c>
      <c r="D141">
        <v>224.483002</v>
      </c>
      <c r="E141">
        <v>227.26800499999999</v>
      </c>
      <c r="F141">
        <v>227.26800499999999</v>
      </c>
      <c r="G141">
        <v>40783700</v>
      </c>
    </row>
    <row r="142" spans="1:7">
      <c r="A142" s="12">
        <v>42039</v>
      </c>
      <c r="B142">
        <v>227.51100199999999</v>
      </c>
      <c r="C142">
        <v>230.057999</v>
      </c>
      <c r="D142">
        <v>221.11300700000001</v>
      </c>
      <c r="E142">
        <v>226.85299699999999</v>
      </c>
      <c r="F142">
        <v>226.85299699999999</v>
      </c>
      <c r="G142">
        <v>26594300</v>
      </c>
    </row>
    <row r="143" spans="1:7">
      <c r="A143" s="12">
        <v>42040</v>
      </c>
      <c r="B143">
        <v>227.66499300000001</v>
      </c>
      <c r="C143">
        <v>239.404999</v>
      </c>
      <c r="D143">
        <v>214.72500600000001</v>
      </c>
      <c r="E143">
        <v>217.11099200000001</v>
      </c>
      <c r="F143">
        <v>217.11099200000001</v>
      </c>
      <c r="G143">
        <v>22516400</v>
      </c>
    </row>
    <row r="144" spans="1:7">
      <c r="A144" s="12">
        <v>42041</v>
      </c>
      <c r="B144">
        <v>216.92300399999999</v>
      </c>
      <c r="C144">
        <v>230.509995</v>
      </c>
      <c r="D144">
        <v>216.23199500000001</v>
      </c>
      <c r="E144">
        <v>222.266006</v>
      </c>
      <c r="F144">
        <v>222.266006</v>
      </c>
      <c r="G144">
        <v>24435300</v>
      </c>
    </row>
    <row r="145" spans="1:7">
      <c r="A145" s="12">
        <v>42042</v>
      </c>
      <c r="B145">
        <v>222.63299599999999</v>
      </c>
      <c r="C145">
        <v>230.29899599999999</v>
      </c>
      <c r="D145">
        <v>222.60699500000001</v>
      </c>
      <c r="E145">
        <v>227.753998</v>
      </c>
      <c r="F145">
        <v>227.753998</v>
      </c>
      <c r="G145">
        <v>21604200</v>
      </c>
    </row>
    <row r="146" spans="1:7">
      <c r="A146" s="12">
        <v>42043</v>
      </c>
      <c r="B146">
        <v>227.692993</v>
      </c>
      <c r="C146">
        <v>229.43800400000001</v>
      </c>
      <c r="D146">
        <v>221.07699600000001</v>
      </c>
      <c r="E146">
        <v>223.412003</v>
      </c>
      <c r="F146">
        <v>223.412003</v>
      </c>
      <c r="G146">
        <v>17145200</v>
      </c>
    </row>
    <row r="147" spans="1:7">
      <c r="A147" s="12">
        <v>42044</v>
      </c>
      <c r="B147">
        <v>223.38900799999999</v>
      </c>
      <c r="C147">
        <v>223.97700499999999</v>
      </c>
      <c r="D147">
        <v>217.01899700000001</v>
      </c>
      <c r="E147">
        <v>220.11000100000001</v>
      </c>
      <c r="F147">
        <v>220.11000100000001</v>
      </c>
      <c r="G147">
        <v>27791300</v>
      </c>
    </row>
    <row r="148" spans="1:7">
      <c r="A148" s="12">
        <v>42045</v>
      </c>
      <c r="B148">
        <v>220.28199799999999</v>
      </c>
      <c r="C148">
        <v>221.807007</v>
      </c>
      <c r="D148">
        <v>215.33200099999999</v>
      </c>
      <c r="E148">
        <v>219.83900499999999</v>
      </c>
      <c r="F148">
        <v>219.83900499999999</v>
      </c>
      <c r="G148">
        <v>21115100</v>
      </c>
    </row>
    <row r="149" spans="1:7">
      <c r="A149" s="12">
        <v>42046</v>
      </c>
      <c r="B149">
        <v>219.73199500000001</v>
      </c>
      <c r="C149">
        <v>223.40600599999999</v>
      </c>
      <c r="D149">
        <v>218.074005</v>
      </c>
      <c r="E149">
        <v>219.18499800000001</v>
      </c>
      <c r="F149">
        <v>219.18499800000001</v>
      </c>
      <c r="G149">
        <v>17201900</v>
      </c>
    </row>
    <row r="150" spans="1:7">
      <c r="A150" s="12">
        <v>42047</v>
      </c>
      <c r="B150">
        <v>219.20799299999999</v>
      </c>
      <c r="C150">
        <v>222.199005</v>
      </c>
      <c r="D150">
        <v>217.61399800000001</v>
      </c>
      <c r="E150">
        <v>221.76400799999999</v>
      </c>
      <c r="F150">
        <v>221.76400799999999</v>
      </c>
      <c r="G150">
        <v>15206200</v>
      </c>
    </row>
    <row r="151" spans="1:7">
      <c r="A151" s="12">
        <v>42048</v>
      </c>
      <c r="B151">
        <v>221.96899400000001</v>
      </c>
      <c r="C151">
        <v>240.25900300000001</v>
      </c>
      <c r="D151">
        <v>221.26199299999999</v>
      </c>
      <c r="E151">
        <v>235.42700199999999</v>
      </c>
      <c r="F151">
        <v>235.42700199999999</v>
      </c>
      <c r="G151">
        <v>42744400</v>
      </c>
    </row>
    <row r="152" spans="1:7">
      <c r="A152" s="12">
        <v>42049</v>
      </c>
      <c r="B152">
        <v>235.52799999999999</v>
      </c>
      <c r="C152">
        <v>259.80801400000001</v>
      </c>
      <c r="D152">
        <v>235.52799999999999</v>
      </c>
      <c r="E152">
        <v>257.32101399999999</v>
      </c>
      <c r="F152">
        <v>257.32101399999999</v>
      </c>
      <c r="G152">
        <v>49732500</v>
      </c>
    </row>
    <row r="153" spans="1:7">
      <c r="A153" s="12">
        <v>42050</v>
      </c>
      <c r="B153">
        <v>257.50698899999998</v>
      </c>
      <c r="C153">
        <v>265.61099200000001</v>
      </c>
      <c r="D153">
        <v>227.68400600000001</v>
      </c>
      <c r="E153">
        <v>234.824997</v>
      </c>
      <c r="F153">
        <v>234.824997</v>
      </c>
      <c r="G153">
        <v>56552400</v>
      </c>
    </row>
    <row r="154" spans="1:7">
      <c r="A154" s="12">
        <v>42051</v>
      </c>
      <c r="B154">
        <v>234.824997</v>
      </c>
      <c r="C154">
        <v>239.520996</v>
      </c>
      <c r="D154">
        <v>229.02200300000001</v>
      </c>
      <c r="E154">
        <v>233.84300200000001</v>
      </c>
      <c r="F154">
        <v>233.84300200000001</v>
      </c>
      <c r="G154">
        <v>28153700</v>
      </c>
    </row>
    <row r="155" spans="1:7">
      <c r="A155" s="12">
        <v>42052</v>
      </c>
      <c r="B155">
        <v>233.421997</v>
      </c>
      <c r="C155">
        <v>245.77499399999999</v>
      </c>
      <c r="D155">
        <v>232.31399500000001</v>
      </c>
      <c r="E155">
        <v>243.61000100000001</v>
      </c>
      <c r="F155">
        <v>243.61000100000001</v>
      </c>
      <c r="G155">
        <v>27363100</v>
      </c>
    </row>
    <row r="156" spans="1:7">
      <c r="A156" s="12">
        <v>42053</v>
      </c>
      <c r="B156">
        <v>243.779999</v>
      </c>
      <c r="C156">
        <v>244.25100699999999</v>
      </c>
      <c r="D156">
        <v>232.33999600000001</v>
      </c>
      <c r="E156">
        <v>236.32600400000001</v>
      </c>
      <c r="F156">
        <v>236.32600400000001</v>
      </c>
      <c r="G156">
        <v>25200800</v>
      </c>
    </row>
    <row r="157" spans="1:7">
      <c r="A157" s="12">
        <v>42054</v>
      </c>
      <c r="B157">
        <v>236.41000399999999</v>
      </c>
      <c r="C157">
        <v>242.671997</v>
      </c>
      <c r="D157">
        <v>235.591995</v>
      </c>
      <c r="E157">
        <v>240.283005</v>
      </c>
      <c r="F157">
        <v>240.283005</v>
      </c>
      <c r="G157">
        <v>18270500</v>
      </c>
    </row>
    <row r="158" spans="1:7">
      <c r="A158" s="12">
        <v>42055</v>
      </c>
      <c r="B158">
        <v>240.25100699999999</v>
      </c>
      <c r="C158">
        <v>247.100998</v>
      </c>
      <c r="D158">
        <v>239.29899599999999</v>
      </c>
      <c r="E158">
        <v>243.77900700000001</v>
      </c>
      <c r="F158">
        <v>243.77900700000001</v>
      </c>
      <c r="G158">
        <v>23876700</v>
      </c>
    </row>
    <row r="159" spans="1:7">
      <c r="A159" s="12">
        <v>42056</v>
      </c>
      <c r="B159">
        <v>243.75199900000001</v>
      </c>
      <c r="C159">
        <v>255.320007</v>
      </c>
      <c r="D159">
        <v>243.18400600000001</v>
      </c>
      <c r="E159">
        <v>244.533997</v>
      </c>
      <c r="F159">
        <v>244.533997</v>
      </c>
      <c r="G159">
        <v>12284200</v>
      </c>
    </row>
    <row r="160" spans="1:7">
      <c r="A160" s="12">
        <v>42057</v>
      </c>
      <c r="B160">
        <v>244.544006</v>
      </c>
      <c r="C160">
        <v>246.391998</v>
      </c>
      <c r="D160">
        <v>233.850998</v>
      </c>
      <c r="E160">
        <v>235.97700499999999</v>
      </c>
      <c r="F160">
        <v>235.97700499999999</v>
      </c>
      <c r="G160">
        <v>19527000</v>
      </c>
    </row>
    <row r="161" spans="1:7">
      <c r="A161" s="12">
        <v>42058</v>
      </c>
      <c r="B161">
        <v>235.99499499999999</v>
      </c>
      <c r="C161">
        <v>240.108994</v>
      </c>
      <c r="D161">
        <v>232.42100500000001</v>
      </c>
      <c r="E161">
        <v>238.891998</v>
      </c>
      <c r="F161">
        <v>238.891998</v>
      </c>
      <c r="G161">
        <v>16400000</v>
      </c>
    </row>
    <row r="162" spans="1:7">
      <c r="A162" s="12">
        <v>42059</v>
      </c>
      <c r="B162">
        <v>238.99800099999999</v>
      </c>
      <c r="C162">
        <v>239.90100100000001</v>
      </c>
      <c r="D162">
        <v>236.401993</v>
      </c>
      <c r="E162">
        <v>238.73500100000001</v>
      </c>
      <c r="F162">
        <v>238.73500100000001</v>
      </c>
      <c r="G162">
        <v>14200400</v>
      </c>
    </row>
    <row r="163" spans="1:7">
      <c r="A163" s="12">
        <v>42060</v>
      </c>
      <c r="B163">
        <v>238.88999899999999</v>
      </c>
      <c r="C163">
        <v>239.33999600000001</v>
      </c>
      <c r="D163">
        <v>235.529999</v>
      </c>
      <c r="E163">
        <v>237.470001</v>
      </c>
      <c r="F163">
        <v>237.470001</v>
      </c>
      <c r="G163">
        <v>11496200</v>
      </c>
    </row>
    <row r="164" spans="1:7">
      <c r="A164" s="12">
        <v>42061</v>
      </c>
      <c r="B164">
        <v>237.337006</v>
      </c>
      <c r="C164">
        <v>237.71000699999999</v>
      </c>
      <c r="D164">
        <v>234.25700399999999</v>
      </c>
      <c r="E164">
        <v>236.425995</v>
      </c>
      <c r="F164">
        <v>236.425995</v>
      </c>
      <c r="G164">
        <v>13619400</v>
      </c>
    </row>
    <row r="165" spans="1:7">
      <c r="A165" s="12">
        <v>42062</v>
      </c>
      <c r="B165">
        <v>236.43600499999999</v>
      </c>
      <c r="C165">
        <v>256.65301499999998</v>
      </c>
      <c r="D165">
        <v>236.43600499999999</v>
      </c>
      <c r="E165">
        <v>253.828003</v>
      </c>
      <c r="F165">
        <v>253.828003</v>
      </c>
      <c r="G165">
        <v>44013900</v>
      </c>
    </row>
    <row r="166" spans="1:7">
      <c r="A166" s="12">
        <v>42063</v>
      </c>
      <c r="B166">
        <v>253.520004</v>
      </c>
      <c r="C166">
        <v>254.692001</v>
      </c>
      <c r="D166">
        <v>249.479004</v>
      </c>
      <c r="E166">
        <v>254.26300000000001</v>
      </c>
      <c r="F166">
        <v>254.26300000000001</v>
      </c>
      <c r="G166">
        <v>13949300</v>
      </c>
    </row>
    <row r="167" spans="1:7">
      <c r="A167" s="12">
        <v>42064</v>
      </c>
      <c r="B167">
        <v>254.283005</v>
      </c>
      <c r="C167">
        <v>261.66000400000001</v>
      </c>
      <c r="D167">
        <v>245.932999</v>
      </c>
      <c r="E167">
        <v>260.20199600000001</v>
      </c>
      <c r="F167">
        <v>260.20199600000001</v>
      </c>
      <c r="G167">
        <v>25213700</v>
      </c>
    </row>
    <row r="168" spans="1:7">
      <c r="A168" s="12">
        <v>42065</v>
      </c>
      <c r="B168">
        <v>260.35699499999998</v>
      </c>
      <c r="C168">
        <v>276.300995</v>
      </c>
      <c r="D168">
        <v>258.31298800000002</v>
      </c>
      <c r="E168">
        <v>275.67001299999998</v>
      </c>
      <c r="F168">
        <v>275.67001299999998</v>
      </c>
      <c r="G168">
        <v>40465700</v>
      </c>
    </row>
    <row r="169" spans="1:7">
      <c r="A169" s="12">
        <v>42066</v>
      </c>
      <c r="B169">
        <v>275.04599000000002</v>
      </c>
      <c r="C169">
        <v>285.79599000000002</v>
      </c>
      <c r="D169">
        <v>268.16101099999997</v>
      </c>
      <c r="E169">
        <v>281.70199600000001</v>
      </c>
      <c r="F169">
        <v>281.70199600000001</v>
      </c>
      <c r="G169">
        <v>50461300</v>
      </c>
    </row>
    <row r="170" spans="1:7">
      <c r="A170" s="12">
        <v>42067</v>
      </c>
      <c r="B170">
        <v>281.98998999999998</v>
      </c>
      <c r="C170">
        <v>284.22500600000001</v>
      </c>
      <c r="D170">
        <v>268.12600700000002</v>
      </c>
      <c r="E170">
        <v>273.09201000000002</v>
      </c>
      <c r="F170">
        <v>273.09201000000002</v>
      </c>
      <c r="G170">
        <v>41383000</v>
      </c>
    </row>
    <row r="171" spans="1:7">
      <c r="A171" s="12">
        <v>42068</v>
      </c>
      <c r="B171">
        <v>272.739014</v>
      </c>
      <c r="C171">
        <v>281.66699199999999</v>
      </c>
      <c r="D171">
        <v>264.76901199999998</v>
      </c>
      <c r="E171">
        <v>276.17800899999997</v>
      </c>
      <c r="F171">
        <v>276.17800899999997</v>
      </c>
      <c r="G171">
        <v>41302400</v>
      </c>
    </row>
    <row r="172" spans="1:7">
      <c r="A172" s="12">
        <v>42069</v>
      </c>
      <c r="B172">
        <v>275.60000600000001</v>
      </c>
      <c r="C172">
        <v>277.608002</v>
      </c>
      <c r="D172">
        <v>270.01501500000001</v>
      </c>
      <c r="E172">
        <v>272.72299199999998</v>
      </c>
      <c r="F172">
        <v>272.72299199999998</v>
      </c>
      <c r="G172">
        <v>28918900</v>
      </c>
    </row>
    <row r="173" spans="1:7">
      <c r="A173" s="12">
        <v>42070</v>
      </c>
      <c r="B173">
        <v>272.29400600000002</v>
      </c>
      <c r="C173">
        <v>277.85400399999997</v>
      </c>
      <c r="D173">
        <v>270.13299599999999</v>
      </c>
      <c r="E173">
        <v>276.260986</v>
      </c>
      <c r="F173">
        <v>276.260986</v>
      </c>
      <c r="G173">
        <v>17825900</v>
      </c>
    </row>
    <row r="174" spans="1:7">
      <c r="A174" s="12">
        <v>42071</v>
      </c>
      <c r="B174">
        <v>276.43301400000001</v>
      </c>
      <c r="C174">
        <v>277.858002</v>
      </c>
      <c r="D174">
        <v>272.56500199999999</v>
      </c>
      <c r="E174">
        <v>274.35400399999997</v>
      </c>
      <c r="F174">
        <v>274.35400399999997</v>
      </c>
      <c r="G174">
        <v>22067900</v>
      </c>
    </row>
    <row r="175" spans="1:7">
      <c r="A175" s="12">
        <v>42072</v>
      </c>
      <c r="B175">
        <v>274.81201199999998</v>
      </c>
      <c r="C175">
        <v>292.70098899999999</v>
      </c>
      <c r="D175">
        <v>273.89300500000002</v>
      </c>
      <c r="E175">
        <v>289.60699499999998</v>
      </c>
      <c r="F175">
        <v>289.60699499999998</v>
      </c>
      <c r="G175">
        <v>59178200</v>
      </c>
    </row>
    <row r="176" spans="1:7">
      <c r="A176" s="12">
        <v>42073</v>
      </c>
      <c r="B176">
        <v>289.86200000000002</v>
      </c>
      <c r="C176">
        <v>300.04400600000002</v>
      </c>
      <c r="D176">
        <v>289.74301100000002</v>
      </c>
      <c r="E176">
        <v>291.76001000000002</v>
      </c>
      <c r="F176">
        <v>291.76001000000002</v>
      </c>
      <c r="G176">
        <v>67770800</v>
      </c>
    </row>
    <row r="177" spans="1:7">
      <c r="A177" s="12">
        <v>42074</v>
      </c>
      <c r="B177">
        <v>291.52499399999999</v>
      </c>
      <c r="C177">
        <v>297.39099099999999</v>
      </c>
      <c r="D177">
        <v>290.50799599999999</v>
      </c>
      <c r="E177">
        <v>296.37899800000002</v>
      </c>
      <c r="F177">
        <v>296.37899800000002</v>
      </c>
      <c r="G177">
        <v>33963900</v>
      </c>
    </row>
    <row r="178" spans="1:7">
      <c r="A178" s="12">
        <v>42075</v>
      </c>
      <c r="B178">
        <v>296.12701399999997</v>
      </c>
      <c r="C178">
        <v>297.08801299999999</v>
      </c>
      <c r="D178">
        <v>292.41299400000003</v>
      </c>
      <c r="E178">
        <v>294.35400399999997</v>
      </c>
      <c r="F178">
        <v>294.35400399999997</v>
      </c>
      <c r="G178">
        <v>32585200</v>
      </c>
    </row>
    <row r="179" spans="1:7">
      <c r="A179" s="12">
        <v>42076</v>
      </c>
      <c r="B179">
        <v>294.11801100000002</v>
      </c>
      <c r="C179">
        <v>294.49798600000003</v>
      </c>
      <c r="D179">
        <v>285.33700599999997</v>
      </c>
      <c r="E179">
        <v>285.33700599999997</v>
      </c>
      <c r="F179">
        <v>285.33700599999997</v>
      </c>
      <c r="G179">
        <v>31421500</v>
      </c>
    </row>
    <row r="180" spans="1:7">
      <c r="A180" s="12">
        <v>42077</v>
      </c>
      <c r="B180">
        <v>284.44198599999999</v>
      </c>
      <c r="C180">
        <v>286.34201000000002</v>
      </c>
      <c r="D180">
        <v>280.97601300000002</v>
      </c>
      <c r="E180">
        <v>281.88501000000002</v>
      </c>
      <c r="F180">
        <v>281.88501000000002</v>
      </c>
      <c r="G180">
        <v>22612300</v>
      </c>
    </row>
    <row r="181" spans="1:7">
      <c r="A181" s="12">
        <v>42078</v>
      </c>
      <c r="B181">
        <v>281.42498799999998</v>
      </c>
      <c r="C181">
        <v>286.52899200000002</v>
      </c>
      <c r="D181">
        <v>280.99600199999998</v>
      </c>
      <c r="E181">
        <v>286.39300500000002</v>
      </c>
      <c r="F181">
        <v>286.39300500000002</v>
      </c>
      <c r="G181">
        <v>11970100</v>
      </c>
    </row>
    <row r="182" spans="1:7">
      <c r="A182" s="12">
        <v>42079</v>
      </c>
      <c r="B182">
        <v>285.68499800000001</v>
      </c>
      <c r="C182">
        <v>294.11200000000002</v>
      </c>
      <c r="D182">
        <v>285.68499800000001</v>
      </c>
      <c r="E182">
        <v>290.59298699999999</v>
      </c>
      <c r="F182">
        <v>290.59298699999999</v>
      </c>
      <c r="G182">
        <v>21516100</v>
      </c>
    </row>
    <row r="183" spans="1:7">
      <c r="A183" s="12">
        <v>42080</v>
      </c>
      <c r="B183">
        <v>290.59500100000002</v>
      </c>
      <c r="C183">
        <v>292.36498999999998</v>
      </c>
      <c r="D183">
        <v>284.37399299999998</v>
      </c>
      <c r="E183">
        <v>285.50500499999998</v>
      </c>
      <c r="F183">
        <v>285.50500499999998</v>
      </c>
      <c r="G183">
        <v>21497200</v>
      </c>
    </row>
    <row r="184" spans="1:7">
      <c r="A184" s="12">
        <v>42081</v>
      </c>
      <c r="B184">
        <v>285.06698599999999</v>
      </c>
      <c r="C184">
        <v>285.33599900000002</v>
      </c>
      <c r="D184">
        <v>249.86999499999999</v>
      </c>
      <c r="E184">
        <v>256.29901100000001</v>
      </c>
      <c r="F184">
        <v>256.29901100000001</v>
      </c>
      <c r="G184">
        <v>57008000</v>
      </c>
    </row>
    <row r="185" spans="1:7">
      <c r="A185" s="12">
        <v>42082</v>
      </c>
      <c r="B185">
        <v>255.88000500000001</v>
      </c>
      <c r="C185">
        <v>264.243988</v>
      </c>
      <c r="D185">
        <v>248.63600199999999</v>
      </c>
      <c r="E185">
        <v>260.92800899999997</v>
      </c>
      <c r="F185">
        <v>260.92800899999997</v>
      </c>
      <c r="G185">
        <v>52732000</v>
      </c>
    </row>
    <row r="186" spans="1:7">
      <c r="A186" s="12">
        <v>42083</v>
      </c>
      <c r="B186">
        <v>260.95599399999998</v>
      </c>
      <c r="C186">
        <v>264.84799199999998</v>
      </c>
      <c r="D186">
        <v>259.16198700000001</v>
      </c>
      <c r="E186">
        <v>261.74899299999998</v>
      </c>
      <c r="F186">
        <v>261.74899299999998</v>
      </c>
      <c r="G186">
        <v>18456700</v>
      </c>
    </row>
    <row r="187" spans="1:7">
      <c r="A187" s="12">
        <v>42084</v>
      </c>
      <c r="B187">
        <v>261.64401199999998</v>
      </c>
      <c r="C187">
        <v>262.19601399999999</v>
      </c>
      <c r="D187">
        <v>255.64999399999999</v>
      </c>
      <c r="E187">
        <v>260.02499399999999</v>
      </c>
      <c r="F187">
        <v>260.02499399999999</v>
      </c>
      <c r="G187">
        <v>17130100</v>
      </c>
    </row>
    <row r="188" spans="1:7">
      <c r="A188" s="12">
        <v>42085</v>
      </c>
      <c r="B188">
        <v>259.91699199999999</v>
      </c>
      <c r="C188">
        <v>269.74700899999999</v>
      </c>
      <c r="D188">
        <v>259.58999599999999</v>
      </c>
      <c r="E188">
        <v>267.959991</v>
      </c>
      <c r="F188">
        <v>267.959991</v>
      </c>
      <c r="G188">
        <v>18438100</v>
      </c>
    </row>
    <row r="189" spans="1:7">
      <c r="A189" s="12">
        <v>42086</v>
      </c>
      <c r="B189">
        <v>267.89498900000001</v>
      </c>
      <c r="C189">
        <v>277.29699699999998</v>
      </c>
      <c r="D189">
        <v>261.74499500000002</v>
      </c>
      <c r="E189">
        <v>266.73998999999998</v>
      </c>
      <c r="F189">
        <v>266.73998999999998</v>
      </c>
      <c r="G189">
        <v>22811900</v>
      </c>
    </row>
    <row r="190" spans="1:7">
      <c r="A190" s="12">
        <v>42087</v>
      </c>
      <c r="B190">
        <v>266.57699600000001</v>
      </c>
      <c r="C190">
        <v>267.00299100000001</v>
      </c>
      <c r="D190">
        <v>244.154999</v>
      </c>
      <c r="E190">
        <v>245.595001</v>
      </c>
      <c r="F190">
        <v>245.595001</v>
      </c>
      <c r="G190">
        <v>40073700</v>
      </c>
    </row>
    <row r="191" spans="1:7">
      <c r="A191" s="12">
        <v>42088</v>
      </c>
      <c r="B191">
        <v>247.47200000000001</v>
      </c>
      <c r="C191">
        <v>249.19000199999999</v>
      </c>
      <c r="D191">
        <v>236.51499899999999</v>
      </c>
      <c r="E191">
        <v>246.19700599999999</v>
      </c>
      <c r="F191">
        <v>246.19700599999999</v>
      </c>
      <c r="G191">
        <v>35866900</v>
      </c>
    </row>
    <row r="192" spans="1:7">
      <c r="A192" s="12">
        <v>42089</v>
      </c>
      <c r="B192">
        <v>246.27600100000001</v>
      </c>
      <c r="C192">
        <v>254.354004</v>
      </c>
      <c r="D192">
        <v>244.904999</v>
      </c>
      <c r="E192">
        <v>248.53199799999999</v>
      </c>
      <c r="F192">
        <v>248.53199799999999</v>
      </c>
      <c r="G192">
        <v>25730000</v>
      </c>
    </row>
    <row r="193" spans="1:7">
      <c r="A193" s="12">
        <v>42090</v>
      </c>
      <c r="B193">
        <v>248.56599399999999</v>
      </c>
      <c r="C193">
        <v>256.81100500000002</v>
      </c>
      <c r="D193">
        <v>245.212997</v>
      </c>
      <c r="E193">
        <v>247.02900700000001</v>
      </c>
      <c r="F193">
        <v>247.02900700000001</v>
      </c>
      <c r="G193">
        <v>17274900</v>
      </c>
    </row>
    <row r="194" spans="1:7">
      <c r="A194" s="12">
        <v>42091</v>
      </c>
      <c r="B194">
        <v>246.97500600000001</v>
      </c>
      <c r="C194">
        <v>254.20500200000001</v>
      </c>
      <c r="D194">
        <v>246.97500600000001</v>
      </c>
      <c r="E194">
        <v>252.79800399999999</v>
      </c>
      <c r="F194">
        <v>252.79800399999999</v>
      </c>
      <c r="G194">
        <v>16040900</v>
      </c>
    </row>
    <row r="195" spans="1:7">
      <c r="A195" s="12">
        <v>42092</v>
      </c>
      <c r="B195">
        <v>252.740005</v>
      </c>
      <c r="C195">
        <v>253.13900799999999</v>
      </c>
      <c r="D195">
        <v>240.85000600000001</v>
      </c>
      <c r="E195">
        <v>242.712997</v>
      </c>
      <c r="F195">
        <v>242.712997</v>
      </c>
      <c r="G195">
        <v>21699400</v>
      </c>
    </row>
    <row r="196" spans="1:7">
      <c r="A196" s="12">
        <v>42093</v>
      </c>
      <c r="B196">
        <v>242.878998</v>
      </c>
      <c r="C196">
        <v>249.24200400000001</v>
      </c>
      <c r="D196">
        <v>239.21400499999999</v>
      </c>
      <c r="E196">
        <v>247.52600100000001</v>
      </c>
      <c r="F196">
        <v>247.52600100000001</v>
      </c>
      <c r="G196">
        <v>23009600</v>
      </c>
    </row>
    <row r="197" spans="1:7">
      <c r="A197" s="12">
        <v>42094</v>
      </c>
      <c r="B197">
        <v>247.45399499999999</v>
      </c>
      <c r="C197">
        <v>248.729996</v>
      </c>
      <c r="D197">
        <v>242.73899800000001</v>
      </c>
      <c r="E197">
        <v>244.22399899999999</v>
      </c>
      <c r="F197">
        <v>244.22399899999999</v>
      </c>
      <c r="G197">
        <v>22672000</v>
      </c>
    </row>
    <row r="198" spans="1:7">
      <c r="A198" s="12">
        <v>42095</v>
      </c>
      <c r="B198">
        <v>244.223007</v>
      </c>
      <c r="C198">
        <v>247.541</v>
      </c>
      <c r="D198">
        <v>241.16000399999999</v>
      </c>
      <c r="E198">
        <v>247.27200300000001</v>
      </c>
      <c r="F198">
        <v>247.27200300000001</v>
      </c>
      <c r="G198">
        <v>22877200</v>
      </c>
    </row>
    <row r="199" spans="1:7">
      <c r="A199" s="12">
        <v>42096</v>
      </c>
      <c r="B199">
        <v>247.08900499999999</v>
      </c>
      <c r="C199">
        <v>254.46099899999999</v>
      </c>
      <c r="D199">
        <v>245.416</v>
      </c>
      <c r="E199">
        <v>253.00500500000001</v>
      </c>
      <c r="F199">
        <v>253.00500500000001</v>
      </c>
      <c r="G199">
        <v>26272600</v>
      </c>
    </row>
    <row r="200" spans="1:7">
      <c r="A200" s="12">
        <v>42097</v>
      </c>
      <c r="B200">
        <v>253.074005</v>
      </c>
      <c r="C200">
        <v>256.04299900000001</v>
      </c>
      <c r="D200">
        <v>251.878998</v>
      </c>
      <c r="E200">
        <v>254.32200599999999</v>
      </c>
      <c r="F200">
        <v>254.32200599999999</v>
      </c>
      <c r="G200">
        <v>23146600</v>
      </c>
    </row>
    <row r="201" spans="1:7">
      <c r="A201" s="12">
        <v>42098</v>
      </c>
      <c r="B201">
        <v>254.291</v>
      </c>
      <c r="C201">
        <v>255.25799599999999</v>
      </c>
      <c r="D201">
        <v>251.10000600000001</v>
      </c>
      <c r="E201">
        <v>253.69700599999999</v>
      </c>
      <c r="F201">
        <v>253.69700599999999</v>
      </c>
      <c r="G201">
        <v>12493500</v>
      </c>
    </row>
    <row r="202" spans="1:7">
      <c r="A202" s="12">
        <v>42099</v>
      </c>
      <c r="B202">
        <v>253.76100199999999</v>
      </c>
      <c r="C202">
        <v>260.67498799999998</v>
      </c>
      <c r="D202">
        <v>251.942001</v>
      </c>
      <c r="E202">
        <v>260.59799199999998</v>
      </c>
      <c r="F202">
        <v>260.59799199999998</v>
      </c>
      <c r="G202">
        <v>19649200</v>
      </c>
    </row>
    <row r="203" spans="1:7">
      <c r="A203" s="12">
        <v>42100</v>
      </c>
      <c r="B203">
        <v>260.72100799999998</v>
      </c>
      <c r="C203">
        <v>261.79800399999999</v>
      </c>
      <c r="D203">
        <v>254.574997</v>
      </c>
      <c r="E203">
        <v>255.49200400000001</v>
      </c>
      <c r="F203">
        <v>255.49200400000001</v>
      </c>
      <c r="G203">
        <v>20034200</v>
      </c>
    </row>
    <row r="204" spans="1:7">
      <c r="A204" s="12">
        <v>42101</v>
      </c>
      <c r="B204">
        <v>255.274002</v>
      </c>
      <c r="C204">
        <v>255.804993</v>
      </c>
      <c r="D204">
        <v>252.20500200000001</v>
      </c>
      <c r="E204">
        <v>253.179993</v>
      </c>
      <c r="F204">
        <v>253.179993</v>
      </c>
      <c r="G204">
        <v>18467400</v>
      </c>
    </row>
    <row r="205" spans="1:7">
      <c r="A205" s="12">
        <v>42102</v>
      </c>
      <c r="B205">
        <v>253.06399500000001</v>
      </c>
      <c r="C205">
        <v>253.84700000000001</v>
      </c>
      <c r="D205">
        <v>244.21499600000001</v>
      </c>
      <c r="E205">
        <v>245.02200300000001</v>
      </c>
      <c r="F205">
        <v>245.02200300000001</v>
      </c>
      <c r="G205">
        <v>30086400</v>
      </c>
    </row>
    <row r="206" spans="1:7">
      <c r="A206" s="12">
        <v>42103</v>
      </c>
      <c r="B206">
        <v>244.75100699999999</v>
      </c>
      <c r="C206">
        <v>246.11799600000001</v>
      </c>
      <c r="D206">
        <v>239.39999399999999</v>
      </c>
      <c r="E206">
        <v>243.675995</v>
      </c>
      <c r="F206">
        <v>243.675995</v>
      </c>
      <c r="G206">
        <v>21643500</v>
      </c>
    </row>
    <row r="207" spans="1:7">
      <c r="A207" s="12">
        <v>42104</v>
      </c>
      <c r="B207">
        <v>243.69399999999999</v>
      </c>
      <c r="C207">
        <v>243.69399999999999</v>
      </c>
      <c r="D207">
        <v>232.770996</v>
      </c>
      <c r="E207">
        <v>236.07200599999999</v>
      </c>
      <c r="F207">
        <v>236.07200599999999</v>
      </c>
      <c r="G207">
        <v>28882000</v>
      </c>
    </row>
    <row r="208" spans="1:7">
      <c r="A208" s="12">
        <v>42105</v>
      </c>
      <c r="B208">
        <v>236.016006</v>
      </c>
      <c r="C208">
        <v>239.537003</v>
      </c>
      <c r="D208">
        <v>234.175003</v>
      </c>
      <c r="E208">
        <v>236.55200199999999</v>
      </c>
      <c r="F208">
        <v>236.55200199999999</v>
      </c>
      <c r="G208">
        <v>16365200</v>
      </c>
    </row>
    <row r="209" spans="1:7">
      <c r="A209" s="12">
        <v>42106</v>
      </c>
      <c r="B209">
        <v>236.53500399999999</v>
      </c>
      <c r="C209">
        <v>237.72799699999999</v>
      </c>
      <c r="D209">
        <v>233.49499499999999</v>
      </c>
      <c r="E209">
        <v>236.15299999999999</v>
      </c>
      <c r="F209">
        <v>236.15299999999999</v>
      </c>
      <c r="G209">
        <v>12387900</v>
      </c>
    </row>
    <row r="210" spans="1:7">
      <c r="A210" s="12">
        <v>42107</v>
      </c>
      <c r="B210">
        <v>235.949997</v>
      </c>
      <c r="C210">
        <v>236.93499800000001</v>
      </c>
      <c r="D210">
        <v>221.996002</v>
      </c>
      <c r="E210">
        <v>224.587006</v>
      </c>
      <c r="F210">
        <v>224.587006</v>
      </c>
      <c r="G210">
        <v>31181800</v>
      </c>
    </row>
    <row r="211" spans="1:7">
      <c r="A211" s="12">
        <v>42108</v>
      </c>
      <c r="B211">
        <v>224.75900300000001</v>
      </c>
      <c r="C211">
        <v>224.975998</v>
      </c>
      <c r="D211">
        <v>216.32299800000001</v>
      </c>
      <c r="E211">
        <v>219.158997</v>
      </c>
      <c r="F211">
        <v>219.158997</v>
      </c>
      <c r="G211">
        <v>31719000</v>
      </c>
    </row>
    <row r="212" spans="1:7">
      <c r="A212" s="12">
        <v>42109</v>
      </c>
      <c r="B212">
        <v>219.07299800000001</v>
      </c>
      <c r="C212">
        <v>223.83299299999999</v>
      </c>
      <c r="D212">
        <v>218.649002</v>
      </c>
      <c r="E212">
        <v>223.83299299999999</v>
      </c>
      <c r="F212">
        <v>223.83299299999999</v>
      </c>
      <c r="G212">
        <v>22562000</v>
      </c>
    </row>
    <row r="213" spans="1:7">
      <c r="A213" s="12">
        <v>42110</v>
      </c>
      <c r="B213">
        <v>223.91700700000001</v>
      </c>
      <c r="C213">
        <v>229.671997</v>
      </c>
      <c r="D213">
        <v>223.91700700000001</v>
      </c>
      <c r="E213">
        <v>228.57299800000001</v>
      </c>
      <c r="F213">
        <v>228.57299800000001</v>
      </c>
      <c r="G213">
        <v>24805400</v>
      </c>
    </row>
    <row r="214" spans="1:7">
      <c r="A214" s="12">
        <v>42111</v>
      </c>
      <c r="B214">
        <v>228.574997</v>
      </c>
      <c r="C214">
        <v>228.90600599999999</v>
      </c>
      <c r="D214">
        <v>221.942001</v>
      </c>
      <c r="E214">
        <v>222.88200399999999</v>
      </c>
      <c r="F214">
        <v>222.88200399999999</v>
      </c>
      <c r="G214">
        <v>20429800</v>
      </c>
    </row>
    <row r="215" spans="1:7">
      <c r="A215" s="12">
        <v>42112</v>
      </c>
      <c r="B215">
        <v>222.85299699999999</v>
      </c>
      <c r="C215">
        <v>224.31599399999999</v>
      </c>
      <c r="D215">
        <v>220.87600699999999</v>
      </c>
      <c r="E215">
        <v>223.35600299999999</v>
      </c>
      <c r="F215">
        <v>223.35600299999999</v>
      </c>
      <c r="G215">
        <v>12939000</v>
      </c>
    </row>
    <row r="216" spans="1:7">
      <c r="A216" s="12">
        <v>42113</v>
      </c>
      <c r="B216">
        <v>223.455994</v>
      </c>
      <c r="C216">
        <v>226.35299699999999</v>
      </c>
      <c r="D216">
        <v>222.37300099999999</v>
      </c>
      <c r="E216">
        <v>222.60000600000001</v>
      </c>
      <c r="F216">
        <v>222.60000600000001</v>
      </c>
      <c r="G216">
        <v>15021500</v>
      </c>
    </row>
    <row r="217" spans="1:7">
      <c r="A217" s="12">
        <v>42114</v>
      </c>
      <c r="B217">
        <v>222.61199999999999</v>
      </c>
      <c r="C217">
        <v>226.350998</v>
      </c>
      <c r="D217">
        <v>221.97700499999999</v>
      </c>
      <c r="E217">
        <v>224.62600699999999</v>
      </c>
      <c r="F217">
        <v>224.62600699999999</v>
      </c>
      <c r="G217">
        <v>18364700</v>
      </c>
    </row>
    <row r="218" spans="1:7">
      <c r="A218" s="12">
        <v>42115</v>
      </c>
      <c r="B218">
        <v>224.61999499999999</v>
      </c>
      <c r="C218">
        <v>235.26899700000001</v>
      </c>
      <c r="D218">
        <v>224.300995</v>
      </c>
      <c r="E218">
        <v>235.26899700000001</v>
      </c>
      <c r="F218">
        <v>235.26899700000001</v>
      </c>
      <c r="G218">
        <v>24978000</v>
      </c>
    </row>
    <row r="219" spans="1:7">
      <c r="A219" s="12">
        <v>42116</v>
      </c>
      <c r="B219">
        <v>235.60200499999999</v>
      </c>
      <c r="C219">
        <v>237.908997</v>
      </c>
      <c r="D219">
        <v>233.475998</v>
      </c>
      <c r="E219">
        <v>234.175995</v>
      </c>
      <c r="F219">
        <v>234.175995</v>
      </c>
      <c r="G219">
        <v>23847900</v>
      </c>
    </row>
    <row r="220" spans="1:7">
      <c r="A220" s="12">
        <v>42117</v>
      </c>
      <c r="B220">
        <v>234.05299400000001</v>
      </c>
      <c r="C220">
        <v>236.47500600000001</v>
      </c>
      <c r="D220">
        <v>233.199005</v>
      </c>
      <c r="E220">
        <v>236.462006</v>
      </c>
      <c r="F220">
        <v>236.462006</v>
      </c>
      <c r="G220">
        <v>17036000</v>
      </c>
    </row>
    <row r="221" spans="1:7">
      <c r="A221" s="12">
        <v>42118</v>
      </c>
      <c r="B221">
        <v>235.970001</v>
      </c>
      <c r="C221">
        <v>236.304993</v>
      </c>
      <c r="D221">
        <v>229.932999</v>
      </c>
      <c r="E221">
        <v>231.26800499999999</v>
      </c>
      <c r="F221">
        <v>231.26800499999999</v>
      </c>
      <c r="G221">
        <v>21448700</v>
      </c>
    </row>
    <row r="222" spans="1:7">
      <c r="A222" s="12">
        <v>42119</v>
      </c>
      <c r="B222">
        <v>231.23500100000001</v>
      </c>
      <c r="C222">
        <v>232.56100499999999</v>
      </c>
      <c r="D222">
        <v>226.337006</v>
      </c>
      <c r="E222">
        <v>226.38999899999999</v>
      </c>
      <c r="F222">
        <v>226.38999899999999</v>
      </c>
      <c r="G222">
        <v>13957200</v>
      </c>
    </row>
    <row r="223" spans="1:7">
      <c r="A223" s="12">
        <v>42120</v>
      </c>
      <c r="B223">
        <v>226.41000399999999</v>
      </c>
      <c r="C223">
        <v>226.94399999999999</v>
      </c>
      <c r="D223">
        <v>214.87399300000001</v>
      </c>
      <c r="E223">
        <v>219.429993</v>
      </c>
      <c r="F223">
        <v>219.429993</v>
      </c>
      <c r="G223">
        <v>28943700</v>
      </c>
    </row>
    <row r="224" spans="1:7">
      <c r="A224" s="12">
        <v>42121</v>
      </c>
      <c r="B224">
        <v>219.429001</v>
      </c>
      <c r="C224">
        <v>233.304993</v>
      </c>
      <c r="D224">
        <v>218.02299500000001</v>
      </c>
      <c r="E224">
        <v>229.28599500000001</v>
      </c>
      <c r="F224">
        <v>229.28599500000001</v>
      </c>
      <c r="G224">
        <v>38574000</v>
      </c>
    </row>
    <row r="225" spans="1:7">
      <c r="A225" s="12">
        <v>42122</v>
      </c>
      <c r="B225">
        <v>228.96899400000001</v>
      </c>
      <c r="C225">
        <v>229.49499499999999</v>
      </c>
      <c r="D225">
        <v>223.06899999999999</v>
      </c>
      <c r="E225">
        <v>225.854996</v>
      </c>
      <c r="F225">
        <v>225.854996</v>
      </c>
      <c r="G225">
        <v>21469200</v>
      </c>
    </row>
    <row r="226" spans="1:7">
      <c r="A226" s="12">
        <v>42123</v>
      </c>
      <c r="B226">
        <v>225.591003</v>
      </c>
      <c r="C226">
        <v>227.03999300000001</v>
      </c>
      <c r="D226">
        <v>223.429993</v>
      </c>
      <c r="E226">
        <v>225.807999</v>
      </c>
      <c r="F226">
        <v>225.807999</v>
      </c>
      <c r="G226">
        <v>18936500</v>
      </c>
    </row>
    <row r="227" spans="1:7">
      <c r="A227" s="12">
        <v>42124</v>
      </c>
      <c r="B227">
        <v>225.692993</v>
      </c>
      <c r="C227">
        <v>239.56300400000001</v>
      </c>
      <c r="D227">
        <v>224.99299600000001</v>
      </c>
      <c r="E227">
        <v>236.145004</v>
      </c>
      <c r="F227">
        <v>236.145004</v>
      </c>
      <c r="G227">
        <v>33818600</v>
      </c>
    </row>
    <row r="228" spans="1:7">
      <c r="A228" s="12">
        <v>42125</v>
      </c>
      <c r="B228">
        <v>235.93899500000001</v>
      </c>
      <c r="C228">
        <v>238.966003</v>
      </c>
      <c r="D228">
        <v>232.07899499999999</v>
      </c>
      <c r="E228">
        <v>232.07899499999999</v>
      </c>
      <c r="F228">
        <v>232.07899499999999</v>
      </c>
      <c r="G228">
        <v>18815300</v>
      </c>
    </row>
    <row r="229" spans="1:7">
      <c r="A229" s="12">
        <v>42126</v>
      </c>
      <c r="B229">
        <v>232.341003</v>
      </c>
      <c r="C229">
        <v>235.72700499999999</v>
      </c>
      <c r="D229">
        <v>232.341003</v>
      </c>
      <c r="E229">
        <v>234.929993</v>
      </c>
      <c r="F229">
        <v>234.929993</v>
      </c>
      <c r="G229">
        <v>12535500</v>
      </c>
    </row>
    <row r="230" spans="1:7">
      <c r="A230" s="12">
        <v>42127</v>
      </c>
      <c r="B230">
        <v>234.88000500000001</v>
      </c>
      <c r="C230">
        <v>243.240005</v>
      </c>
      <c r="D230">
        <v>234.08299299999999</v>
      </c>
      <c r="E230">
        <v>240.358002</v>
      </c>
      <c r="F230">
        <v>240.358002</v>
      </c>
      <c r="G230">
        <v>18494100</v>
      </c>
    </row>
    <row r="231" spans="1:7">
      <c r="A231" s="12">
        <v>42128</v>
      </c>
      <c r="B231">
        <v>240.35600299999999</v>
      </c>
      <c r="C231">
        <v>242.63800000000001</v>
      </c>
      <c r="D231">
        <v>237.80999800000001</v>
      </c>
      <c r="E231">
        <v>239.01800499999999</v>
      </c>
      <c r="F231">
        <v>239.01800499999999</v>
      </c>
      <c r="G231">
        <v>21223400</v>
      </c>
    </row>
    <row r="232" spans="1:7">
      <c r="A232" s="12">
        <v>42129</v>
      </c>
      <c r="B232">
        <v>238.85200499999999</v>
      </c>
      <c r="C232">
        <v>239.20399499999999</v>
      </c>
      <c r="D232">
        <v>232.054001</v>
      </c>
      <c r="E232">
        <v>236.121002</v>
      </c>
      <c r="F232">
        <v>236.121002</v>
      </c>
      <c r="G232">
        <v>23929100</v>
      </c>
    </row>
    <row r="233" spans="1:7">
      <c r="A233" s="12">
        <v>42130</v>
      </c>
      <c r="B233">
        <v>236.24899300000001</v>
      </c>
      <c r="C233">
        <v>236.45399499999999</v>
      </c>
      <c r="D233">
        <v>229.23100299999999</v>
      </c>
      <c r="E233">
        <v>229.78199799999999</v>
      </c>
      <c r="F233">
        <v>229.78199799999999</v>
      </c>
      <c r="G233">
        <v>29587200</v>
      </c>
    </row>
    <row r="234" spans="1:7">
      <c r="A234" s="12">
        <v>42131</v>
      </c>
      <c r="B234">
        <v>229.662003</v>
      </c>
      <c r="C234">
        <v>239.104996</v>
      </c>
      <c r="D234">
        <v>228.57299800000001</v>
      </c>
      <c r="E234">
        <v>237.334</v>
      </c>
      <c r="F234">
        <v>237.334</v>
      </c>
      <c r="G234">
        <v>29064400</v>
      </c>
    </row>
    <row r="235" spans="1:7">
      <c r="A235" s="12">
        <v>42132</v>
      </c>
      <c r="B235">
        <v>237.20399499999999</v>
      </c>
      <c r="C235">
        <v>246.27499399999999</v>
      </c>
      <c r="D235">
        <v>236.274002</v>
      </c>
      <c r="E235">
        <v>243.86300700000001</v>
      </c>
      <c r="F235">
        <v>243.86300700000001</v>
      </c>
      <c r="G235">
        <v>27445500</v>
      </c>
    </row>
    <row r="236" spans="1:7">
      <c r="A236" s="12">
        <v>42133</v>
      </c>
      <c r="B236">
        <v>243.76899700000001</v>
      </c>
      <c r="C236">
        <v>247.804001</v>
      </c>
      <c r="D236">
        <v>239.63900799999999</v>
      </c>
      <c r="E236">
        <v>241.83200099999999</v>
      </c>
      <c r="F236">
        <v>241.83200099999999</v>
      </c>
      <c r="G236">
        <v>19790500</v>
      </c>
    </row>
    <row r="237" spans="1:7">
      <c r="A237" s="12">
        <v>42134</v>
      </c>
      <c r="B237">
        <v>241.729004</v>
      </c>
      <c r="C237">
        <v>244.067993</v>
      </c>
      <c r="D237">
        <v>238.84899899999999</v>
      </c>
      <c r="E237">
        <v>240.29600500000001</v>
      </c>
      <c r="F237">
        <v>240.29600500000001</v>
      </c>
      <c r="G237">
        <v>15019100</v>
      </c>
    </row>
    <row r="238" spans="1:7">
      <c r="A238" s="12">
        <v>42135</v>
      </c>
      <c r="B238">
        <v>240.29899599999999</v>
      </c>
      <c r="C238">
        <v>244.270004</v>
      </c>
      <c r="D238">
        <v>239.37600699999999</v>
      </c>
      <c r="E238">
        <v>242.158005</v>
      </c>
      <c r="F238">
        <v>242.158005</v>
      </c>
      <c r="G238">
        <v>20892300</v>
      </c>
    </row>
    <row r="239" spans="1:7">
      <c r="A239" s="12">
        <v>42136</v>
      </c>
      <c r="B239">
        <v>242.145004</v>
      </c>
      <c r="C239">
        <v>242.88099700000001</v>
      </c>
      <c r="D239">
        <v>240.09899899999999</v>
      </c>
      <c r="E239">
        <v>241.11199999999999</v>
      </c>
      <c r="F239">
        <v>241.11199999999999</v>
      </c>
      <c r="G239">
        <v>19282600</v>
      </c>
    </row>
    <row r="240" spans="1:7">
      <c r="A240" s="12">
        <v>42137</v>
      </c>
      <c r="B240">
        <v>241.39799500000001</v>
      </c>
      <c r="C240">
        <v>243.70399499999999</v>
      </c>
      <c r="D240">
        <v>235.04499799999999</v>
      </c>
      <c r="E240">
        <v>236.37699900000001</v>
      </c>
      <c r="F240">
        <v>236.37699900000001</v>
      </c>
      <c r="G240">
        <v>27180100</v>
      </c>
    </row>
    <row r="241" spans="1:7">
      <c r="A241" s="12">
        <v>42138</v>
      </c>
      <c r="B241">
        <v>236.21400499999999</v>
      </c>
      <c r="C241">
        <v>237.79899599999999</v>
      </c>
      <c r="D241">
        <v>234.057007</v>
      </c>
      <c r="E241">
        <v>236.929001</v>
      </c>
      <c r="F241">
        <v>236.929001</v>
      </c>
      <c r="G241">
        <v>24413700</v>
      </c>
    </row>
    <row r="242" spans="1:7">
      <c r="A242" s="12">
        <v>42139</v>
      </c>
      <c r="B242">
        <v>236.95500200000001</v>
      </c>
      <c r="C242">
        <v>238.753006</v>
      </c>
      <c r="D242">
        <v>236.79499799999999</v>
      </c>
      <c r="E242">
        <v>237.604996</v>
      </c>
      <c r="F242">
        <v>237.604996</v>
      </c>
      <c r="G242">
        <v>16329400</v>
      </c>
    </row>
    <row r="243" spans="1:7">
      <c r="A243" s="12">
        <v>42140</v>
      </c>
      <c r="B243">
        <v>237.64399700000001</v>
      </c>
      <c r="C243">
        <v>237.69700599999999</v>
      </c>
      <c r="D243">
        <v>235.29499799999999</v>
      </c>
      <c r="E243">
        <v>236.15299999999999</v>
      </c>
      <c r="F243">
        <v>236.15299999999999</v>
      </c>
      <c r="G243">
        <v>11089700</v>
      </c>
    </row>
    <row r="244" spans="1:7">
      <c r="A244" s="12">
        <v>42141</v>
      </c>
      <c r="B244">
        <v>236.009995</v>
      </c>
      <c r="C244">
        <v>238.02499399999999</v>
      </c>
      <c r="D244">
        <v>236.009995</v>
      </c>
      <c r="E244">
        <v>236.80200199999999</v>
      </c>
      <c r="F244">
        <v>236.80200199999999</v>
      </c>
      <c r="G244">
        <v>11134300</v>
      </c>
    </row>
    <row r="245" spans="1:7">
      <c r="A245" s="12">
        <v>42142</v>
      </c>
      <c r="B245">
        <v>236.88699299999999</v>
      </c>
      <c r="C245">
        <v>237.21000699999999</v>
      </c>
      <c r="D245">
        <v>232.46000699999999</v>
      </c>
      <c r="E245">
        <v>233.128006</v>
      </c>
      <c r="F245">
        <v>233.128006</v>
      </c>
      <c r="G245">
        <v>16780300</v>
      </c>
    </row>
    <row r="246" spans="1:7">
      <c r="A246" s="12">
        <v>42143</v>
      </c>
      <c r="B246">
        <v>233.037003</v>
      </c>
      <c r="C246">
        <v>234.15100100000001</v>
      </c>
      <c r="D246">
        <v>231.817001</v>
      </c>
      <c r="E246">
        <v>231.94700599999999</v>
      </c>
      <c r="F246">
        <v>231.94700599999999</v>
      </c>
      <c r="G246">
        <v>14241900</v>
      </c>
    </row>
    <row r="247" spans="1:7">
      <c r="A247" s="12">
        <v>42144</v>
      </c>
      <c r="B247">
        <v>231.88999899999999</v>
      </c>
      <c r="C247">
        <v>234.682999</v>
      </c>
      <c r="D247">
        <v>231.841995</v>
      </c>
      <c r="E247">
        <v>234.01800499999999</v>
      </c>
      <c r="F247">
        <v>234.01800499999999</v>
      </c>
      <c r="G247">
        <v>15499400</v>
      </c>
    </row>
    <row r="248" spans="1:7">
      <c r="A248" s="12">
        <v>42145</v>
      </c>
      <c r="B248">
        <v>234.016006</v>
      </c>
      <c r="C248">
        <v>236.24200400000001</v>
      </c>
      <c r="D248">
        <v>233.83500699999999</v>
      </c>
      <c r="E248">
        <v>235.34399400000001</v>
      </c>
      <c r="F248">
        <v>235.34399400000001</v>
      </c>
      <c r="G248">
        <v>15108900</v>
      </c>
    </row>
    <row r="249" spans="1:7">
      <c r="A249" s="12">
        <v>42146</v>
      </c>
      <c r="B249">
        <v>235.320999</v>
      </c>
      <c r="C249">
        <v>240.96899400000001</v>
      </c>
      <c r="D249">
        <v>235.05999800000001</v>
      </c>
      <c r="E249">
        <v>240.348007</v>
      </c>
      <c r="F249">
        <v>240.348007</v>
      </c>
      <c r="G249">
        <v>27003000</v>
      </c>
    </row>
    <row r="250" spans="1:7">
      <c r="A250" s="12">
        <v>42147</v>
      </c>
      <c r="B250">
        <v>240.28599500000001</v>
      </c>
      <c r="C250">
        <v>241.02499399999999</v>
      </c>
      <c r="D250">
        <v>238.69099399999999</v>
      </c>
      <c r="E250">
        <v>238.871994</v>
      </c>
      <c r="F250">
        <v>238.871994</v>
      </c>
      <c r="G250">
        <v>14605000</v>
      </c>
    </row>
    <row r="251" spans="1:7">
      <c r="A251" s="12">
        <v>42148</v>
      </c>
      <c r="B251">
        <v>238.975998</v>
      </c>
      <c r="C251">
        <v>241.97799699999999</v>
      </c>
      <c r="D251">
        <v>238.81100499999999</v>
      </c>
      <c r="E251">
        <v>240.953003</v>
      </c>
      <c r="F251">
        <v>240.953003</v>
      </c>
      <c r="G251">
        <v>11508000</v>
      </c>
    </row>
    <row r="252" spans="1:7">
      <c r="A252" s="12">
        <v>42149</v>
      </c>
      <c r="B252">
        <v>240.92700199999999</v>
      </c>
      <c r="C252">
        <v>241.020996</v>
      </c>
      <c r="D252">
        <v>236.63699299999999</v>
      </c>
      <c r="E252">
        <v>237.11000100000001</v>
      </c>
      <c r="F252">
        <v>237.11000100000001</v>
      </c>
      <c r="G252">
        <v>14423900</v>
      </c>
    </row>
    <row r="253" spans="1:7">
      <c r="A253" s="12">
        <v>42150</v>
      </c>
      <c r="B253">
        <v>237.104004</v>
      </c>
      <c r="C253">
        <v>238.24200400000001</v>
      </c>
      <c r="D253">
        <v>235.692001</v>
      </c>
      <c r="E253">
        <v>237.11599699999999</v>
      </c>
      <c r="F253">
        <v>237.11599699999999</v>
      </c>
      <c r="G253">
        <v>16425000</v>
      </c>
    </row>
    <row r="254" spans="1:7">
      <c r="A254" s="12">
        <v>42151</v>
      </c>
      <c r="B254">
        <v>237.06500199999999</v>
      </c>
      <c r="C254">
        <v>238.63600199999999</v>
      </c>
      <c r="D254">
        <v>236.695007</v>
      </c>
      <c r="E254">
        <v>237.283005</v>
      </c>
      <c r="F254">
        <v>237.283005</v>
      </c>
      <c r="G254">
        <v>18837000</v>
      </c>
    </row>
    <row r="255" spans="1:7">
      <c r="A255" s="12">
        <v>42152</v>
      </c>
      <c r="B255">
        <v>237.25700399999999</v>
      </c>
      <c r="C255">
        <v>237.824005</v>
      </c>
      <c r="D255">
        <v>236.651993</v>
      </c>
      <c r="E255">
        <v>237.408005</v>
      </c>
      <c r="F255">
        <v>237.408005</v>
      </c>
      <c r="G255">
        <v>13829600</v>
      </c>
    </row>
    <row r="256" spans="1:7">
      <c r="A256" s="12">
        <v>42153</v>
      </c>
      <c r="B256">
        <v>237.37699900000001</v>
      </c>
      <c r="C256">
        <v>237.52200300000001</v>
      </c>
      <c r="D256">
        <v>235.73100299999999</v>
      </c>
      <c r="E256">
        <v>237.09599299999999</v>
      </c>
      <c r="F256">
        <v>237.09599299999999</v>
      </c>
      <c r="G256">
        <v>14805000</v>
      </c>
    </row>
    <row r="257" spans="1:7">
      <c r="A257" s="12">
        <v>42154</v>
      </c>
      <c r="B257">
        <v>237.091995</v>
      </c>
      <c r="C257">
        <v>237.09300200000001</v>
      </c>
      <c r="D257">
        <v>232.04600500000001</v>
      </c>
      <c r="E257">
        <v>233.345001</v>
      </c>
      <c r="F257">
        <v>233.345001</v>
      </c>
      <c r="G257">
        <v>14098600</v>
      </c>
    </row>
    <row r="258" spans="1:7">
      <c r="A258" s="12">
        <v>42155</v>
      </c>
      <c r="B258">
        <v>233.134995</v>
      </c>
      <c r="C258">
        <v>233.25199900000001</v>
      </c>
      <c r="D258">
        <v>229.54200700000001</v>
      </c>
      <c r="E258">
        <v>230.19000199999999</v>
      </c>
      <c r="F258">
        <v>230.19000199999999</v>
      </c>
      <c r="G258">
        <v>14730800</v>
      </c>
    </row>
    <row r="259" spans="1:7">
      <c r="A259" s="12">
        <v>42156</v>
      </c>
      <c r="B259">
        <v>230.233002</v>
      </c>
      <c r="C259">
        <v>231.712997</v>
      </c>
      <c r="D259">
        <v>221.29600500000001</v>
      </c>
      <c r="E259">
        <v>222.925995</v>
      </c>
      <c r="F259">
        <v>222.925995</v>
      </c>
      <c r="G259">
        <v>26090500</v>
      </c>
    </row>
    <row r="260" spans="1:7">
      <c r="A260" s="12">
        <v>42157</v>
      </c>
      <c r="B260">
        <v>222.89399700000001</v>
      </c>
      <c r="C260">
        <v>226.416</v>
      </c>
      <c r="D260">
        <v>222.419006</v>
      </c>
      <c r="E260">
        <v>225.80299400000001</v>
      </c>
      <c r="F260">
        <v>225.80299400000001</v>
      </c>
      <c r="G260">
        <v>20459000</v>
      </c>
    </row>
    <row r="261" spans="1:7">
      <c r="A261" s="12">
        <v>42158</v>
      </c>
      <c r="B261">
        <v>225.73599200000001</v>
      </c>
      <c r="C261">
        <v>227.40400700000001</v>
      </c>
      <c r="D261">
        <v>223.929993</v>
      </c>
      <c r="E261">
        <v>225.87399300000001</v>
      </c>
      <c r="F261">
        <v>225.87399300000001</v>
      </c>
      <c r="G261">
        <v>17752400</v>
      </c>
    </row>
    <row r="262" spans="1:7">
      <c r="A262" s="12">
        <v>42159</v>
      </c>
      <c r="B262">
        <v>225.77200300000001</v>
      </c>
      <c r="C262">
        <v>226.580994</v>
      </c>
      <c r="D262">
        <v>224.054001</v>
      </c>
      <c r="E262">
        <v>224.324005</v>
      </c>
      <c r="F262">
        <v>224.324005</v>
      </c>
      <c r="G262">
        <v>14728100</v>
      </c>
    </row>
    <row r="263" spans="1:7">
      <c r="A263" s="12">
        <v>42160</v>
      </c>
      <c r="B263">
        <v>224.15400700000001</v>
      </c>
      <c r="C263">
        <v>225.96800200000001</v>
      </c>
      <c r="D263">
        <v>223.179001</v>
      </c>
      <c r="E263">
        <v>224.95199600000001</v>
      </c>
      <c r="F263">
        <v>224.95199600000001</v>
      </c>
      <c r="G263">
        <v>18056500</v>
      </c>
    </row>
    <row r="264" spans="1:7">
      <c r="A264" s="12">
        <v>42161</v>
      </c>
      <c r="B264">
        <v>225.00500500000001</v>
      </c>
      <c r="C264">
        <v>225.71899400000001</v>
      </c>
      <c r="D264">
        <v>224.378998</v>
      </c>
      <c r="E264">
        <v>225.61900299999999</v>
      </c>
      <c r="F264">
        <v>225.61900299999999</v>
      </c>
      <c r="G264">
        <v>11131500</v>
      </c>
    </row>
    <row r="265" spans="1:7">
      <c r="A265" s="12">
        <v>42162</v>
      </c>
      <c r="B265">
        <v>225.59599299999999</v>
      </c>
      <c r="C265">
        <v>226.19399999999999</v>
      </c>
      <c r="D265">
        <v>222.651993</v>
      </c>
      <c r="E265">
        <v>222.88099700000001</v>
      </c>
      <c r="F265">
        <v>222.88099700000001</v>
      </c>
      <c r="G265">
        <v>13318400</v>
      </c>
    </row>
    <row r="266" spans="1:7">
      <c r="A266" s="12">
        <v>42163</v>
      </c>
      <c r="B266">
        <v>222.878998</v>
      </c>
      <c r="C266">
        <v>229.46400499999999</v>
      </c>
      <c r="D266">
        <v>222.83900499999999</v>
      </c>
      <c r="E266">
        <v>228.48899800000001</v>
      </c>
      <c r="F266">
        <v>228.48899800000001</v>
      </c>
      <c r="G266">
        <v>23378400</v>
      </c>
    </row>
    <row r="267" spans="1:7">
      <c r="A267" s="12">
        <v>42164</v>
      </c>
      <c r="B267">
        <v>228.537994</v>
      </c>
      <c r="C267">
        <v>230.95399499999999</v>
      </c>
      <c r="D267">
        <v>227.929001</v>
      </c>
      <c r="E267">
        <v>229.04800399999999</v>
      </c>
      <c r="F267">
        <v>229.04800399999999</v>
      </c>
      <c r="G267">
        <v>28353100</v>
      </c>
    </row>
    <row r="268" spans="1:7">
      <c r="A268" s="12">
        <v>42165</v>
      </c>
      <c r="B268">
        <v>228.99499499999999</v>
      </c>
      <c r="C268">
        <v>229.78199799999999</v>
      </c>
      <c r="D268">
        <v>228.009995</v>
      </c>
      <c r="E268">
        <v>228.80299400000001</v>
      </c>
      <c r="F268">
        <v>228.80299400000001</v>
      </c>
      <c r="G268">
        <v>15904800</v>
      </c>
    </row>
    <row r="269" spans="1:7">
      <c r="A269" s="12">
        <v>42166</v>
      </c>
      <c r="B269">
        <v>228.854996</v>
      </c>
      <c r="C269">
        <v>230.287003</v>
      </c>
      <c r="D269">
        <v>228.766998</v>
      </c>
      <c r="E269">
        <v>229.70500200000001</v>
      </c>
      <c r="F269">
        <v>229.70500200000001</v>
      </c>
      <c r="G269">
        <v>14416000</v>
      </c>
    </row>
    <row r="270" spans="1:7">
      <c r="A270" s="12">
        <v>42167</v>
      </c>
      <c r="B270">
        <v>229.70500200000001</v>
      </c>
      <c r="C270">
        <v>231.057007</v>
      </c>
      <c r="D270">
        <v>229.31300400000001</v>
      </c>
      <c r="E270">
        <v>229.98199500000001</v>
      </c>
      <c r="F270">
        <v>229.98199500000001</v>
      </c>
      <c r="G270">
        <v>14017700</v>
      </c>
    </row>
    <row r="271" spans="1:7">
      <c r="A271" s="12">
        <v>42168</v>
      </c>
      <c r="B271">
        <v>229.91999799999999</v>
      </c>
      <c r="C271">
        <v>232.651993</v>
      </c>
      <c r="D271">
        <v>229.21000699999999</v>
      </c>
      <c r="E271">
        <v>232.401993</v>
      </c>
      <c r="F271">
        <v>232.401993</v>
      </c>
      <c r="G271">
        <v>13305300</v>
      </c>
    </row>
    <row r="272" spans="1:7">
      <c r="A272" s="12">
        <v>42169</v>
      </c>
      <c r="B272">
        <v>232.442001</v>
      </c>
      <c r="C272">
        <v>234.858002</v>
      </c>
      <c r="D272">
        <v>232.003998</v>
      </c>
      <c r="E272">
        <v>233.54299900000001</v>
      </c>
      <c r="F272">
        <v>233.54299900000001</v>
      </c>
      <c r="G272">
        <v>12165900</v>
      </c>
    </row>
    <row r="273" spans="1:7">
      <c r="A273" s="12">
        <v>42170</v>
      </c>
      <c r="B273">
        <v>233.421997</v>
      </c>
      <c r="C273">
        <v>237.83599899999999</v>
      </c>
      <c r="D273">
        <v>233.421997</v>
      </c>
      <c r="E273">
        <v>236.82299800000001</v>
      </c>
      <c r="F273">
        <v>236.82299800000001</v>
      </c>
      <c r="G273">
        <v>19912100</v>
      </c>
    </row>
    <row r="274" spans="1:7">
      <c r="A274" s="12">
        <v>42171</v>
      </c>
      <c r="B274">
        <v>236.76499899999999</v>
      </c>
      <c r="C274">
        <v>251.74200400000001</v>
      </c>
      <c r="D274">
        <v>236.121994</v>
      </c>
      <c r="E274">
        <v>250.895004</v>
      </c>
      <c r="F274">
        <v>250.895004</v>
      </c>
      <c r="G274">
        <v>41612000</v>
      </c>
    </row>
    <row r="275" spans="1:7">
      <c r="A275" s="12">
        <v>42172</v>
      </c>
      <c r="B275">
        <v>250.82299800000001</v>
      </c>
      <c r="C275">
        <v>256.85299700000002</v>
      </c>
      <c r="D275">
        <v>246.475998</v>
      </c>
      <c r="E275">
        <v>249.283997</v>
      </c>
      <c r="F275">
        <v>249.283997</v>
      </c>
      <c r="G275">
        <v>43858400</v>
      </c>
    </row>
    <row r="276" spans="1:7">
      <c r="A276" s="12">
        <v>42173</v>
      </c>
      <c r="B276">
        <v>249.42799400000001</v>
      </c>
      <c r="C276">
        <v>252.108002</v>
      </c>
      <c r="D276">
        <v>244.12699900000001</v>
      </c>
      <c r="E276">
        <v>249.00700399999999</v>
      </c>
      <c r="F276">
        <v>249.00700399999999</v>
      </c>
      <c r="G276">
        <v>30980200</v>
      </c>
    </row>
    <row r="277" spans="1:7">
      <c r="A277" s="12">
        <v>42174</v>
      </c>
      <c r="B277">
        <v>249.04299900000001</v>
      </c>
      <c r="C277">
        <v>250.97700499999999</v>
      </c>
      <c r="D277">
        <v>243.787003</v>
      </c>
      <c r="E277">
        <v>244.60600299999999</v>
      </c>
      <c r="F277">
        <v>244.60600299999999</v>
      </c>
      <c r="G277">
        <v>23965300</v>
      </c>
    </row>
    <row r="278" spans="1:7">
      <c r="A278" s="12">
        <v>42175</v>
      </c>
      <c r="B278">
        <v>244.529999</v>
      </c>
      <c r="C278">
        <v>245.828003</v>
      </c>
      <c r="D278">
        <v>240.62699900000001</v>
      </c>
      <c r="E278">
        <v>245.212006</v>
      </c>
      <c r="F278">
        <v>245.212006</v>
      </c>
      <c r="G278">
        <v>20608100</v>
      </c>
    </row>
    <row r="279" spans="1:7">
      <c r="A279" s="12">
        <v>42176</v>
      </c>
      <c r="B279">
        <v>245.10000600000001</v>
      </c>
      <c r="C279">
        <v>245.22399899999999</v>
      </c>
      <c r="D279">
        <v>241.88200399999999</v>
      </c>
      <c r="E279">
        <v>243.94399999999999</v>
      </c>
      <c r="F279">
        <v>243.94399999999999</v>
      </c>
      <c r="G279">
        <v>10600900</v>
      </c>
    </row>
    <row r="280" spans="1:7">
      <c r="A280" s="12">
        <v>42177</v>
      </c>
      <c r="B280">
        <v>243.96899400000001</v>
      </c>
      <c r="C280">
        <v>247.91700700000001</v>
      </c>
      <c r="D280">
        <v>243.77900700000001</v>
      </c>
      <c r="E280">
        <v>246.990005</v>
      </c>
      <c r="F280">
        <v>246.990005</v>
      </c>
      <c r="G280">
        <v>17692500</v>
      </c>
    </row>
    <row r="281" spans="1:7">
      <c r="A281" s="12">
        <v>42178</v>
      </c>
      <c r="B281">
        <v>246.92700199999999</v>
      </c>
      <c r="C281">
        <v>247.304001</v>
      </c>
      <c r="D281">
        <v>243.13299599999999</v>
      </c>
      <c r="E281">
        <v>244.29600500000001</v>
      </c>
      <c r="F281">
        <v>244.29600500000001</v>
      </c>
      <c r="G281">
        <v>15108700</v>
      </c>
    </row>
    <row r="282" spans="1:7">
      <c r="A282" s="12">
        <v>42179</v>
      </c>
      <c r="B282">
        <v>244.28199799999999</v>
      </c>
      <c r="C282">
        <v>244.341003</v>
      </c>
      <c r="D282">
        <v>240.51499899999999</v>
      </c>
      <c r="E282">
        <v>240.51499899999999</v>
      </c>
      <c r="F282">
        <v>240.51499899999999</v>
      </c>
      <c r="G282">
        <v>17344900</v>
      </c>
    </row>
    <row r="283" spans="1:7">
      <c r="A283" s="12">
        <v>42180</v>
      </c>
      <c r="B283">
        <v>240.365005</v>
      </c>
      <c r="C283">
        <v>243.33200099999999</v>
      </c>
      <c r="D283">
        <v>240.365005</v>
      </c>
      <c r="E283">
        <v>242.79899599999999</v>
      </c>
      <c r="F283">
        <v>242.79899599999999</v>
      </c>
      <c r="G283">
        <v>16133100</v>
      </c>
    </row>
    <row r="284" spans="1:7">
      <c r="A284" s="12">
        <v>42181</v>
      </c>
      <c r="B284">
        <v>242.604004</v>
      </c>
      <c r="C284">
        <v>243.74899300000001</v>
      </c>
      <c r="D284">
        <v>241.55299400000001</v>
      </c>
      <c r="E284">
        <v>243.59399400000001</v>
      </c>
      <c r="F284">
        <v>243.59399400000001</v>
      </c>
      <c r="G284">
        <v>13983500</v>
      </c>
    </row>
    <row r="285" spans="1:7">
      <c r="A285" s="12">
        <v>42182</v>
      </c>
      <c r="B285">
        <v>243.54899599999999</v>
      </c>
      <c r="C285">
        <v>251.33900499999999</v>
      </c>
      <c r="D285">
        <v>243.11700400000001</v>
      </c>
      <c r="E285">
        <v>250.990005</v>
      </c>
      <c r="F285">
        <v>250.990005</v>
      </c>
      <c r="G285">
        <v>20488600</v>
      </c>
    </row>
    <row r="286" spans="1:7">
      <c r="A286" s="12">
        <v>42183</v>
      </c>
      <c r="B286">
        <v>250.95500200000001</v>
      </c>
      <c r="C286">
        <v>251.171997</v>
      </c>
      <c r="D286">
        <v>247.43400600000001</v>
      </c>
      <c r="E286">
        <v>249.01100199999999</v>
      </c>
      <c r="F286">
        <v>249.01100199999999</v>
      </c>
      <c r="G286">
        <v>15137600</v>
      </c>
    </row>
    <row r="287" spans="1:7">
      <c r="A287" s="12">
        <v>42184</v>
      </c>
      <c r="B287">
        <v>248.72099299999999</v>
      </c>
      <c r="C287">
        <v>257.17300399999999</v>
      </c>
      <c r="D287">
        <v>248.580994</v>
      </c>
      <c r="E287">
        <v>257.06399499999998</v>
      </c>
      <c r="F287">
        <v>257.06399499999998</v>
      </c>
      <c r="G287">
        <v>34742900</v>
      </c>
    </row>
    <row r="288" spans="1:7">
      <c r="A288" s="12">
        <v>42185</v>
      </c>
      <c r="B288">
        <v>257.03601099999997</v>
      </c>
      <c r="C288">
        <v>267.86700400000001</v>
      </c>
      <c r="D288">
        <v>255.945999</v>
      </c>
      <c r="E288">
        <v>263.07199100000003</v>
      </c>
      <c r="F288">
        <v>263.07199100000003</v>
      </c>
      <c r="G288">
        <v>44533800</v>
      </c>
    </row>
    <row r="289" spans="1:7">
      <c r="A289" s="12">
        <v>42186</v>
      </c>
      <c r="B289">
        <v>263.34500100000002</v>
      </c>
      <c r="C289">
        <v>265.17199699999998</v>
      </c>
      <c r="D289">
        <v>255.774002</v>
      </c>
      <c r="E289">
        <v>258.62100199999998</v>
      </c>
      <c r="F289">
        <v>258.62100199999998</v>
      </c>
      <c r="G289">
        <v>27029800</v>
      </c>
    </row>
    <row r="290" spans="1:7">
      <c r="A290" s="12">
        <v>42187</v>
      </c>
      <c r="B290">
        <v>258.55200200000002</v>
      </c>
      <c r="C290">
        <v>261.631012</v>
      </c>
      <c r="D290">
        <v>254.11599699999999</v>
      </c>
      <c r="E290">
        <v>255.412003</v>
      </c>
      <c r="F290">
        <v>255.412003</v>
      </c>
      <c r="G290">
        <v>21551900</v>
      </c>
    </row>
    <row r="291" spans="1:7">
      <c r="A291" s="12">
        <v>42188</v>
      </c>
      <c r="B291">
        <v>255.459</v>
      </c>
      <c r="C291">
        <v>257.07699600000001</v>
      </c>
      <c r="D291">
        <v>253.50500500000001</v>
      </c>
      <c r="E291">
        <v>256.33599900000002</v>
      </c>
      <c r="F291">
        <v>256.33599900000002</v>
      </c>
      <c r="G291">
        <v>19033800</v>
      </c>
    </row>
    <row r="292" spans="1:7">
      <c r="A292" s="12">
        <v>42189</v>
      </c>
      <c r="B292">
        <v>256.49099699999999</v>
      </c>
      <c r="C292">
        <v>261.45700099999999</v>
      </c>
      <c r="D292">
        <v>254.199997</v>
      </c>
      <c r="E292">
        <v>260.885986</v>
      </c>
      <c r="F292">
        <v>260.885986</v>
      </c>
      <c r="G292">
        <v>15620400</v>
      </c>
    </row>
    <row r="293" spans="1:7">
      <c r="A293" s="12">
        <v>42190</v>
      </c>
      <c r="B293">
        <v>260.80499300000002</v>
      </c>
      <c r="C293">
        <v>274.506012</v>
      </c>
      <c r="D293">
        <v>258.70098899999999</v>
      </c>
      <c r="E293">
        <v>271.91299400000003</v>
      </c>
      <c r="F293">
        <v>271.91299400000003</v>
      </c>
      <c r="G293">
        <v>44156100</v>
      </c>
    </row>
    <row r="294" spans="1:7">
      <c r="A294" s="12">
        <v>42191</v>
      </c>
      <c r="B294">
        <v>271.108002</v>
      </c>
      <c r="C294">
        <v>277.42199699999998</v>
      </c>
      <c r="D294">
        <v>267.60000600000001</v>
      </c>
      <c r="E294">
        <v>269.02999899999998</v>
      </c>
      <c r="F294">
        <v>269.02999899999998</v>
      </c>
      <c r="G294">
        <v>49154800</v>
      </c>
    </row>
    <row r="295" spans="1:7">
      <c r="A295" s="12">
        <v>42192</v>
      </c>
      <c r="B295">
        <v>269.96301299999999</v>
      </c>
      <c r="C295">
        <v>271.341003</v>
      </c>
      <c r="D295">
        <v>264.83200099999999</v>
      </c>
      <c r="E295">
        <v>266.20700099999999</v>
      </c>
      <c r="F295">
        <v>266.20700099999999</v>
      </c>
      <c r="G295">
        <v>28857600</v>
      </c>
    </row>
    <row r="296" spans="1:7">
      <c r="A296" s="12">
        <v>42193</v>
      </c>
      <c r="B296">
        <v>265.98199499999998</v>
      </c>
      <c r="C296">
        <v>272.97100799999998</v>
      </c>
      <c r="D296">
        <v>264.385986</v>
      </c>
      <c r="E296">
        <v>270.78500400000001</v>
      </c>
      <c r="F296">
        <v>270.78500400000001</v>
      </c>
      <c r="G296">
        <v>36980200</v>
      </c>
    </row>
    <row r="297" spans="1:7">
      <c r="A297" s="12">
        <v>42194</v>
      </c>
      <c r="B297">
        <v>270.82699600000001</v>
      </c>
      <c r="C297">
        <v>272.334991</v>
      </c>
      <c r="D297">
        <v>267.08599900000002</v>
      </c>
      <c r="E297">
        <v>269.22799700000002</v>
      </c>
      <c r="F297">
        <v>269.22799700000002</v>
      </c>
      <c r="G297">
        <v>40301200</v>
      </c>
    </row>
    <row r="298" spans="1:7">
      <c r="A298" s="12">
        <v>42195</v>
      </c>
      <c r="B298">
        <v>269.15600599999999</v>
      </c>
      <c r="C298">
        <v>294.591003</v>
      </c>
      <c r="D298">
        <v>268.80200200000002</v>
      </c>
      <c r="E298">
        <v>284.89401199999998</v>
      </c>
      <c r="F298">
        <v>284.89401199999998</v>
      </c>
      <c r="G298">
        <v>100390000</v>
      </c>
    </row>
    <row r="299" spans="1:7">
      <c r="A299" s="12">
        <v>42196</v>
      </c>
      <c r="B299">
        <v>284.88000499999998</v>
      </c>
      <c r="C299">
        <v>298.506012</v>
      </c>
      <c r="D299">
        <v>283.52999899999998</v>
      </c>
      <c r="E299">
        <v>293.11498999999998</v>
      </c>
      <c r="F299">
        <v>293.11498999999998</v>
      </c>
      <c r="G299">
        <v>41109900</v>
      </c>
    </row>
    <row r="300" spans="1:7">
      <c r="A300" s="12">
        <v>42197</v>
      </c>
      <c r="B300">
        <v>293.14001500000001</v>
      </c>
      <c r="C300">
        <v>314.39401199999998</v>
      </c>
      <c r="D300">
        <v>292.50500499999998</v>
      </c>
      <c r="E300">
        <v>310.86700400000001</v>
      </c>
      <c r="F300">
        <v>310.86700400000001</v>
      </c>
      <c r="G300">
        <v>56405000</v>
      </c>
    </row>
    <row r="301" spans="1:7">
      <c r="A301" s="12">
        <v>42198</v>
      </c>
      <c r="B301">
        <v>310.82699600000001</v>
      </c>
      <c r="C301">
        <v>310.94799799999998</v>
      </c>
      <c r="D301">
        <v>281.010986</v>
      </c>
      <c r="E301">
        <v>292.05398600000001</v>
      </c>
      <c r="F301">
        <v>292.05398600000001</v>
      </c>
      <c r="G301">
        <v>62053900</v>
      </c>
    </row>
    <row r="302" spans="1:7">
      <c r="A302" s="12">
        <v>42199</v>
      </c>
      <c r="B302">
        <v>292.033997</v>
      </c>
      <c r="C302">
        <v>296.14700299999998</v>
      </c>
      <c r="D302">
        <v>286.63799999999998</v>
      </c>
      <c r="E302">
        <v>287.46398900000003</v>
      </c>
      <c r="F302">
        <v>287.46398900000003</v>
      </c>
      <c r="G302">
        <v>28727200</v>
      </c>
    </row>
    <row r="303" spans="1:7">
      <c r="A303" s="12">
        <v>42200</v>
      </c>
      <c r="B303">
        <v>288.04501299999998</v>
      </c>
      <c r="C303">
        <v>293.24798600000003</v>
      </c>
      <c r="D303">
        <v>285.36700400000001</v>
      </c>
      <c r="E303">
        <v>285.82900999999998</v>
      </c>
      <c r="F303">
        <v>285.82900999999998</v>
      </c>
      <c r="G303">
        <v>27486600</v>
      </c>
    </row>
    <row r="304" spans="1:7">
      <c r="A304" s="12">
        <v>42201</v>
      </c>
      <c r="B304">
        <v>286.04199199999999</v>
      </c>
      <c r="C304">
        <v>291.18301400000001</v>
      </c>
      <c r="D304">
        <v>275.23998999999998</v>
      </c>
      <c r="E304">
        <v>278.08898900000003</v>
      </c>
      <c r="F304">
        <v>278.08898900000003</v>
      </c>
      <c r="G304">
        <v>49482600</v>
      </c>
    </row>
    <row r="305" spans="1:7">
      <c r="A305" s="12">
        <v>42202</v>
      </c>
      <c r="B305">
        <v>278.091003</v>
      </c>
      <c r="C305">
        <v>280.27999899999998</v>
      </c>
      <c r="D305">
        <v>272.04299900000001</v>
      </c>
      <c r="E305">
        <v>279.47198500000002</v>
      </c>
      <c r="F305">
        <v>279.47198500000002</v>
      </c>
      <c r="G305">
        <v>27591400</v>
      </c>
    </row>
    <row r="306" spans="1:7">
      <c r="A306" s="12">
        <v>42203</v>
      </c>
      <c r="B306">
        <v>279.33099399999998</v>
      </c>
      <c r="C306">
        <v>282.52700800000002</v>
      </c>
      <c r="D306">
        <v>274.07501200000002</v>
      </c>
      <c r="E306">
        <v>274.90100100000001</v>
      </c>
      <c r="F306">
        <v>274.90100100000001</v>
      </c>
      <c r="G306">
        <v>25187100</v>
      </c>
    </row>
    <row r="307" spans="1:7">
      <c r="A307" s="12">
        <v>42204</v>
      </c>
      <c r="B307">
        <v>274.766998</v>
      </c>
      <c r="C307">
        <v>275.67001299999998</v>
      </c>
      <c r="D307">
        <v>272.51299999999998</v>
      </c>
      <c r="E307">
        <v>273.614014</v>
      </c>
      <c r="F307">
        <v>273.614014</v>
      </c>
      <c r="G307">
        <v>15332500</v>
      </c>
    </row>
    <row r="308" spans="1:7">
      <c r="A308" s="12">
        <v>42205</v>
      </c>
      <c r="B308">
        <v>273.49899299999998</v>
      </c>
      <c r="C308">
        <v>278.98098800000002</v>
      </c>
      <c r="D308">
        <v>272.959991</v>
      </c>
      <c r="E308">
        <v>278.98098800000002</v>
      </c>
      <c r="F308">
        <v>278.98098800000002</v>
      </c>
      <c r="G308">
        <v>22711400</v>
      </c>
    </row>
    <row r="309" spans="1:7">
      <c r="A309" s="12">
        <v>42206</v>
      </c>
      <c r="B309">
        <v>278.88198899999998</v>
      </c>
      <c r="C309">
        <v>280.54699699999998</v>
      </c>
      <c r="D309">
        <v>275.41900600000002</v>
      </c>
      <c r="E309">
        <v>275.83300800000001</v>
      </c>
      <c r="F309">
        <v>275.83300800000001</v>
      </c>
      <c r="G309">
        <v>22930700</v>
      </c>
    </row>
    <row r="310" spans="1:7">
      <c r="A310" s="12">
        <v>42207</v>
      </c>
      <c r="B310">
        <v>275.65701300000001</v>
      </c>
      <c r="C310">
        <v>277.66598499999998</v>
      </c>
      <c r="D310">
        <v>274.381012</v>
      </c>
      <c r="E310">
        <v>277.22198500000002</v>
      </c>
      <c r="F310">
        <v>277.22198500000002</v>
      </c>
      <c r="G310">
        <v>19389800</v>
      </c>
    </row>
    <row r="311" spans="1:7">
      <c r="A311" s="12">
        <v>42208</v>
      </c>
      <c r="B311">
        <v>277.341003</v>
      </c>
      <c r="C311">
        <v>278.11099200000001</v>
      </c>
      <c r="D311">
        <v>275.716003</v>
      </c>
      <c r="E311">
        <v>276.04901100000001</v>
      </c>
      <c r="F311">
        <v>276.04901100000001</v>
      </c>
      <c r="G311">
        <v>18531300</v>
      </c>
    </row>
    <row r="312" spans="1:7">
      <c r="A312" s="12">
        <v>42209</v>
      </c>
      <c r="B312">
        <v>276.00500499999998</v>
      </c>
      <c r="C312">
        <v>289.25299100000001</v>
      </c>
      <c r="D312">
        <v>275.25399800000002</v>
      </c>
      <c r="E312">
        <v>288.27801499999998</v>
      </c>
      <c r="F312">
        <v>288.27801499999998</v>
      </c>
      <c r="G312">
        <v>37199400</v>
      </c>
    </row>
    <row r="313" spans="1:7">
      <c r="A313" s="12">
        <v>42210</v>
      </c>
      <c r="B313">
        <v>288.16400099999998</v>
      </c>
      <c r="C313">
        <v>290.733002</v>
      </c>
      <c r="D313">
        <v>286.00201399999997</v>
      </c>
      <c r="E313">
        <v>288.69699100000003</v>
      </c>
      <c r="F313">
        <v>288.69699100000003</v>
      </c>
      <c r="G313">
        <v>20662200</v>
      </c>
    </row>
    <row r="314" spans="1:7">
      <c r="A314" s="12">
        <v>42211</v>
      </c>
      <c r="B314">
        <v>288.64001500000001</v>
      </c>
      <c r="C314">
        <v>293.05200200000002</v>
      </c>
      <c r="D314">
        <v>287.70599399999998</v>
      </c>
      <c r="E314">
        <v>292.68600500000002</v>
      </c>
      <c r="F314">
        <v>292.68600500000002</v>
      </c>
      <c r="G314">
        <v>16032300</v>
      </c>
    </row>
    <row r="315" spans="1:7">
      <c r="A315" s="12">
        <v>42212</v>
      </c>
      <c r="B315">
        <v>292.63900799999999</v>
      </c>
      <c r="C315">
        <v>297.77398699999998</v>
      </c>
      <c r="D315">
        <v>287.45001200000002</v>
      </c>
      <c r="E315">
        <v>293.62399299999998</v>
      </c>
      <c r="F315">
        <v>293.62399299999998</v>
      </c>
      <c r="G315">
        <v>30592000</v>
      </c>
    </row>
    <row r="316" spans="1:7">
      <c r="A316" s="12">
        <v>42213</v>
      </c>
      <c r="B316">
        <v>293.63299599999999</v>
      </c>
      <c r="C316">
        <v>296.64898699999998</v>
      </c>
      <c r="D316">
        <v>293.42300399999999</v>
      </c>
      <c r="E316">
        <v>294.42700200000002</v>
      </c>
      <c r="F316">
        <v>294.42700200000002</v>
      </c>
      <c r="G316">
        <v>25453600</v>
      </c>
    </row>
    <row r="317" spans="1:7">
      <c r="A317" s="12">
        <v>42214</v>
      </c>
      <c r="B317">
        <v>294.48400900000001</v>
      </c>
      <c r="C317">
        <v>294.53601099999997</v>
      </c>
      <c r="D317">
        <v>288.77700800000002</v>
      </c>
      <c r="E317">
        <v>289.58999599999999</v>
      </c>
      <c r="F317">
        <v>289.58999599999999</v>
      </c>
      <c r="G317">
        <v>24672600</v>
      </c>
    </row>
    <row r="318" spans="1:7">
      <c r="A318" s="12">
        <v>42215</v>
      </c>
      <c r="B318">
        <v>289.10299700000002</v>
      </c>
      <c r="C318">
        <v>290.12600700000002</v>
      </c>
      <c r="D318">
        <v>286.567993</v>
      </c>
      <c r="E318">
        <v>287.72198500000002</v>
      </c>
      <c r="F318">
        <v>287.72198500000002</v>
      </c>
      <c r="G318">
        <v>21635800</v>
      </c>
    </row>
    <row r="319" spans="1:7">
      <c r="A319" s="12">
        <v>42216</v>
      </c>
      <c r="B319">
        <v>287.69601399999999</v>
      </c>
      <c r="C319">
        <v>288.95901500000002</v>
      </c>
      <c r="D319">
        <v>282.34399400000001</v>
      </c>
      <c r="E319">
        <v>284.64999399999999</v>
      </c>
      <c r="F319">
        <v>284.64999399999999</v>
      </c>
      <c r="G319">
        <v>23629100</v>
      </c>
    </row>
    <row r="320" spans="1:7">
      <c r="A320" s="12">
        <v>42217</v>
      </c>
      <c r="B320">
        <v>284.68600500000002</v>
      </c>
      <c r="C320">
        <v>284.932007</v>
      </c>
      <c r="D320">
        <v>278.11200000000002</v>
      </c>
      <c r="E320">
        <v>281.60101300000002</v>
      </c>
      <c r="F320">
        <v>281.60101300000002</v>
      </c>
      <c r="G320">
        <v>18995000</v>
      </c>
    </row>
    <row r="321" spans="1:7">
      <c r="A321" s="12">
        <v>42218</v>
      </c>
      <c r="B321">
        <v>280.449005</v>
      </c>
      <c r="C321">
        <v>283.03201300000001</v>
      </c>
      <c r="D321">
        <v>277.52899200000002</v>
      </c>
      <c r="E321">
        <v>282.614014</v>
      </c>
      <c r="F321">
        <v>282.614014</v>
      </c>
      <c r="G321">
        <v>17722200</v>
      </c>
    </row>
    <row r="322" spans="1:7">
      <c r="A322" s="12">
        <v>42219</v>
      </c>
      <c r="B322">
        <v>282.80599999999998</v>
      </c>
      <c r="C322">
        <v>285.47100799999998</v>
      </c>
      <c r="D322">
        <v>280.233002</v>
      </c>
      <c r="E322">
        <v>281.22699</v>
      </c>
      <c r="F322">
        <v>281.22699</v>
      </c>
      <c r="G322">
        <v>21474100</v>
      </c>
    </row>
    <row r="323" spans="1:7">
      <c r="A323" s="12">
        <v>42220</v>
      </c>
      <c r="B323">
        <v>281.22500600000001</v>
      </c>
      <c r="C323">
        <v>285.71499599999999</v>
      </c>
      <c r="D323">
        <v>281.22500600000001</v>
      </c>
      <c r="E323">
        <v>285.21798699999999</v>
      </c>
      <c r="F323">
        <v>285.21798699999999</v>
      </c>
      <c r="G323">
        <v>21908700</v>
      </c>
    </row>
    <row r="324" spans="1:7">
      <c r="A324" s="12">
        <v>42221</v>
      </c>
      <c r="B324">
        <v>284.84698500000002</v>
      </c>
      <c r="C324">
        <v>285.50100700000002</v>
      </c>
      <c r="D324">
        <v>281.48800699999998</v>
      </c>
      <c r="E324">
        <v>281.88198899999998</v>
      </c>
      <c r="F324">
        <v>281.88198899999998</v>
      </c>
      <c r="G324">
        <v>20128000</v>
      </c>
    </row>
    <row r="325" spans="1:7">
      <c r="A325" s="12">
        <v>42222</v>
      </c>
      <c r="B325">
        <v>281.90600599999999</v>
      </c>
      <c r="C325">
        <v>281.90600599999999</v>
      </c>
      <c r="D325">
        <v>278.40301499999998</v>
      </c>
      <c r="E325">
        <v>278.57699600000001</v>
      </c>
      <c r="F325">
        <v>278.57699600000001</v>
      </c>
      <c r="G325">
        <v>18792100</v>
      </c>
    </row>
    <row r="326" spans="1:7">
      <c r="A326" s="12">
        <v>42223</v>
      </c>
      <c r="B326">
        <v>278.74099699999999</v>
      </c>
      <c r="C326">
        <v>280.391998</v>
      </c>
      <c r="D326">
        <v>276.36599699999999</v>
      </c>
      <c r="E326">
        <v>279.584991</v>
      </c>
      <c r="F326">
        <v>279.584991</v>
      </c>
      <c r="G326">
        <v>42484800</v>
      </c>
    </row>
    <row r="327" spans="1:7">
      <c r="A327" s="12">
        <v>42224</v>
      </c>
      <c r="B327">
        <v>279.74200400000001</v>
      </c>
      <c r="C327">
        <v>279.92800899999997</v>
      </c>
      <c r="D327">
        <v>260.709991</v>
      </c>
      <c r="E327">
        <v>260.99700899999999</v>
      </c>
      <c r="F327">
        <v>260.99700899999999</v>
      </c>
      <c r="G327">
        <v>58533000</v>
      </c>
    </row>
    <row r="328" spans="1:7">
      <c r="A328" s="12">
        <v>42225</v>
      </c>
      <c r="B328">
        <v>261.11599699999999</v>
      </c>
      <c r="C328">
        <v>267.00299100000001</v>
      </c>
      <c r="D328">
        <v>260.46798699999999</v>
      </c>
      <c r="E328">
        <v>265.08300800000001</v>
      </c>
      <c r="F328">
        <v>265.08300800000001</v>
      </c>
      <c r="G328">
        <v>23789600</v>
      </c>
    </row>
    <row r="329" spans="1:7">
      <c r="A329" s="12">
        <v>42226</v>
      </c>
      <c r="B329">
        <v>265.47799700000002</v>
      </c>
      <c r="C329">
        <v>267.03201300000001</v>
      </c>
      <c r="D329">
        <v>262.59600799999998</v>
      </c>
      <c r="E329">
        <v>264.47000100000002</v>
      </c>
      <c r="F329">
        <v>264.47000100000002</v>
      </c>
      <c r="G329">
        <v>20979400</v>
      </c>
    </row>
    <row r="330" spans="1:7">
      <c r="A330" s="12">
        <v>42227</v>
      </c>
      <c r="B330">
        <v>264.34201000000002</v>
      </c>
      <c r="C330">
        <v>270.385986</v>
      </c>
      <c r="D330">
        <v>264.09399400000001</v>
      </c>
      <c r="E330">
        <v>270.385986</v>
      </c>
      <c r="F330">
        <v>270.385986</v>
      </c>
      <c r="G330">
        <v>25433900</v>
      </c>
    </row>
    <row r="331" spans="1:7">
      <c r="A331" s="12">
        <v>42228</v>
      </c>
      <c r="B331">
        <v>270.59799199999998</v>
      </c>
      <c r="C331">
        <v>270.67300399999999</v>
      </c>
      <c r="D331">
        <v>265.46899400000001</v>
      </c>
      <c r="E331">
        <v>266.37600700000002</v>
      </c>
      <c r="F331">
        <v>266.37600700000002</v>
      </c>
      <c r="G331">
        <v>26815400</v>
      </c>
    </row>
    <row r="332" spans="1:7">
      <c r="A332" s="12">
        <v>42229</v>
      </c>
      <c r="B332">
        <v>266.18301400000001</v>
      </c>
      <c r="C332">
        <v>266.23199499999998</v>
      </c>
      <c r="D332">
        <v>262.841003</v>
      </c>
      <c r="E332">
        <v>264.07998700000002</v>
      </c>
      <c r="F332">
        <v>264.07998700000002</v>
      </c>
      <c r="G332">
        <v>27685500</v>
      </c>
    </row>
    <row r="333" spans="1:7">
      <c r="A333" s="12">
        <v>42230</v>
      </c>
      <c r="B333">
        <v>264.13198899999998</v>
      </c>
      <c r="C333">
        <v>267.466003</v>
      </c>
      <c r="D333">
        <v>261.47799700000002</v>
      </c>
      <c r="E333">
        <v>265.67999300000002</v>
      </c>
      <c r="F333">
        <v>265.67999300000002</v>
      </c>
      <c r="G333">
        <v>27091200</v>
      </c>
    </row>
    <row r="334" spans="1:7">
      <c r="A334" s="12">
        <v>42231</v>
      </c>
      <c r="B334">
        <v>265.52899200000002</v>
      </c>
      <c r="C334">
        <v>266.66699199999999</v>
      </c>
      <c r="D334">
        <v>261.29599000000002</v>
      </c>
      <c r="E334">
        <v>261.550995</v>
      </c>
      <c r="F334">
        <v>261.550995</v>
      </c>
      <c r="G334">
        <v>19321100</v>
      </c>
    </row>
    <row r="335" spans="1:7">
      <c r="A335" s="12">
        <v>42232</v>
      </c>
      <c r="B335">
        <v>261.86599699999999</v>
      </c>
      <c r="C335">
        <v>262.44000199999999</v>
      </c>
      <c r="D335">
        <v>257.04098499999998</v>
      </c>
      <c r="E335">
        <v>258.50698899999998</v>
      </c>
      <c r="F335">
        <v>258.50698899999998</v>
      </c>
      <c r="G335">
        <v>29717000</v>
      </c>
    </row>
    <row r="336" spans="1:7">
      <c r="A336" s="12">
        <v>42233</v>
      </c>
      <c r="B336">
        <v>258.48998999999998</v>
      </c>
      <c r="C336">
        <v>260.50500499999998</v>
      </c>
      <c r="D336">
        <v>257.11700400000001</v>
      </c>
      <c r="E336">
        <v>257.97601300000002</v>
      </c>
      <c r="F336">
        <v>257.97601300000002</v>
      </c>
      <c r="G336">
        <v>21617900</v>
      </c>
    </row>
    <row r="337" spans="1:7">
      <c r="A337" s="12">
        <v>42234</v>
      </c>
      <c r="B337">
        <v>257.925995</v>
      </c>
      <c r="C337">
        <v>257.99301100000002</v>
      </c>
      <c r="D337">
        <v>211.07899499999999</v>
      </c>
      <c r="E337">
        <v>211.07899499999999</v>
      </c>
      <c r="F337">
        <v>211.07899499999999</v>
      </c>
      <c r="G337">
        <v>42147200</v>
      </c>
    </row>
    <row r="338" spans="1:7">
      <c r="A338" s="12">
        <v>42235</v>
      </c>
      <c r="B338">
        <v>225.67100500000001</v>
      </c>
      <c r="C338">
        <v>237.408997</v>
      </c>
      <c r="D338">
        <v>222.766006</v>
      </c>
      <c r="E338">
        <v>226.68400600000001</v>
      </c>
      <c r="F338">
        <v>226.68400600000001</v>
      </c>
      <c r="G338">
        <v>60869200</v>
      </c>
    </row>
    <row r="339" spans="1:7">
      <c r="A339" s="12">
        <v>42236</v>
      </c>
      <c r="B339">
        <v>226.899002</v>
      </c>
      <c r="C339">
        <v>237.365005</v>
      </c>
      <c r="D339">
        <v>226.899002</v>
      </c>
      <c r="E339">
        <v>235.35000600000001</v>
      </c>
      <c r="F339">
        <v>235.35000600000001</v>
      </c>
      <c r="G339">
        <v>32275000</v>
      </c>
    </row>
    <row r="340" spans="1:7">
      <c r="A340" s="12">
        <v>42237</v>
      </c>
      <c r="B340">
        <v>235.354996</v>
      </c>
      <c r="C340">
        <v>236.432007</v>
      </c>
      <c r="D340">
        <v>231.72399899999999</v>
      </c>
      <c r="E340">
        <v>232.56899999999999</v>
      </c>
      <c r="F340">
        <v>232.56899999999999</v>
      </c>
      <c r="G340">
        <v>23173800</v>
      </c>
    </row>
    <row r="341" spans="1:7">
      <c r="A341" s="12">
        <v>42238</v>
      </c>
      <c r="B341">
        <v>232.662003</v>
      </c>
      <c r="C341">
        <v>234.95700099999999</v>
      </c>
      <c r="D341">
        <v>222.70399499999999</v>
      </c>
      <c r="E341">
        <v>230.38999899999999</v>
      </c>
      <c r="F341">
        <v>230.38999899999999</v>
      </c>
      <c r="G341">
        <v>23205900</v>
      </c>
    </row>
    <row r="342" spans="1:7">
      <c r="A342" s="12">
        <v>42239</v>
      </c>
      <c r="B342">
        <v>230.37600699999999</v>
      </c>
      <c r="C342">
        <v>232.70500200000001</v>
      </c>
      <c r="D342">
        <v>225.58000200000001</v>
      </c>
      <c r="E342">
        <v>228.169006</v>
      </c>
      <c r="F342">
        <v>228.169006</v>
      </c>
      <c r="G342">
        <v>18406600</v>
      </c>
    </row>
    <row r="343" spans="1:7">
      <c r="A343" s="12">
        <v>42240</v>
      </c>
      <c r="B343">
        <v>228.11199999999999</v>
      </c>
      <c r="C343">
        <v>228.13900799999999</v>
      </c>
      <c r="D343">
        <v>210.442993</v>
      </c>
      <c r="E343">
        <v>210.49499499999999</v>
      </c>
      <c r="F343">
        <v>210.49499499999999</v>
      </c>
      <c r="G343">
        <v>59220700</v>
      </c>
    </row>
    <row r="344" spans="1:7">
      <c r="A344" s="12">
        <v>42241</v>
      </c>
      <c r="B344">
        <v>210.067993</v>
      </c>
      <c r="C344">
        <v>226.320999</v>
      </c>
      <c r="D344">
        <v>199.567001</v>
      </c>
      <c r="E344">
        <v>221.608994</v>
      </c>
      <c r="F344">
        <v>221.608994</v>
      </c>
      <c r="G344">
        <v>61089200</v>
      </c>
    </row>
    <row r="345" spans="1:7">
      <c r="A345" s="12">
        <v>42242</v>
      </c>
      <c r="B345">
        <v>222.07600400000001</v>
      </c>
      <c r="C345">
        <v>231.182999</v>
      </c>
      <c r="D345">
        <v>220.20399499999999</v>
      </c>
      <c r="E345">
        <v>225.830994</v>
      </c>
      <c r="F345">
        <v>225.830994</v>
      </c>
      <c r="G345">
        <v>31808000</v>
      </c>
    </row>
    <row r="346" spans="1:7">
      <c r="A346" s="12">
        <v>42243</v>
      </c>
      <c r="B346">
        <v>226.050003</v>
      </c>
      <c r="C346">
        <v>228.64300499999999</v>
      </c>
      <c r="D346">
        <v>223.68400600000001</v>
      </c>
      <c r="E346">
        <v>224.76899700000001</v>
      </c>
      <c r="F346">
        <v>224.76899700000001</v>
      </c>
      <c r="G346">
        <v>21905400</v>
      </c>
    </row>
    <row r="347" spans="1:7">
      <c r="A347" s="12">
        <v>42244</v>
      </c>
      <c r="B347">
        <v>224.70100400000001</v>
      </c>
      <c r="C347">
        <v>235.21899400000001</v>
      </c>
      <c r="D347">
        <v>220.925995</v>
      </c>
      <c r="E347">
        <v>231.395996</v>
      </c>
      <c r="F347">
        <v>231.395996</v>
      </c>
      <c r="G347">
        <v>31336600</v>
      </c>
    </row>
    <row r="348" spans="1:7">
      <c r="A348" s="12">
        <v>42245</v>
      </c>
      <c r="B348">
        <v>231.54899599999999</v>
      </c>
      <c r="C348">
        <v>233.22200000000001</v>
      </c>
      <c r="D348">
        <v>227.33000200000001</v>
      </c>
      <c r="E348">
        <v>229.779999</v>
      </c>
      <c r="F348">
        <v>229.779999</v>
      </c>
      <c r="G348">
        <v>17142500</v>
      </c>
    </row>
    <row r="349" spans="1:7">
      <c r="A349" s="12">
        <v>42246</v>
      </c>
      <c r="B349">
        <v>229.895004</v>
      </c>
      <c r="C349">
        <v>232.067993</v>
      </c>
      <c r="D349">
        <v>226.246994</v>
      </c>
      <c r="E349">
        <v>228.76100199999999</v>
      </c>
      <c r="F349">
        <v>228.76100199999999</v>
      </c>
      <c r="G349">
        <v>19412600</v>
      </c>
    </row>
    <row r="350" spans="1:7">
      <c r="A350" s="12">
        <v>42247</v>
      </c>
      <c r="B350">
        <v>229.11399800000001</v>
      </c>
      <c r="C350">
        <v>231.955994</v>
      </c>
      <c r="D350">
        <v>225.91499300000001</v>
      </c>
      <c r="E350">
        <v>230.05600000000001</v>
      </c>
      <c r="F350">
        <v>230.05600000000001</v>
      </c>
      <c r="G350">
        <v>20710700</v>
      </c>
    </row>
    <row r="351" spans="1:7">
      <c r="A351" s="12">
        <v>42248</v>
      </c>
      <c r="B351">
        <v>230.25599700000001</v>
      </c>
      <c r="C351">
        <v>231.216003</v>
      </c>
      <c r="D351">
        <v>226.86000100000001</v>
      </c>
      <c r="E351">
        <v>228.121002</v>
      </c>
      <c r="F351">
        <v>228.121002</v>
      </c>
      <c r="G351">
        <v>20575200</v>
      </c>
    </row>
    <row r="352" spans="1:7">
      <c r="A352" s="12">
        <v>42249</v>
      </c>
      <c r="B352">
        <v>228.026993</v>
      </c>
      <c r="C352">
        <v>230.57699600000001</v>
      </c>
      <c r="D352">
        <v>226.47500600000001</v>
      </c>
      <c r="E352">
        <v>229.283997</v>
      </c>
      <c r="F352">
        <v>229.283997</v>
      </c>
      <c r="G352">
        <v>18760400</v>
      </c>
    </row>
    <row r="353" spans="1:7">
      <c r="A353" s="12">
        <v>42250</v>
      </c>
      <c r="B353">
        <v>229.324005</v>
      </c>
      <c r="C353">
        <v>229.604996</v>
      </c>
      <c r="D353">
        <v>226.66700700000001</v>
      </c>
      <c r="E353">
        <v>227.182999</v>
      </c>
      <c r="F353">
        <v>227.182999</v>
      </c>
      <c r="G353">
        <v>17482000</v>
      </c>
    </row>
    <row r="354" spans="1:7">
      <c r="A354" s="12">
        <v>42251</v>
      </c>
      <c r="B354">
        <v>227.21499600000001</v>
      </c>
      <c r="C354">
        <v>230.89999399999999</v>
      </c>
      <c r="D354">
        <v>227.050995</v>
      </c>
      <c r="E354">
        <v>230.29800399999999</v>
      </c>
      <c r="F354">
        <v>230.29800399999999</v>
      </c>
      <c r="G354">
        <v>20962400</v>
      </c>
    </row>
    <row r="355" spans="1:7">
      <c r="A355" s="12">
        <v>42252</v>
      </c>
      <c r="B355">
        <v>230.199005</v>
      </c>
      <c r="C355">
        <v>236.14300499999999</v>
      </c>
      <c r="D355">
        <v>229.442993</v>
      </c>
      <c r="E355">
        <v>235.01899700000001</v>
      </c>
      <c r="F355">
        <v>235.01899700000001</v>
      </c>
      <c r="G355">
        <v>20671400</v>
      </c>
    </row>
    <row r="356" spans="1:7">
      <c r="A356" s="12">
        <v>42253</v>
      </c>
      <c r="B356">
        <v>234.86999499999999</v>
      </c>
      <c r="C356">
        <v>242.912003</v>
      </c>
      <c r="D356">
        <v>234.68100000000001</v>
      </c>
      <c r="E356">
        <v>239.83999600000001</v>
      </c>
      <c r="F356">
        <v>239.83999600000001</v>
      </c>
      <c r="G356">
        <v>25473700</v>
      </c>
    </row>
    <row r="357" spans="1:7">
      <c r="A357" s="12">
        <v>42254</v>
      </c>
      <c r="B357">
        <v>239.93400600000001</v>
      </c>
      <c r="C357">
        <v>242.10600299999999</v>
      </c>
      <c r="D357">
        <v>238.72200000000001</v>
      </c>
      <c r="E357">
        <v>239.84700000000001</v>
      </c>
      <c r="F357">
        <v>239.84700000000001</v>
      </c>
      <c r="G357">
        <v>21192200</v>
      </c>
    </row>
    <row r="358" spans="1:7">
      <c r="A358" s="12">
        <v>42255</v>
      </c>
      <c r="B358">
        <v>239.84599299999999</v>
      </c>
      <c r="C358">
        <v>245.78100599999999</v>
      </c>
      <c r="D358">
        <v>239.67799400000001</v>
      </c>
      <c r="E358">
        <v>243.60699500000001</v>
      </c>
      <c r="F358">
        <v>243.60699500000001</v>
      </c>
      <c r="G358">
        <v>26879200</v>
      </c>
    </row>
    <row r="359" spans="1:7">
      <c r="A359" s="12">
        <v>42256</v>
      </c>
      <c r="B359">
        <v>243.41499300000001</v>
      </c>
      <c r="C359">
        <v>244.416</v>
      </c>
      <c r="D359">
        <v>237.820999</v>
      </c>
      <c r="E359">
        <v>238.16799900000001</v>
      </c>
      <c r="F359">
        <v>238.16799900000001</v>
      </c>
      <c r="G359">
        <v>23635700</v>
      </c>
    </row>
    <row r="360" spans="1:7">
      <c r="A360" s="12">
        <v>42257</v>
      </c>
      <c r="B360">
        <v>238.33599899999999</v>
      </c>
      <c r="C360">
        <v>241.29299900000001</v>
      </c>
      <c r="D360">
        <v>235.791</v>
      </c>
      <c r="E360">
        <v>238.47700499999999</v>
      </c>
      <c r="F360">
        <v>238.47700499999999</v>
      </c>
      <c r="G360">
        <v>21215500</v>
      </c>
    </row>
    <row r="361" spans="1:7">
      <c r="A361" s="12">
        <v>42258</v>
      </c>
      <c r="B361">
        <v>238.32899499999999</v>
      </c>
      <c r="C361">
        <v>241.169006</v>
      </c>
      <c r="D361">
        <v>238.32899499999999</v>
      </c>
      <c r="E361">
        <v>240.10699500000001</v>
      </c>
      <c r="F361">
        <v>240.10699500000001</v>
      </c>
      <c r="G361">
        <v>19224700</v>
      </c>
    </row>
    <row r="362" spans="1:7">
      <c r="A362" s="12">
        <v>42259</v>
      </c>
      <c r="B362">
        <v>239.854996</v>
      </c>
      <c r="C362">
        <v>240.12399300000001</v>
      </c>
      <c r="D362">
        <v>234.753998</v>
      </c>
      <c r="E362">
        <v>235.229004</v>
      </c>
      <c r="F362">
        <v>235.229004</v>
      </c>
      <c r="G362">
        <v>17962600</v>
      </c>
    </row>
    <row r="363" spans="1:7">
      <c r="A363" s="12">
        <v>42260</v>
      </c>
      <c r="B363">
        <v>235.24200400000001</v>
      </c>
      <c r="C363">
        <v>235.93499800000001</v>
      </c>
      <c r="D363">
        <v>229.33200099999999</v>
      </c>
      <c r="E363">
        <v>230.51199299999999</v>
      </c>
      <c r="F363">
        <v>230.51199299999999</v>
      </c>
      <c r="G363">
        <v>18478800</v>
      </c>
    </row>
    <row r="364" spans="1:7">
      <c r="A364" s="12">
        <v>42261</v>
      </c>
      <c r="B364">
        <v>230.608994</v>
      </c>
      <c r="C364">
        <v>232.44000199999999</v>
      </c>
      <c r="D364">
        <v>227.96099899999999</v>
      </c>
      <c r="E364">
        <v>230.64399700000001</v>
      </c>
      <c r="F364">
        <v>230.64399700000001</v>
      </c>
      <c r="G364">
        <v>20997800</v>
      </c>
    </row>
    <row r="365" spans="1:7">
      <c r="A365" s="12">
        <v>42262</v>
      </c>
      <c r="B365">
        <v>230.49200400000001</v>
      </c>
      <c r="C365">
        <v>259.182007</v>
      </c>
      <c r="D365">
        <v>229.82200599999999</v>
      </c>
      <c r="E365">
        <v>230.304001</v>
      </c>
      <c r="F365">
        <v>230.304001</v>
      </c>
      <c r="G365">
        <v>19177800</v>
      </c>
    </row>
    <row r="366" spans="1:7">
      <c r="A366" s="12">
        <v>42263</v>
      </c>
      <c r="B366">
        <v>230.25</v>
      </c>
      <c r="C366">
        <v>231.21499600000001</v>
      </c>
      <c r="D366">
        <v>227.401993</v>
      </c>
      <c r="E366">
        <v>229.091003</v>
      </c>
      <c r="F366">
        <v>229.091003</v>
      </c>
      <c r="G366">
        <v>20144200</v>
      </c>
    </row>
    <row r="367" spans="1:7">
      <c r="A367" s="12">
        <v>42264</v>
      </c>
      <c r="B367">
        <v>229.07600400000001</v>
      </c>
      <c r="C367">
        <v>230.28500399999999</v>
      </c>
      <c r="D367">
        <v>228.925995</v>
      </c>
      <c r="E367">
        <v>229.80999800000001</v>
      </c>
      <c r="F367">
        <v>229.80999800000001</v>
      </c>
      <c r="G367">
        <v>18935400</v>
      </c>
    </row>
    <row r="368" spans="1:7">
      <c r="A368" s="12">
        <v>42265</v>
      </c>
      <c r="B368">
        <v>233.520996</v>
      </c>
      <c r="C368">
        <v>234.35299699999999</v>
      </c>
      <c r="D368">
        <v>232.18499800000001</v>
      </c>
      <c r="E368">
        <v>232.97500600000001</v>
      </c>
      <c r="F368">
        <v>232.97500600000001</v>
      </c>
      <c r="G368">
        <v>20242200</v>
      </c>
    </row>
    <row r="369" spans="1:7">
      <c r="A369" s="12">
        <v>42266</v>
      </c>
      <c r="B369">
        <v>232.858002</v>
      </c>
      <c r="C369">
        <v>233.20500200000001</v>
      </c>
      <c r="D369">
        <v>231.08900499999999</v>
      </c>
      <c r="E369">
        <v>231.49299600000001</v>
      </c>
      <c r="F369">
        <v>231.49299600000001</v>
      </c>
      <c r="G369">
        <v>12712600</v>
      </c>
    </row>
    <row r="370" spans="1:7">
      <c r="A370" s="12">
        <v>42267</v>
      </c>
      <c r="B370">
        <v>231.399002</v>
      </c>
      <c r="C370">
        <v>232.365005</v>
      </c>
      <c r="D370">
        <v>230.91000399999999</v>
      </c>
      <c r="E370">
        <v>231.212006</v>
      </c>
      <c r="F370">
        <v>231.212006</v>
      </c>
      <c r="G370">
        <v>14444700</v>
      </c>
    </row>
    <row r="371" spans="1:7">
      <c r="A371" s="12">
        <v>42268</v>
      </c>
      <c r="B371">
        <v>231.216995</v>
      </c>
      <c r="C371">
        <v>231.216995</v>
      </c>
      <c r="D371">
        <v>226.520996</v>
      </c>
      <c r="E371">
        <v>227.08500699999999</v>
      </c>
      <c r="F371">
        <v>227.08500699999999</v>
      </c>
      <c r="G371">
        <v>19678800</v>
      </c>
    </row>
    <row r="372" spans="1:7">
      <c r="A372" s="12">
        <v>42269</v>
      </c>
      <c r="B372">
        <v>226.96899400000001</v>
      </c>
      <c r="C372">
        <v>232.38600199999999</v>
      </c>
      <c r="D372">
        <v>225.11700400000001</v>
      </c>
      <c r="E372">
        <v>230.61799600000001</v>
      </c>
      <c r="F372">
        <v>230.61799600000001</v>
      </c>
      <c r="G372">
        <v>25009300</v>
      </c>
    </row>
    <row r="373" spans="1:7">
      <c r="A373" s="12">
        <v>42270</v>
      </c>
      <c r="B373">
        <v>230.93600499999999</v>
      </c>
      <c r="C373">
        <v>231.83500699999999</v>
      </c>
      <c r="D373">
        <v>229.591003</v>
      </c>
      <c r="E373">
        <v>230.283005</v>
      </c>
      <c r="F373">
        <v>230.283005</v>
      </c>
      <c r="G373">
        <v>17254100</v>
      </c>
    </row>
    <row r="374" spans="1:7">
      <c r="A374" s="12">
        <v>42271</v>
      </c>
      <c r="B374">
        <v>230.358002</v>
      </c>
      <c r="C374">
        <v>235.649002</v>
      </c>
      <c r="D374">
        <v>230.29499799999999</v>
      </c>
      <c r="E374">
        <v>234.52900700000001</v>
      </c>
      <c r="F374">
        <v>234.52900700000001</v>
      </c>
      <c r="G374">
        <v>25097800</v>
      </c>
    </row>
    <row r="375" spans="1:7">
      <c r="A375" s="12">
        <v>42272</v>
      </c>
      <c r="B375">
        <v>234.36199999999999</v>
      </c>
      <c r="C375">
        <v>237.42700199999999</v>
      </c>
      <c r="D375">
        <v>233.68400600000001</v>
      </c>
      <c r="E375">
        <v>235.14399700000001</v>
      </c>
      <c r="F375">
        <v>235.14399700000001</v>
      </c>
      <c r="G375">
        <v>22363600</v>
      </c>
    </row>
    <row r="376" spans="1:7">
      <c r="A376" s="12">
        <v>42273</v>
      </c>
      <c r="B376">
        <v>235.07600400000001</v>
      </c>
      <c r="C376">
        <v>235.40299999999999</v>
      </c>
      <c r="D376">
        <v>233.358002</v>
      </c>
      <c r="E376">
        <v>234.33999600000001</v>
      </c>
      <c r="F376">
        <v>234.33999600000001</v>
      </c>
      <c r="G376">
        <v>13724100</v>
      </c>
    </row>
    <row r="377" spans="1:7">
      <c r="A377" s="12">
        <v>42274</v>
      </c>
      <c r="B377">
        <v>234.13900799999999</v>
      </c>
      <c r="C377">
        <v>234.52600100000001</v>
      </c>
      <c r="D377">
        <v>232.475998</v>
      </c>
      <c r="E377">
        <v>232.75700399999999</v>
      </c>
      <c r="F377">
        <v>232.75700399999999</v>
      </c>
      <c r="G377">
        <v>14179900</v>
      </c>
    </row>
    <row r="378" spans="1:7">
      <c r="A378" s="12">
        <v>42275</v>
      </c>
      <c r="B378">
        <v>232.83599899999999</v>
      </c>
      <c r="C378">
        <v>239.33900499999999</v>
      </c>
      <c r="D378">
        <v>232.466995</v>
      </c>
      <c r="E378">
        <v>239.141998</v>
      </c>
      <c r="F378">
        <v>239.141998</v>
      </c>
      <c r="G378">
        <v>24713000</v>
      </c>
    </row>
    <row r="379" spans="1:7">
      <c r="A379" s="12">
        <v>42276</v>
      </c>
      <c r="B379">
        <v>239.016006</v>
      </c>
      <c r="C379">
        <v>239.80200199999999</v>
      </c>
      <c r="D379">
        <v>235.92799400000001</v>
      </c>
      <c r="E379">
        <v>236.68699599999999</v>
      </c>
      <c r="F379">
        <v>236.68699599999999</v>
      </c>
      <c r="G379">
        <v>22691300</v>
      </c>
    </row>
    <row r="380" spans="1:7">
      <c r="A380" s="12">
        <v>42277</v>
      </c>
      <c r="B380">
        <v>236.63999899999999</v>
      </c>
      <c r="C380">
        <v>237.733994</v>
      </c>
      <c r="D380">
        <v>235.628998</v>
      </c>
      <c r="E380">
        <v>236.05999800000001</v>
      </c>
      <c r="F380">
        <v>236.05999800000001</v>
      </c>
      <c r="G380">
        <v>19743500</v>
      </c>
    </row>
    <row r="381" spans="1:7">
      <c r="A381" s="12">
        <v>42278</v>
      </c>
      <c r="B381">
        <v>236.003998</v>
      </c>
      <c r="C381">
        <v>238.445007</v>
      </c>
      <c r="D381">
        <v>235.61599699999999</v>
      </c>
      <c r="E381">
        <v>237.54899599999999</v>
      </c>
      <c r="F381">
        <v>237.54899599999999</v>
      </c>
      <c r="G381">
        <v>20488800</v>
      </c>
    </row>
    <row r="382" spans="1:7">
      <c r="A382" s="12">
        <v>42279</v>
      </c>
      <c r="B382">
        <v>237.26400799999999</v>
      </c>
      <c r="C382">
        <v>238.541</v>
      </c>
      <c r="D382">
        <v>236.60299699999999</v>
      </c>
      <c r="E382">
        <v>237.29299900000001</v>
      </c>
      <c r="F382">
        <v>237.29299900000001</v>
      </c>
      <c r="G382">
        <v>19677900</v>
      </c>
    </row>
    <row r="383" spans="1:7">
      <c r="A383" s="12">
        <v>42280</v>
      </c>
      <c r="B383">
        <v>237.20199600000001</v>
      </c>
      <c r="C383">
        <v>239.31500199999999</v>
      </c>
      <c r="D383">
        <v>236.94399999999999</v>
      </c>
      <c r="E383">
        <v>238.729996</v>
      </c>
      <c r="F383">
        <v>238.729996</v>
      </c>
      <c r="G383">
        <v>16482700</v>
      </c>
    </row>
    <row r="384" spans="1:7">
      <c r="A384" s="12">
        <v>42281</v>
      </c>
      <c r="B384">
        <v>238.53100599999999</v>
      </c>
      <c r="C384">
        <v>238.96800200000001</v>
      </c>
      <c r="D384">
        <v>237.94000199999999</v>
      </c>
      <c r="E384">
        <v>238.25900300000001</v>
      </c>
      <c r="F384">
        <v>238.25900300000001</v>
      </c>
      <c r="G384">
        <v>12999000</v>
      </c>
    </row>
    <row r="385" spans="1:7">
      <c r="A385" s="12">
        <v>42282</v>
      </c>
      <c r="B385">
        <v>238.14700300000001</v>
      </c>
      <c r="C385">
        <v>240.38299599999999</v>
      </c>
      <c r="D385">
        <v>237.03500399999999</v>
      </c>
      <c r="E385">
        <v>240.38299599999999</v>
      </c>
      <c r="F385">
        <v>240.38299599999999</v>
      </c>
      <c r="G385">
        <v>23335900</v>
      </c>
    </row>
    <row r="386" spans="1:7">
      <c r="A386" s="12">
        <v>42283</v>
      </c>
      <c r="B386">
        <v>240.36399800000001</v>
      </c>
      <c r="C386">
        <v>246.93499800000001</v>
      </c>
      <c r="D386">
        <v>240.13600199999999</v>
      </c>
      <c r="E386">
        <v>246.06300400000001</v>
      </c>
      <c r="F386">
        <v>246.06300400000001</v>
      </c>
      <c r="G386">
        <v>27535100</v>
      </c>
    </row>
    <row r="387" spans="1:7">
      <c r="A387" s="12">
        <v>42284</v>
      </c>
      <c r="B387">
        <v>246.16999799999999</v>
      </c>
      <c r="C387">
        <v>246.68100000000001</v>
      </c>
      <c r="D387">
        <v>242.58500699999999</v>
      </c>
      <c r="E387">
        <v>242.96899400000001</v>
      </c>
      <c r="F387">
        <v>242.96899400000001</v>
      </c>
      <c r="G387">
        <v>22999200</v>
      </c>
    </row>
    <row r="388" spans="1:7">
      <c r="A388" s="12">
        <v>42285</v>
      </c>
      <c r="B388">
        <v>243.074997</v>
      </c>
      <c r="C388">
        <v>244.25100699999999</v>
      </c>
      <c r="D388">
        <v>242.179001</v>
      </c>
      <c r="E388">
        <v>242.304001</v>
      </c>
      <c r="F388">
        <v>242.304001</v>
      </c>
      <c r="G388">
        <v>18515300</v>
      </c>
    </row>
    <row r="389" spans="1:7">
      <c r="A389" s="12">
        <v>42286</v>
      </c>
      <c r="B389">
        <v>242.49800099999999</v>
      </c>
      <c r="C389">
        <v>244.22799699999999</v>
      </c>
      <c r="D389">
        <v>242.121994</v>
      </c>
      <c r="E389">
        <v>243.93100000000001</v>
      </c>
      <c r="F389">
        <v>243.93100000000001</v>
      </c>
      <c r="G389">
        <v>17353100</v>
      </c>
    </row>
    <row r="390" spans="1:7">
      <c r="A390" s="12">
        <v>42287</v>
      </c>
      <c r="B390">
        <v>243.740005</v>
      </c>
      <c r="C390">
        <v>245.31899999999999</v>
      </c>
      <c r="D390">
        <v>243.074005</v>
      </c>
      <c r="E390">
        <v>244.94099399999999</v>
      </c>
      <c r="F390">
        <v>244.94099399999999</v>
      </c>
      <c r="G390">
        <v>15912700</v>
      </c>
    </row>
    <row r="391" spans="1:7">
      <c r="A391" s="12">
        <v>42288</v>
      </c>
      <c r="B391">
        <v>244.74200400000001</v>
      </c>
      <c r="C391">
        <v>247.24299600000001</v>
      </c>
      <c r="D391">
        <v>244.151993</v>
      </c>
      <c r="E391">
        <v>247.050003</v>
      </c>
      <c r="F391">
        <v>247.050003</v>
      </c>
      <c r="G391">
        <v>16827300</v>
      </c>
    </row>
    <row r="392" spans="1:7">
      <c r="A392" s="12">
        <v>42289</v>
      </c>
      <c r="B392">
        <v>246.875</v>
      </c>
      <c r="C392">
        <v>247.45399499999999</v>
      </c>
      <c r="D392">
        <v>245.179001</v>
      </c>
      <c r="E392">
        <v>245.307999</v>
      </c>
      <c r="F392">
        <v>245.307999</v>
      </c>
      <c r="G392">
        <v>17388300</v>
      </c>
    </row>
    <row r="393" spans="1:7">
      <c r="A393" s="12">
        <v>42290</v>
      </c>
      <c r="B393">
        <v>245.199997</v>
      </c>
      <c r="C393">
        <v>250.23599200000001</v>
      </c>
      <c r="D393">
        <v>243.75700399999999</v>
      </c>
      <c r="E393">
        <v>249.50799599999999</v>
      </c>
      <c r="F393">
        <v>249.50799599999999</v>
      </c>
      <c r="G393">
        <v>28198500</v>
      </c>
    </row>
    <row r="394" spans="1:7">
      <c r="A394" s="12">
        <v>42291</v>
      </c>
      <c r="B394">
        <v>249.49299600000001</v>
      </c>
      <c r="C394">
        <v>254.27499399999999</v>
      </c>
      <c r="D394">
        <v>248.90299999999999</v>
      </c>
      <c r="E394">
        <v>251.98899800000001</v>
      </c>
      <c r="F394">
        <v>251.98899800000001</v>
      </c>
      <c r="G394">
        <v>27462600</v>
      </c>
    </row>
    <row r="395" spans="1:7">
      <c r="A395" s="12">
        <v>42292</v>
      </c>
      <c r="B395">
        <v>252.10699500000001</v>
      </c>
      <c r="C395">
        <v>255.962006</v>
      </c>
      <c r="D395">
        <v>252.04600500000001</v>
      </c>
      <c r="E395">
        <v>254.320007</v>
      </c>
      <c r="F395">
        <v>254.320007</v>
      </c>
      <c r="G395">
        <v>25223500</v>
      </c>
    </row>
    <row r="396" spans="1:7">
      <c r="A396" s="12">
        <v>42293</v>
      </c>
      <c r="B396">
        <v>254.29600500000001</v>
      </c>
      <c r="C396">
        <v>266.13501000000002</v>
      </c>
      <c r="D396">
        <v>253.925995</v>
      </c>
      <c r="E396">
        <v>262.868988</v>
      </c>
      <c r="F396">
        <v>262.868988</v>
      </c>
      <c r="G396">
        <v>35901500</v>
      </c>
    </row>
    <row r="397" spans="1:7">
      <c r="A397" s="12">
        <v>42294</v>
      </c>
      <c r="B397">
        <v>262.74700899999999</v>
      </c>
      <c r="C397">
        <v>273.57800300000002</v>
      </c>
      <c r="D397">
        <v>262.36700400000001</v>
      </c>
      <c r="E397">
        <v>270.64001500000001</v>
      </c>
      <c r="F397">
        <v>270.64001500000001</v>
      </c>
      <c r="G397">
        <v>43199600</v>
      </c>
    </row>
    <row r="398" spans="1:7">
      <c r="A398" s="12">
        <v>42295</v>
      </c>
      <c r="B398">
        <v>270.90701300000001</v>
      </c>
      <c r="C398">
        <v>271.66799900000001</v>
      </c>
      <c r="D398">
        <v>260.77700800000002</v>
      </c>
      <c r="E398">
        <v>261.64300500000002</v>
      </c>
      <c r="F398">
        <v>261.64300500000002</v>
      </c>
      <c r="G398">
        <v>22434300</v>
      </c>
    </row>
    <row r="399" spans="1:7">
      <c r="A399" s="12">
        <v>42296</v>
      </c>
      <c r="B399">
        <v>261.86099200000001</v>
      </c>
      <c r="C399">
        <v>264.82000699999998</v>
      </c>
      <c r="D399">
        <v>260.95098899999999</v>
      </c>
      <c r="E399">
        <v>263.43701199999998</v>
      </c>
      <c r="F399">
        <v>263.43701199999998</v>
      </c>
      <c r="G399">
        <v>25258800</v>
      </c>
    </row>
    <row r="400" spans="1:7">
      <c r="A400" s="12">
        <v>42297</v>
      </c>
      <c r="B400">
        <v>263.57199100000003</v>
      </c>
      <c r="C400">
        <v>270.834991</v>
      </c>
      <c r="D400">
        <v>263.22699</v>
      </c>
      <c r="E400">
        <v>269.46301299999999</v>
      </c>
      <c r="F400">
        <v>269.46301299999999</v>
      </c>
      <c r="G400">
        <v>30889800</v>
      </c>
    </row>
    <row r="401" spans="1:7">
      <c r="A401" s="12">
        <v>42298</v>
      </c>
      <c r="B401">
        <v>269.30599999999998</v>
      </c>
      <c r="C401">
        <v>270.76998900000001</v>
      </c>
      <c r="D401">
        <v>263.83898900000003</v>
      </c>
      <c r="E401">
        <v>266.27200299999998</v>
      </c>
      <c r="F401">
        <v>266.27200299999998</v>
      </c>
      <c r="G401">
        <v>25637300</v>
      </c>
    </row>
    <row r="402" spans="1:7">
      <c r="A402" s="12">
        <v>42299</v>
      </c>
      <c r="B402">
        <v>266.49600199999998</v>
      </c>
      <c r="C402">
        <v>276.51001000000002</v>
      </c>
      <c r="D402">
        <v>266.13501000000002</v>
      </c>
      <c r="E402">
        <v>274.02301</v>
      </c>
      <c r="F402">
        <v>274.02301</v>
      </c>
      <c r="G402">
        <v>37808600</v>
      </c>
    </row>
    <row r="403" spans="1:7">
      <c r="A403" s="12">
        <v>42300</v>
      </c>
      <c r="B403">
        <v>273.64898699999998</v>
      </c>
      <c r="C403">
        <v>278.68398999999999</v>
      </c>
      <c r="D403">
        <v>273.54299900000001</v>
      </c>
      <c r="E403">
        <v>276.49600199999998</v>
      </c>
      <c r="F403">
        <v>276.49600199999998</v>
      </c>
      <c r="G403">
        <v>29442500</v>
      </c>
    </row>
    <row r="404" spans="1:7">
      <c r="A404" s="12">
        <v>42301</v>
      </c>
      <c r="B404">
        <v>276.50399800000002</v>
      </c>
      <c r="C404">
        <v>281.70599399999998</v>
      </c>
      <c r="D404">
        <v>276.50399800000002</v>
      </c>
      <c r="E404">
        <v>281.65399200000002</v>
      </c>
      <c r="F404">
        <v>281.65399200000002</v>
      </c>
      <c r="G404">
        <v>25942400</v>
      </c>
    </row>
    <row r="405" spans="1:7">
      <c r="A405" s="12">
        <v>42302</v>
      </c>
      <c r="B405">
        <v>281.44500699999998</v>
      </c>
      <c r="C405">
        <v>294.05898999999999</v>
      </c>
      <c r="D405">
        <v>281.44500699999998</v>
      </c>
      <c r="E405">
        <v>283.67999300000002</v>
      </c>
      <c r="F405">
        <v>283.67999300000002</v>
      </c>
      <c r="G405">
        <v>45717100</v>
      </c>
    </row>
    <row r="406" spans="1:7">
      <c r="A406" s="12">
        <v>42303</v>
      </c>
      <c r="B406">
        <v>283.62799100000001</v>
      </c>
      <c r="C406">
        <v>285.29998799999998</v>
      </c>
      <c r="D406">
        <v>280.51001000000002</v>
      </c>
      <c r="E406">
        <v>285.29998799999998</v>
      </c>
      <c r="F406">
        <v>285.29998799999998</v>
      </c>
      <c r="G406">
        <v>32108800</v>
      </c>
    </row>
    <row r="407" spans="1:7">
      <c r="A407" s="12">
        <v>42304</v>
      </c>
      <c r="B407">
        <v>285.18099999999998</v>
      </c>
      <c r="C407">
        <v>296.21200599999997</v>
      </c>
      <c r="D407">
        <v>285.00799599999999</v>
      </c>
      <c r="E407">
        <v>293.78799400000003</v>
      </c>
      <c r="F407">
        <v>293.78799400000003</v>
      </c>
      <c r="G407">
        <v>46331800</v>
      </c>
    </row>
    <row r="408" spans="1:7">
      <c r="A408" s="12">
        <v>42305</v>
      </c>
      <c r="B408">
        <v>293.70300300000002</v>
      </c>
      <c r="C408">
        <v>306.33099399999998</v>
      </c>
      <c r="D408">
        <v>293.70300300000002</v>
      </c>
      <c r="E408">
        <v>304.61801100000002</v>
      </c>
      <c r="F408">
        <v>304.61801100000002</v>
      </c>
      <c r="G408">
        <v>50808100</v>
      </c>
    </row>
    <row r="409" spans="1:7">
      <c r="A409" s="12">
        <v>42306</v>
      </c>
      <c r="B409">
        <v>304.324005</v>
      </c>
      <c r="C409">
        <v>318.17001299999998</v>
      </c>
      <c r="D409">
        <v>301.82299799999998</v>
      </c>
      <c r="E409">
        <v>313.85501099999999</v>
      </c>
      <c r="F409">
        <v>313.85501099999999</v>
      </c>
      <c r="G409">
        <v>64495900</v>
      </c>
    </row>
    <row r="410" spans="1:7">
      <c r="A410" s="12">
        <v>42307</v>
      </c>
      <c r="B410">
        <v>313.942993</v>
      </c>
      <c r="C410">
        <v>334.16900600000002</v>
      </c>
      <c r="D410">
        <v>313.94000199999999</v>
      </c>
      <c r="E410">
        <v>328.01501500000001</v>
      </c>
      <c r="F410">
        <v>328.01501500000001</v>
      </c>
      <c r="G410">
        <v>78305000</v>
      </c>
    </row>
    <row r="411" spans="1:7">
      <c r="A411" s="12">
        <v>42308</v>
      </c>
      <c r="B411">
        <v>328.51199300000002</v>
      </c>
      <c r="C411">
        <v>332.77700800000002</v>
      </c>
      <c r="D411">
        <v>309.25100700000002</v>
      </c>
      <c r="E411">
        <v>314.16598499999998</v>
      </c>
      <c r="F411">
        <v>314.16598499999998</v>
      </c>
      <c r="G411">
        <v>48598100</v>
      </c>
    </row>
    <row r="412" spans="1:7">
      <c r="A412" s="12">
        <v>42309</v>
      </c>
      <c r="B412">
        <v>315.00500499999998</v>
      </c>
      <c r="C412">
        <v>327.47198500000002</v>
      </c>
      <c r="D412">
        <v>311.881012</v>
      </c>
      <c r="E412">
        <v>325.43099999999998</v>
      </c>
      <c r="F412">
        <v>325.43099999999998</v>
      </c>
      <c r="G412">
        <v>37001100</v>
      </c>
    </row>
    <row r="413" spans="1:7">
      <c r="A413" s="12">
        <v>42310</v>
      </c>
      <c r="B413">
        <v>325.94198599999999</v>
      </c>
      <c r="C413">
        <v>365.35998499999999</v>
      </c>
      <c r="D413">
        <v>323.20901500000002</v>
      </c>
      <c r="E413">
        <v>361.18899499999998</v>
      </c>
      <c r="F413">
        <v>361.18899499999998</v>
      </c>
      <c r="G413">
        <v>101918000</v>
      </c>
    </row>
    <row r="414" spans="1:7">
      <c r="A414" s="12">
        <v>42311</v>
      </c>
      <c r="B414">
        <v>361.87298600000003</v>
      </c>
      <c r="C414">
        <v>417.89999399999999</v>
      </c>
      <c r="D414">
        <v>357.64700299999998</v>
      </c>
      <c r="E414">
        <v>403.41699199999999</v>
      </c>
      <c r="F414">
        <v>403.41699199999999</v>
      </c>
      <c r="G414">
        <v>206162000</v>
      </c>
    </row>
    <row r="415" spans="1:7">
      <c r="A415" s="12">
        <v>42312</v>
      </c>
      <c r="B415">
        <v>403.66400099999998</v>
      </c>
      <c r="C415">
        <v>495.56201199999998</v>
      </c>
      <c r="D415">
        <v>380.54800399999999</v>
      </c>
      <c r="E415">
        <v>411.56298800000002</v>
      </c>
      <c r="F415">
        <v>411.56298800000002</v>
      </c>
      <c r="G415">
        <v>263900000</v>
      </c>
    </row>
    <row r="416" spans="1:7">
      <c r="A416" s="12">
        <v>42313</v>
      </c>
      <c r="B416">
        <v>408.07699600000001</v>
      </c>
      <c r="C416">
        <v>447.56100500000002</v>
      </c>
      <c r="D416">
        <v>374.58099399999998</v>
      </c>
      <c r="E416">
        <v>386.35400399999997</v>
      </c>
      <c r="F416">
        <v>386.35400399999997</v>
      </c>
      <c r="G416">
        <v>151824992</v>
      </c>
    </row>
    <row r="417" spans="1:7">
      <c r="A417" s="12">
        <v>42314</v>
      </c>
      <c r="B417">
        <v>388.04699699999998</v>
      </c>
      <c r="C417">
        <v>395.83599900000002</v>
      </c>
      <c r="D417">
        <v>354.02499399999999</v>
      </c>
      <c r="E417">
        <v>374.47000100000002</v>
      </c>
      <c r="F417">
        <v>374.47000100000002</v>
      </c>
      <c r="G417">
        <v>122687000</v>
      </c>
    </row>
    <row r="418" spans="1:7">
      <c r="A418" s="12">
        <v>42315</v>
      </c>
      <c r="B418">
        <v>374.26901199999998</v>
      </c>
      <c r="C418">
        <v>390.58599900000002</v>
      </c>
      <c r="D418">
        <v>372.43301400000001</v>
      </c>
      <c r="E418">
        <v>386.48199499999998</v>
      </c>
      <c r="F418">
        <v>386.48199499999998</v>
      </c>
      <c r="G418">
        <v>56625100</v>
      </c>
    </row>
    <row r="419" spans="1:7">
      <c r="A419" s="12">
        <v>42316</v>
      </c>
      <c r="B419">
        <v>384.27801499999998</v>
      </c>
      <c r="C419">
        <v>389.89498900000001</v>
      </c>
      <c r="D419">
        <v>368.70001200000002</v>
      </c>
      <c r="E419">
        <v>373.36801100000002</v>
      </c>
      <c r="F419">
        <v>373.36801100000002</v>
      </c>
      <c r="G419">
        <v>51817600</v>
      </c>
    </row>
    <row r="420" spans="1:7">
      <c r="A420" s="12">
        <v>42317</v>
      </c>
      <c r="B420">
        <v>374.324005</v>
      </c>
      <c r="C420">
        <v>385.27801499999998</v>
      </c>
      <c r="D420">
        <v>362.89498900000001</v>
      </c>
      <c r="E420">
        <v>380.25698899999998</v>
      </c>
      <c r="F420">
        <v>380.25698899999998</v>
      </c>
      <c r="G420">
        <v>68224400</v>
      </c>
    </row>
    <row r="421" spans="1:7">
      <c r="A421" s="12">
        <v>42318</v>
      </c>
      <c r="B421">
        <v>379.98400900000001</v>
      </c>
      <c r="C421">
        <v>381.38699300000002</v>
      </c>
      <c r="D421">
        <v>329.108002</v>
      </c>
      <c r="E421">
        <v>336.81900000000002</v>
      </c>
      <c r="F421">
        <v>336.81900000000002</v>
      </c>
      <c r="G421">
        <v>95797904</v>
      </c>
    </row>
    <row r="422" spans="1:7">
      <c r="A422" s="12">
        <v>42319</v>
      </c>
      <c r="B422">
        <v>339.82000699999998</v>
      </c>
      <c r="C422">
        <v>340.584991</v>
      </c>
      <c r="D422">
        <v>300.99700899999999</v>
      </c>
      <c r="E422">
        <v>311.08401500000002</v>
      </c>
      <c r="F422">
        <v>311.08401500000002</v>
      </c>
      <c r="G422">
        <v>107070000</v>
      </c>
    </row>
    <row r="423" spans="1:7">
      <c r="A423" s="12">
        <v>42320</v>
      </c>
      <c r="B423">
        <v>314.07900999999998</v>
      </c>
      <c r="C423">
        <v>345.08099399999998</v>
      </c>
      <c r="D423">
        <v>313.35598800000002</v>
      </c>
      <c r="E423">
        <v>338.15200800000002</v>
      </c>
      <c r="F423">
        <v>338.15200800000002</v>
      </c>
      <c r="G423">
        <v>78477800</v>
      </c>
    </row>
    <row r="424" spans="1:7">
      <c r="A424" s="12">
        <v>42321</v>
      </c>
      <c r="B424">
        <v>338.49798600000003</v>
      </c>
      <c r="C424">
        <v>340.91400099999998</v>
      </c>
      <c r="D424">
        <v>326.07501200000002</v>
      </c>
      <c r="E424">
        <v>336.75299100000001</v>
      </c>
      <c r="F424">
        <v>336.75299100000001</v>
      </c>
      <c r="G424">
        <v>52003000</v>
      </c>
    </row>
    <row r="425" spans="1:7">
      <c r="A425" s="12">
        <v>42322</v>
      </c>
      <c r="B425">
        <v>336.62399299999998</v>
      </c>
      <c r="C425">
        <v>338.18099999999998</v>
      </c>
      <c r="D425">
        <v>329.97000100000002</v>
      </c>
      <c r="E425">
        <v>332.90600599999999</v>
      </c>
      <c r="F425">
        <v>332.90600599999999</v>
      </c>
      <c r="G425">
        <v>38612000</v>
      </c>
    </row>
    <row r="426" spans="1:7">
      <c r="A426" s="12">
        <v>42323</v>
      </c>
      <c r="B426">
        <v>333.050995</v>
      </c>
      <c r="C426">
        <v>334.66198700000001</v>
      </c>
      <c r="D426">
        <v>317.48998999999998</v>
      </c>
      <c r="E426">
        <v>320.16598499999998</v>
      </c>
      <c r="F426">
        <v>320.16598499999998</v>
      </c>
      <c r="G426">
        <v>44213100</v>
      </c>
    </row>
    <row r="427" spans="1:7">
      <c r="A427" s="12">
        <v>42324</v>
      </c>
      <c r="B427">
        <v>319.73498499999999</v>
      </c>
      <c r="C427">
        <v>331.62600700000002</v>
      </c>
      <c r="D427">
        <v>315.90499899999998</v>
      </c>
      <c r="E427">
        <v>330.75100700000002</v>
      </c>
      <c r="F427">
        <v>330.75100700000002</v>
      </c>
      <c r="G427">
        <v>47980100</v>
      </c>
    </row>
    <row r="428" spans="1:7">
      <c r="A428" s="12">
        <v>42325</v>
      </c>
      <c r="B428">
        <v>330.36200000000002</v>
      </c>
      <c r="C428">
        <v>338.35000600000001</v>
      </c>
      <c r="D428">
        <v>329.614014</v>
      </c>
      <c r="E428">
        <v>335.09399400000001</v>
      </c>
      <c r="F428">
        <v>335.09399400000001</v>
      </c>
      <c r="G428">
        <v>51001600</v>
      </c>
    </row>
    <row r="429" spans="1:7">
      <c r="A429" s="12">
        <v>42326</v>
      </c>
      <c r="B429">
        <v>334.59298699999999</v>
      </c>
      <c r="C429">
        <v>336.53100599999999</v>
      </c>
      <c r="D429">
        <v>330.64001500000001</v>
      </c>
      <c r="E429">
        <v>334.58999599999999</v>
      </c>
      <c r="F429">
        <v>334.58999599999999</v>
      </c>
      <c r="G429">
        <v>43783800</v>
      </c>
    </row>
    <row r="430" spans="1:7">
      <c r="A430" s="12">
        <v>42327</v>
      </c>
      <c r="B430">
        <v>334.67898600000001</v>
      </c>
      <c r="C430">
        <v>335.33401500000002</v>
      </c>
      <c r="D430">
        <v>325.27301</v>
      </c>
      <c r="E430">
        <v>326.14898699999998</v>
      </c>
      <c r="F430">
        <v>326.14898699999998</v>
      </c>
      <c r="G430">
        <v>45011100</v>
      </c>
    </row>
    <row r="431" spans="1:7">
      <c r="A431" s="12">
        <v>42328</v>
      </c>
      <c r="B431">
        <v>326.41101099999997</v>
      </c>
      <c r="C431">
        <v>326.47299199999998</v>
      </c>
      <c r="D431">
        <v>312.21701000000002</v>
      </c>
      <c r="E431">
        <v>322.02200299999998</v>
      </c>
      <c r="F431">
        <v>322.02200299999998</v>
      </c>
      <c r="G431">
        <v>53152900</v>
      </c>
    </row>
    <row r="432" spans="1:7">
      <c r="A432" s="12">
        <v>42329</v>
      </c>
      <c r="B432">
        <v>322.09201000000002</v>
      </c>
      <c r="C432">
        <v>328.158997</v>
      </c>
      <c r="D432">
        <v>319.59500100000002</v>
      </c>
      <c r="E432">
        <v>326.92700200000002</v>
      </c>
      <c r="F432">
        <v>326.92700200000002</v>
      </c>
      <c r="G432">
        <v>28200500</v>
      </c>
    </row>
    <row r="433" spans="1:7">
      <c r="A433" s="12">
        <v>42330</v>
      </c>
      <c r="B433">
        <v>326.97500600000001</v>
      </c>
      <c r="C433">
        <v>327.01001000000002</v>
      </c>
      <c r="D433">
        <v>321.25900300000001</v>
      </c>
      <c r="E433">
        <v>324.53601099999997</v>
      </c>
      <c r="F433">
        <v>324.53601099999997</v>
      </c>
      <c r="G433">
        <v>23439400</v>
      </c>
    </row>
    <row r="434" spans="1:7">
      <c r="A434" s="12">
        <v>42331</v>
      </c>
      <c r="B434">
        <v>324.35000600000001</v>
      </c>
      <c r="C434">
        <v>325.11801100000002</v>
      </c>
      <c r="D434">
        <v>321.290009</v>
      </c>
      <c r="E434">
        <v>323.04599000000002</v>
      </c>
      <c r="F434">
        <v>323.04599000000002</v>
      </c>
      <c r="G434">
        <v>27478900</v>
      </c>
    </row>
    <row r="435" spans="1:7">
      <c r="A435" s="12">
        <v>42332</v>
      </c>
      <c r="B435">
        <v>323.01400799999999</v>
      </c>
      <c r="C435">
        <v>323.05801400000001</v>
      </c>
      <c r="D435">
        <v>318.11801100000002</v>
      </c>
      <c r="E435">
        <v>320.04599000000002</v>
      </c>
      <c r="F435">
        <v>320.04599000000002</v>
      </c>
      <c r="G435">
        <v>29362600</v>
      </c>
    </row>
    <row r="436" spans="1:7">
      <c r="A436" s="12">
        <v>42333</v>
      </c>
      <c r="B436">
        <v>320.04501299999998</v>
      </c>
      <c r="C436">
        <v>329.13400300000001</v>
      </c>
      <c r="D436">
        <v>316.76998900000001</v>
      </c>
      <c r="E436">
        <v>328.20599399999998</v>
      </c>
      <c r="F436">
        <v>328.20599399999998</v>
      </c>
      <c r="G436">
        <v>41666900</v>
      </c>
    </row>
    <row r="437" spans="1:7">
      <c r="A437" s="12">
        <v>42334</v>
      </c>
      <c r="B437">
        <v>328.30300899999997</v>
      </c>
      <c r="C437">
        <v>366.75698899999998</v>
      </c>
      <c r="D437">
        <v>328.22900399999997</v>
      </c>
      <c r="E437">
        <v>352.68398999999999</v>
      </c>
      <c r="F437">
        <v>352.68398999999999</v>
      </c>
      <c r="G437">
        <v>106105000</v>
      </c>
    </row>
    <row r="438" spans="1:7">
      <c r="A438" s="12">
        <v>42335</v>
      </c>
      <c r="B438">
        <v>351.86099200000001</v>
      </c>
      <c r="C438">
        <v>363.58898900000003</v>
      </c>
      <c r="D438">
        <v>347.86999500000002</v>
      </c>
      <c r="E438">
        <v>358.04199199999999</v>
      </c>
      <c r="F438">
        <v>358.04199199999999</v>
      </c>
      <c r="G438">
        <v>55179100</v>
      </c>
    </row>
    <row r="439" spans="1:7">
      <c r="A439" s="12">
        <v>42336</v>
      </c>
      <c r="B439">
        <v>357.14099099999999</v>
      </c>
      <c r="C439">
        <v>359.53601099999997</v>
      </c>
      <c r="D439">
        <v>352.17199699999998</v>
      </c>
      <c r="E439">
        <v>357.381012</v>
      </c>
      <c r="F439">
        <v>357.381012</v>
      </c>
      <c r="G439">
        <v>36816600</v>
      </c>
    </row>
    <row r="440" spans="1:7">
      <c r="A440" s="12">
        <v>42337</v>
      </c>
      <c r="B440">
        <v>357.47198500000002</v>
      </c>
      <c r="C440">
        <v>371.93899499999998</v>
      </c>
      <c r="D440">
        <v>355.66598499999998</v>
      </c>
      <c r="E440">
        <v>371.29400600000002</v>
      </c>
      <c r="F440">
        <v>371.29400600000002</v>
      </c>
      <c r="G440">
        <v>40409300</v>
      </c>
    </row>
    <row r="441" spans="1:7">
      <c r="A441" s="12">
        <v>42338</v>
      </c>
      <c r="B441">
        <v>371.43701199999998</v>
      </c>
      <c r="C441">
        <v>382.36300699999998</v>
      </c>
      <c r="D441">
        <v>370.38299599999999</v>
      </c>
      <c r="E441">
        <v>377.32101399999999</v>
      </c>
      <c r="F441">
        <v>377.32101399999999</v>
      </c>
      <c r="G441">
        <v>71701600</v>
      </c>
    </row>
    <row r="442" spans="1:7">
      <c r="A442" s="12">
        <v>42339</v>
      </c>
      <c r="B442">
        <v>377.41400099999998</v>
      </c>
      <c r="C442">
        <v>378.93099999999998</v>
      </c>
      <c r="D442">
        <v>356.56298800000002</v>
      </c>
      <c r="E442">
        <v>362.48800699999998</v>
      </c>
      <c r="F442">
        <v>362.48800699999998</v>
      </c>
      <c r="G442">
        <v>60452200</v>
      </c>
    </row>
    <row r="443" spans="1:7">
      <c r="A443" s="12">
        <v>42340</v>
      </c>
      <c r="B443">
        <v>361.84500100000002</v>
      </c>
      <c r="C443">
        <v>362.23199499999998</v>
      </c>
      <c r="D443">
        <v>349.46499599999999</v>
      </c>
      <c r="E443">
        <v>359.18701199999998</v>
      </c>
      <c r="F443">
        <v>359.18701199999998</v>
      </c>
      <c r="G443">
        <v>54160500</v>
      </c>
    </row>
    <row r="444" spans="1:7">
      <c r="A444" s="12">
        <v>42341</v>
      </c>
      <c r="B444">
        <v>359.33099399999998</v>
      </c>
      <c r="C444">
        <v>370.27499399999999</v>
      </c>
      <c r="D444">
        <v>357.41198700000001</v>
      </c>
      <c r="E444">
        <v>361.04599000000002</v>
      </c>
      <c r="F444">
        <v>361.04599000000002</v>
      </c>
      <c r="G444">
        <v>50714900</v>
      </c>
    </row>
    <row r="445" spans="1:7">
      <c r="A445" s="12">
        <v>42342</v>
      </c>
      <c r="B445">
        <v>361.26199300000002</v>
      </c>
      <c r="C445">
        <v>363.51599099999999</v>
      </c>
      <c r="D445">
        <v>355.75698899999998</v>
      </c>
      <c r="E445">
        <v>363.18301400000001</v>
      </c>
      <c r="F445">
        <v>363.18301400000001</v>
      </c>
      <c r="G445">
        <v>35784100</v>
      </c>
    </row>
    <row r="446" spans="1:7">
      <c r="A446" s="12">
        <v>42343</v>
      </c>
      <c r="B446">
        <v>363.72100799999998</v>
      </c>
      <c r="C446">
        <v>389.78500400000001</v>
      </c>
      <c r="D446">
        <v>363.22900399999997</v>
      </c>
      <c r="E446">
        <v>388.949005</v>
      </c>
      <c r="F446">
        <v>388.949005</v>
      </c>
      <c r="G446">
        <v>66282200</v>
      </c>
    </row>
    <row r="447" spans="1:7">
      <c r="A447" s="12">
        <v>42344</v>
      </c>
      <c r="B447">
        <v>389.55499300000002</v>
      </c>
      <c r="C447">
        <v>402.80898999999999</v>
      </c>
      <c r="D447">
        <v>387.08898900000003</v>
      </c>
      <c r="E447">
        <v>388.78298999999998</v>
      </c>
      <c r="F447">
        <v>388.78298999999998</v>
      </c>
      <c r="G447">
        <v>77762000</v>
      </c>
    </row>
    <row r="448" spans="1:7">
      <c r="A448" s="12">
        <v>42345</v>
      </c>
      <c r="B448">
        <v>389.97799700000002</v>
      </c>
      <c r="C448">
        <v>399.96899400000001</v>
      </c>
      <c r="D448">
        <v>385.41101099999997</v>
      </c>
      <c r="E448">
        <v>395.53601099999997</v>
      </c>
      <c r="F448">
        <v>395.53601099999997</v>
      </c>
      <c r="G448">
        <v>63455800</v>
      </c>
    </row>
    <row r="449" spans="1:7">
      <c r="A449" s="12">
        <v>42346</v>
      </c>
      <c r="B449">
        <v>395.75399800000002</v>
      </c>
      <c r="C449">
        <v>415.56298800000002</v>
      </c>
      <c r="D449">
        <v>389.95001200000002</v>
      </c>
      <c r="E449">
        <v>415.56298800000002</v>
      </c>
      <c r="F449">
        <v>415.56298800000002</v>
      </c>
      <c r="G449">
        <v>57801400</v>
      </c>
    </row>
    <row r="450" spans="1:7">
      <c r="A450" s="12">
        <v>42347</v>
      </c>
      <c r="B450">
        <v>414.44101000000001</v>
      </c>
      <c r="C450">
        <v>423.11999500000002</v>
      </c>
      <c r="D450">
        <v>406.29098499999998</v>
      </c>
      <c r="E450">
        <v>417.56298800000002</v>
      </c>
      <c r="F450">
        <v>417.56298800000002</v>
      </c>
      <c r="G450">
        <v>90917200</v>
      </c>
    </row>
    <row r="451" spans="1:7">
      <c r="A451" s="12">
        <v>42348</v>
      </c>
      <c r="B451">
        <v>417.98800699999998</v>
      </c>
      <c r="C451">
        <v>419.50900300000001</v>
      </c>
      <c r="D451">
        <v>411.54800399999999</v>
      </c>
      <c r="E451">
        <v>415.47900399999997</v>
      </c>
      <c r="F451">
        <v>415.47900399999997</v>
      </c>
      <c r="G451">
        <v>52138900</v>
      </c>
    </row>
    <row r="452" spans="1:7">
      <c r="A452" s="12">
        <v>42349</v>
      </c>
      <c r="B452">
        <v>415.28100599999999</v>
      </c>
      <c r="C452">
        <v>451.93798800000002</v>
      </c>
      <c r="D452">
        <v>415.28100599999999</v>
      </c>
      <c r="E452">
        <v>451.93798800000002</v>
      </c>
      <c r="F452">
        <v>451.93798800000002</v>
      </c>
      <c r="G452">
        <v>110944000</v>
      </c>
    </row>
    <row r="453" spans="1:7">
      <c r="A453" s="12">
        <v>42350</v>
      </c>
      <c r="B453">
        <v>452.334991</v>
      </c>
      <c r="C453">
        <v>469.10299700000002</v>
      </c>
      <c r="D453">
        <v>410.74099699999999</v>
      </c>
      <c r="E453">
        <v>434.99700899999999</v>
      </c>
      <c r="F453">
        <v>434.99700899999999</v>
      </c>
      <c r="G453">
        <v>131969000</v>
      </c>
    </row>
    <row r="454" spans="1:7">
      <c r="A454" s="12">
        <v>42351</v>
      </c>
      <c r="B454">
        <v>431.66000400000001</v>
      </c>
      <c r="C454">
        <v>441.67999300000002</v>
      </c>
      <c r="D454">
        <v>426.26800500000002</v>
      </c>
      <c r="E454">
        <v>433.75500499999998</v>
      </c>
      <c r="F454">
        <v>433.75500499999998</v>
      </c>
      <c r="G454">
        <v>55050600</v>
      </c>
    </row>
    <row r="455" spans="1:7">
      <c r="A455" s="12">
        <v>42352</v>
      </c>
      <c r="B455">
        <v>433.27200299999998</v>
      </c>
      <c r="C455">
        <v>447.141998</v>
      </c>
      <c r="D455">
        <v>430.45599399999998</v>
      </c>
      <c r="E455">
        <v>444.182007</v>
      </c>
      <c r="F455">
        <v>444.182007</v>
      </c>
      <c r="G455">
        <v>130496000</v>
      </c>
    </row>
    <row r="456" spans="1:7">
      <c r="A456" s="12">
        <v>42353</v>
      </c>
      <c r="B456">
        <v>443.87799100000001</v>
      </c>
      <c r="C456">
        <v>465.32101399999999</v>
      </c>
      <c r="D456">
        <v>443.87799100000001</v>
      </c>
      <c r="E456">
        <v>465.32101399999999</v>
      </c>
      <c r="F456">
        <v>465.32101399999999</v>
      </c>
      <c r="G456">
        <v>83121104</v>
      </c>
    </row>
    <row r="457" spans="1:7">
      <c r="A457" s="12">
        <v>42354</v>
      </c>
      <c r="B457">
        <v>465.20800800000001</v>
      </c>
      <c r="C457">
        <v>465.20800800000001</v>
      </c>
      <c r="D457">
        <v>443.85101300000002</v>
      </c>
      <c r="E457">
        <v>454.93398999999999</v>
      </c>
      <c r="F457">
        <v>454.93398999999999</v>
      </c>
      <c r="G457">
        <v>107944000</v>
      </c>
    </row>
    <row r="458" spans="1:7">
      <c r="A458" s="12">
        <v>42355</v>
      </c>
      <c r="B458">
        <v>454.77700800000002</v>
      </c>
      <c r="C458">
        <v>457.85998499999999</v>
      </c>
      <c r="D458">
        <v>448.858002</v>
      </c>
      <c r="E458">
        <v>456.07800300000002</v>
      </c>
      <c r="F458">
        <v>456.07800300000002</v>
      </c>
      <c r="G458">
        <v>47978400</v>
      </c>
    </row>
    <row r="459" spans="1:7">
      <c r="A459" s="12">
        <v>42356</v>
      </c>
      <c r="B459">
        <v>455.84698500000002</v>
      </c>
      <c r="C459">
        <v>465.17700200000002</v>
      </c>
      <c r="D459">
        <v>454.94000199999999</v>
      </c>
      <c r="E459">
        <v>463.61599699999999</v>
      </c>
      <c r="F459">
        <v>463.61599699999999</v>
      </c>
      <c r="G459">
        <v>60220100</v>
      </c>
    </row>
    <row r="460" spans="1:7">
      <c r="A460" s="12">
        <v>42357</v>
      </c>
      <c r="B460">
        <v>463.55200200000002</v>
      </c>
      <c r="C460">
        <v>465.58099399999998</v>
      </c>
      <c r="D460">
        <v>456.76501500000001</v>
      </c>
      <c r="E460">
        <v>462.32199100000003</v>
      </c>
      <c r="F460">
        <v>462.32199100000003</v>
      </c>
      <c r="G460">
        <v>47892700</v>
      </c>
    </row>
    <row r="461" spans="1:7">
      <c r="A461" s="12">
        <v>42358</v>
      </c>
      <c r="B461">
        <v>462.23400900000001</v>
      </c>
      <c r="C461">
        <v>462.64498900000001</v>
      </c>
      <c r="D461">
        <v>434.33801299999999</v>
      </c>
      <c r="E461">
        <v>442.68499800000001</v>
      </c>
      <c r="F461">
        <v>442.68499800000001</v>
      </c>
      <c r="G461">
        <v>75409400</v>
      </c>
    </row>
    <row r="462" spans="1:7">
      <c r="A462" s="12">
        <v>42359</v>
      </c>
      <c r="B462">
        <v>442.83801299999999</v>
      </c>
      <c r="C462">
        <v>444.72900399999997</v>
      </c>
      <c r="D462">
        <v>427.31201199999998</v>
      </c>
      <c r="E462">
        <v>438.63900799999999</v>
      </c>
      <c r="F462">
        <v>438.63900799999999</v>
      </c>
      <c r="G462">
        <v>77639696</v>
      </c>
    </row>
    <row r="463" spans="1:7">
      <c r="A463" s="12">
        <v>42360</v>
      </c>
      <c r="B463">
        <v>437.43600500000002</v>
      </c>
      <c r="C463">
        <v>443.68798800000002</v>
      </c>
      <c r="D463">
        <v>435.51599099999999</v>
      </c>
      <c r="E463">
        <v>436.57199100000003</v>
      </c>
      <c r="F463">
        <v>436.57199100000003</v>
      </c>
      <c r="G463">
        <v>50840400</v>
      </c>
    </row>
    <row r="464" spans="1:7">
      <c r="A464" s="12">
        <v>42361</v>
      </c>
      <c r="B464">
        <v>436.72000100000002</v>
      </c>
      <c r="C464">
        <v>444.52899200000002</v>
      </c>
      <c r="D464">
        <v>436.618988</v>
      </c>
      <c r="E464">
        <v>442.40100100000001</v>
      </c>
      <c r="F464">
        <v>442.40100100000001</v>
      </c>
      <c r="G464">
        <v>47161400</v>
      </c>
    </row>
    <row r="465" spans="1:7">
      <c r="A465" s="12">
        <v>42362</v>
      </c>
      <c r="B465">
        <v>443.091003</v>
      </c>
      <c r="C465">
        <v>458.45599399999998</v>
      </c>
      <c r="D465">
        <v>443.07699600000001</v>
      </c>
      <c r="E465">
        <v>454.98498499999999</v>
      </c>
      <c r="F465">
        <v>454.98498499999999</v>
      </c>
      <c r="G465">
        <v>57157200</v>
      </c>
    </row>
    <row r="466" spans="1:7">
      <c r="A466" s="12">
        <v>42363</v>
      </c>
      <c r="B466">
        <v>454.85501099999999</v>
      </c>
      <c r="C466">
        <v>458.30499300000002</v>
      </c>
      <c r="D466">
        <v>452.07501200000002</v>
      </c>
      <c r="E466">
        <v>455.65301499999998</v>
      </c>
      <c r="F466">
        <v>455.65301499999998</v>
      </c>
      <c r="G466">
        <v>39078500</v>
      </c>
    </row>
    <row r="467" spans="1:7">
      <c r="A467" s="12">
        <v>42364</v>
      </c>
      <c r="B467">
        <v>455.756012</v>
      </c>
      <c r="C467">
        <v>457.489014</v>
      </c>
      <c r="D467">
        <v>405.76001000000002</v>
      </c>
      <c r="E467">
        <v>417.27398699999998</v>
      </c>
      <c r="F467">
        <v>417.27398699999998</v>
      </c>
      <c r="G467">
        <v>116166000</v>
      </c>
    </row>
    <row r="468" spans="1:7">
      <c r="A468" s="12">
        <v>42365</v>
      </c>
      <c r="B468">
        <v>416.51400799999999</v>
      </c>
      <c r="C468">
        <v>424.00698899999998</v>
      </c>
      <c r="D468">
        <v>408.88299599999999</v>
      </c>
      <c r="E468">
        <v>422.82299799999998</v>
      </c>
      <c r="F468">
        <v>422.82299799999998</v>
      </c>
      <c r="G468">
        <v>53591200</v>
      </c>
    </row>
    <row r="469" spans="1:7">
      <c r="A469" s="12">
        <v>42366</v>
      </c>
      <c r="B469">
        <v>423.34298699999999</v>
      </c>
      <c r="C469">
        <v>429.76901199999998</v>
      </c>
      <c r="D469">
        <v>418.48098800000002</v>
      </c>
      <c r="E469">
        <v>422.27899200000002</v>
      </c>
      <c r="F469">
        <v>422.27899200000002</v>
      </c>
      <c r="G469">
        <v>49638600</v>
      </c>
    </row>
    <row r="470" spans="1:7">
      <c r="A470" s="12">
        <v>42367</v>
      </c>
      <c r="B470">
        <v>422.09799199999998</v>
      </c>
      <c r="C470">
        <v>432.983002</v>
      </c>
      <c r="D470">
        <v>420.62701399999997</v>
      </c>
      <c r="E470">
        <v>432.983002</v>
      </c>
      <c r="F470">
        <v>432.983002</v>
      </c>
      <c r="G470">
        <v>51596500</v>
      </c>
    </row>
    <row r="471" spans="1:7">
      <c r="A471" s="12">
        <v>42368</v>
      </c>
      <c r="B471">
        <v>433.29998799999998</v>
      </c>
      <c r="C471">
        <v>434.38699300000002</v>
      </c>
      <c r="D471">
        <v>422.08401500000002</v>
      </c>
      <c r="E471">
        <v>426.61999500000002</v>
      </c>
      <c r="F471">
        <v>426.61999500000002</v>
      </c>
      <c r="G471">
        <v>46889400</v>
      </c>
    </row>
    <row r="472" spans="1:7">
      <c r="A472" s="12">
        <v>42369</v>
      </c>
      <c r="B472">
        <v>425.875</v>
      </c>
      <c r="C472">
        <v>432.92099000000002</v>
      </c>
      <c r="D472">
        <v>418.73498499999999</v>
      </c>
      <c r="E472">
        <v>430.56698599999999</v>
      </c>
      <c r="F472">
        <v>430.56698599999999</v>
      </c>
      <c r="G472">
        <v>45996600</v>
      </c>
    </row>
    <row r="473" spans="1:7">
      <c r="A473" s="12">
        <v>42370</v>
      </c>
      <c r="B473">
        <v>430.72100799999998</v>
      </c>
      <c r="C473">
        <v>436.24600199999998</v>
      </c>
      <c r="D473">
        <v>427.51501500000001</v>
      </c>
      <c r="E473">
        <v>434.33401500000002</v>
      </c>
      <c r="F473">
        <v>434.33401500000002</v>
      </c>
      <c r="G473">
        <v>36278900</v>
      </c>
    </row>
    <row r="474" spans="1:7">
      <c r="A474" s="12">
        <v>42371</v>
      </c>
      <c r="B474">
        <v>434.62200899999999</v>
      </c>
      <c r="C474">
        <v>436.06201199999998</v>
      </c>
      <c r="D474">
        <v>431.86999500000002</v>
      </c>
      <c r="E474">
        <v>433.43798800000002</v>
      </c>
      <c r="F474">
        <v>433.43798800000002</v>
      </c>
      <c r="G474">
        <v>30096600</v>
      </c>
    </row>
    <row r="475" spans="1:7">
      <c r="A475" s="12">
        <v>42372</v>
      </c>
      <c r="B475">
        <v>433.57800300000002</v>
      </c>
      <c r="C475">
        <v>433.74301100000002</v>
      </c>
      <c r="D475">
        <v>424.70599399999998</v>
      </c>
      <c r="E475">
        <v>430.010986</v>
      </c>
      <c r="F475">
        <v>430.010986</v>
      </c>
      <c r="G475">
        <v>39633800</v>
      </c>
    </row>
    <row r="476" spans="1:7">
      <c r="A476" s="12">
        <v>42373</v>
      </c>
      <c r="B476">
        <v>430.06100500000002</v>
      </c>
      <c r="C476">
        <v>434.516998</v>
      </c>
      <c r="D476">
        <v>429.08401500000002</v>
      </c>
      <c r="E476">
        <v>433.091003</v>
      </c>
      <c r="F476">
        <v>433.091003</v>
      </c>
      <c r="G476">
        <v>38477500</v>
      </c>
    </row>
    <row r="477" spans="1:7">
      <c r="A477" s="12">
        <v>42374</v>
      </c>
      <c r="B477">
        <v>433.06900000000002</v>
      </c>
      <c r="C477">
        <v>434.182007</v>
      </c>
      <c r="D477">
        <v>429.675995</v>
      </c>
      <c r="E477">
        <v>431.959991</v>
      </c>
      <c r="F477">
        <v>431.959991</v>
      </c>
      <c r="G477">
        <v>34522600</v>
      </c>
    </row>
    <row r="478" spans="1:7">
      <c r="A478" s="12">
        <v>42375</v>
      </c>
      <c r="B478">
        <v>431.85598800000002</v>
      </c>
      <c r="C478">
        <v>431.85598800000002</v>
      </c>
      <c r="D478">
        <v>426.341003</v>
      </c>
      <c r="E478">
        <v>429.10501099999999</v>
      </c>
      <c r="F478">
        <v>429.10501099999999</v>
      </c>
      <c r="G478">
        <v>34042500</v>
      </c>
    </row>
    <row r="479" spans="1:7">
      <c r="A479" s="12">
        <v>42376</v>
      </c>
      <c r="B479">
        <v>430.010986</v>
      </c>
      <c r="C479">
        <v>458.76599099999999</v>
      </c>
      <c r="D479">
        <v>429.07699600000001</v>
      </c>
      <c r="E479">
        <v>458.04800399999999</v>
      </c>
      <c r="F479">
        <v>458.04800399999999</v>
      </c>
      <c r="G479">
        <v>87562200</v>
      </c>
    </row>
    <row r="480" spans="1:7">
      <c r="A480" s="12">
        <v>42377</v>
      </c>
      <c r="B480">
        <v>457.53799400000003</v>
      </c>
      <c r="C480">
        <v>462.93398999999999</v>
      </c>
      <c r="D480">
        <v>447.93798800000002</v>
      </c>
      <c r="E480">
        <v>453.23001099999999</v>
      </c>
      <c r="F480">
        <v>453.23001099999999</v>
      </c>
      <c r="G480">
        <v>56993000</v>
      </c>
    </row>
    <row r="481" spans="1:7">
      <c r="A481" s="12">
        <v>42378</v>
      </c>
      <c r="B481">
        <v>453.38299599999999</v>
      </c>
      <c r="C481">
        <v>454.64001500000001</v>
      </c>
      <c r="D481">
        <v>446.88900799999999</v>
      </c>
      <c r="E481">
        <v>447.61099200000001</v>
      </c>
      <c r="F481">
        <v>447.61099200000001</v>
      </c>
      <c r="G481">
        <v>32278000</v>
      </c>
    </row>
    <row r="482" spans="1:7">
      <c r="A482" s="12">
        <v>42379</v>
      </c>
      <c r="B482">
        <v>448.23800699999998</v>
      </c>
      <c r="C482">
        <v>448.30898999999999</v>
      </c>
      <c r="D482">
        <v>440.35101300000002</v>
      </c>
      <c r="E482">
        <v>447.99099699999999</v>
      </c>
      <c r="F482">
        <v>447.99099699999999</v>
      </c>
      <c r="G482">
        <v>35995900</v>
      </c>
    </row>
    <row r="483" spans="1:7">
      <c r="A483" s="12">
        <v>42380</v>
      </c>
      <c r="B483">
        <v>448.69799799999998</v>
      </c>
      <c r="C483">
        <v>450.66198700000001</v>
      </c>
      <c r="D483">
        <v>443.85501099999999</v>
      </c>
      <c r="E483">
        <v>448.42800899999997</v>
      </c>
      <c r="F483">
        <v>448.42800899999997</v>
      </c>
      <c r="G483">
        <v>40450000</v>
      </c>
    </row>
    <row r="484" spans="1:7">
      <c r="A484" s="12">
        <v>42381</v>
      </c>
      <c r="B484">
        <v>448.182007</v>
      </c>
      <c r="C484">
        <v>448.182007</v>
      </c>
      <c r="D484">
        <v>435.69000199999999</v>
      </c>
      <c r="E484">
        <v>435.69000199999999</v>
      </c>
      <c r="F484">
        <v>435.69000199999999</v>
      </c>
      <c r="G484">
        <v>115607000</v>
      </c>
    </row>
    <row r="485" spans="1:7">
      <c r="A485" s="12">
        <v>42382</v>
      </c>
      <c r="B485">
        <v>434.665009</v>
      </c>
      <c r="C485">
        <v>435.18600500000002</v>
      </c>
      <c r="D485">
        <v>424.442993</v>
      </c>
      <c r="E485">
        <v>432.37100199999998</v>
      </c>
      <c r="F485">
        <v>432.37100199999998</v>
      </c>
      <c r="G485">
        <v>173888000</v>
      </c>
    </row>
    <row r="486" spans="1:7">
      <c r="A486" s="12">
        <v>42383</v>
      </c>
      <c r="B486">
        <v>432.28799400000003</v>
      </c>
      <c r="C486">
        <v>433.324005</v>
      </c>
      <c r="D486">
        <v>427.84500100000002</v>
      </c>
      <c r="E486">
        <v>430.30599999999998</v>
      </c>
      <c r="F486">
        <v>430.30599999999998</v>
      </c>
      <c r="G486">
        <v>43945500</v>
      </c>
    </row>
    <row r="487" spans="1:7">
      <c r="A487" s="12">
        <v>42384</v>
      </c>
      <c r="B487">
        <v>430.25500499999998</v>
      </c>
      <c r="C487">
        <v>430.25500499999998</v>
      </c>
      <c r="D487">
        <v>364.33099399999998</v>
      </c>
      <c r="E487">
        <v>364.33099399999998</v>
      </c>
      <c r="F487">
        <v>364.33099399999998</v>
      </c>
      <c r="G487">
        <v>153351008</v>
      </c>
    </row>
    <row r="488" spans="1:7">
      <c r="A488" s="12">
        <v>42385</v>
      </c>
      <c r="B488">
        <v>365.07299799999998</v>
      </c>
      <c r="C488">
        <v>390.557007</v>
      </c>
      <c r="D488">
        <v>354.91400099999998</v>
      </c>
      <c r="E488">
        <v>387.53601099999997</v>
      </c>
      <c r="F488">
        <v>387.53601099999997</v>
      </c>
      <c r="G488">
        <v>120352000</v>
      </c>
    </row>
    <row r="489" spans="1:7">
      <c r="A489" s="12">
        <v>42386</v>
      </c>
      <c r="B489">
        <v>387.15200800000002</v>
      </c>
      <c r="C489">
        <v>390.96499599999999</v>
      </c>
      <c r="D489">
        <v>380.09201000000002</v>
      </c>
      <c r="E489">
        <v>382.29901100000001</v>
      </c>
      <c r="F489">
        <v>382.29901100000001</v>
      </c>
      <c r="G489">
        <v>45319600</v>
      </c>
    </row>
    <row r="490" spans="1:7">
      <c r="A490" s="12">
        <v>42387</v>
      </c>
      <c r="B490">
        <v>381.733002</v>
      </c>
      <c r="C490">
        <v>388.10400399999997</v>
      </c>
      <c r="D490">
        <v>376.665009</v>
      </c>
      <c r="E490">
        <v>387.16799900000001</v>
      </c>
      <c r="F490">
        <v>387.16799900000001</v>
      </c>
      <c r="G490">
        <v>54403900</v>
      </c>
    </row>
    <row r="491" spans="1:7">
      <c r="A491" s="12">
        <v>42388</v>
      </c>
      <c r="B491">
        <v>387.02600100000001</v>
      </c>
      <c r="C491">
        <v>387.73001099999999</v>
      </c>
      <c r="D491">
        <v>378.97198500000002</v>
      </c>
      <c r="E491">
        <v>380.14898699999998</v>
      </c>
      <c r="F491">
        <v>380.14898699999998</v>
      </c>
      <c r="G491">
        <v>46819800</v>
      </c>
    </row>
    <row r="492" spans="1:7">
      <c r="A492" s="12">
        <v>42389</v>
      </c>
      <c r="B492">
        <v>379.73998999999998</v>
      </c>
      <c r="C492">
        <v>425.266998</v>
      </c>
      <c r="D492">
        <v>376.59899899999999</v>
      </c>
      <c r="E492">
        <v>420.23001099999999</v>
      </c>
      <c r="F492">
        <v>420.23001099999999</v>
      </c>
      <c r="G492">
        <v>121720000</v>
      </c>
    </row>
    <row r="493" spans="1:7">
      <c r="A493" s="12">
        <v>42390</v>
      </c>
      <c r="B493">
        <v>419.63198899999998</v>
      </c>
      <c r="C493">
        <v>422.87701399999997</v>
      </c>
      <c r="D493">
        <v>406.29998799999998</v>
      </c>
      <c r="E493">
        <v>410.26199300000002</v>
      </c>
      <c r="F493">
        <v>410.26199300000002</v>
      </c>
      <c r="G493">
        <v>68338000</v>
      </c>
    </row>
    <row r="494" spans="1:7">
      <c r="A494" s="12">
        <v>42391</v>
      </c>
      <c r="B494">
        <v>409.75100700000002</v>
      </c>
      <c r="C494">
        <v>410.41000400000001</v>
      </c>
      <c r="D494">
        <v>375.28201300000001</v>
      </c>
      <c r="E494">
        <v>382.49200400000001</v>
      </c>
      <c r="F494">
        <v>382.49200400000001</v>
      </c>
      <c r="G494">
        <v>91546600</v>
      </c>
    </row>
    <row r="495" spans="1:7">
      <c r="A495" s="12">
        <v>42392</v>
      </c>
      <c r="B495">
        <v>382.43398999999999</v>
      </c>
      <c r="C495">
        <v>394.54299900000001</v>
      </c>
      <c r="D495">
        <v>381.98098800000002</v>
      </c>
      <c r="E495">
        <v>387.49099699999999</v>
      </c>
      <c r="F495">
        <v>387.49099699999999</v>
      </c>
      <c r="G495">
        <v>56247400</v>
      </c>
    </row>
    <row r="496" spans="1:7">
      <c r="A496" s="12">
        <v>42393</v>
      </c>
      <c r="B496">
        <v>388.10199</v>
      </c>
      <c r="C496">
        <v>405.48498499999999</v>
      </c>
      <c r="D496">
        <v>387.51001000000002</v>
      </c>
      <c r="E496">
        <v>402.97100799999998</v>
      </c>
      <c r="F496">
        <v>402.97100799999998</v>
      </c>
      <c r="G496">
        <v>54824800</v>
      </c>
    </row>
    <row r="497" spans="1:7">
      <c r="A497" s="12">
        <v>42394</v>
      </c>
      <c r="B497">
        <v>402.31698599999999</v>
      </c>
      <c r="C497">
        <v>402.31698599999999</v>
      </c>
      <c r="D497">
        <v>388.55398600000001</v>
      </c>
      <c r="E497">
        <v>391.72601300000002</v>
      </c>
      <c r="F497">
        <v>391.72601300000002</v>
      </c>
      <c r="G497">
        <v>59062400</v>
      </c>
    </row>
    <row r="498" spans="1:7">
      <c r="A498" s="12">
        <v>42395</v>
      </c>
      <c r="B498">
        <v>392.00201399999997</v>
      </c>
      <c r="C498">
        <v>397.76599099999999</v>
      </c>
      <c r="D498">
        <v>390.57501200000002</v>
      </c>
      <c r="E498">
        <v>392.15301499999998</v>
      </c>
      <c r="F498">
        <v>392.15301499999998</v>
      </c>
      <c r="G498">
        <v>58147000</v>
      </c>
    </row>
    <row r="499" spans="1:7">
      <c r="A499" s="12">
        <v>42396</v>
      </c>
      <c r="B499">
        <v>392.44400000000002</v>
      </c>
      <c r="C499">
        <v>396.84298699999999</v>
      </c>
      <c r="D499">
        <v>391.78201300000001</v>
      </c>
      <c r="E499">
        <v>394.97198500000002</v>
      </c>
      <c r="F499">
        <v>394.97198500000002</v>
      </c>
      <c r="G499">
        <v>47424400</v>
      </c>
    </row>
    <row r="500" spans="1:7">
      <c r="A500" s="12">
        <v>42397</v>
      </c>
      <c r="B500">
        <v>395.14599600000003</v>
      </c>
      <c r="C500">
        <v>395.50201399999997</v>
      </c>
      <c r="D500">
        <v>379.73498499999999</v>
      </c>
      <c r="E500">
        <v>380.28900099999998</v>
      </c>
      <c r="F500">
        <v>380.28900099999998</v>
      </c>
      <c r="G500">
        <v>59247900</v>
      </c>
    </row>
    <row r="501" spans="1:7">
      <c r="A501" s="12">
        <v>42398</v>
      </c>
      <c r="B501">
        <v>380.108002</v>
      </c>
      <c r="C501">
        <v>384.37899800000002</v>
      </c>
      <c r="D501">
        <v>365.45199600000001</v>
      </c>
      <c r="E501">
        <v>379.47399899999999</v>
      </c>
      <c r="F501">
        <v>379.47399899999999</v>
      </c>
      <c r="G501">
        <v>86125296</v>
      </c>
    </row>
    <row r="502" spans="1:7">
      <c r="A502" s="12">
        <v>42399</v>
      </c>
      <c r="B502">
        <v>378.86498999999998</v>
      </c>
      <c r="C502">
        <v>380.91699199999999</v>
      </c>
      <c r="D502">
        <v>376.49099699999999</v>
      </c>
      <c r="E502">
        <v>378.25500499999998</v>
      </c>
      <c r="F502">
        <v>378.25500499999998</v>
      </c>
      <c r="G502">
        <v>30284400</v>
      </c>
    </row>
    <row r="503" spans="1:7">
      <c r="A503" s="12">
        <v>42400</v>
      </c>
      <c r="B503">
        <v>378.29299900000001</v>
      </c>
      <c r="C503">
        <v>380.34698500000002</v>
      </c>
      <c r="D503">
        <v>367.834991</v>
      </c>
      <c r="E503">
        <v>368.766998</v>
      </c>
      <c r="F503">
        <v>368.766998</v>
      </c>
      <c r="G503">
        <v>37894300</v>
      </c>
    </row>
    <row r="504" spans="1:7">
      <c r="A504" s="12">
        <v>42401</v>
      </c>
      <c r="B504">
        <v>369.35000600000001</v>
      </c>
      <c r="C504">
        <v>378.07199100000003</v>
      </c>
      <c r="D504">
        <v>367.95700099999999</v>
      </c>
      <c r="E504">
        <v>373.05599999999998</v>
      </c>
      <c r="F504">
        <v>373.05599999999998</v>
      </c>
      <c r="G504">
        <v>51656700</v>
      </c>
    </row>
    <row r="505" spans="1:7">
      <c r="A505" s="12">
        <v>42402</v>
      </c>
      <c r="B505">
        <v>372.92001299999998</v>
      </c>
      <c r="C505">
        <v>375.88299599999999</v>
      </c>
      <c r="D505">
        <v>372.92001299999998</v>
      </c>
      <c r="E505">
        <v>374.44799799999998</v>
      </c>
      <c r="F505">
        <v>374.44799799999998</v>
      </c>
      <c r="G505">
        <v>40378700</v>
      </c>
    </row>
    <row r="506" spans="1:7">
      <c r="A506" s="12">
        <v>42403</v>
      </c>
      <c r="B506">
        <v>374.64599600000003</v>
      </c>
      <c r="C506">
        <v>374.95001200000002</v>
      </c>
      <c r="D506">
        <v>368.04501299999998</v>
      </c>
      <c r="E506">
        <v>369.949005</v>
      </c>
      <c r="F506">
        <v>369.949005</v>
      </c>
      <c r="G506">
        <v>45933400</v>
      </c>
    </row>
    <row r="507" spans="1:7">
      <c r="A507" s="12">
        <v>42404</v>
      </c>
      <c r="B507">
        <v>370.17401100000001</v>
      </c>
      <c r="C507">
        <v>391.608002</v>
      </c>
      <c r="D507">
        <v>369.99301100000002</v>
      </c>
      <c r="E507">
        <v>389.59399400000001</v>
      </c>
      <c r="F507">
        <v>389.59399400000001</v>
      </c>
      <c r="G507">
        <v>69285504</v>
      </c>
    </row>
    <row r="508" spans="1:7">
      <c r="A508" s="12">
        <v>42405</v>
      </c>
      <c r="B508">
        <v>388.89801</v>
      </c>
      <c r="C508">
        <v>391.09399400000001</v>
      </c>
      <c r="D508">
        <v>385.57199100000003</v>
      </c>
      <c r="E508">
        <v>386.54901100000001</v>
      </c>
      <c r="F508">
        <v>386.54901100000001</v>
      </c>
      <c r="G508">
        <v>43825000</v>
      </c>
    </row>
    <row r="509" spans="1:7">
      <c r="A509" s="12">
        <v>42406</v>
      </c>
      <c r="B509">
        <v>386.58898900000003</v>
      </c>
      <c r="C509">
        <v>386.631012</v>
      </c>
      <c r="D509">
        <v>372.38699300000002</v>
      </c>
      <c r="E509">
        <v>376.52200299999998</v>
      </c>
      <c r="F509">
        <v>376.52200299999998</v>
      </c>
      <c r="G509">
        <v>49249300</v>
      </c>
    </row>
    <row r="510" spans="1:7">
      <c r="A510" s="12">
        <v>42407</v>
      </c>
      <c r="B510">
        <v>376.51400799999999</v>
      </c>
      <c r="C510">
        <v>380.87100199999998</v>
      </c>
      <c r="D510">
        <v>374.90301499999998</v>
      </c>
      <c r="E510">
        <v>376.61999500000002</v>
      </c>
      <c r="F510">
        <v>376.61999500000002</v>
      </c>
      <c r="G510">
        <v>37076300</v>
      </c>
    </row>
    <row r="511" spans="1:7">
      <c r="A511" s="12">
        <v>42408</v>
      </c>
      <c r="B511">
        <v>376.75698899999998</v>
      </c>
      <c r="C511">
        <v>379.87899800000002</v>
      </c>
      <c r="D511">
        <v>373.33401500000002</v>
      </c>
      <c r="E511">
        <v>373.44699100000003</v>
      </c>
      <c r="F511">
        <v>373.44699100000003</v>
      </c>
      <c r="G511">
        <v>47671100</v>
      </c>
    </row>
    <row r="512" spans="1:7">
      <c r="A512" s="12">
        <v>42409</v>
      </c>
      <c r="B512">
        <v>373.42300399999999</v>
      </c>
      <c r="C512">
        <v>377.24600199999998</v>
      </c>
      <c r="D512">
        <v>372.89801</v>
      </c>
      <c r="E512">
        <v>376.02899200000002</v>
      </c>
      <c r="F512">
        <v>376.02899200000002</v>
      </c>
      <c r="G512">
        <v>55318500</v>
      </c>
    </row>
    <row r="513" spans="1:7">
      <c r="A513" s="12">
        <v>42410</v>
      </c>
      <c r="B513">
        <v>376.14599600000003</v>
      </c>
      <c r="C513">
        <v>385.483002</v>
      </c>
      <c r="D513">
        <v>375.78298999999998</v>
      </c>
      <c r="E513">
        <v>381.64898699999998</v>
      </c>
      <c r="F513">
        <v>381.64898699999998</v>
      </c>
      <c r="G513">
        <v>85130896</v>
      </c>
    </row>
    <row r="514" spans="1:7">
      <c r="A514" s="12">
        <v>42411</v>
      </c>
      <c r="B514">
        <v>382.114014</v>
      </c>
      <c r="C514">
        <v>383.13000499999998</v>
      </c>
      <c r="D514">
        <v>376.39898699999998</v>
      </c>
      <c r="E514">
        <v>379.65399200000002</v>
      </c>
      <c r="F514">
        <v>379.65399200000002</v>
      </c>
      <c r="G514">
        <v>74375600</v>
      </c>
    </row>
    <row r="515" spans="1:7">
      <c r="A515" s="12">
        <v>42412</v>
      </c>
      <c r="B515">
        <v>379.68600500000002</v>
      </c>
      <c r="C515">
        <v>384.95400999999998</v>
      </c>
      <c r="D515">
        <v>379.60000600000001</v>
      </c>
      <c r="E515">
        <v>384.26299999999998</v>
      </c>
      <c r="F515">
        <v>384.26299999999998</v>
      </c>
      <c r="G515">
        <v>67042800</v>
      </c>
    </row>
    <row r="516" spans="1:7">
      <c r="A516" s="12">
        <v>42413</v>
      </c>
      <c r="B516">
        <v>384.64099099999999</v>
      </c>
      <c r="C516">
        <v>391.85998499999999</v>
      </c>
      <c r="D516">
        <v>384.64099099999999</v>
      </c>
      <c r="E516">
        <v>391.85998499999999</v>
      </c>
      <c r="F516">
        <v>391.85998499999999</v>
      </c>
      <c r="G516">
        <v>61911700</v>
      </c>
    </row>
    <row r="517" spans="1:7">
      <c r="A517" s="12">
        <v>42414</v>
      </c>
      <c r="B517">
        <v>392.932007</v>
      </c>
      <c r="C517">
        <v>407.23001099999999</v>
      </c>
      <c r="D517">
        <v>392.932007</v>
      </c>
      <c r="E517">
        <v>407.23001099999999</v>
      </c>
      <c r="F517">
        <v>407.23001099999999</v>
      </c>
      <c r="G517">
        <v>74469800</v>
      </c>
    </row>
    <row r="518" spans="1:7">
      <c r="A518" s="12">
        <v>42415</v>
      </c>
      <c r="B518">
        <v>407.567993</v>
      </c>
      <c r="C518">
        <v>410.381012</v>
      </c>
      <c r="D518">
        <v>397.74899299999998</v>
      </c>
      <c r="E518">
        <v>400.18499800000001</v>
      </c>
      <c r="F518">
        <v>400.18499800000001</v>
      </c>
      <c r="G518">
        <v>74070496</v>
      </c>
    </row>
    <row r="519" spans="1:7">
      <c r="A519" s="12">
        <v>42416</v>
      </c>
      <c r="B519">
        <v>401.432007</v>
      </c>
      <c r="C519">
        <v>408.94500699999998</v>
      </c>
      <c r="D519">
        <v>401.432007</v>
      </c>
      <c r="E519">
        <v>407.48800699999998</v>
      </c>
      <c r="F519">
        <v>407.48800699999998</v>
      </c>
      <c r="G519">
        <v>73093104</v>
      </c>
    </row>
    <row r="520" spans="1:7">
      <c r="A520" s="12">
        <v>42417</v>
      </c>
      <c r="B520">
        <v>407.65600599999999</v>
      </c>
      <c r="C520">
        <v>421.16699199999999</v>
      </c>
      <c r="D520">
        <v>406.783997</v>
      </c>
      <c r="E520">
        <v>416.32199100000003</v>
      </c>
      <c r="F520">
        <v>416.32199100000003</v>
      </c>
      <c r="G520">
        <v>83193600</v>
      </c>
    </row>
    <row r="521" spans="1:7">
      <c r="A521" s="12">
        <v>42418</v>
      </c>
      <c r="B521">
        <v>416.57199100000003</v>
      </c>
      <c r="C521">
        <v>425.99600199999998</v>
      </c>
      <c r="D521">
        <v>415.63799999999998</v>
      </c>
      <c r="E521">
        <v>422.37298600000003</v>
      </c>
      <c r="F521">
        <v>422.37298600000003</v>
      </c>
      <c r="G521">
        <v>76752600</v>
      </c>
    </row>
    <row r="522" spans="1:7">
      <c r="A522" s="12">
        <v>42419</v>
      </c>
      <c r="B522">
        <v>422.73001099999999</v>
      </c>
      <c r="C522">
        <v>423.10400399999997</v>
      </c>
      <c r="D522">
        <v>417.60400399999997</v>
      </c>
      <c r="E522">
        <v>420.78500400000001</v>
      </c>
      <c r="F522">
        <v>420.78500400000001</v>
      </c>
      <c r="G522">
        <v>55711300</v>
      </c>
    </row>
    <row r="523" spans="1:7">
      <c r="A523" s="12">
        <v>42420</v>
      </c>
      <c r="B523">
        <v>421.60101300000002</v>
      </c>
      <c r="C523">
        <v>441.98400900000001</v>
      </c>
      <c r="D523">
        <v>421.60101300000002</v>
      </c>
      <c r="E523">
        <v>437.16400099999998</v>
      </c>
      <c r="F523">
        <v>437.16400099999998</v>
      </c>
      <c r="G523">
        <v>93992096</v>
      </c>
    </row>
    <row r="524" spans="1:7">
      <c r="A524" s="12">
        <v>42421</v>
      </c>
      <c r="B524">
        <v>437.77301</v>
      </c>
      <c r="C524">
        <v>448.04599000000002</v>
      </c>
      <c r="D524">
        <v>429.07699600000001</v>
      </c>
      <c r="E524">
        <v>438.79800399999999</v>
      </c>
      <c r="F524">
        <v>438.79800399999999</v>
      </c>
      <c r="G524">
        <v>89820704</v>
      </c>
    </row>
    <row r="525" spans="1:7">
      <c r="A525" s="12">
        <v>42422</v>
      </c>
      <c r="B525">
        <v>438.989014</v>
      </c>
      <c r="C525">
        <v>439.04501299999998</v>
      </c>
      <c r="D525">
        <v>432.91699199999999</v>
      </c>
      <c r="E525">
        <v>437.74798600000003</v>
      </c>
      <c r="F525">
        <v>437.74798600000003</v>
      </c>
      <c r="G525">
        <v>85385200</v>
      </c>
    </row>
    <row r="526" spans="1:7">
      <c r="A526" s="12">
        <v>42423</v>
      </c>
      <c r="B526">
        <v>438.25500499999998</v>
      </c>
      <c r="C526">
        <v>439.858002</v>
      </c>
      <c r="D526">
        <v>417.82101399999999</v>
      </c>
      <c r="E526">
        <v>420.73599200000001</v>
      </c>
      <c r="F526">
        <v>420.73599200000001</v>
      </c>
      <c r="G526">
        <v>85244896</v>
      </c>
    </row>
    <row r="527" spans="1:7">
      <c r="A527" s="12">
        <v>42424</v>
      </c>
      <c r="B527">
        <v>420.95599399999998</v>
      </c>
      <c r="C527">
        <v>425.54998799999998</v>
      </c>
      <c r="D527">
        <v>413.90701300000001</v>
      </c>
      <c r="E527">
        <v>424.95498700000002</v>
      </c>
      <c r="F527">
        <v>424.95498700000002</v>
      </c>
      <c r="G527">
        <v>67743696</v>
      </c>
    </row>
    <row r="528" spans="1:7">
      <c r="A528" s="12">
        <v>42425</v>
      </c>
      <c r="B528">
        <v>425.03698700000001</v>
      </c>
      <c r="C528">
        <v>427.71899400000001</v>
      </c>
      <c r="D528">
        <v>420.415009</v>
      </c>
      <c r="E528">
        <v>424.54400600000002</v>
      </c>
      <c r="F528">
        <v>424.54400600000002</v>
      </c>
      <c r="G528">
        <v>70798000</v>
      </c>
    </row>
    <row r="529" spans="1:7">
      <c r="A529" s="12">
        <v>42426</v>
      </c>
      <c r="B529">
        <v>424.62899800000002</v>
      </c>
      <c r="C529">
        <v>432.15200800000002</v>
      </c>
      <c r="D529">
        <v>421.61999500000002</v>
      </c>
      <c r="E529">
        <v>432.15200800000002</v>
      </c>
      <c r="F529">
        <v>432.15200800000002</v>
      </c>
      <c r="G529">
        <v>61486000</v>
      </c>
    </row>
    <row r="530" spans="1:7">
      <c r="A530" s="12">
        <v>42427</v>
      </c>
      <c r="B530">
        <v>432.83898900000003</v>
      </c>
      <c r="C530">
        <v>434.23098800000002</v>
      </c>
      <c r="D530">
        <v>428.10299700000002</v>
      </c>
      <c r="E530">
        <v>432.51901199999998</v>
      </c>
      <c r="F530">
        <v>432.51901199999998</v>
      </c>
      <c r="G530">
        <v>41893600</v>
      </c>
    </row>
    <row r="531" spans="1:7">
      <c r="A531" s="12">
        <v>42428</v>
      </c>
      <c r="B531">
        <v>432.57101399999999</v>
      </c>
      <c r="C531">
        <v>435.68301400000001</v>
      </c>
      <c r="D531">
        <v>423.82000699999998</v>
      </c>
      <c r="E531">
        <v>433.50399800000002</v>
      </c>
      <c r="F531">
        <v>433.50399800000002</v>
      </c>
      <c r="G531">
        <v>53033400</v>
      </c>
    </row>
    <row r="532" spans="1:7">
      <c r="A532" s="12">
        <v>42429</v>
      </c>
      <c r="B532">
        <v>433.43798800000002</v>
      </c>
      <c r="C532">
        <v>441.50698899999998</v>
      </c>
      <c r="D532">
        <v>431.692993</v>
      </c>
      <c r="E532">
        <v>437.69699100000003</v>
      </c>
      <c r="F532">
        <v>437.69699100000003</v>
      </c>
      <c r="G532">
        <v>60694700</v>
      </c>
    </row>
    <row r="533" spans="1:7">
      <c r="A533" s="12">
        <v>42430</v>
      </c>
      <c r="B533">
        <v>437.91699199999999</v>
      </c>
      <c r="C533">
        <v>439.65301499999998</v>
      </c>
      <c r="D533">
        <v>432.31900000000002</v>
      </c>
      <c r="E533">
        <v>435.12298600000003</v>
      </c>
      <c r="F533">
        <v>435.12298600000003</v>
      </c>
      <c r="G533">
        <v>74895800</v>
      </c>
    </row>
    <row r="534" spans="1:7">
      <c r="A534" s="12">
        <v>42431</v>
      </c>
      <c r="B534">
        <v>435.131012</v>
      </c>
      <c r="C534">
        <v>435.91699199999999</v>
      </c>
      <c r="D534">
        <v>423.989014</v>
      </c>
      <c r="E534">
        <v>423.989014</v>
      </c>
      <c r="F534">
        <v>423.989014</v>
      </c>
      <c r="G534">
        <v>74955296</v>
      </c>
    </row>
    <row r="535" spans="1:7">
      <c r="A535" s="12">
        <v>42432</v>
      </c>
      <c r="B535">
        <v>423.91198700000001</v>
      </c>
      <c r="C535">
        <v>425.37298600000003</v>
      </c>
      <c r="D535">
        <v>419.41101099999997</v>
      </c>
      <c r="E535">
        <v>421.65100100000001</v>
      </c>
      <c r="F535">
        <v>421.65100100000001</v>
      </c>
      <c r="G535">
        <v>100484000</v>
      </c>
    </row>
    <row r="536" spans="1:7">
      <c r="A536" s="12">
        <v>42433</v>
      </c>
      <c r="B536">
        <v>421.83599900000002</v>
      </c>
      <c r="C536">
        <v>425.17800899999997</v>
      </c>
      <c r="D536">
        <v>410.93899499999998</v>
      </c>
      <c r="E536">
        <v>410.93899499999998</v>
      </c>
      <c r="F536">
        <v>410.93899499999998</v>
      </c>
      <c r="G536">
        <v>90856096</v>
      </c>
    </row>
    <row r="537" spans="1:7">
      <c r="A537" s="12">
        <v>42434</v>
      </c>
      <c r="B537">
        <v>410.78100599999999</v>
      </c>
      <c r="C537">
        <v>411.25698899999998</v>
      </c>
      <c r="D537">
        <v>394.03500400000001</v>
      </c>
      <c r="E537">
        <v>400.57000699999998</v>
      </c>
      <c r="F537">
        <v>400.57000699999998</v>
      </c>
      <c r="G537">
        <v>135384992</v>
      </c>
    </row>
    <row r="538" spans="1:7">
      <c r="A538" s="12">
        <v>42435</v>
      </c>
      <c r="B538">
        <v>400.52499399999999</v>
      </c>
      <c r="C538">
        <v>411.90701300000001</v>
      </c>
      <c r="D538">
        <v>395.77801499999998</v>
      </c>
      <c r="E538">
        <v>407.70700099999999</v>
      </c>
      <c r="F538">
        <v>407.70700099999999</v>
      </c>
      <c r="G538">
        <v>91212496</v>
      </c>
    </row>
    <row r="539" spans="1:7">
      <c r="A539" s="12">
        <v>42436</v>
      </c>
      <c r="B539">
        <v>407.75698899999998</v>
      </c>
      <c r="C539">
        <v>415.91699199999999</v>
      </c>
      <c r="D539">
        <v>406.30898999999999</v>
      </c>
      <c r="E539">
        <v>414.32101399999999</v>
      </c>
      <c r="F539">
        <v>414.32101399999999</v>
      </c>
      <c r="G539">
        <v>85762400</v>
      </c>
    </row>
    <row r="540" spans="1:7">
      <c r="A540" s="12">
        <v>42437</v>
      </c>
      <c r="B540">
        <v>414.46499599999999</v>
      </c>
      <c r="C540">
        <v>416.24301100000002</v>
      </c>
      <c r="D540">
        <v>411.09399400000001</v>
      </c>
      <c r="E540">
        <v>413.97198500000002</v>
      </c>
      <c r="F540">
        <v>413.97198500000002</v>
      </c>
      <c r="G540">
        <v>70311696</v>
      </c>
    </row>
    <row r="541" spans="1:7">
      <c r="A541" s="12">
        <v>42438</v>
      </c>
      <c r="B541">
        <v>413.89401199999998</v>
      </c>
      <c r="C541">
        <v>416.03201300000001</v>
      </c>
      <c r="D541">
        <v>411.60598800000002</v>
      </c>
      <c r="E541">
        <v>414.85998499999999</v>
      </c>
      <c r="F541">
        <v>414.85998499999999</v>
      </c>
      <c r="G541">
        <v>70012304</v>
      </c>
    </row>
    <row r="542" spans="1:7">
      <c r="A542" s="12">
        <v>42439</v>
      </c>
      <c r="B542">
        <v>414.743988</v>
      </c>
      <c r="C542">
        <v>417.51199300000002</v>
      </c>
      <c r="D542">
        <v>413.25100700000002</v>
      </c>
      <c r="E542">
        <v>417.131012</v>
      </c>
      <c r="F542">
        <v>417.131012</v>
      </c>
      <c r="G542">
        <v>81022896</v>
      </c>
    </row>
    <row r="543" spans="1:7">
      <c r="A543" s="12">
        <v>42440</v>
      </c>
      <c r="B543">
        <v>417.23800699999998</v>
      </c>
      <c r="C543">
        <v>423.925995</v>
      </c>
      <c r="D543">
        <v>417.01299999999998</v>
      </c>
      <c r="E543">
        <v>421.69000199999999</v>
      </c>
      <c r="F543">
        <v>421.69000199999999</v>
      </c>
      <c r="G543">
        <v>73969696</v>
      </c>
    </row>
    <row r="544" spans="1:7">
      <c r="A544" s="12">
        <v>42441</v>
      </c>
      <c r="B544">
        <v>421.60501099999999</v>
      </c>
      <c r="C544">
        <v>421.79501299999998</v>
      </c>
      <c r="D544">
        <v>410.09399400000001</v>
      </c>
      <c r="E544">
        <v>411.62399299999998</v>
      </c>
      <c r="F544">
        <v>411.62399299999998</v>
      </c>
      <c r="G544">
        <v>92712896</v>
      </c>
    </row>
    <row r="545" spans="1:7">
      <c r="A545" s="12">
        <v>42442</v>
      </c>
      <c r="B545">
        <v>411.64801</v>
      </c>
      <c r="C545">
        <v>416.60400399999997</v>
      </c>
      <c r="D545">
        <v>411.641998</v>
      </c>
      <c r="E545">
        <v>414.06500199999999</v>
      </c>
      <c r="F545">
        <v>414.06500199999999</v>
      </c>
      <c r="G545">
        <v>74322800</v>
      </c>
    </row>
    <row r="546" spans="1:7">
      <c r="A546" s="12">
        <v>42443</v>
      </c>
      <c r="B546">
        <v>414.20098899999999</v>
      </c>
      <c r="C546">
        <v>416.68398999999999</v>
      </c>
      <c r="D546">
        <v>414.20098899999999</v>
      </c>
      <c r="E546">
        <v>416.43798800000002</v>
      </c>
      <c r="F546">
        <v>416.43798800000002</v>
      </c>
      <c r="G546">
        <v>95259400</v>
      </c>
    </row>
    <row r="547" spans="1:7">
      <c r="A547" s="12">
        <v>42444</v>
      </c>
      <c r="B547">
        <v>416.38799999999998</v>
      </c>
      <c r="C547">
        <v>418.131012</v>
      </c>
      <c r="D547">
        <v>414.98498499999999</v>
      </c>
      <c r="E547">
        <v>416.82998700000002</v>
      </c>
      <c r="F547">
        <v>416.82998700000002</v>
      </c>
      <c r="G547">
        <v>66781700</v>
      </c>
    </row>
    <row r="548" spans="1:7">
      <c r="A548" s="12">
        <v>42445</v>
      </c>
      <c r="B548">
        <v>416.88799999999998</v>
      </c>
      <c r="C548">
        <v>417.68600500000002</v>
      </c>
      <c r="D548">
        <v>415.91198700000001</v>
      </c>
      <c r="E548">
        <v>417.010986</v>
      </c>
      <c r="F548">
        <v>417.010986</v>
      </c>
      <c r="G548">
        <v>65185800</v>
      </c>
    </row>
    <row r="549" spans="1:7">
      <c r="A549" s="12">
        <v>42446</v>
      </c>
      <c r="B549">
        <v>417.88900799999999</v>
      </c>
      <c r="C549">
        <v>420.99700899999999</v>
      </c>
      <c r="D549">
        <v>417.88900799999999</v>
      </c>
      <c r="E549">
        <v>420.62100199999998</v>
      </c>
      <c r="F549">
        <v>420.62100199999998</v>
      </c>
      <c r="G549">
        <v>83528600</v>
      </c>
    </row>
    <row r="550" spans="1:7">
      <c r="A550" s="12">
        <v>42447</v>
      </c>
      <c r="B550">
        <v>420.54699699999998</v>
      </c>
      <c r="C550">
        <v>420.54699699999998</v>
      </c>
      <c r="D550">
        <v>406.13699300000002</v>
      </c>
      <c r="E550">
        <v>409.54800399999999</v>
      </c>
      <c r="F550">
        <v>409.54800399999999</v>
      </c>
      <c r="G550">
        <v>104940000</v>
      </c>
    </row>
    <row r="551" spans="1:7">
      <c r="A551" s="12">
        <v>42448</v>
      </c>
      <c r="B551">
        <v>409.26501500000001</v>
      </c>
      <c r="C551">
        <v>410.98400900000001</v>
      </c>
      <c r="D551">
        <v>407.23001099999999</v>
      </c>
      <c r="E551">
        <v>410.44400000000002</v>
      </c>
      <c r="F551">
        <v>410.44400000000002</v>
      </c>
      <c r="G551">
        <v>58423000</v>
      </c>
    </row>
    <row r="552" spans="1:7">
      <c r="A552" s="12">
        <v>42449</v>
      </c>
      <c r="B552">
        <v>410.40100100000001</v>
      </c>
      <c r="C552">
        <v>414.625</v>
      </c>
      <c r="D552">
        <v>410.40100100000001</v>
      </c>
      <c r="E552">
        <v>413.75500499999998</v>
      </c>
      <c r="F552">
        <v>413.75500499999998</v>
      </c>
      <c r="G552">
        <v>45947900</v>
      </c>
    </row>
    <row r="553" spans="1:7">
      <c r="A553" s="12">
        <v>42450</v>
      </c>
      <c r="B553">
        <v>413.41799900000001</v>
      </c>
      <c r="C553">
        <v>413.41799900000001</v>
      </c>
      <c r="D553">
        <v>410.381012</v>
      </c>
      <c r="E553">
        <v>413.307007</v>
      </c>
      <c r="F553">
        <v>413.307007</v>
      </c>
      <c r="G553">
        <v>61655400</v>
      </c>
    </row>
    <row r="554" spans="1:7">
      <c r="A554" s="12">
        <v>42451</v>
      </c>
      <c r="B554">
        <v>413.13198899999998</v>
      </c>
      <c r="C554">
        <v>418.375</v>
      </c>
      <c r="D554">
        <v>412.53100599999999</v>
      </c>
      <c r="E554">
        <v>418.08898900000003</v>
      </c>
      <c r="F554">
        <v>418.08898900000003</v>
      </c>
      <c r="G554">
        <v>66813300</v>
      </c>
    </row>
    <row r="555" spans="1:7">
      <c r="A555" s="12">
        <v>42452</v>
      </c>
      <c r="B555">
        <v>418.16101099999997</v>
      </c>
      <c r="C555">
        <v>419.26800500000002</v>
      </c>
      <c r="D555">
        <v>417.364014</v>
      </c>
      <c r="E555">
        <v>418.04098499999998</v>
      </c>
      <c r="F555">
        <v>418.04098499999998</v>
      </c>
      <c r="G555">
        <v>61444200</v>
      </c>
    </row>
    <row r="556" spans="1:7">
      <c r="A556" s="12">
        <v>42453</v>
      </c>
      <c r="B556">
        <v>418.42401100000001</v>
      </c>
      <c r="C556">
        <v>418.67999300000002</v>
      </c>
      <c r="D556">
        <v>415.48599200000001</v>
      </c>
      <c r="E556">
        <v>416.39401199999998</v>
      </c>
      <c r="F556">
        <v>416.39401199999998</v>
      </c>
      <c r="G556">
        <v>68346704</v>
      </c>
    </row>
    <row r="557" spans="1:7">
      <c r="A557" s="12">
        <v>42454</v>
      </c>
      <c r="B557">
        <v>416.50799599999999</v>
      </c>
      <c r="C557">
        <v>418.07998700000002</v>
      </c>
      <c r="D557">
        <v>415.55801400000001</v>
      </c>
      <c r="E557">
        <v>417.17700200000002</v>
      </c>
      <c r="F557">
        <v>417.17700200000002</v>
      </c>
      <c r="G557">
        <v>52560000</v>
      </c>
    </row>
    <row r="558" spans="1:7">
      <c r="A558" s="12">
        <v>42455</v>
      </c>
      <c r="B558">
        <v>417.36498999999998</v>
      </c>
      <c r="C558">
        <v>418.98700000000002</v>
      </c>
      <c r="D558">
        <v>416.25900300000001</v>
      </c>
      <c r="E558">
        <v>417.94500699999998</v>
      </c>
      <c r="F558">
        <v>417.94500699999998</v>
      </c>
      <c r="G558">
        <v>44650400</v>
      </c>
    </row>
    <row r="559" spans="1:7">
      <c r="A559" s="12">
        <v>42456</v>
      </c>
      <c r="B559">
        <v>418.14001500000001</v>
      </c>
      <c r="C559">
        <v>428.79699699999998</v>
      </c>
      <c r="D559">
        <v>417.71099900000002</v>
      </c>
      <c r="E559">
        <v>426.76501500000001</v>
      </c>
      <c r="F559">
        <v>426.76501500000001</v>
      </c>
      <c r="G559">
        <v>71229400</v>
      </c>
    </row>
    <row r="560" spans="1:7">
      <c r="A560" s="12">
        <v>42457</v>
      </c>
      <c r="B560">
        <v>426.54800399999999</v>
      </c>
      <c r="C560">
        <v>426.85699499999998</v>
      </c>
      <c r="D560">
        <v>423.29299900000001</v>
      </c>
      <c r="E560">
        <v>424.23098800000002</v>
      </c>
      <c r="F560">
        <v>424.23098800000002</v>
      </c>
      <c r="G560">
        <v>68522800</v>
      </c>
    </row>
    <row r="561" spans="1:7">
      <c r="A561" s="12">
        <v>42458</v>
      </c>
      <c r="B561">
        <v>424.30398600000001</v>
      </c>
      <c r="C561">
        <v>426.20300300000002</v>
      </c>
      <c r="D561">
        <v>412.68099999999998</v>
      </c>
      <c r="E561">
        <v>416.51599099999999</v>
      </c>
      <c r="F561">
        <v>416.51599099999999</v>
      </c>
      <c r="G561">
        <v>75411504</v>
      </c>
    </row>
    <row r="562" spans="1:7">
      <c r="A562" s="12">
        <v>42459</v>
      </c>
      <c r="B562">
        <v>416.83401500000002</v>
      </c>
      <c r="C562">
        <v>416.83401500000002</v>
      </c>
      <c r="D562">
        <v>412.49600199999998</v>
      </c>
      <c r="E562">
        <v>414.81601000000001</v>
      </c>
      <c r="F562">
        <v>414.81601000000001</v>
      </c>
      <c r="G562">
        <v>66034100</v>
      </c>
    </row>
    <row r="563" spans="1:7">
      <c r="A563" s="12">
        <v>42460</v>
      </c>
      <c r="B563">
        <v>415.25698899999998</v>
      </c>
      <c r="C563">
        <v>418.368988</v>
      </c>
      <c r="D563">
        <v>415.25698899999998</v>
      </c>
      <c r="E563">
        <v>416.72900399999997</v>
      </c>
      <c r="F563">
        <v>416.72900399999997</v>
      </c>
      <c r="G563">
        <v>60215200</v>
      </c>
    </row>
    <row r="564" spans="1:7">
      <c r="A564" s="12">
        <v>42461</v>
      </c>
      <c r="B564">
        <v>416.76001000000002</v>
      </c>
      <c r="C564">
        <v>418.17300399999999</v>
      </c>
      <c r="D564">
        <v>415.83099399999998</v>
      </c>
      <c r="E564">
        <v>417.959991</v>
      </c>
      <c r="F564">
        <v>417.959991</v>
      </c>
      <c r="G564">
        <v>51235700</v>
      </c>
    </row>
    <row r="565" spans="1:7">
      <c r="A565" s="12">
        <v>42462</v>
      </c>
      <c r="B565">
        <v>418.42199699999998</v>
      </c>
      <c r="C565">
        <v>422.08099399999998</v>
      </c>
      <c r="D565">
        <v>418.42199699999998</v>
      </c>
      <c r="E565">
        <v>420.87298600000003</v>
      </c>
      <c r="F565">
        <v>420.87298600000003</v>
      </c>
      <c r="G565">
        <v>45681200</v>
      </c>
    </row>
    <row r="566" spans="1:7">
      <c r="A566" s="12">
        <v>42463</v>
      </c>
      <c r="B566">
        <v>421.17300399999999</v>
      </c>
      <c r="C566">
        <v>421.57998700000002</v>
      </c>
      <c r="D566">
        <v>419.69699100000003</v>
      </c>
      <c r="E566">
        <v>420.90399200000002</v>
      </c>
      <c r="F566">
        <v>420.90399200000002</v>
      </c>
      <c r="G566">
        <v>38053700</v>
      </c>
    </row>
    <row r="567" spans="1:7">
      <c r="A567" s="12">
        <v>42464</v>
      </c>
      <c r="B567">
        <v>421.29901100000001</v>
      </c>
      <c r="C567">
        <v>422.34298699999999</v>
      </c>
      <c r="D567">
        <v>419.60101300000002</v>
      </c>
      <c r="E567">
        <v>421.44400000000002</v>
      </c>
      <c r="F567">
        <v>421.44400000000002</v>
      </c>
      <c r="G567">
        <v>50634300</v>
      </c>
    </row>
    <row r="568" spans="1:7">
      <c r="A568" s="12">
        <v>42465</v>
      </c>
      <c r="B568">
        <v>421.016998</v>
      </c>
      <c r="C568">
        <v>424.25698899999998</v>
      </c>
      <c r="D568">
        <v>420.614014</v>
      </c>
      <c r="E568">
        <v>424.02999899999998</v>
      </c>
      <c r="F568">
        <v>424.02999899999998</v>
      </c>
      <c r="G568">
        <v>60718000</v>
      </c>
    </row>
    <row r="569" spans="1:7">
      <c r="A569" s="12">
        <v>42466</v>
      </c>
      <c r="B569">
        <v>424.283997</v>
      </c>
      <c r="C569">
        <v>424.52700800000002</v>
      </c>
      <c r="D569">
        <v>422.72900399999997</v>
      </c>
      <c r="E569">
        <v>423.41299400000003</v>
      </c>
      <c r="F569">
        <v>423.41299400000003</v>
      </c>
      <c r="G569">
        <v>59091000</v>
      </c>
    </row>
    <row r="570" spans="1:7">
      <c r="A570" s="12">
        <v>42467</v>
      </c>
      <c r="B570">
        <v>423.61999500000002</v>
      </c>
      <c r="C570">
        <v>423.65701300000001</v>
      </c>
      <c r="D570">
        <v>420.51800500000002</v>
      </c>
      <c r="E570">
        <v>422.74499500000002</v>
      </c>
      <c r="F570">
        <v>422.74499500000002</v>
      </c>
      <c r="G570">
        <v>57858600</v>
      </c>
    </row>
    <row r="571" spans="1:7">
      <c r="A571" s="12">
        <v>42468</v>
      </c>
      <c r="B571">
        <v>422.90701300000001</v>
      </c>
      <c r="C571">
        <v>425.36099200000001</v>
      </c>
      <c r="D571">
        <v>419.63501000000002</v>
      </c>
      <c r="E571">
        <v>420.34899899999999</v>
      </c>
      <c r="F571">
        <v>420.34899899999999</v>
      </c>
      <c r="G571">
        <v>63454700</v>
      </c>
    </row>
    <row r="572" spans="1:7">
      <c r="A572" s="12">
        <v>42469</v>
      </c>
      <c r="B572">
        <v>420.81100500000002</v>
      </c>
      <c r="C572">
        <v>420.89099099999999</v>
      </c>
      <c r="D572">
        <v>416.51501500000001</v>
      </c>
      <c r="E572">
        <v>419.41101099999997</v>
      </c>
      <c r="F572">
        <v>419.41101099999997</v>
      </c>
      <c r="G572">
        <v>49792700</v>
      </c>
    </row>
    <row r="573" spans="1:7">
      <c r="A573" s="12">
        <v>42470</v>
      </c>
      <c r="B573">
        <v>419.59201000000002</v>
      </c>
      <c r="C573">
        <v>422.43499800000001</v>
      </c>
      <c r="D573">
        <v>419.25698899999998</v>
      </c>
      <c r="E573">
        <v>421.56399499999998</v>
      </c>
      <c r="F573">
        <v>421.56399499999998</v>
      </c>
      <c r="G573">
        <v>73478600</v>
      </c>
    </row>
    <row r="574" spans="1:7">
      <c r="A574" s="12">
        <v>42471</v>
      </c>
      <c r="B574">
        <v>421.87200899999999</v>
      </c>
      <c r="C574">
        <v>422.739014</v>
      </c>
      <c r="D574">
        <v>420.53298999999998</v>
      </c>
      <c r="E574">
        <v>422.483002</v>
      </c>
      <c r="F574">
        <v>422.483002</v>
      </c>
      <c r="G574">
        <v>50747500</v>
      </c>
    </row>
    <row r="575" spans="1:7">
      <c r="A575" s="12">
        <v>42472</v>
      </c>
      <c r="B575">
        <v>422.84298699999999</v>
      </c>
      <c r="C575">
        <v>427.27700800000002</v>
      </c>
      <c r="D575">
        <v>422.84298699999999</v>
      </c>
      <c r="E575">
        <v>425.19000199999999</v>
      </c>
      <c r="F575">
        <v>425.19000199999999</v>
      </c>
      <c r="G575">
        <v>70728800</v>
      </c>
    </row>
    <row r="576" spans="1:7">
      <c r="A576" s="12">
        <v>42473</v>
      </c>
      <c r="B576">
        <v>425.63198899999998</v>
      </c>
      <c r="C576">
        <v>426.65798999999998</v>
      </c>
      <c r="D576">
        <v>422.91598499999998</v>
      </c>
      <c r="E576">
        <v>423.73400900000001</v>
      </c>
      <c r="F576">
        <v>423.73400900000001</v>
      </c>
      <c r="G576">
        <v>69060400</v>
      </c>
    </row>
    <row r="577" spans="1:7">
      <c r="A577" s="12">
        <v>42474</v>
      </c>
      <c r="B577">
        <v>423.93499800000001</v>
      </c>
      <c r="C577">
        <v>425.37100199999998</v>
      </c>
      <c r="D577">
        <v>423.01299999999998</v>
      </c>
      <c r="E577">
        <v>424.28201300000001</v>
      </c>
      <c r="F577">
        <v>424.28201300000001</v>
      </c>
      <c r="G577">
        <v>45281000</v>
      </c>
    </row>
    <row r="578" spans="1:7">
      <c r="A578" s="12">
        <v>42475</v>
      </c>
      <c r="B578">
        <v>424.42700200000002</v>
      </c>
      <c r="C578">
        <v>429.92800899999997</v>
      </c>
      <c r="D578">
        <v>424.42700200000002</v>
      </c>
      <c r="E578">
        <v>429.71301299999999</v>
      </c>
      <c r="F578">
        <v>429.71301299999999</v>
      </c>
      <c r="G578">
        <v>54801500</v>
      </c>
    </row>
    <row r="579" spans="1:7">
      <c r="A579" s="12">
        <v>42476</v>
      </c>
      <c r="B579">
        <v>429.57501200000002</v>
      </c>
      <c r="C579">
        <v>432.625</v>
      </c>
      <c r="D579">
        <v>428.98400900000001</v>
      </c>
      <c r="E579">
        <v>430.57199100000003</v>
      </c>
      <c r="F579">
        <v>430.57199100000003</v>
      </c>
      <c r="G579">
        <v>39392800</v>
      </c>
    </row>
    <row r="580" spans="1:7">
      <c r="A580" s="12">
        <v>42477</v>
      </c>
      <c r="B580">
        <v>430.635986</v>
      </c>
      <c r="C580">
        <v>431.37100199999998</v>
      </c>
      <c r="D580">
        <v>426.07900999999998</v>
      </c>
      <c r="E580">
        <v>427.39898699999998</v>
      </c>
      <c r="F580">
        <v>427.39898699999998</v>
      </c>
      <c r="G580">
        <v>52125900</v>
      </c>
    </row>
    <row r="581" spans="1:7">
      <c r="A581" s="12">
        <v>42478</v>
      </c>
      <c r="B581">
        <v>427.61099200000001</v>
      </c>
      <c r="C581">
        <v>429.27398699999998</v>
      </c>
      <c r="D581">
        <v>427.08599900000002</v>
      </c>
      <c r="E581">
        <v>428.591003</v>
      </c>
      <c r="F581">
        <v>428.591003</v>
      </c>
      <c r="G581">
        <v>55670900</v>
      </c>
    </row>
    <row r="582" spans="1:7">
      <c r="A582" s="12">
        <v>42479</v>
      </c>
      <c r="B582">
        <v>428.70300300000002</v>
      </c>
      <c r="C582">
        <v>436.01998900000001</v>
      </c>
      <c r="D582">
        <v>428.10400399999997</v>
      </c>
      <c r="E582">
        <v>435.50900300000001</v>
      </c>
      <c r="F582">
        <v>435.50900300000001</v>
      </c>
      <c r="G582">
        <v>52810500</v>
      </c>
    </row>
    <row r="583" spans="1:7">
      <c r="A583" s="12">
        <v>42480</v>
      </c>
      <c r="B583">
        <v>435.324005</v>
      </c>
      <c r="C583">
        <v>443.05398600000001</v>
      </c>
      <c r="D583">
        <v>434.40600599999999</v>
      </c>
      <c r="E583">
        <v>441.38900799999999</v>
      </c>
      <c r="F583">
        <v>441.38900799999999</v>
      </c>
      <c r="G583">
        <v>72890096</v>
      </c>
    </row>
    <row r="584" spans="1:7">
      <c r="A584" s="12">
        <v>42481</v>
      </c>
      <c r="B584">
        <v>441.41598499999998</v>
      </c>
      <c r="C584">
        <v>450.54800399999999</v>
      </c>
      <c r="D584">
        <v>440.95199600000001</v>
      </c>
      <c r="E584">
        <v>449.42498799999998</v>
      </c>
      <c r="F584">
        <v>449.42498799999998</v>
      </c>
      <c r="G584">
        <v>68204704</v>
      </c>
    </row>
    <row r="585" spans="1:7">
      <c r="A585" s="12">
        <v>42482</v>
      </c>
      <c r="B585">
        <v>449.68798800000002</v>
      </c>
      <c r="C585">
        <v>449.80999800000001</v>
      </c>
      <c r="D585">
        <v>444.14999399999999</v>
      </c>
      <c r="E585">
        <v>445.73700000000002</v>
      </c>
      <c r="F585">
        <v>445.73700000000002</v>
      </c>
      <c r="G585">
        <v>58804400</v>
      </c>
    </row>
    <row r="586" spans="1:7">
      <c r="A586" s="12">
        <v>42483</v>
      </c>
      <c r="B586">
        <v>445.86099200000001</v>
      </c>
      <c r="C586">
        <v>450.28201300000001</v>
      </c>
      <c r="D586">
        <v>444.33099399999998</v>
      </c>
      <c r="E586">
        <v>450.28201300000001</v>
      </c>
      <c r="F586">
        <v>450.28201300000001</v>
      </c>
      <c r="G586">
        <v>50485400</v>
      </c>
    </row>
    <row r="587" spans="1:7">
      <c r="A587" s="12">
        <v>42484</v>
      </c>
      <c r="B587">
        <v>450.55999800000001</v>
      </c>
      <c r="C587">
        <v>460.14599600000003</v>
      </c>
      <c r="D587">
        <v>448.92800899999997</v>
      </c>
      <c r="E587">
        <v>458.55499300000002</v>
      </c>
      <c r="F587">
        <v>458.55499300000002</v>
      </c>
      <c r="G587">
        <v>68198400</v>
      </c>
    </row>
    <row r="588" spans="1:7">
      <c r="A588" s="12">
        <v>42485</v>
      </c>
      <c r="B588">
        <v>459.12100199999998</v>
      </c>
      <c r="C588">
        <v>466.61999500000002</v>
      </c>
      <c r="D588">
        <v>453.59201000000002</v>
      </c>
      <c r="E588">
        <v>461.425995</v>
      </c>
      <c r="F588">
        <v>461.425995</v>
      </c>
      <c r="G588">
        <v>87091800</v>
      </c>
    </row>
    <row r="589" spans="1:7">
      <c r="A589" s="12">
        <v>42486</v>
      </c>
      <c r="B589">
        <v>461.64801</v>
      </c>
      <c r="C589">
        <v>467.96499599999999</v>
      </c>
      <c r="D589">
        <v>461.62100199999998</v>
      </c>
      <c r="E589">
        <v>466.08898900000003</v>
      </c>
      <c r="F589">
        <v>466.08898900000003</v>
      </c>
      <c r="G589">
        <v>78971904</v>
      </c>
    </row>
    <row r="590" spans="1:7">
      <c r="A590" s="12">
        <v>42487</v>
      </c>
      <c r="B590">
        <v>466.26199300000002</v>
      </c>
      <c r="C590">
        <v>467.07900999999998</v>
      </c>
      <c r="D590">
        <v>444.13400300000001</v>
      </c>
      <c r="E590">
        <v>444.68701199999998</v>
      </c>
      <c r="F590">
        <v>444.68701199999998</v>
      </c>
      <c r="G590">
        <v>93564896</v>
      </c>
    </row>
    <row r="591" spans="1:7">
      <c r="A591" s="12">
        <v>42488</v>
      </c>
      <c r="B591">
        <v>445.03799400000003</v>
      </c>
      <c r="C591">
        <v>449.550995</v>
      </c>
      <c r="D591">
        <v>436.64999399999999</v>
      </c>
      <c r="E591">
        <v>449.010986</v>
      </c>
      <c r="F591">
        <v>449.010986</v>
      </c>
      <c r="G591">
        <v>74064704</v>
      </c>
    </row>
    <row r="592" spans="1:7">
      <c r="A592" s="12">
        <v>42489</v>
      </c>
      <c r="B592">
        <v>449.40798999999998</v>
      </c>
      <c r="C592">
        <v>455.38400300000001</v>
      </c>
      <c r="D592">
        <v>446.016998</v>
      </c>
      <c r="E592">
        <v>455.09698500000002</v>
      </c>
      <c r="F592">
        <v>455.09698500000002</v>
      </c>
      <c r="G592">
        <v>49258500</v>
      </c>
    </row>
    <row r="593" spans="1:7">
      <c r="A593" s="12">
        <v>42490</v>
      </c>
      <c r="B593">
        <v>455.17800899999997</v>
      </c>
      <c r="C593">
        <v>455.58700599999997</v>
      </c>
      <c r="D593">
        <v>447.69699100000003</v>
      </c>
      <c r="E593">
        <v>448.317993</v>
      </c>
      <c r="F593">
        <v>448.317993</v>
      </c>
      <c r="G593">
        <v>69322600</v>
      </c>
    </row>
    <row r="594" spans="1:7">
      <c r="A594" s="12">
        <v>42491</v>
      </c>
      <c r="B594">
        <v>448.48400900000001</v>
      </c>
      <c r="C594">
        <v>452.47900399999997</v>
      </c>
      <c r="D594">
        <v>447.92700200000002</v>
      </c>
      <c r="E594">
        <v>451.875</v>
      </c>
      <c r="F594">
        <v>451.875</v>
      </c>
      <c r="G594">
        <v>40660100</v>
      </c>
    </row>
    <row r="595" spans="1:7">
      <c r="A595" s="12">
        <v>42492</v>
      </c>
      <c r="B595">
        <v>451.93301400000001</v>
      </c>
      <c r="C595">
        <v>452.44500699999998</v>
      </c>
      <c r="D595">
        <v>441.77600100000001</v>
      </c>
      <c r="E595">
        <v>444.66900600000002</v>
      </c>
      <c r="F595">
        <v>444.66900600000002</v>
      </c>
      <c r="G595">
        <v>92127000</v>
      </c>
    </row>
    <row r="596" spans="1:7">
      <c r="A596" s="12">
        <v>42493</v>
      </c>
      <c r="B596">
        <v>444.72699</v>
      </c>
      <c r="C596">
        <v>451.09698500000002</v>
      </c>
      <c r="D596">
        <v>442.61700400000001</v>
      </c>
      <c r="E596">
        <v>450.30398600000001</v>
      </c>
      <c r="F596">
        <v>450.30398600000001</v>
      </c>
      <c r="G596">
        <v>59366400</v>
      </c>
    </row>
    <row r="597" spans="1:7">
      <c r="A597" s="12">
        <v>42494</v>
      </c>
      <c r="B597">
        <v>450.18301400000001</v>
      </c>
      <c r="C597">
        <v>450.37799100000001</v>
      </c>
      <c r="D597">
        <v>445.63000499999998</v>
      </c>
      <c r="E597">
        <v>446.72198500000002</v>
      </c>
      <c r="F597">
        <v>446.72198500000002</v>
      </c>
      <c r="G597">
        <v>50407300</v>
      </c>
    </row>
    <row r="598" spans="1:7">
      <c r="A598" s="12">
        <v>42495</v>
      </c>
      <c r="B598">
        <v>446.71099900000002</v>
      </c>
      <c r="C598">
        <v>448.506012</v>
      </c>
      <c r="D598">
        <v>445.88299599999999</v>
      </c>
      <c r="E598">
        <v>447.97601300000002</v>
      </c>
      <c r="F598">
        <v>447.97601300000002</v>
      </c>
      <c r="G598">
        <v>50440800</v>
      </c>
    </row>
    <row r="599" spans="1:7">
      <c r="A599" s="12">
        <v>42496</v>
      </c>
      <c r="B599">
        <v>447.94198599999999</v>
      </c>
      <c r="C599">
        <v>461.375</v>
      </c>
      <c r="D599">
        <v>447.067993</v>
      </c>
      <c r="E599">
        <v>459.60299700000002</v>
      </c>
      <c r="F599">
        <v>459.60299700000002</v>
      </c>
      <c r="G599">
        <v>72796800</v>
      </c>
    </row>
    <row r="600" spans="1:7">
      <c r="A600" s="12">
        <v>42497</v>
      </c>
      <c r="B600">
        <v>459.63900799999999</v>
      </c>
      <c r="C600">
        <v>460.67498799999998</v>
      </c>
      <c r="D600">
        <v>457.324005</v>
      </c>
      <c r="E600">
        <v>458.53601099999997</v>
      </c>
      <c r="F600">
        <v>458.53601099999997</v>
      </c>
      <c r="G600">
        <v>38364500</v>
      </c>
    </row>
    <row r="601" spans="1:7">
      <c r="A601" s="12">
        <v>42498</v>
      </c>
      <c r="B601">
        <v>458.42898600000001</v>
      </c>
      <c r="C601">
        <v>459.41699199999999</v>
      </c>
      <c r="D601">
        <v>455.983002</v>
      </c>
      <c r="E601">
        <v>458.54800399999999</v>
      </c>
      <c r="F601">
        <v>458.54800399999999</v>
      </c>
      <c r="G601">
        <v>40315000</v>
      </c>
    </row>
    <row r="602" spans="1:7">
      <c r="A602" s="12">
        <v>42499</v>
      </c>
      <c r="B602">
        <v>458.20599399999998</v>
      </c>
      <c r="C602">
        <v>462.48098800000002</v>
      </c>
      <c r="D602">
        <v>456.53100599999999</v>
      </c>
      <c r="E602">
        <v>460.483002</v>
      </c>
      <c r="F602">
        <v>460.483002</v>
      </c>
      <c r="G602">
        <v>55493100</v>
      </c>
    </row>
    <row r="603" spans="1:7">
      <c r="A603" s="12">
        <v>42500</v>
      </c>
      <c r="B603">
        <v>460.51800500000002</v>
      </c>
      <c r="C603">
        <v>461.92898600000001</v>
      </c>
      <c r="D603">
        <v>448.95400999999998</v>
      </c>
      <c r="E603">
        <v>450.89498900000001</v>
      </c>
      <c r="F603">
        <v>450.89498900000001</v>
      </c>
      <c r="G603">
        <v>58956100</v>
      </c>
    </row>
    <row r="604" spans="1:7">
      <c r="A604" s="12">
        <v>42501</v>
      </c>
      <c r="B604">
        <v>450.864014</v>
      </c>
      <c r="C604">
        <v>454.57598899999999</v>
      </c>
      <c r="D604">
        <v>450.864014</v>
      </c>
      <c r="E604">
        <v>452.72799700000002</v>
      </c>
      <c r="F604">
        <v>452.72799700000002</v>
      </c>
      <c r="G604">
        <v>50605200</v>
      </c>
    </row>
    <row r="605" spans="1:7">
      <c r="A605" s="12">
        <v>42502</v>
      </c>
      <c r="B605">
        <v>452.44699100000003</v>
      </c>
      <c r="C605">
        <v>454.949005</v>
      </c>
      <c r="D605">
        <v>449.25</v>
      </c>
      <c r="E605">
        <v>454.76599099999999</v>
      </c>
      <c r="F605">
        <v>454.76599099999999</v>
      </c>
      <c r="G605">
        <v>59849300</v>
      </c>
    </row>
    <row r="606" spans="1:7">
      <c r="A606" s="12">
        <v>42503</v>
      </c>
      <c r="B606">
        <v>454.85000600000001</v>
      </c>
      <c r="C606">
        <v>457.05499300000002</v>
      </c>
      <c r="D606">
        <v>453.45300300000002</v>
      </c>
      <c r="E606">
        <v>455.67001299999998</v>
      </c>
      <c r="F606">
        <v>455.67001299999998</v>
      </c>
      <c r="G606">
        <v>60845000</v>
      </c>
    </row>
    <row r="607" spans="1:7">
      <c r="A607" s="12">
        <v>42504</v>
      </c>
      <c r="B607">
        <v>455.82299799999998</v>
      </c>
      <c r="C607">
        <v>456.83599900000002</v>
      </c>
      <c r="D607">
        <v>454.78601099999997</v>
      </c>
      <c r="E607">
        <v>455.67099000000002</v>
      </c>
      <c r="F607">
        <v>455.67099000000002</v>
      </c>
      <c r="G607">
        <v>37209000</v>
      </c>
    </row>
    <row r="608" spans="1:7">
      <c r="A608" s="12">
        <v>42505</v>
      </c>
      <c r="B608">
        <v>455.75900300000001</v>
      </c>
      <c r="C608">
        <v>458.69198599999999</v>
      </c>
      <c r="D608">
        <v>455.45901500000002</v>
      </c>
      <c r="E608">
        <v>457.567993</v>
      </c>
      <c r="F608">
        <v>457.567993</v>
      </c>
      <c r="G608">
        <v>28514000</v>
      </c>
    </row>
    <row r="609" spans="1:7">
      <c r="A609" s="12">
        <v>42506</v>
      </c>
      <c r="B609">
        <v>457.58599900000002</v>
      </c>
      <c r="C609">
        <v>458.20001200000002</v>
      </c>
      <c r="D609">
        <v>452.94500699999998</v>
      </c>
      <c r="E609">
        <v>454.16299400000003</v>
      </c>
      <c r="F609">
        <v>454.16299400000003</v>
      </c>
      <c r="G609">
        <v>59171500</v>
      </c>
    </row>
    <row r="610" spans="1:7">
      <c r="A610" s="12">
        <v>42507</v>
      </c>
      <c r="B610">
        <v>454.00900300000001</v>
      </c>
      <c r="C610">
        <v>455.07199100000003</v>
      </c>
      <c r="D610">
        <v>453.60501099999999</v>
      </c>
      <c r="E610">
        <v>453.78298999999998</v>
      </c>
      <c r="F610">
        <v>453.78298999999998</v>
      </c>
      <c r="G610">
        <v>64100300</v>
      </c>
    </row>
    <row r="611" spans="1:7">
      <c r="A611" s="12">
        <v>42508</v>
      </c>
      <c r="B611">
        <v>453.69101000000001</v>
      </c>
      <c r="C611">
        <v>455.99798600000003</v>
      </c>
      <c r="D611">
        <v>453.29901100000001</v>
      </c>
      <c r="E611">
        <v>454.618988</v>
      </c>
      <c r="F611">
        <v>454.618988</v>
      </c>
      <c r="G611">
        <v>86850096</v>
      </c>
    </row>
    <row r="612" spans="1:7">
      <c r="A612" s="12">
        <v>42509</v>
      </c>
      <c r="B612">
        <v>454.52398699999998</v>
      </c>
      <c r="C612">
        <v>454.63299599999999</v>
      </c>
      <c r="D612">
        <v>438.71499599999999</v>
      </c>
      <c r="E612">
        <v>438.71499599999999</v>
      </c>
      <c r="F612">
        <v>438.71499599999999</v>
      </c>
      <c r="G612">
        <v>96027400</v>
      </c>
    </row>
    <row r="613" spans="1:7">
      <c r="A613" s="12">
        <v>42510</v>
      </c>
      <c r="B613">
        <v>437.79299900000001</v>
      </c>
      <c r="C613">
        <v>444.05398600000001</v>
      </c>
      <c r="D613">
        <v>437.38900799999999</v>
      </c>
      <c r="E613">
        <v>442.675995</v>
      </c>
      <c r="F613">
        <v>442.675995</v>
      </c>
      <c r="G613">
        <v>81987904</v>
      </c>
    </row>
    <row r="614" spans="1:7">
      <c r="A614" s="12">
        <v>42511</v>
      </c>
      <c r="B614">
        <v>442.966003</v>
      </c>
      <c r="C614">
        <v>443.77801499999998</v>
      </c>
      <c r="D614">
        <v>441.70599399999998</v>
      </c>
      <c r="E614">
        <v>443.18798800000002</v>
      </c>
      <c r="F614">
        <v>443.18798800000002</v>
      </c>
      <c r="G614">
        <v>42762300</v>
      </c>
    </row>
    <row r="615" spans="1:7">
      <c r="A615" s="12">
        <v>42512</v>
      </c>
      <c r="B615">
        <v>443.21798699999999</v>
      </c>
      <c r="C615">
        <v>443.42700200000002</v>
      </c>
      <c r="D615">
        <v>439.03500400000001</v>
      </c>
      <c r="E615">
        <v>439.32299799999998</v>
      </c>
      <c r="F615">
        <v>439.32299799999998</v>
      </c>
      <c r="G615">
        <v>39657600</v>
      </c>
    </row>
    <row r="616" spans="1:7">
      <c r="A616" s="12">
        <v>42513</v>
      </c>
      <c r="B616">
        <v>439.34799199999998</v>
      </c>
      <c r="C616">
        <v>444.34500100000002</v>
      </c>
      <c r="D616">
        <v>438.82299799999998</v>
      </c>
      <c r="E616">
        <v>444.15499899999998</v>
      </c>
      <c r="F616">
        <v>444.15499899999998</v>
      </c>
      <c r="G616">
        <v>50582500</v>
      </c>
    </row>
    <row r="617" spans="1:7">
      <c r="A617" s="12">
        <v>42514</v>
      </c>
      <c r="B617">
        <v>444.29098499999998</v>
      </c>
      <c r="C617">
        <v>447.10000600000001</v>
      </c>
      <c r="D617">
        <v>443.92999300000002</v>
      </c>
      <c r="E617">
        <v>445.98098800000002</v>
      </c>
      <c r="F617">
        <v>445.98098800000002</v>
      </c>
      <c r="G617">
        <v>65783100</v>
      </c>
    </row>
    <row r="618" spans="1:7">
      <c r="A618" s="12">
        <v>42515</v>
      </c>
      <c r="B618">
        <v>446.06201199999998</v>
      </c>
      <c r="C618">
        <v>450.29800399999999</v>
      </c>
      <c r="D618">
        <v>446.06201199999998</v>
      </c>
      <c r="E618">
        <v>449.59899899999999</v>
      </c>
      <c r="F618">
        <v>449.59899899999999</v>
      </c>
      <c r="G618">
        <v>65231000</v>
      </c>
    </row>
    <row r="619" spans="1:7">
      <c r="A619" s="12">
        <v>42516</v>
      </c>
      <c r="B619">
        <v>449.67199699999998</v>
      </c>
      <c r="C619">
        <v>453.64401199999998</v>
      </c>
      <c r="D619">
        <v>447.89599600000003</v>
      </c>
      <c r="E619">
        <v>453.38400300000001</v>
      </c>
      <c r="F619">
        <v>453.38400300000001</v>
      </c>
      <c r="G619">
        <v>65203800</v>
      </c>
    </row>
    <row r="620" spans="1:7">
      <c r="A620" s="12">
        <v>42517</v>
      </c>
      <c r="B620">
        <v>453.52099600000003</v>
      </c>
      <c r="C620">
        <v>478.14898699999998</v>
      </c>
      <c r="D620">
        <v>453.52099600000003</v>
      </c>
      <c r="E620">
        <v>473.46398900000003</v>
      </c>
      <c r="F620">
        <v>473.46398900000003</v>
      </c>
      <c r="G620">
        <v>164780992</v>
      </c>
    </row>
    <row r="621" spans="1:7">
      <c r="A621" s="12">
        <v>42518</v>
      </c>
      <c r="B621">
        <v>473.02899200000002</v>
      </c>
      <c r="C621">
        <v>533.47302200000001</v>
      </c>
      <c r="D621">
        <v>472.699005</v>
      </c>
      <c r="E621">
        <v>530.03997800000002</v>
      </c>
      <c r="F621">
        <v>530.03997800000002</v>
      </c>
      <c r="G621">
        <v>181199008</v>
      </c>
    </row>
    <row r="622" spans="1:7">
      <c r="A622" s="12">
        <v>42519</v>
      </c>
      <c r="B622">
        <v>527.47699</v>
      </c>
      <c r="C622">
        <v>553.96002199999998</v>
      </c>
      <c r="D622">
        <v>512.17901600000005</v>
      </c>
      <c r="E622">
        <v>526.23297100000002</v>
      </c>
      <c r="F622">
        <v>526.23297100000002</v>
      </c>
      <c r="G622">
        <v>148736992</v>
      </c>
    </row>
    <row r="623" spans="1:7">
      <c r="A623" s="12">
        <v>42520</v>
      </c>
      <c r="B623">
        <v>528.47100799999998</v>
      </c>
      <c r="C623">
        <v>544.34899900000005</v>
      </c>
      <c r="D623">
        <v>522.96301300000005</v>
      </c>
      <c r="E623">
        <v>533.864014</v>
      </c>
      <c r="F623">
        <v>533.864014</v>
      </c>
      <c r="G623">
        <v>87958704</v>
      </c>
    </row>
    <row r="624" spans="1:7">
      <c r="A624" s="12">
        <v>42521</v>
      </c>
      <c r="B624">
        <v>534.19097899999997</v>
      </c>
      <c r="C624">
        <v>546.61798099999999</v>
      </c>
      <c r="D624">
        <v>520.66198699999995</v>
      </c>
      <c r="E624">
        <v>531.385986</v>
      </c>
      <c r="F624">
        <v>531.385986</v>
      </c>
      <c r="G624">
        <v>138450000</v>
      </c>
    </row>
    <row r="625" spans="1:7">
      <c r="A625" s="12">
        <v>42522</v>
      </c>
      <c r="B625">
        <v>531.10699499999998</v>
      </c>
      <c r="C625">
        <v>543.080017</v>
      </c>
      <c r="D625">
        <v>525.635986</v>
      </c>
      <c r="E625">
        <v>536.919983</v>
      </c>
      <c r="F625">
        <v>536.919983</v>
      </c>
      <c r="G625">
        <v>86061800</v>
      </c>
    </row>
    <row r="626" spans="1:7">
      <c r="A626" s="12">
        <v>42523</v>
      </c>
      <c r="B626">
        <v>536.51501499999995</v>
      </c>
      <c r="C626">
        <v>540.35199</v>
      </c>
      <c r="D626">
        <v>533.07800299999997</v>
      </c>
      <c r="E626">
        <v>537.97198500000002</v>
      </c>
      <c r="F626">
        <v>537.97198500000002</v>
      </c>
      <c r="G626">
        <v>60378200</v>
      </c>
    </row>
    <row r="627" spans="1:7">
      <c r="A627" s="12">
        <v>42524</v>
      </c>
      <c r="B627">
        <v>537.682007</v>
      </c>
      <c r="C627">
        <v>574.63800000000003</v>
      </c>
      <c r="D627">
        <v>536.919983</v>
      </c>
      <c r="E627">
        <v>569.19397000000004</v>
      </c>
      <c r="F627">
        <v>569.19397000000004</v>
      </c>
      <c r="G627">
        <v>122020000</v>
      </c>
    </row>
    <row r="628" spans="1:7">
      <c r="A628" s="12">
        <v>42525</v>
      </c>
      <c r="B628">
        <v>569.705017</v>
      </c>
      <c r="C628">
        <v>590.13201900000001</v>
      </c>
      <c r="D628">
        <v>564.237976</v>
      </c>
      <c r="E628">
        <v>572.72699</v>
      </c>
      <c r="F628">
        <v>572.72699</v>
      </c>
      <c r="G628">
        <v>94925296</v>
      </c>
    </row>
    <row r="629" spans="1:7">
      <c r="A629" s="12">
        <v>42526</v>
      </c>
      <c r="B629">
        <v>573.30798300000004</v>
      </c>
      <c r="C629">
        <v>582.80798300000004</v>
      </c>
      <c r="D629">
        <v>569.17797900000005</v>
      </c>
      <c r="E629">
        <v>574.97699</v>
      </c>
      <c r="F629">
        <v>574.97699</v>
      </c>
      <c r="G629">
        <v>68874096</v>
      </c>
    </row>
    <row r="630" spans="1:7">
      <c r="A630" s="12">
        <v>42527</v>
      </c>
      <c r="B630">
        <v>574.60199</v>
      </c>
      <c r="C630">
        <v>586.46997099999999</v>
      </c>
      <c r="D630">
        <v>574.60199</v>
      </c>
      <c r="E630">
        <v>585.53698699999995</v>
      </c>
      <c r="F630">
        <v>585.53698699999995</v>
      </c>
      <c r="G630">
        <v>72138896</v>
      </c>
    </row>
    <row r="631" spans="1:7">
      <c r="A631" s="12">
        <v>42528</v>
      </c>
      <c r="B631">
        <v>585.44500700000003</v>
      </c>
      <c r="C631">
        <v>590.25897199999997</v>
      </c>
      <c r="D631">
        <v>567.51397699999995</v>
      </c>
      <c r="E631">
        <v>576.59698500000002</v>
      </c>
      <c r="F631">
        <v>576.59698500000002</v>
      </c>
      <c r="G631">
        <v>107770000</v>
      </c>
    </row>
    <row r="632" spans="1:7">
      <c r="A632" s="12">
        <v>42529</v>
      </c>
      <c r="B632">
        <v>577.16699200000005</v>
      </c>
      <c r="C632">
        <v>582.83898899999997</v>
      </c>
      <c r="D632">
        <v>573.13000499999998</v>
      </c>
      <c r="E632">
        <v>581.64502000000005</v>
      </c>
      <c r="F632">
        <v>581.64502000000005</v>
      </c>
      <c r="G632">
        <v>80265800</v>
      </c>
    </row>
    <row r="633" spans="1:7">
      <c r="A633" s="12">
        <v>42530</v>
      </c>
      <c r="B633">
        <v>582.20300299999997</v>
      </c>
      <c r="C633">
        <v>582.20300299999997</v>
      </c>
      <c r="D633">
        <v>570.95098900000005</v>
      </c>
      <c r="E633">
        <v>574.63000499999998</v>
      </c>
      <c r="F633">
        <v>574.63000499999998</v>
      </c>
      <c r="G633">
        <v>71301000</v>
      </c>
    </row>
    <row r="634" spans="1:7">
      <c r="A634" s="12">
        <v>42531</v>
      </c>
      <c r="B634">
        <v>575.83697500000005</v>
      </c>
      <c r="C634">
        <v>579.12701400000003</v>
      </c>
      <c r="D634">
        <v>573.32501200000002</v>
      </c>
      <c r="E634">
        <v>577.46997099999999</v>
      </c>
      <c r="F634">
        <v>577.46997099999999</v>
      </c>
      <c r="G634">
        <v>66991900</v>
      </c>
    </row>
    <row r="635" spans="1:7">
      <c r="A635" s="12">
        <v>42532</v>
      </c>
      <c r="B635">
        <v>578.67401099999995</v>
      </c>
      <c r="C635">
        <v>607.11602800000003</v>
      </c>
      <c r="D635">
        <v>578.67401099999995</v>
      </c>
      <c r="E635">
        <v>606.72699</v>
      </c>
      <c r="F635">
        <v>606.72699</v>
      </c>
      <c r="G635">
        <v>82357000</v>
      </c>
    </row>
    <row r="636" spans="1:7">
      <c r="A636" s="12">
        <v>42533</v>
      </c>
      <c r="B636">
        <v>609.68402100000003</v>
      </c>
      <c r="C636">
        <v>684.84399399999995</v>
      </c>
      <c r="D636">
        <v>607.03900099999998</v>
      </c>
      <c r="E636">
        <v>672.783997</v>
      </c>
      <c r="F636">
        <v>672.783997</v>
      </c>
      <c r="G636">
        <v>277084992</v>
      </c>
    </row>
    <row r="637" spans="1:7">
      <c r="A637" s="12">
        <v>42534</v>
      </c>
      <c r="B637">
        <v>671.65399200000002</v>
      </c>
      <c r="C637">
        <v>716.00402799999995</v>
      </c>
      <c r="D637">
        <v>664.48699999999997</v>
      </c>
      <c r="E637">
        <v>704.37597700000003</v>
      </c>
      <c r="F637">
        <v>704.37597700000003</v>
      </c>
      <c r="G637">
        <v>243295008</v>
      </c>
    </row>
    <row r="638" spans="1:7">
      <c r="A638" s="12">
        <v>42535</v>
      </c>
      <c r="B638">
        <v>704.50402799999995</v>
      </c>
      <c r="C638">
        <v>704.50402799999995</v>
      </c>
      <c r="D638">
        <v>662.80401600000005</v>
      </c>
      <c r="E638">
        <v>685.55902100000003</v>
      </c>
      <c r="F638">
        <v>685.55902100000003</v>
      </c>
      <c r="G638">
        <v>186694000</v>
      </c>
    </row>
    <row r="639" spans="1:7">
      <c r="A639" s="12">
        <v>42536</v>
      </c>
      <c r="B639">
        <v>685.68499799999995</v>
      </c>
      <c r="C639">
        <v>696.30297900000005</v>
      </c>
      <c r="D639">
        <v>672.56097399999999</v>
      </c>
      <c r="E639">
        <v>694.46899399999995</v>
      </c>
      <c r="F639">
        <v>694.46899399999995</v>
      </c>
      <c r="G639">
        <v>99223800</v>
      </c>
    </row>
    <row r="640" spans="1:7">
      <c r="A640" s="12">
        <v>42537</v>
      </c>
      <c r="B640">
        <v>696.52301</v>
      </c>
      <c r="C640">
        <v>773.72198500000002</v>
      </c>
      <c r="D640">
        <v>696.52301</v>
      </c>
      <c r="E640">
        <v>766.30798300000004</v>
      </c>
      <c r="F640">
        <v>766.30798300000004</v>
      </c>
      <c r="G640">
        <v>271633984</v>
      </c>
    </row>
    <row r="641" spans="1:7">
      <c r="A641" s="12">
        <v>42538</v>
      </c>
      <c r="B641">
        <v>768.48699999999997</v>
      </c>
      <c r="C641">
        <v>775.35601799999995</v>
      </c>
      <c r="D641">
        <v>716.55602999999996</v>
      </c>
      <c r="E641">
        <v>748.908997</v>
      </c>
      <c r="F641">
        <v>748.908997</v>
      </c>
      <c r="G641">
        <v>363320992</v>
      </c>
    </row>
    <row r="642" spans="1:7">
      <c r="A642" s="12">
        <v>42539</v>
      </c>
      <c r="B642">
        <v>748.75598100000002</v>
      </c>
      <c r="C642">
        <v>777.98999000000003</v>
      </c>
      <c r="D642">
        <v>733.92901600000005</v>
      </c>
      <c r="E642">
        <v>756.22699</v>
      </c>
      <c r="F642">
        <v>756.22699</v>
      </c>
      <c r="G642">
        <v>252718000</v>
      </c>
    </row>
    <row r="643" spans="1:7">
      <c r="A643" s="12">
        <v>42540</v>
      </c>
      <c r="B643">
        <v>756.68798800000002</v>
      </c>
      <c r="C643">
        <v>766.62097200000005</v>
      </c>
      <c r="D643">
        <v>745.62799099999995</v>
      </c>
      <c r="E643">
        <v>763.78100600000005</v>
      </c>
      <c r="F643">
        <v>763.78100600000005</v>
      </c>
      <c r="G643">
        <v>136184992</v>
      </c>
    </row>
    <row r="644" spans="1:7">
      <c r="A644" s="12">
        <v>42541</v>
      </c>
      <c r="B644">
        <v>763.92700200000002</v>
      </c>
      <c r="C644">
        <v>764.08398399999999</v>
      </c>
      <c r="D644">
        <v>732.72699</v>
      </c>
      <c r="E644">
        <v>737.22601299999997</v>
      </c>
      <c r="F644">
        <v>737.22601299999997</v>
      </c>
      <c r="G644">
        <v>174511008</v>
      </c>
    </row>
    <row r="645" spans="1:7">
      <c r="A645" s="12">
        <v>42542</v>
      </c>
      <c r="B645">
        <v>735.88299600000005</v>
      </c>
      <c r="C645">
        <v>735.88299600000005</v>
      </c>
      <c r="D645">
        <v>639.07000700000003</v>
      </c>
      <c r="E645">
        <v>666.65197799999999</v>
      </c>
      <c r="F645">
        <v>666.65197799999999</v>
      </c>
      <c r="G645">
        <v>309944000</v>
      </c>
    </row>
    <row r="646" spans="1:7">
      <c r="A646" s="12">
        <v>42543</v>
      </c>
      <c r="B646">
        <v>665.91497800000002</v>
      </c>
      <c r="C646">
        <v>678.669983</v>
      </c>
      <c r="D646">
        <v>587.48297100000002</v>
      </c>
      <c r="E646">
        <v>596.11602800000003</v>
      </c>
      <c r="F646">
        <v>596.11602800000003</v>
      </c>
      <c r="G646">
        <v>266392992</v>
      </c>
    </row>
    <row r="647" spans="1:7">
      <c r="A647" s="12">
        <v>42544</v>
      </c>
      <c r="B647">
        <v>597.442993</v>
      </c>
      <c r="C647">
        <v>629.32702600000005</v>
      </c>
      <c r="D647">
        <v>558.13897699999995</v>
      </c>
      <c r="E647">
        <v>623.97699</v>
      </c>
      <c r="F647">
        <v>623.97699</v>
      </c>
      <c r="G647">
        <v>253462000</v>
      </c>
    </row>
    <row r="648" spans="1:7">
      <c r="A648" s="12">
        <v>42545</v>
      </c>
      <c r="B648">
        <v>625.57501200000002</v>
      </c>
      <c r="C648">
        <v>681.72699</v>
      </c>
      <c r="D648">
        <v>625.271973</v>
      </c>
      <c r="E648">
        <v>665.29901099999995</v>
      </c>
      <c r="F648">
        <v>665.29901099999995</v>
      </c>
      <c r="G648">
        <v>224316992</v>
      </c>
    </row>
    <row r="649" spans="1:7">
      <c r="A649" s="12">
        <v>42546</v>
      </c>
      <c r="B649">
        <v>665.28100600000005</v>
      </c>
      <c r="C649">
        <v>691.73101799999995</v>
      </c>
      <c r="D649">
        <v>646.55902100000003</v>
      </c>
      <c r="E649">
        <v>665.12298599999997</v>
      </c>
      <c r="F649">
        <v>665.12298599999997</v>
      </c>
      <c r="G649">
        <v>126656000</v>
      </c>
    </row>
    <row r="650" spans="1:7">
      <c r="A650" s="12">
        <v>42547</v>
      </c>
      <c r="B650">
        <v>665.93102999999996</v>
      </c>
      <c r="C650">
        <v>665.97997999999995</v>
      </c>
      <c r="D650">
        <v>616.93402100000003</v>
      </c>
      <c r="E650">
        <v>629.36700399999995</v>
      </c>
      <c r="F650">
        <v>629.36700399999995</v>
      </c>
      <c r="G650">
        <v>109225000</v>
      </c>
    </row>
    <row r="651" spans="1:7">
      <c r="A651" s="12">
        <v>42548</v>
      </c>
      <c r="B651">
        <v>629.34899900000005</v>
      </c>
      <c r="C651">
        <v>655.27502400000003</v>
      </c>
      <c r="D651">
        <v>620.52398700000003</v>
      </c>
      <c r="E651">
        <v>655.27502400000003</v>
      </c>
      <c r="F651">
        <v>655.27502400000003</v>
      </c>
      <c r="G651">
        <v>122134000</v>
      </c>
    </row>
    <row r="652" spans="1:7">
      <c r="A652" s="12">
        <v>42549</v>
      </c>
      <c r="B652">
        <v>658.10199</v>
      </c>
      <c r="C652">
        <v>659.24798599999997</v>
      </c>
      <c r="D652">
        <v>637.77301</v>
      </c>
      <c r="E652">
        <v>647.00097700000003</v>
      </c>
      <c r="F652">
        <v>647.00097700000003</v>
      </c>
      <c r="G652">
        <v>138384992</v>
      </c>
    </row>
    <row r="653" spans="1:7">
      <c r="A653" s="12">
        <v>42550</v>
      </c>
      <c r="B653">
        <v>644.12200900000005</v>
      </c>
      <c r="C653">
        <v>644.682007</v>
      </c>
      <c r="D653">
        <v>628.283997</v>
      </c>
      <c r="E653">
        <v>639.89001499999995</v>
      </c>
      <c r="F653">
        <v>639.89001499999995</v>
      </c>
      <c r="G653">
        <v>142456000</v>
      </c>
    </row>
    <row r="654" spans="1:7">
      <c r="A654" s="12">
        <v>42551</v>
      </c>
      <c r="B654">
        <v>640.591003</v>
      </c>
      <c r="C654">
        <v>675.40301499999998</v>
      </c>
      <c r="D654">
        <v>636.60797100000002</v>
      </c>
      <c r="E654">
        <v>673.33697500000005</v>
      </c>
      <c r="F654">
        <v>673.33697500000005</v>
      </c>
      <c r="G654">
        <v>138980000</v>
      </c>
    </row>
    <row r="655" spans="1:7">
      <c r="A655" s="12">
        <v>42552</v>
      </c>
      <c r="B655">
        <v>672.51501499999995</v>
      </c>
      <c r="C655">
        <v>686.15399200000002</v>
      </c>
      <c r="D655">
        <v>669.59399399999995</v>
      </c>
      <c r="E655">
        <v>676.296021</v>
      </c>
      <c r="F655">
        <v>676.296021</v>
      </c>
      <c r="G655">
        <v>134431008</v>
      </c>
    </row>
    <row r="656" spans="1:7">
      <c r="A656" s="12">
        <v>42553</v>
      </c>
      <c r="B656">
        <v>676.73400900000001</v>
      </c>
      <c r="C656">
        <v>703.70202600000005</v>
      </c>
      <c r="D656">
        <v>676.39898700000003</v>
      </c>
      <c r="E656">
        <v>703.70202600000005</v>
      </c>
      <c r="F656">
        <v>703.70202600000005</v>
      </c>
      <c r="G656">
        <v>112354000</v>
      </c>
    </row>
    <row r="657" spans="1:7">
      <c r="A657" s="12">
        <v>42554</v>
      </c>
      <c r="B657">
        <v>704.96801800000003</v>
      </c>
      <c r="C657">
        <v>704.96801800000003</v>
      </c>
      <c r="D657">
        <v>649.00897199999997</v>
      </c>
      <c r="E657">
        <v>658.66400099999998</v>
      </c>
      <c r="F657">
        <v>658.66400099999998</v>
      </c>
      <c r="G657">
        <v>129512000</v>
      </c>
    </row>
    <row r="658" spans="1:7">
      <c r="A658" s="12">
        <v>42555</v>
      </c>
      <c r="B658">
        <v>658.80401600000005</v>
      </c>
      <c r="C658">
        <v>683.66198699999995</v>
      </c>
      <c r="D658">
        <v>650.50799600000005</v>
      </c>
      <c r="E658">
        <v>683.66198699999995</v>
      </c>
      <c r="F658">
        <v>683.66198699999995</v>
      </c>
      <c r="G658">
        <v>92008400</v>
      </c>
    </row>
    <row r="659" spans="1:7">
      <c r="A659" s="12">
        <v>42556</v>
      </c>
      <c r="B659">
        <v>683.20898399999999</v>
      </c>
      <c r="C659">
        <v>683.49102800000003</v>
      </c>
      <c r="D659">
        <v>665.06597899999997</v>
      </c>
      <c r="E659">
        <v>670.62701400000003</v>
      </c>
      <c r="F659">
        <v>670.62701400000003</v>
      </c>
      <c r="G659">
        <v>130476000</v>
      </c>
    </row>
    <row r="660" spans="1:7">
      <c r="A660" s="12">
        <v>42557</v>
      </c>
      <c r="B660">
        <v>670.41803000000004</v>
      </c>
      <c r="C660">
        <v>681.89801</v>
      </c>
      <c r="D660">
        <v>670.41803000000004</v>
      </c>
      <c r="E660">
        <v>677.33099400000003</v>
      </c>
      <c r="F660">
        <v>677.33099400000003</v>
      </c>
      <c r="G660">
        <v>134960992</v>
      </c>
    </row>
    <row r="661" spans="1:7">
      <c r="A661" s="12">
        <v>42558</v>
      </c>
      <c r="B661">
        <v>678.09002699999996</v>
      </c>
      <c r="C661">
        <v>682.432007</v>
      </c>
      <c r="D661">
        <v>611.83398399999999</v>
      </c>
      <c r="E661">
        <v>640.56201199999998</v>
      </c>
      <c r="F661">
        <v>640.56201199999998</v>
      </c>
      <c r="G661">
        <v>258091008</v>
      </c>
    </row>
    <row r="662" spans="1:7">
      <c r="A662" s="12">
        <v>42559</v>
      </c>
      <c r="B662">
        <v>640.68798800000002</v>
      </c>
      <c r="C662">
        <v>666.70696999999996</v>
      </c>
      <c r="D662">
        <v>636.46698000000004</v>
      </c>
      <c r="E662">
        <v>666.52301</v>
      </c>
      <c r="F662">
        <v>666.52301</v>
      </c>
      <c r="G662">
        <v>141970000</v>
      </c>
    </row>
    <row r="663" spans="1:7">
      <c r="A663" s="12">
        <v>42560</v>
      </c>
      <c r="B663">
        <v>666.38397199999997</v>
      </c>
      <c r="C663">
        <v>666.38397199999997</v>
      </c>
      <c r="D663">
        <v>633.39898700000003</v>
      </c>
      <c r="E663">
        <v>650.96002199999998</v>
      </c>
      <c r="F663">
        <v>650.96002199999998</v>
      </c>
      <c r="G663">
        <v>180536000</v>
      </c>
    </row>
    <row r="664" spans="1:7">
      <c r="A664" s="12">
        <v>42561</v>
      </c>
      <c r="B664">
        <v>650.59899900000005</v>
      </c>
      <c r="C664">
        <v>652.29400599999997</v>
      </c>
      <c r="D664">
        <v>641.26397699999995</v>
      </c>
      <c r="E664">
        <v>649.35998500000005</v>
      </c>
      <c r="F664">
        <v>649.35998500000005</v>
      </c>
      <c r="G664">
        <v>102532000</v>
      </c>
    </row>
    <row r="665" spans="1:7">
      <c r="A665" s="12">
        <v>42562</v>
      </c>
      <c r="B665">
        <v>648.48400900000001</v>
      </c>
      <c r="C665">
        <v>659.62902799999995</v>
      </c>
      <c r="D665">
        <v>644.97997999999995</v>
      </c>
      <c r="E665">
        <v>647.658997</v>
      </c>
      <c r="F665">
        <v>647.658997</v>
      </c>
      <c r="G665">
        <v>107910000</v>
      </c>
    </row>
    <row r="666" spans="1:7">
      <c r="A666" s="12">
        <v>42563</v>
      </c>
      <c r="B666">
        <v>648.28301999999996</v>
      </c>
      <c r="C666">
        <v>675.25897199999997</v>
      </c>
      <c r="D666">
        <v>646.77899200000002</v>
      </c>
      <c r="E666">
        <v>664.55102499999998</v>
      </c>
      <c r="F666">
        <v>664.55102499999998</v>
      </c>
      <c r="G666">
        <v>138172992</v>
      </c>
    </row>
    <row r="667" spans="1:7">
      <c r="A667" s="12">
        <v>42564</v>
      </c>
      <c r="B667">
        <v>664.79699700000003</v>
      </c>
      <c r="C667">
        <v>668.70001200000002</v>
      </c>
      <c r="D667">
        <v>654.46801800000003</v>
      </c>
      <c r="E667">
        <v>654.46801800000003</v>
      </c>
      <c r="F667">
        <v>654.46801800000003</v>
      </c>
      <c r="G667">
        <v>131449000</v>
      </c>
    </row>
    <row r="668" spans="1:7">
      <c r="A668" s="12">
        <v>42565</v>
      </c>
      <c r="B668">
        <v>652.92297399999995</v>
      </c>
      <c r="C668">
        <v>662.90197799999999</v>
      </c>
      <c r="D668">
        <v>652.92297399999995</v>
      </c>
      <c r="E668">
        <v>658.07800299999997</v>
      </c>
      <c r="F668">
        <v>658.07800299999997</v>
      </c>
      <c r="G668">
        <v>98511400</v>
      </c>
    </row>
    <row r="669" spans="1:7">
      <c r="A669" s="12">
        <v>42566</v>
      </c>
      <c r="B669">
        <v>659.171021</v>
      </c>
      <c r="C669">
        <v>667.07702600000005</v>
      </c>
      <c r="D669">
        <v>659.03997800000002</v>
      </c>
      <c r="E669">
        <v>663.25500499999998</v>
      </c>
      <c r="F669">
        <v>663.25500499999998</v>
      </c>
      <c r="G669">
        <v>81673104</v>
      </c>
    </row>
    <row r="670" spans="1:7">
      <c r="A670" s="12">
        <v>42567</v>
      </c>
      <c r="B670">
        <v>663.78100600000005</v>
      </c>
      <c r="C670">
        <v>666.46002199999998</v>
      </c>
      <c r="D670">
        <v>659.33398399999999</v>
      </c>
      <c r="E670">
        <v>660.76702899999998</v>
      </c>
      <c r="F670">
        <v>660.76702899999998</v>
      </c>
      <c r="G670">
        <v>50330200</v>
      </c>
    </row>
    <row r="671" spans="1:7">
      <c r="A671" s="12">
        <v>42568</v>
      </c>
      <c r="B671">
        <v>661.99298099999999</v>
      </c>
      <c r="C671">
        <v>682.36499000000003</v>
      </c>
      <c r="D671">
        <v>661.99298099999999</v>
      </c>
      <c r="E671">
        <v>679.45898399999999</v>
      </c>
      <c r="F671">
        <v>679.45898399999999</v>
      </c>
      <c r="G671">
        <v>74407904</v>
      </c>
    </row>
    <row r="672" spans="1:7">
      <c r="A672" s="12">
        <v>42569</v>
      </c>
      <c r="B672">
        <v>679.80902100000003</v>
      </c>
      <c r="C672">
        <v>681.55499299999997</v>
      </c>
      <c r="D672">
        <v>668.625</v>
      </c>
      <c r="E672">
        <v>673.10601799999995</v>
      </c>
      <c r="F672">
        <v>673.10601799999995</v>
      </c>
      <c r="G672">
        <v>69465000</v>
      </c>
    </row>
    <row r="673" spans="1:7">
      <c r="A673" s="12">
        <v>42570</v>
      </c>
      <c r="B673">
        <v>672.737976</v>
      </c>
      <c r="C673">
        <v>673.27697799999999</v>
      </c>
      <c r="D673">
        <v>667.63201900000001</v>
      </c>
      <c r="E673">
        <v>672.864014</v>
      </c>
      <c r="F673">
        <v>672.864014</v>
      </c>
      <c r="G673">
        <v>61203300</v>
      </c>
    </row>
    <row r="674" spans="1:7">
      <c r="A674" s="12">
        <v>42571</v>
      </c>
      <c r="B674">
        <v>672.80602999999996</v>
      </c>
      <c r="C674">
        <v>672.92901600000005</v>
      </c>
      <c r="D674">
        <v>663.35998500000005</v>
      </c>
      <c r="E674">
        <v>665.68499799999995</v>
      </c>
      <c r="F674">
        <v>665.68499799999995</v>
      </c>
      <c r="G674">
        <v>94636400</v>
      </c>
    </row>
    <row r="675" spans="1:7">
      <c r="A675" s="12">
        <v>42572</v>
      </c>
      <c r="B675">
        <v>665.228027</v>
      </c>
      <c r="C675">
        <v>666.21899399999995</v>
      </c>
      <c r="D675">
        <v>660.41497800000002</v>
      </c>
      <c r="E675">
        <v>665.012024</v>
      </c>
      <c r="F675">
        <v>665.012024</v>
      </c>
      <c r="G675">
        <v>60491800</v>
      </c>
    </row>
    <row r="676" spans="1:7">
      <c r="A676" s="12">
        <v>42573</v>
      </c>
      <c r="B676">
        <v>664.92199700000003</v>
      </c>
      <c r="C676">
        <v>666.58300799999995</v>
      </c>
      <c r="D676">
        <v>646.72198500000002</v>
      </c>
      <c r="E676">
        <v>650.61901899999998</v>
      </c>
      <c r="F676">
        <v>650.61901899999998</v>
      </c>
      <c r="G676">
        <v>134169000</v>
      </c>
    </row>
    <row r="677" spans="1:7">
      <c r="A677" s="12">
        <v>42574</v>
      </c>
      <c r="B677">
        <v>650.72601299999997</v>
      </c>
      <c r="C677">
        <v>656.36602800000003</v>
      </c>
      <c r="D677">
        <v>648.52398700000003</v>
      </c>
      <c r="E677">
        <v>655.55602999999996</v>
      </c>
      <c r="F677">
        <v>655.55602999999996</v>
      </c>
      <c r="G677">
        <v>69532200</v>
      </c>
    </row>
    <row r="678" spans="1:7">
      <c r="A678" s="12">
        <v>42575</v>
      </c>
      <c r="B678">
        <v>655.40997300000004</v>
      </c>
      <c r="C678">
        <v>663.10998500000005</v>
      </c>
      <c r="D678">
        <v>652.79303000000004</v>
      </c>
      <c r="E678">
        <v>661.28497300000004</v>
      </c>
      <c r="F678">
        <v>661.28497300000004</v>
      </c>
      <c r="G678">
        <v>118184000</v>
      </c>
    </row>
    <row r="679" spans="1:7">
      <c r="A679" s="12">
        <v>42576</v>
      </c>
      <c r="B679">
        <v>661.26300000000003</v>
      </c>
      <c r="C679">
        <v>661.82800299999997</v>
      </c>
      <c r="D679">
        <v>653.39502000000005</v>
      </c>
      <c r="E679">
        <v>654.09698500000002</v>
      </c>
      <c r="F679">
        <v>654.09698500000002</v>
      </c>
      <c r="G679">
        <v>78176496</v>
      </c>
    </row>
    <row r="680" spans="1:7">
      <c r="A680" s="12">
        <v>42577</v>
      </c>
      <c r="B680">
        <v>654.22601299999997</v>
      </c>
      <c r="C680">
        <v>656.22497599999997</v>
      </c>
      <c r="D680">
        <v>645.87902799999995</v>
      </c>
      <c r="E680">
        <v>651.783997</v>
      </c>
      <c r="F680">
        <v>651.783997</v>
      </c>
      <c r="G680">
        <v>225135008</v>
      </c>
    </row>
    <row r="681" spans="1:7">
      <c r="A681" s="12">
        <v>42578</v>
      </c>
      <c r="B681">
        <v>651.62701400000003</v>
      </c>
      <c r="C681">
        <v>657.45599400000003</v>
      </c>
      <c r="D681">
        <v>648.44702099999995</v>
      </c>
      <c r="E681">
        <v>654.35199</v>
      </c>
      <c r="F681">
        <v>654.35199</v>
      </c>
      <c r="G681">
        <v>147460992</v>
      </c>
    </row>
    <row r="682" spans="1:7">
      <c r="A682" s="12">
        <v>42579</v>
      </c>
      <c r="B682">
        <v>654.49200399999995</v>
      </c>
      <c r="C682">
        <v>657.59497099999999</v>
      </c>
      <c r="D682">
        <v>654.49200399999995</v>
      </c>
      <c r="E682">
        <v>655.03497300000004</v>
      </c>
      <c r="F682">
        <v>655.03497300000004</v>
      </c>
      <c r="G682">
        <v>86428400</v>
      </c>
    </row>
    <row r="683" spans="1:7">
      <c r="A683" s="12">
        <v>42580</v>
      </c>
      <c r="B683">
        <v>655.11102300000005</v>
      </c>
      <c r="C683">
        <v>657.796021</v>
      </c>
      <c r="D683">
        <v>654.78601100000003</v>
      </c>
      <c r="E683">
        <v>656.99200399999995</v>
      </c>
      <c r="F683">
        <v>656.99200399999995</v>
      </c>
      <c r="G683">
        <v>60703500</v>
      </c>
    </row>
    <row r="684" spans="1:7">
      <c r="A684" s="12">
        <v>42581</v>
      </c>
      <c r="B684">
        <v>657.012024</v>
      </c>
      <c r="C684">
        <v>658.22302200000001</v>
      </c>
      <c r="D684">
        <v>654.20898399999999</v>
      </c>
      <c r="E684">
        <v>655.04699700000003</v>
      </c>
      <c r="F684">
        <v>655.04699700000003</v>
      </c>
      <c r="G684">
        <v>38456100</v>
      </c>
    </row>
    <row r="685" spans="1:7">
      <c r="A685" s="12">
        <v>42582</v>
      </c>
      <c r="B685">
        <v>655.09997599999997</v>
      </c>
      <c r="C685">
        <v>655.28497300000004</v>
      </c>
      <c r="D685">
        <v>624.36499000000003</v>
      </c>
      <c r="E685">
        <v>624.68102999999996</v>
      </c>
      <c r="F685">
        <v>624.68102999999996</v>
      </c>
      <c r="G685">
        <v>110818000</v>
      </c>
    </row>
    <row r="686" spans="1:7">
      <c r="A686" s="12">
        <v>42583</v>
      </c>
      <c r="B686">
        <v>624.60199</v>
      </c>
      <c r="C686">
        <v>626.11901899999998</v>
      </c>
      <c r="D686">
        <v>605.88397199999997</v>
      </c>
      <c r="E686">
        <v>606.271973</v>
      </c>
      <c r="F686">
        <v>606.271973</v>
      </c>
      <c r="G686">
        <v>121887000</v>
      </c>
    </row>
    <row r="687" spans="1:7">
      <c r="A687" s="12">
        <v>42584</v>
      </c>
      <c r="B687">
        <v>606.396973</v>
      </c>
      <c r="C687">
        <v>612.84802200000001</v>
      </c>
      <c r="D687">
        <v>531.33398399999999</v>
      </c>
      <c r="E687">
        <v>547.46502699999996</v>
      </c>
      <c r="F687">
        <v>547.46502699999996</v>
      </c>
      <c r="G687">
        <v>330932992</v>
      </c>
    </row>
    <row r="688" spans="1:7">
      <c r="A688" s="12">
        <v>42585</v>
      </c>
      <c r="B688">
        <v>548.65600600000005</v>
      </c>
      <c r="C688">
        <v>573.35998500000005</v>
      </c>
      <c r="D688">
        <v>541.54699700000003</v>
      </c>
      <c r="E688">
        <v>566.35497999999995</v>
      </c>
      <c r="F688">
        <v>566.35497999999995</v>
      </c>
      <c r="G688">
        <v>207982000</v>
      </c>
    </row>
    <row r="689" spans="1:7">
      <c r="A689" s="12">
        <v>42586</v>
      </c>
      <c r="B689">
        <v>566.328979</v>
      </c>
      <c r="C689">
        <v>579.49597200000005</v>
      </c>
      <c r="D689">
        <v>565.77697799999999</v>
      </c>
      <c r="E689">
        <v>578.28900099999998</v>
      </c>
      <c r="F689">
        <v>578.28900099999998</v>
      </c>
      <c r="G689">
        <v>125292000</v>
      </c>
    </row>
    <row r="690" spans="1:7">
      <c r="A690" s="12">
        <v>42587</v>
      </c>
      <c r="B690">
        <v>578.28100600000005</v>
      </c>
      <c r="C690">
        <v>578.28100600000005</v>
      </c>
      <c r="D690">
        <v>569.98199499999998</v>
      </c>
      <c r="E690">
        <v>575.04303000000004</v>
      </c>
      <c r="F690">
        <v>575.04303000000004</v>
      </c>
      <c r="G690">
        <v>66127900</v>
      </c>
    </row>
    <row r="691" spans="1:7">
      <c r="A691" s="12">
        <v>42588</v>
      </c>
      <c r="B691">
        <v>575.03002900000001</v>
      </c>
      <c r="C691">
        <v>588.39599599999997</v>
      </c>
      <c r="D691">
        <v>569.46899399999995</v>
      </c>
      <c r="E691">
        <v>587.77801499999998</v>
      </c>
      <c r="F691">
        <v>587.77801499999998</v>
      </c>
      <c r="G691">
        <v>80797296</v>
      </c>
    </row>
    <row r="692" spans="1:7">
      <c r="A692" s="12">
        <v>42589</v>
      </c>
      <c r="B692">
        <v>587.77099599999997</v>
      </c>
      <c r="C692">
        <v>597.51300000000003</v>
      </c>
      <c r="D692">
        <v>586.81597899999997</v>
      </c>
      <c r="E692">
        <v>592.69000200000005</v>
      </c>
      <c r="F692">
        <v>592.69000200000005</v>
      </c>
      <c r="G692">
        <v>82398400</v>
      </c>
    </row>
    <row r="693" spans="1:7">
      <c r="A693" s="12">
        <v>42590</v>
      </c>
      <c r="B693">
        <v>592.73602300000005</v>
      </c>
      <c r="C693">
        <v>592.99401899999998</v>
      </c>
      <c r="D693">
        <v>588.04699700000003</v>
      </c>
      <c r="E693">
        <v>591.05401600000005</v>
      </c>
      <c r="F693">
        <v>591.05401600000005</v>
      </c>
      <c r="G693">
        <v>61194100</v>
      </c>
    </row>
    <row r="694" spans="1:7">
      <c r="A694" s="12">
        <v>42591</v>
      </c>
      <c r="B694">
        <v>591.03802499999995</v>
      </c>
      <c r="C694">
        <v>591.091003</v>
      </c>
      <c r="D694">
        <v>584.79303000000004</v>
      </c>
      <c r="E694">
        <v>587.80102499999998</v>
      </c>
      <c r="F694">
        <v>587.80102499999998</v>
      </c>
      <c r="G694">
        <v>92228096</v>
      </c>
    </row>
    <row r="695" spans="1:7">
      <c r="A695" s="12">
        <v>42592</v>
      </c>
      <c r="B695">
        <v>587.64801</v>
      </c>
      <c r="C695">
        <v>599.98400900000001</v>
      </c>
      <c r="D695">
        <v>586.37097200000005</v>
      </c>
      <c r="E695">
        <v>592.103027</v>
      </c>
      <c r="F695">
        <v>592.103027</v>
      </c>
      <c r="G695">
        <v>102905000</v>
      </c>
    </row>
    <row r="696" spans="1:7">
      <c r="A696" s="12">
        <v>42593</v>
      </c>
      <c r="B696">
        <v>592.12402299999997</v>
      </c>
      <c r="C696">
        <v>597.54199200000005</v>
      </c>
      <c r="D696">
        <v>589.11999500000002</v>
      </c>
      <c r="E696">
        <v>589.11999500000002</v>
      </c>
      <c r="F696">
        <v>589.11999500000002</v>
      </c>
      <c r="G696">
        <v>74514400</v>
      </c>
    </row>
    <row r="697" spans="1:7">
      <c r="A697" s="12">
        <v>42594</v>
      </c>
      <c r="B697">
        <v>588.79797399999995</v>
      </c>
      <c r="C697">
        <v>589.90997300000004</v>
      </c>
      <c r="D697">
        <v>583.81097399999999</v>
      </c>
      <c r="E697">
        <v>587.55902100000003</v>
      </c>
      <c r="F697">
        <v>587.55902100000003</v>
      </c>
      <c r="G697">
        <v>69218000</v>
      </c>
    </row>
    <row r="698" spans="1:7">
      <c r="A698" s="12">
        <v>42595</v>
      </c>
      <c r="B698">
        <v>587.35699499999998</v>
      </c>
      <c r="C698">
        <v>589.77398700000003</v>
      </c>
      <c r="D698">
        <v>584.97900400000003</v>
      </c>
      <c r="E698">
        <v>585.58801300000005</v>
      </c>
      <c r="F698">
        <v>585.58801300000005</v>
      </c>
      <c r="G698">
        <v>43563000</v>
      </c>
    </row>
    <row r="699" spans="1:7">
      <c r="A699" s="12">
        <v>42596</v>
      </c>
      <c r="B699">
        <v>585.58898899999997</v>
      </c>
      <c r="C699">
        <v>585.66601600000001</v>
      </c>
      <c r="D699">
        <v>564.78100600000005</v>
      </c>
      <c r="E699">
        <v>570.47302200000001</v>
      </c>
      <c r="F699">
        <v>570.47302200000001</v>
      </c>
      <c r="G699">
        <v>60851100</v>
      </c>
    </row>
    <row r="700" spans="1:7">
      <c r="A700" s="12">
        <v>42597</v>
      </c>
      <c r="B700">
        <v>570.49401899999998</v>
      </c>
      <c r="C700">
        <v>573.580017</v>
      </c>
      <c r="D700">
        <v>563.23999000000003</v>
      </c>
      <c r="E700">
        <v>567.23999000000003</v>
      </c>
      <c r="F700">
        <v>567.23999000000003</v>
      </c>
      <c r="G700">
        <v>57262300</v>
      </c>
    </row>
    <row r="701" spans="1:7">
      <c r="A701" s="12">
        <v>42598</v>
      </c>
      <c r="B701">
        <v>567.24298099999999</v>
      </c>
      <c r="C701">
        <v>581.737976</v>
      </c>
      <c r="D701">
        <v>566.716003</v>
      </c>
      <c r="E701">
        <v>577.43902600000001</v>
      </c>
      <c r="F701">
        <v>577.43902600000001</v>
      </c>
      <c r="G701">
        <v>58405200</v>
      </c>
    </row>
    <row r="702" spans="1:7">
      <c r="A702" s="12">
        <v>42599</v>
      </c>
      <c r="B702">
        <v>577.760986</v>
      </c>
      <c r="C702">
        <v>580.89398200000005</v>
      </c>
      <c r="D702">
        <v>571.42999299999997</v>
      </c>
      <c r="E702">
        <v>573.216003</v>
      </c>
      <c r="F702">
        <v>573.216003</v>
      </c>
      <c r="G702">
        <v>54443000</v>
      </c>
    </row>
    <row r="703" spans="1:7">
      <c r="A703" s="12">
        <v>42600</v>
      </c>
      <c r="B703">
        <v>573.70696999999996</v>
      </c>
      <c r="C703">
        <v>577.79199200000005</v>
      </c>
      <c r="D703">
        <v>573.42999299999997</v>
      </c>
      <c r="E703">
        <v>574.317993</v>
      </c>
      <c r="F703">
        <v>574.317993</v>
      </c>
      <c r="G703">
        <v>59896600</v>
      </c>
    </row>
    <row r="704" spans="1:7">
      <c r="A704" s="12">
        <v>42601</v>
      </c>
      <c r="B704">
        <v>574.33898899999997</v>
      </c>
      <c r="C704">
        <v>578.237976</v>
      </c>
      <c r="D704">
        <v>574.182007</v>
      </c>
      <c r="E704">
        <v>575.63000499999998</v>
      </c>
      <c r="F704">
        <v>575.63000499999998</v>
      </c>
      <c r="G704">
        <v>50631600</v>
      </c>
    </row>
    <row r="705" spans="1:7">
      <c r="A705" s="12">
        <v>42602</v>
      </c>
      <c r="B705">
        <v>576.08398399999999</v>
      </c>
      <c r="C705">
        <v>582.817993</v>
      </c>
      <c r="D705">
        <v>575.45696999999996</v>
      </c>
      <c r="E705">
        <v>581.69702099999995</v>
      </c>
      <c r="F705">
        <v>581.69702099999995</v>
      </c>
      <c r="G705">
        <v>45301400</v>
      </c>
    </row>
    <row r="706" spans="1:7">
      <c r="A706" s="12">
        <v>42603</v>
      </c>
      <c r="B706">
        <v>581.93902600000001</v>
      </c>
      <c r="C706">
        <v>584.15801999999996</v>
      </c>
      <c r="D706">
        <v>580.21801800000003</v>
      </c>
      <c r="E706">
        <v>581.30798300000004</v>
      </c>
      <c r="F706">
        <v>581.30798300000004</v>
      </c>
      <c r="G706">
        <v>38299400</v>
      </c>
    </row>
    <row r="707" spans="1:7">
      <c r="A707" s="12">
        <v>42604</v>
      </c>
      <c r="B707">
        <v>581.31097399999999</v>
      </c>
      <c r="C707">
        <v>588.44799799999998</v>
      </c>
      <c r="D707">
        <v>580.59399399999995</v>
      </c>
      <c r="E707">
        <v>586.75299099999995</v>
      </c>
      <c r="F707">
        <v>586.75299099999995</v>
      </c>
      <c r="G707">
        <v>72844000</v>
      </c>
    </row>
    <row r="708" spans="1:7">
      <c r="A708" s="12">
        <v>42605</v>
      </c>
      <c r="B708">
        <v>586.77099599999997</v>
      </c>
      <c r="C708">
        <v>589.47399900000005</v>
      </c>
      <c r="D708">
        <v>581.63397199999997</v>
      </c>
      <c r="E708">
        <v>583.41497800000002</v>
      </c>
      <c r="F708">
        <v>583.41497800000002</v>
      </c>
      <c r="G708">
        <v>85349200</v>
      </c>
    </row>
    <row r="709" spans="1:7">
      <c r="A709" s="12">
        <v>42606</v>
      </c>
      <c r="B709">
        <v>583.41198699999995</v>
      </c>
      <c r="C709">
        <v>583.59002699999996</v>
      </c>
      <c r="D709">
        <v>579.85497999999995</v>
      </c>
      <c r="E709">
        <v>580.182007</v>
      </c>
      <c r="F709">
        <v>580.182007</v>
      </c>
      <c r="G709">
        <v>56328200</v>
      </c>
    </row>
    <row r="710" spans="1:7">
      <c r="A710" s="12">
        <v>42607</v>
      </c>
      <c r="B710">
        <v>580.17999299999997</v>
      </c>
      <c r="C710">
        <v>580.45098900000005</v>
      </c>
      <c r="D710">
        <v>575.16699200000005</v>
      </c>
      <c r="E710">
        <v>577.760986</v>
      </c>
      <c r="F710">
        <v>577.760986</v>
      </c>
      <c r="G710">
        <v>136130000</v>
      </c>
    </row>
    <row r="711" spans="1:7">
      <c r="A711" s="12">
        <v>42608</v>
      </c>
      <c r="B711">
        <v>577.75299099999995</v>
      </c>
      <c r="C711">
        <v>580.62298599999997</v>
      </c>
      <c r="D711">
        <v>576.85797100000002</v>
      </c>
      <c r="E711">
        <v>579.65100099999995</v>
      </c>
      <c r="F711">
        <v>579.65100099999995</v>
      </c>
      <c r="G711">
        <v>48856800</v>
      </c>
    </row>
    <row r="712" spans="1:7">
      <c r="A712" s="12">
        <v>42609</v>
      </c>
      <c r="B712">
        <v>579.45202600000005</v>
      </c>
      <c r="C712">
        <v>579.84497099999999</v>
      </c>
      <c r="D712">
        <v>568.63000499999998</v>
      </c>
      <c r="E712">
        <v>569.94702099999995</v>
      </c>
      <c r="F712">
        <v>569.94702099999995</v>
      </c>
      <c r="G712">
        <v>59698300</v>
      </c>
    </row>
    <row r="713" spans="1:7">
      <c r="A713" s="12">
        <v>42610</v>
      </c>
      <c r="B713">
        <v>569.830017</v>
      </c>
      <c r="C713">
        <v>574.03802499999995</v>
      </c>
      <c r="D713">
        <v>569.73999000000003</v>
      </c>
      <c r="E713">
        <v>573.91198699999995</v>
      </c>
      <c r="F713">
        <v>573.91198699999995</v>
      </c>
      <c r="G713">
        <v>86301600</v>
      </c>
    </row>
    <row r="714" spans="1:7">
      <c r="A714" s="12">
        <v>42611</v>
      </c>
      <c r="B714">
        <v>574.07098399999995</v>
      </c>
      <c r="C714">
        <v>576.27801499999998</v>
      </c>
      <c r="D714">
        <v>573.46502699999996</v>
      </c>
      <c r="E714">
        <v>574.10699499999998</v>
      </c>
      <c r="F714">
        <v>574.10699499999998</v>
      </c>
      <c r="G714">
        <v>110398000</v>
      </c>
    </row>
    <row r="715" spans="1:7">
      <c r="A715" s="12">
        <v>42612</v>
      </c>
      <c r="B715">
        <v>574.114014</v>
      </c>
      <c r="C715">
        <v>578.35699499999998</v>
      </c>
      <c r="D715">
        <v>574.114014</v>
      </c>
      <c r="E715">
        <v>577.50299099999995</v>
      </c>
      <c r="F715">
        <v>577.50299099999995</v>
      </c>
      <c r="G715">
        <v>70342400</v>
      </c>
    </row>
    <row r="716" spans="1:7">
      <c r="A716" s="12">
        <v>42613</v>
      </c>
      <c r="B716">
        <v>577.591003</v>
      </c>
      <c r="C716">
        <v>577.86102300000005</v>
      </c>
      <c r="D716">
        <v>573.64202899999998</v>
      </c>
      <c r="E716">
        <v>575.47198500000002</v>
      </c>
      <c r="F716">
        <v>575.47198500000002</v>
      </c>
      <c r="G716">
        <v>75840896</v>
      </c>
    </row>
    <row r="717" spans="1:7">
      <c r="A717" s="12">
        <v>42614</v>
      </c>
      <c r="B717">
        <v>575.546021</v>
      </c>
      <c r="C717">
        <v>576.31097399999999</v>
      </c>
      <c r="D717">
        <v>571.81402600000001</v>
      </c>
      <c r="E717">
        <v>572.30297900000005</v>
      </c>
      <c r="F717">
        <v>572.30297900000005</v>
      </c>
      <c r="G717">
        <v>76923400</v>
      </c>
    </row>
    <row r="718" spans="1:7">
      <c r="A718" s="12">
        <v>42615</v>
      </c>
      <c r="B718">
        <v>572.40997300000004</v>
      </c>
      <c r="C718">
        <v>575.64300500000002</v>
      </c>
      <c r="D718">
        <v>570.81097399999999</v>
      </c>
      <c r="E718">
        <v>575.53698699999995</v>
      </c>
      <c r="F718">
        <v>575.53698699999995</v>
      </c>
      <c r="G718">
        <v>79910800</v>
      </c>
    </row>
    <row r="719" spans="1:7">
      <c r="A719" s="12">
        <v>42616</v>
      </c>
      <c r="B719">
        <v>575.55499299999997</v>
      </c>
      <c r="C719">
        <v>599.5</v>
      </c>
      <c r="D719">
        <v>574.05602999999996</v>
      </c>
      <c r="E719">
        <v>598.21197500000005</v>
      </c>
      <c r="F719">
        <v>598.21197500000005</v>
      </c>
      <c r="G719">
        <v>159014000</v>
      </c>
    </row>
    <row r="720" spans="1:7">
      <c r="A720" s="12">
        <v>42617</v>
      </c>
      <c r="B720">
        <v>598.59002699999996</v>
      </c>
      <c r="C720">
        <v>611.83697500000005</v>
      </c>
      <c r="D720">
        <v>596.84802200000001</v>
      </c>
      <c r="E720">
        <v>608.63397199999997</v>
      </c>
      <c r="F720">
        <v>608.63397199999997</v>
      </c>
      <c r="G720">
        <v>97942896</v>
      </c>
    </row>
    <row r="721" spans="1:7">
      <c r="A721" s="12">
        <v>42618</v>
      </c>
      <c r="B721">
        <v>608.98999000000003</v>
      </c>
      <c r="C721">
        <v>609.05499299999997</v>
      </c>
      <c r="D721">
        <v>602.24200399999995</v>
      </c>
      <c r="E721">
        <v>606.59002699999996</v>
      </c>
      <c r="F721">
        <v>606.59002699999996</v>
      </c>
      <c r="G721">
        <v>82446800</v>
      </c>
    </row>
    <row r="722" spans="1:7">
      <c r="A722" s="12">
        <v>42619</v>
      </c>
      <c r="B722">
        <v>606.50598100000002</v>
      </c>
      <c r="C722">
        <v>610.830017</v>
      </c>
      <c r="D722">
        <v>605.091003</v>
      </c>
      <c r="E722">
        <v>610.43597399999999</v>
      </c>
      <c r="F722">
        <v>610.43597399999999</v>
      </c>
      <c r="G722">
        <v>78529104</v>
      </c>
    </row>
    <row r="723" spans="1:7">
      <c r="A723" s="12">
        <v>42620</v>
      </c>
      <c r="B723">
        <v>610.57299799999998</v>
      </c>
      <c r="C723">
        <v>614.544983</v>
      </c>
      <c r="D723">
        <v>608.51300000000003</v>
      </c>
      <c r="E723">
        <v>614.54400599999997</v>
      </c>
      <c r="F723">
        <v>614.54400599999997</v>
      </c>
      <c r="G723">
        <v>75032400</v>
      </c>
    </row>
    <row r="724" spans="1:7">
      <c r="A724" s="12">
        <v>42621</v>
      </c>
      <c r="B724">
        <v>614.63500999999997</v>
      </c>
      <c r="C724">
        <v>628.77002000000005</v>
      </c>
      <c r="D724">
        <v>613.84399399999995</v>
      </c>
      <c r="E724">
        <v>626.31597899999997</v>
      </c>
      <c r="F724">
        <v>626.31597899999997</v>
      </c>
      <c r="G724">
        <v>86713000</v>
      </c>
    </row>
    <row r="725" spans="1:7">
      <c r="A725" s="12">
        <v>42622</v>
      </c>
      <c r="B725">
        <v>626.35199</v>
      </c>
      <c r="C725">
        <v>626.830017</v>
      </c>
      <c r="D725">
        <v>620.26300000000003</v>
      </c>
      <c r="E725">
        <v>622.86102300000005</v>
      </c>
      <c r="F725">
        <v>622.86102300000005</v>
      </c>
      <c r="G725">
        <v>64550200</v>
      </c>
    </row>
    <row r="726" spans="1:7">
      <c r="A726" s="12">
        <v>42623</v>
      </c>
      <c r="B726">
        <v>622.92700200000002</v>
      </c>
      <c r="C726">
        <v>625.09497099999999</v>
      </c>
      <c r="D726">
        <v>622.39502000000005</v>
      </c>
      <c r="E726">
        <v>623.50897199999997</v>
      </c>
      <c r="F726">
        <v>623.50897199999997</v>
      </c>
      <c r="G726">
        <v>45016800</v>
      </c>
    </row>
    <row r="727" spans="1:7">
      <c r="A727" s="12">
        <v>42624</v>
      </c>
      <c r="B727">
        <v>623.42401099999995</v>
      </c>
      <c r="C727">
        <v>628.817993</v>
      </c>
      <c r="D727">
        <v>600.50598100000002</v>
      </c>
      <c r="E727">
        <v>606.71899399999995</v>
      </c>
      <c r="F727">
        <v>606.71899399999995</v>
      </c>
      <c r="G727">
        <v>73610800</v>
      </c>
    </row>
    <row r="728" spans="1:7">
      <c r="A728" s="12">
        <v>42625</v>
      </c>
      <c r="B728">
        <v>607.00500499999998</v>
      </c>
      <c r="C728">
        <v>608.45898399999999</v>
      </c>
      <c r="D728">
        <v>605.41101100000003</v>
      </c>
      <c r="E728">
        <v>608.24298099999999</v>
      </c>
      <c r="F728">
        <v>608.24298099999999</v>
      </c>
      <c r="G728">
        <v>72812304</v>
      </c>
    </row>
    <row r="729" spans="1:7">
      <c r="A729" s="12">
        <v>42626</v>
      </c>
      <c r="B729">
        <v>608.02502400000003</v>
      </c>
      <c r="C729">
        <v>611.192993</v>
      </c>
      <c r="D729">
        <v>606.92498799999998</v>
      </c>
      <c r="E729">
        <v>609.24102800000003</v>
      </c>
      <c r="F729">
        <v>609.24102800000003</v>
      </c>
      <c r="G729">
        <v>86920600</v>
      </c>
    </row>
    <row r="730" spans="1:7">
      <c r="A730" s="12">
        <v>42627</v>
      </c>
      <c r="B730">
        <v>608.841003</v>
      </c>
      <c r="C730">
        <v>611.95202600000005</v>
      </c>
      <c r="D730">
        <v>608.40997300000004</v>
      </c>
      <c r="E730">
        <v>610.68402100000003</v>
      </c>
      <c r="F730">
        <v>610.68402100000003</v>
      </c>
      <c r="G730">
        <v>47877700</v>
      </c>
    </row>
    <row r="731" spans="1:7">
      <c r="A731" s="12">
        <v>42628</v>
      </c>
      <c r="B731">
        <v>610.58801300000005</v>
      </c>
      <c r="C731">
        <v>611.08599900000002</v>
      </c>
      <c r="D731">
        <v>607.15502900000001</v>
      </c>
      <c r="E731">
        <v>607.15502900000001</v>
      </c>
      <c r="F731">
        <v>607.15502900000001</v>
      </c>
      <c r="G731">
        <v>59464600</v>
      </c>
    </row>
    <row r="732" spans="1:7">
      <c r="A732" s="12">
        <v>42629</v>
      </c>
      <c r="B732">
        <v>607.24597200000005</v>
      </c>
      <c r="C732">
        <v>609.260986</v>
      </c>
      <c r="D732">
        <v>606.73498500000005</v>
      </c>
      <c r="E732">
        <v>606.97302200000001</v>
      </c>
      <c r="F732">
        <v>606.97302200000001</v>
      </c>
      <c r="G732">
        <v>64963400</v>
      </c>
    </row>
    <row r="733" spans="1:7">
      <c r="A733" s="12">
        <v>42630</v>
      </c>
      <c r="B733">
        <v>607.21801800000003</v>
      </c>
      <c r="C733">
        <v>607.85998500000005</v>
      </c>
      <c r="D733">
        <v>605.19201699999996</v>
      </c>
      <c r="E733">
        <v>605.98400900000001</v>
      </c>
      <c r="F733">
        <v>605.98400900000001</v>
      </c>
      <c r="G733">
        <v>37140300</v>
      </c>
    </row>
    <row r="734" spans="1:7">
      <c r="A734" s="12">
        <v>42631</v>
      </c>
      <c r="B734">
        <v>606.28301999999996</v>
      </c>
      <c r="C734">
        <v>610.15801999999996</v>
      </c>
      <c r="D734">
        <v>605.85601799999995</v>
      </c>
      <c r="E734">
        <v>609.87402299999997</v>
      </c>
      <c r="F734">
        <v>609.87402299999997</v>
      </c>
      <c r="G734">
        <v>48679400</v>
      </c>
    </row>
    <row r="735" spans="1:7">
      <c r="A735" s="12">
        <v>42632</v>
      </c>
      <c r="B735">
        <v>609.87097200000005</v>
      </c>
      <c r="C735">
        <v>610.932007</v>
      </c>
      <c r="D735">
        <v>608.27002000000005</v>
      </c>
      <c r="E735">
        <v>609.22699</v>
      </c>
      <c r="F735">
        <v>609.22699</v>
      </c>
      <c r="G735">
        <v>54796400</v>
      </c>
    </row>
    <row r="736" spans="1:7">
      <c r="A736" s="12">
        <v>42633</v>
      </c>
      <c r="B736">
        <v>609.25402799999995</v>
      </c>
      <c r="C736">
        <v>609.52502400000003</v>
      </c>
      <c r="D736">
        <v>607.93798800000002</v>
      </c>
      <c r="E736">
        <v>608.31201199999998</v>
      </c>
      <c r="F736">
        <v>608.31201199999998</v>
      </c>
      <c r="G736">
        <v>72710896</v>
      </c>
    </row>
    <row r="737" spans="1:7">
      <c r="A737" s="12">
        <v>42634</v>
      </c>
      <c r="B737">
        <v>603.58801300000005</v>
      </c>
      <c r="C737">
        <v>603.58801300000005</v>
      </c>
      <c r="D737">
        <v>595.88299600000005</v>
      </c>
      <c r="E737">
        <v>597.14898700000003</v>
      </c>
      <c r="F737">
        <v>597.14898700000003</v>
      </c>
      <c r="G737">
        <v>82776200</v>
      </c>
    </row>
    <row r="738" spans="1:7">
      <c r="A738" s="12">
        <v>42635</v>
      </c>
      <c r="B738">
        <v>597.27899200000002</v>
      </c>
      <c r="C738">
        <v>598.48699999999997</v>
      </c>
      <c r="D738">
        <v>596.21301300000005</v>
      </c>
      <c r="E738">
        <v>596.29797399999995</v>
      </c>
      <c r="F738">
        <v>596.29797399999995</v>
      </c>
      <c r="G738">
        <v>67085300</v>
      </c>
    </row>
    <row r="739" spans="1:7">
      <c r="A739" s="12">
        <v>42636</v>
      </c>
      <c r="B739">
        <v>596.19897500000002</v>
      </c>
      <c r="C739">
        <v>603.205017</v>
      </c>
      <c r="D739">
        <v>595.78601100000003</v>
      </c>
      <c r="E739">
        <v>602.84198000000004</v>
      </c>
      <c r="F739">
        <v>602.84198000000004</v>
      </c>
      <c r="G739">
        <v>51067000</v>
      </c>
    </row>
    <row r="740" spans="1:7">
      <c r="A740" s="12">
        <v>42637</v>
      </c>
      <c r="B740">
        <v>602.96099900000002</v>
      </c>
      <c r="C740">
        <v>604.580017</v>
      </c>
      <c r="D740">
        <v>602.044983</v>
      </c>
      <c r="E740">
        <v>602.625</v>
      </c>
      <c r="F740">
        <v>602.625</v>
      </c>
      <c r="G740">
        <v>35359500</v>
      </c>
    </row>
    <row r="741" spans="1:7">
      <c r="A741" s="12">
        <v>42638</v>
      </c>
      <c r="B741">
        <v>602.74902299999997</v>
      </c>
      <c r="C741">
        <v>603.38098100000002</v>
      </c>
      <c r="D741">
        <v>599.71099900000002</v>
      </c>
      <c r="E741">
        <v>600.82598900000005</v>
      </c>
      <c r="F741">
        <v>600.82598900000005</v>
      </c>
      <c r="G741">
        <v>33977800</v>
      </c>
    </row>
    <row r="742" spans="1:7">
      <c r="A742" s="12">
        <v>42639</v>
      </c>
      <c r="B742">
        <v>600.807007</v>
      </c>
      <c r="C742">
        <v>608.14300500000002</v>
      </c>
      <c r="D742">
        <v>600.34899900000005</v>
      </c>
      <c r="E742">
        <v>608.04303000000004</v>
      </c>
      <c r="F742">
        <v>608.04303000000004</v>
      </c>
      <c r="G742">
        <v>59153800</v>
      </c>
    </row>
    <row r="743" spans="1:7">
      <c r="A743" s="12">
        <v>42640</v>
      </c>
      <c r="B743">
        <v>608.021973</v>
      </c>
      <c r="C743">
        <v>608.24798599999997</v>
      </c>
      <c r="D743">
        <v>604.10998500000005</v>
      </c>
      <c r="E743">
        <v>606.16601600000001</v>
      </c>
      <c r="F743">
        <v>606.16601600000001</v>
      </c>
      <c r="G743">
        <v>49422400</v>
      </c>
    </row>
    <row r="744" spans="1:7">
      <c r="A744" s="12">
        <v>42641</v>
      </c>
      <c r="B744">
        <v>606.24298099999999</v>
      </c>
      <c r="C744">
        <v>606.59002699999996</v>
      </c>
      <c r="D744">
        <v>604.60699499999998</v>
      </c>
      <c r="E744">
        <v>604.728027</v>
      </c>
      <c r="F744">
        <v>604.728027</v>
      </c>
      <c r="G744">
        <v>48722600</v>
      </c>
    </row>
    <row r="745" spans="1:7">
      <c r="A745" s="12">
        <v>42642</v>
      </c>
      <c r="B745">
        <v>605.01898200000005</v>
      </c>
      <c r="C745">
        <v>606.82397500000002</v>
      </c>
      <c r="D745">
        <v>604.84802200000001</v>
      </c>
      <c r="E745">
        <v>605.692993</v>
      </c>
      <c r="F745">
        <v>605.692993</v>
      </c>
      <c r="G745">
        <v>55658600</v>
      </c>
    </row>
    <row r="746" spans="1:7">
      <c r="A746" s="12">
        <v>42643</v>
      </c>
      <c r="B746">
        <v>605.71502699999996</v>
      </c>
      <c r="C746">
        <v>609.73498500000005</v>
      </c>
      <c r="D746">
        <v>604.14202899999998</v>
      </c>
      <c r="E746">
        <v>609.73498500000005</v>
      </c>
      <c r="F746">
        <v>609.73498500000005</v>
      </c>
      <c r="G746">
        <v>56122400</v>
      </c>
    </row>
    <row r="747" spans="1:7">
      <c r="A747" s="12">
        <v>42644</v>
      </c>
      <c r="B747">
        <v>609.92901600000005</v>
      </c>
      <c r="C747">
        <v>615.23699999999997</v>
      </c>
      <c r="D747">
        <v>609.92901600000005</v>
      </c>
      <c r="E747">
        <v>613.98297100000002</v>
      </c>
      <c r="F747">
        <v>613.98297100000002</v>
      </c>
      <c r="G747">
        <v>56357000</v>
      </c>
    </row>
    <row r="748" spans="1:7">
      <c r="A748" s="12">
        <v>42645</v>
      </c>
      <c r="B748">
        <v>613.94799799999998</v>
      </c>
      <c r="C748">
        <v>614.00500499999998</v>
      </c>
      <c r="D748">
        <v>609.682007</v>
      </c>
      <c r="E748">
        <v>610.89202899999998</v>
      </c>
      <c r="F748">
        <v>610.89202899999998</v>
      </c>
      <c r="G748">
        <v>39249800</v>
      </c>
    </row>
    <row r="749" spans="1:7">
      <c r="A749" s="12">
        <v>42646</v>
      </c>
      <c r="B749">
        <v>610.96801800000003</v>
      </c>
      <c r="C749">
        <v>612.567993</v>
      </c>
      <c r="D749">
        <v>610.455017</v>
      </c>
      <c r="E749">
        <v>612.13299600000005</v>
      </c>
      <c r="F749">
        <v>612.13299600000005</v>
      </c>
      <c r="G749">
        <v>46798300</v>
      </c>
    </row>
    <row r="750" spans="1:7">
      <c r="A750" s="12">
        <v>42647</v>
      </c>
      <c r="B750">
        <v>612.05200200000002</v>
      </c>
      <c r="C750">
        <v>612.05401600000005</v>
      </c>
      <c r="D750">
        <v>609.47900400000003</v>
      </c>
      <c r="E750">
        <v>610.203979</v>
      </c>
      <c r="F750">
        <v>610.203979</v>
      </c>
      <c r="G750">
        <v>49801600</v>
      </c>
    </row>
    <row r="751" spans="1:7">
      <c r="A751" s="12">
        <v>42648</v>
      </c>
      <c r="B751">
        <v>610.21801800000003</v>
      </c>
      <c r="C751">
        <v>613.81402600000001</v>
      </c>
      <c r="D751">
        <v>609.61700399999995</v>
      </c>
      <c r="E751">
        <v>612.510986</v>
      </c>
      <c r="F751">
        <v>612.510986</v>
      </c>
      <c r="G751">
        <v>68077504</v>
      </c>
    </row>
    <row r="752" spans="1:7">
      <c r="A752" s="12">
        <v>42649</v>
      </c>
      <c r="B752">
        <v>612.46997099999999</v>
      </c>
      <c r="C752">
        <v>613.81897000000004</v>
      </c>
      <c r="D752">
        <v>611.46899399999995</v>
      </c>
      <c r="E752">
        <v>613.02099599999997</v>
      </c>
      <c r="F752">
        <v>613.02099599999997</v>
      </c>
      <c r="G752">
        <v>56812100</v>
      </c>
    </row>
    <row r="753" spans="1:7">
      <c r="A753" s="12">
        <v>42650</v>
      </c>
      <c r="B753">
        <v>612.60797100000002</v>
      </c>
      <c r="C753">
        <v>617.91198699999995</v>
      </c>
      <c r="D753">
        <v>611.82098399999995</v>
      </c>
      <c r="E753">
        <v>617.12097200000005</v>
      </c>
      <c r="F753">
        <v>617.12097200000005</v>
      </c>
      <c r="G753">
        <v>64071400</v>
      </c>
    </row>
    <row r="754" spans="1:7">
      <c r="A754" s="12">
        <v>42651</v>
      </c>
      <c r="B754">
        <v>617.341003</v>
      </c>
      <c r="C754">
        <v>619.84899900000005</v>
      </c>
      <c r="D754">
        <v>617.341003</v>
      </c>
      <c r="E754">
        <v>619.10797100000002</v>
      </c>
      <c r="F754">
        <v>619.10797100000002</v>
      </c>
      <c r="G754">
        <v>42345900</v>
      </c>
    </row>
    <row r="755" spans="1:7">
      <c r="A755" s="12">
        <v>42652</v>
      </c>
      <c r="B755">
        <v>619.17199700000003</v>
      </c>
      <c r="C755">
        <v>619.19799799999998</v>
      </c>
      <c r="D755">
        <v>616.60699499999998</v>
      </c>
      <c r="E755">
        <v>616.75201400000003</v>
      </c>
      <c r="F755">
        <v>616.75201400000003</v>
      </c>
      <c r="G755">
        <v>39243400</v>
      </c>
    </row>
    <row r="756" spans="1:7">
      <c r="A756" s="12">
        <v>42653</v>
      </c>
      <c r="B756">
        <v>616.82202099999995</v>
      </c>
      <c r="C756">
        <v>621.317993</v>
      </c>
      <c r="D756">
        <v>616.19702099999995</v>
      </c>
      <c r="E756">
        <v>618.99401899999998</v>
      </c>
      <c r="F756">
        <v>618.99401899999998</v>
      </c>
      <c r="G756">
        <v>67481104</v>
      </c>
    </row>
    <row r="757" spans="1:7">
      <c r="A757" s="12">
        <v>42654</v>
      </c>
      <c r="B757">
        <v>619.237976</v>
      </c>
      <c r="C757">
        <v>642.080017</v>
      </c>
      <c r="D757">
        <v>618.5</v>
      </c>
      <c r="E757">
        <v>641.07202099999995</v>
      </c>
      <c r="F757">
        <v>641.07202099999995</v>
      </c>
      <c r="G757">
        <v>103590000</v>
      </c>
    </row>
    <row r="758" spans="1:7">
      <c r="A758" s="12">
        <v>42655</v>
      </c>
      <c r="B758">
        <v>640.87097200000005</v>
      </c>
      <c r="C758">
        <v>641.33697500000005</v>
      </c>
      <c r="D758">
        <v>635.96502699999996</v>
      </c>
      <c r="E758">
        <v>636.19201699999996</v>
      </c>
      <c r="F758">
        <v>636.19201699999996</v>
      </c>
      <c r="G758">
        <v>92370200</v>
      </c>
    </row>
    <row r="759" spans="1:7">
      <c r="A759" s="12">
        <v>42656</v>
      </c>
      <c r="B759">
        <v>636.03002900000001</v>
      </c>
      <c r="C759">
        <v>638.83300799999995</v>
      </c>
      <c r="D759">
        <v>635.02899200000002</v>
      </c>
      <c r="E759">
        <v>636.78601100000003</v>
      </c>
      <c r="F759">
        <v>636.78601100000003</v>
      </c>
      <c r="G759">
        <v>61620700</v>
      </c>
    </row>
    <row r="760" spans="1:7">
      <c r="A760" s="12">
        <v>42657</v>
      </c>
      <c r="B760">
        <v>637.00799600000005</v>
      </c>
      <c r="C760">
        <v>641.28497300000004</v>
      </c>
      <c r="D760">
        <v>637.00799600000005</v>
      </c>
      <c r="E760">
        <v>640.37799099999995</v>
      </c>
      <c r="F760">
        <v>640.37799099999995</v>
      </c>
      <c r="G760">
        <v>58144600</v>
      </c>
    </row>
    <row r="761" spans="1:7">
      <c r="A761" s="12">
        <v>42658</v>
      </c>
      <c r="B761">
        <v>640.31097399999999</v>
      </c>
      <c r="C761">
        <v>642.10199</v>
      </c>
      <c r="D761">
        <v>637.39001499999995</v>
      </c>
      <c r="E761">
        <v>638.64599599999997</v>
      </c>
      <c r="F761">
        <v>638.64599599999997</v>
      </c>
      <c r="G761">
        <v>39035400</v>
      </c>
    </row>
    <row r="762" spans="1:7">
      <c r="A762" s="12">
        <v>42659</v>
      </c>
      <c r="B762">
        <v>639.08300799999995</v>
      </c>
      <c r="C762">
        <v>642.89801</v>
      </c>
      <c r="D762">
        <v>638.90100099999995</v>
      </c>
      <c r="E762">
        <v>641.63098100000002</v>
      </c>
      <c r="F762">
        <v>641.63098100000002</v>
      </c>
      <c r="G762">
        <v>40298100</v>
      </c>
    </row>
    <row r="763" spans="1:7">
      <c r="A763" s="12">
        <v>42660</v>
      </c>
      <c r="B763">
        <v>641.817993</v>
      </c>
      <c r="C763">
        <v>642.32800299999997</v>
      </c>
      <c r="D763">
        <v>638.66302499999995</v>
      </c>
      <c r="E763">
        <v>639.192993</v>
      </c>
      <c r="F763">
        <v>639.192993</v>
      </c>
      <c r="G763">
        <v>58063600</v>
      </c>
    </row>
    <row r="764" spans="1:7">
      <c r="A764" s="12">
        <v>42661</v>
      </c>
      <c r="B764">
        <v>639.41101100000003</v>
      </c>
      <c r="C764">
        <v>640.73602300000005</v>
      </c>
      <c r="D764">
        <v>635.99597200000005</v>
      </c>
      <c r="E764">
        <v>637.96002199999998</v>
      </c>
      <c r="F764">
        <v>637.96002199999998</v>
      </c>
      <c r="G764">
        <v>65546700</v>
      </c>
    </row>
    <row r="765" spans="1:7">
      <c r="A765" s="12">
        <v>42662</v>
      </c>
      <c r="B765">
        <v>638.13397199999997</v>
      </c>
      <c r="C765">
        <v>638.87402299999997</v>
      </c>
      <c r="D765">
        <v>628.01300000000003</v>
      </c>
      <c r="E765">
        <v>630.52002000000005</v>
      </c>
      <c r="F765">
        <v>630.52002000000005</v>
      </c>
      <c r="G765">
        <v>69381696</v>
      </c>
    </row>
    <row r="766" spans="1:7">
      <c r="A766" s="12">
        <v>42663</v>
      </c>
      <c r="B766">
        <v>630.66302499999995</v>
      </c>
      <c r="C766">
        <v>631.91699200000005</v>
      </c>
      <c r="D766">
        <v>628.25799600000005</v>
      </c>
      <c r="E766">
        <v>630.85699499999998</v>
      </c>
      <c r="F766">
        <v>630.85699499999998</v>
      </c>
      <c r="G766">
        <v>56957300</v>
      </c>
    </row>
    <row r="767" spans="1:7">
      <c r="A767" s="12">
        <v>42664</v>
      </c>
      <c r="B767">
        <v>630.82501200000002</v>
      </c>
      <c r="C767">
        <v>634.09399399999995</v>
      </c>
      <c r="D767">
        <v>630.69397000000004</v>
      </c>
      <c r="E767">
        <v>632.82800299999997</v>
      </c>
      <c r="F767">
        <v>632.82800299999997</v>
      </c>
      <c r="G767">
        <v>55951000</v>
      </c>
    </row>
    <row r="768" spans="1:7">
      <c r="A768" s="12">
        <v>42665</v>
      </c>
      <c r="B768">
        <v>633.135986</v>
      </c>
      <c r="C768">
        <v>658.19702099999995</v>
      </c>
      <c r="D768">
        <v>632.84997599999997</v>
      </c>
      <c r="E768">
        <v>657.29400599999997</v>
      </c>
      <c r="F768">
        <v>657.29400599999997</v>
      </c>
      <c r="G768">
        <v>78556496</v>
      </c>
    </row>
    <row r="769" spans="1:7">
      <c r="A769" s="12">
        <v>42666</v>
      </c>
      <c r="B769">
        <v>657.62097200000005</v>
      </c>
      <c r="C769">
        <v>661.12902799999995</v>
      </c>
      <c r="D769">
        <v>653.885986</v>
      </c>
      <c r="E769">
        <v>657.07098399999995</v>
      </c>
      <c r="F769">
        <v>657.07098399999995</v>
      </c>
      <c r="G769">
        <v>54474600</v>
      </c>
    </row>
    <row r="770" spans="1:7">
      <c r="A770" s="12">
        <v>42667</v>
      </c>
      <c r="B770">
        <v>657.16101100000003</v>
      </c>
      <c r="C770">
        <v>657.25201400000003</v>
      </c>
      <c r="D770">
        <v>652.59497099999999</v>
      </c>
      <c r="E770">
        <v>653.760986</v>
      </c>
      <c r="F770">
        <v>653.760986</v>
      </c>
      <c r="G770">
        <v>62218200</v>
      </c>
    </row>
    <row r="771" spans="1:7">
      <c r="A771" s="12">
        <v>42668</v>
      </c>
      <c r="B771">
        <v>654.00201400000003</v>
      </c>
      <c r="C771">
        <v>664.42401099999995</v>
      </c>
      <c r="D771">
        <v>653.69799799999998</v>
      </c>
      <c r="E771">
        <v>657.58801300000005</v>
      </c>
      <c r="F771">
        <v>657.58801300000005</v>
      </c>
      <c r="G771">
        <v>90378800</v>
      </c>
    </row>
    <row r="772" spans="1:7">
      <c r="A772" s="12">
        <v>42669</v>
      </c>
      <c r="B772">
        <v>657.67797900000005</v>
      </c>
      <c r="C772">
        <v>679.728027</v>
      </c>
      <c r="D772">
        <v>657.67797900000005</v>
      </c>
      <c r="E772">
        <v>678.30401600000005</v>
      </c>
      <c r="F772">
        <v>678.30401600000005</v>
      </c>
      <c r="G772">
        <v>88877104</v>
      </c>
    </row>
    <row r="773" spans="1:7">
      <c r="A773" s="12">
        <v>42670</v>
      </c>
      <c r="B773">
        <v>678.21398899999997</v>
      </c>
      <c r="C773">
        <v>688.59399399999995</v>
      </c>
      <c r="D773">
        <v>678.03997800000002</v>
      </c>
      <c r="E773">
        <v>688.31298800000002</v>
      </c>
      <c r="F773">
        <v>688.31298800000002</v>
      </c>
      <c r="G773">
        <v>96105296</v>
      </c>
    </row>
    <row r="774" spans="1:7">
      <c r="A774" s="12">
        <v>42671</v>
      </c>
      <c r="B774">
        <v>688</v>
      </c>
      <c r="C774">
        <v>690.44397000000004</v>
      </c>
      <c r="D774">
        <v>684.16198699999995</v>
      </c>
      <c r="E774">
        <v>689.65100099999995</v>
      </c>
      <c r="F774">
        <v>689.65100099999995</v>
      </c>
      <c r="G774">
        <v>81145504</v>
      </c>
    </row>
    <row r="775" spans="1:7">
      <c r="A775" s="12">
        <v>42672</v>
      </c>
      <c r="B775">
        <v>690.28900099999998</v>
      </c>
      <c r="C775">
        <v>720.40197799999999</v>
      </c>
      <c r="D775">
        <v>690.05200200000002</v>
      </c>
      <c r="E775">
        <v>714.47900400000003</v>
      </c>
      <c r="F775">
        <v>714.47900400000003</v>
      </c>
      <c r="G775">
        <v>134760992</v>
      </c>
    </row>
    <row r="776" spans="1:7">
      <c r="A776" s="12">
        <v>42673</v>
      </c>
      <c r="B776">
        <v>714.11798099999999</v>
      </c>
      <c r="C776">
        <v>714.11798099999999</v>
      </c>
      <c r="D776">
        <v>696.47497599999997</v>
      </c>
      <c r="E776">
        <v>701.864014</v>
      </c>
      <c r="F776">
        <v>701.864014</v>
      </c>
      <c r="G776">
        <v>100665000</v>
      </c>
    </row>
    <row r="777" spans="1:7">
      <c r="A777" s="12">
        <v>42674</v>
      </c>
      <c r="B777">
        <v>702.64001499999995</v>
      </c>
      <c r="C777">
        <v>709.28900099999998</v>
      </c>
      <c r="D777">
        <v>691.682007</v>
      </c>
      <c r="E777">
        <v>700.97198500000002</v>
      </c>
      <c r="F777">
        <v>700.97198500000002</v>
      </c>
      <c r="G777">
        <v>97064400</v>
      </c>
    </row>
    <row r="778" spans="1:7">
      <c r="A778" s="12">
        <v>42675</v>
      </c>
      <c r="B778">
        <v>701.33697500000005</v>
      </c>
      <c r="C778">
        <v>736.45202600000005</v>
      </c>
      <c r="D778">
        <v>701.33697500000005</v>
      </c>
      <c r="E778">
        <v>729.79303000000004</v>
      </c>
      <c r="F778">
        <v>729.79303000000004</v>
      </c>
      <c r="G778">
        <v>130527000</v>
      </c>
    </row>
    <row r="779" spans="1:7">
      <c r="A779" s="12">
        <v>42676</v>
      </c>
      <c r="B779">
        <v>730.06597899999997</v>
      </c>
      <c r="C779">
        <v>740.828979</v>
      </c>
      <c r="D779">
        <v>722.34899900000005</v>
      </c>
      <c r="E779">
        <v>740.828979</v>
      </c>
      <c r="F779">
        <v>740.828979</v>
      </c>
      <c r="G779">
        <v>84865200</v>
      </c>
    </row>
    <row r="780" spans="1:7">
      <c r="A780" s="12">
        <v>42677</v>
      </c>
      <c r="B780">
        <v>742.34600799999998</v>
      </c>
      <c r="C780">
        <v>745.77301</v>
      </c>
      <c r="D780">
        <v>678.15600600000005</v>
      </c>
      <c r="E780">
        <v>688.70001200000002</v>
      </c>
      <c r="F780">
        <v>688.70001200000002</v>
      </c>
      <c r="G780">
        <v>172808000</v>
      </c>
    </row>
    <row r="781" spans="1:7">
      <c r="A781" s="12">
        <v>42678</v>
      </c>
      <c r="B781">
        <v>689.12402299999997</v>
      </c>
      <c r="C781">
        <v>706.92999299999997</v>
      </c>
      <c r="D781">
        <v>685.56298800000002</v>
      </c>
      <c r="E781">
        <v>703.23498500000005</v>
      </c>
      <c r="F781">
        <v>703.23498500000005</v>
      </c>
      <c r="G781">
        <v>99907696</v>
      </c>
    </row>
    <row r="782" spans="1:7">
      <c r="A782" s="12">
        <v>42679</v>
      </c>
      <c r="B782">
        <v>703.52502400000003</v>
      </c>
      <c r="C782">
        <v>707.51000999999997</v>
      </c>
      <c r="D782">
        <v>697.739014</v>
      </c>
      <c r="E782">
        <v>703.41803000000004</v>
      </c>
      <c r="F782">
        <v>703.41803000000004</v>
      </c>
      <c r="G782">
        <v>53752300</v>
      </c>
    </row>
    <row r="783" spans="1:7">
      <c r="A783" s="12">
        <v>42680</v>
      </c>
      <c r="B783">
        <v>703.81201199999998</v>
      </c>
      <c r="C783">
        <v>714.25799600000005</v>
      </c>
      <c r="D783">
        <v>699.55999799999995</v>
      </c>
      <c r="E783">
        <v>711.521973</v>
      </c>
      <c r="F783">
        <v>711.521973</v>
      </c>
      <c r="G783">
        <v>59902200</v>
      </c>
    </row>
    <row r="784" spans="1:7">
      <c r="A784" s="12">
        <v>42681</v>
      </c>
      <c r="B784">
        <v>710.73602300000005</v>
      </c>
      <c r="C784">
        <v>710.73602300000005</v>
      </c>
      <c r="D784">
        <v>699.90301499999998</v>
      </c>
      <c r="E784">
        <v>703.13098100000002</v>
      </c>
      <c r="F784">
        <v>703.13098100000002</v>
      </c>
      <c r="G784">
        <v>65047100</v>
      </c>
    </row>
    <row r="785" spans="1:7">
      <c r="A785" s="12">
        <v>42682</v>
      </c>
      <c r="B785">
        <v>703.08898899999997</v>
      </c>
      <c r="C785">
        <v>712.98699999999997</v>
      </c>
      <c r="D785">
        <v>702.39001499999995</v>
      </c>
      <c r="E785">
        <v>709.84802200000001</v>
      </c>
      <c r="F785">
        <v>709.84802200000001</v>
      </c>
      <c r="G785">
        <v>79660800</v>
      </c>
    </row>
    <row r="786" spans="1:7">
      <c r="A786" s="12">
        <v>42683</v>
      </c>
      <c r="B786">
        <v>709.82501200000002</v>
      </c>
      <c r="C786">
        <v>740.046021</v>
      </c>
      <c r="D786">
        <v>708.60998500000005</v>
      </c>
      <c r="E786">
        <v>723.27301</v>
      </c>
      <c r="F786">
        <v>723.27301</v>
      </c>
      <c r="G786">
        <v>132429000</v>
      </c>
    </row>
    <row r="787" spans="1:7">
      <c r="A787" s="12">
        <v>42684</v>
      </c>
      <c r="B787">
        <v>722.84399399999995</v>
      </c>
      <c r="C787">
        <v>723.01800500000002</v>
      </c>
      <c r="D787">
        <v>711.21002199999998</v>
      </c>
      <c r="E787">
        <v>715.533997</v>
      </c>
      <c r="F787">
        <v>715.533997</v>
      </c>
      <c r="G787">
        <v>68807800</v>
      </c>
    </row>
    <row r="788" spans="1:7">
      <c r="A788" s="12">
        <v>42685</v>
      </c>
      <c r="B788">
        <v>715.55499299999997</v>
      </c>
      <c r="C788">
        <v>718.317993</v>
      </c>
      <c r="D788">
        <v>714.40997300000004</v>
      </c>
      <c r="E788">
        <v>716.41101100000003</v>
      </c>
      <c r="F788">
        <v>716.41101100000003</v>
      </c>
      <c r="G788">
        <v>63119700</v>
      </c>
    </row>
    <row r="789" spans="1:7">
      <c r="A789" s="12">
        <v>42686</v>
      </c>
      <c r="B789">
        <v>716.75201400000003</v>
      </c>
      <c r="C789">
        <v>717.14801</v>
      </c>
      <c r="D789">
        <v>704.03497300000004</v>
      </c>
      <c r="E789">
        <v>705.05401600000005</v>
      </c>
      <c r="F789">
        <v>705.05401600000005</v>
      </c>
      <c r="G789">
        <v>64622500</v>
      </c>
    </row>
    <row r="790" spans="1:7">
      <c r="A790" s="12">
        <v>42687</v>
      </c>
      <c r="B790">
        <v>705.19598399999995</v>
      </c>
      <c r="C790">
        <v>705.25701900000001</v>
      </c>
      <c r="D790">
        <v>687.31500200000005</v>
      </c>
      <c r="E790">
        <v>702.03100600000005</v>
      </c>
      <c r="F790">
        <v>702.03100600000005</v>
      </c>
      <c r="G790">
        <v>80318096</v>
      </c>
    </row>
    <row r="791" spans="1:7">
      <c r="A791" s="12">
        <v>42688</v>
      </c>
      <c r="B791">
        <v>701.99700900000005</v>
      </c>
      <c r="C791">
        <v>706.283997</v>
      </c>
      <c r="D791">
        <v>699.80798300000004</v>
      </c>
      <c r="E791">
        <v>705.02099599999997</v>
      </c>
      <c r="F791">
        <v>705.02099599999997</v>
      </c>
      <c r="G791">
        <v>62993000</v>
      </c>
    </row>
    <row r="792" spans="1:7">
      <c r="A792" s="12">
        <v>42689</v>
      </c>
      <c r="B792">
        <v>705.79400599999997</v>
      </c>
      <c r="C792">
        <v>715.71801800000003</v>
      </c>
      <c r="D792">
        <v>705.26000999999997</v>
      </c>
      <c r="E792">
        <v>711.61901899999998</v>
      </c>
      <c r="F792">
        <v>711.61901899999998</v>
      </c>
      <c r="G792">
        <v>72038496</v>
      </c>
    </row>
    <row r="793" spans="1:7">
      <c r="A793" s="12">
        <v>42690</v>
      </c>
      <c r="B793">
        <v>711.16699200000005</v>
      </c>
      <c r="C793">
        <v>747.61499000000003</v>
      </c>
      <c r="D793">
        <v>709.03900099999998</v>
      </c>
      <c r="E793">
        <v>744.19799799999998</v>
      </c>
      <c r="F793">
        <v>744.19799799999998</v>
      </c>
      <c r="G793">
        <v>141294000</v>
      </c>
    </row>
    <row r="794" spans="1:7">
      <c r="A794" s="12">
        <v>42691</v>
      </c>
      <c r="B794">
        <v>744.87597700000003</v>
      </c>
      <c r="C794">
        <v>755.64502000000005</v>
      </c>
      <c r="D794">
        <v>739.510986</v>
      </c>
      <c r="E794">
        <v>740.97699</v>
      </c>
      <c r="F794">
        <v>740.97699</v>
      </c>
      <c r="G794">
        <v>108579000</v>
      </c>
    </row>
    <row r="795" spans="1:7">
      <c r="A795" s="12">
        <v>42692</v>
      </c>
      <c r="B795">
        <v>740.705017</v>
      </c>
      <c r="C795">
        <v>752.88201900000001</v>
      </c>
      <c r="D795">
        <v>736.89001499999995</v>
      </c>
      <c r="E795">
        <v>751.58502199999998</v>
      </c>
      <c r="F795">
        <v>751.58502199999998</v>
      </c>
      <c r="G795">
        <v>87363104</v>
      </c>
    </row>
    <row r="796" spans="1:7">
      <c r="A796" s="12">
        <v>42693</v>
      </c>
      <c r="B796">
        <v>751.83300799999995</v>
      </c>
      <c r="C796">
        <v>756.23699999999997</v>
      </c>
      <c r="D796">
        <v>744.46698000000004</v>
      </c>
      <c r="E796">
        <v>751.61602800000003</v>
      </c>
      <c r="F796">
        <v>751.61602800000003</v>
      </c>
      <c r="G796">
        <v>110608000</v>
      </c>
    </row>
    <row r="797" spans="1:7">
      <c r="A797" s="12">
        <v>42694</v>
      </c>
      <c r="B797">
        <v>751.87902799999995</v>
      </c>
      <c r="C797">
        <v>755.47997999999995</v>
      </c>
      <c r="D797">
        <v>717.94397000000004</v>
      </c>
      <c r="E797">
        <v>731.02600099999995</v>
      </c>
      <c r="F797">
        <v>731.02600099999995</v>
      </c>
      <c r="G797">
        <v>154116000</v>
      </c>
    </row>
    <row r="798" spans="1:7">
      <c r="A798" s="12">
        <v>42695</v>
      </c>
      <c r="B798">
        <v>731.26501499999995</v>
      </c>
      <c r="C798">
        <v>741.72198500000002</v>
      </c>
      <c r="D798">
        <v>730.51000999999997</v>
      </c>
      <c r="E798">
        <v>739.24798599999997</v>
      </c>
      <c r="F798">
        <v>739.24798599999997</v>
      </c>
      <c r="G798">
        <v>60802400</v>
      </c>
    </row>
    <row r="799" spans="1:7">
      <c r="A799" s="12">
        <v>42696</v>
      </c>
      <c r="B799">
        <v>739.64300500000002</v>
      </c>
      <c r="C799">
        <v>753.86999500000002</v>
      </c>
      <c r="D799">
        <v>736.52697799999999</v>
      </c>
      <c r="E799">
        <v>751.34698500000002</v>
      </c>
      <c r="F799">
        <v>751.34698500000002</v>
      </c>
      <c r="G799">
        <v>129906000</v>
      </c>
    </row>
    <row r="800" spans="1:7">
      <c r="A800" s="12">
        <v>42697</v>
      </c>
      <c r="B800">
        <v>751.74102800000003</v>
      </c>
      <c r="C800">
        <v>752.25</v>
      </c>
      <c r="D800">
        <v>738.92401099999995</v>
      </c>
      <c r="E800">
        <v>744.59399399999995</v>
      </c>
      <c r="F800">
        <v>744.59399399999995</v>
      </c>
      <c r="G800">
        <v>76543800</v>
      </c>
    </row>
    <row r="801" spans="1:7">
      <c r="A801" s="12">
        <v>42698</v>
      </c>
      <c r="B801">
        <v>744.61999500000002</v>
      </c>
      <c r="C801">
        <v>746.83196999999996</v>
      </c>
      <c r="D801">
        <v>733.48999000000003</v>
      </c>
      <c r="E801">
        <v>740.28900099999998</v>
      </c>
      <c r="F801">
        <v>740.28900099999998</v>
      </c>
      <c r="G801">
        <v>85919296</v>
      </c>
    </row>
    <row r="802" spans="1:7">
      <c r="A802" s="12">
        <v>42699</v>
      </c>
      <c r="B802">
        <v>740.44201699999996</v>
      </c>
      <c r="C802">
        <v>741.64898700000003</v>
      </c>
      <c r="D802">
        <v>734.591003</v>
      </c>
      <c r="E802">
        <v>741.64898700000003</v>
      </c>
      <c r="F802">
        <v>741.64898700000003</v>
      </c>
      <c r="G802">
        <v>67807600</v>
      </c>
    </row>
    <row r="803" spans="1:7">
      <c r="A803" s="12">
        <v>42700</v>
      </c>
      <c r="B803">
        <v>741.510986</v>
      </c>
      <c r="C803">
        <v>742.21398899999997</v>
      </c>
      <c r="D803">
        <v>729.625</v>
      </c>
      <c r="E803">
        <v>735.38201900000001</v>
      </c>
      <c r="F803">
        <v>735.38201900000001</v>
      </c>
      <c r="G803">
        <v>54962700</v>
      </c>
    </row>
    <row r="804" spans="1:7">
      <c r="A804" s="12">
        <v>42701</v>
      </c>
      <c r="B804">
        <v>735.43701199999998</v>
      </c>
      <c r="C804">
        <v>739.01800500000002</v>
      </c>
      <c r="D804">
        <v>731.08502199999998</v>
      </c>
      <c r="E804">
        <v>732.03497300000004</v>
      </c>
      <c r="F804">
        <v>732.03497300000004</v>
      </c>
      <c r="G804">
        <v>52601800</v>
      </c>
    </row>
    <row r="805" spans="1:7">
      <c r="A805" s="12">
        <v>42702</v>
      </c>
      <c r="B805">
        <v>732.48400900000001</v>
      </c>
      <c r="C805">
        <v>738.00598100000002</v>
      </c>
      <c r="D805">
        <v>732.48400900000001</v>
      </c>
      <c r="E805">
        <v>735.81298800000002</v>
      </c>
      <c r="F805">
        <v>735.81298800000002</v>
      </c>
      <c r="G805">
        <v>61888600</v>
      </c>
    </row>
    <row r="806" spans="1:7">
      <c r="A806" s="12">
        <v>42703</v>
      </c>
      <c r="B806">
        <v>736.328979</v>
      </c>
      <c r="C806">
        <v>737.47100799999998</v>
      </c>
      <c r="D806">
        <v>734.55902100000003</v>
      </c>
      <c r="E806">
        <v>735.60400400000003</v>
      </c>
      <c r="F806">
        <v>735.60400400000003</v>
      </c>
      <c r="G806">
        <v>68511104</v>
      </c>
    </row>
    <row r="807" spans="1:7">
      <c r="A807" s="12">
        <v>42704</v>
      </c>
      <c r="B807">
        <v>736.283997</v>
      </c>
      <c r="C807">
        <v>747.92901600000005</v>
      </c>
      <c r="D807">
        <v>736.26501499999995</v>
      </c>
      <c r="E807">
        <v>745.69097899999997</v>
      </c>
      <c r="F807">
        <v>745.69097899999997</v>
      </c>
      <c r="G807">
        <v>84070800</v>
      </c>
    </row>
    <row r="808" spans="1:7">
      <c r="A808" s="12">
        <v>42705</v>
      </c>
      <c r="B808">
        <v>746.046021</v>
      </c>
      <c r="C808">
        <v>758.27502400000003</v>
      </c>
      <c r="D808">
        <v>746.046021</v>
      </c>
      <c r="E808">
        <v>756.77398700000003</v>
      </c>
      <c r="F808">
        <v>756.77398700000003</v>
      </c>
      <c r="G808">
        <v>80461904</v>
      </c>
    </row>
    <row r="809" spans="1:7">
      <c r="A809" s="12">
        <v>42706</v>
      </c>
      <c r="B809">
        <v>757.544983</v>
      </c>
      <c r="C809">
        <v>781.296021</v>
      </c>
      <c r="D809">
        <v>757.544983</v>
      </c>
      <c r="E809">
        <v>777.94397000000004</v>
      </c>
      <c r="F809">
        <v>777.94397000000004</v>
      </c>
      <c r="G809">
        <v>127605000</v>
      </c>
    </row>
    <row r="810" spans="1:7">
      <c r="A810" s="12">
        <v>42707</v>
      </c>
      <c r="B810">
        <v>778.24798599999997</v>
      </c>
      <c r="C810">
        <v>778.24798599999997</v>
      </c>
      <c r="D810">
        <v>764.85601799999995</v>
      </c>
      <c r="E810">
        <v>771.15502900000001</v>
      </c>
      <c r="F810">
        <v>771.15502900000001</v>
      </c>
      <c r="G810">
        <v>69547296</v>
      </c>
    </row>
    <row r="811" spans="1:7">
      <c r="A811" s="12">
        <v>42708</v>
      </c>
      <c r="B811">
        <v>771.63800000000003</v>
      </c>
      <c r="C811">
        <v>773.87200900000005</v>
      </c>
      <c r="D811">
        <v>768.16101100000003</v>
      </c>
      <c r="E811">
        <v>773.87200900000005</v>
      </c>
      <c r="F811">
        <v>773.87200900000005</v>
      </c>
      <c r="G811">
        <v>60557900</v>
      </c>
    </row>
    <row r="812" spans="1:7">
      <c r="A812" s="12">
        <v>42709</v>
      </c>
      <c r="B812">
        <v>773.39398200000005</v>
      </c>
      <c r="C812">
        <v>773.46801800000003</v>
      </c>
      <c r="D812">
        <v>751.71301300000005</v>
      </c>
      <c r="E812">
        <v>758.70001200000002</v>
      </c>
      <c r="F812">
        <v>758.70001200000002</v>
      </c>
      <c r="G812">
        <v>106363000</v>
      </c>
    </row>
    <row r="813" spans="1:7">
      <c r="A813" s="12">
        <v>42710</v>
      </c>
      <c r="B813">
        <v>758.71997099999999</v>
      </c>
      <c r="C813">
        <v>765.62200900000005</v>
      </c>
      <c r="D813">
        <v>758.71997099999999</v>
      </c>
      <c r="E813">
        <v>764.22399900000005</v>
      </c>
      <c r="F813">
        <v>764.22399900000005</v>
      </c>
      <c r="G813">
        <v>116218000</v>
      </c>
    </row>
    <row r="814" spans="1:7">
      <c r="A814" s="12">
        <v>42711</v>
      </c>
      <c r="B814">
        <v>764.21099900000002</v>
      </c>
      <c r="C814">
        <v>771.54303000000004</v>
      </c>
      <c r="D814">
        <v>759.75</v>
      </c>
      <c r="E814">
        <v>768.13201900000001</v>
      </c>
      <c r="F814">
        <v>768.13201900000001</v>
      </c>
      <c r="G814">
        <v>96426096</v>
      </c>
    </row>
    <row r="815" spans="1:7">
      <c r="A815" s="12">
        <v>42712</v>
      </c>
      <c r="B815">
        <v>768.07598900000005</v>
      </c>
      <c r="C815">
        <v>774.69799799999998</v>
      </c>
      <c r="D815">
        <v>765.94598399999995</v>
      </c>
      <c r="E815">
        <v>770.80999799999995</v>
      </c>
      <c r="F815">
        <v>770.80999799999995</v>
      </c>
      <c r="G815">
        <v>80111904</v>
      </c>
    </row>
    <row r="816" spans="1:7">
      <c r="A816" s="12">
        <v>42713</v>
      </c>
      <c r="B816">
        <v>769.94397000000004</v>
      </c>
      <c r="C816">
        <v>774.52801499999998</v>
      </c>
      <c r="D816">
        <v>769.64898700000003</v>
      </c>
      <c r="E816">
        <v>772.79400599999997</v>
      </c>
      <c r="F816">
        <v>772.79400599999997</v>
      </c>
      <c r="G816">
        <v>68705296</v>
      </c>
    </row>
    <row r="817" spans="1:7">
      <c r="A817" s="12">
        <v>42714</v>
      </c>
      <c r="B817">
        <v>773.02301</v>
      </c>
      <c r="C817">
        <v>777.09198000000004</v>
      </c>
      <c r="D817">
        <v>772.90997300000004</v>
      </c>
      <c r="E817">
        <v>774.65002400000003</v>
      </c>
      <c r="F817">
        <v>774.65002400000003</v>
      </c>
      <c r="G817">
        <v>53843100</v>
      </c>
    </row>
    <row r="818" spans="1:7">
      <c r="A818" s="12">
        <v>42715</v>
      </c>
      <c r="B818">
        <v>774.75201400000003</v>
      </c>
      <c r="C818">
        <v>774.79797399999995</v>
      </c>
      <c r="D818">
        <v>765.41198699999995</v>
      </c>
      <c r="E818">
        <v>769.73101799999995</v>
      </c>
      <c r="F818">
        <v>769.73101799999995</v>
      </c>
      <c r="G818">
        <v>57313400</v>
      </c>
    </row>
    <row r="819" spans="1:7">
      <c r="A819" s="12">
        <v>42716</v>
      </c>
      <c r="B819">
        <v>770.03997800000002</v>
      </c>
      <c r="C819">
        <v>781.92199700000003</v>
      </c>
      <c r="D819">
        <v>770.03997800000002</v>
      </c>
      <c r="E819">
        <v>780.08697500000005</v>
      </c>
      <c r="F819">
        <v>780.08697500000005</v>
      </c>
      <c r="G819">
        <v>76571000</v>
      </c>
    </row>
    <row r="820" spans="1:7">
      <c r="A820" s="12">
        <v>42717</v>
      </c>
      <c r="B820">
        <v>780.646973</v>
      </c>
      <c r="C820">
        <v>788.46002199999998</v>
      </c>
      <c r="D820">
        <v>777.96197500000005</v>
      </c>
      <c r="E820">
        <v>780.55602999999996</v>
      </c>
      <c r="F820">
        <v>780.55602999999996</v>
      </c>
      <c r="G820">
        <v>81645600</v>
      </c>
    </row>
    <row r="821" spans="1:7">
      <c r="A821" s="12">
        <v>42718</v>
      </c>
      <c r="B821">
        <v>780.00500499999998</v>
      </c>
      <c r="C821">
        <v>782.033997</v>
      </c>
      <c r="D821">
        <v>776.83898899999997</v>
      </c>
      <c r="E821">
        <v>781.48101799999995</v>
      </c>
      <c r="F821">
        <v>781.48101799999995</v>
      </c>
      <c r="G821">
        <v>75979000</v>
      </c>
    </row>
    <row r="822" spans="1:7">
      <c r="A822" s="12">
        <v>42719</v>
      </c>
      <c r="B822">
        <v>780.07000700000003</v>
      </c>
      <c r="C822">
        <v>781.43499799999995</v>
      </c>
      <c r="D822">
        <v>777.80200200000002</v>
      </c>
      <c r="E822">
        <v>778.08801300000005</v>
      </c>
      <c r="F822">
        <v>778.08801300000005</v>
      </c>
      <c r="G822">
        <v>81580096</v>
      </c>
    </row>
    <row r="823" spans="1:7">
      <c r="A823" s="12">
        <v>42720</v>
      </c>
      <c r="B823">
        <v>778.96301300000005</v>
      </c>
      <c r="C823">
        <v>785.03198199999997</v>
      </c>
      <c r="D823">
        <v>778.96301300000005</v>
      </c>
      <c r="E823">
        <v>784.90698199999997</v>
      </c>
      <c r="F823">
        <v>784.90698199999997</v>
      </c>
      <c r="G823">
        <v>83608200</v>
      </c>
    </row>
    <row r="824" spans="1:7">
      <c r="A824" s="12">
        <v>42721</v>
      </c>
      <c r="B824">
        <v>785.16601600000001</v>
      </c>
      <c r="C824">
        <v>792.50897199999997</v>
      </c>
      <c r="D824">
        <v>784.864014</v>
      </c>
      <c r="E824">
        <v>790.828979</v>
      </c>
      <c r="F824">
        <v>790.828979</v>
      </c>
      <c r="G824">
        <v>78989800</v>
      </c>
    </row>
    <row r="825" spans="1:7">
      <c r="A825" s="12">
        <v>42722</v>
      </c>
      <c r="B825">
        <v>791.00799600000005</v>
      </c>
      <c r="C825">
        <v>794.73699999999997</v>
      </c>
      <c r="D825">
        <v>788.02600099999995</v>
      </c>
      <c r="E825">
        <v>790.53002900000001</v>
      </c>
      <c r="F825">
        <v>790.53002900000001</v>
      </c>
      <c r="G825">
        <v>60524400</v>
      </c>
    </row>
    <row r="826" spans="1:7">
      <c r="A826" s="12">
        <v>42723</v>
      </c>
      <c r="B826">
        <v>790.69201699999996</v>
      </c>
      <c r="C826">
        <v>793.61102300000005</v>
      </c>
      <c r="D826">
        <v>790.32000700000003</v>
      </c>
      <c r="E826">
        <v>792.71398899999997</v>
      </c>
      <c r="F826">
        <v>792.71398899999997</v>
      </c>
      <c r="G826">
        <v>74886400</v>
      </c>
    </row>
    <row r="827" spans="1:7">
      <c r="A827" s="12">
        <v>42724</v>
      </c>
      <c r="B827">
        <v>792.24700900000005</v>
      </c>
      <c r="C827">
        <v>801.33697500000005</v>
      </c>
      <c r="D827">
        <v>791.49700900000005</v>
      </c>
      <c r="E827">
        <v>800.87597700000003</v>
      </c>
      <c r="F827">
        <v>800.87597700000003</v>
      </c>
      <c r="G827">
        <v>99629296</v>
      </c>
    </row>
    <row r="828" spans="1:7">
      <c r="A828" s="12">
        <v>42725</v>
      </c>
      <c r="B828">
        <v>800.64398200000005</v>
      </c>
      <c r="C828">
        <v>834.28100600000005</v>
      </c>
      <c r="D828">
        <v>799.40502900000001</v>
      </c>
      <c r="E828">
        <v>834.28100600000005</v>
      </c>
      <c r="F828">
        <v>834.28100600000005</v>
      </c>
      <c r="G828">
        <v>155576000</v>
      </c>
    </row>
    <row r="829" spans="1:7">
      <c r="A829" s="12">
        <v>42726</v>
      </c>
      <c r="B829">
        <v>834.17999299999997</v>
      </c>
      <c r="C829">
        <v>875.78198199999997</v>
      </c>
      <c r="D829">
        <v>834.14898700000003</v>
      </c>
      <c r="E829">
        <v>864.53997800000002</v>
      </c>
      <c r="F829">
        <v>864.53997800000002</v>
      </c>
      <c r="G829">
        <v>200027008</v>
      </c>
    </row>
    <row r="830" spans="1:7">
      <c r="A830" s="12">
        <v>42727</v>
      </c>
      <c r="B830">
        <v>864.88800000000003</v>
      </c>
      <c r="C830">
        <v>925.11700399999995</v>
      </c>
      <c r="D830">
        <v>864.67700200000002</v>
      </c>
      <c r="E830">
        <v>921.98400900000001</v>
      </c>
      <c r="F830">
        <v>921.98400900000001</v>
      </c>
      <c r="G830">
        <v>275564000</v>
      </c>
    </row>
    <row r="831" spans="1:7">
      <c r="A831" s="12">
        <v>42728</v>
      </c>
      <c r="B831">
        <v>922.17999299999997</v>
      </c>
      <c r="C831">
        <v>923.47900400000003</v>
      </c>
      <c r="D831">
        <v>886.33502199999998</v>
      </c>
      <c r="E831">
        <v>898.82202099999995</v>
      </c>
      <c r="F831">
        <v>898.82202099999995</v>
      </c>
      <c r="G831">
        <v>137727008</v>
      </c>
    </row>
    <row r="832" spans="1:7">
      <c r="A832" s="12">
        <v>42729</v>
      </c>
      <c r="B832">
        <v>899.65197799999999</v>
      </c>
      <c r="C832">
        <v>899.65197799999999</v>
      </c>
      <c r="D832">
        <v>862.42401099999995</v>
      </c>
      <c r="E832">
        <v>896.18298300000004</v>
      </c>
      <c r="F832">
        <v>896.18298300000004</v>
      </c>
      <c r="G832">
        <v>143664992</v>
      </c>
    </row>
    <row r="833" spans="1:7">
      <c r="A833" s="12">
        <v>42730</v>
      </c>
      <c r="B833">
        <v>896.90502900000001</v>
      </c>
      <c r="C833">
        <v>913.18402100000003</v>
      </c>
      <c r="D833">
        <v>896.89801</v>
      </c>
      <c r="E833">
        <v>907.60998500000005</v>
      </c>
      <c r="F833">
        <v>907.60998500000005</v>
      </c>
      <c r="G833">
        <v>123771000</v>
      </c>
    </row>
    <row r="834" spans="1:7">
      <c r="A834" s="12">
        <v>42731</v>
      </c>
      <c r="B834">
        <v>908.35400400000003</v>
      </c>
      <c r="C834">
        <v>940.04797399999995</v>
      </c>
      <c r="D834">
        <v>904.25500499999998</v>
      </c>
      <c r="E834">
        <v>933.19799799999998</v>
      </c>
      <c r="F834">
        <v>933.19799799999998</v>
      </c>
      <c r="G834">
        <v>167308000</v>
      </c>
    </row>
    <row r="835" spans="1:7">
      <c r="A835" s="12">
        <v>42732</v>
      </c>
      <c r="B835">
        <v>934.83099400000003</v>
      </c>
      <c r="C835">
        <v>975.921021</v>
      </c>
      <c r="D835">
        <v>934.83099400000003</v>
      </c>
      <c r="E835">
        <v>975.921021</v>
      </c>
      <c r="F835">
        <v>975.921021</v>
      </c>
      <c r="G835">
        <v>236630000</v>
      </c>
    </row>
    <row r="836" spans="1:7">
      <c r="A836" s="12">
        <v>42733</v>
      </c>
      <c r="B836">
        <v>975.125</v>
      </c>
      <c r="C836">
        <v>979.396973</v>
      </c>
      <c r="D836">
        <v>954.50299099999995</v>
      </c>
      <c r="E836">
        <v>973.49700900000005</v>
      </c>
      <c r="F836">
        <v>973.49700900000005</v>
      </c>
      <c r="G836">
        <v>199320000</v>
      </c>
    </row>
    <row r="837" spans="1:7">
      <c r="A837" s="12">
        <v>42734</v>
      </c>
      <c r="B837">
        <v>972.53497300000004</v>
      </c>
      <c r="C837">
        <v>972.53497300000004</v>
      </c>
      <c r="D837">
        <v>934.83300799999995</v>
      </c>
      <c r="E837">
        <v>961.237976</v>
      </c>
      <c r="F837">
        <v>961.237976</v>
      </c>
      <c r="G837">
        <v>187474000</v>
      </c>
    </row>
    <row r="838" spans="1:7">
      <c r="A838" s="12">
        <v>42735</v>
      </c>
      <c r="B838">
        <v>960.62701400000003</v>
      </c>
      <c r="C838">
        <v>963.74298099999999</v>
      </c>
      <c r="D838">
        <v>947.23602300000005</v>
      </c>
      <c r="E838">
        <v>963.74298099999999</v>
      </c>
      <c r="F838">
        <v>963.74298099999999</v>
      </c>
      <c r="G838">
        <v>99135104</v>
      </c>
    </row>
    <row r="839" spans="1:7">
      <c r="A839" s="12">
        <v>42736</v>
      </c>
      <c r="B839">
        <v>963.65801999999996</v>
      </c>
      <c r="C839">
        <v>1003.080017</v>
      </c>
      <c r="D839">
        <v>958.69897500000002</v>
      </c>
      <c r="E839">
        <v>998.32501200000002</v>
      </c>
      <c r="F839">
        <v>998.32501200000002</v>
      </c>
      <c r="G839">
        <v>147775008</v>
      </c>
    </row>
    <row r="840" spans="1:7">
      <c r="A840" s="12">
        <v>42737</v>
      </c>
      <c r="B840">
        <v>998.61700399999995</v>
      </c>
      <c r="C840">
        <v>1031.3900149999999</v>
      </c>
      <c r="D840">
        <v>996.70202600000005</v>
      </c>
      <c r="E840">
        <v>1021.75</v>
      </c>
      <c r="F840">
        <v>1021.75</v>
      </c>
      <c r="G840">
        <v>222184992</v>
      </c>
    </row>
    <row r="841" spans="1:7">
      <c r="A841" s="12">
        <v>42738</v>
      </c>
      <c r="B841">
        <v>1021.599976</v>
      </c>
      <c r="C841">
        <v>1044.079956</v>
      </c>
      <c r="D841">
        <v>1021.599976</v>
      </c>
      <c r="E841">
        <v>1043.839966</v>
      </c>
      <c r="F841">
        <v>1043.839966</v>
      </c>
      <c r="G841">
        <v>185168000</v>
      </c>
    </row>
    <row r="842" spans="1:7">
      <c r="A842" s="12">
        <v>42739</v>
      </c>
      <c r="B842">
        <v>1044.400024</v>
      </c>
      <c r="C842">
        <v>1159.420044</v>
      </c>
      <c r="D842">
        <v>1044.400024</v>
      </c>
      <c r="E842">
        <v>1154.7299800000001</v>
      </c>
      <c r="F842">
        <v>1154.7299800000001</v>
      </c>
      <c r="G842">
        <v>344945984</v>
      </c>
    </row>
    <row r="843" spans="1:7">
      <c r="A843" s="12">
        <v>42740</v>
      </c>
      <c r="B843">
        <v>1156.7299800000001</v>
      </c>
      <c r="C843">
        <v>1191.099976</v>
      </c>
      <c r="D843">
        <v>910.41699200000005</v>
      </c>
      <c r="E843">
        <v>1013.380005</v>
      </c>
      <c r="F843">
        <v>1013.380005</v>
      </c>
      <c r="G843">
        <v>510199008</v>
      </c>
    </row>
    <row r="844" spans="1:7">
      <c r="A844" s="12">
        <v>42741</v>
      </c>
      <c r="B844">
        <v>1014.23999</v>
      </c>
      <c r="C844">
        <v>1046.8100589999999</v>
      </c>
      <c r="D844">
        <v>883.94397000000004</v>
      </c>
      <c r="E844">
        <v>902.20098900000005</v>
      </c>
      <c r="F844">
        <v>902.20098900000005</v>
      </c>
      <c r="G844">
        <v>351876000</v>
      </c>
    </row>
    <row r="845" spans="1:7">
      <c r="A845" s="12">
        <v>42742</v>
      </c>
      <c r="B845">
        <v>903.48699999999997</v>
      </c>
      <c r="C845">
        <v>908.58502199999998</v>
      </c>
      <c r="D845">
        <v>823.55602999999996</v>
      </c>
      <c r="E845">
        <v>908.58502199999998</v>
      </c>
      <c r="F845">
        <v>908.58502199999998</v>
      </c>
      <c r="G845">
        <v>279550016</v>
      </c>
    </row>
    <row r="846" spans="1:7">
      <c r="A846" s="12">
        <v>42743</v>
      </c>
      <c r="B846">
        <v>908.17498799999998</v>
      </c>
      <c r="C846">
        <v>942.72399900000005</v>
      </c>
      <c r="D846">
        <v>887.24902299999997</v>
      </c>
      <c r="E846">
        <v>911.19897500000002</v>
      </c>
      <c r="F846">
        <v>911.19897500000002</v>
      </c>
      <c r="G846">
        <v>158715008</v>
      </c>
    </row>
    <row r="847" spans="1:7">
      <c r="A847" s="12">
        <v>42744</v>
      </c>
      <c r="B847">
        <v>913.24401899999998</v>
      </c>
      <c r="C847">
        <v>913.68597399999999</v>
      </c>
      <c r="D847">
        <v>879.807007</v>
      </c>
      <c r="E847">
        <v>902.82800299999997</v>
      </c>
      <c r="F847">
        <v>902.82800299999997</v>
      </c>
      <c r="G847">
        <v>141876992</v>
      </c>
    </row>
    <row r="848" spans="1:7">
      <c r="A848" s="12">
        <v>42745</v>
      </c>
      <c r="B848">
        <v>902.44000200000005</v>
      </c>
      <c r="C848">
        <v>914.87298599999997</v>
      </c>
      <c r="D848">
        <v>901.05999799999995</v>
      </c>
      <c r="E848">
        <v>907.67901600000005</v>
      </c>
      <c r="F848">
        <v>907.67901600000005</v>
      </c>
      <c r="G848">
        <v>115808000</v>
      </c>
    </row>
    <row r="849" spans="1:7">
      <c r="A849" s="12">
        <v>42746</v>
      </c>
      <c r="B849">
        <v>908.11499000000003</v>
      </c>
      <c r="C849">
        <v>919.44799799999998</v>
      </c>
      <c r="D849">
        <v>762.76501499999995</v>
      </c>
      <c r="E849">
        <v>777.75701900000001</v>
      </c>
      <c r="F849">
        <v>777.75701900000001</v>
      </c>
      <c r="G849">
        <v>310928992</v>
      </c>
    </row>
    <row r="850" spans="1:7">
      <c r="A850" s="12">
        <v>42747</v>
      </c>
      <c r="B850">
        <v>775.17797900000005</v>
      </c>
      <c r="C850">
        <v>826.24597200000005</v>
      </c>
      <c r="D850">
        <v>755.75598100000002</v>
      </c>
      <c r="E850">
        <v>804.83398399999999</v>
      </c>
      <c r="F850">
        <v>804.83398399999999</v>
      </c>
      <c r="G850">
        <v>222326000</v>
      </c>
    </row>
    <row r="851" spans="1:7">
      <c r="A851" s="12">
        <v>42748</v>
      </c>
      <c r="B851">
        <v>803.73699999999997</v>
      </c>
      <c r="C851">
        <v>829.00097700000003</v>
      </c>
      <c r="D851">
        <v>780.00299099999995</v>
      </c>
      <c r="E851">
        <v>823.98400900000001</v>
      </c>
      <c r="F851">
        <v>823.98400900000001</v>
      </c>
      <c r="G851">
        <v>168968000</v>
      </c>
    </row>
    <row r="852" spans="1:7">
      <c r="A852" s="12">
        <v>42749</v>
      </c>
      <c r="B852">
        <v>825.14202899999998</v>
      </c>
      <c r="C852">
        <v>835.08502199999998</v>
      </c>
      <c r="D852">
        <v>812.45599400000003</v>
      </c>
      <c r="E852">
        <v>818.41198699999995</v>
      </c>
      <c r="F852">
        <v>818.41198699999995</v>
      </c>
      <c r="G852">
        <v>93063296</v>
      </c>
    </row>
    <row r="853" spans="1:7">
      <c r="A853" s="12">
        <v>42750</v>
      </c>
      <c r="B853">
        <v>818.14202899999998</v>
      </c>
      <c r="C853">
        <v>823.307007</v>
      </c>
      <c r="D853">
        <v>812.87097200000005</v>
      </c>
      <c r="E853">
        <v>821.79797399999995</v>
      </c>
      <c r="F853">
        <v>821.79797399999995</v>
      </c>
      <c r="G853">
        <v>71013600</v>
      </c>
    </row>
    <row r="854" spans="1:7">
      <c r="A854" s="12">
        <v>42751</v>
      </c>
      <c r="B854">
        <v>821.78301999999996</v>
      </c>
      <c r="C854">
        <v>834.53002900000001</v>
      </c>
      <c r="D854">
        <v>820.27099599999997</v>
      </c>
      <c r="E854">
        <v>831.533997</v>
      </c>
      <c r="F854">
        <v>831.533997</v>
      </c>
      <c r="G854">
        <v>82755200</v>
      </c>
    </row>
    <row r="855" spans="1:7">
      <c r="A855" s="12">
        <v>42752</v>
      </c>
      <c r="B855">
        <v>830.94598399999995</v>
      </c>
      <c r="C855">
        <v>910.56097399999999</v>
      </c>
      <c r="D855">
        <v>830.796021</v>
      </c>
      <c r="E855">
        <v>907.93798800000002</v>
      </c>
      <c r="F855">
        <v>907.93798800000002</v>
      </c>
      <c r="G855">
        <v>155095008</v>
      </c>
    </row>
    <row r="856" spans="1:7">
      <c r="A856" s="12">
        <v>42753</v>
      </c>
      <c r="B856">
        <v>909.37298599999997</v>
      </c>
      <c r="C856">
        <v>917.49902299999997</v>
      </c>
      <c r="D856">
        <v>858.30401600000005</v>
      </c>
      <c r="E856">
        <v>886.61798099999999</v>
      </c>
      <c r="F856">
        <v>886.61798099999999</v>
      </c>
      <c r="G856">
        <v>225676992</v>
      </c>
    </row>
    <row r="857" spans="1:7">
      <c r="A857" s="12">
        <v>42754</v>
      </c>
      <c r="B857">
        <v>888.33502199999998</v>
      </c>
      <c r="C857">
        <v>904.614014</v>
      </c>
      <c r="D857">
        <v>884.33801300000005</v>
      </c>
      <c r="E857">
        <v>899.07299799999998</v>
      </c>
      <c r="F857">
        <v>899.07299799999998</v>
      </c>
      <c r="G857">
        <v>105625000</v>
      </c>
    </row>
    <row r="858" spans="1:7">
      <c r="A858" s="12">
        <v>42755</v>
      </c>
      <c r="B858">
        <v>898.17199700000003</v>
      </c>
      <c r="C858">
        <v>899.39801</v>
      </c>
      <c r="D858">
        <v>887.00799600000005</v>
      </c>
      <c r="E858">
        <v>895.02600099999995</v>
      </c>
      <c r="F858">
        <v>895.02600099999995</v>
      </c>
      <c r="G858">
        <v>86728400</v>
      </c>
    </row>
    <row r="859" spans="1:7">
      <c r="A859" s="12">
        <v>42756</v>
      </c>
      <c r="B859">
        <v>895.54901099999995</v>
      </c>
      <c r="C859">
        <v>927.36700399999995</v>
      </c>
      <c r="D859">
        <v>895.53497300000004</v>
      </c>
      <c r="E859">
        <v>921.78900099999998</v>
      </c>
      <c r="F859">
        <v>921.78900099999998</v>
      </c>
      <c r="G859">
        <v>111158000</v>
      </c>
    </row>
    <row r="860" spans="1:7">
      <c r="A860" s="12">
        <v>42757</v>
      </c>
      <c r="B860">
        <v>922.205017</v>
      </c>
      <c r="C860">
        <v>937.52502400000003</v>
      </c>
      <c r="D860">
        <v>897.56402600000001</v>
      </c>
      <c r="E860">
        <v>924.67297399999995</v>
      </c>
      <c r="F860">
        <v>924.67297399999995</v>
      </c>
      <c r="G860">
        <v>116573000</v>
      </c>
    </row>
    <row r="861" spans="1:7">
      <c r="A861" s="12">
        <v>42758</v>
      </c>
      <c r="B861">
        <v>925.49902299999997</v>
      </c>
      <c r="C861">
        <v>928.26599099999999</v>
      </c>
      <c r="D861">
        <v>916.737976</v>
      </c>
      <c r="E861">
        <v>921.012024</v>
      </c>
      <c r="F861">
        <v>921.012024</v>
      </c>
      <c r="G861">
        <v>73588600</v>
      </c>
    </row>
    <row r="862" spans="1:7">
      <c r="A862" s="12">
        <v>42759</v>
      </c>
      <c r="B862">
        <v>910.67700200000002</v>
      </c>
      <c r="C862">
        <v>924.14502000000005</v>
      </c>
      <c r="D862">
        <v>892.28601100000003</v>
      </c>
      <c r="E862">
        <v>892.68701199999998</v>
      </c>
      <c r="F862">
        <v>892.68701199999998</v>
      </c>
      <c r="G862">
        <v>111349000</v>
      </c>
    </row>
    <row r="863" spans="1:7">
      <c r="A863" s="12">
        <v>42760</v>
      </c>
      <c r="B863">
        <v>891.92401099999995</v>
      </c>
      <c r="C863">
        <v>903.25201400000003</v>
      </c>
      <c r="D863">
        <v>891.68701199999998</v>
      </c>
      <c r="E863">
        <v>901.54199200000005</v>
      </c>
      <c r="F863">
        <v>901.54199200000005</v>
      </c>
      <c r="G863">
        <v>120831000</v>
      </c>
    </row>
    <row r="864" spans="1:7">
      <c r="A864" s="12">
        <v>42761</v>
      </c>
      <c r="B864">
        <v>902.39502000000005</v>
      </c>
      <c r="C864">
        <v>919.32598900000005</v>
      </c>
      <c r="D864">
        <v>902.22399900000005</v>
      </c>
      <c r="E864">
        <v>917.58599900000002</v>
      </c>
      <c r="F864">
        <v>917.58599900000002</v>
      </c>
      <c r="G864">
        <v>131958000</v>
      </c>
    </row>
    <row r="865" spans="1:7">
      <c r="A865" s="12">
        <v>42762</v>
      </c>
      <c r="B865">
        <v>918.35900900000001</v>
      </c>
      <c r="C865">
        <v>923.22302200000001</v>
      </c>
      <c r="D865">
        <v>915.84600799999998</v>
      </c>
      <c r="E865">
        <v>919.75</v>
      </c>
      <c r="F865">
        <v>919.75</v>
      </c>
      <c r="G865">
        <v>125594000</v>
      </c>
    </row>
    <row r="866" spans="1:7">
      <c r="A866" s="12">
        <v>42763</v>
      </c>
      <c r="B866">
        <v>919.81097399999999</v>
      </c>
      <c r="C866">
        <v>923.91101100000003</v>
      </c>
      <c r="D866">
        <v>919.81097399999999</v>
      </c>
      <c r="E866">
        <v>921.59002699999996</v>
      </c>
      <c r="F866">
        <v>921.59002699999996</v>
      </c>
      <c r="G866">
        <v>68979600</v>
      </c>
    </row>
    <row r="867" spans="1:7">
      <c r="A867" s="12">
        <v>42764</v>
      </c>
      <c r="B867">
        <v>922.06701699999996</v>
      </c>
      <c r="C867">
        <v>923.41803000000004</v>
      </c>
      <c r="D867">
        <v>919.14801</v>
      </c>
      <c r="E867">
        <v>919.49597200000005</v>
      </c>
      <c r="F867">
        <v>919.49597200000005</v>
      </c>
      <c r="G867">
        <v>60851700</v>
      </c>
    </row>
    <row r="868" spans="1:7">
      <c r="A868" s="12">
        <v>42765</v>
      </c>
      <c r="B868">
        <v>920.15100099999995</v>
      </c>
      <c r="C868">
        <v>923.04797399999995</v>
      </c>
      <c r="D868">
        <v>919.47399900000005</v>
      </c>
      <c r="E868">
        <v>920.38201900000001</v>
      </c>
      <c r="F868">
        <v>920.38201900000001</v>
      </c>
      <c r="G868">
        <v>78227296</v>
      </c>
    </row>
    <row r="869" spans="1:7">
      <c r="A869" s="12">
        <v>42766</v>
      </c>
      <c r="B869">
        <v>920.95898399999999</v>
      </c>
      <c r="C869">
        <v>972.01898200000005</v>
      </c>
      <c r="D869">
        <v>920.95898399999999</v>
      </c>
      <c r="E869">
        <v>970.40301499999998</v>
      </c>
      <c r="F869">
        <v>970.40301499999998</v>
      </c>
      <c r="G869">
        <v>164582000</v>
      </c>
    </row>
    <row r="870" spans="1:7">
      <c r="A870" s="12">
        <v>42767</v>
      </c>
      <c r="B870">
        <v>970.94097899999997</v>
      </c>
      <c r="C870">
        <v>989.114014</v>
      </c>
      <c r="D870">
        <v>970.74200399999995</v>
      </c>
      <c r="E870">
        <v>989.02301</v>
      </c>
      <c r="F870">
        <v>989.02301</v>
      </c>
      <c r="G870">
        <v>150110000</v>
      </c>
    </row>
    <row r="871" spans="1:7">
      <c r="A871" s="12">
        <v>42768</v>
      </c>
      <c r="B871">
        <v>990.00097700000003</v>
      </c>
      <c r="C871">
        <v>1013.52002</v>
      </c>
      <c r="D871">
        <v>983.22100799999998</v>
      </c>
      <c r="E871">
        <v>1011.799988</v>
      </c>
      <c r="F871">
        <v>1011.799988</v>
      </c>
      <c r="G871">
        <v>145820992</v>
      </c>
    </row>
    <row r="872" spans="1:7">
      <c r="A872" s="12">
        <v>42769</v>
      </c>
      <c r="B872">
        <v>1011.460022</v>
      </c>
      <c r="C872">
        <v>1033.869995</v>
      </c>
      <c r="D872">
        <v>1008.789978</v>
      </c>
      <c r="E872">
        <v>1029.910034</v>
      </c>
      <c r="F872">
        <v>1029.910034</v>
      </c>
      <c r="G872">
        <v>201278000</v>
      </c>
    </row>
    <row r="873" spans="1:7">
      <c r="A873" s="12">
        <v>42770</v>
      </c>
      <c r="B873">
        <v>1031.329956</v>
      </c>
      <c r="C873">
        <v>1045.900024</v>
      </c>
      <c r="D873">
        <v>1015.159973</v>
      </c>
      <c r="E873">
        <v>1042.900024</v>
      </c>
      <c r="F873">
        <v>1042.900024</v>
      </c>
      <c r="G873">
        <v>155064000</v>
      </c>
    </row>
    <row r="874" spans="1:7">
      <c r="A874" s="12">
        <v>42771</v>
      </c>
      <c r="B874">
        <v>1043.5200199999999</v>
      </c>
      <c r="C874">
        <v>1043.630005</v>
      </c>
      <c r="D874">
        <v>1022.369995</v>
      </c>
      <c r="E874">
        <v>1027.339966</v>
      </c>
      <c r="F874">
        <v>1027.339966</v>
      </c>
      <c r="G874">
        <v>114208000</v>
      </c>
    </row>
    <row r="875" spans="1:7">
      <c r="A875" s="12">
        <v>42772</v>
      </c>
      <c r="B875">
        <v>1028.400024</v>
      </c>
      <c r="C875">
        <v>1044.6400149999999</v>
      </c>
      <c r="D875">
        <v>1028.160034</v>
      </c>
      <c r="E875">
        <v>1038.150024</v>
      </c>
      <c r="F875">
        <v>1038.150024</v>
      </c>
      <c r="G875">
        <v>111762000</v>
      </c>
    </row>
    <row r="876" spans="1:7">
      <c r="A876" s="12">
        <v>42773</v>
      </c>
      <c r="B876">
        <v>1040.1400149999999</v>
      </c>
      <c r="C876">
        <v>1061.9300539999999</v>
      </c>
      <c r="D876">
        <v>1040.1400149999999</v>
      </c>
      <c r="E876">
        <v>1061.349976</v>
      </c>
      <c r="F876">
        <v>1061.349976</v>
      </c>
      <c r="G876">
        <v>146007008</v>
      </c>
    </row>
    <row r="877" spans="1:7">
      <c r="A877" s="12">
        <v>42774</v>
      </c>
      <c r="B877">
        <v>1062.3199460000001</v>
      </c>
      <c r="C877">
        <v>1078.969971</v>
      </c>
      <c r="D877">
        <v>1037.48999</v>
      </c>
      <c r="E877">
        <v>1063.0699460000001</v>
      </c>
      <c r="F877">
        <v>1063.0699460000001</v>
      </c>
      <c r="G877">
        <v>201855008</v>
      </c>
    </row>
    <row r="878" spans="1:7">
      <c r="A878" s="12">
        <v>42775</v>
      </c>
      <c r="B878">
        <v>1064.6999510000001</v>
      </c>
      <c r="C878">
        <v>1088.98999</v>
      </c>
      <c r="D878">
        <v>953.34399399999995</v>
      </c>
      <c r="E878">
        <v>994.38299600000005</v>
      </c>
      <c r="F878">
        <v>994.38299600000005</v>
      </c>
      <c r="G878">
        <v>407220000</v>
      </c>
    </row>
    <row r="879" spans="1:7">
      <c r="A879" s="12">
        <v>42776</v>
      </c>
      <c r="B879">
        <v>995.63201900000001</v>
      </c>
      <c r="C879">
        <v>998.90502900000001</v>
      </c>
      <c r="D879">
        <v>946.69097899999997</v>
      </c>
      <c r="E879">
        <v>988.67401099999995</v>
      </c>
      <c r="F879">
        <v>988.67401099999995</v>
      </c>
      <c r="G879">
        <v>190452000</v>
      </c>
    </row>
    <row r="880" spans="1:7">
      <c r="A880" s="12">
        <v>42777</v>
      </c>
      <c r="B880">
        <v>988.89801</v>
      </c>
      <c r="C880">
        <v>1009.289978</v>
      </c>
      <c r="D880">
        <v>982.830017</v>
      </c>
      <c r="E880">
        <v>1004.450012</v>
      </c>
      <c r="F880">
        <v>1004.450012</v>
      </c>
      <c r="G880">
        <v>102261000</v>
      </c>
    </row>
    <row r="881" spans="1:7">
      <c r="A881" s="12">
        <v>42778</v>
      </c>
      <c r="B881">
        <v>1003.52002</v>
      </c>
      <c r="C881">
        <v>1004.76001</v>
      </c>
      <c r="D881">
        <v>996.921021</v>
      </c>
      <c r="E881">
        <v>999.18102999999996</v>
      </c>
      <c r="F881">
        <v>999.18102999999996</v>
      </c>
      <c r="G881">
        <v>67530000</v>
      </c>
    </row>
    <row r="882" spans="1:7">
      <c r="A882" s="12">
        <v>42779</v>
      </c>
      <c r="B882">
        <v>998.88500999999997</v>
      </c>
      <c r="C882">
        <v>1002.099976</v>
      </c>
      <c r="D882">
        <v>976.00201400000003</v>
      </c>
      <c r="E882">
        <v>990.64202899999998</v>
      </c>
      <c r="F882">
        <v>990.64202899999998</v>
      </c>
      <c r="G882">
        <v>100607000</v>
      </c>
    </row>
    <row r="883" spans="1:7">
      <c r="A883" s="12">
        <v>42780</v>
      </c>
      <c r="B883">
        <v>991.73498500000005</v>
      </c>
      <c r="C883">
        <v>1011.51001</v>
      </c>
      <c r="D883">
        <v>986.47100799999998</v>
      </c>
      <c r="E883">
        <v>1004.549988</v>
      </c>
      <c r="F883">
        <v>1004.549988</v>
      </c>
      <c r="G883">
        <v>137946000</v>
      </c>
    </row>
    <row r="884" spans="1:7">
      <c r="A884" s="12">
        <v>42781</v>
      </c>
      <c r="B884">
        <v>1006.210022</v>
      </c>
      <c r="C884">
        <v>1008.840027</v>
      </c>
      <c r="D884">
        <v>1001.580017</v>
      </c>
      <c r="E884">
        <v>1007.47998</v>
      </c>
      <c r="F884">
        <v>1007.47998</v>
      </c>
      <c r="G884">
        <v>89759400</v>
      </c>
    </row>
    <row r="885" spans="1:7">
      <c r="A885" s="12">
        <v>42782</v>
      </c>
      <c r="B885">
        <v>1007.650024</v>
      </c>
      <c r="C885">
        <v>1033.369995</v>
      </c>
      <c r="D885">
        <v>1007.650024</v>
      </c>
      <c r="E885">
        <v>1027.4399410000001</v>
      </c>
      <c r="F885">
        <v>1027.4399410000001</v>
      </c>
      <c r="G885">
        <v>122277000</v>
      </c>
    </row>
    <row r="886" spans="1:7">
      <c r="A886" s="12">
        <v>42783</v>
      </c>
      <c r="B886">
        <v>1026.119995</v>
      </c>
      <c r="C886">
        <v>1053.170044</v>
      </c>
      <c r="D886">
        <v>1025.6400149999999</v>
      </c>
      <c r="E886">
        <v>1046.209961</v>
      </c>
      <c r="F886">
        <v>1046.209961</v>
      </c>
      <c r="G886">
        <v>136474000</v>
      </c>
    </row>
    <row r="887" spans="1:7">
      <c r="A887" s="12">
        <v>42784</v>
      </c>
      <c r="B887">
        <v>1049.209961</v>
      </c>
      <c r="C887">
        <v>1061.099976</v>
      </c>
      <c r="D887">
        <v>1046.959961</v>
      </c>
      <c r="E887">
        <v>1054.420044</v>
      </c>
      <c r="F887">
        <v>1054.420044</v>
      </c>
      <c r="G887">
        <v>99073504</v>
      </c>
    </row>
    <row r="888" spans="1:7">
      <c r="A888" s="12">
        <v>42785</v>
      </c>
      <c r="B888">
        <v>1054.76001</v>
      </c>
      <c r="C888">
        <v>1056.8100589999999</v>
      </c>
      <c r="D888">
        <v>1043.459961</v>
      </c>
      <c r="E888">
        <v>1047.869995</v>
      </c>
      <c r="F888">
        <v>1047.869995</v>
      </c>
      <c r="G888">
        <v>77423296</v>
      </c>
    </row>
    <row r="889" spans="1:7">
      <c r="A889" s="12">
        <v>42786</v>
      </c>
      <c r="B889">
        <v>1048.6899410000001</v>
      </c>
      <c r="C889">
        <v>1080.48999</v>
      </c>
      <c r="D889">
        <v>1041.6899410000001</v>
      </c>
      <c r="E889">
        <v>1079.9799800000001</v>
      </c>
      <c r="F889">
        <v>1079.9799800000001</v>
      </c>
      <c r="G889">
        <v>109478000</v>
      </c>
    </row>
    <row r="890" spans="1:7">
      <c r="A890" s="12">
        <v>42787</v>
      </c>
      <c r="B890">
        <v>1079.280029</v>
      </c>
      <c r="C890">
        <v>1117.25</v>
      </c>
      <c r="D890">
        <v>1076.9300539999999</v>
      </c>
      <c r="E890">
        <v>1115.3000489999999</v>
      </c>
      <c r="F890">
        <v>1115.3000489999999</v>
      </c>
      <c r="G890">
        <v>186868992</v>
      </c>
    </row>
    <row r="891" spans="1:7">
      <c r="A891" s="12">
        <v>42788</v>
      </c>
      <c r="B891">
        <v>1114.8000489999999</v>
      </c>
      <c r="C891">
        <v>1125.3900149999999</v>
      </c>
      <c r="D891">
        <v>1100.5500489999999</v>
      </c>
      <c r="E891">
        <v>1117.4399410000001</v>
      </c>
      <c r="F891">
        <v>1117.4399410000001</v>
      </c>
      <c r="G891">
        <v>136100000</v>
      </c>
    </row>
    <row r="892" spans="1:7">
      <c r="A892" s="12">
        <v>42789</v>
      </c>
      <c r="B892">
        <v>1117.2700199999999</v>
      </c>
      <c r="C892">
        <v>1176.619995</v>
      </c>
      <c r="D892">
        <v>1116.959961</v>
      </c>
      <c r="E892">
        <v>1166.719971</v>
      </c>
      <c r="F892">
        <v>1166.719971</v>
      </c>
      <c r="G892">
        <v>189454000</v>
      </c>
    </row>
    <row r="893" spans="1:7">
      <c r="A893" s="12">
        <v>42790</v>
      </c>
      <c r="B893">
        <v>1172.709961</v>
      </c>
      <c r="C893">
        <v>1200.3900149999999</v>
      </c>
      <c r="D893">
        <v>1131.959961</v>
      </c>
      <c r="E893">
        <v>1173.6800539999999</v>
      </c>
      <c r="F893">
        <v>1173.6800539999999</v>
      </c>
      <c r="G893">
        <v>330759008</v>
      </c>
    </row>
    <row r="894" spans="1:7">
      <c r="A894" s="12">
        <v>42791</v>
      </c>
      <c r="B894">
        <v>1170.410034</v>
      </c>
      <c r="C894">
        <v>1174.849976</v>
      </c>
      <c r="D894">
        <v>1124.589966</v>
      </c>
      <c r="E894">
        <v>1143.839966</v>
      </c>
      <c r="F894">
        <v>1143.839966</v>
      </c>
      <c r="G894">
        <v>139960992</v>
      </c>
    </row>
    <row r="895" spans="1:7">
      <c r="A895" s="12">
        <v>42792</v>
      </c>
      <c r="B895">
        <v>1144.2700199999999</v>
      </c>
      <c r="C895">
        <v>1167.469971</v>
      </c>
      <c r="D895">
        <v>1130.1999510000001</v>
      </c>
      <c r="E895">
        <v>1165.1999510000001</v>
      </c>
      <c r="F895">
        <v>1165.1999510000001</v>
      </c>
      <c r="G895">
        <v>116486000</v>
      </c>
    </row>
    <row r="896" spans="1:7">
      <c r="A896" s="12">
        <v>42793</v>
      </c>
      <c r="B896">
        <v>1163.780029</v>
      </c>
      <c r="C896">
        <v>1181.9799800000001</v>
      </c>
      <c r="D896">
        <v>1163.380005</v>
      </c>
      <c r="E896">
        <v>1179.969971</v>
      </c>
      <c r="F896">
        <v>1179.969971</v>
      </c>
      <c r="G896">
        <v>131570000</v>
      </c>
    </row>
    <row r="897" spans="1:7">
      <c r="A897" s="12">
        <v>42794</v>
      </c>
      <c r="B897">
        <v>1180.719971</v>
      </c>
      <c r="C897">
        <v>1193.25</v>
      </c>
      <c r="D897">
        <v>1171.8199460000001</v>
      </c>
      <c r="E897">
        <v>1179.969971</v>
      </c>
      <c r="F897">
        <v>1179.969971</v>
      </c>
      <c r="G897">
        <v>184956000</v>
      </c>
    </row>
    <row r="898" spans="1:7">
      <c r="A898" s="12">
        <v>42795</v>
      </c>
      <c r="B898">
        <v>1180.040039</v>
      </c>
      <c r="C898">
        <v>1222.5</v>
      </c>
      <c r="D898">
        <v>1179.6899410000001</v>
      </c>
      <c r="E898">
        <v>1222.5</v>
      </c>
      <c r="F898">
        <v>1222.5</v>
      </c>
      <c r="G898">
        <v>229056992</v>
      </c>
    </row>
    <row r="899" spans="1:7">
      <c r="A899" s="12">
        <v>42796</v>
      </c>
      <c r="B899">
        <v>1224.6800539999999</v>
      </c>
      <c r="C899">
        <v>1262.130005</v>
      </c>
      <c r="D899">
        <v>1215.619995</v>
      </c>
      <c r="E899">
        <v>1251.01001</v>
      </c>
      <c r="F899">
        <v>1251.01001</v>
      </c>
      <c r="G899">
        <v>368275008</v>
      </c>
    </row>
    <row r="900" spans="1:7">
      <c r="A900" s="12">
        <v>42797</v>
      </c>
      <c r="B900">
        <v>1250.709961</v>
      </c>
      <c r="C900">
        <v>1280.3100589999999</v>
      </c>
      <c r="D900">
        <v>1250.709961</v>
      </c>
      <c r="E900">
        <v>1274.98999</v>
      </c>
      <c r="F900">
        <v>1274.98999</v>
      </c>
      <c r="G900">
        <v>315739008</v>
      </c>
    </row>
    <row r="901" spans="1:7">
      <c r="A901" s="12">
        <v>42798</v>
      </c>
      <c r="B901">
        <v>1277.4300539999999</v>
      </c>
      <c r="C901">
        <v>1279.400024</v>
      </c>
      <c r="D901">
        <v>1230.51001</v>
      </c>
      <c r="E901">
        <v>1255.150024</v>
      </c>
      <c r="F901">
        <v>1255.150024</v>
      </c>
      <c r="G901">
        <v>183270000</v>
      </c>
    </row>
    <row r="902" spans="1:7">
      <c r="A902" s="12">
        <v>42799</v>
      </c>
      <c r="B902">
        <v>1254.290039</v>
      </c>
      <c r="C902">
        <v>1267.290039</v>
      </c>
      <c r="D902">
        <v>1238.0600589999999</v>
      </c>
      <c r="E902">
        <v>1267.119995</v>
      </c>
      <c r="F902">
        <v>1267.119995</v>
      </c>
      <c r="G902">
        <v>134127000</v>
      </c>
    </row>
    <row r="903" spans="1:7">
      <c r="A903" s="12">
        <v>42800</v>
      </c>
      <c r="B903">
        <v>1267.469971</v>
      </c>
      <c r="C903">
        <v>1276</v>
      </c>
      <c r="D903">
        <v>1264.599976</v>
      </c>
      <c r="E903">
        <v>1272.829956</v>
      </c>
      <c r="F903">
        <v>1272.829956</v>
      </c>
      <c r="G903">
        <v>153656992</v>
      </c>
    </row>
    <row r="904" spans="1:7">
      <c r="A904" s="12">
        <v>42801</v>
      </c>
      <c r="B904">
        <v>1273.209961</v>
      </c>
      <c r="C904">
        <v>1275.5500489999999</v>
      </c>
      <c r="D904">
        <v>1204.8000489999999</v>
      </c>
      <c r="E904">
        <v>1223.540039</v>
      </c>
      <c r="F904">
        <v>1223.540039</v>
      </c>
      <c r="G904">
        <v>291256000</v>
      </c>
    </row>
    <row r="905" spans="1:7">
      <c r="A905" s="12">
        <v>42802</v>
      </c>
      <c r="B905">
        <v>1223.2299800000001</v>
      </c>
      <c r="C905">
        <v>1232.160034</v>
      </c>
      <c r="D905">
        <v>1148.079956</v>
      </c>
      <c r="E905">
        <v>1150</v>
      </c>
      <c r="F905">
        <v>1150</v>
      </c>
      <c r="G905">
        <v>332603008</v>
      </c>
    </row>
    <row r="906" spans="1:7">
      <c r="A906" s="12">
        <v>42803</v>
      </c>
      <c r="B906">
        <v>1150.349976</v>
      </c>
      <c r="C906">
        <v>1197.459961</v>
      </c>
      <c r="D906">
        <v>1141.2299800000001</v>
      </c>
      <c r="E906">
        <v>1188.48999</v>
      </c>
      <c r="F906">
        <v>1188.48999</v>
      </c>
      <c r="G906">
        <v>212283008</v>
      </c>
    </row>
    <row r="907" spans="1:7">
      <c r="A907" s="12">
        <v>42804</v>
      </c>
      <c r="B907">
        <v>1189.3599850000001</v>
      </c>
      <c r="C907">
        <v>1270.469971</v>
      </c>
      <c r="D907">
        <v>1077.25</v>
      </c>
      <c r="E907">
        <v>1116.719971</v>
      </c>
      <c r="F907">
        <v>1116.719971</v>
      </c>
      <c r="G907">
        <v>563795968</v>
      </c>
    </row>
    <row r="908" spans="1:7">
      <c r="A908" s="12">
        <v>42805</v>
      </c>
      <c r="B908">
        <v>1116.3199460000001</v>
      </c>
      <c r="C908">
        <v>1193.829956</v>
      </c>
      <c r="D908">
        <v>1116.3199460000001</v>
      </c>
      <c r="E908">
        <v>1175.829956</v>
      </c>
      <c r="F908">
        <v>1175.829956</v>
      </c>
      <c r="G908">
        <v>283320000</v>
      </c>
    </row>
    <row r="909" spans="1:7">
      <c r="A909" s="12">
        <v>42806</v>
      </c>
      <c r="B909">
        <v>1176.619995</v>
      </c>
      <c r="C909">
        <v>1226.9799800000001</v>
      </c>
      <c r="D909">
        <v>1175.3599850000001</v>
      </c>
      <c r="E909">
        <v>1221.380005</v>
      </c>
      <c r="F909">
        <v>1221.380005</v>
      </c>
      <c r="G909">
        <v>227176000</v>
      </c>
    </row>
    <row r="910" spans="1:7">
      <c r="A910" s="12">
        <v>42807</v>
      </c>
      <c r="B910">
        <v>1221.780029</v>
      </c>
      <c r="C910">
        <v>1237.369995</v>
      </c>
      <c r="D910">
        <v>1217.030029</v>
      </c>
      <c r="E910">
        <v>1231.920044</v>
      </c>
      <c r="F910">
        <v>1231.920044</v>
      </c>
      <c r="G910">
        <v>380276992</v>
      </c>
    </row>
    <row r="911" spans="1:7">
      <c r="A911" s="12">
        <v>42808</v>
      </c>
      <c r="B911">
        <v>1232.160034</v>
      </c>
      <c r="C911">
        <v>1244.8100589999999</v>
      </c>
      <c r="D911">
        <v>1220.719971</v>
      </c>
      <c r="E911">
        <v>1240</v>
      </c>
      <c r="F911">
        <v>1240</v>
      </c>
      <c r="G911">
        <v>245306000</v>
      </c>
    </row>
    <row r="912" spans="1:7">
      <c r="A912" s="12">
        <v>42809</v>
      </c>
      <c r="B912">
        <v>1240.160034</v>
      </c>
      <c r="C912">
        <v>1251.6099850000001</v>
      </c>
      <c r="D912">
        <v>1239.75</v>
      </c>
      <c r="E912">
        <v>1249.6099850000001</v>
      </c>
      <c r="F912">
        <v>1249.6099850000001</v>
      </c>
      <c r="G912">
        <v>297804992</v>
      </c>
    </row>
    <row r="913" spans="1:7">
      <c r="A913" s="12">
        <v>42810</v>
      </c>
      <c r="B913">
        <v>1251.329956</v>
      </c>
      <c r="C913">
        <v>1257.9799800000001</v>
      </c>
      <c r="D913">
        <v>1152.4399410000001</v>
      </c>
      <c r="E913">
        <v>1187.8100589999999</v>
      </c>
      <c r="F913">
        <v>1187.8100589999999</v>
      </c>
      <c r="G913">
        <v>638568000</v>
      </c>
    </row>
    <row r="914" spans="1:7">
      <c r="A914" s="12">
        <v>42811</v>
      </c>
      <c r="B914">
        <v>1180.160034</v>
      </c>
      <c r="C914">
        <v>1180.160034</v>
      </c>
      <c r="D914">
        <v>1099.5699460000001</v>
      </c>
      <c r="E914">
        <v>1100.2299800000001</v>
      </c>
      <c r="F914">
        <v>1100.2299800000001</v>
      </c>
      <c r="G914">
        <v>706598976</v>
      </c>
    </row>
    <row r="915" spans="1:7">
      <c r="A915" s="12">
        <v>42812</v>
      </c>
      <c r="B915">
        <v>1099.6899410000001</v>
      </c>
      <c r="C915">
        <v>1114.0699460000001</v>
      </c>
      <c r="D915">
        <v>957.65502900000001</v>
      </c>
      <c r="E915">
        <v>973.817993</v>
      </c>
      <c r="F915">
        <v>973.817993</v>
      </c>
      <c r="G915">
        <v>621302016</v>
      </c>
    </row>
    <row r="916" spans="1:7">
      <c r="A916" s="12">
        <v>42813</v>
      </c>
      <c r="B916">
        <v>976.72997999999995</v>
      </c>
      <c r="C916">
        <v>1069.910034</v>
      </c>
      <c r="D916">
        <v>976.72997999999995</v>
      </c>
      <c r="E916">
        <v>1036.73999</v>
      </c>
      <c r="F916">
        <v>1036.73999</v>
      </c>
      <c r="G916">
        <v>406648000</v>
      </c>
    </row>
    <row r="917" spans="1:7">
      <c r="A917" s="12">
        <v>42814</v>
      </c>
      <c r="B917">
        <v>1037.23999</v>
      </c>
      <c r="C917">
        <v>1063.030029</v>
      </c>
      <c r="D917">
        <v>1036.6800539999999</v>
      </c>
      <c r="E917">
        <v>1054.2299800000001</v>
      </c>
      <c r="F917">
        <v>1054.2299800000001</v>
      </c>
      <c r="G917">
        <v>286529984</v>
      </c>
    </row>
    <row r="918" spans="1:7">
      <c r="A918" s="12">
        <v>42815</v>
      </c>
      <c r="B918">
        <v>1055.3599850000001</v>
      </c>
      <c r="C918">
        <v>1122.4300539999999</v>
      </c>
      <c r="D918">
        <v>1055.3599850000001</v>
      </c>
      <c r="E918">
        <v>1120.540039</v>
      </c>
      <c r="F918">
        <v>1120.540039</v>
      </c>
      <c r="G918">
        <v>337391008</v>
      </c>
    </row>
    <row r="919" spans="1:7">
      <c r="A919" s="12">
        <v>42816</v>
      </c>
      <c r="B919">
        <v>1120.650024</v>
      </c>
      <c r="C919">
        <v>1120.650024</v>
      </c>
      <c r="D919">
        <v>1014.210022</v>
      </c>
      <c r="E919">
        <v>1049.1400149999999</v>
      </c>
      <c r="F919">
        <v>1049.1400149999999</v>
      </c>
      <c r="G919">
        <v>380840992</v>
      </c>
    </row>
    <row r="920" spans="1:7">
      <c r="A920" s="12">
        <v>42817</v>
      </c>
      <c r="B920">
        <v>1050.0500489999999</v>
      </c>
      <c r="C920">
        <v>1058.01001</v>
      </c>
      <c r="D920">
        <v>1028.9300539999999</v>
      </c>
      <c r="E920">
        <v>1038.589966</v>
      </c>
      <c r="F920">
        <v>1038.589966</v>
      </c>
      <c r="G920">
        <v>248540000</v>
      </c>
    </row>
    <row r="921" spans="1:7">
      <c r="A921" s="12">
        <v>42818</v>
      </c>
      <c r="B921">
        <v>1038.4499510000001</v>
      </c>
      <c r="C921">
        <v>1040.469971</v>
      </c>
      <c r="D921">
        <v>934.35797100000002</v>
      </c>
      <c r="E921">
        <v>937.52002000000005</v>
      </c>
      <c r="F921">
        <v>937.52002000000005</v>
      </c>
      <c r="G921">
        <v>491038016</v>
      </c>
    </row>
    <row r="922" spans="1:7">
      <c r="A922" s="12">
        <v>42819</v>
      </c>
      <c r="B922">
        <v>936.53997800000002</v>
      </c>
      <c r="C922">
        <v>975.760986</v>
      </c>
      <c r="D922">
        <v>903.71301300000005</v>
      </c>
      <c r="E922">
        <v>972.77899200000002</v>
      </c>
      <c r="F922">
        <v>972.77899200000002</v>
      </c>
      <c r="G922">
        <v>435803008</v>
      </c>
    </row>
    <row r="923" spans="1:7">
      <c r="A923" s="12">
        <v>42820</v>
      </c>
      <c r="B923">
        <v>974.01501499999995</v>
      </c>
      <c r="C923">
        <v>1007.960022</v>
      </c>
      <c r="D923">
        <v>954.18597399999999</v>
      </c>
      <c r="E923">
        <v>966.72497599999997</v>
      </c>
      <c r="F923">
        <v>966.72497599999997</v>
      </c>
      <c r="G923">
        <v>303668000</v>
      </c>
    </row>
    <row r="924" spans="1:7">
      <c r="A924" s="12">
        <v>42821</v>
      </c>
      <c r="B924">
        <v>972.05499299999997</v>
      </c>
      <c r="C924">
        <v>1046.400024</v>
      </c>
      <c r="D924">
        <v>971.98400900000001</v>
      </c>
      <c r="E924">
        <v>1045.7700199999999</v>
      </c>
      <c r="F924">
        <v>1045.7700199999999</v>
      </c>
      <c r="G924">
        <v>372535008</v>
      </c>
    </row>
    <row r="925" spans="1:7">
      <c r="A925" s="12">
        <v>42822</v>
      </c>
      <c r="B925">
        <v>1044.579956</v>
      </c>
      <c r="C925">
        <v>1064.650024</v>
      </c>
      <c r="D925">
        <v>1027.7299800000001</v>
      </c>
      <c r="E925">
        <v>1047.150024</v>
      </c>
      <c r="F925">
        <v>1047.150024</v>
      </c>
      <c r="G925">
        <v>326332000</v>
      </c>
    </row>
    <row r="926" spans="1:7">
      <c r="A926" s="12">
        <v>42823</v>
      </c>
      <c r="B926">
        <v>1046.079956</v>
      </c>
      <c r="C926">
        <v>1055.130005</v>
      </c>
      <c r="D926">
        <v>1015.880005</v>
      </c>
      <c r="E926">
        <v>1039.969971</v>
      </c>
      <c r="F926">
        <v>1039.969971</v>
      </c>
      <c r="G926">
        <v>298457984</v>
      </c>
    </row>
    <row r="927" spans="1:7">
      <c r="A927" s="12">
        <v>42824</v>
      </c>
      <c r="B927">
        <v>1042.209961</v>
      </c>
      <c r="C927">
        <v>1049.290039</v>
      </c>
      <c r="D927">
        <v>1020.039978</v>
      </c>
      <c r="E927">
        <v>1026.4300539999999</v>
      </c>
      <c r="F927">
        <v>1026.4300539999999</v>
      </c>
      <c r="G927">
        <v>352968992</v>
      </c>
    </row>
    <row r="928" spans="1:7">
      <c r="A928" s="12">
        <v>42825</v>
      </c>
      <c r="B928">
        <v>1026.6400149999999</v>
      </c>
      <c r="C928">
        <v>1074.920044</v>
      </c>
      <c r="D928">
        <v>1026.6400149999999</v>
      </c>
      <c r="E928">
        <v>1071.790039</v>
      </c>
      <c r="F928">
        <v>1071.790039</v>
      </c>
      <c r="G928">
        <v>447287008</v>
      </c>
    </row>
    <row r="929" spans="1:7">
      <c r="A929" s="12">
        <v>42826</v>
      </c>
      <c r="B929">
        <v>1071.709961</v>
      </c>
      <c r="C929">
        <v>1091.719971</v>
      </c>
      <c r="D929">
        <v>1061.089966</v>
      </c>
      <c r="E929">
        <v>1080.5</v>
      </c>
      <c r="F929">
        <v>1080.5</v>
      </c>
      <c r="G929">
        <v>289633984</v>
      </c>
    </row>
    <row r="930" spans="1:7">
      <c r="A930" s="12">
        <v>42827</v>
      </c>
      <c r="B930">
        <v>1080.6099850000001</v>
      </c>
      <c r="C930">
        <v>1107.589966</v>
      </c>
      <c r="D930">
        <v>1075.4499510000001</v>
      </c>
      <c r="E930">
        <v>1102.170044</v>
      </c>
      <c r="F930">
        <v>1102.170044</v>
      </c>
      <c r="G930">
        <v>514187008</v>
      </c>
    </row>
    <row r="931" spans="1:7">
      <c r="A931" s="12">
        <v>42828</v>
      </c>
      <c r="B931">
        <v>1102.9499510000001</v>
      </c>
      <c r="C931">
        <v>1151.73999</v>
      </c>
      <c r="D931">
        <v>1102.9499510000001</v>
      </c>
      <c r="E931">
        <v>1143.8100589999999</v>
      </c>
      <c r="F931">
        <v>1143.8100589999999</v>
      </c>
      <c r="G931">
        <v>580444032</v>
      </c>
    </row>
    <row r="932" spans="1:7">
      <c r="A932" s="12">
        <v>42829</v>
      </c>
      <c r="B932">
        <v>1145.5200199999999</v>
      </c>
      <c r="C932">
        <v>1156.4399410000001</v>
      </c>
      <c r="D932">
        <v>1120.5200199999999</v>
      </c>
      <c r="E932">
        <v>1133.25</v>
      </c>
      <c r="F932">
        <v>1133.25</v>
      </c>
      <c r="G932">
        <v>436310016</v>
      </c>
    </row>
    <row r="933" spans="1:7">
      <c r="A933" s="12">
        <v>42830</v>
      </c>
      <c r="B933">
        <v>1134.1400149999999</v>
      </c>
      <c r="C933">
        <v>1135.089966</v>
      </c>
      <c r="D933">
        <v>1113.630005</v>
      </c>
      <c r="E933">
        <v>1124.780029</v>
      </c>
      <c r="F933">
        <v>1124.780029</v>
      </c>
      <c r="G933">
        <v>414784000</v>
      </c>
    </row>
    <row r="934" spans="1:7">
      <c r="A934" s="12">
        <v>42831</v>
      </c>
      <c r="B934">
        <v>1125.8100589999999</v>
      </c>
      <c r="C934">
        <v>1188.369995</v>
      </c>
      <c r="D934">
        <v>1125.8100589999999</v>
      </c>
      <c r="E934">
        <v>1182.6800539999999</v>
      </c>
      <c r="F934">
        <v>1182.6800539999999</v>
      </c>
      <c r="G934">
        <v>511222016</v>
      </c>
    </row>
    <row r="935" spans="1:7">
      <c r="A935" s="12">
        <v>42832</v>
      </c>
      <c r="B935">
        <v>1178.9399410000001</v>
      </c>
      <c r="C935">
        <v>1186.579956</v>
      </c>
      <c r="D935">
        <v>1163.3900149999999</v>
      </c>
      <c r="E935">
        <v>1176.900024</v>
      </c>
      <c r="F935">
        <v>1176.900024</v>
      </c>
      <c r="G935">
        <v>317022016</v>
      </c>
    </row>
    <row r="936" spans="1:7">
      <c r="A936" s="12">
        <v>42833</v>
      </c>
      <c r="B936">
        <v>1172.650024</v>
      </c>
      <c r="C936">
        <v>1184.9799800000001</v>
      </c>
      <c r="D936">
        <v>1162.579956</v>
      </c>
      <c r="E936">
        <v>1175.9499510000001</v>
      </c>
      <c r="F936">
        <v>1175.9499510000001</v>
      </c>
      <c r="G936">
        <v>209312000</v>
      </c>
    </row>
    <row r="937" spans="1:7">
      <c r="A937" s="12">
        <v>42834</v>
      </c>
      <c r="B937">
        <v>1176.5699460000001</v>
      </c>
      <c r="C937">
        <v>1197.209961</v>
      </c>
      <c r="D937">
        <v>1171.8599850000001</v>
      </c>
      <c r="E937">
        <v>1187.869995</v>
      </c>
      <c r="F937">
        <v>1187.869995</v>
      </c>
      <c r="G937">
        <v>242343008</v>
      </c>
    </row>
    <row r="938" spans="1:7">
      <c r="A938" s="12">
        <v>42835</v>
      </c>
      <c r="B938">
        <v>1187.3000489999999</v>
      </c>
      <c r="C938">
        <v>1190.339966</v>
      </c>
      <c r="D938">
        <v>1179.040039</v>
      </c>
      <c r="E938">
        <v>1187.130005</v>
      </c>
      <c r="F938">
        <v>1187.130005</v>
      </c>
      <c r="G938">
        <v>215883008</v>
      </c>
    </row>
    <row r="939" spans="1:7">
      <c r="A939" s="12">
        <v>42836</v>
      </c>
      <c r="B939">
        <v>1187.459961</v>
      </c>
      <c r="C939">
        <v>1208.0699460000001</v>
      </c>
      <c r="D939">
        <v>1187.459961</v>
      </c>
      <c r="E939">
        <v>1205.01001</v>
      </c>
      <c r="F939">
        <v>1205.01001</v>
      </c>
      <c r="G939">
        <v>216182000</v>
      </c>
    </row>
    <row r="940" spans="1:7">
      <c r="A940" s="12">
        <v>42837</v>
      </c>
      <c r="B940">
        <v>1204.8100589999999</v>
      </c>
      <c r="C940">
        <v>1207.1400149999999</v>
      </c>
      <c r="D940">
        <v>1196.76001</v>
      </c>
      <c r="E940">
        <v>1200.369995</v>
      </c>
      <c r="F940">
        <v>1200.369995</v>
      </c>
      <c r="G940">
        <v>288702016</v>
      </c>
    </row>
    <row r="941" spans="1:7">
      <c r="A941" s="12">
        <v>42838</v>
      </c>
      <c r="B941">
        <v>1201.0200199999999</v>
      </c>
      <c r="C941">
        <v>1205.8900149999999</v>
      </c>
      <c r="D941">
        <v>1156.4399410000001</v>
      </c>
      <c r="E941">
        <v>1169.280029</v>
      </c>
      <c r="F941">
        <v>1169.280029</v>
      </c>
      <c r="G941">
        <v>351968992</v>
      </c>
    </row>
    <row r="942" spans="1:7">
      <c r="A942" s="12">
        <v>42839</v>
      </c>
      <c r="B942">
        <v>1170.329956</v>
      </c>
      <c r="C942">
        <v>1190.8000489999999</v>
      </c>
      <c r="D942">
        <v>1159.790039</v>
      </c>
      <c r="E942">
        <v>1167.540039</v>
      </c>
      <c r="F942">
        <v>1167.540039</v>
      </c>
      <c r="G942">
        <v>254827008</v>
      </c>
    </row>
    <row r="943" spans="1:7">
      <c r="A943" s="12">
        <v>42840</v>
      </c>
      <c r="B943">
        <v>1167.3000489999999</v>
      </c>
      <c r="C943">
        <v>1188</v>
      </c>
      <c r="D943">
        <v>1164.959961</v>
      </c>
      <c r="E943">
        <v>1172.5200199999999</v>
      </c>
      <c r="F943">
        <v>1172.5200199999999</v>
      </c>
      <c r="G943">
        <v>203559008</v>
      </c>
    </row>
    <row r="944" spans="1:7">
      <c r="A944" s="12">
        <v>42841</v>
      </c>
      <c r="B944">
        <v>1172.6099850000001</v>
      </c>
      <c r="C944">
        <v>1187.219971</v>
      </c>
      <c r="D944">
        <v>1172.6099850000001</v>
      </c>
      <c r="E944">
        <v>1182.9399410000001</v>
      </c>
      <c r="F944">
        <v>1182.9399410000001</v>
      </c>
      <c r="G944">
        <v>183231008</v>
      </c>
    </row>
    <row r="945" spans="1:7">
      <c r="A945" s="12">
        <v>42842</v>
      </c>
      <c r="B945">
        <v>1183.25</v>
      </c>
      <c r="C945">
        <v>1194.900024</v>
      </c>
      <c r="D945">
        <v>1172.650024</v>
      </c>
      <c r="E945">
        <v>1193.910034</v>
      </c>
      <c r="F945">
        <v>1193.910034</v>
      </c>
      <c r="G945">
        <v>253206000</v>
      </c>
    </row>
    <row r="946" spans="1:7">
      <c r="A946" s="12">
        <v>42843</v>
      </c>
      <c r="B946">
        <v>1193.7700199999999</v>
      </c>
      <c r="C946">
        <v>1217.5699460000001</v>
      </c>
      <c r="D946">
        <v>1193.7700199999999</v>
      </c>
      <c r="E946">
        <v>1211.670044</v>
      </c>
      <c r="F946">
        <v>1211.670044</v>
      </c>
      <c r="G946">
        <v>270524000</v>
      </c>
    </row>
    <row r="947" spans="1:7">
      <c r="A947" s="12">
        <v>42844</v>
      </c>
      <c r="B947">
        <v>1212.130005</v>
      </c>
      <c r="C947">
        <v>1215.51001</v>
      </c>
      <c r="D947">
        <v>1205.079956</v>
      </c>
      <c r="E947">
        <v>1210.290039</v>
      </c>
      <c r="F947">
        <v>1210.290039</v>
      </c>
      <c r="G947">
        <v>288060992</v>
      </c>
    </row>
    <row r="948" spans="1:7">
      <c r="A948" s="12">
        <v>42845</v>
      </c>
      <c r="B948">
        <v>1211.079956</v>
      </c>
      <c r="C948">
        <v>1240.790039</v>
      </c>
      <c r="D948">
        <v>1208.410034</v>
      </c>
      <c r="E948">
        <v>1229.079956</v>
      </c>
      <c r="F948">
        <v>1229.079956</v>
      </c>
      <c r="G948">
        <v>315108000</v>
      </c>
    </row>
    <row r="949" spans="1:7">
      <c r="A949" s="12">
        <v>42846</v>
      </c>
      <c r="B949">
        <v>1229.420044</v>
      </c>
      <c r="C949">
        <v>1235.9399410000001</v>
      </c>
      <c r="D949">
        <v>1215.5600589999999</v>
      </c>
      <c r="E949">
        <v>1222.0500489999999</v>
      </c>
      <c r="F949">
        <v>1222.0500489999999</v>
      </c>
      <c r="G949">
        <v>272167008</v>
      </c>
    </row>
    <row r="950" spans="1:7">
      <c r="A950" s="12">
        <v>42847</v>
      </c>
      <c r="B950">
        <v>1222.709961</v>
      </c>
      <c r="C950">
        <v>1235.5600589999999</v>
      </c>
      <c r="D950">
        <v>1208.469971</v>
      </c>
      <c r="E950">
        <v>1231.709961</v>
      </c>
      <c r="F950">
        <v>1231.709961</v>
      </c>
      <c r="G950">
        <v>249320000</v>
      </c>
    </row>
    <row r="951" spans="1:7">
      <c r="A951" s="12">
        <v>42848</v>
      </c>
      <c r="B951">
        <v>1231.920044</v>
      </c>
      <c r="C951">
        <v>1232.1999510000001</v>
      </c>
      <c r="D951">
        <v>1203.9399410000001</v>
      </c>
      <c r="E951">
        <v>1207.209961</v>
      </c>
      <c r="F951">
        <v>1207.209961</v>
      </c>
      <c r="G951">
        <v>258951008</v>
      </c>
    </row>
    <row r="952" spans="1:7">
      <c r="A952" s="12">
        <v>42849</v>
      </c>
      <c r="B952">
        <v>1209.630005</v>
      </c>
      <c r="C952">
        <v>1250.9399410000001</v>
      </c>
      <c r="D952">
        <v>1209.630005</v>
      </c>
      <c r="E952">
        <v>1250.150024</v>
      </c>
      <c r="F952">
        <v>1250.150024</v>
      </c>
      <c r="G952">
        <v>235806000</v>
      </c>
    </row>
    <row r="953" spans="1:7">
      <c r="A953" s="12">
        <v>42850</v>
      </c>
      <c r="B953">
        <v>1250.4499510000001</v>
      </c>
      <c r="C953">
        <v>1267.579956</v>
      </c>
      <c r="D953">
        <v>1249.969971</v>
      </c>
      <c r="E953">
        <v>1265.48999</v>
      </c>
      <c r="F953">
        <v>1265.48999</v>
      </c>
      <c r="G953">
        <v>242556000</v>
      </c>
    </row>
    <row r="954" spans="1:7">
      <c r="A954" s="12">
        <v>42851</v>
      </c>
      <c r="B954">
        <v>1265.98999</v>
      </c>
      <c r="C954">
        <v>1294.829956</v>
      </c>
      <c r="D954">
        <v>1265.9300539999999</v>
      </c>
      <c r="E954">
        <v>1281.079956</v>
      </c>
      <c r="F954">
        <v>1281.079956</v>
      </c>
      <c r="G954">
        <v>329631008</v>
      </c>
    </row>
    <row r="955" spans="1:7">
      <c r="A955" s="12">
        <v>42852</v>
      </c>
      <c r="B955">
        <v>1281.880005</v>
      </c>
      <c r="C955">
        <v>1319.6999510000001</v>
      </c>
      <c r="D955">
        <v>1281.3000489999999</v>
      </c>
      <c r="E955">
        <v>1317.7299800000001</v>
      </c>
      <c r="F955">
        <v>1317.7299800000001</v>
      </c>
      <c r="G955">
        <v>449196992</v>
      </c>
    </row>
    <row r="956" spans="1:7">
      <c r="A956" s="12">
        <v>42853</v>
      </c>
      <c r="B956">
        <v>1317.73999</v>
      </c>
      <c r="C956">
        <v>1331.280029</v>
      </c>
      <c r="D956">
        <v>1292.369995</v>
      </c>
      <c r="E956">
        <v>1316.4799800000001</v>
      </c>
      <c r="F956">
        <v>1316.4799800000001</v>
      </c>
      <c r="G956">
        <v>527488992</v>
      </c>
    </row>
    <row r="957" spans="1:7">
      <c r="A957" s="12">
        <v>42854</v>
      </c>
      <c r="B957">
        <v>1317.839966</v>
      </c>
      <c r="C957">
        <v>1327.1999510000001</v>
      </c>
      <c r="D957">
        <v>1315.209961</v>
      </c>
      <c r="E957">
        <v>1321.790039</v>
      </c>
      <c r="F957">
        <v>1321.790039</v>
      </c>
      <c r="G957">
        <v>422705984</v>
      </c>
    </row>
    <row r="958" spans="1:7">
      <c r="A958" s="12">
        <v>42855</v>
      </c>
      <c r="B958">
        <v>1321.869995</v>
      </c>
      <c r="C958">
        <v>1347.910034</v>
      </c>
      <c r="D958">
        <v>1314.920044</v>
      </c>
      <c r="E958">
        <v>1347.8900149999999</v>
      </c>
      <c r="F958">
        <v>1347.8900149999999</v>
      </c>
      <c r="G958">
        <v>413115008</v>
      </c>
    </row>
    <row r="959" spans="1:7">
      <c r="A959" s="12">
        <v>42856</v>
      </c>
      <c r="B959">
        <v>1348.3000489999999</v>
      </c>
      <c r="C959">
        <v>1434.3199460000001</v>
      </c>
      <c r="D959">
        <v>1348.3000489999999</v>
      </c>
      <c r="E959">
        <v>1421.599976</v>
      </c>
      <c r="F959">
        <v>1421.599976</v>
      </c>
      <c r="G959">
        <v>713624000</v>
      </c>
    </row>
    <row r="960" spans="1:7">
      <c r="A960" s="12">
        <v>42857</v>
      </c>
      <c r="B960">
        <v>1421.030029</v>
      </c>
      <c r="C960">
        <v>1473.900024</v>
      </c>
      <c r="D960">
        <v>1415.6899410000001</v>
      </c>
      <c r="E960">
        <v>1452.8199460000001</v>
      </c>
      <c r="F960">
        <v>1452.8199460000001</v>
      </c>
      <c r="G960">
        <v>477337984</v>
      </c>
    </row>
    <row r="961" spans="1:7">
      <c r="A961" s="12">
        <v>42858</v>
      </c>
      <c r="B961">
        <v>1453.780029</v>
      </c>
      <c r="C961">
        <v>1492.7700199999999</v>
      </c>
      <c r="D961">
        <v>1447.48999</v>
      </c>
      <c r="E961">
        <v>1490.089966</v>
      </c>
      <c r="F961">
        <v>1490.089966</v>
      </c>
      <c r="G961">
        <v>583795968</v>
      </c>
    </row>
    <row r="962" spans="1:7">
      <c r="A962" s="12">
        <v>42859</v>
      </c>
      <c r="B962">
        <v>1490.719971</v>
      </c>
      <c r="C962">
        <v>1608.910034</v>
      </c>
      <c r="D962">
        <v>1490.719971</v>
      </c>
      <c r="E962">
        <v>1537.670044</v>
      </c>
      <c r="F962">
        <v>1537.670044</v>
      </c>
      <c r="G962">
        <v>933548992</v>
      </c>
    </row>
    <row r="963" spans="1:7">
      <c r="A963" s="12">
        <v>42860</v>
      </c>
      <c r="B963">
        <v>1540.869995</v>
      </c>
      <c r="C963">
        <v>1618.030029</v>
      </c>
      <c r="D963">
        <v>1530.3100589999999</v>
      </c>
      <c r="E963">
        <v>1555.4499510000001</v>
      </c>
      <c r="F963">
        <v>1555.4499510000001</v>
      </c>
      <c r="G963">
        <v>946035968</v>
      </c>
    </row>
    <row r="964" spans="1:7">
      <c r="A964" s="12">
        <v>42861</v>
      </c>
      <c r="B964">
        <v>1556.8100589999999</v>
      </c>
      <c r="C964">
        <v>1578.8000489999999</v>
      </c>
      <c r="D964">
        <v>1542.5</v>
      </c>
      <c r="E964">
        <v>1578.8000489999999</v>
      </c>
      <c r="F964">
        <v>1578.8000489999999</v>
      </c>
      <c r="G964">
        <v>582529984</v>
      </c>
    </row>
    <row r="965" spans="1:7">
      <c r="A965" s="12">
        <v>42862</v>
      </c>
      <c r="B965">
        <v>1579.469971</v>
      </c>
      <c r="C965">
        <v>1596.719971</v>
      </c>
      <c r="D965">
        <v>1559.76001</v>
      </c>
      <c r="E965">
        <v>1596.709961</v>
      </c>
      <c r="F965">
        <v>1596.709961</v>
      </c>
      <c r="G965">
        <v>1080029952</v>
      </c>
    </row>
    <row r="966" spans="1:7">
      <c r="A966" s="12">
        <v>42863</v>
      </c>
      <c r="B966">
        <v>1596.920044</v>
      </c>
      <c r="C966">
        <v>1723.349976</v>
      </c>
      <c r="D966">
        <v>1596.920044</v>
      </c>
      <c r="E966">
        <v>1723.349976</v>
      </c>
      <c r="F966">
        <v>1723.349976</v>
      </c>
      <c r="G966">
        <v>1340320000</v>
      </c>
    </row>
    <row r="967" spans="1:7">
      <c r="A967" s="12">
        <v>42864</v>
      </c>
      <c r="B967">
        <v>1723.8900149999999</v>
      </c>
      <c r="C967">
        <v>1833.48999</v>
      </c>
      <c r="D967">
        <v>1716.3000489999999</v>
      </c>
      <c r="E967">
        <v>1755.3599850000001</v>
      </c>
      <c r="F967">
        <v>1755.3599850000001</v>
      </c>
      <c r="G967">
        <v>1167920000</v>
      </c>
    </row>
    <row r="968" spans="1:7">
      <c r="A968" s="12">
        <v>42865</v>
      </c>
      <c r="B968">
        <v>1756.5200199999999</v>
      </c>
      <c r="C968">
        <v>1788.4399410000001</v>
      </c>
      <c r="D968">
        <v>1719.099976</v>
      </c>
      <c r="E968">
        <v>1787.130005</v>
      </c>
      <c r="F968">
        <v>1787.130005</v>
      </c>
      <c r="G968">
        <v>915723008</v>
      </c>
    </row>
    <row r="969" spans="1:7">
      <c r="A969" s="12">
        <v>42866</v>
      </c>
      <c r="B969">
        <v>1780.369995</v>
      </c>
      <c r="C969">
        <v>1873.9300539999999</v>
      </c>
      <c r="D969">
        <v>1755.349976</v>
      </c>
      <c r="E969">
        <v>1848.5699460000001</v>
      </c>
      <c r="F969">
        <v>1848.5699460000001</v>
      </c>
      <c r="G969">
        <v>799489984</v>
      </c>
    </row>
    <row r="970" spans="1:7">
      <c r="A970" s="12">
        <v>42867</v>
      </c>
      <c r="B970">
        <v>1845.76001</v>
      </c>
      <c r="C970">
        <v>1856.150024</v>
      </c>
      <c r="D970">
        <v>1694.01001</v>
      </c>
      <c r="E970">
        <v>1724.23999</v>
      </c>
      <c r="F970">
        <v>1724.23999</v>
      </c>
      <c r="G970">
        <v>740984000</v>
      </c>
    </row>
    <row r="971" spans="1:7">
      <c r="A971" s="12">
        <v>42868</v>
      </c>
      <c r="B971">
        <v>1723.119995</v>
      </c>
      <c r="C971">
        <v>1812.98999</v>
      </c>
      <c r="D971">
        <v>1651.079956</v>
      </c>
      <c r="E971">
        <v>1804.910034</v>
      </c>
      <c r="F971">
        <v>1804.910034</v>
      </c>
      <c r="G971">
        <v>579635008</v>
      </c>
    </row>
    <row r="972" spans="1:7">
      <c r="A972" s="12">
        <v>42869</v>
      </c>
      <c r="B972">
        <v>1800.8599850000001</v>
      </c>
      <c r="C972">
        <v>1831.420044</v>
      </c>
      <c r="D972">
        <v>1776.619995</v>
      </c>
      <c r="E972">
        <v>1808.910034</v>
      </c>
      <c r="F972">
        <v>1808.910034</v>
      </c>
      <c r="G972">
        <v>437196000</v>
      </c>
    </row>
    <row r="973" spans="1:7">
      <c r="A973" s="12">
        <v>42870</v>
      </c>
      <c r="B973">
        <v>1808.4399410000001</v>
      </c>
      <c r="C973">
        <v>1812.8000489999999</v>
      </c>
      <c r="D973">
        <v>1708.540039</v>
      </c>
      <c r="E973">
        <v>1738.4300539999999</v>
      </c>
      <c r="F973">
        <v>1738.4300539999999</v>
      </c>
      <c r="G973">
        <v>731529024</v>
      </c>
    </row>
    <row r="974" spans="1:7">
      <c r="A974" s="12">
        <v>42871</v>
      </c>
      <c r="B974">
        <v>1741.6999510000001</v>
      </c>
      <c r="C974">
        <v>1785.9399410000001</v>
      </c>
      <c r="D974">
        <v>1686.540039</v>
      </c>
      <c r="E974">
        <v>1734.4499510000001</v>
      </c>
      <c r="F974">
        <v>1734.4499510000001</v>
      </c>
      <c r="G974">
        <v>959044992</v>
      </c>
    </row>
    <row r="975" spans="1:7">
      <c r="A975" s="12">
        <v>42872</v>
      </c>
      <c r="B975">
        <v>1726.7299800000001</v>
      </c>
      <c r="C975">
        <v>1864.0500489999999</v>
      </c>
      <c r="D975">
        <v>1661.910034</v>
      </c>
      <c r="E975">
        <v>1839.089966</v>
      </c>
      <c r="F975">
        <v>1839.089966</v>
      </c>
      <c r="G975">
        <v>1064729984</v>
      </c>
    </row>
    <row r="976" spans="1:7">
      <c r="A976" s="12">
        <v>42873</v>
      </c>
      <c r="B976">
        <v>1818.6999510000001</v>
      </c>
      <c r="C976">
        <v>1904.4799800000001</v>
      </c>
      <c r="D976">
        <v>1807.119995</v>
      </c>
      <c r="E976">
        <v>1888.650024</v>
      </c>
      <c r="F976">
        <v>1888.650024</v>
      </c>
      <c r="G976">
        <v>894321024</v>
      </c>
    </row>
    <row r="977" spans="1:7">
      <c r="A977" s="12">
        <v>42874</v>
      </c>
      <c r="B977">
        <v>1897.369995</v>
      </c>
      <c r="C977">
        <v>2004.5200199999999</v>
      </c>
      <c r="D977">
        <v>1890.25</v>
      </c>
      <c r="E977">
        <v>1987.709961</v>
      </c>
      <c r="F977">
        <v>1987.709961</v>
      </c>
      <c r="G977">
        <v>1157289984</v>
      </c>
    </row>
    <row r="978" spans="1:7">
      <c r="A978" s="12">
        <v>42875</v>
      </c>
      <c r="B978">
        <v>1984.23999</v>
      </c>
      <c r="C978">
        <v>2084.7299800000001</v>
      </c>
      <c r="D978">
        <v>1974.920044</v>
      </c>
      <c r="E978">
        <v>2084.7299800000001</v>
      </c>
      <c r="F978">
        <v>2084.7299800000001</v>
      </c>
      <c r="G978">
        <v>961336000</v>
      </c>
    </row>
    <row r="979" spans="1:7">
      <c r="A979" s="12">
        <v>42876</v>
      </c>
      <c r="B979">
        <v>2067.030029</v>
      </c>
      <c r="C979">
        <v>2119.080078</v>
      </c>
      <c r="D979">
        <v>2037.5</v>
      </c>
      <c r="E979">
        <v>2041.1999510000001</v>
      </c>
      <c r="F979">
        <v>2041.1999510000001</v>
      </c>
      <c r="G979">
        <v>1147859968</v>
      </c>
    </row>
    <row r="980" spans="1:7">
      <c r="A980" s="12">
        <v>42877</v>
      </c>
      <c r="B980">
        <v>2043.1899410000001</v>
      </c>
      <c r="C980">
        <v>2303.8999020000001</v>
      </c>
      <c r="D980">
        <v>2017.869995</v>
      </c>
      <c r="E980">
        <v>2173.3999020000001</v>
      </c>
      <c r="F980">
        <v>2173.3999020000001</v>
      </c>
      <c r="G980">
        <v>1942220032</v>
      </c>
    </row>
    <row r="981" spans="1:7">
      <c r="A981" s="12">
        <v>42878</v>
      </c>
      <c r="B981">
        <v>2191.5600589999999</v>
      </c>
      <c r="C981">
        <v>2320.820068</v>
      </c>
      <c r="D981">
        <v>2178.5</v>
      </c>
      <c r="E981">
        <v>2320.419922</v>
      </c>
      <c r="F981">
        <v>2320.419922</v>
      </c>
      <c r="G981">
        <v>1378749952</v>
      </c>
    </row>
    <row r="982" spans="1:7">
      <c r="A982" s="12">
        <v>42879</v>
      </c>
      <c r="B982">
        <v>2321.3701169999999</v>
      </c>
      <c r="C982">
        <v>2523.719971</v>
      </c>
      <c r="D982">
        <v>2321.3701169999999</v>
      </c>
      <c r="E982">
        <v>2443.639893</v>
      </c>
      <c r="F982">
        <v>2443.639893</v>
      </c>
      <c r="G982">
        <v>1725379968</v>
      </c>
    </row>
    <row r="983" spans="1:7">
      <c r="A983" s="12">
        <v>42880</v>
      </c>
      <c r="B983">
        <v>2446.23999</v>
      </c>
      <c r="C983">
        <v>2763.709961</v>
      </c>
      <c r="D983">
        <v>2285.3000489999999</v>
      </c>
      <c r="E983">
        <v>2304.9799800000001</v>
      </c>
      <c r="F983">
        <v>2304.9799800000001</v>
      </c>
      <c r="G983">
        <v>2406700032</v>
      </c>
    </row>
    <row r="984" spans="1:7">
      <c r="A984" s="12">
        <v>42881</v>
      </c>
      <c r="B984">
        <v>2320.889893</v>
      </c>
      <c r="C984">
        <v>2573.790039</v>
      </c>
      <c r="D984">
        <v>2071.98999</v>
      </c>
      <c r="E984">
        <v>2202.419922</v>
      </c>
      <c r="F984">
        <v>2202.419922</v>
      </c>
      <c r="G984">
        <v>1763480064</v>
      </c>
    </row>
    <row r="985" spans="1:7">
      <c r="A985" s="12">
        <v>42882</v>
      </c>
      <c r="B985">
        <v>2196.2700199999999</v>
      </c>
      <c r="C985">
        <v>2260.1999510000001</v>
      </c>
      <c r="D985">
        <v>1855.829956</v>
      </c>
      <c r="E985">
        <v>2038.869995</v>
      </c>
      <c r="F985">
        <v>2038.869995</v>
      </c>
      <c r="G985">
        <v>1700480000</v>
      </c>
    </row>
    <row r="986" spans="1:7">
      <c r="A986" s="12">
        <v>42883</v>
      </c>
      <c r="B986">
        <v>2054.080078</v>
      </c>
      <c r="C986">
        <v>2267.3400879999999</v>
      </c>
      <c r="D986">
        <v>2054.080078</v>
      </c>
      <c r="E986">
        <v>2155.8000489999999</v>
      </c>
      <c r="F986">
        <v>2155.8000489999999</v>
      </c>
      <c r="G986">
        <v>1147139968</v>
      </c>
    </row>
    <row r="987" spans="1:7">
      <c r="A987" s="12">
        <v>42884</v>
      </c>
      <c r="B987">
        <v>2159.429932</v>
      </c>
      <c r="C987">
        <v>2307.0500489999999</v>
      </c>
      <c r="D987">
        <v>2107.169922</v>
      </c>
      <c r="E987">
        <v>2255.610107</v>
      </c>
      <c r="F987">
        <v>2255.610107</v>
      </c>
      <c r="G987">
        <v>994625024</v>
      </c>
    </row>
    <row r="988" spans="1:7">
      <c r="A988" s="12">
        <v>42885</v>
      </c>
      <c r="B988">
        <v>2255.360107</v>
      </c>
      <c r="C988">
        <v>2301.959961</v>
      </c>
      <c r="D988">
        <v>2124.570068</v>
      </c>
      <c r="E988">
        <v>2175.469971</v>
      </c>
      <c r="F988">
        <v>2175.469971</v>
      </c>
      <c r="G988">
        <v>1443970048</v>
      </c>
    </row>
    <row r="989" spans="1:7">
      <c r="A989" s="12">
        <v>42886</v>
      </c>
      <c r="B989">
        <v>2187.1899410000001</v>
      </c>
      <c r="C989">
        <v>2311.080078</v>
      </c>
      <c r="D989">
        <v>2145.570068</v>
      </c>
      <c r="E989">
        <v>2286.4099120000001</v>
      </c>
      <c r="F989">
        <v>2286.4099120000001</v>
      </c>
      <c r="G989">
        <v>1544829952</v>
      </c>
    </row>
    <row r="990" spans="1:7">
      <c r="A990" s="12">
        <v>42887</v>
      </c>
      <c r="B990">
        <v>2288.330078</v>
      </c>
      <c r="C990">
        <v>2448.389893</v>
      </c>
      <c r="D990">
        <v>2288.330078</v>
      </c>
      <c r="E990">
        <v>2407.8798830000001</v>
      </c>
      <c r="F990">
        <v>2407.8798830000001</v>
      </c>
      <c r="G990">
        <v>1653180032</v>
      </c>
    </row>
    <row r="991" spans="1:7">
      <c r="A991" s="12">
        <v>42888</v>
      </c>
      <c r="B991">
        <v>2404.030029</v>
      </c>
      <c r="C991">
        <v>2488.5500489999999</v>
      </c>
      <c r="D991">
        <v>2373.320068</v>
      </c>
      <c r="E991">
        <v>2488.5500489999999</v>
      </c>
      <c r="F991">
        <v>2488.5500489999999</v>
      </c>
      <c r="G991">
        <v>1317030016</v>
      </c>
    </row>
    <row r="992" spans="1:7">
      <c r="A992" s="12">
        <v>42889</v>
      </c>
      <c r="B992">
        <v>2493.719971</v>
      </c>
      <c r="C992">
        <v>2581.9099120000001</v>
      </c>
      <c r="D992">
        <v>2423.570068</v>
      </c>
      <c r="E992">
        <v>2515.3500979999999</v>
      </c>
      <c r="F992">
        <v>2515.3500979999999</v>
      </c>
      <c r="G992">
        <v>1514950016</v>
      </c>
    </row>
    <row r="993" spans="1:7">
      <c r="A993" s="12">
        <v>42890</v>
      </c>
      <c r="B993">
        <v>2547.790039</v>
      </c>
      <c r="C993">
        <v>2585.889893</v>
      </c>
      <c r="D993">
        <v>2452.540039</v>
      </c>
      <c r="E993">
        <v>2511.8100589999999</v>
      </c>
      <c r="F993">
        <v>2511.8100589999999</v>
      </c>
      <c r="G993">
        <v>1355120000</v>
      </c>
    </row>
    <row r="994" spans="1:7">
      <c r="A994" s="12">
        <v>42891</v>
      </c>
      <c r="B994">
        <v>2512.3999020000001</v>
      </c>
      <c r="C994">
        <v>2686.8100589999999</v>
      </c>
      <c r="D994">
        <v>2510.219971</v>
      </c>
      <c r="E994">
        <v>2686.8100589999999</v>
      </c>
      <c r="F994">
        <v>2686.8100589999999</v>
      </c>
      <c r="G994">
        <v>1369309952</v>
      </c>
    </row>
    <row r="995" spans="1:7">
      <c r="A995" s="12">
        <v>42892</v>
      </c>
      <c r="B995">
        <v>2690.8400879999999</v>
      </c>
      <c r="C995">
        <v>2999.9099120000001</v>
      </c>
      <c r="D995">
        <v>2690.8400879999999</v>
      </c>
      <c r="E995">
        <v>2863.1999510000001</v>
      </c>
      <c r="F995">
        <v>2863.1999510000001</v>
      </c>
      <c r="G995">
        <v>2089609984</v>
      </c>
    </row>
    <row r="996" spans="1:7">
      <c r="A996" s="12">
        <v>42893</v>
      </c>
      <c r="B996">
        <v>2869.3798830000001</v>
      </c>
      <c r="C996">
        <v>2869.3798830000001</v>
      </c>
      <c r="D996">
        <v>2700.5600589999999</v>
      </c>
      <c r="E996">
        <v>2732.1599120000001</v>
      </c>
      <c r="F996">
        <v>2732.1599120000001</v>
      </c>
      <c r="G996">
        <v>1517709952</v>
      </c>
    </row>
    <row r="997" spans="1:7">
      <c r="A997" s="12">
        <v>42894</v>
      </c>
      <c r="B997">
        <v>2720.48999</v>
      </c>
      <c r="C997">
        <v>2815.3000489999999</v>
      </c>
      <c r="D997">
        <v>2670.9499510000001</v>
      </c>
      <c r="E997">
        <v>2805.6201169999999</v>
      </c>
      <c r="F997">
        <v>2805.6201169999999</v>
      </c>
      <c r="G997">
        <v>1281170048</v>
      </c>
    </row>
    <row r="998" spans="1:7">
      <c r="A998" s="12">
        <v>42895</v>
      </c>
      <c r="B998">
        <v>2807.4399410000001</v>
      </c>
      <c r="C998">
        <v>2901.709961</v>
      </c>
      <c r="D998">
        <v>2795.6201169999999</v>
      </c>
      <c r="E998">
        <v>2823.8100589999999</v>
      </c>
      <c r="F998">
        <v>2823.8100589999999</v>
      </c>
      <c r="G998">
        <v>1348950016</v>
      </c>
    </row>
    <row r="999" spans="1:7">
      <c r="A999" s="12">
        <v>42896</v>
      </c>
      <c r="B999">
        <v>2828.139893</v>
      </c>
      <c r="C999">
        <v>2950.98999</v>
      </c>
      <c r="D999">
        <v>2746.5500489999999</v>
      </c>
      <c r="E999">
        <v>2947.709961</v>
      </c>
      <c r="F999">
        <v>2947.709961</v>
      </c>
      <c r="G999">
        <v>2018889984</v>
      </c>
    </row>
    <row r="1000" spans="1:7">
      <c r="A1000" s="12">
        <v>42897</v>
      </c>
      <c r="B1000">
        <v>2942.4099120000001</v>
      </c>
      <c r="C1000">
        <v>2996.6000979999999</v>
      </c>
      <c r="D1000">
        <v>2840.530029</v>
      </c>
      <c r="E1000">
        <v>2958.110107</v>
      </c>
      <c r="F1000">
        <v>2958.110107</v>
      </c>
      <c r="G1000">
        <v>1752400000</v>
      </c>
    </row>
    <row r="1001" spans="1:7">
      <c r="A1001" s="12">
        <v>42898</v>
      </c>
      <c r="B1001">
        <v>2953.219971</v>
      </c>
      <c r="C1001">
        <v>2997.26001</v>
      </c>
      <c r="D1001">
        <v>2518.5600589999999</v>
      </c>
      <c r="E1001">
        <v>2659.6298830000001</v>
      </c>
      <c r="F1001">
        <v>2659.6298830000001</v>
      </c>
      <c r="G1001">
        <v>2569530112</v>
      </c>
    </row>
    <row r="1002" spans="1:7">
      <c r="A1002" s="12">
        <v>42899</v>
      </c>
      <c r="B1002">
        <v>2680.9099120000001</v>
      </c>
      <c r="C1002">
        <v>2789.040039</v>
      </c>
      <c r="D1002">
        <v>2650.3798830000001</v>
      </c>
      <c r="E1002">
        <v>2717.0200199999999</v>
      </c>
      <c r="F1002">
        <v>2717.0200199999999</v>
      </c>
      <c r="G1002">
        <v>1781200000</v>
      </c>
    </row>
    <row r="1003" spans="1:7">
      <c r="A1003" s="12">
        <v>42900</v>
      </c>
      <c r="B1003">
        <v>2716.8798830000001</v>
      </c>
      <c r="C1003">
        <v>2786.830078</v>
      </c>
      <c r="D1003">
        <v>2412.9399410000001</v>
      </c>
      <c r="E1003">
        <v>2506.3701169999999</v>
      </c>
      <c r="F1003">
        <v>2506.3701169999999</v>
      </c>
      <c r="G1003">
        <v>1696560000</v>
      </c>
    </row>
    <row r="1004" spans="1:7">
      <c r="A1004" s="12">
        <v>42901</v>
      </c>
      <c r="B1004">
        <v>2499.580078</v>
      </c>
      <c r="C1004">
        <v>2534.709961</v>
      </c>
      <c r="D1004">
        <v>2212.959961</v>
      </c>
      <c r="E1004">
        <v>2464.580078</v>
      </c>
      <c r="F1004">
        <v>2464.580078</v>
      </c>
      <c r="G1004">
        <v>2026259968</v>
      </c>
    </row>
    <row r="1005" spans="1:7">
      <c r="A1005" s="12">
        <v>42902</v>
      </c>
      <c r="B1005">
        <v>2469.570068</v>
      </c>
      <c r="C1005">
        <v>2539.919922</v>
      </c>
      <c r="D1005">
        <v>2385.1499020000001</v>
      </c>
      <c r="E1005">
        <v>2518.5600589999999</v>
      </c>
      <c r="F1005">
        <v>2518.5600589999999</v>
      </c>
      <c r="G1005">
        <v>1195190016</v>
      </c>
    </row>
    <row r="1006" spans="1:7">
      <c r="A1006" s="12">
        <v>42903</v>
      </c>
      <c r="B1006">
        <v>2514.01001</v>
      </c>
      <c r="C1006">
        <v>2685.1899410000001</v>
      </c>
      <c r="D1006">
        <v>2484.959961</v>
      </c>
      <c r="E1006">
        <v>2655.8798830000001</v>
      </c>
      <c r="F1006">
        <v>2655.8798830000001</v>
      </c>
      <c r="G1006">
        <v>1534509952</v>
      </c>
    </row>
    <row r="1007" spans="1:7">
      <c r="A1007" s="12">
        <v>42904</v>
      </c>
      <c r="B1007">
        <v>2655.3500979999999</v>
      </c>
      <c r="C1007">
        <v>2662.1000979999999</v>
      </c>
      <c r="D1007">
        <v>2516.330078</v>
      </c>
      <c r="E1007">
        <v>2548.290039</v>
      </c>
      <c r="F1007">
        <v>2548.290039</v>
      </c>
      <c r="G1007">
        <v>1178659968</v>
      </c>
    </row>
    <row r="1008" spans="1:7">
      <c r="A1008" s="12">
        <v>42905</v>
      </c>
      <c r="B1008">
        <v>2549.030029</v>
      </c>
      <c r="C1008">
        <v>2662.8500979999999</v>
      </c>
      <c r="D1008">
        <v>2549.030029</v>
      </c>
      <c r="E1008">
        <v>2589.6000979999999</v>
      </c>
      <c r="F1008">
        <v>2589.6000979999999</v>
      </c>
      <c r="G1008">
        <v>1446840064</v>
      </c>
    </row>
    <row r="1009" spans="1:7">
      <c r="A1009" s="12">
        <v>42906</v>
      </c>
      <c r="B1009">
        <v>2591.26001</v>
      </c>
      <c r="C1009">
        <v>2763.4499510000001</v>
      </c>
      <c r="D1009">
        <v>2589.820068</v>
      </c>
      <c r="E1009">
        <v>2721.790039</v>
      </c>
      <c r="F1009">
        <v>2721.790039</v>
      </c>
      <c r="G1009">
        <v>1854189952</v>
      </c>
    </row>
    <row r="1010" spans="1:7">
      <c r="A1010" s="12">
        <v>42907</v>
      </c>
      <c r="B1010">
        <v>2709.429932</v>
      </c>
      <c r="C1010">
        <v>2772.01001</v>
      </c>
      <c r="D1010">
        <v>2660.3999020000001</v>
      </c>
      <c r="E1010">
        <v>2689.1000979999999</v>
      </c>
      <c r="F1010">
        <v>2689.1000979999999</v>
      </c>
      <c r="G1010">
        <v>1626579968</v>
      </c>
    </row>
    <row r="1011" spans="1:7">
      <c r="A1011" s="12">
        <v>42908</v>
      </c>
      <c r="B1011">
        <v>2691.030029</v>
      </c>
      <c r="C1011">
        <v>2723.73999</v>
      </c>
      <c r="D1011">
        <v>2642.360107</v>
      </c>
      <c r="E1011">
        <v>2705.4099120000001</v>
      </c>
      <c r="F1011">
        <v>2705.4099120000001</v>
      </c>
      <c r="G1011">
        <v>1097939968</v>
      </c>
    </row>
    <row r="1012" spans="1:7">
      <c r="A1012" s="12">
        <v>42909</v>
      </c>
      <c r="B1012">
        <v>2707.3400879999999</v>
      </c>
      <c r="C1012">
        <v>2765.169922</v>
      </c>
      <c r="D1012">
        <v>2706.3701169999999</v>
      </c>
      <c r="E1012">
        <v>2744.9099120000001</v>
      </c>
      <c r="F1012">
        <v>2744.9099120000001</v>
      </c>
      <c r="G1012">
        <v>961318976</v>
      </c>
    </row>
    <row r="1013" spans="1:7">
      <c r="A1013" s="12">
        <v>42910</v>
      </c>
      <c r="B1013">
        <v>2738.5200199999999</v>
      </c>
      <c r="C1013">
        <v>2757.9399410000001</v>
      </c>
      <c r="D1013">
        <v>2583.1899410000001</v>
      </c>
      <c r="E1013">
        <v>2608.719971</v>
      </c>
      <c r="F1013">
        <v>2608.719971</v>
      </c>
      <c r="G1013">
        <v>982750016</v>
      </c>
    </row>
    <row r="1014" spans="1:7">
      <c r="A1014" s="12">
        <v>42911</v>
      </c>
      <c r="B1014">
        <v>2607.25</v>
      </c>
      <c r="C1014">
        <v>2682.26001</v>
      </c>
      <c r="D1014">
        <v>2552.1201169999999</v>
      </c>
      <c r="E1014">
        <v>2589.4099120000001</v>
      </c>
      <c r="F1014">
        <v>2589.4099120000001</v>
      </c>
      <c r="G1014">
        <v>1161100032</v>
      </c>
    </row>
    <row r="1015" spans="1:7">
      <c r="A1015" s="12">
        <v>42912</v>
      </c>
      <c r="B1015">
        <v>2590.570068</v>
      </c>
      <c r="C1015">
        <v>2615.25</v>
      </c>
      <c r="D1015">
        <v>2376.290039</v>
      </c>
      <c r="E1015">
        <v>2478.4499510000001</v>
      </c>
      <c r="F1015">
        <v>2478.4499510000001</v>
      </c>
      <c r="G1015">
        <v>1663280000</v>
      </c>
    </row>
    <row r="1016" spans="1:7">
      <c r="A1016" s="12">
        <v>42913</v>
      </c>
      <c r="B1016">
        <v>2478.4499510000001</v>
      </c>
      <c r="C1016">
        <v>2552.4499510000001</v>
      </c>
      <c r="D1016">
        <v>2332.98999</v>
      </c>
      <c r="E1016">
        <v>2552.4499510000001</v>
      </c>
      <c r="F1016">
        <v>2552.4499510000001</v>
      </c>
      <c r="G1016">
        <v>1489789952</v>
      </c>
    </row>
    <row r="1017" spans="1:7">
      <c r="A1017" s="12">
        <v>42914</v>
      </c>
      <c r="B1017">
        <v>2553.030029</v>
      </c>
      <c r="C1017">
        <v>2603.9799800000001</v>
      </c>
      <c r="D1017">
        <v>2484.419922</v>
      </c>
      <c r="E1017">
        <v>2574.790039</v>
      </c>
      <c r="F1017">
        <v>2574.790039</v>
      </c>
      <c r="G1017">
        <v>1183869952</v>
      </c>
    </row>
    <row r="1018" spans="1:7">
      <c r="A1018" s="12">
        <v>42915</v>
      </c>
      <c r="B1018">
        <v>2567.5600589999999</v>
      </c>
      <c r="C1018">
        <v>2588.830078</v>
      </c>
      <c r="D1018">
        <v>2510.4799800000001</v>
      </c>
      <c r="E1018">
        <v>2539.320068</v>
      </c>
      <c r="F1018">
        <v>2539.320068</v>
      </c>
      <c r="G1018">
        <v>949979008</v>
      </c>
    </row>
    <row r="1019" spans="1:7">
      <c r="A1019" s="12">
        <v>42916</v>
      </c>
      <c r="B1019">
        <v>2539.23999</v>
      </c>
      <c r="C1019">
        <v>2559.25</v>
      </c>
      <c r="D1019">
        <v>2478.429932</v>
      </c>
      <c r="E1019">
        <v>2480.8400879999999</v>
      </c>
      <c r="F1019">
        <v>2480.8400879999999</v>
      </c>
      <c r="G1019">
        <v>860273024</v>
      </c>
    </row>
    <row r="1020" spans="1:7">
      <c r="A1020" s="12">
        <v>42917</v>
      </c>
      <c r="B1020">
        <v>2492.6000979999999</v>
      </c>
      <c r="C1020">
        <v>2515.2700199999999</v>
      </c>
      <c r="D1020">
        <v>2419.2299800000001</v>
      </c>
      <c r="E1020">
        <v>2434.5500489999999</v>
      </c>
      <c r="F1020">
        <v>2434.5500489999999</v>
      </c>
      <c r="G1020">
        <v>779913984</v>
      </c>
    </row>
    <row r="1021" spans="1:7">
      <c r="A1021" s="12">
        <v>42918</v>
      </c>
      <c r="B1021">
        <v>2436.3999020000001</v>
      </c>
      <c r="C1021">
        <v>2514.280029</v>
      </c>
      <c r="D1021">
        <v>2394.8400879999999</v>
      </c>
      <c r="E1021">
        <v>2506.469971</v>
      </c>
      <c r="F1021">
        <v>2506.469971</v>
      </c>
      <c r="G1021">
        <v>803747008</v>
      </c>
    </row>
    <row r="1022" spans="1:7">
      <c r="A1022" s="12">
        <v>42919</v>
      </c>
      <c r="B1022">
        <v>2498.5600589999999</v>
      </c>
      <c r="C1022">
        <v>2595</v>
      </c>
      <c r="D1022">
        <v>2480.469971</v>
      </c>
      <c r="E1022">
        <v>2564.0600589999999</v>
      </c>
      <c r="F1022">
        <v>2564.0600589999999</v>
      </c>
      <c r="G1022">
        <v>964112000</v>
      </c>
    </row>
    <row r="1023" spans="1:7">
      <c r="A1023" s="12">
        <v>42920</v>
      </c>
      <c r="B1023">
        <v>2561</v>
      </c>
      <c r="C1023">
        <v>2631.5900879999999</v>
      </c>
      <c r="D1023">
        <v>2559.3500979999999</v>
      </c>
      <c r="E1023">
        <v>2601.639893</v>
      </c>
      <c r="F1023">
        <v>2601.639893</v>
      </c>
      <c r="G1023">
        <v>985516032</v>
      </c>
    </row>
    <row r="1024" spans="1:7">
      <c r="A1024" s="12">
        <v>42921</v>
      </c>
      <c r="B1024">
        <v>2602.8701169999999</v>
      </c>
      <c r="C1024">
        <v>2622.6499020000001</v>
      </c>
      <c r="D1024">
        <v>2538.5500489999999</v>
      </c>
      <c r="E1024">
        <v>2601.98999</v>
      </c>
      <c r="F1024">
        <v>2601.98999</v>
      </c>
      <c r="G1024">
        <v>941566016</v>
      </c>
    </row>
    <row r="1025" spans="1:7">
      <c r="A1025" s="12">
        <v>42922</v>
      </c>
      <c r="B1025">
        <v>2608.1000979999999</v>
      </c>
      <c r="C1025">
        <v>2616.719971</v>
      </c>
      <c r="D1025">
        <v>2581.6899410000001</v>
      </c>
      <c r="E1025">
        <v>2608.5600589999999</v>
      </c>
      <c r="F1025">
        <v>2608.5600589999999</v>
      </c>
      <c r="G1025">
        <v>761956992</v>
      </c>
    </row>
    <row r="1026" spans="1:7">
      <c r="A1026" s="12">
        <v>42923</v>
      </c>
      <c r="B1026">
        <v>2608.5900879999999</v>
      </c>
      <c r="C1026">
        <v>2916.139893</v>
      </c>
      <c r="D1026">
        <v>2498.8701169999999</v>
      </c>
      <c r="E1026">
        <v>2518.6599120000001</v>
      </c>
      <c r="F1026">
        <v>2518.6599120000001</v>
      </c>
      <c r="G1026">
        <v>917411968</v>
      </c>
    </row>
    <row r="1027" spans="1:7">
      <c r="A1027" s="12">
        <v>42924</v>
      </c>
      <c r="B1027">
        <v>2520.2700199999999</v>
      </c>
      <c r="C1027">
        <v>2571.3400879999999</v>
      </c>
      <c r="D1027">
        <v>2492.3100589999999</v>
      </c>
      <c r="E1027">
        <v>2571.3400879999999</v>
      </c>
      <c r="F1027">
        <v>2571.3400879999999</v>
      </c>
      <c r="G1027">
        <v>733329984</v>
      </c>
    </row>
    <row r="1028" spans="1:7">
      <c r="A1028" s="12">
        <v>42925</v>
      </c>
      <c r="B1028">
        <v>2572.610107</v>
      </c>
      <c r="C1028">
        <v>2635.48999</v>
      </c>
      <c r="D1028">
        <v>2517.5900879999999</v>
      </c>
      <c r="E1028">
        <v>2518.4399410000001</v>
      </c>
      <c r="F1028">
        <v>2518.4399410000001</v>
      </c>
      <c r="G1028">
        <v>527856000</v>
      </c>
    </row>
    <row r="1029" spans="1:7">
      <c r="A1029" s="12">
        <v>42926</v>
      </c>
      <c r="B1029">
        <v>2525.25</v>
      </c>
      <c r="C1029">
        <v>2537.1599120000001</v>
      </c>
      <c r="D1029">
        <v>2321.1298830000001</v>
      </c>
      <c r="E1029">
        <v>2372.5600589999999</v>
      </c>
      <c r="F1029">
        <v>2372.5600589999999</v>
      </c>
      <c r="G1029">
        <v>1111200000</v>
      </c>
    </row>
    <row r="1030" spans="1:7">
      <c r="A1030" s="12">
        <v>42927</v>
      </c>
      <c r="B1030">
        <v>2385.889893</v>
      </c>
      <c r="C1030">
        <v>2413.469971</v>
      </c>
      <c r="D1030">
        <v>2296.8100589999999</v>
      </c>
      <c r="E1030">
        <v>2337.790039</v>
      </c>
      <c r="F1030">
        <v>2337.790039</v>
      </c>
      <c r="G1030">
        <v>1329760000</v>
      </c>
    </row>
    <row r="1031" spans="1:7">
      <c r="A1031" s="12">
        <v>42928</v>
      </c>
      <c r="B1031">
        <v>2332.7700199999999</v>
      </c>
      <c r="C1031">
        <v>2423.709961</v>
      </c>
      <c r="D1031">
        <v>2275.139893</v>
      </c>
      <c r="E1031">
        <v>2398.8400879999999</v>
      </c>
      <c r="F1031">
        <v>2398.8400879999999</v>
      </c>
      <c r="G1031">
        <v>1117410048</v>
      </c>
    </row>
    <row r="1032" spans="1:7">
      <c r="A1032" s="12">
        <v>42929</v>
      </c>
      <c r="B1032">
        <v>2402.6999510000001</v>
      </c>
      <c r="C1032">
        <v>2425.219971</v>
      </c>
      <c r="D1032">
        <v>2340.830078</v>
      </c>
      <c r="E1032">
        <v>2357.8999020000001</v>
      </c>
      <c r="F1032">
        <v>2357.8999020000001</v>
      </c>
      <c r="G1032">
        <v>835769984</v>
      </c>
    </row>
    <row r="1033" spans="1:7">
      <c r="A1033" s="12">
        <v>42930</v>
      </c>
      <c r="B1033">
        <v>2360.5900879999999</v>
      </c>
      <c r="C1033">
        <v>2363.25</v>
      </c>
      <c r="D1033">
        <v>2183.219971</v>
      </c>
      <c r="E1033">
        <v>2233.3400879999999</v>
      </c>
      <c r="F1033">
        <v>2233.3400879999999</v>
      </c>
      <c r="G1033">
        <v>882502976</v>
      </c>
    </row>
    <row r="1034" spans="1:7">
      <c r="A1034" s="12">
        <v>42931</v>
      </c>
      <c r="B1034">
        <v>2230.1201169999999</v>
      </c>
      <c r="C1034">
        <v>2231.139893</v>
      </c>
      <c r="D1034">
        <v>1990.410034</v>
      </c>
      <c r="E1034">
        <v>1998.8599850000001</v>
      </c>
      <c r="F1034">
        <v>1998.8599850000001</v>
      </c>
      <c r="G1034">
        <v>993608000</v>
      </c>
    </row>
    <row r="1035" spans="1:7">
      <c r="A1035" s="12">
        <v>42932</v>
      </c>
      <c r="B1035">
        <v>1991.9799800000001</v>
      </c>
      <c r="C1035">
        <v>2058.7700199999999</v>
      </c>
      <c r="D1035">
        <v>1843.030029</v>
      </c>
      <c r="E1035">
        <v>1929.8199460000001</v>
      </c>
      <c r="F1035">
        <v>1929.8199460000001</v>
      </c>
      <c r="G1035">
        <v>1182870016</v>
      </c>
    </row>
    <row r="1036" spans="1:7">
      <c r="A1036" s="12">
        <v>42933</v>
      </c>
      <c r="B1036">
        <v>1932.619995</v>
      </c>
      <c r="C1036">
        <v>2230.48999</v>
      </c>
      <c r="D1036">
        <v>1932.619995</v>
      </c>
      <c r="E1036">
        <v>2228.4099120000001</v>
      </c>
      <c r="F1036">
        <v>2228.4099120000001</v>
      </c>
      <c r="G1036">
        <v>1201760000</v>
      </c>
    </row>
    <row r="1037" spans="1:7">
      <c r="A1037" s="12">
        <v>42934</v>
      </c>
      <c r="B1037">
        <v>2233.5200199999999</v>
      </c>
      <c r="C1037">
        <v>2387.610107</v>
      </c>
      <c r="D1037">
        <v>2164.7700199999999</v>
      </c>
      <c r="E1037">
        <v>2318.8798830000001</v>
      </c>
      <c r="F1037">
        <v>2318.8798830000001</v>
      </c>
      <c r="G1037">
        <v>1512450048</v>
      </c>
    </row>
    <row r="1038" spans="1:7">
      <c r="A1038" s="12">
        <v>42935</v>
      </c>
      <c r="B1038">
        <v>2323.080078</v>
      </c>
      <c r="C1038">
        <v>2397.169922</v>
      </c>
      <c r="D1038">
        <v>2260.2299800000001</v>
      </c>
      <c r="E1038">
        <v>2273.429932</v>
      </c>
      <c r="F1038">
        <v>2273.429932</v>
      </c>
      <c r="G1038">
        <v>1245100032</v>
      </c>
    </row>
    <row r="1039" spans="1:7">
      <c r="A1039" s="12">
        <v>42936</v>
      </c>
      <c r="B1039">
        <v>2269.889893</v>
      </c>
      <c r="C1039">
        <v>2900.6999510000001</v>
      </c>
      <c r="D1039">
        <v>2269.889893</v>
      </c>
      <c r="E1039">
        <v>2817.6000979999999</v>
      </c>
      <c r="F1039">
        <v>2817.6000979999999</v>
      </c>
      <c r="G1039">
        <v>2249260032</v>
      </c>
    </row>
    <row r="1040" spans="1:7">
      <c r="A1040" s="12">
        <v>42937</v>
      </c>
      <c r="B1040">
        <v>2838.4099120000001</v>
      </c>
      <c r="C1040">
        <v>2838.4099120000001</v>
      </c>
      <c r="D1040">
        <v>2621.8500979999999</v>
      </c>
      <c r="E1040">
        <v>2667.76001</v>
      </c>
      <c r="F1040">
        <v>2667.76001</v>
      </c>
      <c r="G1040">
        <v>1489449984</v>
      </c>
    </row>
    <row r="1041" spans="1:7">
      <c r="A1041" s="12">
        <v>42938</v>
      </c>
      <c r="B1041">
        <v>2668.6298830000001</v>
      </c>
      <c r="C1041">
        <v>2862.419922</v>
      </c>
      <c r="D1041">
        <v>2657.709961</v>
      </c>
      <c r="E1041">
        <v>2810.1201169999999</v>
      </c>
      <c r="F1041">
        <v>2810.1201169999999</v>
      </c>
      <c r="G1041">
        <v>1177129984</v>
      </c>
    </row>
    <row r="1042" spans="1:7">
      <c r="A1042" s="12">
        <v>42939</v>
      </c>
      <c r="B1042">
        <v>2808.1000979999999</v>
      </c>
      <c r="C1042">
        <v>2832.179932</v>
      </c>
      <c r="D1042">
        <v>2653.9399410000001</v>
      </c>
      <c r="E1042">
        <v>2730.3999020000001</v>
      </c>
      <c r="F1042">
        <v>2730.3999020000001</v>
      </c>
      <c r="G1042">
        <v>1072840000</v>
      </c>
    </row>
    <row r="1043" spans="1:7">
      <c r="A1043" s="12">
        <v>42940</v>
      </c>
      <c r="B1043">
        <v>2732.6999510000001</v>
      </c>
      <c r="C1043">
        <v>2777.26001</v>
      </c>
      <c r="D1043">
        <v>2699.1899410000001</v>
      </c>
      <c r="E1043">
        <v>2754.860107</v>
      </c>
      <c r="F1043">
        <v>2754.860107</v>
      </c>
      <c r="G1043">
        <v>866473984</v>
      </c>
    </row>
    <row r="1044" spans="1:7">
      <c r="A1044" s="12">
        <v>42941</v>
      </c>
      <c r="B1044">
        <v>2757.5</v>
      </c>
      <c r="C1044">
        <v>2768.080078</v>
      </c>
      <c r="D1044">
        <v>2480.959961</v>
      </c>
      <c r="E1044">
        <v>2576.4799800000001</v>
      </c>
      <c r="F1044">
        <v>2576.4799800000001</v>
      </c>
      <c r="G1044">
        <v>1460089984</v>
      </c>
    </row>
    <row r="1045" spans="1:7">
      <c r="A1045" s="12">
        <v>42942</v>
      </c>
      <c r="B1045">
        <v>2577.7700199999999</v>
      </c>
      <c r="C1045">
        <v>2610.76001</v>
      </c>
      <c r="D1045">
        <v>2450.8000489999999</v>
      </c>
      <c r="E1045">
        <v>2529.4499510000001</v>
      </c>
      <c r="F1045">
        <v>2529.4499510000001</v>
      </c>
      <c r="G1045">
        <v>937404032</v>
      </c>
    </row>
    <row r="1046" spans="1:7">
      <c r="A1046" s="12">
        <v>42943</v>
      </c>
      <c r="B1046">
        <v>2538.709961</v>
      </c>
      <c r="C1046">
        <v>2693.320068</v>
      </c>
      <c r="D1046">
        <v>2529.3400879999999</v>
      </c>
      <c r="E1046">
        <v>2671.780029</v>
      </c>
      <c r="F1046">
        <v>2671.780029</v>
      </c>
      <c r="G1046">
        <v>789104000</v>
      </c>
    </row>
    <row r="1047" spans="1:7">
      <c r="A1047" s="12">
        <v>42944</v>
      </c>
      <c r="B1047">
        <v>2679.7299800000001</v>
      </c>
      <c r="C1047">
        <v>2897.4499510000001</v>
      </c>
      <c r="D1047">
        <v>2679.7299800000001</v>
      </c>
      <c r="E1047">
        <v>2809.01001</v>
      </c>
      <c r="F1047">
        <v>2809.01001</v>
      </c>
      <c r="G1047">
        <v>1380099968</v>
      </c>
    </row>
    <row r="1048" spans="1:7">
      <c r="A1048" s="12">
        <v>42945</v>
      </c>
      <c r="B1048">
        <v>2807.0200199999999</v>
      </c>
      <c r="C1048">
        <v>2808.76001</v>
      </c>
      <c r="D1048">
        <v>2692.8000489999999</v>
      </c>
      <c r="E1048">
        <v>2726.4499510000001</v>
      </c>
      <c r="F1048">
        <v>2726.4499510000001</v>
      </c>
      <c r="G1048">
        <v>803745984</v>
      </c>
    </row>
    <row r="1049" spans="1:7">
      <c r="A1049" s="12">
        <v>42946</v>
      </c>
      <c r="B1049">
        <v>2724.389893</v>
      </c>
      <c r="C1049">
        <v>2758.530029</v>
      </c>
      <c r="D1049">
        <v>2644.8500979999999</v>
      </c>
      <c r="E1049">
        <v>2757.179932</v>
      </c>
      <c r="F1049">
        <v>2757.179932</v>
      </c>
      <c r="G1049">
        <v>705942976</v>
      </c>
    </row>
    <row r="1050" spans="1:7">
      <c r="A1050" s="12">
        <v>42947</v>
      </c>
      <c r="B1050">
        <v>2763.23999</v>
      </c>
      <c r="C1050">
        <v>2889.6201169999999</v>
      </c>
      <c r="D1050">
        <v>2720.610107</v>
      </c>
      <c r="E1050">
        <v>2875.3400879999999</v>
      </c>
      <c r="F1050">
        <v>2875.3400879999999</v>
      </c>
      <c r="G1050">
        <v>860574976</v>
      </c>
    </row>
    <row r="1051" spans="1:7">
      <c r="A1051" s="12">
        <v>42948</v>
      </c>
      <c r="B1051">
        <v>2871.3000489999999</v>
      </c>
      <c r="C1051">
        <v>2921.3500979999999</v>
      </c>
      <c r="D1051">
        <v>2685.610107</v>
      </c>
      <c r="E1051">
        <v>2718.26001</v>
      </c>
      <c r="F1051">
        <v>2718.26001</v>
      </c>
      <c r="G1051">
        <v>1324669952</v>
      </c>
    </row>
    <row r="1052" spans="1:7">
      <c r="A1052" s="12">
        <v>42949</v>
      </c>
      <c r="B1052">
        <v>2727.1298830000001</v>
      </c>
      <c r="C1052">
        <v>2762.530029</v>
      </c>
      <c r="D1052">
        <v>2668.5900879999999</v>
      </c>
      <c r="E1052">
        <v>2710.669922</v>
      </c>
      <c r="F1052">
        <v>2710.669922</v>
      </c>
      <c r="G1052">
        <v>1094950016</v>
      </c>
    </row>
    <row r="1053" spans="1:7">
      <c r="A1053" s="12">
        <v>42950</v>
      </c>
      <c r="B1053">
        <v>2709.5600589999999</v>
      </c>
      <c r="C1053">
        <v>2813.3100589999999</v>
      </c>
      <c r="D1053">
        <v>2685.139893</v>
      </c>
      <c r="E1053">
        <v>2804.7299800000001</v>
      </c>
      <c r="F1053">
        <v>2804.7299800000001</v>
      </c>
      <c r="G1053">
        <v>804796992</v>
      </c>
    </row>
    <row r="1054" spans="1:7">
      <c r="A1054" s="12">
        <v>42951</v>
      </c>
      <c r="B1054">
        <v>2806.929932</v>
      </c>
      <c r="C1054">
        <v>2899.330078</v>
      </c>
      <c r="D1054">
        <v>2743.719971</v>
      </c>
      <c r="E1054">
        <v>2895.889893</v>
      </c>
      <c r="F1054">
        <v>2895.889893</v>
      </c>
      <c r="G1054">
        <v>1002120000</v>
      </c>
    </row>
    <row r="1055" spans="1:7">
      <c r="A1055" s="12">
        <v>42952</v>
      </c>
      <c r="B1055">
        <v>2897.6298830000001</v>
      </c>
      <c r="C1055">
        <v>3290.01001</v>
      </c>
      <c r="D1055">
        <v>2874.830078</v>
      </c>
      <c r="E1055">
        <v>3252.9099120000001</v>
      </c>
      <c r="F1055">
        <v>3252.9099120000001</v>
      </c>
      <c r="G1055">
        <v>1945699968</v>
      </c>
    </row>
    <row r="1056" spans="1:7">
      <c r="A1056" s="12">
        <v>42953</v>
      </c>
      <c r="B1056">
        <v>3257.610107</v>
      </c>
      <c r="C1056">
        <v>3293.290039</v>
      </c>
      <c r="D1056">
        <v>3155.6000979999999</v>
      </c>
      <c r="E1056">
        <v>3213.9399410000001</v>
      </c>
      <c r="F1056">
        <v>3213.9399410000001</v>
      </c>
      <c r="G1056">
        <v>1105030016</v>
      </c>
    </row>
    <row r="1057" spans="1:7">
      <c r="A1057" s="12">
        <v>42954</v>
      </c>
      <c r="B1057">
        <v>3212.780029</v>
      </c>
      <c r="C1057">
        <v>3397.679932</v>
      </c>
      <c r="D1057">
        <v>3180.889893</v>
      </c>
      <c r="E1057">
        <v>3378.9399410000001</v>
      </c>
      <c r="F1057">
        <v>3378.9399410000001</v>
      </c>
      <c r="G1057">
        <v>1482279936</v>
      </c>
    </row>
    <row r="1058" spans="1:7">
      <c r="A1058" s="12">
        <v>42955</v>
      </c>
      <c r="B1058">
        <v>3370.219971</v>
      </c>
      <c r="C1058">
        <v>3484.8500979999999</v>
      </c>
      <c r="D1058">
        <v>3345.830078</v>
      </c>
      <c r="E1058">
        <v>3419.9399410000001</v>
      </c>
      <c r="F1058">
        <v>3419.9399410000001</v>
      </c>
      <c r="G1058">
        <v>1752760064</v>
      </c>
    </row>
    <row r="1059" spans="1:7">
      <c r="A1059" s="12">
        <v>42956</v>
      </c>
      <c r="B1059">
        <v>3420.3999020000001</v>
      </c>
      <c r="C1059">
        <v>3422.76001</v>
      </c>
      <c r="D1059">
        <v>3247.669922</v>
      </c>
      <c r="E1059">
        <v>3342.469971</v>
      </c>
      <c r="F1059">
        <v>3342.469971</v>
      </c>
      <c r="G1059">
        <v>1468960000</v>
      </c>
    </row>
    <row r="1060" spans="1:7">
      <c r="A1060" s="12">
        <v>42957</v>
      </c>
      <c r="B1060">
        <v>3341.8400879999999</v>
      </c>
      <c r="C1060">
        <v>3453.4499510000001</v>
      </c>
      <c r="D1060">
        <v>3319.469971</v>
      </c>
      <c r="E1060">
        <v>3381.280029</v>
      </c>
      <c r="F1060">
        <v>3381.280029</v>
      </c>
      <c r="G1060">
        <v>1515110016</v>
      </c>
    </row>
    <row r="1061" spans="1:7">
      <c r="A1061" s="12">
        <v>42958</v>
      </c>
      <c r="B1061">
        <v>3373.820068</v>
      </c>
      <c r="C1061">
        <v>3679.719971</v>
      </c>
      <c r="D1061">
        <v>3372.1201169999999</v>
      </c>
      <c r="E1061">
        <v>3650.6201169999999</v>
      </c>
      <c r="F1061">
        <v>3650.6201169999999</v>
      </c>
      <c r="G1061">
        <v>2021190016</v>
      </c>
    </row>
    <row r="1062" spans="1:7">
      <c r="A1062" s="12">
        <v>42959</v>
      </c>
      <c r="B1062">
        <v>3650.6298830000001</v>
      </c>
      <c r="C1062">
        <v>3949.919922</v>
      </c>
      <c r="D1062">
        <v>3613.6999510000001</v>
      </c>
      <c r="E1062">
        <v>3884.709961</v>
      </c>
      <c r="F1062">
        <v>3884.709961</v>
      </c>
      <c r="G1062">
        <v>2219589888</v>
      </c>
    </row>
    <row r="1063" spans="1:7">
      <c r="A1063" s="12">
        <v>42960</v>
      </c>
      <c r="B1063">
        <v>3880.040039</v>
      </c>
      <c r="C1063">
        <v>4208.3901370000003</v>
      </c>
      <c r="D1063">
        <v>3857.8000489999999</v>
      </c>
      <c r="E1063">
        <v>4073.26001</v>
      </c>
      <c r="F1063">
        <v>4073.26001</v>
      </c>
      <c r="G1063">
        <v>3159089920</v>
      </c>
    </row>
    <row r="1064" spans="1:7">
      <c r="A1064" s="12">
        <v>42961</v>
      </c>
      <c r="B1064">
        <v>4066.1000979999999</v>
      </c>
      <c r="C1064">
        <v>4325.1298829999996</v>
      </c>
      <c r="D1064">
        <v>3989.1599120000001</v>
      </c>
      <c r="E1064">
        <v>4325.1298829999996</v>
      </c>
      <c r="F1064">
        <v>4325.1298829999996</v>
      </c>
      <c r="G1064">
        <v>2463089920</v>
      </c>
    </row>
    <row r="1065" spans="1:7">
      <c r="A1065" s="12">
        <v>42962</v>
      </c>
      <c r="B1065">
        <v>4326.9902339999999</v>
      </c>
      <c r="C1065">
        <v>4455.9702150000003</v>
      </c>
      <c r="D1065">
        <v>3906.179932</v>
      </c>
      <c r="E1065">
        <v>4181.9301759999998</v>
      </c>
      <c r="F1065">
        <v>4181.9301759999998</v>
      </c>
      <c r="G1065">
        <v>3258050048</v>
      </c>
    </row>
    <row r="1066" spans="1:7">
      <c r="A1066" s="12">
        <v>42963</v>
      </c>
      <c r="B1066">
        <v>4200.3398440000001</v>
      </c>
      <c r="C1066">
        <v>4381.2299800000001</v>
      </c>
      <c r="D1066">
        <v>3994.419922</v>
      </c>
      <c r="E1066">
        <v>4376.6298829999996</v>
      </c>
      <c r="F1066">
        <v>4376.6298829999996</v>
      </c>
      <c r="G1066">
        <v>2272039936</v>
      </c>
    </row>
    <row r="1067" spans="1:7">
      <c r="A1067" s="12">
        <v>42964</v>
      </c>
      <c r="B1067">
        <v>4384.4399409999996</v>
      </c>
      <c r="C1067">
        <v>4484.7001950000003</v>
      </c>
      <c r="D1067">
        <v>4243.7099609999996</v>
      </c>
      <c r="E1067">
        <v>4331.6899409999996</v>
      </c>
      <c r="F1067">
        <v>4331.6899409999996</v>
      </c>
      <c r="G1067">
        <v>2553359872</v>
      </c>
    </row>
    <row r="1068" spans="1:7">
      <c r="A1068" s="12">
        <v>42965</v>
      </c>
      <c r="B1068">
        <v>4324.3398440000001</v>
      </c>
      <c r="C1068">
        <v>4370.1298829999996</v>
      </c>
      <c r="D1068">
        <v>4015.3999020000001</v>
      </c>
      <c r="E1068">
        <v>4160.6201170000004</v>
      </c>
      <c r="F1068">
        <v>4160.6201170000004</v>
      </c>
      <c r="G1068">
        <v>2941710080</v>
      </c>
    </row>
    <row r="1069" spans="1:7">
      <c r="A1069" s="12">
        <v>42966</v>
      </c>
      <c r="B1069">
        <v>4137.75</v>
      </c>
      <c r="C1069">
        <v>4243.2597660000001</v>
      </c>
      <c r="D1069">
        <v>3970.5500489999999</v>
      </c>
      <c r="E1069">
        <v>4193.7001950000003</v>
      </c>
      <c r="F1069">
        <v>4193.7001950000003</v>
      </c>
      <c r="G1069">
        <v>2975820032</v>
      </c>
    </row>
    <row r="1070" spans="1:7">
      <c r="A1070" s="12">
        <v>42967</v>
      </c>
      <c r="B1070">
        <v>4189.3100590000004</v>
      </c>
      <c r="C1070">
        <v>4196.2900390000004</v>
      </c>
      <c r="D1070">
        <v>4069.8798830000001</v>
      </c>
      <c r="E1070">
        <v>4087.6599120000001</v>
      </c>
      <c r="F1070">
        <v>4087.6599120000001</v>
      </c>
      <c r="G1070">
        <v>2109769984</v>
      </c>
    </row>
    <row r="1071" spans="1:7">
      <c r="A1071" s="12">
        <v>42968</v>
      </c>
      <c r="B1071">
        <v>4090.4799800000001</v>
      </c>
      <c r="C1071">
        <v>4109.1401370000003</v>
      </c>
      <c r="D1071">
        <v>3988.6000979999999</v>
      </c>
      <c r="E1071">
        <v>4001.73999</v>
      </c>
      <c r="F1071">
        <v>4001.73999</v>
      </c>
      <c r="G1071">
        <v>2800890112</v>
      </c>
    </row>
    <row r="1072" spans="1:7">
      <c r="A1072" s="12">
        <v>42969</v>
      </c>
      <c r="B1072">
        <v>3998.3500979999999</v>
      </c>
      <c r="C1072">
        <v>4128.7597660000001</v>
      </c>
      <c r="D1072">
        <v>3674.580078</v>
      </c>
      <c r="E1072">
        <v>4100.5200199999999</v>
      </c>
      <c r="F1072">
        <v>4100.5200199999999</v>
      </c>
      <c r="G1072">
        <v>3764239872</v>
      </c>
    </row>
    <row r="1073" spans="1:7">
      <c r="A1073" s="12">
        <v>42970</v>
      </c>
      <c r="B1073">
        <v>4089.01001</v>
      </c>
      <c r="C1073">
        <v>4255.7797849999997</v>
      </c>
      <c r="D1073">
        <v>4078.4099120000001</v>
      </c>
      <c r="E1073">
        <v>4151.5200199999999</v>
      </c>
      <c r="F1073">
        <v>4151.5200199999999</v>
      </c>
      <c r="G1073">
        <v>2369819904</v>
      </c>
    </row>
    <row r="1074" spans="1:7">
      <c r="A1074" s="12">
        <v>42971</v>
      </c>
      <c r="B1074">
        <v>4137.6000979999999</v>
      </c>
      <c r="C1074">
        <v>4376.3901370000003</v>
      </c>
      <c r="D1074">
        <v>4130.2597660000001</v>
      </c>
      <c r="E1074">
        <v>4334.6801759999998</v>
      </c>
      <c r="F1074">
        <v>4334.6801759999998</v>
      </c>
      <c r="G1074">
        <v>2037750016</v>
      </c>
    </row>
    <row r="1075" spans="1:7">
      <c r="A1075" s="12">
        <v>42972</v>
      </c>
      <c r="B1075">
        <v>4332.8198240000002</v>
      </c>
      <c r="C1075">
        <v>4455.7001950000003</v>
      </c>
      <c r="D1075">
        <v>4307.3500979999999</v>
      </c>
      <c r="E1075">
        <v>4371.6000979999999</v>
      </c>
      <c r="F1075">
        <v>4371.6000979999999</v>
      </c>
      <c r="G1075">
        <v>1727970048</v>
      </c>
    </row>
    <row r="1076" spans="1:7">
      <c r="A1076" s="12">
        <v>42973</v>
      </c>
      <c r="B1076">
        <v>4372.0600590000004</v>
      </c>
      <c r="C1076">
        <v>4379.2797849999997</v>
      </c>
      <c r="D1076">
        <v>4269.5200199999999</v>
      </c>
      <c r="E1076">
        <v>4352.3999020000001</v>
      </c>
      <c r="F1076">
        <v>4352.3999020000001</v>
      </c>
      <c r="G1076">
        <v>1511609984</v>
      </c>
    </row>
    <row r="1077" spans="1:7">
      <c r="A1077" s="12">
        <v>42974</v>
      </c>
      <c r="B1077">
        <v>4345.1000979999999</v>
      </c>
      <c r="C1077">
        <v>4416.5898440000001</v>
      </c>
      <c r="D1077">
        <v>4317.2900390000004</v>
      </c>
      <c r="E1077">
        <v>4382.8798829999996</v>
      </c>
      <c r="F1077">
        <v>4382.8798829999996</v>
      </c>
      <c r="G1077">
        <v>1537459968</v>
      </c>
    </row>
    <row r="1078" spans="1:7">
      <c r="A1078" s="12">
        <v>42975</v>
      </c>
      <c r="B1078">
        <v>4384.4501950000003</v>
      </c>
      <c r="C1078">
        <v>4403.9301759999998</v>
      </c>
      <c r="D1078">
        <v>4224.6401370000003</v>
      </c>
      <c r="E1078">
        <v>4382.6601559999999</v>
      </c>
      <c r="F1078">
        <v>4382.6601559999999</v>
      </c>
      <c r="G1078">
        <v>1959330048</v>
      </c>
    </row>
    <row r="1079" spans="1:7">
      <c r="A1079" s="12">
        <v>42976</v>
      </c>
      <c r="B1079">
        <v>4389.2099609999996</v>
      </c>
      <c r="C1079">
        <v>4625.6801759999998</v>
      </c>
      <c r="D1079">
        <v>4352.1298829999996</v>
      </c>
      <c r="E1079">
        <v>4579.0200199999999</v>
      </c>
      <c r="F1079">
        <v>4579.0200199999999</v>
      </c>
      <c r="G1079">
        <v>2486080000</v>
      </c>
    </row>
    <row r="1080" spans="1:7">
      <c r="A1080" s="12">
        <v>42977</v>
      </c>
      <c r="B1080">
        <v>4570.3598629999997</v>
      </c>
      <c r="C1080">
        <v>4626.5200199999999</v>
      </c>
      <c r="D1080">
        <v>4471.4101559999999</v>
      </c>
      <c r="E1080">
        <v>4565.2998049999997</v>
      </c>
      <c r="F1080">
        <v>4565.2998049999997</v>
      </c>
      <c r="G1080">
        <v>1937849984</v>
      </c>
    </row>
    <row r="1081" spans="1:7">
      <c r="A1081" s="12">
        <v>42978</v>
      </c>
      <c r="B1081">
        <v>4555.5898440000001</v>
      </c>
      <c r="C1081">
        <v>4736.0498049999997</v>
      </c>
      <c r="D1081">
        <v>4549.3999020000001</v>
      </c>
      <c r="E1081">
        <v>4703.3901370000003</v>
      </c>
      <c r="F1081">
        <v>4703.3901370000003</v>
      </c>
      <c r="G1081">
        <v>1944930048</v>
      </c>
    </row>
    <row r="1082" spans="1:7">
      <c r="A1082" s="12">
        <v>42979</v>
      </c>
      <c r="B1082">
        <v>4701.7597660000001</v>
      </c>
      <c r="C1082">
        <v>4892.0097660000001</v>
      </c>
      <c r="D1082">
        <v>4678.5297849999997</v>
      </c>
      <c r="E1082">
        <v>4892.0097660000001</v>
      </c>
      <c r="F1082">
        <v>4892.0097660000001</v>
      </c>
      <c r="G1082">
        <v>2599079936</v>
      </c>
    </row>
    <row r="1083" spans="1:7">
      <c r="A1083" s="12">
        <v>42980</v>
      </c>
      <c r="B1083">
        <v>4901.419922</v>
      </c>
      <c r="C1083">
        <v>4975.0400390000004</v>
      </c>
      <c r="D1083">
        <v>4469.2402339999999</v>
      </c>
      <c r="E1083">
        <v>4578.7700199999999</v>
      </c>
      <c r="F1083">
        <v>4578.7700199999999</v>
      </c>
      <c r="G1083">
        <v>2722139904</v>
      </c>
    </row>
    <row r="1084" spans="1:7">
      <c r="A1084" s="12">
        <v>42981</v>
      </c>
      <c r="B1084">
        <v>4585.2700199999999</v>
      </c>
      <c r="C1084">
        <v>4714.080078</v>
      </c>
      <c r="D1084">
        <v>4417.5898440000001</v>
      </c>
      <c r="E1084">
        <v>4582.9599609999996</v>
      </c>
      <c r="F1084">
        <v>4582.9599609999996</v>
      </c>
      <c r="G1084">
        <v>1933190016</v>
      </c>
    </row>
    <row r="1085" spans="1:7">
      <c r="A1085" s="12">
        <v>42982</v>
      </c>
      <c r="B1085">
        <v>4591.6298829999996</v>
      </c>
      <c r="C1085">
        <v>4591.6298829999996</v>
      </c>
      <c r="D1085">
        <v>4108.3999020000001</v>
      </c>
      <c r="E1085">
        <v>4236.3100590000004</v>
      </c>
      <c r="F1085">
        <v>4236.3100590000004</v>
      </c>
      <c r="G1085">
        <v>2987330048</v>
      </c>
    </row>
    <row r="1086" spans="1:7">
      <c r="A1086" s="12">
        <v>42983</v>
      </c>
      <c r="B1086">
        <v>4228.2900390000004</v>
      </c>
      <c r="C1086">
        <v>4427.8398440000001</v>
      </c>
      <c r="D1086">
        <v>3998.110107</v>
      </c>
      <c r="E1086">
        <v>4376.5297849999997</v>
      </c>
      <c r="F1086">
        <v>4376.5297849999997</v>
      </c>
      <c r="G1086">
        <v>2697969920</v>
      </c>
    </row>
    <row r="1087" spans="1:7">
      <c r="A1087" s="12">
        <v>42984</v>
      </c>
      <c r="B1087">
        <v>4376.5898440000001</v>
      </c>
      <c r="C1087">
        <v>4617.25</v>
      </c>
      <c r="D1087">
        <v>4376.5898440000001</v>
      </c>
      <c r="E1087">
        <v>4597.1201170000004</v>
      </c>
      <c r="F1087">
        <v>4597.1201170000004</v>
      </c>
      <c r="G1087">
        <v>2172100096</v>
      </c>
    </row>
    <row r="1088" spans="1:7">
      <c r="A1088" s="12">
        <v>42985</v>
      </c>
      <c r="B1088">
        <v>4589.1401370000003</v>
      </c>
      <c r="C1088">
        <v>4655.0400390000004</v>
      </c>
      <c r="D1088">
        <v>4491.330078</v>
      </c>
      <c r="E1088">
        <v>4599.8798829999996</v>
      </c>
      <c r="F1088">
        <v>4599.8798829999996</v>
      </c>
      <c r="G1088">
        <v>1844620032</v>
      </c>
    </row>
    <row r="1089" spans="1:7">
      <c r="A1089" s="12">
        <v>42986</v>
      </c>
      <c r="B1089">
        <v>4605.1601559999999</v>
      </c>
      <c r="C1089">
        <v>4661</v>
      </c>
      <c r="D1089">
        <v>4075.179932</v>
      </c>
      <c r="E1089">
        <v>4228.75</v>
      </c>
      <c r="F1089">
        <v>4228.75</v>
      </c>
      <c r="G1089">
        <v>2700890112</v>
      </c>
    </row>
    <row r="1090" spans="1:7">
      <c r="A1090" s="12">
        <v>42987</v>
      </c>
      <c r="B1090">
        <v>4229.8100590000004</v>
      </c>
      <c r="C1090">
        <v>4308.8198240000002</v>
      </c>
      <c r="D1090">
        <v>4114.1098629999997</v>
      </c>
      <c r="E1090">
        <v>4226.0600590000004</v>
      </c>
      <c r="F1090">
        <v>4226.0600590000004</v>
      </c>
      <c r="G1090">
        <v>1386230016</v>
      </c>
    </row>
    <row r="1091" spans="1:7">
      <c r="A1091" s="12">
        <v>42988</v>
      </c>
      <c r="B1091">
        <v>4229.3398440000001</v>
      </c>
      <c r="C1091">
        <v>4245.4399409999996</v>
      </c>
      <c r="D1091">
        <v>3951.040039</v>
      </c>
      <c r="E1091">
        <v>4122.9399409999996</v>
      </c>
      <c r="F1091">
        <v>4122.9399409999996</v>
      </c>
      <c r="G1091">
        <v>1679090048</v>
      </c>
    </row>
    <row r="1092" spans="1:7">
      <c r="A1092" s="12">
        <v>42989</v>
      </c>
      <c r="B1092">
        <v>4122.4702150000003</v>
      </c>
      <c r="C1092">
        <v>4261.669922</v>
      </c>
      <c r="D1092">
        <v>4099.3999020000001</v>
      </c>
      <c r="E1092">
        <v>4161.2700199999999</v>
      </c>
      <c r="F1092">
        <v>4161.2700199999999</v>
      </c>
      <c r="G1092">
        <v>1557330048</v>
      </c>
    </row>
    <row r="1093" spans="1:7">
      <c r="A1093" s="12">
        <v>42990</v>
      </c>
      <c r="B1093">
        <v>4168.8798829999996</v>
      </c>
      <c r="C1093">
        <v>4344.6499020000001</v>
      </c>
      <c r="D1093">
        <v>4085.219971</v>
      </c>
      <c r="E1093">
        <v>4130.8100590000004</v>
      </c>
      <c r="F1093">
        <v>4130.8100590000004</v>
      </c>
      <c r="G1093">
        <v>1864530048</v>
      </c>
    </row>
    <row r="1094" spans="1:7">
      <c r="A1094" s="12">
        <v>42991</v>
      </c>
      <c r="B1094">
        <v>4131.9799800000001</v>
      </c>
      <c r="C1094">
        <v>4131.9799800000001</v>
      </c>
      <c r="D1094">
        <v>3789.919922</v>
      </c>
      <c r="E1094">
        <v>3882.5900879999999</v>
      </c>
      <c r="F1094">
        <v>3882.5900879999999</v>
      </c>
      <c r="G1094">
        <v>2219409920</v>
      </c>
    </row>
    <row r="1095" spans="1:7">
      <c r="A1095" s="12">
        <v>42992</v>
      </c>
      <c r="B1095">
        <v>3875.3701169999999</v>
      </c>
      <c r="C1095">
        <v>3920.6000979999999</v>
      </c>
      <c r="D1095">
        <v>3153.860107</v>
      </c>
      <c r="E1095">
        <v>3154.9499510000001</v>
      </c>
      <c r="F1095">
        <v>3154.9499510000001</v>
      </c>
      <c r="G1095">
        <v>2716310016</v>
      </c>
    </row>
    <row r="1096" spans="1:7">
      <c r="A1096" s="12">
        <v>42993</v>
      </c>
      <c r="B1096">
        <v>3166.3000489999999</v>
      </c>
      <c r="C1096">
        <v>3733.4499510000001</v>
      </c>
      <c r="D1096">
        <v>2946.6201169999999</v>
      </c>
      <c r="E1096">
        <v>3637.5200199999999</v>
      </c>
      <c r="F1096">
        <v>3637.5200199999999</v>
      </c>
      <c r="G1096">
        <v>4148069888</v>
      </c>
    </row>
    <row r="1097" spans="1:7">
      <c r="A1097" s="12">
        <v>42994</v>
      </c>
      <c r="B1097">
        <v>3637.75</v>
      </c>
      <c r="C1097">
        <v>3808.8400879999999</v>
      </c>
      <c r="D1097">
        <v>3487.790039</v>
      </c>
      <c r="E1097">
        <v>3625.040039</v>
      </c>
      <c r="F1097">
        <v>3625.040039</v>
      </c>
      <c r="G1097">
        <v>1818400000</v>
      </c>
    </row>
    <row r="1098" spans="1:7">
      <c r="A1098" s="12">
        <v>42995</v>
      </c>
      <c r="B1098">
        <v>3606.280029</v>
      </c>
      <c r="C1098">
        <v>3664.8100589999999</v>
      </c>
      <c r="D1098">
        <v>3445.639893</v>
      </c>
      <c r="E1098">
        <v>3582.8798830000001</v>
      </c>
      <c r="F1098">
        <v>3582.8798830000001</v>
      </c>
      <c r="G1098">
        <v>1239149952</v>
      </c>
    </row>
    <row r="1099" spans="1:7">
      <c r="A1099" s="12">
        <v>42996</v>
      </c>
      <c r="B1099">
        <v>3591.0900879999999</v>
      </c>
      <c r="C1099">
        <v>4079.2299800000001</v>
      </c>
      <c r="D1099">
        <v>3591.0900879999999</v>
      </c>
      <c r="E1099">
        <v>4065.1999510000001</v>
      </c>
      <c r="F1099">
        <v>4065.1999510000001</v>
      </c>
      <c r="G1099">
        <v>1943209984</v>
      </c>
    </row>
    <row r="1100" spans="1:7">
      <c r="A1100" s="12">
        <v>42997</v>
      </c>
      <c r="B1100">
        <v>4073.790039</v>
      </c>
      <c r="C1100">
        <v>4094.070068</v>
      </c>
      <c r="D1100">
        <v>3868.8701169999999</v>
      </c>
      <c r="E1100">
        <v>3924.969971</v>
      </c>
      <c r="F1100">
        <v>3924.969971</v>
      </c>
      <c r="G1100">
        <v>1563980032</v>
      </c>
    </row>
    <row r="1101" spans="1:7">
      <c r="A1101" s="12">
        <v>42998</v>
      </c>
      <c r="B1101">
        <v>3916.360107</v>
      </c>
      <c r="C1101">
        <v>4031.389893</v>
      </c>
      <c r="D1101">
        <v>3857.7299800000001</v>
      </c>
      <c r="E1101">
        <v>3905.9499510000001</v>
      </c>
      <c r="F1101">
        <v>3905.9499510000001</v>
      </c>
      <c r="G1101">
        <v>1213830016</v>
      </c>
    </row>
    <row r="1102" spans="1:7">
      <c r="A1102" s="12">
        <v>42999</v>
      </c>
      <c r="B1102">
        <v>3901.469971</v>
      </c>
      <c r="C1102">
        <v>3916.419922</v>
      </c>
      <c r="D1102">
        <v>3613.6298830000001</v>
      </c>
      <c r="E1102">
        <v>3631.040039</v>
      </c>
      <c r="F1102">
        <v>3631.040039</v>
      </c>
      <c r="G1102">
        <v>1411480064</v>
      </c>
    </row>
    <row r="1103" spans="1:7">
      <c r="A1103" s="12">
        <v>43000</v>
      </c>
      <c r="B1103">
        <v>3628.0200199999999</v>
      </c>
      <c r="C1103">
        <v>3758.2700199999999</v>
      </c>
      <c r="D1103">
        <v>3553.530029</v>
      </c>
      <c r="E1103">
        <v>3630.6999510000001</v>
      </c>
      <c r="F1103">
        <v>3630.6999510000001</v>
      </c>
      <c r="G1103">
        <v>1194829952</v>
      </c>
    </row>
    <row r="1104" spans="1:7">
      <c r="A1104" s="12">
        <v>43001</v>
      </c>
      <c r="B1104">
        <v>3629.919922</v>
      </c>
      <c r="C1104">
        <v>3819.209961</v>
      </c>
      <c r="D1104">
        <v>3594.580078</v>
      </c>
      <c r="E1104">
        <v>3792.3999020000001</v>
      </c>
      <c r="F1104">
        <v>3792.3999020000001</v>
      </c>
      <c r="G1104">
        <v>928113984</v>
      </c>
    </row>
    <row r="1105" spans="1:7">
      <c r="A1105" s="12">
        <v>43002</v>
      </c>
      <c r="B1105">
        <v>3796.1499020000001</v>
      </c>
      <c r="C1105">
        <v>3796.1499020000001</v>
      </c>
      <c r="D1105">
        <v>3666.8999020000001</v>
      </c>
      <c r="E1105">
        <v>3682.8400879999999</v>
      </c>
      <c r="F1105">
        <v>3682.8400879999999</v>
      </c>
      <c r="G1105">
        <v>768014976</v>
      </c>
    </row>
    <row r="1106" spans="1:7">
      <c r="A1106" s="12">
        <v>43003</v>
      </c>
      <c r="B1106">
        <v>3681.580078</v>
      </c>
      <c r="C1106">
        <v>3950.25</v>
      </c>
      <c r="D1106">
        <v>3681.580078</v>
      </c>
      <c r="E1106">
        <v>3926.070068</v>
      </c>
      <c r="F1106">
        <v>3926.070068</v>
      </c>
      <c r="G1106">
        <v>1374210048</v>
      </c>
    </row>
    <row r="1107" spans="1:7">
      <c r="A1107" s="12">
        <v>43004</v>
      </c>
      <c r="B1107">
        <v>3928.4099120000001</v>
      </c>
      <c r="C1107">
        <v>3969.889893</v>
      </c>
      <c r="D1107">
        <v>3869.8999020000001</v>
      </c>
      <c r="E1107">
        <v>3892.3500979999999</v>
      </c>
      <c r="F1107">
        <v>3892.3500979999999</v>
      </c>
      <c r="G1107">
        <v>1043740032</v>
      </c>
    </row>
    <row r="1108" spans="1:7">
      <c r="A1108" s="12">
        <v>43005</v>
      </c>
      <c r="B1108">
        <v>3892.9399410000001</v>
      </c>
      <c r="C1108">
        <v>4210.0498049999997</v>
      </c>
      <c r="D1108">
        <v>3884.820068</v>
      </c>
      <c r="E1108">
        <v>4200.669922</v>
      </c>
      <c r="F1108">
        <v>4200.669922</v>
      </c>
      <c r="G1108">
        <v>1686880000</v>
      </c>
    </row>
    <row r="1109" spans="1:7">
      <c r="A1109" s="12">
        <v>43006</v>
      </c>
      <c r="B1109">
        <v>4197.1298829999996</v>
      </c>
      <c r="C1109">
        <v>4279.3100590000004</v>
      </c>
      <c r="D1109">
        <v>4109.7001950000003</v>
      </c>
      <c r="E1109">
        <v>4174.7299800000001</v>
      </c>
      <c r="F1109">
        <v>4174.7299800000001</v>
      </c>
      <c r="G1109">
        <v>1712320000</v>
      </c>
    </row>
    <row r="1110" spans="1:7">
      <c r="A1110" s="12">
        <v>43007</v>
      </c>
      <c r="B1110">
        <v>4171.6201170000004</v>
      </c>
      <c r="C1110">
        <v>4214.6298829999996</v>
      </c>
      <c r="D1110">
        <v>4039.290039</v>
      </c>
      <c r="E1110">
        <v>4163.0698240000002</v>
      </c>
      <c r="F1110">
        <v>4163.0698240000002</v>
      </c>
      <c r="G1110">
        <v>1367049984</v>
      </c>
    </row>
    <row r="1111" spans="1:7">
      <c r="A1111" s="12">
        <v>43008</v>
      </c>
      <c r="B1111">
        <v>4166.1098629999997</v>
      </c>
      <c r="C1111">
        <v>4358.4301759999998</v>
      </c>
      <c r="D1111">
        <v>4160.8598629999997</v>
      </c>
      <c r="E1111">
        <v>4338.7099609999996</v>
      </c>
      <c r="F1111">
        <v>4338.7099609999996</v>
      </c>
      <c r="G1111">
        <v>1207449984</v>
      </c>
    </row>
    <row r="1112" spans="1:7">
      <c r="A1112" s="12">
        <v>43009</v>
      </c>
      <c r="B1112">
        <v>4341.0498049999997</v>
      </c>
      <c r="C1112">
        <v>4403.7402339999999</v>
      </c>
      <c r="D1112">
        <v>4269.8100590000004</v>
      </c>
      <c r="E1112">
        <v>4403.7402339999999</v>
      </c>
      <c r="F1112">
        <v>4403.7402339999999</v>
      </c>
      <c r="G1112">
        <v>1208210048</v>
      </c>
    </row>
    <row r="1113" spans="1:7">
      <c r="A1113" s="12">
        <v>43010</v>
      </c>
      <c r="B1113">
        <v>4395.8100590000004</v>
      </c>
      <c r="C1113">
        <v>4470.2299800000001</v>
      </c>
      <c r="D1113">
        <v>4377.4599609999996</v>
      </c>
      <c r="E1113">
        <v>4409.3198240000002</v>
      </c>
      <c r="F1113">
        <v>4409.3198240000002</v>
      </c>
      <c r="G1113">
        <v>1431730048</v>
      </c>
    </row>
    <row r="1114" spans="1:7">
      <c r="A1114" s="12">
        <v>43011</v>
      </c>
      <c r="B1114">
        <v>4408.4599609999996</v>
      </c>
      <c r="C1114">
        <v>4432.4702150000003</v>
      </c>
      <c r="D1114">
        <v>4258.8901370000003</v>
      </c>
      <c r="E1114">
        <v>4317.4799800000001</v>
      </c>
      <c r="F1114">
        <v>4317.4799800000001</v>
      </c>
      <c r="G1114">
        <v>1288019968</v>
      </c>
    </row>
    <row r="1115" spans="1:7">
      <c r="A1115" s="12">
        <v>43012</v>
      </c>
      <c r="B1115">
        <v>4319.3701170000004</v>
      </c>
      <c r="C1115">
        <v>4352.3100590000004</v>
      </c>
      <c r="D1115">
        <v>4210.419922</v>
      </c>
      <c r="E1115">
        <v>4229.3598629999997</v>
      </c>
      <c r="F1115">
        <v>4229.3598629999997</v>
      </c>
      <c r="G1115">
        <v>1116770048</v>
      </c>
    </row>
    <row r="1116" spans="1:7">
      <c r="A1116" s="12">
        <v>43013</v>
      </c>
      <c r="B1116">
        <v>4229.8798829999996</v>
      </c>
      <c r="C1116">
        <v>4362.6401370000003</v>
      </c>
      <c r="D1116">
        <v>4164.0498049999997</v>
      </c>
      <c r="E1116">
        <v>4328.4101559999999</v>
      </c>
      <c r="F1116">
        <v>4328.4101559999999</v>
      </c>
      <c r="G1116">
        <v>1161769984</v>
      </c>
    </row>
    <row r="1117" spans="1:7">
      <c r="A1117" s="12">
        <v>43014</v>
      </c>
      <c r="B1117">
        <v>4324.4599609999996</v>
      </c>
      <c r="C1117">
        <v>4413.2700199999999</v>
      </c>
      <c r="D1117">
        <v>4320.5297849999997</v>
      </c>
      <c r="E1117">
        <v>4370.8100590000004</v>
      </c>
      <c r="F1117">
        <v>4370.8100590000004</v>
      </c>
      <c r="G1117">
        <v>1069939968</v>
      </c>
    </row>
    <row r="1118" spans="1:7">
      <c r="A1118" s="12">
        <v>43015</v>
      </c>
      <c r="B1118">
        <v>4369.3500979999999</v>
      </c>
      <c r="C1118">
        <v>4443.8798829999996</v>
      </c>
      <c r="D1118">
        <v>4321.0498049999997</v>
      </c>
      <c r="E1118">
        <v>4426.8901370000003</v>
      </c>
      <c r="F1118">
        <v>4426.8901370000003</v>
      </c>
      <c r="G1118">
        <v>906928000</v>
      </c>
    </row>
    <row r="1119" spans="1:7">
      <c r="A1119" s="12">
        <v>43016</v>
      </c>
      <c r="B1119">
        <v>4429.669922</v>
      </c>
      <c r="C1119">
        <v>4624.1401370000003</v>
      </c>
      <c r="D1119">
        <v>4405.6401370000003</v>
      </c>
      <c r="E1119">
        <v>4610.4799800000001</v>
      </c>
      <c r="F1119">
        <v>4610.4799800000001</v>
      </c>
      <c r="G1119">
        <v>1313869952</v>
      </c>
    </row>
    <row r="1120" spans="1:7">
      <c r="A1120" s="12">
        <v>43017</v>
      </c>
      <c r="B1120">
        <v>4614.5200199999999</v>
      </c>
      <c r="C1120">
        <v>4878.7099609999996</v>
      </c>
      <c r="D1120">
        <v>4564.25</v>
      </c>
      <c r="E1120">
        <v>4772.0200199999999</v>
      </c>
      <c r="F1120">
        <v>4772.0200199999999</v>
      </c>
      <c r="G1120">
        <v>1968739968</v>
      </c>
    </row>
    <row r="1121" spans="1:7">
      <c r="A1121" s="12">
        <v>43018</v>
      </c>
      <c r="B1121">
        <v>4776.2099609999996</v>
      </c>
      <c r="C1121">
        <v>4922.169922</v>
      </c>
      <c r="D1121">
        <v>4765.1000979999999</v>
      </c>
      <c r="E1121">
        <v>4781.9902339999999</v>
      </c>
      <c r="F1121">
        <v>4781.9902339999999</v>
      </c>
      <c r="G1121">
        <v>1597139968</v>
      </c>
    </row>
    <row r="1122" spans="1:7">
      <c r="A1122" s="12">
        <v>43019</v>
      </c>
      <c r="B1122">
        <v>4789.25</v>
      </c>
      <c r="C1122">
        <v>4873.7299800000001</v>
      </c>
      <c r="D1122">
        <v>4751.6298829999996</v>
      </c>
      <c r="E1122">
        <v>4826.4799800000001</v>
      </c>
      <c r="F1122">
        <v>4826.4799800000001</v>
      </c>
      <c r="G1122">
        <v>1222279936</v>
      </c>
    </row>
    <row r="1123" spans="1:7">
      <c r="A1123" s="12">
        <v>43020</v>
      </c>
      <c r="B1123">
        <v>4829.580078</v>
      </c>
      <c r="C1123">
        <v>5446.9101559999999</v>
      </c>
      <c r="D1123">
        <v>4822</v>
      </c>
      <c r="E1123">
        <v>5446.9101559999999</v>
      </c>
      <c r="F1123">
        <v>5446.9101559999999</v>
      </c>
      <c r="G1123">
        <v>2791610112</v>
      </c>
    </row>
    <row r="1124" spans="1:7">
      <c r="A1124" s="12">
        <v>43021</v>
      </c>
      <c r="B1124">
        <v>5464.1601559999999</v>
      </c>
      <c r="C1124">
        <v>5840.2998049999997</v>
      </c>
      <c r="D1124">
        <v>5436.8500979999999</v>
      </c>
      <c r="E1124">
        <v>5647.2099609999996</v>
      </c>
      <c r="F1124">
        <v>5647.2099609999996</v>
      </c>
      <c r="G1124">
        <v>3615480064</v>
      </c>
    </row>
    <row r="1125" spans="1:7">
      <c r="A1125" s="12">
        <v>43022</v>
      </c>
      <c r="B1125">
        <v>5643.5297849999997</v>
      </c>
      <c r="C1125">
        <v>5837.7001950000003</v>
      </c>
      <c r="D1125">
        <v>5591.6401370000003</v>
      </c>
      <c r="E1125">
        <v>5831.7900390000004</v>
      </c>
      <c r="F1125">
        <v>5831.7900390000004</v>
      </c>
      <c r="G1125">
        <v>1669030016</v>
      </c>
    </row>
    <row r="1126" spans="1:7">
      <c r="A1126" s="12">
        <v>43023</v>
      </c>
      <c r="B1126">
        <v>5835.9599609999996</v>
      </c>
      <c r="C1126">
        <v>5852.4799800000001</v>
      </c>
      <c r="D1126">
        <v>5478.6098629999997</v>
      </c>
      <c r="E1126">
        <v>5678.1899409999996</v>
      </c>
      <c r="F1126">
        <v>5678.1899409999996</v>
      </c>
      <c r="G1126">
        <v>1976039936</v>
      </c>
    </row>
    <row r="1127" spans="1:7">
      <c r="A1127" s="12">
        <v>43024</v>
      </c>
      <c r="B1127">
        <v>5687.5698240000002</v>
      </c>
      <c r="C1127">
        <v>5776.2299800000001</v>
      </c>
      <c r="D1127">
        <v>5544.2099609999996</v>
      </c>
      <c r="E1127">
        <v>5725.5898440000001</v>
      </c>
      <c r="F1127">
        <v>5725.5898440000001</v>
      </c>
      <c r="G1127">
        <v>2008070016</v>
      </c>
    </row>
    <row r="1128" spans="1:7">
      <c r="A1128" s="12">
        <v>43025</v>
      </c>
      <c r="B1128">
        <v>5741.580078</v>
      </c>
      <c r="C1128">
        <v>5800.3500979999999</v>
      </c>
      <c r="D1128">
        <v>5472.7202150000003</v>
      </c>
      <c r="E1128">
        <v>5605.5097660000001</v>
      </c>
      <c r="F1128">
        <v>5605.5097660000001</v>
      </c>
      <c r="G1128">
        <v>1821570048</v>
      </c>
    </row>
    <row r="1129" spans="1:7">
      <c r="A1129" s="12">
        <v>43026</v>
      </c>
      <c r="B1129">
        <v>5603.8198240000002</v>
      </c>
      <c r="C1129">
        <v>5603.8198240000002</v>
      </c>
      <c r="D1129">
        <v>5151.4399409999996</v>
      </c>
      <c r="E1129">
        <v>5590.6899409999996</v>
      </c>
      <c r="F1129">
        <v>5590.6899409999996</v>
      </c>
      <c r="G1129">
        <v>2399269888</v>
      </c>
    </row>
    <row r="1130" spans="1:7">
      <c r="A1130" s="12">
        <v>43027</v>
      </c>
      <c r="B1130">
        <v>5583.7402339999999</v>
      </c>
      <c r="C1130">
        <v>5744.3500979999999</v>
      </c>
      <c r="D1130">
        <v>5531.0600590000004</v>
      </c>
      <c r="E1130">
        <v>5708.5200199999999</v>
      </c>
      <c r="F1130">
        <v>5708.5200199999999</v>
      </c>
      <c r="G1130">
        <v>1780540032</v>
      </c>
    </row>
    <row r="1131" spans="1:7">
      <c r="A1131" s="12">
        <v>43028</v>
      </c>
      <c r="B1131">
        <v>5708.1098629999997</v>
      </c>
      <c r="C1131">
        <v>6060.1098629999997</v>
      </c>
      <c r="D1131">
        <v>5627.2299800000001</v>
      </c>
      <c r="E1131">
        <v>6011.4501950000003</v>
      </c>
      <c r="F1131">
        <v>6011.4501950000003</v>
      </c>
      <c r="G1131">
        <v>2354429952</v>
      </c>
    </row>
    <row r="1132" spans="1:7">
      <c r="A1132" s="12">
        <v>43029</v>
      </c>
      <c r="B1132">
        <v>5996.7900390000004</v>
      </c>
      <c r="C1132">
        <v>6194.8798829999996</v>
      </c>
      <c r="D1132">
        <v>5965.0698240000002</v>
      </c>
      <c r="E1132">
        <v>6031.6000979999999</v>
      </c>
      <c r="F1132">
        <v>6031.6000979999999</v>
      </c>
      <c r="G1132">
        <v>2207099904</v>
      </c>
    </row>
    <row r="1133" spans="1:7">
      <c r="A1133" s="12">
        <v>43030</v>
      </c>
      <c r="B1133">
        <v>6036.6601559999999</v>
      </c>
      <c r="C1133">
        <v>6076.2597660000001</v>
      </c>
      <c r="D1133">
        <v>5792.3398440000001</v>
      </c>
      <c r="E1133">
        <v>6008.419922</v>
      </c>
      <c r="F1133">
        <v>6008.419922</v>
      </c>
      <c r="G1133">
        <v>2034630016</v>
      </c>
    </row>
    <row r="1134" spans="1:7">
      <c r="A1134" s="12">
        <v>43031</v>
      </c>
      <c r="B1134">
        <v>6006</v>
      </c>
      <c r="C1134">
        <v>6075.5898440000001</v>
      </c>
      <c r="D1134">
        <v>5732.4702150000003</v>
      </c>
      <c r="E1134">
        <v>5930.3198240000002</v>
      </c>
      <c r="F1134">
        <v>5930.3198240000002</v>
      </c>
      <c r="G1134">
        <v>2401840128</v>
      </c>
    </row>
    <row r="1135" spans="1:7">
      <c r="A1135" s="12">
        <v>43032</v>
      </c>
      <c r="B1135">
        <v>5935.5200199999999</v>
      </c>
      <c r="C1135">
        <v>5935.5200199999999</v>
      </c>
      <c r="D1135">
        <v>5504.1801759999998</v>
      </c>
      <c r="E1135">
        <v>5526.6401370000003</v>
      </c>
      <c r="F1135">
        <v>5526.6401370000003</v>
      </c>
      <c r="G1135">
        <v>2735699968</v>
      </c>
    </row>
    <row r="1136" spans="1:7">
      <c r="A1136" s="12">
        <v>43033</v>
      </c>
      <c r="B1136">
        <v>5524.6000979999999</v>
      </c>
      <c r="C1136">
        <v>5754.330078</v>
      </c>
      <c r="D1136">
        <v>5397.8798829999996</v>
      </c>
      <c r="E1136">
        <v>5750.7998049999997</v>
      </c>
      <c r="F1136">
        <v>5750.7998049999997</v>
      </c>
      <c r="G1136">
        <v>1966989952</v>
      </c>
    </row>
    <row r="1137" spans="1:7">
      <c r="A1137" s="12">
        <v>43034</v>
      </c>
      <c r="B1137">
        <v>5747.9501950000003</v>
      </c>
      <c r="C1137">
        <v>5976.7998049999997</v>
      </c>
      <c r="D1137">
        <v>5721.2202150000003</v>
      </c>
      <c r="E1137">
        <v>5904.830078</v>
      </c>
      <c r="F1137">
        <v>5904.830078</v>
      </c>
      <c r="G1137">
        <v>1905040000</v>
      </c>
    </row>
    <row r="1138" spans="1:7">
      <c r="A1138" s="12">
        <v>43035</v>
      </c>
      <c r="B1138">
        <v>5899.7402339999999</v>
      </c>
      <c r="C1138">
        <v>5988.3901370000003</v>
      </c>
      <c r="D1138">
        <v>5728.8198240000002</v>
      </c>
      <c r="E1138">
        <v>5780.8999020000001</v>
      </c>
      <c r="F1138">
        <v>5780.8999020000001</v>
      </c>
      <c r="G1138">
        <v>1710130048</v>
      </c>
    </row>
    <row r="1139" spans="1:7">
      <c r="A1139" s="12">
        <v>43036</v>
      </c>
      <c r="B1139">
        <v>5787.8198240000002</v>
      </c>
      <c r="C1139">
        <v>5876.7202150000003</v>
      </c>
      <c r="D1139">
        <v>5689.1899409999996</v>
      </c>
      <c r="E1139">
        <v>5753.0898440000001</v>
      </c>
      <c r="F1139">
        <v>5753.0898440000001</v>
      </c>
      <c r="G1139">
        <v>1403920000</v>
      </c>
    </row>
    <row r="1140" spans="1:7">
      <c r="A1140" s="12">
        <v>43037</v>
      </c>
      <c r="B1140">
        <v>5754.4399409999996</v>
      </c>
      <c r="C1140">
        <v>6255.7099609999996</v>
      </c>
      <c r="D1140">
        <v>5724.580078</v>
      </c>
      <c r="E1140">
        <v>6153.8500979999999</v>
      </c>
      <c r="F1140">
        <v>6153.8500979999999</v>
      </c>
      <c r="G1140">
        <v>2859040000</v>
      </c>
    </row>
    <row r="1141" spans="1:7">
      <c r="A1141" s="12">
        <v>43038</v>
      </c>
      <c r="B1141">
        <v>6114.8500979999999</v>
      </c>
      <c r="C1141">
        <v>6214.9902339999999</v>
      </c>
      <c r="D1141">
        <v>6040.8500979999999</v>
      </c>
      <c r="E1141">
        <v>6130.5297849999997</v>
      </c>
      <c r="F1141">
        <v>6130.5297849999997</v>
      </c>
      <c r="G1141">
        <v>1772150016</v>
      </c>
    </row>
    <row r="1142" spans="1:7">
      <c r="A1142" s="12">
        <v>43039</v>
      </c>
      <c r="B1142">
        <v>6132.0200199999999</v>
      </c>
      <c r="C1142">
        <v>6470.4301759999998</v>
      </c>
      <c r="D1142">
        <v>6103.330078</v>
      </c>
      <c r="E1142">
        <v>6468.3999020000001</v>
      </c>
      <c r="F1142">
        <v>6468.3999020000001</v>
      </c>
      <c r="G1142">
        <v>2311379968</v>
      </c>
    </row>
    <row r="1143" spans="1:7">
      <c r="A1143" s="12">
        <v>43040</v>
      </c>
      <c r="B1143">
        <v>6440.9702150000003</v>
      </c>
      <c r="C1143">
        <v>6767.3100590000004</v>
      </c>
      <c r="D1143">
        <v>6377.8798829999996</v>
      </c>
      <c r="E1143">
        <v>6767.3100590000004</v>
      </c>
      <c r="F1143">
        <v>6767.3100590000004</v>
      </c>
      <c r="G1143">
        <v>2870320128</v>
      </c>
    </row>
    <row r="1144" spans="1:7">
      <c r="A1144" s="12">
        <v>43041</v>
      </c>
      <c r="B1144">
        <v>6777.7700199999999</v>
      </c>
      <c r="C1144">
        <v>7367.330078</v>
      </c>
      <c r="D1144">
        <v>6758.7202150000003</v>
      </c>
      <c r="E1144">
        <v>7078.5</v>
      </c>
      <c r="F1144">
        <v>7078.5</v>
      </c>
      <c r="G1144">
        <v>4653770240</v>
      </c>
    </row>
    <row r="1145" spans="1:7">
      <c r="A1145" s="12">
        <v>43042</v>
      </c>
      <c r="B1145">
        <v>7087.5297849999997</v>
      </c>
      <c r="C1145">
        <v>7461.2900390000004</v>
      </c>
      <c r="D1145">
        <v>7002.9399409999996</v>
      </c>
      <c r="E1145">
        <v>7207.7597660000001</v>
      </c>
      <c r="F1145">
        <v>7207.7597660000001</v>
      </c>
      <c r="G1145">
        <v>3369860096</v>
      </c>
    </row>
    <row r="1146" spans="1:7">
      <c r="A1146" s="12">
        <v>43043</v>
      </c>
      <c r="B1146">
        <v>7164.4799800000001</v>
      </c>
      <c r="C1146">
        <v>7492.8598629999997</v>
      </c>
      <c r="D1146">
        <v>7031.2797849999997</v>
      </c>
      <c r="E1146">
        <v>7379.9501950000003</v>
      </c>
      <c r="F1146">
        <v>7379.9501950000003</v>
      </c>
      <c r="G1146">
        <v>2483800064</v>
      </c>
    </row>
    <row r="1147" spans="1:7">
      <c r="A1147" s="12">
        <v>43044</v>
      </c>
      <c r="B1147">
        <v>7404.5200199999999</v>
      </c>
      <c r="C1147">
        <v>7617.4799800000001</v>
      </c>
      <c r="D1147">
        <v>7333.1899409999996</v>
      </c>
      <c r="E1147">
        <v>7407.4101559999999</v>
      </c>
      <c r="F1147">
        <v>7407.4101559999999</v>
      </c>
      <c r="G1147">
        <v>2380410112</v>
      </c>
    </row>
    <row r="1148" spans="1:7">
      <c r="A1148" s="12">
        <v>43045</v>
      </c>
      <c r="B1148">
        <v>7403.2202150000003</v>
      </c>
      <c r="C1148">
        <v>7445.7700199999999</v>
      </c>
      <c r="D1148">
        <v>7007.3100590000004</v>
      </c>
      <c r="E1148">
        <v>7022.7597660000001</v>
      </c>
      <c r="F1148">
        <v>7022.7597660000001</v>
      </c>
      <c r="G1148">
        <v>3111899904</v>
      </c>
    </row>
    <row r="1149" spans="1:7">
      <c r="A1149" s="12">
        <v>43046</v>
      </c>
      <c r="B1149">
        <v>7023.1000979999999</v>
      </c>
      <c r="C1149">
        <v>7253.3198240000002</v>
      </c>
      <c r="D1149">
        <v>7023.1000979999999</v>
      </c>
      <c r="E1149">
        <v>7144.3798829999996</v>
      </c>
      <c r="F1149">
        <v>7144.3798829999996</v>
      </c>
      <c r="G1149">
        <v>2326340096</v>
      </c>
    </row>
    <row r="1150" spans="1:7">
      <c r="A1150" s="12">
        <v>43047</v>
      </c>
      <c r="B1150">
        <v>7141.3798829999996</v>
      </c>
      <c r="C1150">
        <v>7776.419922</v>
      </c>
      <c r="D1150">
        <v>7114.0200199999999</v>
      </c>
      <c r="E1150">
        <v>7459.6899409999996</v>
      </c>
      <c r="F1150">
        <v>7459.6899409999996</v>
      </c>
      <c r="G1150">
        <v>4602200064</v>
      </c>
    </row>
    <row r="1151" spans="1:7">
      <c r="A1151" s="12">
        <v>43048</v>
      </c>
      <c r="B1151">
        <v>7446.830078</v>
      </c>
      <c r="C1151">
        <v>7446.830078</v>
      </c>
      <c r="D1151">
        <v>7101.5200199999999</v>
      </c>
      <c r="E1151">
        <v>7143.580078</v>
      </c>
      <c r="F1151">
        <v>7143.580078</v>
      </c>
      <c r="G1151">
        <v>3226249984</v>
      </c>
    </row>
    <row r="1152" spans="1:7">
      <c r="A1152" s="12">
        <v>43049</v>
      </c>
      <c r="B1152">
        <v>7173.7299800000001</v>
      </c>
      <c r="C1152">
        <v>7312</v>
      </c>
      <c r="D1152">
        <v>6436.8701170000004</v>
      </c>
      <c r="E1152">
        <v>6618.1401370000003</v>
      </c>
      <c r="F1152">
        <v>6618.1401370000003</v>
      </c>
      <c r="G1152">
        <v>5208249856</v>
      </c>
    </row>
    <row r="1153" spans="1:7">
      <c r="A1153" s="12">
        <v>43050</v>
      </c>
      <c r="B1153">
        <v>6618.6098629999997</v>
      </c>
      <c r="C1153">
        <v>6873.1499020000001</v>
      </c>
      <c r="D1153">
        <v>6204.2202150000003</v>
      </c>
      <c r="E1153">
        <v>6357.6000979999999</v>
      </c>
      <c r="F1153">
        <v>6357.6000979999999</v>
      </c>
      <c r="G1153">
        <v>4908680192</v>
      </c>
    </row>
    <row r="1154" spans="1:7">
      <c r="A1154" s="12">
        <v>43051</v>
      </c>
      <c r="B1154">
        <v>6295.4501950000003</v>
      </c>
      <c r="C1154">
        <v>6625.0498049999997</v>
      </c>
      <c r="D1154">
        <v>5519.0097660000001</v>
      </c>
      <c r="E1154">
        <v>5950.0698240000002</v>
      </c>
      <c r="F1154">
        <v>5950.0698240000002</v>
      </c>
      <c r="G1154">
        <v>8957349888</v>
      </c>
    </row>
    <row r="1155" spans="1:7">
      <c r="A1155" s="12">
        <v>43052</v>
      </c>
      <c r="B1155">
        <v>5938.25</v>
      </c>
      <c r="C1155">
        <v>6811.1899409999996</v>
      </c>
      <c r="D1155">
        <v>5844.2900390000004</v>
      </c>
      <c r="E1155">
        <v>6559.4902339999999</v>
      </c>
      <c r="F1155">
        <v>6559.4902339999999</v>
      </c>
      <c r="G1155">
        <v>6263249920</v>
      </c>
    </row>
    <row r="1156" spans="1:7">
      <c r="A1156" s="12">
        <v>43053</v>
      </c>
      <c r="B1156">
        <v>6561.4799800000001</v>
      </c>
      <c r="C1156">
        <v>6764.9799800000001</v>
      </c>
      <c r="D1156">
        <v>6461.75</v>
      </c>
      <c r="E1156">
        <v>6635.75</v>
      </c>
      <c r="F1156">
        <v>6635.75</v>
      </c>
      <c r="G1156">
        <v>3197110016</v>
      </c>
    </row>
    <row r="1157" spans="1:7">
      <c r="A1157" s="12">
        <v>43054</v>
      </c>
      <c r="B1157">
        <v>6634.7597660000001</v>
      </c>
      <c r="C1157">
        <v>7342.25</v>
      </c>
      <c r="D1157">
        <v>6634.7597660000001</v>
      </c>
      <c r="E1157">
        <v>7315.5400390000004</v>
      </c>
      <c r="F1157">
        <v>7315.5400390000004</v>
      </c>
      <c r="G1157">
        <v>4200880128</v>
      </c>
    </row>
    <row r="1158" spans="1:7">
      <c r="A1158" s="12">
        <v>43055</v>
      </c>
      <c r="B1158">
        <v>7323.2402339999999</v>
      </c>
      <c r="C1158">
        <v>7967.3798829999996</v>
      </c>
      <c r="D1158">
        <v>7176.580078</v>
      </c>
      <c r="E1158">
        <v>7871.6899409999996</v>
      </c>
      <c r="F1158">
        <v>7871.6899409999996</v>
      </c>
      <c r="G1158">
        <v>5123809792</v>
      </c>
    </row>
    <row r="1159" spans="1:7">
      <c r="A1159" s="12">
        <v>43056</v>
      </c>
      <c r="B1159">
        <v>7853.5698240000002</v>
      </c>
      <c r="C1159">
        <v>8004.5898440000001</v>
      </c>
      <c r="D1159">
        <v>7561.0898440000001</v>
      </c>
      <c r="E1159">
        <v>7708.9902339999999</v>
      </c>
      <c r="F1159">
        <v>7708.9902339999999</v>
      </c>
      <c r="G1159">
        <v>4651670016</v>
      </c>
    </row>
    <row r="1160" spans="1:7">
      <c r="A1160" s="12">
        <v>43057</v>
      </c>
      <c r="B1160">
        <v>7697.2099609999996</v>
      </c>
      <c r="C1160">
        <v>7884.9902339999999</v>
      </c>
      <c r="D1160">
        <v>7463.4399409999996</v>
      </c>
      <c r="E1160">
        <v>7790.1499020000001</v>
      </c>
      <c r="F1160">
        <v>7790.1499020000001</v>
      </c>
      <c r="G1160">
        <v>3667190016</v>
      </c>
    </row>
    <row r="1161" spans="1:7">
      <c r="A1161" s="12">
        <v>43058</v>
      </c>
      <c r="B1161">
        <v>7766.0297849999997</v>
      </c>
      <c r="C1161">
        <v>8101.9101559999999</v>
      </c>
      <c r="D1161">
        <v>7694.1000979999999</v>
      </c>
      <c r="E1161">
        <v>8036.4902339999999</v>
      </c>
      <c r="F1161">
        <v>8036.4902339999999</v>
      </c>
      <c r="G1161">
        <v>3149319936</v>
      </c>
    </row>
    <row r="1162" spans="1:7">
      <c r="A1162" s="12">
        <v>43059</v>
      </c>
      <c r="B1162">
        <v>8039.0698240000002</v>
      </c>
      <c r="C1162">
        <v>8336.8603519999997</v>
      </c>
      <c r="D1162">
        <v>7949.3598629999997</v>
      </c>
      <c r="E1162">
        <v>8200.6396480000003</v>
      </c>
      <c r="F1162">
        <v>8200.6396480000003</v>
      </c>
      <c r="G1162">
        <v>3488450048</v>
      </c>
    </row>
    <row r="1163" spans="1:7">
      <c r="A1163" s="12">
        <v>43060</v>
      </c>
      <c r="B1163">
        <v>8205.7402340000008</v>
      </c>
      <c r="C1163">
        <v>8348.6601559999999</v>
      </c>
      <c r="D1163">
        <v>7762.7099609999996</v>
      </c>
      <c r="E1163">
        <v>8071.2597660000001</v>
      </c>
      <c r="F1163">
        <v>8071.2597660000001</v>
      </c>
      <c r="G1163">
        <v>4277609984</v>
      </c>
    </row>
    <row r="1164" spans="1:7">
      <c r="A1164" s="12">
        <v>43061</v>
      </c>
      <c r="B1164">
        <v>8077.9501950000003</v>
      </c>
      <c r="C1164">
        <v>8302.2597659999992</v>
      </c>
      <c r="D1164">
        <v>8075.4702150000003</v>
      </c>
      <c r="E1164">
        <v>8253.5498050000006</v>
      </c>
      <c r="F1164">
        <v>8253.5498050000006</v>
      </c>
      <c r="G1164">
        <v>3633530112</v>
      </c>
    </row>
    <row r="1165" spans="1:7">
      <c r="A1165" s="12">
        <v>43062</v>
      </c>
      <c r="B1165">
        <v>8232.3798829999996</v>
      </c>
      <c r="C1165">
        <v>8267.4003909999992</v>
      </c>
      <c r="D1165">
        <v>8038.7700199999999</v>
      </c>
      <c r="E1165">
        <v>8038.7700199999999</v>
      </c>
      <c r="F1165">
        <v>8038.7700199999999</v>
      </c>
      <c r="G1165">
        <v>4225179904</v>
      </c>
    </row>
    <row r="1166" spans="1:7">
      <c r="A1166" s="12">
        <v>43063</v>
      </c>
      <c r="B1166">
        <v>8074.0200199999999</v>
      </c>
      <c r="C1166">
        <v>8374.1601559999999</v>
      </c>
      <c r="D1166">
        <v>7940.9301759999998</v>
      </c>
      <c r="E1166">
        <v>8253.6904300000006</v>
      </c>
      <c r="F1166">
        <v>8253.6904300000006</v>
      </c>
      <c r="G1166">
        <v>5058610176</v>
      </c>
    </row>
    <row r="1167" spans="1:7">
      <c r="A1167" s="12">
        <v>43064</v>
      </c>
      <c r="B1167">
        <v>8241.7099610000005</v>
      </c>
      <c r="C1167">
        <v>8790.9199219999991</v>
      </c>
      <c r="D1167">
        <v>8191.1499020000001</v>
      </c>
      <c r="E1167">
        <v>8790.9199219999991</v>
      </c>
      <c r="F1167">
        <v>8790.9199219999991</v>
      </c>
      <c r="G1167">
        <v>4342060032</v>
      </c>
    </row>
    <row r="1168" spans="1:7">
      <c r="A1168" s="12">
        <v>43065</v>
      </c>
      <c r="B1168">
        <v>8789.0400389999995</v>
      </c>
      <c r="C1168">
        <v>9522.9296880000002</v>
      </c>
      <c r="D1168">
        <v>8775.5898440000001</v>
      </c>
      <c r="E1168">
        <v>9330.5498050000006</v>
      </c>
      <c r="F1168">
        <v>9330.5498050000006</v>
      </c>
      <c r="G1168">
        <v>5475579904</v>
      </c>
    </row>
    <row r="1169" spans="1:7">
      <c r="A1169" s="12">
        <v>43066</v>
      </c>
      <c r="B1169">
        <v>9352.7197269999997</v>
      </c>
      <c r="C1169">
        <v>9818.3496090000008</v>
      </c>
      <c r="D1169">
        <v>9352.7197269999997</v>
      </c>
      <c r="E1169">
        <v>9818.3496090000008</v>
      </c>
      <c r="F1169">
        <v>9818.3496090000008</v>
      </c>
      <c r="G1169">
        <v>5653320192</v>
      </c>
    </row>
    <row r="1170" spans="1:7">
      <c r="A1170" s="12">
        <v>43067</v>
      </c>
      <c r="B1170">
        <v>9823.4296880000002</v>
      </c>
      <c r="C1170">
        <v>10125.700194999999</v>
      </c>
      <c r="D1170">
        <v>9736.2998050000006</v>
      </c>
      <c r="E1170">
        <v>10058.799805000001</v>
      </c>
      <c r="F1170">
        <v>10058.799805000001</v>
      </c>
      <c r="G1170">
        <v>6348819968</v>
      </c>
    </row>
    <row r="1171" spans="1:7">
      <c r="A1171" s="12">
        <v>43068</v>
      </c>
      <c r="B1171">
        <v>10077.400390999999</v>
      </c>
      <c r="C1171">
        <v>11517.400390999999</v>
      </c>
      <c r="D1171">
        <v>9601.0302730000003</v>
      </c>
      <c r="E1171">
        <v>9888.6103519999997</v>
      </c>
      <c r="F1171">
        <v>9888.6103519999997</v>
      </c>
      <c r="G1171">
        <v>11568799744</v>
      </c>
    </row>
    <row r="1172" spans="1:7">
      <c r="A1172" s="12">
        <v>43069</v>
      </c>
      <c r="B1172">
        <v>9906.7900389999995</v>
      </c>
      <c r="C1172">
        <v>10801</v>
      </c>
      <c r="D1172">
        <v>9202.0498050000006</v>
      </c>
      <c r="E1172">
        <v>10233.599609000001</v>
      </c>
      <c r="F1172">
        <v>10233.599609000001</v>
      </c>
      <c r="G1172">
        <v>8310689792</v>
      </c>
    </row>
    <row r="1173" spans="1:7">
      <c r="A1173" s="12">
        <v>43070</v>
      </c>
      <c r="B1173">
        <v>10198.599609000001</v>
      </c>
      <c r="C1173">
        <v>11046.700194999999</v>
      </c>
      <c r="D1173">
        <v>9694.6503909999992</v>
      </c>
      <c r="E1173">
        <v>10975.599609000001</v>
      </c>
      <c r="F1173">
        <v>10975.599609000001</v>
      </c>
      <c r="G1173">
        <v>6783119872</v>
      </c>
    </row>
    <row r="1174" spans="1:7">
      <c r="A1174" s="12">
        <v>43071</v>
      </c>
      <c r="B1174">
        <v>10978.299805000001</v>
      </c>
      <c r="C1174">
        <v>11320.200194999999</v>
      </c>
      <c r="D1174">
        <v>10905.099609000001</v>
      </c>
      <c r="E1174">
        <v>11074.599609000001</v>
      </c>
      <c r="F1174">
        <v>11074.599609000001</v>
      </c>
      <c r="G1174">
        <v>5138500096</v>
      </c>
    </row>
    <row r="1175" spans="1:7">
      <c r="A1175" s="12">
        <v>43072</v>
      </c>
      <c r="B1175">
        <v>11082.700194999999</v>
      </c>
      <c r="C1175">
        <v>11858.700194999999</v>
      </c>
      <c r="D1175">
        <v>10862</v>
      </c>
      <c r="E1175">
        <v>11323.200194999999</v>
      </c>
      <c r="F1175">
        <v>11323.200194999999</v>
      </c>
      <c r="G1175">
        <v>6608309760</v>
      </c>
    </row>
    <row r="1176" spans="1:7">
      <c r="A1176" s="12">
        <v>43073</v>
      </c>
      <c r="B1176">
        <v>11315.400390999999</v>
      </c>
      <c r="C1176">
        <v>11657.200194999999</v>
      </c>
      <c r="D1176">
        <v>11081.799805000001</v>
      </c>
      <c r="E1176">
        <v>11657.200194999999</v>
      </c>
      <c r="F1176">
        <v>11657.200194999999</v>
      </c>
      <c r="G1176">
        <v>6132409856</v>
      </c>
    </row>
    <row r="1177" spans="1:7">
      <c r="A1177" s="12">
        <v>43074</v>
      </c>
      <c r="B1177">
        <v>11685.700194999999</v>
      </c>
      <c r="C1177">
        <v>12032</v>
      </c>
      <c r="D1177">
        <v>11604.599609000001</v>
      </c>
      <c r="E1177">
        <v>11916.700194999999</v>
      </c>
      <c r="F1177">
        <v>11916.700194999999</v>
      </c>
      <c r="G1177">
        <v>6895260160</v>
      </c>
    </row>
    <row r="1178" spans="1:7">
      <c r="A1178" s="12">
        <v>43075</v>
      </c>
      <c r="B1178">
        <v>11923.400390999999</v>
      </c>
      <c r="C1178">
        <v>14369.099609000001</v>
      </c>
      <c r="D1178">
        <v>11923.400390999999</v>
      </c>
      <c r="E1178">
        <v>14291.5</v>
      </c>
      <c r="F1178">
        <v>14291.5</v>
      </c>
      <c r="G1178">
        <v>12656300032</v>
      </c>
    </row>
    <row r="1179" spans="1:7">
      <c r="A1179" s="12">
        <v>43076</v>
      </c>
      <c r="B1179">
        <v>14266.099609000001</v>
      </c>
      <c r="C1179">
        <v>17899.699218999998</v>
      </c>
      <c r="D1179">
        <v>14057.299805000001</v>
      </c>
      <c r="E1179">
        <v>17899.699218999998</v>
      </c>
      <c r="F1179">
        <v>17899.699218999998</v>
      </c>
      <c r="G1179">
        <v>17950699520</v>
      </c>
    </row>
    <row r="1180" spans="1:7">
      <c r="A1180" s="12">
        <v>43077</v>
      </c>
      <c r="B1180">
        <v>17802.900390999999</v>
      </c>
      <c r="C1180">
        <v>18353.400390999999</v>
      </c>
      <c r="D1180">
        <v>14336.900390999999</v>
      </c>
      <c r="E1180">
        <v>16569.400390999999</v>
      </c>
      <c r="F1180">
        <v>16569.400390999999</v>
      </c>
      <c r="G1180">
        <v>21135998976</v>
      </c>
    </row>
    <row r="1181" spans="1:7">
      <c r="A1181" s="12">
        <v>43078</v>
      </c>
      <c r="B1181">
        <v>16523.300781000002</v>
      </c>
      <c r="C1181">
        <v>16783</v>
      </c>
      <c r="D1181">
        <v>13674.900390999999</v>
      </c>
      <c r="E1181">
        <v>15178.200194999999</v>
      </c>
      <c r="F1181">
        <v>15178.200194999999</v>
      </c>
      <c r="G1181">
        <v>13911300096</v>
      </c>
    </row>
    <row r="1182" spans="1:7">
      <c r="A1182" s="12">
        <v>43079</v>
      </c>
      <c r="B1182">
        <v>15168.400390999999</v>
      </c>
      <c r="C1182">
        <v>15850.599609000001</v>
      </c>
      <c r="D1182">
        <v>13226.599609000001</v>
      </c>
      <c r="E1182">
        <v>15455.400390999999</v>
      </c>
      <c r="F1182">
        <v>15455.400390999999</v>
      </c>
      <c r="G1182">
        <v>13433299968</v>
      </c>
    </row>
    <row r="1183" spans="1:7">
      <c r="A1183" s="12">
        <v>43080</v>
      </c>
      <c r="B1183">
        <v>15427.400390999999</v>
      </c>
      <c r="C1183">
        <v>17513.900390999999</v>
      </c>
      <c r="D1183">
        <v>15404.799805000001</v>
      </c>
      <c r="E1183">
        <v>16936.800781000002</v>
      </c>
      <c r="F1183">
        <v>16936.800781000002</v>
      </c>
      <c r="G1183">
        <v>12153900032</v>
      </c>
    </row>
    <row r="1184" spans="1:7">
      <c r="A1184" s="12">
        <v>43081</v>
      </c>
      <c r="B1184">
        <v>16919.800781000002</v>
      </c>
      <c r="C1184">
        <v>17781.800781000002</v>
      </c>
      <c r="D1184">
        <v>16571.599609000001</v>
      </c>
      <c r="E1184">
        <v>17415.400390999999</v>
      </c>
      <c r="F1184">
        <v>17415.400390999999</v>
      </c>
      <c r="G1184">
        <v>14603799552</v>
      </c>
    </row>
    <row r="1185" spans="1:7">
      <c r="A1185" s="12">
        <v>43082</v>
      </c>
      <c r="B1185">
        <v>17500</v>
      </c>
      <c r="C1185">
        <v>17653.099609000001</v>
      </c>
      <c r="D1185">
        <v>16039.700194999999</v>
      </c>
      <c r="E1185">
        <v>16408.199218999998</v>
      </c>
      <c r="F1185">
        <v>16408.199218999998</v>
      </c>
      <c r="G1185">
        <v>12976900096</v>
      </c>
    </row>
    <row r="1186" spans="1:7">
      <c r="A1186" s="12">
        <v>43083</v>
      </c>
      <c r="B1186">
        <v>16384.599609000001</v>
      </c>
      <c r="C1186">
        <v>17085.800781000002</v>
      </c>
      <c r="D1186">
        <v>16185.900390999999</v>
      </c>
      <c r="E1186">
        <v>16564</v>
      </c>
      <c r="F1186">
        <v>16564</v>
      </c>
      <c r="G1186">
        <v>13777399808</v>
      </c>
    </row>
    <row r="1187" spans="1:7">
      <c r="A1187" s="12">
        <v>43084</v>
      </c>
      <c r="B1187">
        <v>16601.300781000002</v>
      </c>
      <c r="C1187">
        <v>18154.099609000001</v>
      </c>
      <c r="D1187">
        <v>16601.300781000002</v>
      </c>
      <c r="E1187">
        <v>17706.900390999999</v>
      </c>
      <c r="F1187">
        <v>17706.900390999999</v>
      </c>
      <c r="G1187">
        <v>14309999616</v>
      </c>
    </row>
    <row r="1188" spans="1:7">
      <c r="A1188" s="12">
        <v>43085</v>
      </c>
      <c r="B1188">
        <v>17760.300781000002</v>
      </c>
      <c r="C1188">
        <v>19716.699218999998</v>
      </c>
      <c r="D1188">
        <v>17515.300781000002</v>
      </c>
      <c r="E1188">
        <v>19497.400390999999</v>
      </c>
      <c r="F1188">
        <v>19497.400390999999</v>
      </c>
      <c r="G1188">
        <v>12740599808</v>
      </c>
    </row>
    <row r="1189" spans="1:7">
      <c r="A1189" s="12">
        <v>43086</v>
      </c>
      <c r="B1189">
        <v>19475.800781000002</v>
      </c>
      <c r="C1189">
        <v>20089</v>
      </c>
      <c r="D1189">
        <v>18974.099609000001</v>
      </c>
      <c r="E1189">
        <v>19140.800781000002</v>
      </c>
      <c r="F1189">
        <v>19140.800781000002</v>
      </c>
      <c r="G1189">
        <v>13314599936</v>
      </c>
    </row>
    <row r="1190" spans="1:7">
      <c r="A1190" s="12">
        <v>43087</v>
      </c>
      <c r="B1190">
        <v>19106.400390999999</v>
      </c>
      <c r="C1190">
        <v>19371</v>
      </c>
      <c r="D1190">
        <v>18355.900390999999</v>
      </c>
      <c r="E1190">
        <v>19114.199218999998</v>
      </c>
      <c r="F1190">
        <v>19114.199218999998</v>
      </c>
      <c r="G1190">
        <v>14839499776</v>
      </c>
    </row>
    <row r="1191" spans="1:7">
      <c r="A1191" s="12">
        <v>43088</v>
      </c>
      <c r="B1191">
        <v>19118.300781000002</v>
      </c>
      <c r="C1191">
        <v>19177.800781000002</v>
      </c>
      <c r="D1191">
        <v>17275.400390999999</v>
      </c>
      <c r="E1191">
        <v>17776.699218999998</v>
      </c>
      <c r="F1191">
        <v>17776.699218999998</v>
      </c>
      <c r="G1191">
        <v>16894499840</v>
      </c>
    </row>
    <row r="1192" spans="1:7">
      <c r="A1192" s="12">
        <v>43089</v>
      </c>
      <c r="B1192">
        <v>17760.300781000002</v>
      </c>
      <c r="C1192">
        <v>17934.699218999998</v>
      </c>
      <c r="D1192">
        <v>16077.700194999999</v>
      </c>
      <c r="E1192">
        <v>16624.599609000001</v>
      </c>
      <c r="F1192">
        <v>16624.599609000001</v>
      </c>
      <c r="G1192">
        <v>22149699584</v>
      </c>
    </row>
    <row r="1193" spans="1:7">
      <c r="A1193" s="12">
        <v>43090</v>
      </c>
      <c r="B1193">
        <v>16642.400390999999</v>
      </c>
      <c r="C1193">
        <v>17567.699218999998</v>
      </c>
      <c r="D1193">
        <v>15342.700194999999</v>
      </c>
      <c r="E1193">
        <v>15802.900390999999</v>
      </c>
      <c r="F1193">
        <v>15802.900390999999</v>
      </c>
      <c r="G1193">
        <v>16516599808</v>
      </c>
    </row>
    <row r="1194" spans="1:7">
      <c r="A1194" s="12">
        <v>43091</v>
      </c>
      <c r="B1194">
        <v>15898</v>
      </c>
      <c r="C1194">
        <v>15943.400390999999</v>
      </c>
      <c r="D1194">
        <v>11833</v>
      </c>
      <c r="E1194">
        <v>13831.799805000001</v>
      </c>
      <c r="F1194">
        <v>13831.799805000001</v>
      </c>
      <c r="G1194">
        <v>22197999616</v>
      </c>
    </row>
    <row r="1195" spans="1:7">
      <c r="A1195" s="12">
        <v>43092</v>
      </c>
      <c r="B1195">
        <v>13948.700194999999</v>
      </c>
      <c r="C1195">
        <v>15603.200194999999</v>
      </c>
      <c r="D1195">
        <v>13828.799805000001</v>
      </c>
      <c r="E1195">
        <v>14699.200194999999</v>
      </c>
      <c r="F1195">
        <v>14699.200194999999</v>
      </c>
      <c r="G1195">
        <v>13086000128</v>
      </c>
    </row>
    <row r="1196" spans="1:7">
      <c r="A1196" s="12">
        <v>43093</v>
      </c>
      <c r="B1196">
        <v>14608.200194999999</v>
      </c>
      <c r="C1196">
        <v>14626</v>
      </c>
      <c r="D1196">
        <v>12747.700194999999</v>
      </c>
      <c r="E1196">
        <v>13925.799805000001</v>
      </c>
      <c r="F1196">
        <v>13925.799805000001</v>
      </c>
      <c r="G1196">
        <v>11572299776</v>
      </c>
    </row>
    <row r="1197" spans="1:7">
      <c r="A1197" s="12">
        <v>43094</v>
      </c>
      <c r="B1197">
        <v>13995.900390999999</v>
      </c>
      <c r="C1197">
        <v>14593</v>
      </c>
      <c r="D1197">
        <v>13448.900390999999</v>
      </c>
      <c r="E1197">
        <v>14026.599609000001</v>
      </c>
      <c r="F1197">
        <v>14026.599609000001</v>
      </c>
      <c r="G1197">
        <v>10664699904</v>
      </c>
    </row>
    <row r="1198" spans="1:7">
      <c r="A1198" s="12">
        <v>43095</v>
      </c>
      <c r="B1198">
        <v>14036.599609000001</v>
      </c>
      <c r="C1198">
        <v>16461.199218999998</v>
      </c>
      <c r="D1198">
        <v>14028.900390999999</v>
      </c>
      <c r="E1198">
        <v>16099.799805000001</v>
      </c>
      <c r="F1198">
        <v>16099.799805000001</v>
      </c>
      <c r="G1198">
        <v>13454300160</v>
      </c>
    </row>
    <row r="1199" spans="1:7">
      <c r="A1199" s="12">
        <v>43096</v>
      </c>
      <c r="B1199">
        <v>16163.5</v>
      </c>
      <c r="C1199">
        <v>16930.900390999999</v>
      </c>
      <c r="D1199">
        <v>15114.299805000001</v>
      </c>
      <c r="E1199">
        <v>15838.5</v>
      </c>
      <c r="F1199">
        <v>15838.5</v>
      </c>
      <c r="G1199">
        <v>12487600128</v>
      </c>
    </row>
    <row r="1200" spans="1:7">
      <c r="A1200" s="12">
        <v>43097</v>
      </c>
      <c r="B1200">
        <v>15864.099609000001</v>
      </c>
      <c r="C1200">
        <v>15888.400390999999</v>
      </c>
      <c r="D1200">
        <v>13937.299805000001</v>
      </c>
      <c r="E1200">
        <v>14606.5</v>
      </c>
      <c r="F1200">
        <v>14606.5</v>
      </c>
      <c r="G1200">
        <v>12336499712</v>
      </c>
    </row>
    <row r="1201" spans="1:7">
      <c r="A1201" s="12">
        <v>43098</v>
      </c>
      <c r="B1201">
        <v>14695.799805000001</v>
      </c>
      <c r="C1201">
        <v>15279</v>
      </c>
      <c r="D1201">
        <v>14307</v>
      </c>
      <c r="E1201">
        <v>14656.200194999999</v>
      </c>
      <c r="F1201">
        <v>14656.200194999999</v>
      </c>
      <c r="G1201">
        <v>13025500160</v>
      </c>
    </row>
    <row r="1202" spans="1:7">
      <c r="A1202" s="12">
        <v>43099</v>
      </c>
      <c r="B1202">
        <v>14681.900390999999</v>
      </c>
      <c r="C1202">
        <v>14681.900390999999</v>
      </c>
      <c r="D1202">
        <v>12350.099609000001</v>
      </c>
      <c r="E1202">
        <v>12952.200194999999</v>
      </c>
      <c r="F1202">
        <v>12952.200194999999</v>
      </c>
      <c r="G1202">
        <v>14452599808</v>
      </c>
    </row>
    <row r="1203" spans="1:7">
      <c r="A1203" s="12">
        <v>43100</v>
      </c>
      <c r="B1203">
        <v>12897.700194999999</v>
      </c>
      <c r="C1203">
        <v>14377.400390999999</v>
      </c>
      <c r="D1203">
        <v>12755.599609000001</v>
      </c>
      <c r="E1203">
        <v>14156.400390999999</v>
      </c>
      <c r="F1203">
        <v>14156.400390999999</v>
      </c>
      <c r="G1203">
        <v>12136299520</v>
      </c>
    </row>
    <row r="1204" spans="1:7">
      <c r="A1204" s="12">
        <v>43101</v>
      </c>
      <c r="B1204">
        <v>14112.200194999999</v>
      </c>
      <c r="C1204">
        <v>14112.200194999999</v>
      </c>
      <c r="D1204">
        <v>13154.700194999999</v>
      </c>
      <c r="E1204">
        <v>13657.200194999999</v>
      </c>
      <c r="F1204">
        <v>13657.200194999999</v>
      </c>
      <c r="G1204">
        <v>10291200000</v>
      </c>
    </row>
    <row r="1205" spans="1:7">
      <c r="A1205" s="12">
        <v>43102</v>
      </c>
      <c r="B1205">
        <v>13625</v>
      </c>
      <c r="C1205">
        <v>15444.599609000001</v>
      </c>
      <c r="D1205">
        <v>13163.599609000001</v>
      </c>
      <c r="E1205">
        <v>14982.099609000001</v>
      </c>
      <c r="F1205">
        <v>14982.099609000001</v>
      </c>
      <c r="G1205">
        <v>16846600192</v>
      </c>
    </row>
    <row r="1206" spans="1:7">
      <c r="A1206" s="12">
        <v>43103</v>
      </c>
      <c r="B1206">
        <v>14978.200194999999</v>
      </c>
      <c r="C1206">
        <v>15572.799805000001</v>
      </c>
      <c r="D1206">
        <v>14844.5</v>
      </c>
      <c r="E1206">
        <v>15201</v>
      </c>
      <c r="F1206">
        <v>15201</v>
      </c>
      <c r="G1206">
        <v>16871900160</v>
      </c>
    </row>
    <row r="1207" spans="1:7">
      <c r="A1207" s="12">
        <v>43104</v>
      </c>
      <c r="B1207">
        <v>15270.700194999999</v>
      </c>
      <c r="C1207">
        <v>15739.700194999999</v>
      </c>
      <c r="D1207">
        <v>14522.200194999999</v>
      </c>
      <c r="E1207">
        <v>15599.200194999999</v>
      </c>
      <c r="F1207">
        <v>15599.200194999999</v>
      </c>
      <c r="G1207">
        <v>21783199744</v>
      </c>
    </row>
    <row r="1208" spans="1:7">
      <c r="A1208" s="12">
        <v>43105</v>
      </c>
      <c r="B1208">
        <v>15477.200194999999</v>
      </c>
      <c r="C1208">
        <v>17705.199218999998</v>
      </c>
      <c r="D1208">
        <v>15202.799805000001</v>
      </c>
      <c r="E1208">
        <v>17429.5</v>
      </c>
      <c r="F1208">
        <v>17429.5</v>
      </c>
      <c r="G1208">
        <v>23840899072</v>
      </c>
    </row>
    <row r="1209" spans="1:7">
      <c r="A1209" s="12">
        <v>43106</v>
      </c>
      <c r="B1209">
        <v>17462.099609000001</v>
      </c>
      <c r="C1209">
        <v>17712.400390999999</v>
      </c>
      <c r="D1209">
        <v>16764.599609000001</v>
      </c>
      <c r="E1209">
        <v>17527</v>
      </c>
      <c r="F1209">
        <v>17527</v>
      </c>
      <c r="G1209">
        <v>18314600448</v>
      </c>
    </row>
    <row r="1210" spans="1:7">
      <c r="A1210" s="12">
        <v>43107</v>
      </c>
      <c r="B1210">
        <v>17527.300781000002</v>
      </c>
      <c r="C1210">
        <v>17579.599609000001</v>
      </c>
      <c r="D1210">
        <v>16087.700194999999</v>
      </c>
      <c r="E1210">
        <v>16477.599609000001</v>
      </c>
      <c r="F1210">
        <v>16477.599609000001</v>
      </c>
      <c r="G1210">
        <v>15866000384</v>
      </c>
    </row>
    <row r="1211" spans="1:7">
      <c r="A1211" s="12">
        <v>43108</v>
      </c>
      <c r="B1211">
        <v>16476.199218999998</v>
      </c>
      <c r="C1211">
        <v>16537.900390999999</v>
      </c>
      <c r="D1211">
        <v>14208.200194999999</v>
      </c>
      <c r="E1211">
        <v>15170.099609000001</v>
      </c>
      <c r="F1211">
        <v>15170.099609000001</v>
      </c>
      <c r="G1211">
        <v>18413899776</v>
      </c>
    </row>
    <row r="1212" spans="1:7">
      <c r="A1212" s="12">
        <v>43109</v>
      </c>
      <c r="B1212">
        <v>15123.700194999999</v>
      </c>
      <c r="C1212">
        <v>15497.5</v>
      </c>
      <c r="D1212">
        <v>14424</v>
      </c>
      <c r="E1212">
        <v>14595.400390999999</v>
      </c>
      <c r="F1212">
        <v>14595.400390999999</v>
      </c>
      <c r="G1212">
        <v>16659999744</v>
      </c>
    </row>
    <row r="1213" spans="1:7">
      <c r="A1213" s="12">
        <v>43110</v>
      </c>
      <c r="B1213">
        <v>14588.5</v>
      </c>
      <c r="C1213">
        <v>14973.299805000001</v>
      </c>
      <c r="D1213">
        <v>13691.200194999999</v>
      </c>
      <c r="E1213">
        <v>14973.299805000001</v>
      </c>
      <c r="F1213">
        <v>14973.299805000001</v>
      </c>
      <c r="G1213">
        <v>18500800512</v>
      </c>
    </row>
    <row r="1214" spans="1:7">
      <c r="A1214" s="12">
        <v>43111</v>
      </c>
      <c r="B1214">
        <v>14968.200194999999</v>
      </c>
      <c r="C1214">
        <v>15018.799805000001</v>
      </c>
      <c r="D1214">
        <v>13105.900390999999</v>
      </c>
      <c r="E1214">
        <v>13405.799805000001</v>
      </c>
      <c r="F1214">
        <v>13405.799805000001</v>
      </c>
      <c r="G1214">
        <v>16534099968</v>
      </c>
    </row>
    <row r="1215" spans="1:7">
      <c r="A1215" s="12">
        <v>43112</v>
      </c>
      <c r="B1215">
        <v>13453.900390999999</v>
      </c>
      <c r="C1215">
        <v>14229.900390999999</v>
      </c>
      <c r="D1215">
        <v>13158.099609000001</v>
      </c>
      <c r="E1215">
        <v>13980.599609000001</v>
      </c>
      <c r="F1215">
        <v>13980.599609000001</v>
      </c>
      <c r="G1215">
        <v>12065699840</v>
      </c>
    </row>
    <row r="1216" spans="1:7">
      <c r="A1216" s="12">
        <v>43113</v>
      </c>
      <c r="B1216">
        <v>13952.400390999999</v>
      </c>
      <c r="C1216">
        <v>14659.5</v>
      </c>
      <c r="D1216">
        <v>13952.400390999999</v>
      </c>
      <c r="E1216">
        <v>14360.200194999999</v>
      </c>
      <c r="F1216">
        <v>14360.200194999999</v>
      </c>
      <c r="G1216">
        <v>12763599872</v>
      </c>
    </row>
    <row r="1217" spans="1:7">
      <c r="A1217" s="12">
        <v>43114</v>
      </c>
      <c r="B1217">
        <v>14370.799805000001</v>
      </c>
      <c r="C1217">
        <v>14511.799805000001</v>
      </c>
      <c r="D1217">
        <v>13268</v>
      </c>
      <c r="E1217">
        <v>13772</v>
      </c>
      <c r="F1217">
        <v>13772</v>
      </c>
      <c r="G1217">
        <v>11084099584</v>
      </c>
    </row>
    <row r="1218" spans="1:7">
      <c r="A1218" s="12">
        <v>43115</v>
      </c>
      <c r="B1218">
        <v>13767.299805000001</v>
      </c>
      <c r="C1218">
        <v>14445.5</v>
      </c>
      <c r="D1218">
        <v>13641.700194999999</v>
      </c>
      <c r="E1218">
        <v>13819.799805000001</v>
      </c>
      <c r="F1218">
        <v>13819.799805000001</v>
      </c>
      <c r="G1218">
        <v>12750799872</v>
      </c>
    </row>
    <row r="1219" spans="1:7">
      <c r="A1219" s="12">
        <v>43116</v>
      </c>
      <c r="B1219">
        <v>13836.099609000001</v>
      </c>
      <c r="C1219">
        <v>13843.099609000001</v>
      </c>
      <c r="D1219">
        <v>10194.900390999999</v>
      </c>
      <c r="E1219">
        <v>11490.5</v>
      </c>
      <c r="F1219">
        <v>11490.5</v>
      </c>
      <c r="G1219">
        <v>18853799936</v>
      </c>
    </row>
    <row r="1220" spans="1:7">
      <c r="A1220" s="12">
        <v>43117</v>
      </c>
      <c r="B1220">
        <v>11431.099609000001</v>
      </c>
      <c r="C1220">
        <v>11678</v>
      </c>
      <c r="D1220">
        <v>9402.2900389999995</v>
      </c>
      <c r="E1220">
        <v>11188.599609000001</v>
      </c>
      <c r="F1220">
        <v>11188.599609000001</v>
      </c>
      <c r="G1220">
        <v>18830600192</v>
      </c>
    </row>
    <row r="1221" spans="1:7">
      <c r="A1221" s="12">
        <v>43118</v>
      </c>
      <c r="B1221">
        <v>11198.799805000001</v>
      </c>
      <c r="C1221">
        <v>12107.299805000001</v>
      </c>
      <c r="D1221">
        <v>10942.5</v>
      </c>
      <c r="E1221">
        <v>11474.900390999999</v>
      </c>
      <c r="F1221">
        <v>11474.900390999999</v>
      </c>
      <c r="G1221">
        <v>15020399616</v>
      </c>
    </row>
    <row r="1222" spans="1:7">
      <c r="A1222" s="12">
        <v>43119</v>
      </c>
      <c r="B1222">
        <v>11429.799805000001</v>
      </c>
      <c r="C1222">
        <v>11992.799805000001</v>
      </c>
      <c r="D1222">
        <v>11172.099609000001</v>
      </c>
      <c r="E1222">
        <v>11607.400390999999</v>
      </c>
      <c r="F1222">
        <v>11607.400390999999</v>
      </c>
      <c r="G1222">
        <v>10740400128</v>
      </c>
    </row>
    <row r="1223" spans="1:7">
      <c r="A1223" s="12">
        <v>43120</v>
      </c>
      <c r="B1223">
        <v>11656.200194999999</v>
      </c>
      <c r="C1223">
        <v>13103</v>
      </c>
      <c r="D1223">
        <v>11656.200194999999</v>
      </c>
      <c r="E1223">
        <v>12899.200194999999</v>
      </c>
      <c r="F1223">
        <v>12899.200194999999</v>
      </c>
      <c r="G1223">
        <v>11801700352</v>
      </c>
    </row>
    <row r="1224" spans="1:7">
      <c r="A1224" s="12">
        <v>43121</v>
      </c>
      <c r="B1224">
        <v>12889.200194999999</v>
      </c>
      <c r="C1224">
        <v>12895.900390999999</v>
      </c>
      <c r="D1224">
        <v>11288.200194999999</v>
      </c>
      <c r="E1224">
        <v>11600.099609000001</v>
      </c>
      <c r="F1224">
        <v>11600.099609000001</v>
      </c>
      <c r="G1224">
        <v>9935179776</v>
      </c>
    </row>
    <row r="1225" spans="1:7">
      <c r="A1225" s="12">
        <v>43122</v>
      </c>
      <c r="B1225">
        <v>11633.099609000001</v>
      </c>
      <c r="C1225">
        <v>11966.400390999999</v>
      </c>
      <c r="D1225">
        <v>10240.200194999999</v>
      </c>
      <c r="E1225">
        <v>10931.400390999999</v>
      </c>
      <c r="F1225">
        <v>10931.400390999999</v>
      </c>
      <c r="G1225">
        <v>10537400320</v>
      </c>
    </row>
    <row r="1226" spans="1:7">
      <c r="A1226" s="12">
        <v>43123</v>
      </c>
      <c r="B1226">
        <v>10944.5</v>
      </c>
      <c r="C1226">
        <v>11377.599609000001</v>
      </c>
      <c r="D1226">
        <v>10129.700194999999</v>
      </c>
      <c r="E1226">
        <v>10868.400390999999</v>
      </c>
      <c r="F1226">
        <v>10868.400390999999</v>
      </c>
      <c r="G1226">
        <v>9660609536</v>
      </c>
    </row>
    <row r="1227" spans="1:7">
      <c r="A1227" s="12">
        <v>43124</v>
      </c>
      <c r="B1227">
        <v>10903.400390999999</v>
      </c>
      <c r="C1227">
        <v>11501.400390999999</v>
      </c>
      <c r="D1227">
        <v>10639.799805000001</v>
      </c>
      <c r="E1227">
        <v>11359.400390999999</v>
      </c>
      <c r="F1227">
        <v>11359.400390999999</v>
      </c>
      <c r="G1227">
        <v>9940989952</v>
      </c>
    </row>
    <row r="1228" spans="1:7">
      <c r="A1228" s="12">
        <v>43125</v>
      </c>
      <c r="B1228">
        <v>11421.700194999999</v>
      </c>
      <c r="C1228">
        <v>11785.700194999999</v>
      </c>
      <c r="D1228">
        <v>11057.400390999999</v>
      </c>
      <c r="E1228">
        <v>11259.400390999999</v>
      </c>
      <c r="F1228">
        <v>11259.400390999999</v>
      </c>
      <c r="G1228">
        <v>8873169920</v>
      </c>
    </row>
    <row r="1229" spans="1:7">
      <c r="A1229" s="12">
        <v>43126</v>
      </c>
      <c r="B1229">
        <v>11256</v>
      </c>
      <c r="C1229">
        <v>11656.700194999999</v>
      </c>
      <c r="D1229">
        <v>10470.299805000001</v>
      </c>
      <c r="E1229">
        <v>11171.400390999999</v>
      </c>
      <c r="F1229">
        <v>11171.400390999999</v>
      </c>
      <c r="G1229">
        <v>9746199552</v>
      </c>
    </row>
    <row r="1230" spans="1:7">
      <c r="A1230" s="12">
        <v>43127</v>
      </c>
      <c r="B1230">
        <v>11174.900390999999</v>
      </c>
      <c r="C1230">
        <v>11614.900390999999</v>
      </c>
      <c r="D1230">
        <v>10989.200194999999</v>
      </c>
      <c r="E1230">
        <v>11440.700194999999</v>
      </c>
      <c r="F1230">
        <v>11440.700194999999</v>
      </c>
      <c r="G1230">
        <v>7583269888</v>
      </c>
    </row>
    <row r="1231" spans="1:7">
      <c r="A1231" s="12">
        <v>43128</v>
      </c>
      <c r="B1231">
        <v>11475.299805000001</v>
      </c>
      <c r="C1231">
        <v>12040.299805000001</v>
      </c>
      <c r="D1231">
        <v>11475.299805000001</v>
      </c>
      <c r="E1231">
        <v>11786.299805000001</v>
      </c>
      <c r="F1231">
        <v>11786.299805000001</v>
      </c>
      <c r="G1231">
        <v>8350360064</v>
      </c>
    </row>
    <row r="1232" spans="1:7">
      <c r="A1232" s="12">
        <v>43129</v>
      </c>
      <c r="B1232">
        <v>11755.5</v>
      </c>
      <c r="C1232">
        <v>11875.599609000001</v>
      </c>
      <c r="D1232">
        <v>11179.200194999999</v>
      </c>
      <c r="E1232">
        <v>11296.400390999999</v>
      </c>
      <c r="F1232">
        <v>11296.400390999999</v>
      </c>
      <c r="G1232">
        <v>7107359744</v>
      </c>
    </row>
    <row r="1233" spans="1:7">
      <c r="A1233" s="12">
        <v>43130</v>
      </c>
      <c r="B1233">
        <v>11306.799805000001</v>
      </c>
      <c r="C1233">
        <v>11307.200194999999</v>
      </c>
      <c r="D1233">
        <v>10036.200194999999</v>
      </c>
      <c r="E1233">
        <v>10106.299805000001</v>
      </c>
      <c r="F1233">
        <v>10106.299805000001</v>
      </c>
      <c r="G1233">
        <v>8637859840</v>
      </c>
    </row>
    <row r="1234" spans="1:7">
      <c r="A1234" s="12">
        <v>43131</v>
      </c>
      <c r="B1234">
        <v>10108.200194999999</v>
      </c>
      <c r="C1234">
        <v>10381.599609000001</v>
      </c>
      <c r="D1234">
        <v>9777.4199219999991</v>
      </c>
      <c r="E1234">
        <v>10221.099609000001</v>
      </c>
      <c r="F1234">
        <v>10221.099609000001</v>
      </c>
      <c r="G1234">
        <v>8041160192</v>
      </c>
    </row>
    <row r="1235" spans="1:7">
      <c r="A1235" s="12">
        <v>43132</v>
      </c>
      <c r="B1235">
        <v>10237.299805000001</v>
      </c>
      <c r="C1235">
        <v>10288.799805000001</v>
      </c>
      <c r="D1235">
        <v>8812.2802730000003</v>
      </c>
      <c r="E1235">
        <v>9170.5400389999995</v>
      </c>
      <c r="F1235">
        <v>9170.5400389999995</v>
      </c>
      <c r="G1235">
        <v>9959400448</v>
      </c>
    </row>
    <row r="1236" spans="1:7">
      <c r="A1236" s="12">
        <v>43133</v>
      </c>
      <c r="B1236">
        <v>9142.2802730000003</v>
      </c>
      <c r="C1236">
        <v>9142.2802730000003</v>
      </c>
      <c r="D1236">
        <v>7796.4902339999999</v>
      </c>
      <c r="E1236">
        <v>8830.75</v>
      </c>
      <c r="F1236">
        <v>8830.75</v>
      </c>
      <c r="G1236">
        <v>12726899712</v>
      </c>
    </row>
    <row r="1237" spans="1:7">
      <c r="A1237" s="12">
        <v>43134</v>
      </c>
      <c r="B1237">
        <v>8852.1201170000004</v>
      </c>
      <c r="C1237">
        <v>9430.75</v>
      </c>
      <c r="D1237">
        <v>8251.6298829999996</v>
      </c>
      <c r="E1237">
        <v>9174.9101559999999</v>
      </c>
      <c r="F1237">
        <v>9174.9101559999999</v>
      </c>
      <c r="G1237">
        <v>7263790080</v>
      </c>
    </row>
    <row r="1238" spans="1:7">
      <c r="A1238" s="12">
        <v>43135</v>
      </c>
      <c r="B1238">
        <v>9175.7001949999994</v>
      </c>
      <c r="C1238">
        <v>9334.8701170000004</v>
      </c>
      <c r="D1238">
        <v>8031.2202150000003</v>
      </c>
      <c r="E1238">
        <v>8277.0097659999992</v>
      </c>
      <c r="F1238">
        <v>8277.0097659999992</v>
      </c>
      <c r="G1238">
        <v>7073549824</v>
      </c>
    </row>
    <row r="1239" spans="1:7">
      <c r="A1239" s="12">
        <v>43136</v>
      </c>
      <c r="B1239">
        <v>8270.5400389999995</v>
      </c>
      <c r="C1239">
        <v>8364.8398440000001</v>
      </c>
      <c r="D1239">
        <v>6756.6801759999998</v>
      </c>
      <c r="E1239">
        <v>6955.2700199999999</v>
      </c>
      <c r="F1239">
        <v>6955.2700199999999</v>
      </c>
      <c r="G1239">
        <v>9285289984</v>
      </c>
    </row>
    <row r="1240" spans="1:7">
      <c r="A1240" s="12">
        <v>43137</v>
      </c>
      <c r="B1240">
        <v>7051.75</v>
      </c>
      <c r="C1240">
        <v>7850.7001950000003</v>
      </c>
      <c r="D1240">
        <v>6048.2597660000001</v>
      </c>
      <c r="E1240">
        <v>7754</v>
      </c>
      <c r="F1240">
        <v>7754</v>
      </c>
      <c r="G1240">
        <v>13999800320</v>
      </c>
    </row>
    <row r="1241" spans="1:7">
      <c r="A1241" s="12">
        <v>43138</v>
      </c>
      <c r="B1241">
        <v>7755.4902339999999</v>
      </c>
      <c r="C1241">
        <v>8509.1103519999997</v>
      </c>
      <c r="D1241">
        <v>7236.7900390000004</v>
      </c>
      <c r="E1241">
        <v>7621.2998049999997</v>
      </c>
      <c r="F1241">
        <v>7621.2998049999997</v>
      </c>
      <c r="G1241">
        <v>9169280000</v>
      </c>
    </row>
    <row r="1242" spans="1:7">
      <c r="A1242" s="12">
        <v>43139</v>
      </c>
      <c r="B1242">
        <v>7637.8598629999997</v>
      </c>
      <c r="C1242">
        <v>8558.7695309999999</v>
      </c>
      <c r="D1242">
        <v>7637.8598629999997</v>
      </c>
      <c r="E1242">
        <v>8265.5898440000001</v>
      </c>
      <c r="F1242">
        <v>8265.5898440000001</v>
      </c>
      <c r="G1242">
        <v>9346750464</v>
      </c>
    </row>
    <row r="1243" spans="1:7">
      <c r="A1243" s="12">
        <v>43140</v>
      </c>
      <c r="B1243">
        <v>8271.8398440000001</v>
      </c>
      <c r="C1243">
        <v>8736.9804690000001</v>
      </c>
      <c r="D1243">
        <v>7884.7099609999996</v>
      </c>
      <c r="E1243">
        <v>8736.9804690000001</v>
      </c>
      <c r="F1243">
        <v>8736.9804690000001</v>
      </c>
      <c r="G1243">
        <v>6784820224</v>
      </c>
    </row>
    <row r="1244" spans="1:7">
      <c r="A1244" s="12">
        <v>43141</v>
      </c>
      <c r="B1244">
        <v>8720.0800780000009</v>
      </c>
      <c r="C1244">
        <v>9122.5498050000006</v>
      </c>
      <c r="D1244">
        <v>8295.4697269999997</v>
      </c>
      <c r="E1244">
        <v>8621.9003909999992</v>
      </c>
      <c r="F1244">
        <v>8621.9003909999992</v>
      </c>
      <c r="G1244">
        <v>7780960256</v>
      </c>
    </row>
    <row r="1245" spans="1:7">
      <c r="A1245" s="12">
        <v>43142</v>
      </c>
      <c r="B1245">
        <v>8616.1298829999996</v>
      </c>
      <c r="C1245">
        <v>8616.1298829999996</v>
      </c>
      <c r="D1245">
        <v>7931.1000979999999</v>
      </c>
      <c r="E1245">
        <v>8129.9702150000003</v>
      </c>
      <c r="F1245">
        <v>8129.9702150000003</v>
      </c>
      <c r="G1245">
        <v>6122189824</v>
      </c>
    </row>
    <row r="1246" spans="1:7">
      <c r="A1246" s="12">
        <v>43143</v>
      </c>
      <c r="B1246">
        <v>8141.4301759999998</v>
      </c>
      <c r="C1246">
        <v>8985.9199219999991</v>
      </c>
      <c r="D1246">
        <v>8141.4301759999998</v>
      </c>
      <c r="E1246">
        <v>8926.5703130000002</v>
      </c>
      <c r="F1246">
        <v>8926.5703130000002</v>
      </c>
      <c r="G1246">
        <v>6256439808</v>
      </c>
    </row>
    <row r="1247" spans="1:7">
      <c r="A1247" s="12">
        <v>43144</v>
      </c>
      <c r="B1247">
        <v>8926.7197269999997</v>
      </c>
      <c r="C1247">
        <v>8958.4697269999997</v>
      </c>
      <c r="D1247">
        <v>8455.4101559999999</v>
      </c>
      <c r="E1247">
        <v>8598.3095699999994</v>
      </c>
      <c r="F1247">
        <v>8598.3095699999994</v>
      </c>
      <c r="G1247">
        <v>5696719872</v>
      </c>
    </row>
    <row r="1248" spans="1:7">
      <c r="A1248" s="12">
        <v>43145</v>
      </c>
      <c r="B1248">
        <v>8599.9199219999991</v>
      </c>
      <c r="C1248">
        <v>9518.5400389999995</v>
      </c>
      <c r="D1248">
        <v>8599.9199219999991</v>
      </c>
      <c r="E1248">
        <v>9494.6298829999996</v>
      </c>
      <c r="F1248">
        <v>9494.6298829999996</v>
      </c>
      <c r="G1248">
        <v>7909819904</v>
      </c>
    </row>
    <row r="1249" spans="1:7">
      <c r="A1249" s="12">
        <v>43146</v>
      </c>
      <c r="B1249">
        <v>9488.3203130000002</v>
      </c>
      <c r="C1249">
        <v>10234.799805000001</v>
      </c>
      <c r="D1249">
        <v>9395.5800780000009</v>
      </c>
      <c r="E1249">
        <v>10166.400390999999</v>
      </c>
      <c r="F1249">
        <v>10166.400390999999</v>
      </c>
      <c r="G1249">
        <v>9062540288</v>
      </c>
    </row>
    <row r="1250" spans="1:7">
      <c r="A1250" s="12">
        <v>43147</v>
      </c>
      <c r="B1250">
        <v>10135.700194999999</v>
      </c>
      <c r="C1250">
        <v>10324.099609000001</v>
      </c>
      <c r="D1250">
        <v>9824.8203130000002</v>
      </c>
      <c r="E1250">
        <v>10233.900390999999</v>
      </c>
      <c r="F1250">
        <v>10233.900390999999</v>
      </c>
      <c r="G1250">
        <v>7296159744</v>
      </c>
    </row>
    <row r="1251" spans="1:7">
      <c r="A1251" s="12">
        <v>43148</v>
      </c>
      <c r="B1251">
        <v>10207.5</v>
      </c>
      <c r="C1251">
        <v>11139.5</v>
      </c>
      <c r="D1251">
        <v>10149.400390999999</v>
      </c>
      <c r="E1251">
        <v>11112.700194999999</v>
      </c>
      <c r="F1251">
        <v>11112.700194999999</v>
      </c>
      <c r="G1251">
        <v>8660880384</v>
      </c>
    </row>
    <row r="1252" spans="1:7">
      <c r="A1252" s="12">
        <v>43149</v>
      </c>
      <c r="B1252">
        <v>11123.400390999999</v>
      </c>
      <c r="C1252">
        <v>11349.799805000001</v>
      </c>
      <c r="D1252">
        <v>10326</v>
      </c>
      <c r="E1252">
        <v>10551.799805000001</v>
      </c>
      <c r="F1252">
        <v>10551.799805000001</v>
      </c>
      <c r="G1252">
        <v>8744009728</v>
      </c>
    </row>
    <row r="1253" spans="1:7">
      <c r="A1253" s="12">
        <v>43150</v>
      </c>
      <c r="B1253">
        <v>10552.599609000001</v>
      </c>
      <c r="C1253">
        <v>11273.799805000001</v>
      </c>
      <c r="D1253">
        <v>10513.200194999999</v>
      </c>
      <c r="E1253">
        <v>11225.299805000001</v>
      </c>
      <c r="F1253">
        <v>11225.299805000001</v>
      </c>
      <c r="G1253">
        <v>7652089856</v>
      </c>
    </row>
    <row r="1254" spans="1:7">
      <c r="A1254" s="12">
        <v>43151</v>
      </c>
      <c r="B1254">
        <v>11231.799805000001</v>
      </c>
      <c r="C1254">
        <v>11958.5</v>
      </c>
      <c r="D1254">
        <v>11231.799805000001</v>
      </c>
      <c r="E1254">
        <v>11403.700194999999</v>
      </c>
      <c r="F1254">
        <v>11403.700194999999</v>
      </c>
      <c r="G1254">
        <v>9926540288</v>
      </c>
    </row>
    <row r="1255" spans="1:7">
      <c r="A1255" s="12">
        <v>43152</v>
      </c>
      <c r="B1255">
        <v>11372.200194999999</v>
      </c>
      <c r="C1255">
        <v>11418.5</v>
      </c>
      <c r="D1255">
        <v>10479.099609000001</v>
      </c>
      <c r="E1255">
        <v>10690.400390999999</v>
      </c>
      <c r="F1255">
        <v>10690.400390999999</v>
      </c>
      <c r="G1255">
        <v>9405339648</v>
      </c>
    </row>
    <row r="1256" spans="1:7">
      <c r="A1256" s="12">
        <v>43153</v>
      </c>
      <c r="B1256">
        <v>10660.400390999999</v>
      </c>
      <c r="C1256">
        <v>11039.099609000001</v>
      </c>
      <c r="D1256">
        <v>9939.0898440000001</v>
      </c>
      <c r="E1256">
        <v>10005</v>
      </c>
      <c r="F1256">
        <v>10005</v>
      </c>
      <c r="G1256">
        <v>8040079872</v>
      </c>
    </row>
    <row r="1257" spans="1:7">
      <c r="A1257" s="12">
        <v>43154</v>
      </c>
      <c r="B1257">
        <v>9937.0703130000002</v>
      </c>
      <c r="C1257">
        <v>10487.299805000001</v>
      </c>
      <c r="D1257">
        <v>9734.5595699999994</v>
      </c>
      <c r="E1257">
        <v>10301.099609000001</v>
      </c>
      <c r="F1257">
        <v>10301.099609000001</v>
      </c>
      <c r="G1257">
        <v>7739500032</v>
      </c>
    </row>
    <row r="1258" spans="1:7">
      <c r="A1258" s="12">
        <v>43155</v>
      </c>
      <c r="B1258">
        <v>10287.700194999999</v>
      </c>
      <c r="C1258">
        <v>10597.200194999999</v>
      </c>
      <c r="D1258">
        <v>9546.9697269999997</v>
      </c>
      <c r="E1258">
        <v>9813.0703130000002</v>
      </c>
      <c r="F1258">
        <v>9813.0703130000002</v>
      </c>
      <c r="G1258">
        <v>6917929984</v>
      </c>
    </row>
    <row r="1259" spans="1:7">
      <c r="A1259" s="12">
        <v>43156</v>
      </c>
      <c r="B1259">
        <v>9796.4199219999991</v>
      </c>
      <c r="C1259">
        <v>9923.2197269999997</v>
      </c>
      <c r="D1259">
        <v>9407.0595699999994</v>
      </c>
      <c r="E1259">
        <v>9664.7304690000001</v>
      </c>
      <c r="F1259">
        <v>9664.7304690000001</v>
      </c>
      <c r="G1259">
        <v>5706939904</v>
      </c>
    </row>
    <row r="1260" spans="1:7">
      <c r="A1260" s="12">
        <v>43157</v>
      </c>
      <c r="B1260">
        <v>9669.4296880000002</v>
      </c>
      <c r="C1260">
        <v>10475</v>
      </c>
      <c r="D1260">
        <v>9501.7304690000001</v>
      </c>
      <c r="E1260">
        <v>10366.700194999999</v>
      </c>
      <c r="F1260">
        <v>10366.700194999999</v>
      </c>
      <c r="G1260">
        <v>7287690240</v>
      </c>
    </row>
    <row r="1261" spans="1:7">
      <c r="A1261" s="12">
        <v>43158</v>
      </c>
      <c r="B1261">
        <v>10393.900390999999</v>
      </c>
      <c r="C1261">
        <v>10878.5</v>
      </c>
      <c r="D1261">
        <v>10246.099609000001</v>
      </c>
      <c r="E1261">
        <v>10725.599609000001</v>
      </c>
      <c r="F1261">
        <v>10725.599609000001</v>
      </c>
      <c r="G1261">
        <v>6966179840</v>
      </c>
    </row>
    <row r="1262" spans="1:7">
      <c r="A1262" s="12">
        <v>43159</v>
      </c>
      <c r="B1262">
        <v>10687.200194999999</v>
      </c>
      <c r="C1262">
        <v>11089.799805000001</v>
      </c>
      <c r="D1262">
        <v>10393.099609000001</v>
      </c>
      <c r="E1262">
        <v>10397.900390999999</v>
      </c>
      <c r="F1262">
        <v>10397.900390999999</v>
      </c>
      <c r="G1262">
        <v>6936189952</v>
      </c>
    </row>
    <row r="1263" spans="1:7">
      <c r="A1263" s="12">
        <v>43160</v>
      </c>
      <c r="B1263">
        <v>10385</v>
      </c>
      <c r="C1263">
        <v>11052.299805000001</v>
      </c>
      <c r="D1263">
        <v>10352.700194999999</v>
      </c>
      <c r="E1263">
        <v>10951</v>
      </c>
      <c r="F1263">
        <v>10951</v>
      </c>
      <c r="G1263">
        <v>7317279744</v>
      </c>
    </row>
    <row r="1264" spans="1:7">
      <c r="A1264" s="12">
        <v>43161</v>
      </c>
      <c r="B1264">
        <v>10977.400390999999</v>
      </c>
      <c r="C1264">
        <v>11189</v>
      </c>
      <c r="D1264">
        <v>10850.099609000001</v>
      </c>
      <c r="E1264">
        <v>11086.400390999999</v>
      </c>
      <c r="F1264">
        <v>11086.400390999999</v>
      </c>
      <c r="G1264">
        <v>7620590080</v>
      </c>
    </row>
    <row r="1265" spans="1:7">
      <c r="A1265" s="12">
        <v>43162</v>
      </c>
      <c r="B1265">
        <v>11101.900390999999</v>
      </c>
      <c r="C1265">
        <v>11528.200194999999</v>
      </c>
      <c r="D1265">
        <v>11002.400390999999</v>
      </c>
      <c r="E1265">
        <v>11489.700194999999</v>
      </c>
      <c r="F1265">
        <v>11489.700194999999</v>
      </c>
      <c r="G1265">
        <v>6690570240</v>
      </c>
    </row>
    <row r="1266" spans="1:7">
      <c r="A1266" s="12">
        <v>43163</v>
      </c>
      <c r="B1266">
        <v>11497.400390999999</v>
      </c>
      <c r="C1266">
        <v>11512.599609000001</v>
      </c>
      <c r="D1266">
        <v>11136.099609000001</v>
      </c>
      <c r="E1266">
        <v>11512.599609000001</v>
      </c>
      <c r="F1266">
        <v>11512.599609000001</v>
      </c>
      <c r="G1266">
        <v>6084149760</v>
      </c>
    </row>
    <row r="1267" spans="1:7">
      <c r="A1267" s="12">
        <v>43164</v>
      </c>
      <c r="B1267">
        <v>11532.400390999999</v>
      </c>
      <c r="C1267">
        <v>11704.099609000001</v>
      </c>
      <c r="D1267">
        <v>11443.900390999999</v>
      </c>
      <c r="E1267">
        <v>11573.299805000001</v>
      </c>
      <c r="F1267">
        <v>11573.299805000001</v>
      </c>
      <c r="G1267">
        <v>6468539904</v>
      </c>
    </row>
    <row r="1268" spans="1:7">
      <c r="A1268" s="12">
        <v>43165</v>
      </c>
      <c r="B1268">
        <v>11500.099609000001</v>
      </c>
      <c r="C1268">
        <v>11500.099609000001</v>
      </c>
      <c r="D1268">
        <v>10694.299805000001</v>
      </c>
      <c r="E1268">
        <v>10779.900390999999</v>
      </c>
      <c r="F1268">
        <v>10779.900390999999</v>
      </c>
      <c r="G1268">
        <v>6832169984</v>
      </c>
    </row>
    <row r="1269" spans="1:7">
      <c r="A1269" s="12">
        <v>43166</v>
      </c>
      <c r="B1269">
        <v>10803.900390999999</v>
      </c>
      <c r="C1269">
        <v>10929.5</v>
      </c>
      <c r="D1269">
        <v>9692.1201170000004</v>
      </c>
      <c r="E1269">
        <v>9965.5703130000002</v>
      </c>
      <c r="F1269">
        <v>9965.5703130000002</v>
      </c>
      <c r="G1269">
        <v>8797910016</v>
      </c>
    </row>
    <row r="1270" spans="1:7">
      <c r="A1270" s="12">
        <v>43167</v>
      </c>
      <c r="B1270">
        <v>9951.4404300000006</v>
      </c>
      <c r="C1270">
        <v>10147.400390999999</v>
      </c>
      <c r="D1270">
        <v>9335.8701170000004</v>
      </c>
      <c r="E1270">
        <v>9395.0097659999992</v>
      </c>
      <c r="F1270">
        <v>9395.0097659999992</v>
      </c>
      <c r="G1270">
        <v>7186089984</v>
      </c>
    </row>
    <row r="1271" spans="1:7">
      <c r="A1271" s="12">
        <v>43168</v>
      </c>
      <c r="B1271">
        <v>9414.6904300000006</v>
      </c>
      <c r="C1271">
        <v>9466.3496090000008</v>
      </c>
      <c r="D1271">
        <v>8513.0302730000003</v>
      </c>
      <c r="E1271">
        <v>9337.5498050000006</v>
      </c>
      <c r="F1271">
        <v>9337.5498050000006</v>
      </c>
      <c r="G1271">
        <v>8704190464</v>
      </c>
    </row>
    <row r="1272" spans="1:7">
      <c r="A1272" s="12">
        <v>43169</v>
      </c>
      <c r="B1272">
        <v>9350.5898440000001</v>
      </c>
      <c r="C1272">
        <v>9531.3203130000002</v>
      </c>
      <c r="D1272">
        <v>8828.4697269999997</v>
      </c>
      <c r="E1272">
        <v>8866</v>
      </c>
      <c r="F1272">
        <v>8866</v>
      </c>
      <c r="G1272">
        <v>5386319872</v>
      </c>
    </row>
    <row r="1273" spans="1:7">
      <c r="A1273" s="12">
        <v>43170</v>
      </c>
      <c r="B1273">
        <v>8852.7802730000003</v>
      </c>
      <c r="C1273">
        <v>9711.8896480000003</v>
      </c>
      <c r="D1273">
        <v>8607.1201170000004</v>
      </c>
      <c r="E1273">
        <v>9578.6298829999996</v>
      </c>
      <c r="F1273">
        <v>9578.6298829999996</v>
      </c>
      <c r="G1273">
        <v>6296370176</v>
      </c>
    </row>
    <row r="1274" spans="1:7">
      <c r="A1274" s="12">
        <v>43171</v>
      </c>
      <c r="B1274">
        <v>9602.9296880000002</v>
      </c>
      <c r="C1274">
        <v>9937.5</v>
      </c>
      <c r="D1274">
        <v>8956.4296880000002</v>
      </c>
      <c r="E1274">
        <v>9205.1201170000004</v>
      </c>
      <c r="F1274">
        <v>9205.1201170000004</v>
      </c>
      <c r="G1274">
        <v>6457399808</v>
      </c>
    </row>
    <row r="1275" spans="1:7">
      <c r="A1275" s="12">
        <v>43172</v>
      </c>
      <c r="B1275">
        <v>9173.0400389999995</v>
      </c>
      <c r="C1275">
        <v>9470.3798829999996</v>
      </c>
      <c r="D1275">
        <v>8958.1904300000006</v>
      </c>
      <c r="E1275">
        <v>9194.8496090000008</v>
      </c>
      <c r="F1275">
        <v>9194.8496090000008</v>
      </c>
      <c r="G1275">
        <v>5991139840</v>
      </c>
    </row>
    <row r="1276" spans="1:7">
      <c r="A1276" s="12">
        <v>43173</v>
      </c>
      <c r="B1276">
        <v>9214.6503909999992</v>
      </c>
      <c r="C1276">
        <v>9355.8496090000008</v>
      </c>
      <c r="D1276">
        <v>8068.5898440000001</v>
      </c>
      <c r="E1276">
        <v>8269.8095699999994</v>
      </c>
      <c r="F1276">
        <v>8269.8095699999994</v>
      </c>
      <c r="G1276">
        <v>6438230016</v>
      </c>
    </row>
    <row r="1277" spans="1:7">
      <c r="A1277" s="12">
        <v>43174</v>
      </c>
      <c r="B1277">
        <v>8290.7597659999992</v>
      </c>
      <c r="C1277">
        <v>8428.3496090000008</v>
      </c>
      <c r="D1277">
        <v>7783.0498049999997</v>
      </c>
      <c r="E1277">
        <v>8300.8603519999997</v>
      </c>
      <c r="F1277">
        <v>8300.8603519999997</v>
      </c>
      <c r="G1277">
        <v>6834429952</v>
      </c>
    </row>
    <row r="1278" spans="1:7">
      <c r="A1278" s="12">
        <v>43175</v>
      </c>
      <c r="B1278">
        <v>8322.9101559999999</v>
      </c>
      <c r="C1278">
        <v>8585.1503909999992</v>
      </c>
      <c r="D1278">
        <v>8005.3100590000004</v>
      </c>
      <c r="E1278">
        <v>8338.3496090000008</v>
      </c>
      <c r="F1278">
        <v>8338.3496090000008</v>
      </c>
      <c r="G1278">
        <v>5289379840</v>
      </c>
    </row>
    <row r="1279" spans="1:7">
      <c r="A1279" s="12">
        <v>43176</v>
      </c>
      <c r="B1279">
        <v>8321.9101559999999</v>
      </c>
      <c r="C1279">
        <v>8346.5302730000003</v>
      </c>
      <c r="D1279">
        <v>7812.8198240000002</v>
      </c>
      <c r="E1279">
        <v>7916.8798829999996</v>
      </c>
      <c r="F1279">
        <v>7916.8798829999996</v>
      </c>
      <c r="G1279">
        <v>4426149888</v>
      </c>
    </row>
    <row r="1280" spans="1:7">
      <c r="A1280" s="12">
        <v>43177</v>
      </c>
      <c r="B1280">
        <v>7890.5200199999999</v>
      </c>
      <c r="C1280">
        <v>8245.5097659999992</v>
      </c>
      <c r="D1280">
        <v>7397.9902339999999</v>
      </c>
      <c r="E1280">
        <v>8223.6796880000002</v>
      </c>
      <c r="F1280">
        <v>8223.6796880000002</v>
      </c>
      <c r="G1280">
        <v>6639190016</v>
      </c>
    </row>
    <row r="1281" spans="1:7">
      <c r="A1281" s="12">
        <v>43178</v>
      </c>
      <c r="B1281">
        <v>8344.1201170000004</v>
      </c>
      <c r="C1281">
        <v>8675.8701170000004</v>
      </c>
      <c r="D1281">
        <v>8182.3999020000001</v>
      </c>
      <c r="E1281">
        <v>8630.6503909999992</v>
      </c>
      <c r="F1281">
        <v>8630.6503909999992</v>
      </c>
      <c r="G1281">
        <v>6729110016</v>
      </c>
    </row>
    <row r="1282" spans="1:7">
      <c r="A1282" s="12">
        <v>43179</v>
      </c>
      <c r="B1282">
        <v>8619.6699219999991</v>
      </c>
      <c r="C1282">
        <v>9051.0195309999999</v>
      </c>
      <c r="D1282">
        <v>8389.8896480000003</v>
      </c>
      <c r="E1282">
        <v>8913.4697269999997</v>
      </c>
      <c r="F1282">
        <v>8913.4697269999997</v>
      </c>
      <c r="G1282">
        <v>6361789952</v>
      </c>
    </row>
    <row r="1283" spans="1:7">
      <c r="A1283" s="12">
        <v>43180</v>
      </c>
      <c r="B1283">
        <v>8937.4804690000001</v>
      </c>
      <c r="C1283">
        <v>9177.3701170000004</v>
      </c>
      <c r="D1283">
        <v>8846.3300780000009</v>
      </c>
      <c r="E1283">
        <v>8929.2802730000003</v>
      </c>
      <c r="F1283">
        <v>8929.2802730000003</v>
      </c>
      <c r="G1283">
        <v>6043129856</v>
      </c>
    </row>
    <row r="1284" spans="1:7">
      <c r="A1284" s="12">
        <v>43181</v>
      </c>
      <c r="B1284">
        <v>8939.4404300000006</v>
      </c>
      <c r="C1284">
        <v>9100.7099610000005</v>
      </c>
      <c r="D1284">
        <v>8564.9003909999992</v>
      </c>
      <c r="E1284">
        <v>8728.4697269999997</v>
      </c>
      <c r="F1284">
        <v>8728.4697269999997</v>
      </c>
      <c r="G1284">
        <v>5530390016</v>
      </c>
    </row>
    <row r="1285" spans="1:7">
      <c r="A1285" s="12">
        <v>43182</v>
      </c>
      <c r="B1285">
        <v>8736.25</v>
      </c>
      <c r="C1285">
        <v>8879.6201170000004</v>
      </c>
      <c r="D1285">
        <v>8360.6201170000004</v>
      </c>
      <c r="E1285">
        <v>8879.6201170000004</v>
      </c>
      <c r="F1285">
        <v>8879.6201170000004</v>
      </c>
      <c r="G1285">
        <v>5954120192</v>
      </c>
    </row>
    <row r="1286" spans="1:7">
      <c r="A1286" s="12">
        <v>43183</v>
      </c>
      <c r="B1286">
        <v>8901.9501949999994</v>
      </c>
      <c r="C1286">
        <v>8996.1796880000002</v>
      </c>
      <c r="D1286">
        <v>8665.7001949999994</v>
      </c>
      <c r="E1286">
        <v>8668.1201170000004</v>
      </c>
      <c r="F1286">
        <v>8668.1201170000004</v>
      </c>
      <c r="G1286">
        <v>5664600064</v>
      </c>
    </row>
    <row r="1287" spans="1:7">
      <c r="A1287" s="12">
        <v>43184</v>
      </c>
      <c r="B1287">
        <v>8612.8095699999994</v>
      </c>
      <c r="C1287">
        <v>8682.0097659999992</v>
      </c>
      <c r="D1287">
        <v>8449.0996090000008</v>
      </c>
      <c r="E1287">
        <v>8495.7802730000003</v>
      </c>
      <c r="F1287">
        <v>8495.7802730000003</v>
      </c>
      <c r="G1287">
        <v>4569880064</v>
      </c>
    </row>
    <row r="1288" spans="1:7">
      <c r="A1288" s="12">
        <v>43185</v>
      </c>
      <c r="B1288">
        <v>8498.4697269999997</v>
      </c>
      <c r="C1288">
        <v>8530.0800780000009</v>
      </c>
      <c r="D1288">
        <v>7921.4301759999998</v>
      </c>
      <c r="E1288">
        <v>8209.4003909999992</v>
      </c>
      <c r="F1288">
        <v>8209.4003909999992</v>
      </c>
      <c r="G1288">
        <v>5921039872</v>
      </c>
    </row>
    <row r="1289" spans="1:7">
      <c r="A1289" s="12">
        <v>43186</v>
      </c>
      <c r="B1289">
        <v>8200</v>
      </c>
      <c r="C1289">
        <v>8232.7802730000003</v>
      </c>
      <c r="D1289">
        <v>7797.2797849999997</v>
      </c>
      <c r="E1289">
        <v>7833.0400390000004</v>
      </c>
      <c r="F1289">
        <v>7833.0400390000004</v>
      </c>
      <c r="G1289">
        <v>5378250240</v>
      </c>
    </row>
    <row r="1290" spans="1:7">
      <c r="A1290" s="12">
        <v>43187</v>
      </c>
      <c r="B1290">
        <v>7836.830078</v>
      </c>
      <c r="C1290">
        <v>8122.8901370000003</v>
      </c>
      <c r="D1290">
        <v>7809.169922</v>
      </c>
      <c r="E1290">
        <v>7954.4799800000001</v>
      </c>
      <c r="F1290">
        <v>7954.4799800000001</v>
      </c>
      <c r="G1290">
        <v>4935289856</v>
      </c>
    </row>
    <row r="1291" spans="1:7">
      <c r="A1291" s="12">
        <v>43188</v>
      </c>
      <c r="B1291">
        <v>7979.0698240000002</v>
      </c>
      <c r="C1291">
        <v>7994.330078</v>
      </c>
      <c r="D1291">
        <v>7081.3798829999996</v>
      </c>
      <c r="E1291">
        <v>7165.7001950000003</v>
      </c>
      <c r="F1291">
        <v>7165.7001950000003</v>
      </c>
      <c r="G1291">
        <v>6361229824</v>
      </c>
    </row>
    <row r="1292" spans="1:7">
      <c r="A1292" s="12">
        <v>43189</v>
      </c>
      <c r="B1292">
        <v>7171.4501950000003</v>
      </c>
      <c r="C1292">
        <v>7276.6601559999999</v>
      </c>
      <c r="D1292">
        <v>6683.9301759999998</v>
      </c>
      <c r="E1292">
        <v>6890.5200199999999</v>
      </c>
      <c r="F1292">
        <v>6890.5200199999999</v>
      </c>
      <c r="G1292">
        <v>6289509888</v>
      </c>
    </row>
    <row r="1293" spans="1:7">
      <c r="A1293" s="12">
        <v>43190</v>
      </c>
      <c r="B1293">
        <v>6892.4799800000001</v>
      </c>
      <c r="C1293">
        <v>7207.8500979999999</v>
      </c>
      <c r="D1293">
        <v>6863.5200199999999</v>
      </c>
      <c r="E1293">
        <v>6973.5297849999997</v>
      </c>
      <c r="F1293">
        <v>6973.5297849999997</v>
      </c>
      <c r="G1293">
        <v>4553269760</v>
      </c>
    </row>
    <row r="1294" spans="1:7">
      <c r="A1294" s="12">
        <v>43191</v>
      </c>
      <c r="B1294">
        <v>7003.0600590000004</v>
      </c>
      <c r="C1294">
        <v>7060.9501950000003</v>
      </c>
      <c r="D1294">
        <v>6526.8701170000004</v>
      </c>
      <c r="E1294">
        <v>6844.2299800000001</v>
      </c>
      <c r="F1294">
        <v>6844.2299800000001</v>
      </c>
      <c r="G1294">
        <v>4532100096</v>
      </c>
    </row>
    <row r="1295" spans="1:7">
      <c r="A1295" s="12">
        <v>43192</v>
      </c>
      <c r="B1295">
        <v>6844.8598629999997</v>
      </c>
      <c r="C1295">
        <v>7135.4702150000003</v>
      </c>
      <c r="D1295">
        <v>6816.580078</v>
      </c>
      <c r="E1295">
        <v>7083.7998049999997</v>
      </c>
      <c r="F1295">
        <v>7083.7998049999997</v>
      </c>
      <c r="G1295">
        <v>4333440000</v>
      </c>
    </row>
    <row r="1296" spans="1:7">
      <c r="A1296" s="12">
        <v>43193</v>
      </c>
      <c r="B1296">
        <v>7102.2597660000001</v>
      </c>
      <c r="C1296">
        <v>7530.9399409999996</v>
      </c>
      <c r="D1296">
        <v>7072.4902339999999</v>
      </c>
      <c r="E1296">
        <v>7456.1098629999997</v>
      </c>
      <c r="F1296">
        <v>7456.1098629999997</v>
      </c>
      <c r="G1296">
        <v>5499700224</v>
      </c>
    </row>
    <row r="1297" spans="1:7">
      <c r="A1297" s="12">
        <v>43194</v>
      </c>
      <c r="B1297">
        <v>7456.4101559999999</v>
      </c>
      <c r="C1297">
        <v>7469.8798829999996</v>
      </c>
      <c r="D1297">
        <v>6803.8798829999996</v>
      </c>
      <c r="E1297">
        <v>6853.8398440000001</v>
      </c>
      <c r="F1297">
        <v>6853.8398440000001</v>
      </c>
      <c r="G1297">
        <v>4936000000</v>
      </c>
    </row>
    <row r="1298" spans="1:7">
      <c r="A1298" s="12">
        <v>43195</v>
      </c>
      <c r="B1298">
        <v>6848.6499020000001</v>
      </c>
      <c r="C1298">
        <v>6933.8198240000002</v>
      </c>
      <c r="D1298">
        <v>6644.7998049999997</v>
      </c>
      <c r="E1298">
        <v>6811.4702150000003</v>
      </c>
      <c r="F1298">
        <v>6811.4702150000003</v>
      </c>
      <c r="G1298">
        <v>5639320064</v>
      </c>
    </row>
    <row r="1299" spans="1:7">
      <c r="A1299" s="12">
        <v>43196</v>
      </c>
      <c r="B1299">
        <v>6815.9599609999996</v>
      </c>
      <c r="C1299">
        <v>6857.4902339999999</v>
      </c>
      <c r="D1299">
        <v>6575</v>
      </c>
      <c r="E1299">
        <v>6636.3198240000002</v>
      </c>
      <c r="F1299">
        <v>6636.3198240000002</v>
      </c>
      <c r="G1299">
        <v>3766810112</v>
      </c>
    </row>
    <row r="1300" spans="1:7">
      <c r="A1300" s="12">
        <v>43197</v>
      </c>
      <c r="B1300">
        <v>6630.5097660000001</v>
      </c>
      <c r="C1300">
        <v>7050.5400390000004</v>
      </c>
      <c r="D1300">
        <v>6630.5097660000001</v>
      </c>
      <c r="E1300">
        <v>6911.0898440000001</v>
      </c>
      <c r="F1300">
        <v>6911.0898440000001</v>
      </c>
      <c r="G1300">
        <v>3976610048</v>
      </c>
    </row>
    <row r="1301" spans="1:7">
      <c r="A1301" s="12">
        <v>43198</v>
      </c>
      <c r="B1301">
        <v>6919.9799800000001</v>
      </c>
      <c r="C1301">
        <v>7111.5600590000004</v>
      </c>
      <c r="D1301">
        <v>6919.9799800000001</v>
      </c>
      <c r="E1301">
        <v>7023.5200199999999</v>
      </c>
      <c r="F1301">
        <v>7023.5200199999999</v>
      </c>
      <c r="G1301">
        <v>3652499968</v>
      </c>
    </row>
    <row r="1302" spans="1:7">
      <c r="A1302" s="12">
        <v>43199</v>
      </c>
      <c r="B1302">
        <v>7044.3198240000002</v>
      </c>
      <c r="C1302">
        <v>7178.1098629999997</v>
      </c>
      <c r="D1302">
        <v>6661.9902339999999</v>
      </c>
      <c r="E1302">
        <v>6770.7299800000001</v>
      </c>
      <c r="F1302">
        <v>6770.7299800000001</v>
      </c>
      <c r="G1302">
        <v>4894060032</v>
      </c>
    </row>
    <row r="1303" spans="1:7">
      <c r="A1303" s="12">
        <v>43200</v>
      </c>
      <c r="B1303">
        <v>6795.4399409999996</v>
      </c>
      <c r="C1303">
        <v>6872.4101559999999</v>
      </c>
      <c r="D1303">
        <v>6704.1499020000001</v>
      </c>
      <c r="E1303">
        <v>6834.7597660000001</v>
      </c>
      <c r="F1303">
        <v>6834.7597660000001</v>
      </c>
      <c r="G1303">
        <v>4272750080</v>
      </c>
    </row>
    <row r="1304" spans="1:7">
      <c r="A1304" s="12">
        <v>43201</v>
      </c>
      <c r="B1304">
        <v>6843.4702150000003</v>
      </c>
      <c r="C1304">
        <v>6968.3198240000002</v>
      </c>
      <c r="D1304">
        <v>6817.5898440000001</v>
      </c>
      <c r="E1304">
        <v>6968.3198240000002</v>
      </c>
      <c r="F1304">
        <v>6968.3198240000002</v>
      </c>
      <c r="G1304">
        <v>4641889792</v>
      </c>
    </row>
    <row r="1305" spans="1:7">
      <c r="A1305" s="12">
        <v>43202</v>
      </c>
      <c r="B1305">
        <v>6955.3798829999996</v>
      </c>
      <c r="C1305">
        <v>7899.2299800000001</v>
      </c>
      <c r="D1305">
        <v>6806.5097660000001</v>
      </c>
      <c r="E1305">
        <v>7889.25</v>
      </c>
      <c r="F1305">
        <v>7889.25</v>
      </c>
      <c r="G1305">
        <v>8906250240</v>
      </c>
    </row>
    <row r="1306" spans="1:7">
      <c r="A1306" s="12">
        <v>43203</v>
      </c>
      <c r="B1306">
        <v>7901.0898440000001</v>
      </c>
      <c r="C1306">
        <v>8183.9599609999996</v>
      </c>
      <c r="D1306">
        <v>7758.9301759999998</v>
      </c>
      <c r="E1306">
        <v>7895.9599609999996</v>
      </c>
      <c r="F1306">
        <v>7895.9599609999996</v>
      </c>
      <c r="G1306">
        <v>7764460032</v>
      </c>
    </row>
    <row r="1307" spans="1:7">
      <c r="A1307" s="12">
        <v>43204</v>
      </c>
      <c r="B1307">
        <v>7874.669922</v>
      </c>
      <c r="C1307">
        <v>8140.7099609999996</v>
      </c>
      <c r="D1307">
        <v>7846</v>
      </c>
      <c r="E1307">
        <v>7986.2402339999999</v>
      </c>
      <c r="F1307">
        <v>7986.2402339999999</v>
      </c>
      <c r="G1307">
        <v>5191430144</v>
      </c>
    </row>
    <row r="1308" spans="1:7">
      <c r="A1308" s="12">
        <v>43205</v>
      </c>
      <c r="B1308">
        <v>7999.330078</v>
      </c>
      <c r="C1308">
        <v>8338.4199219999991</v>
      </c>
      <c r="D1308">
        <v>7999.330078</v>
      </c>
      <c r="E1308">
        <v>8329.1103519999997</v>
      </c>
      <c r="F1308">
        <v>8329.1103519999997</v>
      </c>
      <c r="G1308">
        <v>5244480000</v>
      </c>
    </row>
    <row r="1309" spans="1:7">
      <c r="A1309" s="12">
        <v>43206</v>
      </c>
      <c r="B1309">
        <v>8337.5703130000002</v>
      </c>
      <c r="C1309">
        <v>8371.1503909999992</v>
      </c>
      <c r="D1309">
        <v>7925.7299800000001</v>
      </c>
      <c r="E1309">
        <v>8058.669922</v>
      </c>
      <c r="F1309">
        <v>8058.669922</v>
      </c>
      <c r="G1309">
        <v>5631309824</v>
      </c>
    </row>
    <row r="1310" spans="1:7">
      <c r="A1310" s="12">
        <v>43207</v>
      </c>
      <c r="B1310">
        <v>8071.6601559999999</v>
      </c>
      <c r="C1310">
        <v>8285.9599610000005</v>
      </c>
      <c r="D1310">
        <v>7881.7202150000003</v>
      </c>
      <c r="E1310">
        <v>7902.0898440000001</v>
      </c>
      <c r="F1310">
        <v>7902.0898440000001</v>
      </c>
      <c r="G1310">
        <v>6900879872</v>
      </c>
    </row>
    <row r="1311" spans="1:7">
      <c r="A1311" s="12">
        <v>43208</v>
      </c>
      <c r="B1311">
        <v>7944.4301759999998</v>
      </c>
      <c r="C1311">
        <v>8197.7998050000006</v>
      </c>
      <c r="D1311">
        <v>7886.0097660000001</v>
      </c>
      <c r="E1311">
        <v>8163.419922</v>
      </c>
      <c r="F1311">
        <v>8163.419922</v>
      </c>
      <c r="G1311">
        <v>6529909760</v>
      </c>
    </row>
    <row r="1312" spans="1:7">
      <c r="A1312" s="12">
        <v>43209</v>
      </c>
      <c r="B1312">
        <v>8159.2700199999999</v>
      </c>
      <c r="C1312">
        <v>8298.6904300000006</v>
      </c>
      <c r="D1312">
        <v>8138.7797849999997</v>
      </c>
      <c r="E1312">
        <v>8294.3095699999994</v>
      </c>
      <c r="F1312">
        <v>8294.3095699999994</v>
      </c>
      <c r="G1312">
        <v>7063209984</v>
      </c>
    </row>
    <row r="1313" spans="1:7">
      <c r="A1313" s="12">
        <v>43210</v>
      </c>
      <c r="B1313">
        <v>8286.8798829999996</v>
      </c>
      <c r="C1313">
        <v>8880.2304690000001</v>
      </c>
      <c r="D1313">
        <v>8244.5400389999995</v>
      </c>
      <c r="E1313">
        <v>8845.8300780000009</v>
      </c>
      <c r="F1313">
        <v>8845.8300780000009</v>
      </c>
      <c r="G1313">
        <v>8438110208</v>
      </c>
    </row>
    <row r="1314" spans="1:7">
      <c r="A1314" s="12">
        <v>43211</v>
      </c>
      <c r="B1314">
        <v>8848.7900389999995</v>
      </c>
      <c r="C1314">
        <v>8997.5703130000002</v>
      </c>
      <c r="D1314">
        <v>8652.1503909999992</v>
      </c>
      <c r="E1314">
        <v>8895.5800780000009</v>
      </c>
      <c r="F1314">
        <v>8895.5800780000009</v>
      </c>
      <c r="G1314">
        <v>7548550144</v>
      </c>
    </row>
    <row r="1315" spans="1:7">
      <c r="A1315" s="12">
        <v>43212</v>
      </c>
      <c r="B1315">
        <v>8925.0595699999994</v>
      </c>
      <c r="C1315">
        <v>9001.6396480000003</v>
      </c>
      <c r="D1315">
        <v>8779.6103519999997</v>
      </c>
      <c r="E1315">
        <v>8802.4599610000005</v>
      </c>
      <c r="F1315">
        <v>8802.4599610000005</v>
      </c>
      <c r="G1315">
        <v>6629899776</v>
      </c>
    </row>
    <row r="1316" spans="1:7">
      <c r="A1316" s="12">
        <v>43213</v>
      </c>
      <c r="B1316">
        <v>8794.3896480000003</v>
      </c>
      <c r="C1316">
        <v>8958.5498050000006</v>
      </c>
      <c r="D1316">
        <v>8788.8095699999994</v>
      </c>
      <c r="E1316">
        <v>8930.8798829999996</v>
      </c>
      <c r="F1316">
        <v>8930.8798829999996</v>
      </c>
      <c r="G1316">
        <v>6925190144</v>
      </c>
    </row>
    <row r="1317" spans="1:7">
      <c r="A1317" s="12">
        <v>43214</v>
      </c>
      <c r="B1317">
        <v>8934.3398440000001</v>
      </c>
      <c r="C1317">
        <v>9732.6103519999997</v>
      </c>
      <c r="D1317">
        <v>8927.8300780000009</v>
      </c>
      <c r="E1317">
        <v>9697.5</v>
      </c>
      <c r="F1317">
        <v>9697.5</v>
      </c>
      <c r="G1317">
        <v>10678800384</v>
      </c>
    </row>
    <row r="1318" spans="1:7">
      <c r="A1318" s="12">
        <v>43215</v>
      </c>
      <c r="B1318">
        <v>9701.0302730000003</v>
      </c>
      <c r="C1318">
        <v>9745.3203130000002</v>
      </c>
      <c r="D1318">
        <v>8799.8398440000001</v>
      </c>
      <c r="E1318">
        <v>8845.7402340000008</v>
      </c>
      <c r="F1318">
        <v>8845.7402340000008</v>
      </c>
      <c r="G1318">
        <v>11083100160</v>
      </c>
    </row>
    <row r="1319" spans="1:7">
      <c r="A1319" s="12">
        <v>43216</v>
      </c>
      <c r="B1319">
        <v>8867.3203130000002</v>
      </c>
      <c r="C1319">
        <v>9281.5097659999992</v>
      </c>
      <c r="D1319">
        <v>8727.0898440000001</v>
      </c>
      <c r="E1319">
        <v>9281.5097659999992</v>
      </c>
      <c r="F1319">
        <v>9281.5097659999992</v>
      </c>
      <c r="G1319">
        <v>8970559488</v>
      </c>
    </row>
    <row r="1320" spans="1:7">
      <c r="A1320" s="12">
        <v>43217</v>
      </c>
      <c r="B1320">
        <v>9290.6298829999996</v>
      </c>
      <c r="C1320">
        <v>9375.4697269999997</v>
      </c>
      <c r="D1320">
        <v>8987.0498050000006</v>
      </c>
      <c r="E1320">
        <v>8987.0498050000006</v>
      </c>
      <c r="F1320">
        <v>8987.0498050000006</v>
      </c>
      <c r="G1320">
        <v>7566289920</v>
      </c>
    </row>
    <row r="1321" spans="1:7">
      <c r="A1321" s="12">
        <v>43218</v>
      </c>
      <c r="B1321">
        <v>8939.2695309999999</v>
      </c>
      <c r="C1321">
        <v>9412.0898440000001</v>
      </c>
      <c r="D1321">
        <v>8931.9902340000008</v>
      </c>
      <c r="E1321">
        <v>9348.4804690000001</v>
      </c>
      <c r="F1321">
        <v>9348.4804690000001</v>
      </c>
      <c r="G1321">
        <v>7805479936</v>
      </c>
    </row>
    <row r="1322" spans="1:7">
      <c r="A1322" s="12">
        <v>43219</v>
      </c>
      <c r="B1322">
        <v>9346.4101559999999</v>
      </c>
      <c r="C1322">
        <v>9531.4902340000008</v>
      </c>
      <c r="D1322">
        <v>9193.7099610000005</v>
      </c>
      <c r="E1322">
        <v>9419.0800780000009</v>
      </c>
      <c r="F1322">
        <v>9419.0800780000009</v>
      </c>
      <c r="G1322">
        <v>8853000192</v>
      </c>
    </row>
    <row r="1323" spans="1:7">
      <c r="A1323" s="12">
        <v>43220</v>
      </c>
      <c r="B1323">
        <v>9426.1103519999997</v>
      </c>
      <c r="C1323">
        <v>9477.1396480000003</v>
      </c>
      <c r="D1323">
        <v>9166.8095699999994</v>
      </c>
      <c r="E1323">
        <v>9240.5498050000006</v>
      </c>
      <c r="F1323">
        <v>9240.5498050000006</v>
      </c>
      <c r="G1323">
        <v>8673920000</v>
      </c>
    </row>
    <row r="1324" spans="1:7">
      <c r="A1324" s="12">
        <v>43221</v>
      </c>
      <c r="B1324">
        <v>9251.4697269999997</v>
      </c>
      <c r="C1324">
        <v>9255.8798829999996</v>
      </c>
      <c r="D1324">
        <v>8891.0498050000006</v>
      </c>
      <c r="E1324">
        <v>9119.0097659999992</v>
      </c>
      <c r="F1324">
        <v>9119.0097659999992</v>
      </c>
      <c r="G1324">
        <v>7713019904</v>
      </c>
    </row>
    <row r="1325" spans="1:7">
      <c r="A1325" s="12">
        <v>43222</v>
      </c>
      <c r="B1325">
        <v>9104.5996090000008</v>
      </c>
      <c r="C1325">
        <v>9256.5195309999999</v>
      </c>
      <c r="D1325">
        <v>9015.1396480000003</v>
      </c>
      <c r="E1325">
        <v>9235.9199219999991</v>
      </c>
      <c r="F1325">
        <v>9235.9199219999991</v>
      </c>
      <c r="G1325">
        <v>7558159872</v>
      </c>
    </row>
    <row r="1326" spans="1:7">
      <c r="A1326" s="12">
        <v>43223</v>
      </c>
      <c r="B1326">
        <v>9233.9697269999997</v>
      </c>
      <c r="C1326">
        <v>9798.3300780000009</v>
      </c>
      <c r="D1326">
        <v>9188.1503909999992</v>
      </c>
      <c r="E1326">
        <v>9743.8603519999997</v>
      </c>
      <c r="F1326">
        <v>9743.8603519999997</v>
      </c>
      <c r="G1326">
        <v>10207299584</v>
      </c>
    </row>
    <row r="1327" spans="1:7">
      <c r="A1327" s="12">
        <v>43224</v>
      </c>
      <c r="B1327">
        <v>9695.5</v>
      </c>
      <c r="C1327">
        <v>9779.2001949999994</v>
      </c>
      <c r="D1327">
        <v>9585.9599610000005</v>
      </c>
      <c r="E1327">
        <v>9700.7597659999992</v>
      </c>
      <c r="F1327">
        <v>9700.7597659999992</v>
      </c>
      <c r="G1327">
        <v>8217829888</v>
      </c>
    </row>
    <row r="1328" spans="1:7">
      <c r="A1328" s="12">
        <v>43225</v>
      </c>
      <c r="B1328">
        <v>9700.2802730000003</v>
      </c>
      <c r="C1328">
        <v>9964.5</v>
      </c>
      <c r="D1328">
        <v>9695.1201170000004</v>
      </c>
      <c r="E1328">
        <v>9858.1503909999992</v>
      </c>
      <c r="F1328">
        <v>9858.1503909999992</v>
      </c>
      <c r="G1328">
        <v>7651939840</v>
      </c>
    </row>
    <row r="1329" spans="1:7">
      <c r="A1329" s="12">
        <v>43226</v>
      </c>
      <c r="B1329">
        <v>9845.3095699999994</v>
      </c>
      <c r="C1329">
        <v>9940.1396480000003</v>
      </c>
      <c r="D1329">
        <v>9465.25</v>
      </c>
      <c r="E1329">
        <v>9654.7998050000006</v>
      </c>
      <c r="F1329">
        <v>9654.7998050000006</v>
      </c>
      <c r="G1329">
        <v>7222280192</v>
      </c>
    </row>
    <row r="1330" spans="1:7">
      <c r="A1330" s="12">
        <v>43227</v>
      </c>
      <c r="B1330">
        <v>9645.6699219999991</v>
      </c>
      <c r="C1330">
        <v>9665.8496090000008</v>
      </c>
      <c r="D1330">
        <v>9231.5302730000003</v>
      </c>
      <c r="E1330">
        <v>9373.0097659999992</v>
      </c>
      <c r="F1330">
        <v>9373.0097659999992</v>
      </c>
      <c r="G1330">
        <v>7394019840</v>
      </c>
    </row>
    <row r="1331" spans="1:7">
      <c r="A1331" s="12">
        <v>43228</v>
      </c>
      <c r="B1331">
        <v>9380.8701170000004</v>
      </c>
      <c r="C1331">
        <v>9462.75</v>
      </c>
      <c r="D1331">
        <v>9127.7695309999999</v>
      </c>
      <c r="E1331">
        <v>9234.8203130000002</v>
      </c>
      <c r="F1331">
        <v>9234.8203130000002</v>
      </c>
      <c r="G1331">
        <v>7415869952</v>
      </c>
    </row>
    <row r="1332" spans="1:7">
      <c r="A1332" s="12">
        <v>43229</v>
      </c>
      <c r="B1332">
        <v>9223.7304690000001</v>
      </c>
      <c r="C1332">
        <v>9374.7597659999992</v>
      </c>
      <c r="D1332">
        <v>9031.6201170000004</v>
      </c>
      <c r="E1332">
        <v>9325.1796880000002</v>
      </c>
      <c r="F1332">
        <v>9325.1796880000002</v>
      </c>
      <c r="G1332">
        <v>7226890240</v>
      </c>
    </row>
    <row r="1333" spans="1:7">
      <c r="A1333" s="12">
        <v>43230</v>
      </c>
      <c r="B1333">
        <v>9325.9599610000005</v>
      </c>
      <c r="C1333">
        <v>9396.0400389999995</v>
      </c>
      <c r="D1333">
        <v>9040.5195309999999</v>
      </c>
      <c r="E1333">
        <v>9043.9404300000006</v>
      </c>
      <c r="F1333">
        <v>9043.9404300000006</v>
      </c>
      <c r="G1333">
        <v>6906699776</v>
      </c>
    </row>
    <row r="1334" spans="1:7">
      <c r="A1334" s="12">
        <v>43231</v>
      </c>
      <c r="B1334">
        <v>9052.9599610000005</v>
      </c>
      <c r="C1334">
        <v>9052.9599610000005</v>
      </c>
      <c r="D1334">
        <v>8394.4599610000005</v>
      </c>
      <c r="E1334">
        <v>8441.4902340000008</v>
      </c>
      <c r="F1334">
        <v>8441.4902340000008</v>
      </c>
      <c r="G1334">
        <v>8488520192</v>
      </c>
    </row>
    <row r="1335" spans="1:7">
      <c r="A1335" s="12">
        <v>43232</v>
      </c>
      <c r="B1335">
        <v>8441.4404300000006</v>
      </c>
      <c r="C1335">
        <v>8664.8603519999997</v>
      </c>
      <c r="D1335">
        <v>8223.5</v>
      </c>
      <c r="E1335">
        <v>8504.8896480000003</v>
      </c>
      <c r="F1335">
        <v>8504.8896480000003</v>
      </c>
      <c r="G1335">
        <v>6821380096</v>
      </c>
    </row>
    <row r="1336" spans="1:7">
      <c r="A1336" s="12">
        <v>43233</v>
      </c>
      <c r="B1336">
        <v>8515.4902340000008</v>
      </c>
      <c r="C1336">
        <v>8773.5498050000006</v>
      </c>
      <c r="D1336">
        <v>8395.1201170000004</v>
      </c>
      <c r="E1336">
        <v>8723.9404300000006</v>
      </c>
      <c r="F1336">
        <v>8723.9404300000006</v>
      </c>
      <c r="G1336">
        <v>5866379776</v>
      </c>
    </row>
    <row r="1337" spans="1:7">
      <c r="A1337" s="12">
        <v>43234</v>
      </c>
      <c r="B1337">
        <v>8713.0996090000008</v>
      </c>
      <c r="C1337">
        <v>8881.1201170000004</v>
      </c>
      <c r="D1337">
        <v>8367.9697269999997</v>
      </c>
      <c r="E1337">
        <v>8716.7900389999995</v>
      </c>
      <c r="F1337">
        <v>8716.7900389999995</v>
      </c>
      <c r="G1337">
        <v>7364149760</v>
      </c>
    </row>
    <row r="1338" spans="1:7">
      <c r="A1338" s="12">
        <v>43235</v>
      </c>
      <c r="B1338">
        <v>8705.1904300000006</v>
      </c>
      <c r="C1338">
        <v>8836.1904300000006</v>
      </c>
      <c r="D1338">
        <v>8456.4501949999994</v>
      </c>
      <c r="E1338">
        <v>8510.3798829999996</v>
      </c>
      <c r="F1338">
        <v>8510.3798829999996</v>
      </c>
      <c r="G1338">
        <v>6705710080</v>
      </c>
    </row>
    <row r="1339" spans="1:7">
      <c r="A1339" s="12">
        <v>43236</v>
      </c>
      <c r="B1339">
        <v>8504.4101559999999</v>
      </c>
      <c r="C1339">
        <v>8508.4296880000002</v>
      </c>
      <c r="D1339">
        <v>8175.4902339999999</v>
      </c>
      <c r="E1339">
        <v>8368.8300780000009</v>
      </c>
      <c r="F1339">
        <v>8368.8300780000009</v>
      </c>
      <c r="G1339">
        <v>6760220160</v>
      </c>
    </row>
    <row r="1340" spans="1:7">
      <c r="A1340" s="12">
        <v>43237</v>
      </c>
      <c r="B1340">
        <v>8370.0498050000006</v>
      </c>
      <c r="C1340">
        <v>8445.5400389999995</v>
      </c>
      <c r="D1340">
        <v>8054.1201170000004</v>
      </c>
      <c r="E1340">
        <v>8094.3198240000002</v>
      </c>
      <c r="F1340">
        <v>8094.3198240000002</v>
      </c>
      <c r="G1340">
        <v>5862530048</v>
      </c>
    </row>
    <row r="1341" spans="1:7">
      <c r="A1341" s="12">
        <v>43238</v>
      </c>
      <c r="B1341">
        <v>8091.830078</v>
      </c>
      <c r="C1341">
        <v>8274.1201170000004</v>
      </c>
      <c r="D1341">
        <v>7974.8198240000002</v>
      </c>
      <c r="E1341">
        <v>8250.9697269999997</v>
      </c>
      <c r="F1341">
        <v>8250.9697269999997</v>
      </c>
      <c r="G1341">
        <v>5764190208</v>
      </c>
    </row>
    <row r="1342" spans="1:7">
      <c r="A1342" s="12">
        <v>43239</v>
      </c>
      <c r="B1342">
        <v>8255.7304690000001</v>
      </c>
      <c r="C1342">
        <v>8372.0595699999994</v>
      </c>
      <c r="D1342">
        <v>8183.3500979999999</v>
      </c>
      <c r="E1342">
        <v>8247.1796880000002</v>
      </c>
      <c r="F1342">
        <v>8247.1796880000002</v>
      </c>
      <c r="G1342">
        <v>4712399872</v>
      </c>
    </row>
    <row r="1343" spans="1:7">
      <c r="A1343" s="12">
        <v>43240</v>
      </c>
      <c r="B1343">
        <v>8246.9902340000008</v>
      </c>
      <c r="C1343">
        <v>8562.4101559999999</v>
      </c>
      <c r="D1343">
        <v>8205.2402340000008</v>
      </c>
      <c r="E1343">
        <v>8513.25</v>
      </c>
      <c r="F1343">
        <v>8513.25</v>
      </c>
      <c r="G1343">
        <v>5191059968</v>
      </c>
    </row>
    <row r="1344" spans="1:7">
      <c r="A1344" s="12">
        <v>43241</v>
      </c>
      <c r="B1344">
        <v>8522.3300780000009</v>
      </c>
      <c r="C1344">
        <v>8557.5195309999999</v>
      </c>
      <c r="D1344">
        <v>8365.1201170000004</v>
      </c>
      <c r="E1344">
        <v>8418.9902340000008</v>
      </c>
      <c r="F1344">
        <v>8418.9902340000008</v>
      </c>
      <c r="G1344">
        <v>5154990080</v>
      </c>
    </row>
    <row r="1345" spans="1:7">
      <c r="A1345" s="12">
        <v>43242</v>
      </c>
      <c r="B1345">
        <v>8419.8701170000004</v>
      </c>
      <c r="C1345">
        <v>8423.25</v>
      </c>
      <c r="D1345">
        <v>8004.580078</v>
      </c>
      <c r="E1345">
        <v>8041.7797849999997</v>
      </c>
      <c r="F1345">
        <v>8041.7797849999997</v>
      </c>
      <c r="G1345">
        <v>5137010176</v>
      </c>
    </row>
    <row r="1346" spans="1:7">
      <c r="A1346" s="12">
        <v>43243</v>
      </c>
      <c r="B1346">
        <v>8037.080078</v>
      </c>
      <c r="C1346">
        <v>8054.6601559999999</v>
      </c>
      <c r="D1346">
        <v>7507.8798829999996</v>
      </c>
      <c r="E1346">
        <v>7557.8198240000002</v>
      </c>
      <c r="F1346">
        <v>7557.8198240000002</v>
      </c>
      <c r="G1346">
        <v>6491120128</v>
      </c>
    </row>
    <row r="1347" spans="1:7">
      <c r="A1347" s="12">
        <v>43244</v>
      </c>
      <c r="B1347">
        <v>7561.1201170000004</v>
      </c>
      <c r="C1347">
        <v>7738.6000979999999</v>
      </c>
      <c r="D1347">
        <v>7331.1401370000003</v>
      </c>
      <c r="E1347">
        <v>7587.3398440000001</v>
      </c>
      <c r="F1347">
        <v>7587.3398440000001</v>
      </c>
      <c r="G1347">
        <v>6049220096</v>
      </c>
    </row>
    <row r="1348" spans="1:7">
      <c r="A1348" s="12">
        <v>43245</v>
      </c>
      <c r="B1348">
        <v>7592.2998049999997</v>
      </c>
      <c r="C1348">
        <v>7659.1401370000003</v>
      </c>
      <c r="D1348">
        <v>7392.6499020000001</v>
      </c>
      <c r="E1348">
        <v>7480.1401370000003</v>
      </c>
      <c r="F1348">
        <v>7480.1401370000003</v>
      </c>
      <c r="G1348">
        <v>4867829760</v>
      </c>
    </row>
    <row r="1349" spans="1:7">
      <c r="A1349" s="12">
        <v>43246</v>
      </c>
      <c r="B1349">
        <v>7486.4799800000001</v>
      </c>
      <c r="C1349">
        <v>7595.1601559999999</v>
      </c>
      <c r="D1349">
        <v>7349.1201170000004</v>
      </c>
      <c r="E1349">
        <v>7355.8798829999996</v>
      </c>
      <c r="F1349">
        <v>7355.8798829999996</v>
      </c>
      <c r="G1349">
        <v>4051539968</v>
      </c>
    </row>
    <row r="1350" spans="1:7">
      <c r="A1350" s="12">
        <v>43247</v>
      </c>
      <c r="B1350">
        <v>7362.080078</v>
      </c>
      <c r="C1350">
        <v>7381.7402339999999</v>
      </c>
      <c r="D1350">
        <v>7270.9599609999996</v>
      </c>
      <c r="E1350">
        <v>7368.2202150000003</v>
      </c>
      <c r="F1350">
        <v>7368.2202150000003</v>
      </c>
      <c r="G1350">
        <v>4056519936</v>
      </c>
    </row>
    <row r="1351" spans="1:7">
      <c r="A1351" s="12">
        <v>43248</v>
      </c>
      <c r="B1351">
        <v>7371.3100590000004</v>
      </c>
      <c r="C1351">
        <v>7419.0498049999997</v>
      </c>
      <c r="D1351">
        <v>7100.8901370000003</v>
      </c>
      <c r="E1351">
        <v>7135.9902339999999</v>
      </c>
      <c r="F1351">
        <v>7135.9902339999999</v>
      </c>
      <c r="G1351">
        <v>5040600064</v>
      </c>
    </row>
    <row r="1352" spans="1:7">
      <c r="A1352" s="12">
        <v>43249</v>
      </c>
      <c r="B1352">
        <v>7129.4599609999996</v>
      </c>
      <c r="C1352">
        <v>7526.419922</v>
      </c>
      <c r="D1352">
        <v>7090.6801759999998</v>
      </c>
      <c r="E1352">
        <v>7472.5898440000001</v>
      </c>
      <c r="F1352">
        <v>7472.5898440000001</v>
      </c>
      <c r="G1352">
        <v>5662660096</v>
      </c>
    </row>
    <row r="1353" spans="1:7">
      <c r="A1353" s="12">
        <v>43250</v>
      </c>
      <c r="B1353">
        <v>7469.7299800000001</v>
      </c>
      <c r="C1353">
        <v>7573.7700199999999</v>
      </c>
      <c r="D1353">
        <v>7313.6000979999999</v>
      </c>
      <c r="E1353">
        <v>7406.5200199999999</v>
      </c>
      <c r="F1353">
        <v>7406.5200199999999</v>
      </c>
      <c r="G1353">
        <v>4922540032</v>
      </c>
    </row>
    <row r="1354" spans="1:7">
      <c r="A1354" s="12">
        <v>43251</v>
      </c>
      <c r="B1354">
        <v>7406.1499020000001</v>
      </c>
      <c r="C1354">
        <v>7608.8999020000001</v>
      </c>
      <c r="D1354">
        <v>7361.1298829999996</v>
      </c>
      <c r="E1354">
        <v>7494.169922</v>
      </c>
      <c r="F1354">
        <v>7494.169922</v>
      </c>
      <c r="G1354">
        <v>5127130112</v>
      </c>
    </row>
    <row r="1355" spans="1:7">
      <c r="A1355" s="12">
        <v>43252</v>
      </c>
      <c r="B1355">
        <v>7500.7001950000003</v>
      </c>
      <c r="C1355">
        <v>7604.7299800000001</v>
      </c>
      <c r="D1355">
        <v>7407.3398440000001</v>
      </c>
      <c r="E1355">
        <v>7541.4501950000003</v>
      </c>
      <c r="F1355">
        <v>7541.4501950000003</v>
      </c>
      <c r="G1355">
        <v>4921460224</v>
      </c>
    </row>
    <row r="1356" spans="1:7">
      <c r="A1356" s="12">
        <v>43253</v>
      </c>
      <c r="B1356">
        <v>7536.7202150000003</v>
      </c>
      <c r="C1356">
        <v>7695.830078</v>
      </c>
      <c r="D1356">
        <v>7497.2597660000001</v>
      </c>
      <c r="E1356">
        <v>7643.4501950000003</v>
      </c>
      <c r="F1356">
        <v>7643.4501950000003</v>
      </c>
      <c r="G1356">
        <v>4939299840</v>
      </c>
    </row>
    <row r="1357" spans="1:7">
      <c r="A1357" s="12">
        <v>43254</v>
      </c>
      <c r="B1357">
        <v>7632.0898440000001</v>
      </c>
      <c r="C1357">
        <v>7754.8901370000003</v>
      </c>
      <c r="D1357">
        <v>7613.0400390000004</v>
      </c>
      <c r="E1357">
        <v>7720.25</v>
      </c>
      <c r="F1357">
        <v>7720.25</v>
      </c>
      <c r="G1357">
        <v>4851760128</v>
      </c>
    </row>
    <row r="1358" spans="1:7">
      <c r="A1358" s="12">
        <v>43255</v>
      </c>
      <c r="B1358">
        <v>7722.5297849999997</v>
      </c>
      <c r="C1358">
        <v>7753.8198240000002</v>
      </c>
      <c r="D1358">
        <v>7474.0400390000004</v>
      </c>
      <c r="E1358">
        <v>7514.4702150000003</v>
      </c>
      <c r="F1358">
        <v>7514.4702150000003</v>
      </c>
      <c r="G1358">
        <v>4993169920</v>
      </c>
    </row>
    <row r="1359" spans="1:7">
      <c r="A1359" s="12">
        <v>43256</v>
      </c>
      <c r="B1359">
        <v>7500.8999020000001</v>
      </c>
      <c r="C1359">
        <v>7643.2299800000001</v>
      </c>
      <c r="D1359">
        <v>7397</v>
      </c>
      <c r="E1359">
        <v>7633.7597660000001</v>
      </c>
      <c r="F1359">
        <v>7633.7597660000001</v>
      </c>
      <c r="G1359">
        <v>4961739776</v>
      </c>
    </row>
    <row r="1360" spans="1:7">
      <c r="A1360" s="12">
        <v>43257</v>
      </c>
      <c r="B1360">
        <v>7625.9702150000003</v>
      </c>
      <c r="C1360">
        <v>7680.4301759999998</v>
      </c>
      <c r="D1360">
        <v>7502.0097660000001</v>
      </c>
      <c r="E1360">
        <v>7653.9799800000001</v>
      </c>
      <c r="F1360">
        <v>7653.9799800000001</v>
      </c>
      <c r="G1360">
        <v>4692259840</v>
      </c>
    </row>
    <row r="1361" spans="1:7">
      <c r="A1361" s="12">
        <v>43258</v>
      </c>
      <c r="B1361">
        <v>7650.8198240000002</v>
      </c>
      <c r="C1361">
        <v>7741.2700199999999</v>
      </c>
      <c r="D1361">
        <v>7650.8198240000002</v>
      </c>
      <c r="E1361">
        <v>7678.2402339999999</v>
      </c>
      <c r="F1361">
        <v>7678.2402339999999</v>
      </c>
      <c r="G1361">
        <v>4485799936</v>
      </c>
    </row>
    <row r="1362" spans="1:7">
      <c r="A1362" s="12">
        <v>43259</v>
      </c>
      <c r="B1362">
        <v>7685.1401370000003</v>
      </c>
      <c r="C1362">
        <v>7698.1899409999996</v>
      </c>
      <c r="D1362">
        <v>7558.3999020000001</v>
      </c>
      <c r="E1362">
        <v>7624.919922</v>
      </c>
      <c r="F1362">
        <v>7624.919922</v>
      </c>
      <c r="G1362">
        <v>4227579904</v>
      </c>
    </row>
    <row r="1363" spans="1:7">
      <c r="A1363" s="12">
        <v>43260</v>
      </c>
      <c r="B1363">
        <v>7632.5200199999999</v>
      </c>
      <c r="C1363">
        <v>7683.580078</v>
      </c>
      <c r="D1363">
        <v>7531.9799800000001</v>
      </c>
      <c r="E1363">
        <v>7531.9799800000001</v>
      </c>
      <c r="F1363">
        <v>7531.9799800000001</v>
      </c>
      <c r="G1363">
        <v>3845220096</v>
      </c>
    </row>
    <row r="1364" spans="1:7">
      <c r="A1364" s="12">
        <v>43261</v>
      </c>
      <c r="B1364">
        <v>7499.5498049999997</v>
      </c>
      <c r="C1364">
        <v>7499.5498049999997</v>
      </c>
      <c r="D1364">
        <v>6709.0698240000002</v>
      </c>
      <c r="E1364">
        <v>6786.0200199999999</v>
      </c>
      <c r="F1364">
        <v>6786.0200199999999</v>
      </c>
      <c r="G1364">
        <v>5804839936</v>
      </c>
    </row>
    <row r="1365" spans="1:7">
      <c r="A1365" s="12">
        <v>43262</v>
      </c>
      <c r="B1365">
        <v>6799.2900390000004</v>
      </c>
      <c r="C1365">
        <v>6910.1801759999998</v>
      </c>
      <c r="D1365">
        <v>6706.6298829999996</v>
      </c>
      <c r="E1365">
        <v>6906.919922</v>
      </c>
      <c r="F1365">
        <v>6906.919922</v>
      </c>
      <c r="G1365">
        <v>4745269760</v>
      </c>
    </row>
    <row r="1366" spans="1:7">
      <c r="A1366" s="12">
        <v>43263</v>
      </c>
      <c r="B1366">
        <v>6905.8198240000002</v>
      </c>
      <c r="C1366">
        <v>6907.9599609999996</v>
      </c>
      <c r="D1366">
        <v>6542.080078</v>
      </c>
      <c r="E1366">
        <v>6582.3598629999997</v>
      </c>
      <c r="F1366">
        <v>6582.3598629999997</v>
      </c>
      <c r="G1366">
        <v>4654380032</v>
      </c>
    </row>
    <row r="1367" spans="1:7">
      <c r="A1367" s="12">
        <v>43264</v>
      </c>
      <c r="B1367">
        <v>6596.8798829999996</v>
      </c>
      <c r="C1367">
        <v>6631.6601559999999</v>
      </c>
      <c r="D1367">
        <v>6285.6298829999996</v>
      </c>
      <c r="E1367">
        <v>6349.8999020000001</v>
      </c>
      <c r="F1367">
        <v>6349.8999020000001</v>
      </c>
      <c r="G1367">
        <v>5052349952</v>
      </c>
    </row>
    <row r="1368" spans="1:7">
      <c r="A1368" s="12">
        <v>43265</v>
      </c>
      <c r="B1368">
        <v>6342.75</v>
      </c>
      <c r="C1368">
        <v>6707.1401370000003</v>
      </c>
      <c r="D1368">
        <v>6334.4599609999996</v>
      </c>
      <c r="E1368">
        <v>6675.3500979999999</v>
      </c>
      <c r="F1368">
        <v>6675.3500979999999</v>
      </c>
      <c r="G1368">
        <v>5138710016</v>
      </c>
    </row>
    <row r="1369" spans="1:7">
      <c r="A1369" s="12">
        <v>43266</v>
      </c>
      <c r="B1369">
        <v>6674.080078</v>
      </c>
      <c r="C1369">
        <v>6681.080078</v>
      </c>
      <c r="D1369">
        <v>6433.8701170000004</v>
      </c>
      <c r="E1369">
        <v>6456.580078</v>
      </c>
      <c r="F1369">
        <v>6456.580078</v>
      </c>
      <c r="G1369">
        <v>3955389952</v>
      </c>
    </row>
    <row r="1370" spans="1:7">
      <c r="A1370" s="12">
        <v>43267</v>
      </c>
      <c r="B1370">
        <v>6455.4501950000003</v>
      </c>
      <c r="C1370">
        <v>6592.4902339999999</v>
      </c>
      <c r="D1370">
        <v>6402.2900390000004</v>
      </c>
      <c r="E1370">
        <v>6550.1601559999999</v>
      </c>
      <c r="F1370">
        <v>6550.1601559999999</v>
      </c>
      <c r="G1370">
        <v>3194170112</v>
      </c>
    </row>
    <row r="1371" spans="1:7">
      <c r="A1371" s="12">
        <v>43268</v>
      </c>
      <c r="B1371">
        <v>6545.5297849999997</v>
      </c>
      <c r="C1371">
        <v>6589.1098629999997</v>
      </c>
      <c r="D1371">
        <v>6499.2700199999999</v>
      </c>
      <c r="E1371">
        <v>6499.2700199999999</v>
      </c>
      <c r="F1371">
        <v>6499.2700199999999</v>
      </c>
      <c r="G1371">
        <v>3104019968</v>
      </c>
    </row>
    <row r="1372" spans="1:7">
      <c r="A1372" s="12">
        <v>43269</v>
      </c>
      <c r="B1372">
        <v>6510.0698240000002</v>
      </c>
      <c r="C1372">
        <v>6781.1401370000003</v>
      </c>
      <c r="D1372">
        <v>6446.6801759999998</v>
      </c>
      <c r="E1372">
        <v>6734.8198240000002</v>
      </c>
      <c r="F1372">
        <v>6734.8198240000002</v>
      </c>
      <c r="G1372">
        <v>4039200000</v>
      </c>
    </row>
    <row r="1373" spans="1:7">
      <c r="A1373" s="12">
        <v>43270</v>
      </c>
      <c r="B1373">
        <v>6742.3901370000003</v>
      </c>
      <c r="C1373">
        <v>6822.5</v>
      </c>
      <c r="D1373">
        <v>6709.919922</v>
      </c>
      <c r="E1373">
        <v>6769.9399409999996</v>
      </c>
      <c r="F1373">
        <v>6769.9399409999996</v>
      </c>
      <c r="G1373">
        <v>4057029888</v>
      </c>
    </row>
    <row r="1374" spans="1:7">
      <c r="A1374" s="12">
        <v>43271</v>
      </c>
      <c r="B1374">
        <v>6770.7597660000001</v>
      </c>
      <c r="C1374">
        <v>6821.5600590000004</v>
      </c>
      <c r="D1374">
        <v>6611.8798829999996</v>
      </c>
      <c r="E1374">
        <v>6776.5498049999997</v>
      </c>
      <c r="F1374">
        <v>6776.5498049999997</v>
      </c>
      <c r="G1374">
        <v>3888640000</v>
      </c>
    </row>
    <row r="1375" spans="1:7">
      <c r="A1375" s="12">
        <v>43272</v>
      </c>
      <c r="B1375">
        <v>6780.0898440000001</v>
      </c>
      <c r="C1375">
        <v>6810.9399409999996</v>
      </c>
      <c r="D1375">
        <v>6715.169922</v>
      </c>
      <c r="E1375">
        <v>6729.7402339999999</v>
      </c>
      <c r="F1375">
        <v>6729.7402339999999</v>
      </c>
      <c r="G1375">
        <v>3529129984</v>
      </c>
    </row>
    <row r="1376" spans="1:7">
      <c r="A1376" s="12">
        <v>43273</v>
      </c>
      <c r="B1376">
        <v>6737.8798829999996</v>
      </c>
      <c r="C1376">
        <v>6747.080078</v>
      </c>
      <c r="D1376">
        <v>6006.6000979999999</v>
      </c>
      <c r="E1376">
        <v>6083.6899409999996</v>
      </c>
      <c r="F1376">
        <v>6083.6899409999996</v>
      </c>
      <c r="G1376">
        <v>5079810048</v>
      </c>
    </row>
    <row r="1377" spans="1:7">
      <c r="A1377" s="12">
        <v>43274</v>
      </c>
      <c r="B1377">
        <v>6090.1000979999999</v>
      </c>
      <c r="C1377">
        <v>6224.8198240000002</v>
      </c>
      <c r="D1377">
        <v>6071.8100590000004</v>
      </c>
      <c r="E1377">
        <v>6162.4799800000001</v>
      </c>
      <c r="F1377">
        <v>6162.4799800000001</v>
      </c>
      <c r="G1377">
        <v>3431360000</v>
      </c>
    </row>
    <row r="1378" spans="1:7">
      <c r="A1378" s="12">
        <v>43275</v>
      </c>
      <c r="B1378">
        <v>6164.2797849999997</v>
      </c>
      <c r="C1378">
        <v>6223.7797849999997</v>
      </c>
      <c r="D1378">
        <v>5826.4101559999999</v>
      </c>
      <c r="E1378">
        <v>6173.2299800000001</v>
      </c>
      <c r="F1378">
        <v>6173.2299800000001</v>
      </c>
      <c r="G1378">
        <v>4566909952</v>
      </c>
    </row>
    <row r="1379" spans="1:7">
      <c r="A1379" s="12">
        <v>43276</v>
      </c>
      <c r="B1379">
        <v>6171.9702150000003</v>
      </c>
      <c r="C1379">
        <v>6327.3701170000004</v>
      </c>
      <c r="D1379">
        <v>6119.6801759999998</v>
      </c>
      <c r="E1379">
        <v>6249.1801759999998</v>
      </c>
      <c r="F1379">
        <v>6249.1801759999998</v>
      </c>
      <c r="G1379">
        <v>5500810240</v>
      </c>
    </row>
    <row r="1380" spans="1:7">
      <c r="A1380" s="12">
        <v>43277</v>
      </c>
      <c r="B1380">
        <v>6253.5498049999997</v>
      </c>
      <c r="C1380">
        <v>6290.1601559999999</v>
      </c>
      <c r="D1380">
        <v>6093.669922</v>
      </c>
      <c r="E1380">
        <v>6093.669922</v>
      </c>
      <c r="F1380">
        <v>6093.669922</v>
      </c>
      <c r="G1380">
        <v>3279759872</v>
      </c>
    </row>
    <row r="1381" spans="1:7">
      <c r="A1381" s="12">
        <v>43278</v>
      </c>
      <c r="B1381">
        <v>6084.3999020000001</v>
      </c>
      <c r="C1381">
        <v>6180</v>
      </c>
      <c r="D1381">
        <v>6052.8500979999999</v>
      </c>
      <c r="E1381">
        <v>6157.1298829999996</v>
      </c>
      <c r="F1381">
        <v>6157.1298829999996</v>
      </c>
      <c r="G1381">
        <v>3296219904</v>
      </c>
    </row>
    <row r="1382" spans="1:7">
      <c r="A1382" s="12">
        <v>43279</v>
      </c>
      <c r="B1382">
        <v>6153.1601559999999</v>
      </c>
      <c r="C1382">
        <v>6170.4101559999999</v>
      </c>
      <c r="D1382">
        <v>5873.0498049999997</v>
      </c>
      <c r="E1382">
        <v>5903.4399409999996</v>
      </c>
      <c r="F1382">
        <v>5903.4399409999996</v>
      </c>
      <c r="G1382">
        <v>3467800064</v>
      </c>
    </row>
    <row r="1383" spans="1:7">
      <c r="A1383" s="12">
        <v>43280</v>
      </c>
      <c r="B1383">
        <v>5898.1298829999996</v>
      </c>
      <c r="C1383">
        <v>6261.6601559999999</v>
      </c>
      <c r="D1383">
        <v>5835.75</v>
      </c>
      <c r="E1383">
        <v>6218.2998049999997</v>
      </c>
      <c r="F1383">
        <v>6218.2998049999997</v>
      </c>
      <c r="G1383">
        <v>3966230016</v>
      </c>
    </row>
    <row r="1384" spans="1:7">
      <c r="A1384" s="12">
        <v>43281</v>
      </c>
      <c r="B1384">
        <v>6214.2202150000003</v>
      </c>
      <c r="C1384">
        <v>6465.5097660000001</v>
      </c>
      <c r="D1384">
        <v>6214.2202150000003</v>
      </c>
      <c r="E1384">
        <v>6404</v>
      </c>
      <c r="F1384">
        <v>6404</v>
      </c>
      <c r="G1384">
        <v>4543860224</v>
      </c>
    </row>
    <row r="1385" spans="1:7">
      <c r="A1385" s="12">
        <v>43282</v>
      </c>
      <c r="B1385">
        <v>6411.6801759999998</v>
      </c>
      <c r="C1385">
        <v>6432.8500979999999</v>
      </c>
      <c r="D1385">
        <v>6289.2900390000004</v>
      </c>
      <c r="E1385">
        <v>6385.8198240000002</v>
      </c>
      <c r="F1385">
        <v>6385.8198240000002</v>
      </c>
      <c r="G1385">
        <v>4788259840</v>
      </c>
    </row>
    <row r="1386" spans="1:7">
      <c r="A1386" s="12">
        <v>43283</v>
      </c>
      <c r="B1386">
        <v>6380.3798829999996</v>
      </c>
      <c r="C1386">
        <v>6683.8598629999997</v>
      </c>
      <c r="D1386">
        <v>6305.7001950000003</v>
      </c>
      <c r="E1386">
        <v>6614.1801759999998</v>
      </c>
      <c r="F1386">
        <v>6614.1801759999998</v>
      </c>
      <c r="G1386">
        <v>4396930048</v>
      </c>
    </row>
    <row r="1387" spans="1:7">
      <c r="A1387" s="12">
        <v>43284</v>
      </c>
      <c r="B1387">
        <v>6596.6601559999999</v>
      </c>
      <c r="C1387">
        <v>6671.3701170000004</v>
      </c>
      <c r="D1387">
        <v>6447.75</v>
      </c>
      <c r="E1387">
        <v>6529.5898440000001</v>
      </c>
      <c r="F1387">
        <v>6529.5898440000001</v>
      </c>
      <c r="G1387">
        <v>4672309760</v>
      </c>
    </row>
    <row r="1388" spans="1:7">
      <c r="A1388" s="12">
        <v>43285</v>
      </c>
      <c r="B1388">
        <v>6550.8701170000004</v>
      </c>
      <c r="C1388">
        <v>6771.919922</v>
      </c>
      <c r="D1388">
        <v>6450.4599609999996</v>
      </c>
      <c r="E1388">
        <v>6597.5498049999997</v>
      </c>
      <c r="F1388">
        <v>6597.5498049999997</v>
      </c>
      <c r="G1388">
        <v>4176689920</v>
      </c>
    </row>
    <row r="1389" spans="1:7">
      <c r="A1389" s="12">
        <v>43286</v>
      </c>
      <c r="B1389">
        <v>6599.7099609999996</v>
      </c>
      <c r="C1389">
        <v>6749.5400390000004</v>
      </c>
      <c r="D1389">
        <v>6546.6499020000001</v>
      </c>
      <c r="E1389">
        <v>6639.1401370000003</v>
      </c>
      <c r="F1389">
        <v>6639.1401370000003</v>
      </c>
      <c r="G1389">
        <v>4999240192</v>
      </c>
    </row>
    <row r="1390" spans="1:7">
      <c r="A1390" s="12">
        <v>43287</v>
      </c>
      <c r="B1390">
        <v>6638.6899409999996</v>
      </c>
      <c r="C1390">
        <v>6700.9399409999996</v>
      </c>
      <c r="D1390">
        <v>6533.5498049999997</v>
      </c>
      <c r="E1390">
        <v>6673.5</v>
      </c>
      <c r="F1390">
        <v>6673.5</v>
      </c>
      <c r="G1390">
        <v>4313959936</v>
      </c>
    </row>
    <row r="1391" spans="1:7">
      <c r="A1391" s="12">
        <v>43288</v>
      </c>
      <c r="B1391">
        <v>6668.7099609999996</v>
      </c>
      <c r="C1391">
        <v>6863.9902339999999</v>
      </c>
      <c r="D1391">
        <v>6579.2402339999999</v>
      </c>
      <c r="E1391">
        <v>6856.9301759999998</v>
      </c>
      <c r="F1391">
        <v>6856.9301759999998</v>
      </c>
      <c r="G1391">
        <v>3961080064</v>
      </c>
    </row>
    <row r="1392" spans="1:7">
      <c r="A1392" s="12">
        <v>43289</v>
      </c>
      <c r="B1392">
        <v>6857.7998049999997</v>
      </c>
      <c r="C1392">
        <v>6885.9101559999999</v>
      </c>
      <c r="D1392">
        <v>6747.9799800000001</v>
      </c>
      <c r="E1392">
        <v>6773.8798829999996</v>
      </c>
      <c r="F1392">
        <v>6773.8798829999996</v>
      </c>
      <c r="G1392">
        <v>3386210048</v>
      </c>
    </row>
    <row r="1393" spans="1:7">
      <c r="A1393" s="12">
        <v>43290</v>
      </c>
      <c r="B1393">
        <v>6775.080078</v>
      </c>
      <c r="C1393">
        <v>6838.6801759999998</v>
      </c>
      <c r="D1393">
        <v>6724.3398440000001</v>
      </c>
      <c r="E1393">
        <v>6741.75</v>
      </c>
      <c r="F1393">
        <v>6741.75</v>
      </c>
      <c r="G1393">
        <v>3718129920</v>
      </c>
    </row>
    <row r="1394" spans="1:7">
      <c r="A1394" s="12">
        <v>43291</v>
      </c>
      <c r="B1394">
        <v>6739.2099609999996</v>
      </c>
      <c r="C1394">
        <v>6767.7402339999999</v>
      </c>
      <c r="D1394">
        <v>6320.7202150000003</v>
      </c>
      <c r="E1394">
        <v>6329.9501950000003</v>
      </c>
      <c r="F1394">
        <v>6329.9501950000003</v>
      </c>
      <c r="G1394">
        <v>4052430080</v>
      </c>
    </row>
    <row r="1395" spans="1:7">
      <c r="A1395" s="12">
        <v>43292</v>
      </c>
      <c r="B1395">
        <v>6330.7700199999999</v>
      </c>
      <c r="C1395">
        <v>6444.9599609999996</v>
      </c>
      <c r="D1395">
        <v>6330.4702150000003</v>
      </c>
      <c r="E1395">
        <v>6394.7099609999996</v>
      </c>
      <c r="F1395">
        <v>6394.7099609999996</v>
      </c>
      <c r="G1395">
        <v>3644859904</v>
      </c>
    </row>
    <row r="1396" spans="1:7">
      <c r="A1396" s="12">
        <v>43293</v>
      </c>
      <c r="B1396">
        <v>6396.7797849999997</v>
      </c>
      <c r="C1396">
        <v>6397.1000979999999</v>
      </c>
      <c r="D1396">
        <v>6136.419922</v>
      </c>
      <c r="E1396">
        <v>6228.8100590000004</v>
      </c>
      <c r="F1396">
        <v>6228.8100590000004</v>
      </c>
      <c r="G1396">
        <v>3770170112</v>
      </c>
    </row>
    <row r="1397" spans="1:7">
      <c r="A1397" s="12">
        <v>43294</v>
      </c>
      <c r="B1397">
        <v>6235.0297849999997</v>
      </c>
      <c r="C1397">
        <v>6310.5498049999997</v>
      </c>
      <c r="D1397">
        <v>6192.2402339999999</v>
      </c>
      <c r="E1397">
        <v>6238.0498049999997</v>
      </c>
      <c r="F1397">
        <v>6238.0498049999997</v>
      </c>
      <c r="G1397">
        <v>3805400064</v>
      </c>
    </row>
    <row r="1398" spans="1:7">
      <c r="A1398" s="12">
        <v>43295</v>
      </c>
      <c r="B1398">
        <v>6247.5</v>
      </c>
      <c r="C1398">
        <v>6298.1899409999996</v>
      </c>
      <c r="D1398">
        <v>6212.2202150000003</v>
      </c>
      <c r="E1398">
        <v>6276.1201170000004</v>
      </c>
      <c r="F1398">
        <v>6276.1201170000004</v>
      </c>
      <c r="G1398">
        <v>2923670016</v>
      </c>
    </row>
    <row r="1399" spans="1:7">
      <c r="A1399" s="12">
        <v>43296</v>
      </c>
      <c r="B1399">
        <v>6272.7001950000003</v>
      </c>
      <c r="C1399">
        <v>6403.4599609999996</v>
      </c>
      <c r="D1399">
        <v>6256.5097660000001</v>
      </c>
      <c r="E1399">
        <v>6359.6401370000003</v>
      </c>
      <c r="F1399">
        <v>6359.6401370000003</v>
      </c>
      <c r="G1399">
        <v>3285459968</v>
      </c>
    </row>
    <row r="1400" spans="1:7">
      <c r="A1400" s="12">
        <v>43297</v>
      </c>
      <c r="B1400">
        <v>6357.0097660000001</v>
      </c>
      <c r="C1400">
        <v>6741.75</v>
      </c>
      <c r="D1400">
        <v>6357.0097660000001</v>
      </c>
      <c r="E1400">
        <v>6741.75</v>
      </c>
      <c r="F1400">
        <v>6741.75</v>
      </c>
      <c r="G1400">
        <v>4725799936</v>
      </c>
    </row>
    <row r="1401" spans="1:7">
      <c r="A1401" s="12">
        <v>43298</v>
      </c>
      <c r="B1401">
        <v>6739.6499020000001</v>
      </c>
      <c r="C1401">
        <v>7387.2402339999999</v>
      </c>
      <c r="D1401">
        <v>6684.169922</v>
      </c>
      <c r="E1401">
        <v>7321.0400390000004</v>
      </c>
      <c r="F1401">
        <v>7321.0400390000004</v>
      </c>
      <c r="G1401">
        <v>5961950208</v>
      </c>
    </row>
    <row r="1402" spans="1:7">
      <c r="A1402" s="12">
        <v>43299</v>
      </c>
      <c r="B1402">
        <v>7315.3198240000002</v>
      </c>
      <c r="C1402">
        <v>7534.9902339999999</v>
      </c>
      <c r="D1402">
        <v>7280.4702150000003</v>
      </c>
      <c r="E1402">
        <v>7370.7797849999997</v>
      </c>
      <c r="F1402">
        <v>7370.7797849999997</v>
      </c>
      <c r="G1402">
        <v>6103410176</v>
      </c>
    </row>
    <row r="1403" spans="1:7">
      <c r="A1403" s="12">
        <v>43300</v>
      </c>
      <c r="B1403">
        <v>7378.2001950000003</v>
      </c>
      <c r="C1403">
        <v>7494.4599609999996</v>
      </c>
      <c r="D1403">
        <v>7295.4599609999996</v>
      </c>
      <c r="E1403">
        <v>7466.8598629999997</v>
      </c>
      <c r="F1403">
        <v>7466.8598629999997</v>
      </c>
      <c r="G1403">
        <v>5111629824</v>
      </c>
    </row>
    <row r="1404" spans="1:7">
      <c r="A1404" s="12">
        <v>43301</v>
      </c>
      <c r="B1404">
        <v>7467.3999020000001</v>
      </c>
      <c r="C1404">
        <v>7594.669922</v>
      </c>
      <c r="D1404">
        <v>7323.2597660000001</v>
      </c>
      <c r="E1404">
        <v>7354.1298829999996</v>
      </c>
      <c r="F1404">
        <v>7354.1298829999996</v>
      </c>
      <c r="G1404">
        <v>4936869888</v>
      </c>
    </row>
    <row r="1405" spans="1:7">
      <c r="A1405" s="12">
        <v>43302</v>
      </c>
      <c r="B1405">
        <v>7352.7202150000003</v>
      </c>
      <c r="C1405">
        <v>7437.6401370000003</v>
      </c>
      <c r="D1405">
        <v>7262.4101559999999</v>
      </c>
      <c r="E1405">
        <v>7419.2900390000004</v>
      </c>
      <c r="F1405">
        <v>7419.2900390000004</v>
      </c>
      <c r="G1405">
        <v>3726609920</v>
      </c>
    </row>
    <row r="1406" spans="1:7">
      <c r="A1406" s="12">
        <v>43303</v>
      </c>
      <c r="B1406">
        <v>7417.7998049999997</v>
      </c>
      <c r="C1406">
        <v>7537.9501950000003</v>
      </c>
      <c r="D1406">
        <v>7383.8198240000002</v>
      </c>
      <c r="E1406">
        <v>7418.4902339999999</v>
      </c>
      <c r="F1406">
        <v>7418.4902339999999</v>
      </c>
      <c r="G1406">
        <v>3695460096</v>
      </c>
    </row>
    <row r="1407" spans="1:7">
      <c r="A1407" s="12">
        <v>43304</v>
      </c>
      <c r="B1407">
        <v>7414.7099609999996</v>
      </c>
      <c r="C1407">
        <v>7771.5</v>
      </c>
      <c r="D1407">
        <v>7409.1000979999999</v>
      </c>
      <c r="E1407">
        <v>7711.1098629999997</v>
      </c>
      <c r="F1407">
        <v>7711.1098629999997</v>
      </c>
      <c r="G1407">
        <v>5132480000</v>
      </c>
    </row>
    <row r="1408" spans="1:7">
      <c r="A1408" s="12">
        <v>43305</v>
      </c>
      <c r="B1408">
        <v>7716.5097660000001</v>
      </c>
      <c r="C1408">
        <v>8424.2695309999999</v>
      </c>
      <c r="D1408">
        <v>7705.5</v>
      </c>
      <c r="E1408">
        <v>8424.2695309999999</v>
      </c>
      <c r="F1408">
        <v>8424.2695309999999</v>
      </c>
      <c r="G1408">
        <v>7277689856</v>
      </c>
    </row>
    <row r="1409" spans="1:7">
      <c r="A1409" s="12">
        <v>43306</v>
      </c>
      <c r="B1409">
        <v>8379.6601559999999</v>
      </c>
      <c r="C1409">
        <v>8416.8701170000004</v>
      </c>
      <c r="D1409">
        <v>8086.3598629999997</v>
      </c>
      <c r="E1409">
        <v>8181.3901370000003</v>
      </c>
      <c r="F1409">
        <v>8181.3901370000003</v>
      </c>
      <c r="G1409">
        <v>5845400064</v>
      </c>
    </row>
    <row r="1410" spans="1:7">
      <c r="A1410" s="12">
        <v>43307</v>
      </c>
      <c r="B1410">
        <v>8176.8500979999999</v>
      </c>
      <c r="C1410">
        <v>8290.3300780000009</v>
      </c>
      <c r="D1410">
        <v>7878.7099609999996</v>
      </c>
      <c r="E1410">
        <v>7951.580078</v>
      </c>
      <c r="F1410">
        <v>7951.580078</v>
      </c>
      <c r="G1410">
        <v>4899089920</v>
      </c>
    </row>
    <row r="1411" spans="1:7">
      <c r="A1411" s="12">
        <v>43308</v>
      </c>
      <c r="B1411">
        <v>7950.3999020000001</v>
      </c>
      <c r="C1411">
        <v>8262.6601559999999</v>
      </c>
      <c r="D1411">
        <v>7839.7597660000001</v>
      </c>
      <c r="E1411">
        <v>8165.0097660000001</v>
      </c>
      <c r="F1411">
        <v>8165.0097660000001</v>
      </c>
      <c r="G1411">
        <v>5195879936</v>
      </c>
    </row>
    <row r="1412" spans="1:7">
      <c r="A1412" s="12">
        <v>43309</v>
      </c>
      <c r="B1412">
        <v>8169.0600590000004</v>
      </c>
      <c r="C1412">
        <v>8222.8496090000008</v>
      </c>
      <c r="D1412">
        <v>8110.7700199999999</v>
      </c>
      <c r="E1412">
        <v>8192.1503909999992</v>
      </c>
      <c r="F1412">
        <v>8192.1503909999992</v>
      </c>
      <c r="G1412">
        <v>3988750080</v>
      </c>
    </row>
    <row r="1413" spans="1:7">
      <c r="A1413" s="12">
        <v>43310</v>
      </c>
      <c r="B1413">
        <v>8205.8203130000002</v>
      </c>
      <c r="C1413">
        <v>8272.2597659999992</v>
      </c>
      <c r="D1413">
        <v>8141.1801759999998</v>
      </c>
      <c r="E1413">
        <v>8218.4599610000005</v>
      </c>
      <c r="F1413">
        <v>8218.4599610000005</v>
      </c>
      <c r="G1413">
        <v>4107190016</v>
      </c>
    </row>
    <row r="1414" spans="1:7">
      <c r="A1414" s="12">
        <v>43311</v>
      </c>
      <c r="B1414">
        <v>8221.5800780000009</v>
      </c>
      <c r="C1414">
        <v>8235.5</v>
      </c>
      <c r="D1414">
        <v>7917.5</v>
      </c>
      <c r="E1414">
        <v>8180.4799800000001</v>
      </c>
      <c r="F1414">
        <v>8180.4799800000001</v>
      </c>
      <c r="G1414">
        <v>5551400000</v>
      </c>
    </row>
    <row r="1415" spans="1:7">
      <c r="A1415" s="12">
        <v>43312</v>
      </c>
      <c r="B1415">
        <v>8181.2001950000003</v>
      </c>
      <c r="C1415">
        <v>8181.5297849999997</v>
      </c>
      <c r="D1415">
        <v>7696.9301759999998</v>
      </c>
      <c r="E1415">
        <v>7780.4399409999996</v>
      </c>
      <c r="F1415">
        <v>7780.4399409999996</v>
      </c>
      <c r="G1415">
        <v>5287530000</v>
      </c>
    </row>
    <row r="1416" spans="1:7">
      <c r="A1416" s="12">
        <v>43313</v>
      </c>
      <c r="B1416">
        <v>7769.0400390000004</v>
      </c>
      <c r="C1416">
        <v>7769.0400390000004</v>
      </c>
      <c r="D1416">
        <v>7504.9501950000003</v>
      </c>
      <c r="E1416">
        <v>7624.9101559999999</v>
      </c>
      <c r="F1416">
        <v>7624.9101559999999</v>
      </c>
      <c r="G1416">
        <v>4797620000</v>
      </c>
    </row>
    <row r="1417" spans="1:7">
      <c r="A1417" s="12">
        <v>43314</v>
      </c>
      <c r="B1417">
        <v>7634.1899409999996</v>
      </c>
      <c r="C1417">
        <v>7712.7700199999999</v>
      </c>
      <c r="D1417">
        <v>7523.4399409999996</v>
      </c>
      <c r="E1417">
        <v>7567.1499020000001</v>
      </c>
      <c r="F1417">
        <v>7567.1499020000001</v>
      </c>
      <c r="G1417">
        <v>4214110000</v>
      </c>
    </row>
    <row r="1418" spans="1:7">
      <c r="A1418" s="12">
        <v>43315</v>
      </c>
      <c r="B1418">
        <v>7562.1401370000003</v>
      </c>
      <c r="C1418">
        <v>7562.1401370000003</v>
      </c>
      <c r="D1418">
        <v>7328.6499020000001</v>
      </c>
      <c r="E1418">
        <v>7434.3901370000003</v>
      </c>
      <c r="F1418">
        <v>7434.3901370000003</v>
      </c>
      <c r="G1418">
        <v>4627150000</v>
      </c>
    </row>
    <row r="1419" spans="1:7">
      <c r="A1419" s="12">
        <v>43316</v>
      </c>
      <c r="B1419">
        <v>7438.669922</v>
      </c>
      <c r="C1419">
        <v>7497.4902339999999</v>
      </c>
      <c r="D1419">
        <v>6984.0698240000002</v>
      </c>
      <c r="E1419">
        <v>7032.8500979999999</v>
      </c>
      <c r="F1419">
        <v>7032.8500979999999</v>
      </c>
      <c r="G1419">
        <v>4268390000</v>
      </c>
    </row>
    <row r="1420" spans="1:7">
      <c r="A1420" s="12">
        <v>43317</v>
      </c>
      <c r="B1420">
        <v>7031.080078</v>
      </c>
      <c r="C1420">
        <v>7102.7700199999999</v>
      </c>
      <c r="D1420">
        <v>6940.7001950000003</v>
      </c>
      <c r="E1420">
        <v>7068.4799800000001</v>
      </c>
      <c r="F1420">
        <v>7068.4799800000001</v>
      </c>
      <c r="G1420">
        <v>3679110000</v>
      </c>
    </row>
    <row r="1421" spans="1:7">
      <c r="A1421" s="12">
        <v>43318</v>
      </c>
      <c r="B1421">
        <v>7062.9399409999996</v>
      </c>
      <c r="C1421">
        <v>7166.5498049999997</v>
      </c>
      <c r="D1421">
        <v>6890.5400390000004</v>
      </c>
      <c r="E1421">
        <v>6951.7998049999997</v>
      </c>
      <c r="F1421">
        <v>6951.7998049999997</v>
      </c>
      <c r="G1421">
        <v>3925900000</v>
      </c>
    </row>
    <row r="1422" spans="1:7">
      <c r="A1422" s="12">
        <v>43319</v>
      </c>
      <c r="B1422">
        <v>6958.3198240000002</v>
      </c>
      <c r="C1422">
        <v>7146.5600590000004</v>
      </c>
      <c r="D1422">
        <v>6748.2402339999999</v>
      </c>
      <c r="E1422">
        <v>6753.1201170000004</v>
      </c>
      <c r="F1422">
        <v>6753.1201170000004</v>
      </c>
      <c r="G1422">
        <v>4682800000</v>
      </c>
    </row>
    <row r="1423" spans="1:7">
      <c r="A1423" s="12">
        <v>43320</v>
      </c>
      <c r="B1423">
        <v>6746.8500979999999</v>
      </c>
      <c r="C1423">
        <v>6746.8500979999999</v>
      </c>
      <c r="D1423">
        <v>6226.2202150000003</v>
      </c>
      <c r="E1423">
        <v>6305.7998049999997</v>
      </c>
      <c r="F1423">
        <v>6305.7998049999997</v>
      </c>
      <c r="G1423">
        <v>5064430000</v>
      </c>
    </row>
    <row r="1424" spans="1:7">
      <c r="A1424" s="12">
        <v>43321</v>
      </c>
      <c r="B1424">
        <v>6305.5600590000004</v>
      </c>
      <c r="C1424">
        <v>6625.7299800000001</v>
      </c>
      <c r="D1424">
        <v>6249.0698240000002</v>
      </c>
      <c r="E1424">
        <v>6568.2299800000001</v>
      </c>
      <c r="F1424">
        <v>6568.2299800000001</v>
      </c>
      <c r="G1424">
        <v>4267040000</v>
      </c>
    </row>
    <row r="1425" spans="1:7">
      <c r="A1425" s="12">
        <v>43322</v>
      </c>
      <c r="B1425">
        <v>6571.419922</v>
      </c>
      <c r="C1425">
        <v>6591.2597660000001</v>
      </c>
      <c r="D1425">
        <v>6124.5200199999999</v>
      </c>
      <c r="E1425">
        <v>6184.7099609999996</v>
      </c>
      <c r="F1425">
        <v>6184.7099609999996</v>
      </c>
      <c r="G1425">
        <v>4528680000</v>
      </c>
    </row>
    <row r="1426" spans="1:7">
      <c r="A1426" s="12">
        <v>43323</v>
      </c>
      <c r="B1426">
        <v>6185.7900390000004</v>
      </c>
      <c r="C1426">
        <v>6455.7402339999999</v>
      </c>
      <c r="D1426">
        <v>6109.0297849999997</v>
      </c>
      <c r="E1426">
        <v>6295.7299800000001</v>
      </c>
      <c r="F1426">
        <v>6295.7299800000001</v>
      </c>
      <c r="G1426">
        <v>4047850000</v>
      </c>
    </row>
    <row r="1427" spans="1:7">
      <c r="A1427" s="12">
        <v>43324</v>
      </c>
      <c r="B1427">
        <v>6283.6499020000001</v>
      </c>
      <c r="C1427">
        <v>6409.8500979999999</v>
      </c>
      <c r="D1427">
        <v>6237.5</v>
      </c>
      <c r="E1427">
        <v>6322.6899409999996</v>
      </c>
      <c r="F1427">
        <v>6322.6899409999996</v>
      </c>
      <c r="G1427">
        <v>5665250000</v>
      </c>
    </row>
    <row r="1428" spans="1:7">
      <c r="A1428" s="12">
        <v>43325</v>
      </c>
      <c r="B1428">
        <v>6341.3598629999997</v>
      </c>
      <c r="C1428">
        <v>6537.0498049999997</v>
      </c>
      <c r="D1428">
        <v>6225.7202150000003</v>
      </c>
      <c r="E1428">
        <v>6297.5698240000002</v>
      </c>
      <c r="F1428">
        <v>6297.5698240000002</v>
      </c>
      <c r="G1428">
        <v>4083980000</v>
      </c>
    </row>
    <row r="1429" spans="1:7">
      <c r="A1429" s="12">
        <v>43326</v>
      </c>
      <c r="B1429">
        <v>6287.6601559999999</v>
      </c>
      <c r="C1429">
        <v>6287.9399409999996</v>
      </c>
      <c r="D1429">
        <v>5971.0498049999997</v>
      </c>
      <c r="E1429">
        <v>6199.7099609999996</v>
      </c>
      <c r="F1429">
        <v>6199.7099609999996</v>
      </c>
      <c r="G1429">
        <v>5301700000</v>
      </c>
    </row>
    <row r="1430" spans="1:7">
      <c r="A1430" s="12">
        <v>43327</v>
      </c>
      <c r="B1430">
        <v>6221.419922</v>
      </c>
      <c r="C1430">
        <v>6588.4902339999999</v>
      </c>
      <c r="D1430">
        <v>6221.419922</v>
      </c>
      <c r="E1430">
        <v>6308.5200199999999</v>
      </c>
      <c r="F1430">
        <v>6308.5200199999999</v>
      </c>
      <c r="G1430">
        <v>4895450000</v>
      </c>
    </row>
    <row r="1431" spans="1:7">
      <c r="A1431" s="12">
        <v>43328</v>
      </c>
      <c r="B1431">
        <v>6294.2299800000001</v>
      </c>
      <c r="C1431">
        <v>6473.5</v>
      </c>
      <c r="D1431">
        <v>6276.4101559999999</v>
      </c>
      <c r="E1431">
        <v>6334.7299800000001</v>
      </c>
      <c r="F1431">
        <v>6334.7299800000001</v>
      </c>
      <c r="G1431">
        <v>4328420000</v>
      </c>
    </row>
    <row r="1432" spans="1:7">
      <c r="A1432" s="12">
        <v>43329</v>
      </c>
      <c r="B1432">
        <v>6340.9101559999999</v>
      </c>
      <c r="C1432">
        <v>6582.5</v>
      </c>
      <c r="D1432">
        <v>6324.9702150000003</v>
      </c>
      <c r="E1432">
        <v>6580.6298829999996</v>
      </c>
      <c r="F1432">
        <v>6580.6298829999996</v>
      </c>
      <c r="G1432">
        <v>4992990000</v>
      </c>
    </row>
    <row r="1433" spans="1:7">
      <c r="A1433" s="12">
        <v>43330</v>
      </c>
      <c r="B1433">
        <v>6583.4301759999998</v>
      </c>
      <c r="C1433">
        <v>6617.3500979999999</v>
      </c>
      <c r="D1433">
        <v>6353.7299800000001</v>
      </c>
      <c r="E1433">
        <v>6423.7597660000001</v>
      </c>
      <c r="F1433">
        <v>6423.7597660000001</v>
      </c>
      <c r="G1433">
        <v>3984520000</v>
      </c>
    </row>
    <row r="1434" spans="1:7">
      <c r="A1434" s="12">
        <v>43331</v>
      </c>
      <c r="B1434">
        <v>6422.5698240000002</v>
      </c>
      <c r="C1434">
        <v>6537.9799800000001</v>
      </c>
      <c r="D1434">
        <v>6361.5498049999997</v>
      </c>
      <c r="E1434">
        <v>6506.0698240000002</v>
      </c>
      <c r="F1434">
        <v>6506.0698240000002</v>
      </c>
      <c r="G1434">
        <v>3311170000</v>
      </c>
    </row>
    <row r="1435" spans="1:7">
      <c r="A1435" s="12">
        <v>43332</v>
      </c>
      <c r="B1435">
        <v>6500.5097660000001</v>
      </c>
      <c r="C1435">
        <v>6536.919922</v>
      </c>
      <c r="D1435">
        <v>6297.9301759999998</v>
      </c>
      <c r="E1435">
        <v>6308.5297849999997</v>
      </c>
      <c r="F1435">
        <v>6308.5297849999997</v>
      </c>
      <c r="G1435">
        <v>3665100000</v>
      </c>
    </row>
    <row r="1436" spans="1:7">
      <c r="A1436" s="12">
        <v>43333</v>
      </c>
      <c r="B1436">
        <v>6301.0698240000002</v>
      </c>
      <c r="C1436">
        <v>6500.8701170000004</v>
      </c>
      <c r="D1436">
        <v>6298.2402339999999</v>
      </c>
      <c r="E1436">
        <v>6488.7597660000001</v>
      </c>
      <c r="F1436">
        <v>6488.7597660000001</v>
      </c>
      <c r="G1436">
        <v>3377180000</v>
      </c>
    </row>
    <row r="1437" spans="1:7">
      <c r="A1437" s="12">
        <v>43334</v>
      </c>
      <c r="B1437">
        <v>6486.25</v>
      </c>
      <c r="C1437">
        <v>6816.7900390000004</v>
      </c>
      <c r="D1437">
        <v>6310.1098629999997</v>
      </c>
      <c r="E1437">
        <v>6376.7099609999996</v>
      </c>
      <c r="F1437">
        <v>6376.7099609999996</v>
      </c>
      <c r="G1437">
        <v>4668110000</v>
      </c>
    </row>
    <row r="1438" spans="1:7">
      <c r="A1438" s="12">
        <v>43335</v>
      </c>
      <c r="B1438">
        <v>6371.3398440000001</v>
      </c>
      <c r="C1438">
        <v>6546.5400390000004</v>
      </c>
      <c r="D1438">
        <v>6371.3398440000001</v>
      </c>
      <c r="E1438">
        <v>6534.8798829999996</v>
      </c>
      <c r="F1438">
        <v>6534.8798829999996</v>
      </c>
      <c r="G1438">
        <v>3426180000</v>
      </c>
    </row>
    <row r="1439" spans="1:7">
      <c r="A1439" s="12">
        <v>43336</v>
      </c>
      <c r="B1439">
        <v>6551.5200199999999</v>
      </c>
      <c r="C1439">
        <v>6719.9599609999996</v>
      </c>
      <c r="D1439">
        <v>6498.6401370000003</v>
      </c>
      <c r="E1439">
        <v>6719.9599609999996</v>
      </c>
      <c r="F1439">
        <v>6719.9599609999996</v>
      </c>
      <c r="G1439">
        <v>4097820000</v>
      </c>
    </row>
    <row r="1440" spans="1:7">
      <c r="A1440" s="12">
        <v>43337</v>
      </c>
      <c r="B1440">
        <v>6719.9501950000003</v>
      </c>
      <c r="C1440">
        <v>6789.6298829999996</v>
      </c>
      <c r="D1440">
        <v>6700.9599609999996</v>
      </c>
      <c r="E1440">
        <v>6763.1899409999996</v>
      </c>
      <c r="F1440">
        <v>6763.1899409999996</v>
      </c>
      <c r="G1440">
        <v>3312600000</v>
      </c>
    </row>
    <row r="1441" spans="1:7">
      <c r="A1441" s="12">
        <v>43338</v>
      </c>
      <c r="B1441">
        <v>6754.6401370000003</v>
      </c>
      <c r="C1441">
        <v>6774.75</v>
      </c>
      <c r="D1441">
        <v>6620.75</v>
      </c>
      <c r="E1441">
        <v>6707.2597660000001</v>
      </c>
      <c r="F1441">
        <v>6707.2597660000001</v>
      </c>
      <c r="G1441">
        <v>3295500000</v>
      </c>
    </row>
    <row r="1442" spans="1:7">
      <c r="A1442" s="12">
        <v>43339</v>
      </c>
      <c r="B1442">
        <v>6710.7998049999997</v>
      </c>
      <c r="C1442">
        <v>6884.6401370000003</v>
      </c>
      <c r="D1442">
        <v>6689.7099609999996</v>
      </c>
      <c r="E1442">
        <v>6884.6401370000003</v>
      </c>
      <c r="F1442">
        <v>6884.6401370000003</v>
      </c>
      <c r="G1442">
        <v>4019000000</v>
      </c>
    </row>
    <row r="1443" spans="1:7">
      <c r="A1443" s="12">
        <v>43340</v>
      </c>
      <c r="B1443">
        <v>6891.080078</v>
      </c>
      <c r="C1443">
        <v>7109.5600590000004</v>
      </c>
      <c r="D1443">
        <v>6882.3398440000001</v>
      </c>
      <c r="E1443">
        <v>7096.2797849999997</v>
      </c>
      <c r="F1443">
        <v>7096.2797849999997</v>
      </c>
      <c r="G1443">
        <v>4659940000</v>
      </c>
    </row>
    <row r="1444" spans="1:7">
      <c r="A1444" s="12">
        <v>43341</v>
      </c>
      <c r="B1444">
        <v>7091.7099609999996</v>
      </c>
      <c r="C1444">
        <v>7113.2998049999997</v>
      </c>
      <c r="D1444">
        <v>6970.8198240000002</v>
      </c>
      <c r="E1444">
        <v>7047.1601559999999</v>
      </c>
      <c r="F1444">
        <v>7047.1601559999999</v>
      </c>
      <c r="G1444">
        <v>4145880000</v>
      </c>
    </row>
    <row r="1445" spans="1:7">
      <c r="A1445" s="12">
        <v>43342</v>
      </c>
      <c r="B1445">
        <v>7043.7597660000001</v>
      </c>
      <c r="C1445">
        <v>7072.6899409999996</v>
      </c>
      <c r="D1445">
        <v>6834.6899409999996</v>
      </c>
      <c r="E1445">
        <v>6978.2299800000001</v>
      </c>
      <c r="F1445">
        <v>6978.2299800000001</v>
      </c>
      <c r="G1445">
        <v>4463250000</v>
      </c>
    </row>
    <row r="1446" spans="1:7">
      <c r="A1446" s="12">
        <v>43343</v>
      </c>
      <c r="B1446">
        <v>6973.9702150000003</v>
      </c>
      <c r="C1446">
        <v>7057.169922</v>
      </c>
      <c r="D1446">
        <v>6920.1601559999999</v>
      </c>
      <c r="E1446">
        <v>7037.580078</v>
      </c>
      <c r="F1446">
        <v>7037.580078</v>
      </c>
      <c r="G1446">
        <v>4495650000</v>
      </c>
    </row>
    <row r="1447" spans="1:7">
      <c r="A1447" s="12">
        <v>43344</v>
      </c>
      <c r="B1447">
        <v>7044.8100590000004</v>
      </c>
      <c r="C1447">
        <v>7242.2900390000004</v>
      </c>
      <c r="D1447">
        <v>7038.0498049999997</v>
      </c>
      <c r="E1447">
        <v>7193.25</v>
      </c>
      <c r="F1447">
        <v>7193.25</v>
      </c>
      <c r="G1447">
        <v>4116050000</v>
      </c>
    </row>
    <row r="1448" spans="1:7">
      <c r="A1448" s="12">
        <v>43345</v>
      </c>
      <c r="B1448">
        <v>7189.580078</v>
      </c>
      <c r="C1448">
        <v>7306.3100590000004</v>
      </c>
      <c r="D1448">
        <v>7132.1601559999999</v>
      </c>
      <c r="E1448">
        <v>7272.7202150000003</v>
      </c>
      <c r="F1448">
        <v>7272.7202150000003</v>
      </c>
      <c r="G1448">
        <v>4329540000</v>
      </c>
    </row>
    <row r="1449" spans="1:7">
      <c r="A1449" s="12">
        <v>43346</v>
      </c>
      <c r="B1449">
        <v>7279.0297849999997</v>
      </c>
      <c r="C1449">
        <v>7317.9399409999996</v>
      </c>
      <c r="D1449">
        <v>7208.1499020000001</v>
      </c>
      <c r="E1449">
        <v>7260.0600590000004</v>
      </c>
      <c r="F1449">
        <v>7260.0600590000004</v>
      </c>
      <c r="G1449">
        <v>4087760000</v>
      </c>
    </row>
    <row r="1450" spans="1:7">
      <c r="A1450" s="12">
        <v>43347</v>
      </c>
      <c r="B1450">
        <v>7263</v>
      </c>
      <c r="C1450">
        <v>7388.2597660000001</v>
      </c>
      <c r="D1450">
        <v>7255.4399409999996</v>
      </c>
      <c r="E1450">
        <v>7361.6601559999999</v>
      </c>
      <c r="F1450">
        <v>7361.6601559999999</v>
      </c>
      <c r="G1450">
        <v>4273640000</v>
      </c>
    </row>
    <row r="1451" spans="1:7">
      <c r="A1451" s="12">
        <v>43348</v>
      </c>
      <c r="B1451">
        <v>7361.4599609999996</v>
      </c>
      <c r="C1451">
        <v>7388.4301759999998</v>
      </c>
      <c r="D1451">
        <v>6792.830078</v>
      </c>
      <c r="E1451">
        <v>6792.830078</v>
      </c>
      <c r="F1451">
        <v>6792.830078</v>
      </c>
      <c r="G1451">
        <v>5800460000</v>
      </c>
    </row>
    <row r="1452" spans="1:7">
      <c r="A1452" s="12">
        <v>43349</v>
      </c>
      <c r="B1452">
        <v>6755.1401370000003</v>
      </c>
      <c r="C1452">
        <v>6755.1401370000003</v>
      </c>
      <c r="D1452">
        <v>6404.7202150000003</v>
      </c>
      <c r="E1452">
        <v>6529.169922</v>
      </c>
      <c r="F1452">
        <v>6529.169922</v>
      </c>
      <c r="G1452">
        <v>5523470000</v>
      </c>
    </row>
    <row r="1453" spans="1:7">
      <c r="A1453" s="12">
        <v>43350</v>
      </c>
      <c r="B1453">
        <v>6528.919922</v>
      </c>
      <c r="C1453">
        <v>6555.2900390000004</v>
      </c>
      <c r="D1453">
        <v>6396.8701170000004</v>
      </c>
      <c r="E1453">
        <v>6467.0698240000002</v>
      </c>
      <c r="F1453">
        <v>6467.0698240000002</v>
      </c>
      <c r="G1453">
        <v>4264680000</v>
      </c>
    </row>
    <row r="1454" spans="1:7">
      <c r="A1454" s="12">
        <v>43351</v>
      </c>
      <c r="B1454">
        <v>6460.169922</v>
      </c>
      <c r="C1454">
        <v>6534.25</v>
      </c>
      <c r="D1454">
        <v>6197.5200199999999</v>
      </c>
      <c r="E1454">
        <v>6225.9799800000001</v>
      </c>
      <c r="F1454">
        <v>6225.9799800000001</v>
      </c>
      <c r="G1454">
        <v>3835060000</v>
      </c>
    </row>
    <row r="1455" spans="1:7">
      <c r="A1455" s="12">
        <v>43352</v>
      </c>
      <c r="B1455">
        <v>6223.3798829999996</v>
      </c>
      <c r="C1455">
        <v>6446.2597660000001</v>
      </c>
      <c r="D1455">
        <v>6201.2202150000003</v>
      </c>
      <c r="E1455">
        <v>6300.8598629999997</v>
      </c>
      <c r="F1455">
        <v>6300.8598629999997</v>
      </c>
      <c r="G1455">
        <v>3671890000</v>
      </c>
    </row>
    <row r="1456" spans="1:7">
      <c r="A1456" s="12">
        <v>43353</v>
      </c>
      <c r="B1456">
        <v>6301.5698240000002</v>
      </c>
      <c r="C1456">
        <v>6374.9799800000001</v>
      </c>
      <c r="D1456">
        <v>6292.7597660000001</v>
      </c>
      <c r="E1456">
        <v>6329.7001950000003</v>
      </c>
      <c r="F1456">
        <v>6329.7001950000003</v>
      </c>
      <c r="G1456">
        <v>3714100000</v>
      </c>
    </row>
    <row r="1457" spans="1:7">
      <c r="A1457" s="12">
        <v>43354</v>
      </c>
      <c r="B1457">
        <v>6331.8798829999996</v>
      </c>
      <c r="C1457">
        <v>6398.919922</v>
      </c>
      <c r="D1457">
        <v>6260.2099609999996</v>
      </c>
      <c r="E1457">
        <v>6321.2001950000003</v>
      </c>
      <c r="F1457">
        <v>6321.2001950000003</v>
      </c>
      <c r="G1457">
        <v>3849910000</v>
      </c>
    </row>
    <row r="1458" spans="1:7">
      <c r="A1458" s="12">
        <v>43355</v>
      </c>
      <c r="B1458">
        <v>6317.0097660000001</v>
      </c>
      <c r="C1458">
        <v>6363.8701170000004</v>
      </c>
      <c r="D1458">
        <v>6265.0898440000001</v>
      </c>
      <c r="E1458">
        <v>6351.7998049999997</v>
      </c>
      <c r="F1458">
        <v>6351.7998049999997</v>
      </c>
      <c r="G1458">
        <v>4064230000</v>
      </c>
    </row>
    <row r="1459" spans="1:7">
      <c r="A1459" s="12">
        <v>43356</v>
      </c>
      <c r="B1459">
        <v>6354.2402339999999</v>
      </c>
      <c r="C1459">
        <v>6535.4101559999999</v>
      </c>
      <c r="D1459">
        <v>6354.2402339999999</v>
      </c>
      <c r="E1459">
        <v>6517.3100590000004</v>
      </c>
      <c r="F1459">
        <v>6517.3100590000004</v>
      </c>
      <c r="G1459">
        <v>4210910000</v>
      </c>
    </row>
    <row r="1460" spans="1:7">
      <c r="A1460" s="12">
        <v>43357</v>
      </c>
      <c r="B1460">
        <v>6515.4101559999999</v>
      </c>
      <c r="C1460">
        <v>6596.1000979999999</v>
      </c>
      <c r="D1460">
        <v>6456.169922</v>
      </c>
      <c r="E1460">
        <v>6512.7099609999996</v>
      </c>
      <c r="F1460">
        <v>6512.7099609999996</v>
      </c>
      <c r="G1460">
        <v>4076220000</v>
      </c>
    </row>
    <row r="1461" spans="1:7">
      <c r="A1461" s="12">
        <v>43358</v>
      </c>
      <c r="B1461">
        <v>6509.3999020000001</v>
      </c>
      <c r="C1461">
        <v>6561.7202150000003</v>
      </c>
      <c r="D1461">
        <v>6493.5498049999997</v>
      </c>
      <c r="E1461">
        <v>6543.2001950000003</v>
      </c>
      <c r="F1461">
        <v>6543.2001950000003</v>
      </c>
      <c r="G1461">
        <v>3216300000</v>
      </c>
    </row>
    <row r="1462" spans="1:7">
      <c r="A1462" s="12">
        <v>43359</v>
      </c>
      <c r="B1462">
        <v>6536.6801759999998</v>
      </c>
      <c r="C1462">
        <v>6544.330078</v>
      </c>
      <c r="D1462">
        <v>6460.1000979999999</v>
      </c>
      <c r="E1462">
        <v>6517.1801759999998</v>
      </c>
      <c r="F1462">
        <v>6517.1801759999998</v>
      </c>
      <c r="G1462">
        <v>3273730000</v>
      </c>
    </row>
    <row r="1463" spans="1:7">
      <c r="A1463" s="12">
        <v>43360</v>
      </c>
      <c r="B1463">
        <v>6514.0600590000004</v>
      </c>
      <c r="C1463">
        <v>6540.2099609999996</v>
      </c>
      <c r="D1463">
        <v>6257.5200199999999</v>
      </c>
      <c r="E1463">
        <v>6281.2001950000003</v>
      </c>
      <c r="F1463">
        <v>6281.2001950000003</v>
      </c>
      <c r="G1463">
        <v>3910780000</v>
      </c>
    </row>
    <row r="1464" spans="1:7">
      <c r="A1464" s="12">
        <v>43361</v>
      </c>
      <c r="B1464">
        <v>6280.9101559999999</v>
      </c>
      <c r="C1464">
        <v>6384.1801759999998</v>
      </c>
      <c r="D1464">
        <v>6265.7099609999996</v>
      </c>
      <c r="E1464">
        <v>6371.2998049999997</v>
      </c>
      <c r="F1464">
        <v>6371.2998049999997</v>
      </c>
      <c r="G1464">
        <v>4180090000</v>
      </c>
    </row>
    <row r="1465" spans="1:7">
      <c r="A1465" s="12">
        <v>43362</v>
      </c>
      <c r="B1465">
        <v>6371.8500979999999</v>
      </c>
      <c r="C1465">
        <v>6448.4599609999996</v>
      </c>
      <c r="D1465">
        <v>6208.3398440000001</v>
      </c>
      <c r="E1465">
        <v>6398.5400390000004</v>
      </c>
      <c r="F1465">
        <v>6398.5400390000004</v>
      </c>
      <c r="G1465">
        <v>4431340000</v>
      </c>
    </row>
    <row r="1466" spans="1:7">
      <c r="A1466" s="12">
        <v>43363</v>
      </c>
      <c r="B1466">
        <v>6398.8500979999999</v>
      </c>
      <c r="C1466">
        <v>6529.2597660000001</v>
      </c>
      <c r="D1466">
        <v>6395.9501950000003</v>
      </c>
      <c r="E1466">
        <v>6519.669922</v>
      </c>
      <c r="F1466">
        <v>6519.669922</v>
      </c>
      <c r="G1466">
        <v>4348110000</v>
      </c>
    </row>
    <row r="1467" spans="1:7">
      <c r="A1467" s="12">
        <v>43364</v>
      </c>
      <c r="B1467">
        <v>6513.8701170000004</v>
      </c>
      <c r="C1467">
        <v>6794.330078</v>
      </c>
      <c r="D1467">
        <v>6496.3598629999997</v>
      </c>
      <c r="E1467">
        <v>6734.9501950000003</v>
      </c>
      <c r="F1467">
        <v>6734.9501950000003</v>
      </c>
      <c r="G1467">
        <v>6531940000</v>
      </c>
    </row>
    <row r="1468" spans="1:7">
      <c r="A1468" s="12">
        <v>43365</v>
      </c>
      <c r="B1468">
        <v>6735.0498049999997</v>
      </c>
      <c r="C1468">
        <v>6814.5600590000004</v>
      </c>
      <c r="D1468">
        <v>6616.7998049999997</v>
      </c>
      <c r="E1468">
        <v>6721.9799800000001</v>
      </c>
      <c r="F1468">
        <v>6721.9799800000001</v>
      </c>
      <c r="G1468">
        <v>4509660000</v>
      </c>
    </row>
    <row r="1469" spans="1:7">
      <c r="A1469" s="12">
        <v>43366</v>
      </c>
      <c r="B1469">
        <v>6715.3198240000002</v>
      </c>
      <c r="C1469">
        <v>6766.1499020000001</v>
      </c>
      <c r="D1469">
        <v>6679.419922</v>
      </c>
      <c r="E1469">
        <v>6710.6298829999996</v>
      </c>
      <c r="F1469">
        <v>6710.6298829999996</v>
      </c>
      <c r="G1469">
        <v>4197500000</v>
      </c>
    </row>
    <row r="1470" spans="1:7">
      <c r="A1470" s="12">
        <v>43367</v>
      </c>
      <c r="B1470">
        <v>6704.7700199999999</v>
      </c>
      <c r="C1470">
        <v>6713.5600590000004</v>
      </c>
      <c r="D1470">
        <v>6580.8999020000001</v>
      </c>
      <c r="E1470">
        <v>6595.4101559999999</v>
      </c>
      <c r="F1470">
        <v>6595.4101559999999</v>
      </c>
      <c r="G1470">
        <v>4177310000</v>
      </c>
    </row>
    <row r="1471" spans="1:7">
      <c r="A1471" s="12">
        <v>43368</v>
      </c>
      <c r="B1471">
        <v>6603.6401370000003</v>
      </c>
      <c r="C1471">
        <v>6603.6401370000003</v>
      </c>
      <c r="D1471">
        <v>6381.8598629999997</v>
      </c>
      <c r="E1471">
        <v>6446.4702150000003</v>
      </c>
      <c r="F1471">
        <v>6446.4702150000003</v>
      </c>
      <c r="G1471">
        <v>4726180000</v>
      </c>
    </row>
    <row r="1472" spans="1:7">
      <c r="A1472" s="12">
        <v>43369</v>
      </c>
      <c r="B1472">
        <v>6452.7900390000004</v>
      </c>
      <c r="C1472">
        <v>6585.9101559999999</v>
      </c>
      <c r="D1472">
        <v>6397.8901370000003</v>
      </c>
      <c r="E1472">
        <v>6495</v>
      </c>
      <c r="F1472">
        <v>6495</v>
      </c>
      <c r="G1472">
        <v>4437300000</v>
      </c>
    </row>
    <row r="1473" spans="1:7">
      <c r="A1473" s="12">
        <v>43370</v>
      </c>
      <c r="B1473">
        <v>6495.2900390000004</v>
      </c>
      <c r="C1473">
        <v>6712.1000979999999</v>
      </c>
      <c r="D1473">
        <v>6464.9501950000003</v>
      </c>
      <c r="E1473">
        <v>6676.75</v>
      </c>
      <c r="F1473">
        <v>6676.75</v>
      </c>
      <c r="G1473">
        <v>4606810000</v>
      </c>
    </row>
    <row r="1474" spans="1:7">
      <c r="A1474" s="12">
        <v>43371</v>
      </c>
      <c r="B1474">
        <v>6678.75</v>
      </c>
      <c r="C1474">
        <v>6785.0297849999997</v>
      </c>
      <c r="D1474">
        <v>6598.3198240000002</v>
      </c>
      <c r="E1474">
        <v>6644.1298829999996</v>
      </c>
      <c r="F1474">
        <v>6644.1298829999996</v>
      </c>
      <c r="G1474">
        <v>5014430000</v>
      </c>
    </row>
    <row r="1475" spans="1:7">
      <c r="A1475" s="12">
        <v>43372</v>
      </c>
      <c r="B1475">
        <v>6643.1000979999999</v>
      </c>
      <c r="C1475">
        <v>6643.1000979999999</v>
      </c>
      <c r="D1475">
        <v>6511.6499020000001</v>
      </c>
      <c r="E1475">
        <v>6601.9599609999996</v>
      </c>
      <c r="F1475">
        <v>6601.9599609999996</v>
      </c>
      <c r="G1475">
        <v>4363690000</v>
      </c>
    </row>
    <row r="1476" spans="1:7">
      <c r="A1476" s="12">
        <v>43373</v>
      </c>
      <c r="B1476">
        <v>6604.7099609999996</v>
      </c>
      <c r="C1476">
        <v>6643.7797849999997</v>
      </c>
      <c r="D1476">
        <v>6566.5400390000004</v>
      </c>
      <c r="E1476">
        <v>6625.5600590000004</v>
      </c>
      <c r="F1476">
        <v>6625.5600590000004</v>
      </c>
      <c r="G1476">
        <v>4002280000</v>
      </c>
    </row>
    <row r="1477" spans="1:7">
      <c r="A1477" s="12">
        <v>43374</v>
      </c>
      <c r="B1477">
        <v>6619.8500979999999</v>
      </c>
      <c r="C1477">
        <v>6653.2998049999997</v>
      </c>
      <c r="D1477">
        <v>6549.080078</v>
      </c>
      <c r="E1477">
        <v>6589.6201170000004</v>
      </c>
      <c r="F1477">
        <v>6589.6201170000004</v>
      </c>
      <c r="G1477">
        <v>4000970000</v>
      </c>
    </row>
    <row r="1478" spans="1:7">
      <c r="A1478" s="12">
        <v>43375</v>
      </c>
      <c r="B1478">
        <v>6593.2402339999999</v>
      </c>
      <c r="C1478">
        <v>6611.8398440000001</v>
      </c>
      <c r="D1478">
        <v>6537.8999020000001</v>
      </c>
      <c r="E1478">
        <v>6556.1000979999999</v>
      </c>
      <c r="F1478">
        <v>6556.1000979999999</v>
      </c>
      <c r="G1478">
        <v>3979260000</v>
      </c>
    </row>
    <row r="1479" spans="1:7">
      <c r="A1479" s="12">
        <v>43376</v>
      </c>
      <c r="B1479">
        <v>6553.8598629999997</v>
      </c>
      <c r="C1479">
        <v>6571.4599609999996</v>
      </c>
      <c r="D1479">
        <v>6454.0297849999997</v>
      </c>
      <c r="E1479">
        <v>6502.5898440000001</v>
      </c>
      <c r="F1479">
        <v>6502.5898440000001</v>
      </c>
      <c r="G1479">
        <v>3887310000</v>
      </c>
    </row>
    <row r="1480" spans="1:7">
      <c r="A1480" s="12">
        <v>43377</v>
      </c>
      <c r="B1480">
        <v>6497.9101559999999</v>
      </c>
      <c r="C1480">
        <v>6603.3100590000004</v>
      </c>
      <c r="D1480">
        <v>6497.9101559999999</v>
      </c>
      <c r="E1480">
        <v>6576.6899409999996</v>
      </c>
      <c r="F1480">
        <v>6576.6899409999996</v>
      </c>
      <c r="G1480">
        <v>3838410000</v>
      </c>
    </row>
    <row r="1481" spans="1:7">
      <c r="A1481" s="12">
        <v>43378</v>
      </c>
      <c r="B1481">
        <v>6574.1499020000001</v>
      </c>
      <c r="C1481">
        <v>6623.6201170000004</v>
      </c>
      <c r="D1481">
        <v>6557.4101559999999</v>
      </c>
      <c r="E1481">
        <v>6622.4799800000001</v>
      </c>
      <c r="F1481">
        <v>6622.4799800000001</v>
      </c>
      <c r="G1481">
        <v>3671500000</v>
      </c>
    </row>
    <row r="1482" spans="1:7">
      <c r="A1482" s="12">
        <v>43379</v>
      </c>
      <c r="B1482">
        <v>6622.4501950000003</v>
      </c>
      <c r="C1482">
        <v>6628.5400390000004</v>
      </c>
      <c r="D1482">
        <v>6577.7998049999997</v>
      </c>
      <c r="E1482">
        <v>6588.3100590000004</v>
      </c>
      <c r="F1482">
        <v>6588.3100590000004</v>
      </c>
      <c r="G1482">
        <v>3259740000</v>
      </c>
    </row>
    <row r="1483" spans="1:7">
      <c r="A1483" s="12">
        <v>43380</v>
      </c>
      <c r="B1483">
        <v>6590.6801759999998</v>
      </c>
      <c r="C1483">
        <v>6641.4902339999999</v>
      </c>
      <c r="D1483">
        <v>6557.0400390000004</v>
      </c>
      <c r="E1483">
        <v>6602.9501950000003</v>
      </c>
      <c r="F1483">
        <v>6602.9501950000003</v>
      </c>
      <c r="G1483">
        <v>3306630000</v>
      </c>
    </row>
    <row r="1484" spans="1:7">
      <c r="A1484" s="12">
        <v>43381</v>
      </c>
      <c r="B1484">
        <v>6600.1899409999996</v>
      </c>
      <c r="C1484">
        <v>6675.0600590000004</v>
      </c>
      <c r="D1484">
        <v>6576.0400390000004</v>
      </c>
      <c r="E1484">
        <v>6652.2299800000001</v>
      </c>
      <c r="F1484">
        <v>6652.2299800000001</v>
      </c>
      <c r="G1484">
        <v>3979460000</v>
      </c>
    </row>
    <row r="1485" spans="1:7">
      <c r="A1485" s="12">
        <v>43382</v>
      </c>
      <c r="B1485">
        <v>6653.080078</v>
      </c>
      <c r="C1485">
        <v>6661.4101559999999</v>
      </c>
      <c r="D1485">
        <v>6606.9399409999996</v>
      </c>
      <c r="E1485">
        <v>6642.6401370000003</v>
      </c>
      <c r="F1485">
        <v>6642.6401370000003</v>
      </c>
      <c r="G1485">
        <v>3580810000</v>
      </c>
    </row>
    <row r="1486" spans="1:7">
      <c r="A1486" s="12">
        <v>43383</v>
      </c>
      <c r="B1486">
        <v>6640.2900390000004</v>
      </c>
      <c r="C1486">
        <v>6640.2900390000004</v>
      </c>
      <c r="D1486">
        <v>6538.9599609999996</v>
      </c>
      <c r="E1486">
        <v>6585.5297849999997</v>
      </c>
      <c r="F1486">
        <v>6585.5297849999997</v>
      </c>
      <c r="G1486">
        <v>3787650000</v>
      </c>
    </row>
    <row r="1487" spans="1:7">
      <c r="A1487" s="12">
        <v>43384</v>
      </c>
      <c r="B1487">
        <v>6586.7402339999999</v>
      </c>
      <c r="C1487">
        <v>6586.7402339999999</v>
      </c>
      <c r="D1487">
        <v>6243.7402339999999</v>
      </c>
      <c r="E1487">
        <v>6256.2402339999999</v>
      </c>
      <c r="F1487">
        <v>6256.2402339999999</v>
      </c>
      <c r="G1487">
        <v>5181640000</v>
      </c>
    </row>
    <row r="1488" spans="1:7">
      <c r="A1488" s="12">
        <v>43385</v>
      </c>
      <c r="B1488">
        <v>6239.25</v>
      </c>
      <c r="C1488">
        <v>6328.5</v>
      </c>
      <c r="D1488">
        <v>6236.4702150000003</v>
      </c>
      <c r="E1488">
        <v>6274.580078</v>
      </c>
      <c r="F1488">
        <v>6274.580078</v>
      </c>
      <c r="G1488">
        <v>3783500000</v>
      </c>
    </row>
    <row r="1489" spans="1:7">
      <c r="A1489" s="12">
        <v>43386</v>
      </c>
      <c r="B1489">
        <v>6278.080078</v>
      </c>
      <c r="C1489">
        <v>6308.5097660000001</v>
      </c>
      <c r="D1489">
        <v>6259.8100590000004</v>
      </c>
      <c r="E1489">
        <v>6285.9902339999999</v>
      </c>
      <c r="F1489">
        <v>6285.9902339999999</v>
      </c>
      <c r="G1489">
        <v>3064030000</v>
      </c>
    </row>
    <row r="1490" spans="1:7">
      <c r="A1490" s="12">
        <v>43387</v>
      </c>
      <c r="B1490">
        <v>6288.4902339999999</v>
      </c>
      <c r="C1490">
        <v>6363.2099609999996</v>
      </c>
      <c r="D1490">
        <v>6280.1499020000001</v>
      </c>
      <c r="E1490">
        <v>6290.9301759999998</v>
      </c>
      <c r="F1490">
        <v>6290.9301759999998</v>
      </c>
      <c r="G1490">
        <v>3085320000</v>
      </c>
    </row>
    <row r="1491" spans="1:7">
      <c r="A1491" s="12">
        <v>43388</v>
      </c>
      <c r="B1491">
        <v>6292.6401370000003</v>
      </c>
      <c r="C1491">
        <v>6965.0600590000004</v>
      </c>
      <c r="D1491">
        <v>6258.6801759999998</v>
      </c>
      <c r="E1491">
        <v>6596.5400390000004</v>
      </c>
      <c r="F1491">
        <v>6596.5400390000004</v>
      </c>
      <c r="G1491">
        <v>7370770000</v>
      </c>
    </row>
    <row r="1492" spans="1:7">
      <c r="A1492" s="12">
        <v>43389</v>
      </c>
      <c r="B1492">
        <v>6601.4101559999999</v>
      </c>
      <c r="C1492">
        <v>6673.5898440000001</v>
      </c>
      <c r="D1492">
        <v>6571.3701170000004</v>
      </c>
      <c r="E1492">
        <v>6596.1098629999997</v>
      </c>
      <c r="F1492">
        <v>6596.1098629999997</v>
      </c>
      <c r="G1492">
        <v>4074800000</v>
      </c>
    </row>
    <row r="1493" spans="1:7">
      <c r="A1493" s="12">
        <v>43390</v>
      </c>
      <c r="B1493">
        <v>6590.5200199999999</v>
      </c>
      <c r="C1493">
        <v>6601.2099609999996</v>
      </c>
      <c r="D1493">
        <v>6517.4501950000003</v>
      </c>
      <c r="E1493">
        <v>6544.4301759999998</v>
      </c>
      <c r="F1493">
        <v>6544.4301759999998</v>
      </c>
      <c r="G1493">
        <v>4088420000</v>
      </c>
    </row>
    <row r="1494" spans="1:7">
      <c r="A1494" s="12">
        <v>43391</v>
      </c>
      <c r="B1494">
        <v>6542.330078</v>
      </c>
      <c r="C1494">
        <v>6567.5400390000004</v>
      </c>
      <c r="D1494">
        <v>6450.0400390000004</v>
      </c>
      <c r="E1494">
        <v>6476.7099609999996</v>
      </c>
      <c r="F1494">
        <v>6476.7099609999996</v>
      </c>
      <c r="G1494">
        <v>3924080000</v>
      </c>
    </row>
    <row r="1495" spans="1:7">
      <c r="A1495" s="12">
        <v>43392</v>
      </c>
      <c r="B1495">
        <v>6478.0698240000002</v>
      </c>
      <c r="C1495">
        <v>6493.6801759999998</v>
      </c>
      <c r="D1495">
        <v>6445.3100590000004</v>
      </c>
      <c r="E1495">
        <v>6465.4101559999999</v>
      </c>
      <c r="F1495">
        <v>6465.4101559999999</v>
      </c>
      <c r="G1495">
        <v>3578870000</v>
      </c>
    </row>
    <row r="1496" spans="1:7">
      <c r="A1496" s="12">
        <v>43393</v>
      </c>
      <c r="B1496">
        <v>6460.919922</v>
      </c>
      <c r="C1496">
        <v>6497.7202150000003</v>
      </c>
      <c r="D1496">
        <v>6449</v>
      </c>
      <c r="E1496">
        <v>6489.1899409999996</v>
      </c>
      <c r="F1496">
        <v>6489.1899409999996</v>
      </c>
      <c r="G1496">
        <v>3379130000</v>
      </c>
    </row>
    <row r="1497" spans="1:7">
      <c r="A1497" s="12">
        <v>43394</v>
      </c>
      <c r="B1497">
        <v>6490.0898440000001</v>
      </c>
      <c r="C1497">
        <v>6556.3798829999996</v>
      </c>
      <c r="D1497">
        <v>6476</v>
      </c>
      <c r="E1497">
        <v>6482.3500979999999</v>
      </c>
      <c r="F1497">
        <v>6482.3500979999999</v>
      </c>
      <c r="G1497">
        <v>3253610000</v>
      </c>
    </row>
    <row r="1498" spans="1:7">
      <c r="A1498" s="12">
        <v>43395</v>
      </c>
      <c r="B1498">
        <v>6486.0498049999997</v>
      </c>
      <c r="C1498">
        <v>6543.7998049999997</v>
      </c>
      <c r="D1498">
        <v>6462.9799800000001</v>
      </c>
      <c r="E1498">
        <v>6487.1601559999999</v>
      </c>
      <c r="F1498">
        <v>6487.1601559999999</v>
      </c>
      <c r="G1498">
        <v>3672860000</v>
      </c>
    </row>
    <row r="1499" spans="1:7">
      <c r="A1499" s="12">
        <v>43396</v>
      </c>
      <c r="B1499">
        <v>6472.3598629999997</v>
      </c>
      <c r="C1499">
        <v>6506.0097660000001</v>
      </c>
      <c r="D1499">
        <v>6451.2700199999999</v>
      </c>
      <c r="E1499">
        <v>6475.7402339999999</v>
      </c>
      <c r="F1499">
        <v>6475.7402339999999</v>
      </c>
      <c r="G1499">
        <v>3716150000</v>
      </c>
    </row>
    <row r="1500" spans="1:7">
      <c r="A1500" s="12">
        <v>43397</v>
      </c>
      <c r="B1500">
        <v>6478.8901370000003</v>
      </c>
      <c r="C1500">
        <v>6521.9902339999999</v>
      </c>
      <c r="D1500">
        <v>6468.8598629999997</v>
      </c>
      <c r="E1500">
        <v>6495.8398440000001</v>
      </c>
      <c r="F1500">
        <v>6495.8398440000001</v>
      </c>
      <c r="G1500">
        <v>3424670000</v>
      </c>
    </row>
    <row r="1501" spans="1:7">
      <c r="A1501" s="12">
        <v>43398</v>
      </c>
      <c r="B1501">
        <v>6484.6499020000001</v>
      </c>
      <c r="C1501">
        <v>6504.6499020000001</v>
      </c>
      <c r="D1501">
        <v>6447.0297849999997</v>
      </c>
      <c r="E1501">
        <v>6476.2900390000004</v>
      </c>
      <c r="F1501">
        <v>6476.2900390000004</v>
      </c>
      <c r="G1501">
        <v>3230550000</v>
      </c>
    </row>
    <row r="1502" spans="1:7">
      <c r="A1502" s="12">
        <v>43399</v>
      </c>
      <c r="B1502">
        <v>6468.4399409999996</v>
      </c>
      <c r="C1502">
        <v>6498.2900390000004</v>
      </c>
      <c r="D1502">
        <v>6449.6098629999997</v>
      </c>
      <c r="E1502">
        <v>6474.75</v>
      </c>
      <c r="F1502">
        <v>6474.75</v>
      </c>
      <c r="G1502">
        <v>3306050000</v>
      </c>
    </row>
    <row r="1503" spans="1:7">
      <c r="A1503" s="12">
        <v>43400</v>
      </c>
      <c r="B1503">
        <v>6480.8398440000001</v>
      </c>
      <c r="C1503">
        <v>6507.4101559999999</v>
      </c>
      <c r="D1503">
        <v>6453.5297849999997</v>
      </c>
      <c r="E1503">
        <v>6480.3798829999996</v>
      </c>
      <c r="F1503">
        <v>6480.3798829999996</v>
      </c>
      <c r="G1503">
        <v>3393250000</v>
      </c>
    </row>
    <row r="1504" spans="1:7">
      <c r="A1504" s="12">
        <v>43401</v>
      </c>
      <c r="B1504">
        <v>6482.6601559999999</v>
      </c>
      <c r="C1504">
        <v>6502.2797849999997</v>
      </c>
      <c r="D1504">
        <v>6447.9101559999999</v>
      </c>
      <c r="E1504">
        <v>6486.3901370000003</v>
      </c>
      <c r="F1504">
        <v>6486.3901370000003</v>
      </c>
      <c r="G1504">
        <v>3445190000</v>
      </c>
    </row>
    <row r="1505" spans="1:7">
      <c r="A1505" s="12">
        <v>43402</v>
      </c>
      <c r="B1505">
        <v>6492.3500979999999</v>
      </c>
      <c r="C1505">
        <v>6503.6000979999999</v>
      </c>
      <c r="D1505">
        <v>6306.9902339999999</v>
      </c>
      <c r="E1505">
        <v>6332.6298829999996</v>
      </c>
      <c r="F1505">
        <v>6332.6298829999996</v>
      </c>
      <c r="G1505">
        <v>4199910000</v>
      </c>
    </row>
    <row r="1506" spans="1:7">
      <c r="A1506" s="12">
        <v>43403</v>
      </c>
      <c r="B1506">
        <v>6337.0400390000004</v>
      </c>
      <c r="C1506">
        <v>6364.9902339999999</v>
      </c>
      <c r="D1506">
        <v>6310.1401370000003</v>
      </c>
      <c r="E1506">
        <v>6334.2700199999999</v>
      </c>
      <c r="F1506">
        <v>6334.2700199999999</v>
      </c>
      <c r="G1506">
        <v>3781100000</v>
      </c>
    </row>
    <row r="1507" spans="1:7">
      <c r="A1507" s="12">
        <v>43404</v>
      </c>
      <c r="B1507">
        <v>6336.9902339999999</v>
      </c>
      <c r="C1507">
        <v>6349.1601559999999</v>
      </c>
      <c r="D1507">
        <v>6316.8798829999996</v>
      </c>
      <c r="E1507">
        <v>6317.6098629999997</v>
      </c>
      <c r="F1507">
        <v>6317.6098629999997</v>
      </c>
      <c r="G1507">
        <v>4191240000</v>
      </c>
    </row>
    <row r="1508" spans="1:7">
      <c r="A1508" s="12">
        <v>43405</v>
      </c>
      <c r="B1508">
        <v>6318.1401370000003</v>
      </c>
      <c r="C1508">
        <v>6547.1401370000003</v>
      </c>
      <c r="D1508">
        <v>6311.830078</v>
      </c>
      <c r="E1508">
        <v>6377.7797849999997</v>
      </c>
      <c r="F1508">
        <v>6377.7797849999997</v>
      </c>
      <c r="G1508">
        <v>3789400000</v>
      </c>
    </row>
    <row r="1509" spans="1:7">
      <c r="A1509" s="12">
        <v>43406</v>
      </c>
      <c r="B1509">
        <v>6378.919922</v>
      </c>
      <c r="C1509">
        <v>6396.8598629999997</v>
      </c>
      <c r="D1509">
        <v>6327.3798829999996</v>
      </c>
      <c r="E1509">
        <v>6388.4399409999996</v>
      </c>
      <c r="F1509">
        <v>6388.4399409999996</v>
      </c>
      <c r="G1509">
        <v>4234870000</v>
      </c>
    </row>
    <row r="1510" spans="1:7">
      <c r="A1510" s="12">
        <v>43407</v>
      </c>
      <c r="B1510">
        <v>6387.2402339999999</v>
      </c>
      <c r="C1510">
        <v>6400.0698240000002</v>
      </c>
      <c r="D1510">
        <v>6342.3701170000004</v>
      </c>
      <c r="E1510">
        <v>6361.2597660000001</v>
      </c>
      <c r="F1510">
        <v>6361.2597660000001</v>
      </c>
      <c r="G1510">
        <v>3658640000</v>
      </c>
    </row>
    <row r="1511" spans="1:7">
      <c r="A1511" s="12">
        <v>43408</v>
      </c>
      <c r="B1511">
        <v>6365.4702150000003</v>
      </c>
      <c r="C1511">
        <v>6388.6298829999996</v>
      </c>
      <c r="D1511">
        <v>6294.5698240000002</v>
      </c>
      <c r="E1511">
        <v>6376.1298829999996</v>
      </c>
      <c r="F1511">
        <v>6376.1298829999996</v>
      </c>
      <c r="G1511">
        <v>4390020000</v>
      </c>
    </row>
    <row r="1512" spans="1:7">
      <c r="A1512" s="12">
        <v>43409</v>
      </c>
      <c r="B1512">
        <v>6363.6201170000004</v>
      </c>
      <c r="C1512">
        <v>6480.5898440000001</v>
      </c>
      <c r="D1512">
        <v>6363.6201170000004</v>
      </c>
      <c r="E1512">
        <v>6419.6601559999999</v>
      </c>
      <c r="F1512">
        <v>6419.6601559999999</v>
      </c>
      <c r="G1512">
        <v>4174800000</v>
      </c>
    </row>
    <row r="1513" spans="1:7">
      <c r="A1513" s="12">
        <v>43410</v>
      </c>
      <c r="B1513">
        <v>6433.3798829999996</v>
      </c>
      <c r="C1513">
        <v>6463.5498049999997</v>
      </c>
      <c r="D1513">
        <v>6408.1601559999999</v>
      </c>
      <c r="E1513">
        <v>6461.0097660000001</v>
      </c>
      <c r="F1513">
        <v>6461.0097660000001</v>
      </c>
      <c r="G1513">
        <v>4700040000</v>
      </c>
    </row>
    <row r="1514" spans="1:7">
      <c r="A1514" s="12">
        <v>43411</v>
      </c>
      <c r="B1514">
        <v>6468.5</v>
      </c>
      <c r="C1514">
        <v>6552.1601559999999</v>
      </c>
      <c r="D1514">
        <v>6468.3100590000004</v>
      </c>
      <c r="E1514">
        <v>6530.1401370000003</v>
      </c>
      <c r="F1514">
        <v>6530.1401370000003</v>
      </c>
      <c r="G1514">
        <v>4941260000</v>
      </c>
    </row>
    <row r="1515" spans="1:7">
      <c r="A1515" s="12">
        <v>43412</v>
      </c>
      <c r="B1515">
        <v>6522.2700199999999</v>
      </c>
      <c r="C1515">
        <v>6536.919922</v>
      </c>
      <c r="D1515">
        <v>6438.5297849999997</v>
      </c>
      <c r="E1515">
        <v>6453.7202150000003</v>
      </c>
      <c r="F1515">
        <v>6453.7202150000003</v>
      </c>
      <c r="G1515">
        <v>4665260000</v>
      </c>
    </row>
    <row r="1516" spans="1:7">
      <c r="A1516" s="12">
        <v>43413</v>
      </c>
      <c r="B1516">
        <v>6442.6000979999999</v>
      </c>
      <c r="C1516">
        <v>6456.4599609999996</v>
      </c>
      <c r="D1516">
        <v>6373.3701170000004</v>
      </c>
      <c r="E1516">
        <v>6385.6201170000004</v>
      </c>
      <c r="F1516">
        <v>6385.6201170000004</v>
      </c>
      <c r="G1516">
        <v>4346820000</v>
      </c>
    </row>
    <row r="1517" spans="1:7">
      <c r="A1517" s="12">
        <v>43414</v>
      </c>
      <c r="B1517">
        <v>6386.1298829999996</v>
      </c>
      <c r="C1517">
        <v>6437.2797849999997</v>
      </c>
      <c r="D1517">
        <v>6385.3100590000004</v>
      </c>
      <c r="E1517">
        <v>6409.2202150000003</v>
      </c>
      <c r="F1517">
        <v>6409.2202150000003</v>
      </c>
      <c r="G1517">
        <v>3705320000</v>
      </c>
    </row>
    <row r="1518" spans="1:7">
      <c r="A1518" s="12">
        <v>43415</v>
      </c>
      <c r="B1518">
        <v>6413.6298829999996</v>
      </c>
      <c r="C1518">
        <v>6423.25</v>
      </c>
      <c r="D1518">
        <v>6350.169922</v>
      </c>
      <c r="E1518">
        <v>6411.2700199999999</v>
      </c>
      <c r="F1518">
        <v>6411.2700199999999</v>
      </c>
      <c r="G1518">
        <v>3939060000</v>
      </c>
    </row>
    <row r="1519" spans="1:7">
      <c r="A1519" s="12">
        <v>43416</v>
      </c>
      <c r="B1519">
        <v>6411.7597660000001</v>
      </c>
      <c r="C1519">
        <v>6434.2099609999996</v>
      </c>
      <c r="D1519">
        <v>6360.4702150000003</v>
      </c>
      <c r="E1519">
        <v>6371.2700199999999</v>
      </c>
      <c r="F1519">
        <v>6371.2700199999999</v>
      </c>
      <c r="G1519">
        <v>4295770000</v>
      </c>
    </row>
    <row r="1520" spans="1:7">
      <c r="A1520" s="12">
        <v>43417</v>
      </c>
      <c r="B1520">
        <v>6373.1899409999996</v>
      </c>
      <c r="C1520">
        <v>6395.2700199999999</v>
      </c>
      <c r="D1520">
        <v>6342.669922</v>
      </c>
      <c r="E1520">
        <v>6359.4902339999999</v>
      </c>
      <c r="F1520">
        <v>6359.4902339999999</v>
      </c>
      <c r="G1520">
        <v>4503800000</v>
      </c>
    </row>
    <row r="1521" spans="1:7">
      <c r="A1521" s="12">
        <v>43418</v>
      </c>
      <c r="B1521">
        <v>6351.2402339999999</v>
      </c>
      <c r="C1521">
        <v>6371.5498049999997</v>
      </c>
      <c r="D1521">
        <v>5544.0898440000001</v>
      </c>
      <c r="E1521">
        <v>5738.3500979999999</v>
      </c>
      <c r="F1521">
        <v>5738.3500979999999</v>
      </c>
      <c r="G1521">
        <v>7398940000</v>
      </c>
    </row>
    <row r="1522" spans="1:7">
      <c r="A1522" s="12">
        <v>43419</v>
      </c>
      <c r="B1522">
        <v>5736.1499020000001</v>
      </c>
      <c r="C1522">
        <v>5774.8198240000002</v>
      </c>
      <c r="D1522">
        <v>5358.3798829999996</v>
      </c>
      <c r="E1522">
        <v>5648.0297849999997</v>
      </c>
      <c r="F1522">
        <v>5648.0297849999997</v>
      </c>
      <c r="G1522">
        <v>7032140000</v>
      </c>
    </row>
    <row r="1523" spans="1:7">
      <c r="A1523" s="12">
        <v>43420</v>
      </c>
      <c r="B1523">
        <v>5645.3198240000002</v>
      </c>
      <c r="C1523">
        <v>5657.0200199999999</v>
      </c>
      <c r="D1523">
        <v>5498.9399409999996</v>
      </c>
      <c r="E1523">
        <v>5575.5498049999997</v>
      </c>
      <c r="F1523">
        <v>5575.5498049999997</v>
      </c>
      <c r="G1523">
        <v>5279320000</v>
      </c>
    </row>
    <row r="1524" spans="1:7">
      <c r="A1524" s="12">
        <v>43421</v>
      </c>
      <c r="B1524">
        <v>5578.580078</v>
      </c>
      <c r="C1524">
        <v>5578.580078</v>
      </c>
      <c r="D1524">
        <v>5519.5600590000004</v>
      </c>
      <c r="E1524">
        <v>5554.330078</v>
      </c>
      <c r="F1524">
        <v>5554.330078</v>
      </c>
      <c r="G1524">
        <v>4303150000</v>
      </c>
    </row>
    <row r="1525" spans="1:7">
      <c r="A1525" s="12">
        <v>43422</v>
      </c>
      <c r="B1525">
        <v>5559.7402339999999</v>
      </c>
      <c r="C1525">
        <v>5653.6098629999997</v>
      </c>
      <c r="D1525">
        <v>5559.7402339999999</v>
      </c>
      <c r="E1525">
        <v>5623.5400390000004</v>
      </c>
      <c r="F1525">
        <v>5623.5400390000004</v>
      </c>
      <c r="G1525">
        <v>4159680000</v>
      </c>
    </row>
    <row r="1526" spans="1:7">
      <c r="A1526" s="12">
        <v>43423</v>
      </c>
      <c r="B1526">
        <v>5620.7797849999997</v>
      </c>
      <c r="C1526">
        <v>5620.7797849999997</v>
      </c>
      <c r="D1526">
        <v>4842.9101559999999</v>
      </c>
      <c r="E1526">
        <v>4871.4902339999999</v>
      </c>
      <c r="F1526">
        <v>4871.4902339999999</v>
      </c>
      <c r="G1526">
        <v>7039560000</v>
      </c>
    </row>
    <row r="1527" spans="1:7">
      <c r="A1527" s="12">
        <v>43424</v>
      </c>
      <c r="B1527">
        <v>4863.9301759999998</v>
      </c>
      <c r="C1527">
        <v>4951.6098629999997</v>
      </c>
      <c r="D1527">
        <v>4272.1098629999997</v>
      </c>
      <c r="E1527">
        <v>4451.8701170000004</v>
      </c>
      <c r="F1527">
        <v>4451.8701170000004</v>
      </c>
      <c r="G1527">
        <v>8428290000</v>
      </c>
    </row>
    <row r="1528" spans="1:7">
      <c r="A1528" s="12">
        <v>43425</v>
      </c>
      <c r="B1528">
        <v>4465.5400390000004</v>
      </c>
      <c r="C1528">
        <v>4675.7299800000001</v>
      </c>
      <c r="D1528">
        <v>4343.9799800000001</v>
      </c>
      <c r="E1528">
        <v>4602.169922</v>
      </c>
      <c r="F1528">
        <v>4602.169922</v>
      </c>
      <c r="G1528">
        <v>6120120000</v>
      </c>
    </row>
    <row r="1529" spans="1:7">
      <c r="A1529" s="12">
        <v>43426</v>
      </c>
      <c r="B1529">
        <v>4611.5698240000002</v>
      </c>
      <c r="C1529">
        <v>4629.6401370000003</v>
      </c>
      <c r="D1529">
        <v>4365.6401370000003</v>
      </c>
      <c r="E1529">
        <v>4365.9399409999996</v>
      </c>
      <c r="F1529">
        <v>4365.9399409999996</v>
      </c>
      <c r="G1529">
        <v>4569370000</v>
      </c>
    </row>
    <row r="1530" spans="1:7">
      <c r="A1530" s="12">
        <v>43427</v>
      </c>
      <c r="B1530">
        <v>4360.7001950000003</v>
      </c>
      <c r="C1530">
        <v>4396.419922</v>
      </c>
      <c r="D1530">
        <v>4195.6801759999998</v>
      </c>
      <c r="E1530">
        <v>4347.1098629999997</v>
      </c>
      <c r="F1530">
        <v>4347.1098629999997</v>
      </c>
      <c r="G1530">
        <v>4871490000</v>
      </c>
    </row>
    <row r="1531" spans="1:7">
      <c r="A1531" s="12">
        <v>43428</v>
      </c>
      <c r="B1531">
        <v>4347.6899409999996</v>
      </c>
      <c r="C1531">
        <v>4413.0898440000001</v>
      </c>
      <c r="D1531">
        <v>3795.1599120000001</v>
      </c>
      <c r="E1531">
        <v>3880.76001</v>
      </c>
      <c r="F1531">
        <v>3880.76001</v>
      </c>
      <c r="G1531">
        <v>4679500000</v>
      </c>
    </row>
    <row r="1532" spans="1:7">
      <c r="A1532" s="12">
        <v>43429</v>
      </c>
      <c r="B1532">
        <v>3880.780029</v>
      </c>
      <c r="C1532">
        <v>4120.8701170000004</v>
      </c>
      <c r="D1532">
        <v>3585.0600589999999</v>
      </c>
      <c r="E1532">
        <v>4009.969971</v>
      </c>
      <c r="F1532">
        <v>4009.969971</v>
      </c>
      <c r="G1532">
        <v>6825640000</v>
      </c>
    </row>
    <row r="1533" spans="1:7">
      <c r="A1533" s="12">
        <v>43430</v>
      </c>
      <c r="B1533">
        <v>4015.070068</v>
      </c>
      <c r="C1533">
        <v>4107.1401370000003</v>
      </c>
      <c r="D1533">
        <v>3643.919922</v>
      </c>
      <c r="E1533">
        <v>3779.1298830000001</v>
      </c>
      <c r="F1533">
        <v>3779.1298830000001</v>
      </c>
      <c r="G1533">
        <v>6476900000</v>
      </c>
    </row>
    <row r="1534" spans="1:7">
      <c r="A1534" s="12">
        <v>43431</v>
      </c>
      <c r="B1534">
        <v>3765.9499510000001</v>
      </c>
      <c r="C1534">
        <v>3862.959961</v>
      </c>
      <c r="D1534">
        <v>3661.01001</v>
      </c>
      <c r="E1534">
        <v>3820.719971</v>
      </c>
      <c r="F1534">
        <v>3820.719971</v>
      </c>
      <c r="G1534">
        <v>5998720000</v>
      </c>
    </row>
    <row r="1535" spans="1:7">
      <c r="A1535" s="12">
        <v>43432</v>
      </c>
      <c r="B1535">
        <v>3822.469971</v>
      </c>
      <c r="C1535">
        <v>4385.8999020000001</v>
      </c>
      <c r="D1535">
        <v>3822.469971</v>
      </c>
      <c r="E1535">
        <v>4257.419922</v>
      </c>
      <c r="F1535">
        <v>4257.419922</v>
      </c>
      <c r="G1535">
        <v>7280280000</v>
      </c>
    </row>
    <row r="1536" spans="1:7">
      <c r="A1536" s="12">
        <v>43433</v>
      </c>
      <c r="B1536">
        <v>4269.0043949999999</v>
      </c>
      <c r="C1536">
        <v>4413.0205079999996</v>
      </c>
      <c r="D1536">
        <v>4145.7651370000003</v>
      </c>
      <c r="E1536">
        <v>4278.8466799999997</v>
      </c>
      <c r="F1536">
        <v>4278.8466799999997</v>
      </c>
      <c r="G1536">
        <v>6503347767</v>
      </c>
    </row>
    <row r="1537" spans="1:7">
      <c r="A1537" s="12">
        <v>43434</v>
      </c>
      <c r="B1537">
        <v>4289.0888670000004</v>
      </c>
      <c r="C1537">
        <v>4322.9765630000002</v>
      </c>
      <c r="D1537">
        <v>3942.8220209999999</v>
      </c>
      <c r="E1537">
        <v>4017.2685550000001</v>
      </c>
      <c r="F1537">
        <v>4017.2685550000001</v>
      </c>
      <c r="G1537">
        <v>6048016717</v>
      </c>
    </row>
    <row r="1538" spans="1:7">
      <c r="A1538" s="12">
        <v>43435</v>
      </c>
      <c r="B1538">
        <v>4024.4643550000001</v>
      </c>
      <c r="C1538">
        <v>4309.3774409999996</v>
      </c>
      <c r="D1538">
        <v>3969.710693</v>
      </c>
      <c r="E1538">
        <v>4214.671875</v>
      </c>
      <c r="F1538">
        <v>4214.671875</v>
      </c>
      <c r="G1538">
        <v>5375314093</v>
      </c>
    </row>
    <row r="1539" spans="1:7">
      <c r="A1539" s="12">
        <v>43436</v>
      </c>
      <c r="B1539">
        <v>4200.7333980000003</v>
      </c>
      <c r="C1539">
        <v>4301.5195309999999</v>
      </c>
      <c r="D1539">
        <v>4110.9785160000001</v>
      </c>
      <c r="E1539">
        <v>4139.8779299999997</v>
      </c>
      <c r="F1539">
        <v>4139.8779299999997</v>
      </c>
      <c r="G1539">
        <v>5262697895</v>
      </c>
    </row>
    <row r="1540" spans="1:7">
      <c r="A1540" s="12">
        <v>43437</v>
      </c>
      <c r="B1540">
        <v>4147.3237300000001</v>
      </c>
      <c r="C1540">
        <v>4155.9794920000004</v>
      </c>
      <c r="D1540">
        <v>3840.446289</v>
      </c>
      <c r="E1540">
        <v>3894.1308589999999</v>
      </c>
      <c r="F1540">
        <v>3894.1308589999999</v>
      </c>
      <c r="G1540">
        <v>5089570994</v>
      </c>
    </row>
    <row r="1541" spans="1:7">
      <c r="A1541" s="12">
        <v>43438</v>
      </c>
      <c r="B1541">
        <v>3886.294922</v>
      </c>
      <c r="C1541">
        <v>4075.6276859999998</v>
      </c>
      <c r="D1541">
        <v>3832.75</v>
      </c>
      <c r="E1541">
        <v>3956.8937989999999</v>
      </c>
      <c r="F1541">
        <v>3956.8937989999999</v>
      </c>
      <c r="G1541">
        <v>5028069239</v>
      </c>
    </row>
    <row r="1542" spans="1:7">
      <c r="A1542" s="12">
        <v>43439</v>
      </c>
      <c r="B1542">
        <v>3958.8947750000002</v>
      </c>
      <c r="C1542">
        <v>3969.5358890000002</v>
      </c>
      <c r="D1542">
        <v>3753.9948730000001</v>
      </c>
      <c r="E1542">
        <v>3753.9948730000001</v>
      </c>
      <c r="F1542">
        <v>3753.9948730000001</v>
      </c>
      <c r="G1542">
        <v>5302481574</v>
      </c>
    </row>
    <row r="1543" spans="1:7">
      <c r="A1543" s="12">
        <v>43440</v>
      </c>
      <c r="B1543">
        <v>3754.0744629999999</v>
      </c>
      <c r="C1543">
        <v>3874.9660640000002</v>
      </c>
      <c r="D1543">
        <v>3521.101807</v>
      </c>
      <c r="E1543">
        <v>3521.101807</v>
      </c>
      <c r="F1543">
        <v>3521.101807</v>
      </c>
      <c r="G1543">
        <v>5878333109</v>
      </c>
    </row>
    <row r="1544" spans="1:7">
      <c r="A1544" s="12">
        <v>43441</v>
      </c>
      <c r="B1544">
        <v>3512.5903320000002</v>
      </c>
      <c r="C1544">
        <v>3512.5903320000002</v>
      </c>
      <c r="D1544">
        <v>3280.22876</v>
      </c>
      <c r="E1544">
        <v>3419.9372560000002</v>
      </c>
      <c r="F1544">
        <v>3419.9372560000002</v>
      </c>
      <c r="G1544">
        <v>6835615448</v>
      </c>
    </row>
    <row r="1545" spans="1:7">
      <c r="A1545" s="12">
        <v>43442</v>
      </c>
      <c r="B1545">
        <v>3421.9104000000002</v>
      </c>
      <c r="C1545">
        <v>3506.0434570000002</v>
      </c>
      <c r="D1545">
        <v>3350.650635</v>
      </c>
      <c r="E1545">
        <v>3476.1147460000002</v>
      </c>
      <c r="F1545">
        <v>3476.1147460000002</v>
      </c>
      <c r="G1545">
        <v>5305024497</v>
      </c>
    </row>
    <row r="1546" spans="1:7">
      <c r="A1546" s="12">
        <v>43443</v>
      </c>
      <c r="B1546">
        <v>3473.227539</v>
      </c>
      <c r="C1546">
        <v>3685.305664</v>
      </c>
      <c r="D1546">
        <v>3469.0942380000001</v>
      </c>
      <c r="E1546">
        <v>3614.234375</v>
      </c>
      <c r="F1546">
        <v>3614.234375</v>
      </c>
      <c r="G1546">
        <v>4947372847</v>
      </c>
    </row>
    <row r="1547" spans="1:7">
      <c r="A1547" s="12">
        <v>43444</v>
      </c>
      <c r="B1547">
        <v>3612.0463869999999</v>
      </c>
      <c r="C1547">
        <v>3647.3325199999999</v>
      </c>
      <c r="D1547">
        <v>3470.1445309999999</v>
      </c>
      <c r="E1547">
        <v>3502.6560060000002</v>
      </c>
      <c r="F1547">
        <v>3502.6560060000002</v>
      </c>
      <c r="G1547">
        <v>5020968740</v>
      </c>
    </row>
    <row r="1548" spans="1:7">
      <c r="A1548" s="12">
        <v>43445</v>
      </c>
      <c r="B1548">
        <v>3497.5546880000002</v>
      </c>
      <c r="C1548">
        <v>3513.1850589999999</v>
      </c>
      <c r="D1548">
        <v>3392.25</v>
      </c>
      <c r="E1548">
        <v>3424.588135</v>
      </c>
      <c r="F1548">
        <v>3424.588135</v>
      </c>
      <c r="G1548">
        <v>4696765188</v>
      </c>
    </row>
    <row r="1549" spans="1:7">
      <c r="A1549" s="12">
        <v>43446</v>
      </c>
      <c r="B1549">
        <v>3421.4582519999999</v>
      </c>
      <c r="C1549">
        <v>3534.2285160000001</v>
      </c>
      <c r="D1549">
        <v>3413.4814449999999</v>
      </c>
      <c r="E1549">
        <v>3486.9501949999999</v>
      </c>
      <c r="F1549">
        <v>3486.9501949999999</v>
      </c>
      <c r="G1549">
        <v>4139364829</v>
      </c>
    </row>
    <row r="1550" spans="1:7">
      <c r="A1550" s="12">
        <v>43447</v>
      </c>
      <c r="B1550">
        <v>3487.8793949999999</v>
      </c>
      <c r="C1550">
        <v>3489.7395019999999</v>
      </c>
      <c r="D1550">
        <v>3298.1320799999999</v>
      </c>
      <c r="E1550">
        <v>3313.6772460000002</v>
      </c>
      <c r="F1550">
        <v>3313.6772460000002</v>
      </c>
      <c r="G1550">
        <v>4343372456</v>
      </c>
    </row>
    <row r="1551" spans="1:7">
      <c r="A1551" s="12">
        <v>43448</v>
      </c>
      <c r="B1551">
        <v>3311.751953</v>
      </c>
      <c r="C1551">
        <v>3329.5559079999998</v>
      </c>
      <c r="D1551">
        <v>3206.5422359999998</v>
      </c>
      <c r="E1551">
        <v>3242.4848630000001</v>
      </c>
      <c r="F1551">
        <v>3242.4848630000001</v>
      </c>
      <c r="G1551">
        <v>4372763663</v>
      </c>
    </row>
    <row r="1552" spans="1:7">
      <c r="A1552" s="12">
        <v>43449</v>
      </c>
      <c r="B1552">
        <v>3243.9975589999999</v>
      </c>
      <c r="C1552">
        <v>3275.3779300000001</v>
      </c>
      <c r="D1552">
        <v>3191.3034670000002</v>
      </c>
      <c r="E1552">
        <v>3236.7617190000001</v>
      </c>
      <c r="F1552">
        <v>3236.7617190000001</v>
      </c>
      <c r="G1552">
        <v>3551763561</v>
      </c>
    </row>
    <row r="1553" spans="1:7">
      <c r="A1553" s="12">
        <v>43450</v>
      </c>
      <c r="B1553">
        <v>3236.2746579999998</v>
      </c>
      <c r="C1553">
        <v>3305.7531739999999</v>
      </c>
      <c r="D1553">
        <v>3233.8198240000002</v>
      </c>
      <c r="E1553">
        <v>3252.8391109999998</v>
      </c>
      <c r="F1553">
        <v>3252.8391109999998</v>
      </c>
      <c r="G1553">
        <v>3744248994</v>
      </c>
    </row>
    <row r="1554" spans="1:7">
      <c r="A1554" s="12">
        <v>43451</v>
      </c>
      <c r="B1554">
        <v>3253.123047</v>
      </c>
      <c r="C1554">
        <v>3597.9179690000001</v>
      </c>
      <c r="D1554">
        <v>3253.123047</v>
      </c>
      <c r="E1554">
        <v>3545.8647460000002</v>
      </c>
      <c r="F1554">
        <v>3545.8647460000002</v>
      </c>
      <c r="G1554">
        <v>5409247918</v>
      </c>
    </row>
    <row r="1555" spans="1:7">
      <c r="A1555" s="12">
        <v>43452</v>
      </c>
      <c r="B1555">
        <v>3544.7614749999998</v>
      </c>
      <c r="C1555">
        <v>3701.349365</v>
      </c>
      <c r="D1555">
        <v>3487.1691890000002</v>
      </c>
      <c r="E1555">
        <v>3696.0590820000002</v>
      </c>
      <c r="F1555">
        <v>3696.0590820000002</v>
      </c>
      <c r="G1555">
        <v>5911325473</v>
      </c>
    </row>
    <row r="1556" spans="1:7">
      <c r="A1556" s="12">
        <v>43453</v>
      </c>
      <c r="B1556">
        <v>3706.8249510000001</v>
      </c>
      <c r="C1556">
        <v>3949.3229980000001</v>
      </c>
      <c r="D1556">
        <v>3687.2299800000001</v>
      </c>
      <c r="E1556">
        <v>3745.9506839999999</v>
      </c>
      <c r="F1556">
        <v>3745.9506839999999</v>
      </c>
      <c r="G1556">
        <v>6810689119</v>
      </c>
    </row>
    <row r="1557" spans="1:7">
      <c r="A1557" s="12">
        <v>43454</v>
      </c>
      <c r="B1557">
        <v>3742.195068</v>
      </c>
      <c r="C1557">
        <v>4191.2285160000001</v>
      </c>
      <c r="D1557">
        <v>3728.9746089999999</v>
      </c>
      <c r="E1557">
        <v>4134.4414059999999</v>
      </c>
      <c r="F1557">
        <v>4134.4414059999999</v>
      </c>
      <c r="G1557">
        <v>8927129279</v>
      </c>
    </row>
    <row r="1558" spans="1:7">
      <c r="A1558" s="12">
        <v>43455</v>
      </c>
      <c r="B1558">
        <v>4133.7036129999997</v>
      </c>
      <c r="C1558">
        <v>4198.4296880000002</v>
      </c>
      <c r="D1558">
        <v>3850.946289</v>
      </c>
      <c r="E1558">
        <v>3896.5437010000001</v>
      </c>
      <c r="F1558">
        <v>3896.5437010000001</v>
      </c>
      <c r="G1558">
        <v>7206015706</v>
      </c>
    </row>
    <row r="1559" spans="1:7">
      <c r="A1559" s="12">
        <v>43456</v>
      </c>
      <c r="B1559">
        <v>3898.08374</v>
      </c>
      <c r="C1559">
        <v>4014.1826169999999</v>
      </c>
      <c r="D1559">
        <v>3855.7390140000002</v>
      </c>
      <c r="E1559">
        <v>4014.1826169999999</v>
      </c>
      <c r="F1559">
        <v>4014.1826169999999</v>
      </c>
      <c r="G1559">
        <v>5605823233</v>
      </c>
    </row>
    <row r="1560" spans="1:7">
      <c r="A1560" s="12">
        <v>43457</v>
      </c>
      <c r="B1560">
        <v>4020.9946289999998</v>
      </c>
      <c r="C1560">
        <v>4085.7236330000001</v>
      </c>
      <c r="D1560">
        <v>3976.4057619999999</v>
      </c>
      <c r="E1560">
        <v>3998.9802249999998</v>
      </c>
      <c r="F1560">
        <v>3998.9802249999998</v>
      </c>
      <c r="G1560">
        <v>6151275490</v>
      </c>
    </row>
    <row r="1561" spans="1:7">
      <c r="A1561" s="12">
        <v>43458</v>
      </c>
      <c r="B1561">
        <v>4000.3317870000001</v>
      </c>
      <c r="C1561">
        <v>4271.7924800000001</v>
      </c>
      <c r="D1561">
        <v>4000.3317870000001</v>
      </c>
      <c r="E1561">
        <v>4078.5991210000002</v>
      </c>
      <c r="F1561">
        <v>4078.5991210000002</v>
      </c>
      <c r="G1561">
        <v>7240968501</v>
      </c>
    </row>
    <row r="1562" spans="1:7">
      <c r="A1562" s="12">
        <v>43459</v>
      </c>
      <c r="B1562">
        <v>4081.030518</v>
      </c>
      <c r="C1562">
        <v>4089.5615229999999</v>
      </c>
      <c r="D1562">
        <v>3760.0205080000001</v>
      </c>
      <c r="E1562">
        <v>3815.4907229999999</v>
      </c>
      <c r="F1562">
        <v>3815.4907229999999</v>
      </c>
      <c r="G1562">
        <v>6158207293</v>
      </c>
    </row>
    <row r="1563" spans="1:7">
      <c r="A1563" s="12">
        <v>43460</v>
      </c>
      <c r="B1563">
        <v>3819.6667480000001</v>
      </c>
      <c r="C1563">
        <v>3893.3596189999998</v>
      </c>
      <c r="D1563">
        <v>3769.8637699999999</v>
      </c>
      <c r="E1563">
        <v>3857.297607</v>
      </c>
      <c r="F1563">
        <v>3857.297607</v>
      </c>
      <c r="G1563">
        <v>5326547918</v>
      </c>
    </row>
    <row r="1564" spans="1:7">
      <c r="A1564" s="12">
        <v>43461</v>
      </c>
      <c r="B1564">
        <v>3854.6884770000001</v>
      </c>
      <c r="C1564">
        <v>3874.4169919999999</v>
      </c>
      <c r="D1564">
        <v>3645.4484859999998</v>
      </c>
      <c r="E1564">
        <v>3654.8334960000002</v>
      </c>
      <c r="F1564">
        <v>3654.8334960000002</v>
      </c>
      <c r="G1564">
        <v>5130222366</v>
      </c>
    </row>
    <row r="1565" spans="1:7">
      <c r="A1565" s="12">
        <v>43462</v>
      </c>
      <c r="B1565">
        <v>3653.131836</v>
      </c>
      <c r="C1565">
        <v>3956.1359859999998</v>
      </c>
      <c r="D1565">
        <v>3642.6320799999999</v>
      </c>
      <c r="E1565">
        <v>3923.9187010000001</v>
      </c>
      <c r="F1565">
        <v>3923.9187010000001</v>
      </c>
      <c r="G1565">
        <v>5631554348</v>
      </c>
    </row>
    <row r="1566" spans="1:7">
      <c r="A1566" s="12">
        <v>43463</v>
      </c>
      <c r="B1566">
        <v>3932.4916990000002</v>
      </c>
      <c r="C1566">
        <v>3963.758789</v>
      </c>
      <c r="D1566">
        <v>3820.4086910000001</v>
      </c>
      <c r="E1566">
        <v>3820.4086910000001</v>
      </c>
      <c r="F1566">
        <v>3820.4086910000001</v>
      </c>
      <c r="G1566">
        <v>4991655917</v>
      </c>
    </row>
    <row r="1567" spans="1:7">
      <c r="A1567" s="12">
        <v>43464</v>
      </c>
      <c r="B1567">
        <v>3822.3847660000001</v>
      </c>
      <c r="C1567">
        <v>3901.9089359999998</v>
      </c>
      <c r="D1567">
        <v>3797.2192380000001</v>
      </c>
      <c r="E1567">
        <v>3865.9526369999999</v>
      </c>
      <c r="F1567">
        <v>3865.9526369999999</v>
      </c>
      <c r="G1567">
        <v>4770578575</v>
      </c>
    </row>
    <row r="1568" spans="1:7">
      <c r="A1568" s="12">
        <v>43465</v>
      </c>
      <c r="B1568">
        <v>3866.8391109999998</v>
      </c>
      <c r="C1568">
        <v>3868.7429200000001</v>
      </c>
      <c r="D1568">
        <v>3725.867432</v>
      </c>
      <c r="E1568">
        <v>3742.7004390000002</v>
      </c>
      <c r="F1568">
        <v>3742.7004390000002</v>
      </c>
      <c r="G1568">
        <v>4661840806</v>
      </c>
    </row>
    <row r="1569" spans="1:7">
      <c r="A1569" s="12">
        <v>43466</v>
      </c>
      <c r="B1569">
        <v>3746.7133789999998</v>
      </c>
      <c r="C1569">
        <v>3850.913818</v>
      </c>
      <c r="D1569">
        <v>3707.2312010000001</v>
      </c>
      <c r="E1569">
        <v>3843.5200199999999</v>
      </c>
      <c r="F1569">
        <v>3843.5200199999999</v>
      </c>
      <c r="G1569">
        <v>4324200990</v>
      </c>
    </row>
    <row r="1570" spans="1:7">
      <c r="A1570" s="12">
        <v>43467</v>
      </c>
      <c r="B1570">
        <v>3849.2163089999999</v>
      </c>
      <c r="C1570">
        <v>3947.9812010000001</v>
      </c>
      <c r="D1570">
        <v>3817.4094239999999</v>
      </c>
      <c r="E1570">
        <v>3943.4094239999999</v>
      </c>
      <c r="F1570">
        <v>3943.4094239999999</v>
      </c>
      <c r="G1570">
        <v>5244856836</v>
      </c>
    </row>
    <row r="1571" spans="1:7">
      <c r="A1571" s="12">
        <v>43468</v>
      </c>
      <c r="B1571">
        <v>3931.0485840000001</v>
      </c>
      <c r="C1571">
        <v>3935.6850589999999</v>
      </c>
      <c r="D1571">
        <v>3826.2229000000002</v>
      </c>
      <c r="E1571">
        <v>3836.741211</v>
      </c>
      <c r="F1571">
        <v>3836.741211</v>
      </c>
      <c r="G1571">
        <v>4530215219</v>
      </c>
    </row>
    <row r="1572" spans="1:7">
      <c r="A1572" s="12">
        <v>43469</v>
      </c>
      <c r="B1572">
        <v>3832.040039</v>
      </c>
      <c r="C1572">
        <v>3865.9345699999999</v>
      </c>
      <c r="D1572">
        <v>3783.85376</v>
      </c>
      <c r="E1572">
        <v>3857.717529</v>
      </c>
      <c r="F1572">
        <v>3857.717529</v>
      </c>
      <c r="G1572">
        <v>4847965467</v>
      </c>
    </row>
    <row r="1573" spans="1:7">
      <c r="A1573" s="12">
        <v>43470</v>
      </c>
      <c r="B1573">
        <v>3851.9738769999999</v>
      </c>
      <c r="C1573">
        <v>3904.9030760000001</v>
      </c>
      <c r="D1573">
        <v>3836.9001459999999</v>
      </c>
      <c r="E1573">
        <v>3845.1945799999999</v>
      </c>
      <c r="F1573">
        <v>3845.1945799999999</v>
      </c>
      <c r="G1573">
        <v>5137609824</v>
      </c>
    </row>
    <row r="1574" spans="1:7">
      <c r="A1574" s="12">
        <v>43471</v>
      </c>
      <c r="B1574">
        <v>3836.5190429999998</v>
      </c>
      <c r="C1574">
        <v>4093.2973630000001</v>
      </c>
      <c r="D1574">
        <v>3826.5131839999999</v>
      </c>
      <c r="E1574">
        <v>4076.632568</v>
      </c>
      <c r="F1574">
        <v>4076.632568</v>
      </c>
      <c r="G1574">
        <v>5597027440</v>
      </c>
    </row>
    <row r="1575" spans="1:7">
      <c r="A1575" s="12">
        <v>43472</v>
      </c>
      <c r="B1575">
        <v>4078.584961</v>
      </c>
      <c r="C1575">
        <v>4092.6135250000002</v>
      </c>
      <c r="D1575">
        <v>4020.8940429999998</v>
      </c>
      <c r="E1575">
        <v>4025.2482909999999</v>
      </c>
      <c r="F1575">
        <v>4025.2482909999999</v>
      </c>
      <c r="G1575">
        <v>5228625637</v>
      </c>
    </row>
    <row r="1576" spans="1:7">
      <c r="A1576" s="12">
        <v>43473</v>
      </c>
      <c r="B1576">
        <v>4028.4721679999998</v>
      </c>
      <c r="C1576">
        <v>4109.0209960000002</v>
      </c>
      <c r="D1576">
        <v>3996.9553219999998</v>
      </c>
      <c r="E1576">
        <v>4030.8479000000002</v>
      </c>
      <c r="F1576">
        <v>4030.8479000000002</v>
      </c>
      <c r="G1576">
        <v>5306593305</v>
      </c>
    </row>
    <row r="1577" spans="1:7">
      <c r="A1577" s="12">
        <v>43474</v>
      </c>
      <c r="B1577">
        <v>4031.5520019999999</v>
      </c>
      <c r="C1577">
        <v>4068.4035640000002</v>
      </c>
      <c r="D1577">
        <v>4022.6628420000002</v>
      </c>
      <c r="E1577">
        <v>4035.2963869999999</v>
      </c>
      <c r="F1577">
        <v>4035.2963869999999</v>
      </c>
      <c r="G1577">
        <v>5115905225</v>
      </c>
    </row>
    <row r="1578" spans="1:7">
      <c r="A1578" s="12">
        <v>43475</v>
      </c>
      <c r="B1578">
        <v>4034.4113769999999</v>
      </c>
      <c r="C1578">
        <v>4064.0666500000002</v>
      </c>
      <c r="D1578">
        <v>3659.1745609999998</v>
      </c>
      <c r="E1578">
        <v>3678.9245609999998</v>
      </c>
      <c r="F1578">
        <v>3678.9245609999998</v>
      </c>
      <c r="G1578">
        <v>6874143796</v>
      </c>
    </row>
    <row r="1579" spans="1:7">
      <c r="A1579" s="12">
        <v>43476</v>
      </c>
      <c r="B1579">
        <v>3674.0153810000002</v>
      </c>
      <c r="C1579">
        <v>3713.881836</v>
      </c>
      <c r="D1579">
        <v>3653.0698240000002</v>
      </c>
      <c r="E1579">
        <v>3687.3654790000001</v>
      </c>
      <c r="F1579">
        <v>3687.3654790000001</v>
      </c>
      <c r="G1579">
        <v>5538712865</v>
      </c>
    </row>
    <row r="1580" spans="1:7">
      <c r="A1580" s="12">
        <v>43477</v>
      </c>
      <c r="B1580">
        <v>3686.9731449999999</v>
      </c>
      <c r="C1580">
        <v>3698.9782709999999</v>
      </c>
      <c r="D1580">
        <v>3653.8107909999999</v>
      </c>
      <c r="E1580">
        <v>3661.3010250000002</v>
      </c>
      <c r="F1580">
        <v>3661.3010250000002</v>
      </c>
      <c r="G1580">
        <v>4778170883</v>
      </c>
    </row>
    <row r="1581" spans="1:7">
      <c r="A1581" s="12">
        <v>43478</v>
      </c>
      <c r="B1581">
        <v>3658.868164</v>
      </c>
      <c r="C1581">
        <v>3674.76001</v>
      </c>
      <c r="D1581">
        <v>3544.9272460000002</v>
      </c>
      <c r="E1581">
        <v>3552.953125</v>
      </c>
      <c r="F1581">
        <v>3552.953125</v>
      </c>
      <c r="G1581">
        <v>4681302466</v>
      </c>
    </row>
    <row r="1582" spans="1:7">
      <c r="A1582" s="12">
        <v>43479</v>
      </c>
      <c r="B1582">
        <v>3557.3110350000002</v>
      </c>
      <c r="C1582">
        <v>3727.836182</v>
      </c>
      <c r="D1582">
        <v>3552.2851559999999</v>
      </c>
      <c r="E1582">
        <v>3706.0522460000002</v>
      </c>
      <c r="F1582">
        <v>3706.0522460000002</v>
      </c>
      <c r="G1582">
        <v>5651384490</v>
      </c>
    </row>
    <row r="1583" spans="1:7">
      <c r="A1583" s="12">
        <v>43480</v>
      </c>
      <c r="B1583">
        <v>3704.2163089999999</v>
      </c>
      <c r="C1583">
        <v>3720.1533199999999</v>
      </c>
      <c r="D1583">
        <v>3619.9492190000001</v>
      </c>
      <c r="E1583">
        <v>3630.6752929999998</v>
      </c>
      <c r="F1583">
        <v>3630.6752929999998</v>
      </c>
      <c r="G1583">
        <v>5537192302</v>
      </c>
    </row>
    <row r="1584" spans="1:7">
      <c r="A1584" s="12">
        <v>43481</v>
      </c>
      <c r="B1584">
        <v>3631.5097660000001</v>
      </c>
      <c r="C1584">
        <v>3685.7770999999998</v>
      </c>
      <c r="D1584">
        <v>3624.6733399999998</v>
      </c>
      <c r="E1584">
        <v>3655.006836</v>
      </c>
      <c r="F1584">
        <v>3655.006836</v>
      </c>
      <c r="G1584">
        <v>5394457145</v>
      </c>
    </row>
    <row r="1585" spans="1:7">
      <c r="A1585" s="12">
        <v>43482</v>
      </c>
      <c r="B1585">
        <v>3651.8710940000001</v>
      </c>
      <c r="C1585">
        <v>3680.1359859999998</v>
      </c>
      <c r="D1585">
        <v>3621.9609380000002</v>
      </c>
      <c r="E1585">
        <v>3678.5639649999998</v>
      </c>
      <c r="F1585">
        <v>3678.5639649999998</v>
      </c>
      <c r="G1585">
        <v>5464420383</v>
      </c>
    </row>
    <row r="1586" spans="1:7">
      <c r="A1586" s="12">
        <v>43483</v>
      </c>
      <c r="B1586">
        <v>3677.9904790000001</v>
      </c>
      <c r="C1586">
        <v>3682.5200199999999</v>
      </c>
      <c r="D1586">
        <v>3637.0808109999998</v>
      </c>
      <c r="E1586">
        <v>3657.8393550000001</v>
      </c>
      <c r="F1586">
        <v>3657.8393550000001</v>
      </c>
      <c r="G1586">
        <v>5002961727</v>
      </c>
    </row>
    <row r="1587" spans="1:7">
      <c r="A1587" s="12">
        <v>43484</v>
      </c>
      <c r="B1587">
        <v>3652.3779300000001</v>
      </c>
      <c r="C1587">
        <v>3758.5334469999998</v>
      </c>
      <c r="D1587">
        <v>3652.3779300000001</v>
      </c>
      <c r="E1587">
        <v>3728.5683589999999</v>
      </c>
      <c r="F1587">
        <v>3728.5683589999999</v>
      </c>
      <c r="G1587">
        <v>5955691380</v>
      </c>
    </row>
    <row r="1588" spans="1:7">
      <c r="A1588" s="12">
        <v>43485</v>
      </c>
      <c r="B1588">
        <v>3725.4460450000001</v>
      </c>
      <c r="C1588">
        <v>3743.3879390000002</v>
      </c>
      <c r="D1588">
        <v>3583.0195309999999</v>
      </c>
      <c r="E1588">
        <v>3601.013672</v>
      </c>
      <c r="F1588">
        <v>3601.013672</v>
      </c>
      <c r="G1588">
        <v>5582489560</v>
      </c>
    </row>
    <row r="1589" spans="1:7">
      <c r="A1589" s="12">
        <v>43486</v>
      </c>
      <c r="B1589">
        <v>3600.3728030000002</v>
      </c>
      <c r="C1589">
        <v>3608.8408199999999</v>
      </c>
      <c r="D1589">
        <v>3558.5371089999999</v>
      </c>
      <c r="E1589">
        <v>3576.032471</v>
      </c>
      <c r="F1589">
        <v>3576.032471</v>
      </c>
      <c r="G1589">
        <v>5004347059</v>
      </c>
    </row>
    <row r="1590" spans="1:7">
      <c r="A1590" s="12">
        <v>43487</v>
      </c>
      <c r="B1590">
        <v>3575.0812989999999</v>
      </c>
      <c r="C1590">
        <v>3620.7465820000002</v>
      </c>
      <c r="D1590">
        <v>3539.7214359999998</v>
      </c>
      <c r="E1590">
        <v>3604.5771479999999</v>
      </c>
      <c r="F1590">
        <v>3604.5771479999999</v>
      </c>
      <c r="G1590">
        <v>5313623556</v>
      </c>
    </row>
    <row r="1591" spans="1:7">
      <c r="A1591" s="12">
        <v>43488</v>
      </c>
      <c r="B1591">
        <v>3605.5571289999998</v>
      </c>
      <c r="C1591">
        <v>3623.0678710000002</v>
      </c>
      <c r="D1591">
        <v>3565.3139649999998</v>
      </c>
      <c r="E1591">
        <v>3585.123047</v>
      </c>
      <c r="F1591">
        <v>3585.123047</v>
      </c>
      <c r="G1591">
        <v>5433755649</v>
      </c>
    </row>
    <row r="1592" spans="1:7">
      <c r="A1592" s="12">
        <v>43489</v>
      </c>
      <c r="B1592">
        <v>3584.5002439999998</v>
      </c>
      <c r="C1592">
        <v>3616.0874020000001</v>
      </c>
      <c r="D1592">
        <v>3569.0927729999999</v>
      </c>
      <c r="E1592">
        <v>3600.8654790000001</v>
      </c>
      <c r="F1592">
        <v>3600.8654790000001</v>
      </c>
      <c r="G1592">
        <v>5262869046</v>
      </c>
    </row>
    <row r="1593" spans="1:7">
      <c r="A1593" s="12">
        <v>43490</v>
      </c>
      <c r="B1593">
        <v>3607.3903810000002</v>
      </c>
      <c r="C1593">
        <v>3612.9277339999999</v>
      </c>
      <c r="D1593">
        <v>3575.5974120000001</v>
      </c>
      <c r="E1593">
        <v>3599.7658689999998</v>
      </c>
      <c r="F1593">
        <v>3599.7658689999998</v>
      </c>
      <c r="G1593">
        <v>5265847539</v>
      </c>
    </row>
    <row r="1594" spans="1:7">
      <c r="A1594" s="12">
        <v>43491</v>
      </c>
      <c r="B1594">
        <v>3599.7153320000002</v>
      </c>
      <c r="C1594">
        <v>3654.9331050000001</v>
      </c>
      <c r="D1594">
        <v>3593.3459469999998</v>
      </c>
      <c r="E1594">
        <v>3602.4604490000002</v>
      </c>
      <c r="F1594">
        <v>3602.4604490000002</v>
      </c>
      <c r="G1594">
        <v>5098183235</v>
      </c>
    </row>
    <row r="1595" spans="1:7">
      <c r="A1595" s="12">
        <v>43492</v>
      </c>
      <c r="B1595">
        <v>3604.6872560000002</v>
      </c>
      <c r="C1595">
        <v>3612.6713869999999</v>
      </c>
      <c r="D1595">
        <v>3567.2458499999998</v>
      </c>
      <c r="E1595">
        <v>3583.9658199999999</v>
      </c>
      <c r="F1595">
        <v>3583.9658199999999</v>
      </c>
      <c r="G1595">
        <v>5570752966</v>
      </c>
    </row>
    <row r="1596" spans="1:7">
      <c r="A1596" s="12">
        <v>43493</v>
      </c>
      <c r="B1596">
        <v>3584.283203</v>
      </c>
      <c r="C1596">
        <v>3586.7509770000001</v>
      </c>
      <c r="D1596">
        <v>3439.2329100000002</v>
      </c>
      <c r="E1596">
        <v>3470.4504390000002</v>
      </c>
      <c r="F1596">
        <v>3470.4504390000002</v>
      </c>
      <c r="G1596">
        <v>6908930483</v>
      </c>
    </row>
    <row r="1597" spans="1:7">
      <c r="A1597" s="12">
        <v>43494</v>
      </c>
      <c r="B1597">
        <v>3468.8701169999999</v>
      </c>
      <c r="C1597">
        <v>3476.0654300000001</v>
      </c>
      <c r="D1597">
        <v>3400.8198240000002</v>
      </c>
      <c r="E1597">
        <v>3448.116943</v>
      </c>
      <c r="F1597">
        <v>3448.116943</v>
      </c>
      <c r="G1597">
        <v>5897159493</v>
      </c>
    </row>
    <row r="1598" spans="1:7">
      <c r="A1598" s="12">
        <v>43495</v>
      </c>
      <c r="B1598">
        <v>3443.8969729999999</v>
      </c>
      <c r="C1598">
        <v>3495.1748050000001</v>
      </c>
      <c r="D1598">
        <v>3429.3879390000002</v>
      </c>
      <c r="E1598">
        <v>3486.1816410000001</v>
      </c>
      <c r="F1598">
        <v>3486.1816410000001</v>
      </c>
      <c r="G1598">
        <v>5955112627</v>
      </c>
    </row>
    <row r="1599" spans="1:7">
      <c r="A1599" s="12">
        <v>43496</v>
      </c>
      <c r="B1599">
        <v>3485.4091800000001</v>
      </c>
      <c r="C1599">
        <v>3504.804932</v>
      </c>
      <c r="D1599">
        <v>3447.9157709999999</v>
      </c>
      <c r="E1599">
        <v>3457.7927249999998</v>
      </c>
      <c r="F1599">
        <v>3457.7927249999998</v>
      </c>
      <c r="G1599">
        <v>5831198271</v>
      </c>
    </row>
    <row r="1600" spans="1:7">
      <c r="A1600" s="12">
        <v>43497</v>
      </c>
      <c r="B1600">
        <v>3460.5471189999998</v>
      </c>
      <c r="C1600">
        <v>3501.9541020000001</v>
      </c>
      <c r="D1600">
        <v>3431.5915530000002</v>
      </c>
      <c r="E1600">
        <v>3487.9453130000002</v>
      </c>
      <c r="F1600">
        <v>3487.9453130000002</v>
      </c>
      <c r="G1600">
        <v>5422926707</v>
      </c>
    </row>
    <row r="1601" spans="1:7">
      <c r="A1601" s="12">
        <v>43498</v>
      </c>
      <c r="B1601">
        <v>3484.6259770000001</v>
      </c>
      <c r="C1601">
        <v>3523.2873540000001</v>
      </c>
      <c r="D1601">
        <v>3467.5747070000002</v>
      </c>
      <c r="E1601">
        <v>3521.0607909999999</v>
      </c>
      <c r="F1601">
        <v>3521.0607909999999</v>
      </c>
      <c r="G1601">
        <v>5071623601</v>
      </c>
    </row>
    <row r="1602" spans="1:7">
      <c r="A1602" s="12">
        <v>43499</v>
      </c>
      <c r="B1602">
        <v>3516.1396479999999</v>
      </c>
      <c r="C1602">
        <v>3521.3881839999999</v>
      </c>
      <c r="D1602">
        <v>3447.9243160000001</v>
      </c>
      <c r="E1602">
        <v>3464.0134280000002</v>
      </c>
      <c r="F1602">
        <v>3464.0134280000002</v>
      </c>
      <c r="G1602">
        <v>5043937584</v>
      </c>
    </row>
    <row r="1603" spans="1:7">
      <c r="A1603" s="12">
        <v>43500</v>
      </c>
      <c r="B1603">
        <v>3467.2116700000001</v>
      </c>
      <c r="C1603">
        <v>3476.2238769999999</v>
      </c>
      <c r="D1603">
        <v>3442.586914</v>
      </c>
      <c r="E1603">
        <v>3459.1540530000002</v>
      </c>
      <c r="F1603">
        <v>3459.1540530000002</v>
      </c>
      <c r="G1603">
        <v>5332718886</v>
      </c>
    </row>
    <row r="1604" spans="1:7">
      <c r="A1604" s="12">
        <v>43501</v>
      </c>
      <c r="B1604">
        <v>3454.9509280000002</v>
      </c>
      <c r="C1604">
        <v>3478.148193</v>
      </c>
      <c r="D1604">
        <v>3451.9370119999999</v>
      </c>
      <c r="E1604">
        <v>3466.357422</v>
      </c>
      <c r="F1604">
        <v>3466.357422</v>
      </c>
      <c r="G1604">
        <v>5227549545</v>
      </c>
    </row>
    <row r="1605" spans="1:7">
      <c r="A1605" s="12">
        <v>43502</v>
      </c>
      <c r="B1605">
        <v>3469.091797</v>
      </c>
      <c r="C1605">
        <v>3469.091797</v>
      </c>
      <c r="D1605">
        <v>3398.5654300000001</v>
      </c>
      <c r="E1605">
        <v>3413.7678219999998</v>
      </c>
      <c r="F1605">
        <v>3413.7678219999998</v>
      </c>
      <c r="G1605">
        <v>5482196038</v>
      </c>
    </row>
    <row r="1606" spans="1:7">
      <c r="A1606" s="12">
        <v>43503</v>
      </c>
      <c r="B1606">
        <v>3414.929443</v>
      </c>
      <c r="C1606">
        <v>3427.945557</v>
      </c>
      <c r="D1606">
        <v>3394.2185060000002</v>
      </c>
      <c r="E1606">
        <v>3399.4716800000001</v>
      </c>
      <c r="F1606">
        <v>3399.4716800000001</v>
      </c>
      <c r="G1606">
        <v>5004962683</v>
      </c>
    </row>
    <row r="1607" spans="1:7">
      <c r="A1607" s="12">
        <v>43504</v>
      </c>
      <c r="B1607">
        <v>3401.3764649999998</v>
      </c>
      <c r="C1607">
        <v>3695.6140140000002</v>
      </c>
      <c r="D1607">
        <v>3391.023682</v>
      </c>
      <c r="E1607">
        <v>3666.7802729999999</v>
      </c>
      <c r="F1607">
        <v>3666.7802729999999</v>
      </c>
      <c r="G1607">
        <v>7735623101</v>
      </c>
    </row>
    <row r="1608" spans="1:7">
      <c r="A1608" s="12">
        <v>43505</v>
      </c>
      <c r="B1608">
        <v>3671.5859380000002</v>
      </c>
      <c r="C1608">
        <v>3679.9414059999999</v>
      </c>
      <c r="D1608">
        <v>3646.5593260000001</v>
      </c>
      <c r="E1608">
        <v>3671.2036130000001</v>
      </c>
      <c r="F1608">
        <v>3671.2036130000001</v>
      </c>
      <c r="G1608">
        <v>6158833645</v>
      </c>
    </row>
    <row r="1609" spans="1:7">
      <c r="A1609" s="12">
        <v>43506</v>
      </c>
      <c r="B1609">
        <v>3673.2014159999999</v>
      </c>
      <c r="C1609">
        <v>3695.0361330000001</v>
      </c>
      <c r="D1609">
        <v>3640.9799800000001</v>
      </c>
      <c r="E1609">
        <v>3690.188232</v>
      </c>
      <c r="F1609">
        <v>3690.188232</v>
      </c>
      <c r="G1609">
        <v>6282256903</v>
      </c>
    </row>
    <row r="1610" spans="1:7">
      <c r="A1610" s="12">
        <v>43507</v>
      </c>
      <c r="B1610">
        <v>3695.6130370000001</v>
      </c>
      <c r="C1610">
        <v>3695.6130370000001</v>
      </c>
      <c r="D1610">
        <v>3642.2878420000002</v>
      </c>
      <c r="E1610">
        <v>3648.430664</v>
      </c>
      <c r="F1610">
        <v>3648.430664</v>
      </c>
      <c r="G1610">
        <v>6277056434</v>
      </c>
    </row>
    <row r="1611" spans="1:7">
      <c r="A1611" s="12">
        <v>43508</v>
      </c>
      <c r="B1611">
        <v>3642.751953</v>
      </c>
      <c r="C1611">
        <v>3668.586914</v>
      </c>
      <c r="D1611">
        <v>3618.556885</v>
      </c>
      <c r="E1611">
        <v>3653.5285640000002</v>
      </c>
      <c r="F1611">
        <v>3653.5285640000002</v>
      </c>
      <c r="G1611">
        <v>6480384532</v>
      </c>
    </row>
    <row r="1612" spans="1:7">
      <c r="A1612" s="12">
        <v>43509</v>
      </c>
      <c r="B1612">
        <v>3653.6040039999998</v>
      </c>
      <c r="C1612">
        <v>3669.7465820000002</v>
      </c>
      <c r="D1612">
        <v>3617.2463379999999</v>
      </c>
      <c r="E1612">
        <v>3632.070557</v>
      </c>
      <c r="F1612">
        <v>3632.070557</v>
      </c>
      <c r="G1612">
        <v>6438903823</v>
      </c>
    </row>
    <row r="1613" spans="1:7">
      <c r="A1613" s="12">
        <v>43510</v>
      </c>
      <c r="B1613">
        <v>3631.1701659999999</v>
      </c>
      <c r="C1613">
        <v>3646.2565920000002</v>
      </c>
      <c r="D1613">
        <v>3607.6977539999998</v>
      </c>
      <c r="E1613">
        <v>3616.8808589999999</v>
      </c>
      <c r="F1613">
        <v>3616.8808589999999</v>
      </c>
      <c r="G1613">
        <v>6271044418</v>
      </c>
    </row>
    <row r="1614" spans="1:7">
      <c r="A1614" s="12">
        <v>43511</v>
      </c>
      <c r="B1614">
        <v>3617.3684079999998</v>
      </c>
      <c r="C1614">
        <v>3647.7951659999999</v>
      </c>
      <c r="D1614">
        <v>3608.2065429999998</v>
      </c>
      <c r="E1614">
        <v>3620.8107909999999</v>
      </c>
      <c r="F1614">
        <v>3620.8107909999999</v>
      </c>
      <c r="G1614">
        <v>6091952231</v>
      </c>
    </row>
    <row r="1615" spans="1:7">
      <c r="A1615" s="12">
        <v>43512</v>
      </c>
      <c r="B1615">
        <v>3615.2702640000002</v>
      </c>
      <c r="C1615">
        <v>3652.8413089999999</v>
      </c>
      <c r="D1615">
        <v>3615.2702640000002</v>
      </c>
      <c r="E1615">
        <v>3629.7875979999999</v>
      </c>
      <c r="F1615">
        <v>3629.7875979999999</v>
      </c>
      <c r="G1615">
        <v>5934744052</v>
      </c>
    </row>
    <row r="1616" spans="1:7">
      <c r="A1616" s="12">
        <v>43513</v>
      </c>
      <c r="B1616">
        <v>3633.359375</v>
      </c>
      <c r="C1616">
        <v>3680.5373540000001</v>
      </c>
      <c r="D1616">
        <v>3619.1821289999998</v>
      </c>
      <c r="E1616">
        <v>3673.836182</v>
      </c>
      <c r="F1616">
        <v>3673.836182</v>
      </c>
      <c r="G1616">
        <v>7039512503</v>
      </c>
    </row>
    <row r="1617" spans="1:7">
      <c r="A1617" s="12">
        <v>43514</v>
      </c>
      <c r="B1617">
        <v>3671.3698730000001</v>
      </c>
      <c r="C1617">
        <v>3936.665039</v>
      </c>
      <c r="D1617">
        <v>3669.982422</v>
      </c>
      <c r="E1617">
        <v>3915.7143550000001</v>
      </c>
      <c r="F1617">
        <v>3915.7143550000001</v>
      </c>
      <c r="G1617">
        <v>9908216640</v>
      </c>
    </row>
    <row r="1618" spans="1:7">
      <c r="A1618" s="12">
        <v>43515</v>
      </c>
      <c r="B1618">
        <v>3911.6616210000002</v>
      </c>
      <c r="C1618">
        <v>4010.8793949999999</v>
      </c>
      <c r="D1618">
        <v>3908.1530760000001</v>
      </c>
      <c r="E1618">
        <v>3947.094482</v>
      </c>
      <c r="F1618">
        <v>3947.094482</v>
      </c>
      <c r="G1618">
        <v>9933626655</v>
      </c>
    </row>
    <row r="1619" spans="1:7">
      <c r="A1619" s="12">
        <v>43516</v>
      </c>
      <c r="B1619">
        <v>3946.6850589999999</v>
      </c>
      <c r="C1619">
        <v>4000.486328</v>
      </c>
      <c r="D1619">
        <v>3926.2468260000001</v>
      </c>
      <c r="E1619">
        <v>3999.820557</v>
      </c>
      <c r="F1619">
        <v>3999.820557</v>
      </c>
      <c r="G1619">
        <v>8693373948</v>
      </c>
    </row>
    <row r="1620" spans="1:7">
      <c r="A1620" s="12">
        <v>43517</v>
      </c>
      <c r="B1620">
        <v>4000.256836</v>
      </c>
      <c r="C1620">
        <v>4010.0095209999999</v>
      </c>
      <c r="D1620">
        <v>3940.108154</v>
      </c>
      <c r="E1620">
        <v>3954.118164</v>
      </c>
      <c r="F1620">
        <v>3954.118164</v>
      </c>
      <c r="G1620">
        <v>7775128102</v>
      </c>
    </row>
    <row r="1621" spans="1:7">
      <c r="A1621" s="12">
        <v>43518</v>
      </c>
      <c r="B1621">
        <v>3952.4064939999998</v>
      </c>
      <c r="C1621">
        <v>4006.5383299999999</v>
      </c>
      <c r="D1621">
        <v>3950.8164059999999</v>
      </c>
      <c r="E1621">
        <v>4005.5266109999998</v>
      </c>
      <c r="F1621">
        <v>4005.5266109999998</v>
      </c>
      <c r="G1621">
        <v>7826525254</v>
      </c>
    </row>
    <row r="1622" spans="1:7">
      <c r="A1622" s="12">
        <v>43519</v>
      </c>
      <c r="B1622">
        <v>3998.91626</v>
      </c>
      <c r="C1622">
        <v>4166.2861329999996</v>
      </c>
      <c r="D1622">
        <v>3968.726807</v>
      </c>
      <c r="E1622">
        <v>4142.5268550000001</v>
      </c>
      <c r="F1622">
        <v>4142.5268550000001</v>
      </c>
      <c r="G1622">
        <v>8922258316</v>
      </c>
    </row>
    <row r="1623" spans="1:7">
      <c r="A1623" s="12">
        <v>43520</v>
      </c>
      <c r="B1623">
        <v>4145.4580079999996</v>
      </c>
      <c r="C1623">
        <v>4210.6416019999997</v>
      </c>
      <c r="D1623">
        <v>3793.7089839999999</v>
      </c>
      <c r="E1623">
        <v>3810.42749</v>
      </c>
      <c r="F1623">
        <v>3810.42749</v>
      </c>
      <c r="G1623">
        <v>10794227451</v>
      </c>
    </row>
    <row r="1624" spans="1:7">
      <c r="A1624" s="12">
        <v>43521</v>
      </c>
      <c r="B1624">
        <v>3807.0024410000001</v>
      </c>
      <c r="C1624">
        <v>3913.7072750000002</v>
      </c>
      <c r="D1624">
        <v>3807.0024410000001</v>
      </c>
      <c r="E1624">
        <v>3882.696289</v>
      </c>
      <c r="F1624">
        <v>3882.696289</v>
      </c>
      <c r="G1624">
        <v>9318796067</v>
      </c>
    </row>
    <row r="1625" spans="1:7">
      <c r="A1625" s="12">
        <v>43522</v>
      </c>
      <c r="B1625">
        <v>3878.6972660000001</v>
      </c>
      <c r="C1625">
        <v>3891.578857</v>
      </c>
      <c r="D1625">
        <v>3837.986328</v>
      </c>
      <c r="E1625">
        <v>3854.3579100000002</v>
      </c>
      <c r="F1625">
        <v>3854.3579100000002</v>
      </c>
      <c r="G1625">
        <v>7931218996</v>
      </c>
    </row>
    <row r="1626" spans="1:7">
      <c r="A1626" s="12">
        <v>43523</v>
      </c>
      <c r="B1626">
        <v>3857.4797359999998</v>
      </c>
      <c r="C1626">
        <v>3888.80249</v>
      </c>
      <c r="D1626">
        <v>3787.0588379999999</v>
      </c>
      <c r="E1626">
        <v>3851.0473630000001</v>
      </c>
      <c r="F1626">
        <v>3851.0473630000001</v>
      </c>
      <c r="G1626">
        <v>8301309684</v>
      </c>
    </row>
    <row r="1627" spans="1:7">
      <c r="A1627" s="12">
        <v>43524</v>
      </c>
      <c r="B1627">
        <v>3848.2619629999999</v>
      </c>
      <c r="C1627">
        <v>3906.0583499999998</v>
      </c>
      <c r="D1627">
        <v>3845.821289</v>
      </c>
      <c r="E1627">
        <v>3854.7854000000002</v>
      </c>
      <c r="F1627">
        <v>3854.7854000000002</v>
      </c>
      <c r="G1627">
        <v>8399767798</v>
      </c>
    </row>
    <row r="1628" spans="1:7">
      <c r="A1628" s="12">
        <v>43525</v>
      </c>
      <c r="B1628">
        <v>3853.7570799999999</v>
      </c>
      <c r="C1628">
        <v>3907.7954100000002</v>
      </c>
      <c r="D1628">
        <v>3851.6923830000001</v>
      </c>
      <c r="E1628">
        <v>3859.58374</v>
      </c>
      <c r="F1628">
        <v>3859.58374</v>
      </c>
      <c r="G1628">
        <v>7661247975</v>
      </c>
    </row>
    <row r="1629" spans="1:7">
      <c r="A1629" s="12">
        <v>43526</v>
      </c>
      <c r="B1629">
        <v>3855.318115</v>
      </c>
      <c r="C1629">
        <v>3874.607422</v>
      </c>
      <c r="D1629">
        <v>3832.1279300000001</v>
      </c>
      <c r="E1629">
        <v>3864.415039</v>
      </c>
      <c r="F1629">
        <v>3864.415039</v>
      </c>
      <c r="G1629">
        <v>7578786076</v>
      </c>
    </row>
    <row r="1630" spans="1:7">
      <c r="A1630" s="12">
        <v>43527</v>
      </c>
      <c r="B1630">
        <v>3862.2661130000001</v>
      </c>
      <c r="C1630">
        <v>3875.483643</v>
      </c>
      <c r="D1630">
        <v>3836.9057619999999</v>
      </c>
      <c r="E1630">
        <v>3847.1757809999999</v>
      </c>
      <c r="F1630">
        <v>3847.1757809999999</v>
      </c>
      <c r="G1630">
        <v>7253558152</v>
      </c>
    </row>
    <row r="1631" spans="1:7">
      <c r="A1631" s="12">
        <v>43528</v>
      </c>
      <c r="B1631">
        <v>3845.0915530000002</v>
      </c>
      <c r="C1631">
        <v>3867.381836</v>
      </c>
      <c r="D1631">
        <v>3733.7497560000002</v>
      </c>
      <c r="E1631">
        <v>3761.5571289999998</v>
      </c>
      <c r="F1631">
        <v>3761.5571289999998</v>
      </c>
      <c r="G1631">
        <v>9029175788</v>
      </c>
    </row>
    <row r="1632" spans="1:7">
      <c r="A1632" s="12">
        <v>43529</v>
      </c>
      <c r="B1632">
        <v>3759.8325199999999</v>
      </c>
      <c r="C1632">
        <v>3903.9167480000001</v>
      </c>
      <c r="D1632">
        <v>3745.1831050000001</v>
      </c>
      <c r="E1632">
        <v>3896.375</v>
      </c>
      <c r="F1632">
        <v>3896.375</v>
      </c>
      <c r="G1632">
        <v>10174126415</v>
      </c>
    </row>
    <row r="1633" spans="1:7">
      <c r="A1633" s="12">
        <v>43530</v>
      </c>
      <c r="B1633">
        <v>3897.0810550000001</v>
      </c>
      <c r="C1633">
        <v>3919.5104980000001</v>
      </c>
      <c r="D1633">
        <v>3871.460693</v>
      </c>
      <c r="E1633">
        <v>3903.9426269999999</v>
      </c>
      <c r="F1633">
        <v>3903.9426269999999</v>
      </c>
      <c r="G1633">
        <v>9175291529</v>
      </c>
    </row>
    <row r="1634" spans="1:7">
      <c r="A1634" s="12">
        <v>43531</v>
      </c>
      <c r="B1634">
        <v>3903.3847660000001</v>
      </c>
      <c r="C1634">
        <v>3939.3732909999999</v>
      </c>
      <c r="D1634">
        <v>3894.1130370000001</v>
      </c>
      <c r="E1634">
        <v>3911.484375</v>
      </c>
      <c r="F1634">
        <v>3911.484375</v>
      </c>
      <c r="G1634">
        <v>9584165519</v>
      </c>
    </row>
    <row r="1635" spans="1:7">
      <c r="A1635" s="12">
        <v>43532</v>
      </c>
      <c r="B1635">
        <v>3913.2258299999999</v>
      </c>
      <c r="C1635">
        <v>3950.4321289999998</v>
      </c>
      <c r="D1635">
        <v>3875.2285160000001</v>
      </c>
      <c r="E1635">
        <v>3901.1315920000002</v>
      </c>
      <c r="F1635">
        <v>3901.1315920000002</v>
      </c>
      <c r="G1635">
        <v>10638638944</v>
      </c>
    </row>
    <row r="1636" spans="1:7">
      <c r="A1636" s="12">
        <v>43533</v>
      </c>
      <c r="B1636">
        <v>3894.55249</v>
      </c>
      <c r="C1636">
        <v>3987.2377929999998</v>
      </c>
      <c r="D1636">
        <v>3892.3903810000002</v>
      </c>
      <c r="E1636">
        <v>3963.313721</v>
      </c>
      <c r="F1636">
        <v>3963.313721</v>
      </c>
      <c r="G1636">
        <v>10796103518</v>
      </c>
    </row>
    <row r="1637" spans="1:7">
      <c r="A1637" s="12">
        <v>43534</v>
      </c>
      <c r="B1637">
        <v>3966.1743160000001</v>
      </c>
      <c r="C1637">
        <v>3966.1743160000001</v>
      </c>
      <c r="D1637">
        <v>3924.3811040000001</v>
      </c>
      <c r="E1637">
        <v>3951.5998540000001</v>
      </c>
      <c r="F1637">
        <v>3951.5998540000001</v>
      </c>
      <c r="G1637">
        <v>9713267607</v>
      </c>
    </row>
    <row r="1638" spans="1:7">
      <c r="A1638" s="12">
        <v>43535</v>
      </c>
      <c r="B1638">
        <v>3953.7402339999999</v>
      </c>
      <c r="C1638">
        <v>3966.3847660000001</v>
      </c>
      <c r="D1638">
        <v>3889.2390140000002</v>
      </c>
      <c r="E1638">
        <v>3905.2272950000001</v>
      </c>
      <c r="F1638">
        <v>3905.2272950000001</v>
      </c>
      <c r="G1638">
        <v>10125901903</v>
      </c>
    </row>
    <row r="1639" spans="1:7">
      <c r="A1639" s="12">
        <v>43536</v>
      </c>
      <c r="B1639">
        <v>3903.7583009999998</v>
      </c>
      <c r="C1639">
        <v>3926.8891600000002</v>
      </c>
      <c r="D1639">
        <v>3863.5590820000002</v>
      </c>
      <c r="E1639">
        <v>3909.15625</v>
      </c>
      <c r="F1639">
        <v>3909.15625</v>
      </c>
      <c r="G1639">
        <v>9809887079</v>
      </c>
    </row>
    <row r="1640" spans="1:7">
      <c r="A1640" s="12">
        <v>43537</v>
      </c>
      <c r="B1640">
        <v>3913.0473630000001</v>
      </c>
      <c r="C1640">
        <v>3926.5976559999999</v>
      </c>
      <c r="D1640">
        <v>3891.904297</v>
      </c>
      <c r="E1640">
        <v>3906.7172850000002</v>
      </c>
      <c r="F1640">
        <v>3906.7172850000002</v>
      </c>
      <c r="G1640">
        <v>9469184841</v>
      </c>
    </row>
    <row r="1641" spans="1:7">
      <c r="A1641" s="12">
        <v>43538</v>
      </c>
      <c r="B1641">
        <v>3905.576904</v>
      </c>
      <c r="C1641">
        <v>3946.5043949999999</v>
      </c>
      <c r="D1641">
        <v>3901.296875</v>
      </c>
      <c r="E1641">
        <v>3924.3691410000001</v>
      </c>
      <c r="F1641">
        <v>3924.3691410000001</v>
      </c>
      <c r="G1641">
        <v>10480789570</v>
      </c>
    </row>
    <row r="1642" spans="1:7">
      <c r="A1642" s="12">
        <v>43539</v>
      </c>
      <c r="B1642">
        <v>3926.6633299999999</v>
      </c>
      <c r="C1642">
        <v>3968.5429690000001</v>
      </c>
      <c r="D1642">
        <v>3914.0153810000002</v>
      </c>
      <c r="E1642">
        <v>3960.9111330000001</v>
      </c>
      <c r="F1642">
        <v>3960.9111330000001</v>
      </c>
      <c r="G1642">
        <v>9394210605</v>
      </c>
    </row>
    <row r="1643" spans="1:7">
      <c r="A1643" s="12">
        <v>43540</v>
      </c>
      <c r="B1643">
        <v>3963.9001459999999</v>
      </c>
      <c r="C1643">
        <v>4077.0363769999999</v>
      </c>
      <c r="D1643">
        <v>3961.657471</v>
      </c>
      <c r="E1643">
        <v>4048.7258299999999</v>
      </c>
      <c r="F1643">
        <v>4048.7258299999999</v>
      </c>
      <c r="G1643">
        <v>9856166973</v>
      </c>
    </row>
    <row r="1644" spans="1:7">
      <c r="A1644" s="12">
        <v>43541</v>
      </c>
      <c r="B1644">
        <v>4047.719482</v>
      </c>
      <c r="C1644">
        <v>4054.1220699999999</v>
      </c>
      <c r="D1644">
        <v>4006.4111330000001</v>
      </c>
      <c r="E1644">
        <v>4025.2290039999998</v>
      </c>
      <c r="F1644">
        <v>4025.2290039999998</v>
      </c>
      <c r="G1644">
        <v>8221625400</v>
      </c>
    </row>
    <row r="1645" spans="1:7">
      <c r="A1645" s="12">
        <v>43542</v>
      </c>
      <c r="B1645">
        <v>4029.9685060000002</v>
      </c>
      <c r="C1645">
        <v>4071.5566410000001</v>
      </c>
      <c r="D1645">
        <v>4009.1171880000002</v>
      </c>
      <c r="E1645">
        <v>4032.5073240000002</v>
      </c>
      <c r="F1645">
        <v>4032.5073240000002</v>
      </c>
      <c r="G1645">
        <v>9646954186</v>
      </c>
    </row>
    <row r="1646" spans="1:7">
      <c r="A1646" s="12">
        <v>43543</v>
      </c>
      <c r="B1646">
        <v>4032.6918949999999</v>
      </c>
      <c r="C1646">
        <v>4082.2160640000002</v>
      </c>
      <c r="D1646">
        <v>4023.8125</v>
      </c>
      <c r="E1646">
        <v>4071.1901859999998</v>
      </c>
      <c r="F1646">
        <v>4071.1901859999998</v>
      </c>
      <c r="G1646">
        <v>9344919956</v>
      </c>
    </row>
    <row r="1647" spans="1:7">
      <c r="A1647" s="12">
        <v>43544</v>
      </c>
      <c r="B1647">
        <v>4070.7939449999999</v>
      </c>
      <c r="C1647">
        <v>4089.461914</v>
      </c>
      <c r="D1647">
        <v>4031.1108399999998</v>
      </c>
      <c r="E1647">
        <v>4087.476318</v>
      </c>
      <c r="F1647">
        <v>4087.476318</v>
      </c>
      <c r="G1647">
        <v>10175916388</v>
      </c>
    </row>
    <row r="1648" spans="1:7">
      <c r="A1648" s="12">
        <v>43545</v>
      </c>
      <c r="B1648">
        <v>4083.953857</v>
      </c>
      <c r="C1648">
        <v>4097.3598629999997</v>
      </c>
      <c r="D1648">
        <v>4005.1513669999999</v>
      </c>
      <c r="E1648">
        <v>4029.326904</v>
      </c>
      <c r="F1648">
        <v>4029.326904</v>
      </c>
      <c r="G1648">
        <v>10831212662</v>
      </c>
    </row>
    <row r="1649" spans="1:7">
      <c r="A1649" s="12">
        <v>43546</v>
      </c>
      <c r="B1649">
        <v>4028.5146479999999</v>
      </c>
      <c r="C1649">
        <v>4053.9067380000001</v>
      </c>
      <c r="D1649">
        <v>4021.5424800000001</v>
      </c>
      <c r="E1649">
        <v>4023.9682619999999</v>
      </c>
      <c r="F1649">
        <v>4023.9682619999999</v>
      </c>
      <c r="G1649">
        <v>9252935969</v>
      </c>
    </row>
    <row r="1650" spans="1:7">
      <c r="A1650" s="12">
        <v>43547</v>
      </c>
      <c r="B1650">
        <v>4022.7133789999998</v>
      </c>
      <c r="C1650">
        <v>4049.882568</v>
      </c>
      <c r="D1650">
        <v>4015.9645999999998</v>
      </c>
      <c r="E1650">
        <v>4035.8264159999999</v>
      </c>
      <c r="F1650">
        <v>4035.8264159999999</v>
      </c>
      <c r="G1650">
        <v>9578850549</v>
      </c>
    </row>
    <row r="1651" spans="1:7">
      <c r="A1651" s="12">
        <v>43548</v>
      </c>
      <c r="B1651">
        <v>4035.1635740000002</v>
      </c>
      <c r="C1651">
        <v>4040.6997070000002</v>
      </c>
      <c r="D1651">
        <v>4006.1928710000002</v>
      </c>
      <c r="E1651">
        <v>4022.1682129999999</v>
      </c>
      <c r="F1651">
        <v>4022.1682129999999</v>
      </c>
      <c r="G1651">
        <v>9144851065</v>
      </c>
    </row>
    <row r="1652" spans="1:7">
      <c r="A1652" s="12">
        <v>43549</v>
      </c>
      <c r="B1652">
        <v>4024.1127929999998</v>
      </c>
      <c r="C1652">
        <v>4038.8408199999999</v>
      </c>
      <c r="D1652">
        <v>3934.03125</v>
      </c>
      <c r="E1652">
        <v>3963.070557</v>
      </c>
      <c r="F1652">
        <v>3963.070557</v>
      </c>
      <c r="G1652">
        <v>10359818883</v>
      </c>
    </row>
    <row r="1653" spans="1:7">
      <c r="A1653" s="12">
        <v>43550</v>
      </c>
      <c r="B1653">
        <v>3969.22876</v>
      </c>
      <c r="C1653">
        <v>3985.0808109999998</v>
      </c>
      <c r="D1653">
        <v>3944.7531739999999</v>
      </c>
      <c r="E1653">
        <v>3985.0808109999998</v>
      </c>
      <c r="F1653">
        <v>3985.0808109999998</v>
      </c>
      <c r="G1653">
        <v>10707678815</v>
      </c>
    </row>
    <row r="1654" spans="1:7">
      <c r="A1654" s="12">
        <v>43551</v>
      </c>
      <c r="B1654">
        <v>3984.2448730000001</v>
      </c>
      <c r="C1654">
        <v>4087.0661620000001</v>
      </c>
      <c r="D1654">
        <v>3977.810547</v>
      </c>
      <c r="E1654">
        <v>4087.0661620000001</v>
      </c>
      <c r="F1654">
        <v>4087.0661620000001</v>
      </c>
      <c r="G1654">
        <v>10897131934</v>
      </c>
    </row>
    <row r="1655" spans="1:7">
      <c r="A1655" s="12">
        <v>43552</v>
      </c>
      <c r="B1655">
        <v>4087.5844729999999</v>
      </c>
      <c r="C1655">
        <v>4094.9020999999998</v>
      </c>
      <c r="D1655">
        <v>4040.266357</v>
      </c>
      <c r="E1655">
        <v>4069.1071780000002</v>
      </c>
      <c r="F1655">
        <v>4069.1071780000002</v>
      </c>
      <c r="G1655">
        <v>9353915899</v>
      </c>
    </row>
    <row r="1656" spans="1:7">
      <c r="A1656" s="12">
        <v>43553</v>
      </c>
      <c r="B1656">
        <v>4068.2998050000001</v>
      </c>
      <c r="C1656">
        <v>4113.5009769999997</v>
      </c>
      <c r="D1656">
        <v>4034.0971679999998</v>
      </c>
      <c r="E1656">
        <v>4098.3745120000003</v>
      </c>
      <c r="F1656">
        <v>4098.3745120000003</v>
      </c>
      <c r="G1656">
        <v>10918665557</v>
      </c>
    </row>
    <row r="1657" spans="1:7">
      <c r="A1657" s="12">
        <v>43554</v>
      </c>
      <c r="B1657">
        <v>4092.1362300000001</v>
      </c>
      <c r="C1657">
        <v>4296.8066410000001</v>
      </c>
      <c r="D1657">
        <v>4053.9096679999998</v>
      </c>
      <c r="E1657">
        <v>4106.6601559999999</v>
      </c>
      <c r="F1657">
        <v>4106.6601559999999</v>
      </c>
      <c r="G1657">
        <v>9732688060</v>
      </c>
    </row>
    <row r="1658" spans="1:7">
      <c r="A1658" s="12">
        <v>43555</v>
      </c>
      <c r="B1658">
        <v>4105.4560549999997</v>
      </c>
      <c r="C1658">
        <v>4113.0234380000002</v>
      </c>
      <c r="D1658">
        <v>4094.1008299999999</v>
      </c>
      <c r="E1658">
        <v>4105.404297</v>
      </c>
      <c r="F1658">
        <v>4105.404297</v>
      </c>
      <c r="G1658">
        <v>9045122443</v>
      </c>
    </row>
    <row r="1659" spans="1:7">
      <c r="A1659" s="12">
        <v>43556</v>
      </c>
      <c r="B1659">
        <v>4105.3623049999997</v>
      </c>
      <c r="C1659">
        <v>4164.953125</v>
      </c>
      <c r="D1659">
        <v>4096.9013670000004</v>
      </c>
      <c r="E1659">
        <v>4158.1831050000001</v>
      </c>
      <c r="F1659">
        <v>4158.1831050000001</v>
      </c>
      <c r="G1659">
        <v>10157794171</v>
      </c>
    </row>
    <row r="1660" spans="1:7">
      <c r="A1660" s="12">
        <v>43557</v>
      </c>
      <c r="B1660">
        <v>4156.9194340000004</v>
      </c>
      <c r="C1660">
        <v>4905.9545900000003</v>
      </c>
      <c r="D1660">
        <v>4155.3168949999999</v>
      </c>
      <c r="E1660">
        <v>4879.8779299999997</v>
      </c>
      <c r="F1660">
        <v>4879.8779299999997</v>
      </c>
      <c r="G1660">
        <v>21315047816</v>
      </c>
    </row>
    <row r="1661" spans="1:7">
      <c r="A1661" s="12">
        <v>43558</v>
      </c>
      <c r="B1661">
        <v>4879.9580079999996</v>
      </c>
      <c r="C1661">
        <v>5307.0034180000002</v>
      </c>
      <c r="D1661">
        <v>4876.6210940000001</v>
      </c>
      <c r="E1661">
        <v>4973.0219729999999</v>
      </c>
      <c r="F1661">
        <v>4973.0219729999999</v>
      </c>
      <c r="G1661">
        <v>22899891582</v>
      </c>
    </row>
    <row r="1662" spans="1:7">
      <c r="A1662" s="12">
        <v>43559</v>
      </c>
      <c r="B1662">
        <v>4971.3076170000004</v>
      </c>
      <c r="C1662">
        <v>5063.1596680000002</v>
      </c>
      <c r="D1662">
        <v>4836.7939450000003</v>
      </c>
      <c r="E1662">
        <v>4922.798828</v>
      </c>
      <c r="F1662">
        <v>4922.798828</v>
      </c>
      <c r="G1662">
        <v>18251810240</v>
      </c>
    </row>
    <row r="1663" spans="1:7">
      <c r="A1663" s="12">
        <v>43560</v>
      </c>
      <c r="B1663">
        <v>4922.8061520000001</v>
      </c>
      <c r="C1663">
        <v>5053.5097660000001</v>
      </c>
      <c r="D1663">
        <v>4919.4916990000002</v>
      </c>
      <c r="E1663">
        <v>5036.6811520000001</v>
      </c>
      <c r="F1663">
        <v>5036.6811520000001</v>
      </c>
      <c r="G1663">
        <v>16837325387</v>
      </c>
    </row>
    <row r="1664" spans="1:7">
      <c r="A1664" s="12">
        <v>43561</v>
      </c>
      <c r="B1664">
        <v>5036.7929690000001</v>
      </c>
      <c r="C1664">
        <v>5205.8217770000001</v>
      </c>
      <c r="D1664">
        <v>4992.2221680000002</v>
      </c>
      <c r="E1664">
        <v>5059.8173829999996</v>
      </c>
      <c r="F1664">
        <v>5059.8173829999996</v>
      </c>
      <c r="G1664">
        <v>16929795194</v>
      </c>
    </row>
    <row r="1665" spans="1:7">
      <c r="A1665" s="12">
        <v>43562</v>
      </c>
      <c r="B1665">
        <v>5062.7939450000003</v>
      </c>
      <c r="C1665">
        <v>5235.1865230000003</v>
      </c>
      <c r="D1665">
        <v>5050.4121089999999</v>
      </c>
      <c r="E1665">
        <v>5198.8969729999999</v>
      </c>
      <c r="F1665">
        <v>5198.8969729999999</v>
      </c>
      <c r="G1665">
        <v>16655416140</v>
      </c>
    </row>
    <row r="1666" spans="1:7">
      <c r="A1666" s="12">
        <v>43563</v>
      </c>
      <c r="B1666">
        <v>5199.8354490000002</v>
      </c>
      <c r="C1666">
        <v>5318.8364259999998</v>
      </c>
      <c r="D1666">
        <v>5148.2119140000004</v>
      </c>
      <c r="E1666">
        <v>5289.7709960000002</v>
      </c>
      <c r="F1666">
        <v>5289.7709960000002</v>
      </c>
      <c r="G1666">
        <v>17154113634</v>
      </c>
    </row>
    <row r="1667" spans="1:7">
      <c r="A1667" s="12">
        <v>43564</v>
      </c>
      <c r="B1667">
        <v>5289.9179690000001</v>
      </c>
      <c r="C1667">
        <v>5289.9179690000001</v>
      </c>
      <c r="D1667">
        <v>5167.4189450000003</v>
      </c>
      <c r="E1667">
        <v>5204.9584960000002</v>
      </c>
      <c r="F1667">
        <v>5204.9584960000002</v>
      </c>
      <c r="G1667">
        <v>14722104361</v>
      </c>
    </row>
    <row r="1668" spans="1:7">
      <c r="A1668" s="12">
        <v>43565</v>
      </c>
      <c r="B1668">
        <v>5204.1054690000001</v>
      </c>
      <c r="C1668">
        <v>5421.6513670000004</v>
      </c>
      <c r="D1668">
        <v>5193.3823240000002</v>
      </c>
      <c r="E1668">
        <v>5324.5517579999996</v>
      </c>
      <c r="F1668">
        <v>5324.5517579999996</v>
      </c>
      <c r="G1668">
        <v>15504590933</v>
      </c>
    </row>
    <row r="1669" spans="1:7">
      <c r="A1669" s="12">
        <v>43566</v>
      </c>
      <c r="B1669">
        <v>5325.0815430000002</v>
      </c>
      <c r="C1669">
        <v>5354.2255859999996</v>
      </c>
      <c r="D1669">
        <v>5017.2963870000003</v>
      </c>
      <c r="E1669">
        <v>5064.4877930000002</v>
      </c>
      <c r="F1669">
        <v>5064.4877930000002</v>
      </c>
      <c r="G1669">
        <v>16555616019</v>
      </c>
    </row>
    <row r="1670" spans="1:7">
      <c r="A1670" s="12">
        <v>43567</v>
      </c>
      <c r="B1670">
        <v>5061.2006840000004</v>
      </c>
      <c r="C1670">
        <v>5103.2744140000004</v>
      </c>
      <c r="D1670">
        <v>4955.8525390000004</v>
      </c>
      <c r="E1670">
        <v>5089.5390630000002</v>
      </c>
      <c r="F1670">
        <v>5089.5390630000002</v>
      </c>
      <c r="G1670">
        <v>13675206312</v>
      </c>
    </row>
    <row r="1671" spans="1:7">
      <c r="A1671" s="12">
        <v>43568</v>
      </c>
      <c r="B1671">
        <v>5088.8500979999999</v>
      </c>
      <c r="C1671">
        <v>5127.1220700000003</v>
      </c>
      <c r="D1671">
        <v>5061.5893550000001</v>
      </c>
      <c r="E1671">
        <v>5096.5864259999998</v>
      </c>
      <c r="F1671">
        <v>5096.5864259999998</v>
      </c>
      <c r="G1671">
        <v>10823289598</v>
      </c>
    </row>
    <row r="1672" spans="1:7">
      <c r="A1672" s="12">
        <v>43569</v>
      </c>
      <c r="B1672">
        <v>5095.7587890000004</v>
      </c>
      <c r="C1672">
        <v>5184.0161129999997</v>
      </c>
      <c r="D1672">
        <v>5053.5683589999999</v>
      </c>
      <c r="E1672">
        <v>5167.7221680000002</v>
      </c>
      <c r="F1672">
        <v>5167.7221680000002</v>
      </c>
      <c r="G1672">
        <v>10391952498</v>
      </c>
    </row>
    <row r="1673" spans="1:7">
      <c r="A1673" s="12">
        <v>43570</v>
      </c>
      <c r="B1673">
        <v>5167.3217770000001</v>
      </c>
      <c r="C1673">
        <v>5196.6069340000004</v>
      </c>
      <c r="D1673">
        <v>5024.0693359999996</v>
      </c>
      <c r="E1673">
        <v>5067.1083980000003</v>
      </c>
      <c r="F1673">
        <v>5067.1083980000003</v>
      </c>
      <c r="G1673">
        <v>12290155061</v>
      </c>
    </row>
    <row r="1674" spans="1:7">
      <c r="A1674" s="12">
        <v>43571</v>
      </c>
      <c r="B1674">
        <v>5066.5776370000003</v>
      </c>
      <c r="C1674">
        <v>5238.9453130000002</v>
      </c>
      <c r="D1674">
        <v>5055.1948240000002</v>
      </c>
      <c r="E1674">
        <v>5235.5595700000003</v>
      </c>
      <c r="F1674">
        <v>5235.5595700000003</v>
      </c>
      <c r="G1674">
        <v>11618660197</v>
      </c>
    </row>
    <row r="1675" spans="1:7">
      <c r="A1675" s="12">
        <v>43572</v>
      </c>
      <c r="B1675">
        <v>5236.1352539999998</v>
      </c>
      <c r="C1675">
        <v>5274.2753910000001</v>
      </c>
      <c r="D1675">
        <v>5219.2055659999996</v>
      </c>
      <c r="E1675">
        <v>5251.9379879999997</v>
      </c>
      <c r="F1675">
        <v>5251.9379879999997</v>
      </c>
      <c r="G1675">
        <v>12438480677</v>
      </c>
    </row>
    <row r="1676" spans="1:7">
      <c r="A1676" s="12">
        <v>43573</v>
      </c>
      <c r="B1676">
        <v>5251.4804690000001</v>
      </c>
      <c r="C1676">
        <v>5319.986328</v>
      </c>
      <c r="D1676">
        <v>5250.5068359999996</v>
      </c>
      <c r="E1676">
        <v>5298.3857420000004</v>
      </c>
      <c r="F1676">
        <v>5298.3857420000004</v>
      </c>
      <c r="G1676">
        <v>13256489918</v>
      </c>
    </row>
    <row r="1677" spans="1:7">
      <c r="A1677" s="12">
        <v>43574</v>
      </c>
      <c r="B1677">
        <v>5298.154297</v>
      </c>
      <c r="C1677">
        <v>5336.6801759999998</v>
      </c>
      <c r="D1677">
        <v>5233.3349609999996</v>
      </c>
      <c r="E1677">
        <v>5303.8125</v>
      </c>
      <c r="F1677">
        <v>5303.8125</v>
      </c>
      <c r="G1677">
        <v>13780238655</v>
      </c>
    </row>
    <row r="1678" spans="1:7">
      <c r="A1678" s="12">
        <v>43575</v>
      </c>
      <c r="B1678">
        <v>5304.1606449999999</v>
      </c>
      <c r="C1678">
        <v>5358.4907229999999</v>
      </c>
      <c r="D1678">
        <v>5295.8779299999997</v>
      </c>
      <c r="E1678">
        <v>5337.8862300000001</v>
      </c>
      <c r="F1678">
        <v>5337.8862300000001</v>
      </c>
      <c r="G1678">
        <v>13169647522</v>
      </c>
    </row>
    <row r="1679" spans="1:7">
      <c r="A1679" s="12">
        <v>43576</v>
      </c>
      <c r="B1679">
        <v>5335.8789059999999</v>
      </c>
      <c r="C1679">
        <v>5359.9248049999997</v>
      </c>
      <c r="D1679">
        <v>5257.3393550000001</v>
      </c>
      <c r="E1679">
        <v>5314.53125</v>
      </c>
      <c r="F1679">
        <v>5314.53125</v>
      </c>
      <c r="G1679">
        <v>13731844223</v>
      </c>
    </row>
    <row r="1680" spans="1:7">
      <c r="A1680" s="12">
        <v>43577</v>
      </c>
      <c r="B1680">
        <v>5312.4946289999998</v>
      </c>
      <c r="C1680">
        <v>5422.6875</v>
      </c>
      <c r="D1680">
        <v>5280.2768550000001</v>
      </c>
      <c r="E1680">
        <v>5399.3652339999999</v>
      </c>
      <c r="F1680">
        <v>5399.3652339999999</v>
      </c>
      <c r="G1680">
        <v>14601631648</v>
      </c>
    </row>
    <row r="1681" spans="1:7">
      <c r="A1681" s="12">
        <v>43578</v>
      </c>
      <c r="B1681">
        <v>5399.3657229999999</v>
      </c>
      <c r="C1681">
        <v>5633.8022460000002</v>
      </c>
      <c r="D1681">
        <v>5389.4086909999996</v>
      </c>
      <c r="E1681">
        <v>5572.3623049999997</v>
      </c>
      <c r="F1681">
        <v>5572.3623049999997</v>
      </c>
      <c r="G1681">
        <v>15867308108</v>
      </c>
    </row>
    <row r="1682" spans="1:7">
      <c r="A1682" s="12">
        <v>43579</v>
      </c>
      <c r="B1682">
        <v>5571.5083009999998</v>
      </c>
      <c r="C1682">
        <v>5642.0444340000004</v>
      </c>
      <c r="D1682">
        <v>5418.2631840000004</v>
      </c>
      <c r="E1682">
        <v>5464.8666990000002</v>
      </c>
      <c r="F1682">
        <v>5464.8666990000002</v>
      </c>
      <c r="G1682">
        <v>17048033399</v>
      </c>
    </row>
    <row r="1683" spans="1:7">
      <c r="A1683" s="12">
        <v>43580</v>
      </c>
      <c r="B1683">
        <v>5466.5244140000004</v>
      </c>
      <c r="C1683">
        <v>5542.2382809999999</v>
      </c>
      <c r="D1683">
        <v>5181.3388670000004</v>
      </c>
      <c r="E1683">
        <v>5210.515625</v>
      </c>
      <c r="F1683">
        <v>5210.515625</v>
      </c>
      <c r="G1683">
        <v>15330283408</v>
      </c>
    </row>
    <row r="1684" spans="1:7">
      <c r="A1684" s="12">
        <v>43581</v>
      </c>
      <c r="B1684">
        <v>5210.3046880000002</v>
      </c>
      <c r="C1684">
        <v>5383.6342770000001</v>
      </c>
      <c r="D1684">
        <v>5177.3686520000001</v>
      </c>
      <c r="E1684">
        <v>5279.3481449999999</v>
      </c>
      <c r="F1684">
        <v>5279.3481449999999</v>
      </c>
      <c r="G1684">
        <v>16812108040</v>
      </c>
    </row>
    <row r="1685" spans="1:7">
      <c r="A1685" s="12">
        <v>43582</v>
      </c>
      <c r="B1685">
        <v>5279.4711909999996</v>
      </c>
      <c r="C1685">
        <v>5310.75</v>
      </c>
      <c r="D1685">
        <v>5233.6357420000004</v>
      </c>
      <c r="E1685">
        <v>5268.2910160000001</v>
      </c>
      <c r="F1685">
        <v>5268.2910160000001</v>
      </c>
      <c r="G1685">
        <v>13111274675</v>
      </c>
    </row>
    <row r="1686" spans="1:7">
      <c r="A1686" s="12">
        <v>43583</v>
      </c>
      <c r="B1686">
        <v>5271.7465819999998</v>
      </c>
      <c r="C1686">
        <v>5326.2319340000004</v>
      </c>
      <c r="D1686">
        <v>5255.6835940000001</v>
      </c>
      <c r="E1686">
        <v>5285.1391599999997</v>
      </c>
      <c r="F1686">
        <v>5285.1391599999997</v>
      </c>
      <c r="G1686">
        <v>12819992056</v>
      </c>
    </row>
    <row r="1687" spans="1:7">
      <c r="A1687" s="12">
        <v>43584</v>
      </c>
      <c r="B1687">
        <v>5284.8583980000003</v>
      </c>
      <c r="C1687">
        <v>5311.2749020000001</v>
      </c>
      <c r="D1687">
        <v>5216.4877930000002</v>
      </c>
      <c r="E1687">
        <v>5247.3525390000004</v>
      </c>
      <c r="F1687">
        <v>5247.3525390000004</v>
      </c>
      <c r="G1687">
        <v>13735490672</v>
      </c>
    </row>
    <row r="1688" spans="1:7">
      <c r="A1688" s="12">
        <v>43585</v>
      </c>
      <c r="B1688">
        <v>5247.7260740000002</v>
      </c>
      <c r="C1688">
        <v>5363.2573240000002</v>
      </c>
      <c r="D1688">
        <v>5224.1899409999996</v>
      </c>
      <c r="E1688">
        <v>5350.7265630000002</v>
      </c>
      <c r="F1688">
        <v>5350.7265630000002</v>
      </c>
      <c r="G1688">
        <v>13878964574</v>
      </c>
    </row>
    <row r="1689" spans="1:7">
      <c r="A1689" s="12">
        <v>43586</v>
      </c>
      <c r="B1689">
        <v>5350.9145509999998</v>
      </c>
      <c r="C1689">
        <v>5418.0039059999999</v>
      </c>
      <c r="D1689">
        <v>5347.6459960000002</v>
      </c>
      <c r="E1689">
        <v>5402.6972660000001</v>
      </c>
      <c r="F1689">
        <v>5402.6972660000001</v>
      </c>
      <c r="G1689">
        <v>13679528236</v>
      </c>
    </row>
    <row r="1690" spans="1:7">
      <c r="A1690" s="12">
        <v>43587</v>
      </c>
      <c r="B1690">
        <v>5402.4228519999997</v>
      </c>
      <c r="C1690">
        <v>5522.2626950000003</v>
      </c>
      <c r="D1690">
        <v>5394.2172849999997</v>
      </c>
      <c r="E1690">
        <v>5505.2836909999996</v>
      </c>
      <c r="F1690">
        <v>5505.2836909999996</v>
      </c>
      <c r="G1690">
        <v>14644460907</v>
      </c>
    </row>
    <row r="1691" spans="1:7">
      <c r="A1691" s="12">
        <v>43588</v>
      </c>
      <c r="B1691">
        <v>5505.5522460000002</v>
      </c>
      <c r="C1691">
        <v>5865.8818359999996</v>
      </c>
      <c r="D1691">
        <v>5490.2016599999997</v>
      </c>
      <c r="E1691">
        <v>5768.2895509999998</v>
      </c>
      <c r="F1691">
        <v>5768.2895509999998</v>
      </c>
      <c r="G1691">
        <v>18720780006</v>
      </c>
    </row>
    <row r="1692" spans="1:7">
      <c r="A1692" s="12">
        <v>43589</v>
      </c>
      <c r="B1692">
        <v>5769.2026370000003</v>
      </c>
      <c r="C1692">
        <v>5886.8935549999997</v>
      </c>
      <c r="D1692">
        <v>5645.4692379999997</v>
      </c>
      <c r="E1692">
        <v>5831.1674800000001</v>
      </c>
      <c r="F1692">
        <v>5831.1674800000001</v>
      </c>
      <c r="G1692">
        <v>17567780766</v>
      </c>
    </row>
    <row r="1693" spans="1:7">
      <c r="A1693" s="12">
        <v>43590</v>
      </c>
      <c r="B1693">
        <v>5831.0683589999999</v>
      </c>
      <c r="C1693">
        <v>5833.8627930000002</v>
      </c>
      <c r="D1693">
        <v>5708.0351559999999</v>
      </c>
      <c r="E1693">
        <v>5795.7084960000002</v>
      </c>
      <c r="F1693">
        <v>5795.7084960000002</v>
      </c>
      <c r="G1693">
        <v>14808830723</v>
      </c>
    </row>
    <row r="1694" spans="1:7">
      <c r="A1694" s="12">
        <v>43591</v>
      </c>
      <c r="B1694">
        <v>5791.6933589999999</v>
      </c>
      <c r="C1694">
        <v>5802.9575199999999</v>
      </c>
      <c r="D1694">
        <v>5653.6875</v>
      </c>
      <c r="E1694">
        <v>5746.8071289999998</v>
      </c>
      <c r="F1694">
        <v>5746.8071289999998</v>
      </c>
      <c r="G1694">
        <v>15737171804</v>
      </c>
    </row>
    <row r="1695" spans="1:7">
      <c r="A1695" s="12">
        <v>43592</v>
      </c>
      <c r="B1695">
        <v>5745.5991210000002</v>
      </c>
      <c r="C1695">
        <v>5988.1782229999999</v>
      </c>
      <c r="D1695">
        <v>5741.3959960000002</v>
      </c>
      <c r="E1695">
        <v>5829.5014650000003</v>
      </c>
      <c r="F1695">
        <v>5829.5014650000003</v>
      </c>
      <c r="G1695">
        <v>18026409033</v>
      </c>
    </row>
    <row r="1696" spans="1:7">
      <c r="A1696" s="12">
        <v>43593</v>
      </c>
      <c r="B1696">
        <v>5849.4814450000003</v>
      </c>
      <c r="C1696">
        <v>5989.9809569999998</v>
      </c>
      <c r="D1696">
        <v>5794.7158200000003</v>
      </c>
      <c r="E1696">
        <v>5982.4575199999999</v>
      </c>
      <c r="F1696">
        <v>5982.4575199999999</v>
      </c>
      <c r="G1696">
        <v>15320605300</v>
      </c>
    </row>
    <row r="1697" spans="1:7">
      <c r="A1697" s="12">
        <v>43594</v>
      </c>
      <c r="B1697">
        <v>5982.3164059999999</v>
      </c>
      <c r="C1697">
        <v>6183.0390630000002</v>
      </c>
      <c r="D1697">
        <v>5982.3164059999999</v>
      </c>
      <c r="E1697">
        <v>6174.5288090000004</v>
      </c>
      <c r="F1697">
        <v>6174.5288090000004</v>
      </c>
      <c r="G1697">
        <v>16784645411</v>
      </c>
    </row>
    <row r="1698" spans="1:7">
      <c r="A1698" s="12">
        <v>43595</v>
      </c>
      <c r="B1698">
        <v>6175.8227539999998</v>
      </c>
      <c r="C1698">
        <v>6434.6176759999998</v>
      </c>
      <c r="D1698">
        <v>6161.5190430000002</v>
      </c>
      <c r="E1698">
        <v>6378.8491210000002</v>
      </c>
      <c r="F1698">
        <v>6378.8491210000002</v>
      </c>
      <c r="G1698">
        <v>19419875368</v>
      </c>
    </row>
    <row r="1699" spans="1:7">
      <c r="A1699" s="12">
        <v>43596</v>
      </c>
      <c r="B1699">
        <v>6379.6669920000004</v>
      </c>
      <c r="C1699">
        <v>7333.0029299999997</v>
      </c>
      <c r="D1699">
        <v>6375.6987300000001</v>
      </c>
      <c r="E1699">
        <v>7204.7714839999999</v>
      </c>
      <c r="F1699">
        <v>7204.7714839999999</v>
      </c>
      <c r="G1699">
        <v>28867562329</v>
      </c>
    </row>
    <row r="1700" spans="1:7">
      <c r="A1700" s="12">
        <v>43597</v>
      </c>
      <c r="B1700">
        <v>7203.5073240000002</v>
      </c>
      <c r="C1700">
        <v>7503.8720700000003</v>
      </c>
      <c r="D1700">
        <v>6815.7709960000002</v>
      </c>
      <c r="E1700">
        <v>6972.3715819999998</v>
      </c>
      <c r="F1700">
        <v>6972.3715819999998</v>
      </c>
      <c r="G1700">
        <v>27773333680</v>
      </c>
    </row>
    <row r="1701" spans="1:7">
      <c r="A1701" s="12">
        <v>43598</v>
      </c>
      <c r="B1701">
        <v>6971.1782229999999</v>
      </c>
      <c r="C1701">
        <v>8047.4130859999996</v>
      </c>
      <c r="D1701">
        <v>6898.2822269999997</v>
      </c>
      <c r="E1701">
        <v>7814.9150390000004</v>
      </c>
      <c r="F1701">
        <v>7814.9150390000004</v>
      </c>
      <c r="G1701">
        <v>28677672181</v>
      </c>
    </row>
    <row r="1702" spans="1:7">
      <c r="A1702" s="12">
        <v>43599</v>
      </c>
      <c r="B1702">
        <v>7807.8842770000001</v>
      </c>
      <c r="C1702">
        <v>8268.7128909999992</v>
      </c>
      <c r="D1702">
        <v>7696.3911129999997</v>
      </c>
      <c r="E1702">
        <v>7994.4160160000001</v>
      </c>
      <c r="F1702">
        <v>7994.4160160000001</v>
      </c>
      <c r="G1702">
        <v>32031452227</v>
      </c>
    </row>
    <row r="1703" spans="1:7">
      <c r="A1703" s="12">
        <v>43600</v>
      </c>
      <c r="B1703">
        <v>7989.3745120000003</v>
      </c>
      <c r="C1703">
        <v>8216.4238280000009</v>
      </c>
      <c r="D1703">
        <v>7899.1069340000004</v>
      </c>
      <c r="E1703">
        <v>8205.1679690000001</v>
      </c>
      <c r="F1703">
        <v>8205.1679690000001</v>
      </c>
      <c r="G1703">
        <v>28344112920</v>
      </c>
    </row>
    <row r="1704" spans="1:7">
      <c r="A1704" s="12">
        <v>43601</v>
      </c>
      <c r="B1704">
        <v>8194.5009769999997</v>
      </c>
      <c r="C1704">
        <v>8320.8242190000001</v>
      </c>
      <c r="D1704">
        <v>7729.6083980000003</v>
      </c>
      <c r="E1704">
        <v>7884.9091799999997</v>
      </c>
      <c r="F1704">
        <v>7884.9091799999997</v>
      </c>
      <c r="G1704">
        <v>33167197581</v>
      </c>
    </row>
    <row r="1705" spans="1:7">
      <c r="A1705" s="12">
        <v>43602</v>
      </c>
      <c r="B1705">
        <v>7886.9257809999999</v>
      </c>
      <c r="C1705">
        <v>7929.1455079999996</v>
      </c>
      <c r="D1705">
        <v>7038.1245120000003</v>
      </c>
      <c r="E1705">
        <v>7343.8955079999996</v>
      </c>
      <c r="F1705">
        <v>7343.8955079999996</v>
      </c>
      <c r="G1705">
        <v>30066644905</v>
      </c>
    </row>
    <row r="1706" spans="1:7">
      <c r="A1706" s="12">
        <v>43603</v>
      </c>
      <c r="B1706">
        <v>7341.6645509999998</v>
      </c>
      <c r="C1706">
        <v>7447.2719729999999</v>
      </c>
      <c r="D1706">
        <v>7251.5043949999999</v>
      </c>
      <c r="E1706">
        <v>7271.2080079999996</v>
      </c>
      <c r="F1706">
        <v>7271.2080079999996</v>
      </c>
      <c r="G1706">
        <v>21354286562</v>
      </c>
    </row>
    <row r="1707" spans="1:7">
      <c r="A1707" s="12">
        <v>43604</v>
      </c>
      <c r="B1707">
        <v>7267.9628910000001</v>
      </c>
      <c r="C1707">
        <v>8261.9414059999999</v>
      </c>
      <c r="D1707">
        <v>7267.9628910000001</v>
      </c>
      <c r="E1707">
        <v>8197.6894530000009</v>
      </c>
      <c r="F1707">
        <v>8197.6894530000009</v>
      </c>
      <c r="G1707">
        <v>25902422040</v>
      </c>
    </row>
    <row r="1708" spans="1:7">
      <c r="A1708" s="12">
        <v>43605</v>
      </c>
      <c r="B1708">
        <v>8196.9238280000009</v>
      </c>
      <c r="C1708">
        <v>8200.9677730000003</v>
      </c>
      <c r="D1708">
        <v>7678.7817379999997</v>
      </c>
      <c r="E1708">
        <v>7978.3090819999998</v>
      </c>
      <c r="F1708">
        <v>7978.3090819999998</v>
      </c>
      <c r="G1708">
        <v>23843404340</v>
      </c>
    </row>
    <row r="1709" spans="1:7">
      <c r="A1709" s="12">
        <v>43606</v>
      </c>
      <c r="B1709">
        <v>7977.9692379999997</v>
      </c>
      <c r="C1709">
        <v>8062.1679690000001</v>
      </c>
      <c r="D1709">
        <v>7843.3398440000001</v>
      </c>
      <c r="E1709">
        <v>7963.3276370000003</v>
      </c>
      <c r="F1709">
        <v>7963.3276370000003</v>
      </c>
      <c r="G1709">
        <v>25127245056</v>
      </c>
    </row>
    <row r="1710" spans="1:7">
      <c r="A1710" s="12">
        <v>43607</v>
      </c>
      <c r="B1710">
        <v>7956.2919920000004</v>
      </c>
      <c r="C1710">
        <v>7997.6123049999997</v>
      </c>
      <c r="D1710">
        <v>7615.9873049999997</v>
      </c>
      <c r="E1710">
        <v>7680.0664059999999</v>
      </c>
      <c r="F1710">
        <v>7680.0664059999999</v>
      </c>
      <c r="G1710">
        <v>24719473175</v>
      </c>
    </row>
    <row r="1711" spans="1:7">
      <c r="A1711" s="12">
        <v>43608</v>
      </c>
      <c r="B1711">
        <v>7677.2690430000002</v>
      </c>
      <c r="C1711">
        <v>7943.7915039999998</v>
      </c>
      <c r="D1711">
        <v>7533.1967770000001</v>
      </c>
      <c r="E1711">
        <v>7881.8466799999997</v>
      </c>
      <c r="F1711">
        <v>7881.8466799999997</v>
      </c>
      <c r="G1711">
        <v>24457107820</v>
      </c>
    </row>
    <row r="1712" spans="1:7">
      <c r="A1712" s="12">
        <v>43609</v>
      </c>
      <c r="B1712">
        <v>7881.6953130000002</v>
      </c>
      <c r="C1712">
        <v>8140.7197269999997</v>
      </c>
      <c r="D1712">
        <v>7824.4487300000001</v>
      </c>
      <c r="E1712">
        <v>7987.3715819999998</v>
      </c>
      <c r="F1712">
        <v>7987.3715819999998</v>
      </c>
      <c r="G1712">
        <v>25919126991</v>
      </c>
    </row>
    <row r="1713" spans="1:7">
      <c r="A1713" s="12">
        <v>43610</v>
      </c>
      <c r="B1713">
        <v>7991.8852539999998</v>
      </c>
      <c r="C1713">
        <v>8117.9257809999999</v>
      </c>
      <c r="D1713">
        <v>7965.9760740000002</v>
      </c>
      <c r="E1713">
        <v>8052.5439450000003</v>
      </c>
      <c r="F1713">
        <v>8052.5439450000003</v>
      </c>
      <c r="G1713">
        <v>22256813107</v>
      </c>
    </row>
    <row r="1714" spans="1:7">
      <c r="A1714" s="12">
        <v>43611</v>
      </c>
      <c r="B1714">
        <v>8055.2060549999997</v>
      </c>
      <c r="C1714">
        <v>8687.5205079999996</v>
      </c>
      <c r="D1714">
        <v>7924.6704099999997</v>
      </c>
      <c r="E1714">
        <v>8673.2158199999994</v>
      </c>
      <c r="F1714">
        <v>8673.2158199999994</v>
      </c>
      <c r="G1714">
        <v>26677970091</v>
      </c>
    </row>
    <row r="1715" spans="1:7">
      <c r="A1715" s="12">
        <v>43612</v>
      </c>
      <c r="B1715">
        <v>8674.0722659999992</v>
      </c>
      <c r="C1715">
        <v>8907.1748050000006</v>
      </c>
      <c r="D1715">
        <v>8668.7050780000009</v>
      </c>
      <c r="E1715">
        <v>8805.7783199999994</v>
      </c>
      <c r="F1715">
        <v>8805.7783199999994</v>
      </c>
      <c r="G1715">
        <v>27949839564</v>
      </c>
    </row>
    <row r="1716" spans="1:7">
      <c r="A1716" s="12">
        <v>43613</v>
      </c>
      <c r="B1716">
        <v>8802.7578130000002</v>
      </c>
      <c r="C1716">
        <v>8807.0166019999997</v>
      </c>
      <c r="D1716">
        <v>8634.7216800000006</v>
      </c>
      <c r="E1716">
        <v>8719.9619139999995</v>
      </c>
      <c r="F1716">
        <v>8719.9619139999995</v>
      </c>
      <c r="G1716">
        <v>24226919267</v>
      </c>
    </row>
    <row r="1717" spans="1:7">
      <c r="A1717" s="12">
        <v>43614</v>
      </c>
      <c r="B1717">
        <v>8718.5917969999991</v>
      </c>
      <c r="C1717">
        <v>8755.8525389999995</v>
      </c>
      <c r="D1717">
        <v>8482.7285159999992</v>
      </c>
      <c r="E1717">
        <v>8659.4873050000006</v>
      </c>
      <c r="F1717">
        <v>8659.4873050000006</v>
      </c>
      <c r="G1717">
        <v>23473479966</v>
      </c>
    </row>
    <row r="1718" spans="1:7">
      <c r="A1718" s="12">
        <v>43615</v>
      </c>
      <c r="B1718">
        <v>8661.7607420000004</v>
      </c>
      <c r="C1718">
        <v>9008.3144530000009</v>
      </c>
      <c r="D1718">
        <v>8221.2734380000002</v>
      </c>
      <c r="E1718">
        <v>8319.4726559999999</v>
      </c>
      <c r="F1718">
        <v>8319.4726559999999</v>
      </c>
      <c r="G1718">
        <v>29246528551</v>
      </c>
    </row>
    <row r="1719" spans="1:7">
      <c r="A1719" s="12">
        <v>43616</v>
      </c>
      <c r="B1719">
        <v>8320.2861329999996</v>
      </c>
      <c r="C1719">
        <v>8586.6591800000006</v>
      </c>
      <c r="D1719">
        <v>8172.5507809999999</v>
      </c>
      <c r="E1719">
        <v>8574.5019530000009</v>
      </c>
      <c r="F1719">
        <v>8574.5019530000009</v>
      </c>
      <c r="G1719">
        <v>25365190957</v>
      </c>
    </row>
    <row r="1720" spans="1:7">
      <c r="A1720" s="12">
        <v>43617</v>
      </c>
      <c r="B1720">
        <v>8573.8398440000001</v>
      </c>
      <c r="C1720">
        <v>8625.6005860000005</v>
      </c>
      <c r="D1720">
        <v>8481.578125</v>
      </c>
      <c r="E1720">
        <v>8564.0166019999997</v>
      </c>
      <c r="F1720">
        <v>8564.0166019999997</v>
      </c>
      <c r="G1720">
        <v>22488303544</v>
      </c>
    </row>
    <row r="1721" spans="1:7">
      <c r="A1721" s="12">
        <v>43618</v>
      </c>
      <c r="B1721">
        <v>8565.4736329999996</v>
      </c>
      <c r="C1721">
        <v>8809.3037110000005</v>
      </c>
      <c r="D1721">
        <v>8561.2353519999997</v>
      </c>
      <c r="E1721">
        <v>8742.9580079999996</v>
      </c>
      <c r="F1721">
        <v>8742.9580079999996</v>
      </c>
      <c r="G1721">
        <v>20266216022</v>
      </c>
    </row>
    <row r="1722" spans="1:7">
      <c r="A1722" s="12">
        <v>43619</v>
      </c>
      <c r="B1722">
        <v>8741.7470699999994</v>
      </c>
      <c r="C1722">
        <v>8743.5</v>
      </c>
      <c r="D1722">
        <v>8204.1855469999991</v>
      </c>
      <c r="E1722">
        <v>8208.9951170000004</v>
      </c>
      <c r="F1722">
        <v>8208.9951170000004</v>
      </c>
      <c r="G1722">
        <v>22004511436</v>
      </c>
    </row>
    <row r="1723" spans="1:7">
      <c r="A1723" s="12">
        <v>43620</v>
      </c>
      <c r="B1723">
        <v>8210.9853519999997</v>
      </c>
      <c r="C1723">
        <v>8210.9853519999997</v>
      </c>
      <c r="D1723">
        <v>7564.4887699999999</v>
      </c>
      <c r="E1723">
        <v>7707.7709960000002</v>
      </c>
      <c r="F1723">
        <v>7707.7709960000002</v>
      </c>
      <c r="G1723">
        <v>24609731549</v>
      </c>
    </row>
    <row r="1724" spans="1:7">
      <c r="A1724" s="12">
        <v>43621</v>
      </c>
      <c r="B1724">
        <v>7704.3432620000003</v>
      </c>
      <c r="C1724">
        <v>7901.8491210000002</v>
      </c>
      <c r="D1724">
        <v>7668.6684569999998</v>
      </c>
      <c r="E1724">
        <v>7824.2314450000003</v>
      </c>
      <c r="F1724">
        <v>7824.2314450000003</v>
      </c>
      <c r="G1724">
        <v>21760923463</v>
      </c>
    </row>
    <row r="1725" spans="1:7">
      <c r="A1725" s="12">
        <v>43622</v>
      </c>
      <c r="B1725">
        <v>7819.6333009999998</v>
      </c>
      <c r="C1725">
        <v>7937.3408200000003</v>
      </c>
      <c r="D1725">
        <v>7571.4711909999996</v>
      </c>
      <c r="E1725">
        <v>7822.0234380000002</v>
      </c>
      <c r="F1725">
        <v>7822.0234380000002</v>
      </c>
      <c r="G1725">
        <v>19474611077</v>
      </c>
    </row>
    <row r="1726" spans="1:7">
      <c r="A1726" s="12">
        <v>43623</v>
      </c>
      <c r="B1726">
        <v>7826.9013670000004</v>
      </c>
      <c r="C1726">
        <v>8126.1533200000003</v>
      </c>
      <c r="D1726">
        <v>7788.3735349999997</v>
      </c>
      <c r="E1726">
        <v>8043.951172</v>
      </c>
      <c r="F1726">
        <v>8043.951172</v>
      </c>
      <c r="G1726">
        <v>19141423231</v>
      </c>
    </row>
    <row r="1727" spans="1:7">
      <c r="A1727" s="12">
        <v>43624</v>
      </c>
      <c r="B1727">
        <v>8036.7749020000001</v>
      </c>
      <c r="C1727">
        <v>8076.8911129999997</v>
      </c>
      <c r="D1727">
        <v>7837.6108400000003</v>
      </c>
      <c r="E1727">
        <v>7954.1279299999997</v>
      </c>
      <c r="F1727">
        <v>7954.1279299999997</v>
      </c>
      <c r="G1727">
        <v>16522722810</v>
      </c>
    </row>
    <row r="1728" spans="1:7">
      <c r="A1728" s="12">
        <v>43625</v>
      </c>
      <c r="B1728">
        <v>7949.6748049999997</v>
      </c>
      <c r="C1728">
        <v>7975.9741210000002</v>
      </c>
      <c r="D1728">
        <v>7583.2197269999997</v>
      </c>
      <c r="E1728">
        <v>7688.0771480000003</v>
      </c>
      <c r="F1728">
        <v>7688.0771480000003</v>
      </c>
      <c r="G1728">
        <v>16610726547</v>
      </c>
    </row>
    <row r="1729" spans="1:7">
      <c r="A1729" s="12">
        <v>43626</v>
      </c>
      <c r="B1729">
        <v>7692.2846680000002</v>
      </c>
      <c r="C1729">
        <v>8031.9096680000002</v>
      </c>
      <c r="D1729">
        <v>7586.7309569999998</v>
      </c>
      <c r="E1729">
        <v>8000.3295900000003</v>
      </c>
      <c r="F1729">
        <v>8000.3295900000003</v>
      </c>
      <c r="G1729">
        <v>18689275117</v>
      </c>
    </row>
    <row r="1730" spans="1:7">
      <c r="A1730" s="12">
        <v>43627</v>
      </c>
      <c r="B1730">
        <v>8004.2436520000001</v>
      </c>
      <c r="C1730">
        <v>8026.3940430000002</v>
      </c>
      <c r="D1730">
        <v>7772.8037109999996</v>
      </c>
      <c r="E1730">
        <v>7927.7143550000001</v>
      </c>
      <c r="F1730">
        <v>7927.7143550000001</v>
      </c>
      <c r="G1730">
        <v>17107279932</v>
      </c>
    </row>
    <row r="1731" spans="1:7">
      <c r="A1731" s="12">
        <v>43628</v>
      </c>
      <c r="B1731">
        <v>7925.4340819999998</v>
      </c>
      <c r="C1731">
        <v>8196.6484380000002</v>
      </c>
      <c r="D1731">
        <v>7862.3598629999997</v>
      </c>
      <c r="E1731">
        <v>8145.857422</v>
      </c>
      <c r="F1731">
        <v>8145.857422</v>
      </c>
      <c r="G1731">
        <v>19034432883</v>
      </c>
    </row>
    <row r="1732" spans="1:7">
      <c r="A1732" s="12">
        <v>43629</v>
      </c>
      <c r="B1732">
        <v>8145.5454099999997</v>
      </c>
      <c r="C1732">
        <v>8311.5673829999996</v>
      </c>
      <c r="D1732">
        <v>8087.0610349999997</v>
      </c>
      <c r="E1732">
        <v>8230.9238280000009</v>
      </c>
      <c r="F1732">
        <v>8230.9238280000009</v>
      </c>
      <c r="G1732">
        <v>18669407147</v>
      </c>
    </row>
    <row r="1733" spans="1:7">
      <c r="A1733" s="12">
        <v>43630</v>
      </c>
      <c r="B1733">
        <v>8230.8984380000002</v>
      </c>
      <c r="C1733">
        <v>8710.6367190000001</v>
      </c>
      <c r="D1733">
        <v>8183.3930659999996</v>
      </c>
      <c r="E1733">
        <v>8693.8330079999996</v>
      </c>
      <c r="F1733">
        <v>8693.8330079999996</v>
      </c>
      <c r="G1733">
        <v>19831162906</v>
      </c>
    </row>
    <row r="1734" spans="1:7">
      <c r="A1734" s="12">
        <v>43631</v>
      </c>
      <c r="B1734">
        <v>8689.7460940000001</v>
      </c>
      <c r="C1734">
        <v>8859.1279300000006</v>
      </c>
      <c r="D1734">
        <v>8618.3955079999996</v>
      </c>
      <c r="E1734">
        <v>8838.375</v>
      </c>
      <c r="F1734">
        <v>8838.375</v>
      </c>
      <c r="G1734">
        <v>18371033226</v>
      </c>
    </row>
    <row r="1735" spans="1:7">
      <c r="A1735" s="12">
        <v>43632</v>
      </c>
      <c r="B1735">
        <v>8841.4404300000006</v>
      </c>
      <c r="C1735">
        <v>9335.8671880000002</v>
      </c>
      <c r="D1735">
        <v>8814.5566409999992</v>
      </c>
      <c r="E1735">
        <v>8994.4882809999999</v>
      </c>
      <c r="F1735">
        <v>8994.4882809999999</v>
      </c>
      <c r="G1735">
        <v>23348550311</v>
      </c>
    </row>
    <row r="1736" spans="1:7">
      <c r="A1736" s="12">
        <v>43633</v>
      </c>
      <c r="B1736">
        <v>8988.9238280000009</v>
      </c>
      <c r="C1736">
        <v>9416.4072269999997</v>
      </c>
      <c r="D1736">
        <v>8988.9238280000009</v>
      </c>
      <c r="E1736">
        <v>9320.3525389999995</v>
      </c>
      <c r="F1736">
        <v>9320.3525389999995</v>
      </c>
      <c r="G1736">
        <v>15562951919</v>
      </c>
    </row>
    <row r="1737" spans="1:7">
      <c r="A1737" s="12">
        <v>43634</v>
      </c>
      <c r="B1737">
        <v>9335.4667969999991</v>
      </c>
      <c r="C1737">
        <v>9348.3740230000003</v>
      </c>
      <c r="D1737">
        <v>9004.9013670000004</v>
      </c>
      <c r="E1737">
        <v>9081.7626949999994</v>
      </c>
      <c r="F1737">
        <v>9081.7626949999994</v>
      </c>
      <c r="G1737">
        <v>15848210536</v>
      </c>
    </row>
    <row r="1738" spans="1:7">
      <c r="A1738" s="12">
        <v>43635</v>
      </c>
      <c r="B1738">
        <v>9078.7275389999995</v>
      </c>
      <c r="C1738">
        <v>9299.6210940000001</v>
      </c>
      <c r="D1738">
        <v>9070.3955079999996</v>
      </c>
      <c r="E1738">
        <v>9273.5214840000008</v>
      </c>
      <c r="F1738">
        <v>9273.5214840000008</v>
      </c>
      <c r="G1738">
        <v>15546809946</v>
      </c>
    </row>
    <row r="1739" spans="1:7">
      <c r="A1739" s="12">
        <v>43636</v>
      </c>
      <c r="B1739">
        <v>9273.0605469999991</v>
      </c>
      <c r="C1739">
        <v>9594.4199219999991</v>
      </c>
      <c r="D1739">
        <v>9232.484375</v>
      </c>
      <c r="E1739">
        <v>9527.1601559999999</v>
      </c>
      <c r="F1739">
        <v>9527.1601559999999</v>
      </c>
      <c r="G1739">
        <v>17846823784</v>
      </c>
    </row>
    <row r="1740" spans="1:7">
      <c r="A1740" s="12">
        <v>43637</v>
      </c>
      <c r="B1740">
        <v>9525.0742190000001</v>
      </c>
      <c r="C1740">
        <v>10144.556640999999</v>
      </c>
      <c r="D1740">
        <v>9525.0742190000001</v>
      </c>
      <c r="E1740">
        <v>10144.556640999999</v>
      </c>
      <c r="F1740">
        <v>10144.556640999999</v>
      </c>
      <c r="G1740">
        <v>20624008643</v>
      </c>
    </row>
    <row r="1741" spans="1:7">
      <c r="A1741" s="12">
        <v>43638</v>
      </c>
      <c r="B1741">
        <v>10175.923828000001</v>
      </c>
      <c r="C1741">
        <v>11157.345703000001</v>
      </c>
      <c r="D1741">
        <v>10107.035156</v>
      </c>
      <c r="E1741">
        <v>10701.691406</v>
      </c>
      <c r="F1741">
        <v>10701.691406</v>
      </c>
      <c r="G1741">
        <v>29995204861</v>
      </c>
    </row>
    <row r="1742" spans="1:7">
      <c r="A1742" s="12">
        <v>43639</v>
      </c>
      <c r="B1742">
        <v>10696.691406</v>
      </c>
      <c r="C1742">
        <v>11246.144531</v>
      </c>
      <c r="D1742">
        <v>10556.095703000001</v>
      </c>
      <c r="E1742">
        <v>10855.371094</v>
      </c>
      <c r="F1742">
        <v>10855.371094</v>
      </c>
      <c r="G1742">
        <v>20998326502</v>
      </c>
    </row>
    <row r="1743" spans="1:7">
      <c r="A1743" s="12">
        <v>43640</v>
      </c>
      <c r="B1743">
        <v>10853.744140999999</v>
      </c>
      <c r="C1743">
        <v>11065.896484000001</v>
      </c>
      <c r="D1743">
        <v>10610.427734000001</v>
      </c>
      <c r="E1743">
        <v>11011.102539</v>
      </c>
      <c r="F1743">
        <v>11011.102539</v>
      </c>
      <c r="G1743">
        <v>19271652365</v>
      </c>
    </row>
    <row r="1744" spans="1:7">
      <c r="A1744" s="12">
        <v>43641</v>
      </c>
      <c r="B1744">
        <v>11007.202148</v>
      </c>
      <c r="C1744">
        <v>11790.916992</v>
      </c>
      <c r="D1744">
        <v>11007.202148</v>
      </c>
      <c r="E1744">
        <v>11790.916992</v>
      </c>
      <c r="F1744">
        <v>11790.916992</v>
      </c>
      <c r="G1744">
        <v>24879684533</v>
      </c>
    </row>
    <row r="1745" spans="1:7">
      <c r="A1745" s="12">
        <v>43642</v>
      </c>
      <c r="B1745">
        <v>11778.581055000001</v>
      </c>
      <c r="C1745">
        <v>13796.489258</v>
      </c>
      <c r="D1745">
        <v>11755.597656</v>
      </c>
      <c r="E1745">
        <v>13016.231444999999</v>
      </c>
      <c r="F1745">
        <v>13016.231444999999</v>
      </c>
      <c r="G1745">
        <v>45105733173</v>
      </c>
    </row>
    <row r="1746" spans="1:7">
      <c r="A1746" s="12">
        <v>43643</v>
      </c>
      <c r="B1746">
        <v>13017.125</v>
      </c>
      <c r="C1746">
        <v>13311.144531</v>
      </c>
      <c r="D1746">
        <v>10491.852539</v>
      </c>
      <c r="E1746">
        <v>11182.806640999999</v>
      </c>
      <c r="F1746">
        <v>11182.806640999999</v>
      </c>
      <c r="G1746">
        <v>39977475223</v>
      </c>
    </row>
    <row r="1747" spans="1:7">
      <c r="A1747" s="12">
        <v>43644</v>
      </c>
      <c r="B1747">
        <v>11162.167969</v>
      </c>
      <c r="C1747">
        <v>12445.174805000001</v>
      </c>
      <c r="D1747">
        <v>10914.495117</v>
      </c>
      <c r="E1747">
        <v>12407.332031</v>
      </c>
      <c r="F1747">
        <v>12407.332031</v>
      </c>
      <c r="G1747">
        <v>35087757766</v>
      </c>
    </row>
    <row r="1748" spans="1:7">
      <c r="A1748" s="12">
        <v>43645</v>
      </c>
      <c r="B1748">
        <v>12400.763671999999</v>
      </c>
      <c r="C1748">
        <v>12400.910156</v>
      </c>
      <c r="D1748">
        <v>11508.378906</v>
      </c>
      <c r="E1748">
        <v>11959.371094</v>
      </c>
      <c r="F1748">
        <v>11959.371094</v>
      </c>
      <c r="G1748">
        <v>29923961128</v>
      </c>
    </row>
    <row r="1749" spans="1:7">
      <c r="A1749" s="12">
        <v>43646</v>
      </c>
      <c r="B1749">
        <v>11931.991211</v>
      </c>
      <c r="C1749">
        <v>12178.383789</v>
      </c>
      <c r="D1749">
        <v>10799.008789</v>
      </c>
      <c r="E1749">
        <v>10817.155273</v>
      </c>
      <c r="F1749">
        <v>10817.155273</v>
      </c>
      <c r="G1749">
        <v>27256473494</v>
      </c>
    </row>
    <row r="1750" spans="1:7">
      <c r="A1750" s="12">
        <v>43647</v>
      </c>
      <c r="B1750">
        <v>10796.930664</v>
      </c>
      <c r="C1750">
        <v>11206.439453000001</v>
      </c>
      <c r="D1750">
        <v>10089.314453000001</v>
      </c>
      <c r="E1750">
        <v>10583.134765999999</v>
      </c>
      <c r="F1750">
        <v>10583.134765999999</v>
      </c>
      <c r="G1750">
        <v>29378589324</v>
      </c>
    </row>
    <row r="1751" spans="1:7">
      <c r="A1751" s="12">
        <v>43648</v>
      </c>
      <c r="B1751">
        <v>10588.683594</v>
      </c>
      <c r="C1751">
        <v>10912.188477</v>
      </c>
      <c r="D1751">
        <v>9737.8847659999992</v>
      </c>
      <c r="E1751">
        <v>10801.677734000001</v>
      </c>
      <c r="F1751">
        <v>10801.677734000001</v>
      </c>
      <c r="G1751">
        <v>31015895223</v>
      </c>
    </row>
    <row r="1752" spans="1:7">
      <c r="A1752" s="12">
        <v>43649</v>
      </c>
      <c r="B1752">
        <v>10818.15625</v>
      </c>
      <c r="C1752">
        <v>11968.078125</v>
      </c>
      <c r="D1752">
        <v>10818.15625</v>
      </c>
      <c r="E1752">
        <v>11961.269531</v>
      </c>
      <c r="F1752">
        <v>11961.269531</v>
      </c>
      <c r="G1752">
        <v>30796494294</v>
      </c>
    </row>
    <row r="1753" spans="1:7">
      <c r="A1753" s="12">
        <v>43650</v>
      </c>
      <c r="B1753">
        <v>11972.71875</v>
      </c>
      <c r="C1753">
        <v>12006.075194999999</v>
      </c>
      <c r="D1753">
        <v>11166.569336</v>
      </c>
      <c r="E1753">
        <v>11215.4375</v>
      </c>
      <c r="F1753">
        <v>11215.4375</v>
      </c>
      <c r="G1753">
        <v>25920294033</v>
      </c>
    </row>
    <row r="1754" spans="1:7">
      <c r="A1754" s="12">
        <v>43651</v>
      </c>
      <c r="B1754">
        <v>11203.102539</v>
      </c>
      <c r="C1754">
        <v>11395.661133</v>
      </c>
      <c r="D1754">
        <v>10874.964844</v>
      </c>
      <c r="E1754">
        <v>10978.459961</v>
      </c>
      <c r="F1754">
        <v>10978.459961</v>
      </c>
      <c r="G1754">
        <v>23838480210</v>
      </c>
    </row>
    <row r="1755" spans="1:7">
      <c r="A1755" s="12">
        <v>43652</v>
      </c>
      <c r="B1755">
        <v>10982.543944999999</v>
      </c>
      <c r="C1755">
        <v>11620.964844</v>
      </c>
      <c r="D1755">
        <v>10982.543944999999</v>
      </c>
      <c r="E1755">
        <v>11208.550781</v>
      </c>
      <c r="F1755">
        <v>11208.550781</v>
      </c>
      <c r="G1755">
        <v>21092024306</v>
      </c>
    </row>
    <row r="1756" spans="1:7">
      <c r="A1756" s="12">
        <v>43653</v>
      </c>
      <c r="B1756">
        <v>11217.616211</v>
      </c>
      <c r="C1756">
        <v>11541.620117</v>
      </c>
      <c r="D1756">
        <v>11148.804688</v>
      </c>
      <c r="E1756">
        <v>11450.846680000001</v>
      </c>
      <c r="F1756">
        <v>11450.846680000001</v>
      </c>
      <c r="G1756">
        <v>19369044277</v>
      </c>
    </row>
    <row r="1757" spans="1:7">
      <c r="A1757" s="12">
        <v>43654</v>
      </c>
      <c r="B1757">
        <v>11446.596680000001</v>
      </c>
      <c r="C1757">
        <v>12345.833008</v>
      </c>
      <c r="D1757">
        <v>11393.374023</v>
      </c>
      <c r="E1757">
        <v>12285.958008</v>
      </c>
      <c r="F1757">
        <v>12285.958008</v>
      </c>
      <c r="G1757">
        <v>23482551458</v>
      </c>
    </row>
    <row r="1758" spans="1:7">
      <c r="A1758" s="12">
        <v>43655</v>
      </c>
      <c r="B1758">
        <v>12284.326171999999</v>
      </c>
      <c r="C1758">
        <v>12779.131836</v>
      </c>
      <c r="D1758">
        <v>12233.261719</v>
      </c>
      <c r="E1758">
        <v>12573.8125</v>
      </c>
      <c r="F1758">
        <v>12573.8125</v>
      </c>
      <c r="G1758">
        <v>28167921523</v>
      </c>
    </row>
    <row r="1759" spans="1:7">
      <c r="A1759" s="12">
        <v>43656</v>
      </c>
      <c r="B1759">
        <v>12571.537109000001</v>
      </c>
      <c r="C1759">
        <v>13129.529296999999</v>
      </c>
      <c r="D1759">
        <v>11710.978515999999</v>
      </c>
      <c r="E1759">
        <v>12156.512694999999</v>
      </c>
      <c r="F1759">
        <v>12156.512694999999</v>
      </c>
      <c r="G1759">
        <v>33627574244</v>
      </c>
    </row>
    <row r="1760" spans="1:7">
      <c r="A1760" s="12">
        <v>43657</v>
      </c>
      <c r="B1760">
        <v>12139.713867</v>
      </c>
      <c r="C1760">
        <v>12144.623046999999</v>
      </c>
      <c r="D1760">
        <v>11158.922852</v>
      </c>
      <c r="E1760">
        <v>11358.662109000001</v>
      </c>
      <c r="F1760">
        <v>11358.662109000001</v>
      </c>
      <c r="G1760">
        <v>28595327690</v>
      </c>
    </row>
    <row r="1761" spans="1:7">
      <c r="A1761" s="12">
        <v>43658</v>
      </c>
      <c r="B1761">
        <v>11354.299805000001</v>
      </c>
      <c r="C1761">
        <v>11905.487305000001</v>
      </c>
      <c r="D1761">
        <v>11179.144531</v>
      </c>
      <c r="E1761">
        <v>11815.986328000001</v>
      </c>
      <c r="F1761">
        <v>11815.986328000001</v>
      </c>
      <c r="G1761">
        <v>23534692797</v>
      </c>
    </row>
    <row r="1762" spans="1:7">
      <c r="A1762" s="12">
        <v>43659</v>
      </c>
      <c r="B1762">
        <v>11813.126953000001</v>
      </c>
      <c r="C1762">
        <v>11841.957031</v>
      </c>
      <c r="D1762">
        <v>10908.479492</v>
      </c>
      <c r="E1762">
        <v>11392.378906</v>
      </c>
      <c r="F1762">
        <v>11392.378906</v>
      </c>
      <c r="G1762">
        <v>21042616384</v>
      </c>
    </row>
    <row r="1763" spans="1:7">
      <c r="A1763" s="12">
        <v>43660</v>
      </c>
      <c r="B1763">
        <v>11381.020508</v>
      </c>
      <c r="C1763">
        <v>11451.204102</v>
      </c>
      <c r="D1763">
        <v>10234.576171999999</v>
      </c>
      <c r="E1763">
        <v>10256.058594</v>
      </c>
      <c r="F1763">
        <v>10256.058594</v>
      </c>
      <c r="G1763">
        <v>22486000001</v>
      </c>
    </row>
    <row r="1764" spans="1:7">
      <c r="A1764" s="12">
        <v>43661</v>
      </c>
      <c r="B1764">
        <v>10257.838867</v>
      </c>
      <c r="C1764">
        <v>11052.766602</v>
      </c>
      <c r="D1764">
        <v>9992.0068360000005</v>
      </c>
      <c r="E1764">
        <v>10895.089844</v>
      </c>
      <c r="F1764">
        <v>10895.089844</v>
      </c>
      <c r="G1764">
        <v>25384047207</v>
      </c>
    </row>
    <row r="1765" spans="1:7">
      <c r="A1765" s="12">
        <v>43662</v>
      </c>
      <c r="B1765">
        <v>10896.653319999999</v>
      </c>
      <c r="C1765">
        <v>10996.632813</v>
      </c>
      <c r="D1765">
        <v>9448.1064449999994</v>
      </c>
      <c r="E1765">
        <v>9477.6416019999997</v>
      </c>
      <c r="F1765">
        <v>9477.6416019999997</v>
      </c>
      <c r="G1765">
        <v>24151199070</v>
      </c>
    </row>
    <row r="1766" spans="1:7">
      <c r="A1766" s="12">
        <v>43663</v>
      </c>
      <c r="B1766">
        <v>9471.2138670000004</v>
      </c>
      <c r="C1766">
        <v>9963.1347659999992</v>
      </c>
      <c r="D1766">
        <v>9163.1347659999992</v>
      </c>
      <c r="E1766">
        <v>9693.8027340000008</v>
      </c>
      <c r="F1766">
        <v>9693.8027340000008</v>
      </c>
      <c r="G1766">
        <v>24569921549</v>
      </c>
    </row>
    <row r="1767" spans="1:7">
      <c r="A1767" s="12">
        <v>43664</v>
      </c>
      <c r="B1767">
        <v>9698.5029300000006</v>
      </c>
      <c r="C1767">
        <v>10736.842773</v>
      </c>
      <c r="D1767">
        <v>9376.7988280000009</v>
      </c>
      <c r="E1767">
        <v>10666.482421999999</v>
      </c>
      <c r="F1767">
        <v>10666.482421999999</v>
      </c>
      <c r="G1767">
        <v>25187024648</v>
      </c>
    </row>
    <row r="1768" spans="1:7">
      <c r="A1768" s="12">
        <v>43665</v>
      </c>
      <c r="B1768">
        <v>10653.956055000001</v>
      </c>
      <c r="C1768">
        <v>10716.980469</v>
      </c>
      <c r="D1768">
        <v>10229.628906</v>
      </c>
      <c r="E1768">
        <v>10530.732421999999</v>
      </c>
      <c r="F1768">
        <v>10530.732421999999</v>
      </c>
      <c r="G1768">
        <v>20727426310</v>
      </c>
    </row>
    <row r="1769" spans="1:7">
      <c r="A1769" s="12">
        <v>43666</v>
      </c>
      <c r="B1769">
        <v>10525.819336</v>
      </c>
      <c r="C1769">
        <v>11048.662109000001</v>
      </c>
      <c r="D1769">
        <v>10451.276367</v>
      </c>
      <c r="E1769">
        <v>10767.139648</v>
      </c>
      <c r="F1769">
        <v>10767.139648</v>
      </c>
      <c r="G1769">
        <v>20206615155</v>
      </c>
    </row>
    <row r="1770" spans="1:7">
      <c r="A1770" s="12">
        <v>43667</v>
      </c>
      <c r="B1770">
        <v>10777.529296999999</v>
      </c>
      <c r="C1770">
        <v>10841.887694999999</v>
      </c>
      <c r="D1770">
        <v>10389.599609000001</v>
      </c>
      <c r="E1770">
        <v>10599.105469</v>
      </c>
      <c r="F1770">
        <v>10599.105469</v>
      </c>
      <c r="G1770">
        <v>17130580467</v>
      </c>
    </row>
    <row r="1771" spans="1:7">
      <c r="A1771" s="12">
        <v>43668</v>
      </c>
      <c r="B1771">
        <v>10596.948242</v>
      </c>
      <c r="C1771">
        <v>10651.791015999999</v>
      </c>
      <c r="D1771">
        <v>10154.921875</v>
      </c>
      <c r="E1771">
        <v>10343.106444999999</v>
      </c>
      <c r="F1771">
        <v>10343.106444999999</v>
      </c>
      <c r="G1771">
        <v>16334414913</v>
      </c>
    </row>
    <row r="1772" spans="1:7">
      <c r="A1772" s="12">
        <v>43669</v>
      </c>
      <c r="B1772">
        <v>10346.748046999999</v>
      </c>
      <c r="C1772">
        <v>10346.748046999999</v>
      </c>
      <c r="D1772">
        <v>9883.5947269999997</v>
      </c>
      <c r="E1772">
        <v>9900.7675780000009</v>
      </c>
      <c r="F1772">
        <v>9900.7675780000009</v>
      </c>
      <c r="G1772">
        <v>17851916995</v>
      </c>
    </row>
    <row r="1773" spans="1:7">
      <c r="A1773" s="12">
        <v>43670</v>
      </c>
      <c r="B1773">
        <v>9887.7304690000001</v>
      </c>
      <c r="C1773">
        <v>9908.796875</v>
      </c>
      <c r="D1773">
        <v>9614.3066409999992</v>
      </c>
      <c r="E1773">
        <v>9811.9257809999999</v>
      </c>
      <c r="F1773">
        <v>9811.9257809999999</v>
      </c>
      <c r="G1773">
        <v>17398734322</v>
      </c>
    </row>
    <row r="1774" spans="1:7">
      <c r="A1774" s="12">
        <v>43671</v>
      </c>
      <c r="B1774">
        <v>9809.0966800000006</v>
      </c>
      <c r="C1774">
        <v>10154.253906</v>
      </c>
      <c r="D1774">
        <v>9773.9570309999999</v>
      </c>
      <c r="E1774">
        <v>9911.8417969999991</v>
      </c>
      <c r="F1774">
        <v>9911.8417969999991</v>
      </c>
      <c r="G1774">
        <v>15821952090</v>
      </c>
    </row>
    <row r="1775" spans="1:7">
      <c r="A1775" s="12">
        <v>43672</v>
      </c>
      <c r="B1775">
        <v>9913.1269530000009</v>
      </c>
      <c r="C1775">
        <v>9916.5175780000009</v>
      </c>
      <c r="D1775">
        <v>9717.9824219999991</v>
      </c>
      <c r="E1775">
        <v>9870.3037110000005</v>
      </c>
      <c r="F1775">
        <v>9870.3037110000005</v>
      </c>
      <c r="G1775">
        <v>14495714483</v>
      </c>
    </row>
    <row r="1776" spans="1:7">
      <c r="A1776" s="12">
        <v>43673</v>
      </c>
      <c r="B1776">
        <v>9871.1650389999995</v>
      </c>
      <c r="C1776">
        <v>10167.320313</v>
      </c>
      <c r="D1776">
        <v>9411.5214840000008</v>
      </c>
      <c r="E1776">
        <v>9477.6777340000008</v>
      </c>
      <c r="F1776">
        <v>9477.6777340000008</v>
      </c>
      <c r="G1776">
        <v>16817809536</v>
      </c>
    </row>
    <row r="1777" spans="1:7">
      <c r="A1777" s="12">
        <v>43674</v>
      </c>
      <c r="B1777">
        <v>9491.6269530000009</v>
      </c>
      <c r="C1777">
        <v>9575.5449219999991</v>
      </c>
      <c r="D1777">
        <v>9252.296875</v>
      </c>
      <c r="E1777">
        <v>9552.8603519999997</v>
      </c>
      <c r="F1777">
        <v>9552.8603519999997</v>
      </c>
      <c r="G1777">
        <v>13738687093</v>
      </c>
    </row>
    <row r="1778" spans="1:7">
      <c r="A1778" s="12">
        <v>43675</v>
      </c>
      <c r="B1778">
        <v>9548.1787110000005</v>
      </c>
      <c r="C1778">
        <v>9681.6484380000002</v>
      </c>
      <c r="D1778">
        <v>9472.9482420000004</v>
      </c>
      <c r="E1778">
        <v>9519.1455079999996</v>
      </c>
      <c r="F1778">
        <v>9519.1455079999996</v>
      </c>
      <c r="G1778">
        <v>13791445323</v>
      </c>
    </row>
    <row r="1779" spans="1:7">
      <c r="A1779" s="12">
        <v>43676</v>
      </c>
      <c r="B1779">
        <v>9522.3291019999997</v>
      </c>
      <c r="C1779">
        <v>9701.7597659999992</v>
      </c>
      <c r="D1779">
        <v>9437.3359380000002</v>
      </c>
      <c r="E1779">
        <v>9607.4238280000009</v>
      </c>
      <c r="F1779">
        <v>9607.4238280000009</v>
      </c>
      <c r="G1779">
        <v>13829811132</v>
      </c>
    </row>
    <row r="1780" spans="1:7">
      <c r="A1780" s="12">
        <v>43677</v>
      </c>
      <c r="B1780">
        <v>9604.0507809999999</v>
      </c>
      <c r="C1780">
        <v>10085.627930000001</v>
      </c>
      <c r="D1780">
        <v>9598.0976559999999</v>
      </c>
      <c r="E1780">
        <v>10085.627930000001</v>
      </c>
      <c r="F1780">
        <v>10085.627930000001</v>
      </c>
      <c r="G1780">
        <v>16631520648</v>
      </c>
    </row>
    <row r="1781" spans="1:7">
      <c r="A1781" s="12">
        <v>43678</v>
      </c>
      <c r="B1781">
        <v>10077.442383</v>
      </c>
      <c r="C1781">
        <v>10446.919921999999</v>
      </c>
      <c r="D1781">
        <v>9922.0195309999999</v>
      </c>
      <c r="E1781">
        <v>10399.668944999999</v>
      </c>
      <c r="F1781">
        <v>10399.668944999999</v>
      </c>
      <c r="G1781">
        <v>17165337858</v>
      </c>
    </row>
    <row r="1782" spans="1:7">
      <c r="A1782" s="12">
        <v>43679</v>
      </c>
      <c r="B1782">
        <v>10402.042969</v>
      </c>
      <c r="C1782">
        <v>10657.953125</v>
      </c>
      <c r="D1782">
        <v>10371.013671999999</v>
      </c>
      <c r="E1782">
        <v>10518.174805000001</v>
      </c>
      <c r="F1782">
        <v>10518.174805000001</v>
      </c>
      <c r="G1782">
        <v>17489094082</v>
      </c>
    </row>
    <row r="1783" spans="1:7">
      <c r="A1783" s="12">
        <v>43680</v>
      </c>
      <c r="B1783">
        <v>10519.278319999999</v>
      </c>
      <c r="C1783">
        <v>10946.78125</v>
      </c>
      <c r="D1783">
        <v>10503.504883</v>
      </c>
      <c r="E1783">
        <v>10821.726563</v>
      </c>
      <c r="F1783">
        <v>10821.726563</v>
      </c>
      <c r="G1783">
        <v>15352685061</v>
      </c>
    </row>
    <row r="1784" spans="1:7">
      <c r="A1784" s="12">
        <v>43681</v>
      </c>
      <c r="B1784">
        <v>10821.632813</v>
      </c>
      <c r="C1784">
        <v>11009.207031</v>
      </c>
      <c r="D1784">
        <v>10620.278319999999</v>
      </c>
      <c r="E1784">
        <v>10970.184569999999</v>
      </c>
      <c r="F1784">
        <v>10970.184569999999</v>
      </c>
      <c r="G1784">
        <v>16530894787</v>
      </c>
    </row>
    <row r="1785" spans="1:7">
      <c r="A1785" s="12">
        <v>43682</v>
      </c>
      <c r="B1785">
        <v>10960.735352</v>
      </c>
      <c r="C1785">
        <v>11895.091796999999</v>
      </c>
      <c r="D1785">
        <v>10960.735352</v>
      </c>
      <c r="E1785">
        <v>11805.653319999999</v>
      </c>
      <c r="F1785">
        <v>11805.653319999999</v>
      </c>
      <c r="G1785">
        <v>23875988832</v>
      </c>
    </row>
    <row r="1786" spans="1:7">
      <c r="A1786" s="12">
        <v>43683</v>
      </c>
      <c r="B1786">
        <v>11811.544921999999</v>
      </c>
      <c r="C1786">
        <v>12273.821289</v>
      </c>
      <c r="D1786">
        <v>11290.731444999999</v>
      </c>
      <c r="E1786">
        <v>11478.168944999999</v>
      </c>
      <c r="F1786">
        <v>11478.168944999999</v>
      </c>
      <c r="G1786">
        <v>23635107660</v>
      </c>
    </row>
    <row r="1787" spans="1:7">
      <c r="A1787" s="12">
        <v>43684</v>
      </c>
      <c r="B1787">
        <v>11476.193359000001</v>
      </c>
      <c r="C1787">
        <v>12036.990234000001</v>
      </c>
      <c r="D1787">
        <v>11433.701171999999</v>
      </c>
      <c r="E1787">
        <v>11941.96875</v>
      </c>
      <c r="F1787">
        <v>11941.96875</v>
      </c>
      <c r="G1787">
        <v>22194988641</v>
      </c>
    </row>
    <row r="1788" spans="1:7">
      <c r="A1788" s="12">
        <v>43685</v>
      </c>
      <c r="B1788">
        <v>11954.040039</v>
      </c>
      <c r="C1788">
        <v>11979.419921999999</v>
      </c>
      <c r="D1788">
        <v>11556.167969</v>
      </c>
      <c r="E1788">
        <v>11966.407227</v>
      </c>
      <c r="F1788">
        <v>11966.407227</v>
      </c>
      <c r="G1788">
        <v>19481591730</v>
      </c>
    </row>
    <row r="1789" spans="1:7">
      <c r="A1789" s="12">
        <v>43686</v>
      </c>
      <c r="B1789">
        <v>11953.469727</v>
      </c>
      <c r="C1789">
        <v>11970.458008</v>
      </c>
      <c r="D1789">
        <v>11709.745117</v>
      </c>
      <c r="E1789">
        <v>11862.936523</v>
      </c>
      <c r="F1789">
        <v>11862.936523</v>
      </c>
      <c r="G1789">
        <v>18339989960</v>
      </c>
    </row>
    <row r="1790" spans="1:7">
      <c r="A1790" s="12">
        <v>43687</v>
      </c>
      <c r="B1790">
        <v>11861.556640999999</v>
      </c>
      <c r="C1790">
        <v>11915.655273</v>
      </c>
      <c r="D1790">
        <v>11323.898438</v>
      </c>
      <c r="E1790">
        <v>11354.024414</v>
      </c>
      <c r="F1790">
        <v>11354.024414</v>
      </c>
      <c r="G1790">
        <v>18125355447</v>
      </c>
    </row>
    <row r="1791" spans="1:7">
      <c r="A1791" s="12">
        <v>43688</v>
      </c>
      <c r="B1791">
        <v>11349.740234000001</v>
      </c>
      <c r="C1791">
        <v>11523.579102</v>
      </c>
      <c r="D1791">
        <v>11248.294921999999</v>
      </c>
      <c r="E1791">
        <v>11523.579102</v>
      </c>
      <c r="F1791">
        <v>11523.579102</v>
      </c>
      <c r="G1791">
        <v>15774371518</v>
      </c>
    </row>
    <row r="1792" spans="1:7">
      <c r="A1792" s="12">
        <v>43689</v>
      </c>
      <c r="B1792">
        <v>11528.189453000001</v>
      </c>
      <c r="C1792">
        <v>11528.189453000001</v>
      </c>
      <c r="D1792">
        <v>11320.951171999999</v>
      </c>
      <c r="E1792">
        <v>11382.616211</v>
      </c>
      <c r="F1792">
        <v>11382.616211</v>
      </c>
      <c r="G1792">
        <v>13647198229</v>
      </c>
    </row>
    <row r="1793" spans="1:7">
      <c r="A1793" s="12">
        <v>43690</v>
      </c>
      <c r="B1793">
        <v>11385.052734000001</v>
      </c>
      <c r="C1793">
        <v>11420.049805000001</v>
      </c>
      <c r="D1793">
        <v>10830.327148</v>
      </c>
      <c r="E1793">
        <v>10895.830078000001</v>
      </c>
      <c r="F1793">
        <v>10895.830078000001</v>
      </c>
      <c r="G1793">
        <v>16681503537</v>
      </c>
    </row>
    <row r="1794" spans="1:7">
      <c r="A1794" s="12">
        <v>43691</v>
      </c>
      <c r="B1794">
        <v>10889.487305000001</v>
      </c>
      <c r="C1794">
        <v>10889.556640999999</v>
      </c>
      <c r="D1794">
        <v>10028.135742</v>
      </c>
      <c r="E1794">
        <v>10051.704102</v>
      </c>
      <c r="F1794">
        <v>10051.704102</v>
      </c>
      <c r="G1794">
        <v>19990838300</v>
      </c>
    </row>
    <row r="1795" spans="1:7">
      <c r="A1795" s="12">
        <v>43692</v>
      </c>
      <c r="B1795">
        <v>10038.421875</v>
      </c>
      <c r="C1795">
        <v>10437.411133</v>
      </c>
      <c r="D1795">
        <v>9675.3164059999999</v>
      </c>
      <c r="E1795">
        <v>10311.545898</v>
      </c>
      <c r="F1795">
        <v>10311.545898</v>
      </c>
      <c r="G1795">
        <v>22899115082</v>
      </c>
    </row>
    <row r="1796" spans="1:7">
      <c r="A1796" s="12">
        <v>43693</v>
      </c>
      <c r="B1796">
        <v>10319.419921999999</v>
      </c>
      <c r="C1796">
        <v>10524.349609000001</v>
      </c>
      <c r="D1796">
        <v>9855.4785159999992</v>
      </c>
      <c r="E1796">
        <v>10374.338867</v>
      </c>
      <c r="F1796">
        <v>10374.338867</v>
      </c>
      <c r="G1796">
        <v>20228207096</v>
      </c>
    </row>
    <row r="1797" spans="1:7">
      <c r="A1797" s="12">
        <v>43694</v>
      </c>
      <c r="B1797">
        <v>10358.722656</v>
      </c>
      <c r="C1797">
        <v>10452.625</v>
      </c>
      <c r="D1797">
        <v>10086.698242</v>
      </c>
      <c r="E1797">
        <v>10231.744140999999</v>
      </c>
      <c r="F1797">
        <v>10231.744140999999</v>
      </c>
      <c r="G1797">
        <v>13778035685</v>
      </c>
    </row>
    <row r="1798" spans="1:7">
      <c r="A1798" s="12">
        <v>43695</v>
      </c>
      <c r="B1798">
        <v>10233.005859000001</v>
      </c>
      <c r="C1798">
        <v>10487.070313</v>
      </c>
      <c r="D1798">
        <v>10119.094727</v>
      </c>
      <c r="E1798">
        <v>10345.810546999999</v>
      </c>
      <c r="F1798">
        <v>10345.810546999999</v>
      </c>
      <c r="G1798">
        <v>12999813869</v>
      </c>
    </row>
    <row r="1799" spans="1:7">
      <c r="A1799" s="12">
        <v>43696</v>
      </c>
      <c r="B1799">
        <v>10350.283203000001</v>
      </c>
      <c r="C1799">
        <v>10916.053711</v>
      </c>
      <c r="D1799">
        <v>10313.204102</v>
      </c>
      <c r="E1799">
        <v>10916.053711</v>
      </c>
      <c r="F1799">
        <v>10916.053711</v>
      </c>
      <c r="G1799">
        <v>16038264603</v>
      </c>
    </row>
    <row r="1800" spans="1:7">
      <c r="A1800" s="12">
        <v>43697</v>
      </c>
      <c r="B1800">
        <v>10916.346680000001</v>
      </c>
      <c r="C1800">
        <v>10947.041992</v>
      </c>
      <c r="D1800">
        <v>10618.960938</v>
      </c>
      <c r="E1800">
        <v>10763.232421999999</v>
      </c>
      <c r="F1800">
        <v>10763.232421999999</v>
      </c>
      <c r="G1800">
        <v>15053082175</v>
      </c>
    </row>
    <row r="1801" spans="1:7">
      <c r="A1801" s="12">
        <v>43698</v>
      </c>
      <c r="B1801">
        <v>10764.572265999999</v>
      </c>
      <c r="C1801">
        <v>10798.729492</v>
      </c>
      <c r="D1801">
        <v>9962.7216800000006</v>
      </c>
      <c r="E1801">
        <v>10138.049805000001</v>
      </c>
      <c r="F1801">
        <v>10138.049805000001</v>
      </c>
      <c r="G1801">
        <v>19473084768</v>
      </c>
    </row>
    <row r="1802" spans="1:7">
      <c r="A1802" s="12">
        <v>43699</v>
      </c>
      <c r="B1802">
        <v>10142.521484000001</v>
      </c>
      <c r="C1802">
        <v>10232.996094</v>
      </c>
      <c r="D1802">
        <v>9831.4628909999992</v>
      </c>
      <c r="E1802">
        <v>10131.055664</v>
      </c>
      <c r="F1802">
        <v>10131.055664</v>
      </c>
      <c r="G1802">
        <v>17097508856</v>
      </c>
    </row>
    <row r="1803" spans="1:7">
      <c r="A1803" s="12">
        <v>43700</v>
      </c>
      <c r="B1803">
        <v>10136.309569999999</v>
      </c>
      <c r="C1803">
        <v>10442.443359000001</v>
      </c>
      <c r="D1803">
        <v>10078.192383</v>
      </c>
      <c r="E1803">
        <v>10407.964844</v>
      </c>
      <c r="F1803">
        <v>10407.964844</v>
      </c>
      <c r="G1803">
        <v>15627023886</v>
      </c>
    </row>
    <row r="1804" spans="1:7">
      <c r="A1804" s="12">
        <v>43701</v>
      </c>
      <c r="B1804">
        <v>10407.644531</v>
      </c>
      <c r="C1804">
        <v>10418.020508</v>
      </c>
      <c r="D1804">
        <v>9982.296875</v>
      </c>
      <c r="E1804">
        <v>10159.960938</v>
      </c>
      <c r="F1804">
        <v>10159.960938</v>
      </c>
      <c r="G1804">
        <v>15451030650</v>
      </c>
    </row>
    <row r="1805" spans="1:7">
      <c r="A1805" s="12">
        <v>43702</v>
      </c>
      <c r="B1805">
        <v>10160.737305000001</v>
      </c>
      <c r="C1805">
        <v>10304.622069999999</v>
      </c>
      <c r="D1805">
        <v>10008.789063</v>
      </c>
      <c r="E1805">
        <v>10138.517578000001</v>
      </c>
      <c r="F1805">
        <v>10138.517578000001</v>
      </c>
      <c r="G1805">
        <v>14153856610</v>
      </c>
    </row>
    <row r="1806" spans="1:7">
      <c r="A1806" s="12">
        <v>43703</v>
      </c>
      <c r="B1806">
        <v>10126.299805000001</v>
      </c>
      <c r="C1806">
        <v>10512.328125</v>
      </c>
      <c r="D1806">
        <v>10126.299805000001</v>
      </c>
      <c r="E1806">
        <v>10370.820313</v>
      </c>
      <c r="F1806">
        <v>10370.820313</v>
      </c>
      <c r="G1806">
        <v>18438654080</v>
      </c>
    </row>
    <row r="1807" spans="1:7">
      <c r="A1807" s="12">
        <v>43704</v>
      </c>
      <c r="B1807">
        <v>10372.826171999999</v>
      </c>
      <c r="C1807">
        <v>10381.328125</v>
      </c>
      <c r="D1807">
        <v>10087.300781</v>
      </c>
      <c r="E1807">
        <v>10185.5</v>
      </c>
      <c r="F1807">
        <v>10185.5</v>
      </c>
      <c r="G1807">
        <v>14762609503</v>
      </c>
    </row>
    <row r="1808" spans="1:7">
      <c r="A1808" s="12">
        <v>43705</v>
      </c>
      <c r="B1808">
        <v>10203.426758</v>
      </c>
      <c r="C1808">
        <v>10279.366211</v>
      </c>
      <c r="D1808">
        <v>9716.65625</v>
      </c>
      <c r="E1808">
        <v>9754.4228519999997</v>
      </c>
      <c r="F1808">
        <v>9754.4228519999997</v>
      </c>
      <c r="G1808">
        <v>17603790323</v>
      </c>
    </row>
    <row r="1809" spans="1:7">
      <c r="A1809" s="12">
        <v>43706</v>
      </c>
      <c r="B1809">
        <v>9756.7861329999996</v>
      </c>
      <c r="C1809">
        <v>9756.7861329999996</v>
      </c>
      <c r="D1809">
        <v>9421.6298829999996</v>
      </c>
      <c r="E1809">
        <v>9510.2001949999994</v>
      </c>
      <c r="F1809">
        <v>9510.2001949999994</v>
      </c>
      <c r="G1809">
        <v>17045878501</v>
      </c>
    </row>
    <row r="1810" spans="1:7">
      <c r="A1810" s="12">
        <v>43707</v>
      </c>
      <c r="B1810">
        <v>9514.8447269999997</v>
      </c>
      <c r="C1810">
        <v>9656.1240230000003</v>
      </c>
      <c r="D1810">
        <v>9428.3027340000008</v>
      </c>
      <c r="E1810">
        <v>9598.1738280000009</v>
      </c>
      <c r="F1810">
        <v>9598.1738280000009</v>
      </c>
      <c r="G1810">
        <v>13595263986</v>
      </c>
    </row>
    <row r="1811" spans="1:7">
      <c r="A1811" s="12">
        <v>43708</v>
      </c>
      <c r="B1811">
        <v>9597.5390630000002</v>
      </c>
      <c r="C1811">
        <v>9673.2207030000009</v>
      </c>
      <c r="D1811">
        <v>9531.7998050000006</v>
      </c>
      <c r="E1811">
        <v>9630.6640630000002</v>
      </c>
      <c r="F1811">
        <v>9630.6640630000002</v>
      </c>
      <c r="G1811">
        <v>11454806419</v>
      </c>
    </row>
    <row r="1812" spans="1:7">
      <c r="A1812" s="12">
        <v>43709</v>
      </c>
      <c r="B1812">
        <v>9630.5927730000003</v>
      </c>
      <c r="C1812">
        <v>9796.7558590000008</v>
      </c>
      <c r="D1812">
        <v>9582.9443360000005</v>
      </c>
      <c r="E1812">
        <v>9757.9707030000009</v>
      </c>
      <c r="F1812">
        <v>9757.9707030000009</v>
      </c>
      <c r="G1812">
        <v>11445355859</v>
      </c>
    </row>
    <row r="1813" spans="1:7">
      <c r="A1813" s="12">
        <v>43710</v>
      </c>
      <c r="B1813">
        <v>9757.4736329999996</v>
      </c>
      <c r="C1813">
        <v>10396.591796999999</v>
      </c>
      <c r="D1813">
        <v>9730.6503909999992</v>
      </c>
      <c r="E1813">
        <v>10346.760742</v>
      </c>
      <c r="F1813">
        <v>10346.760742</v>
      </c>
      <c r="G1813">
        <v>17248102294</v>
      </c>
    </row>
    <row r="1814" spans="1:7">
      <c r="A1814" s="12">
        <v>43711</v>
      </c>
      <c r="B1814">
        <v>10345.725586</v>
      </c>
      <c r="C1814">
        <v>10736.104492</v>
      </c>
      <c r="D1814">
        <v>10308.547852</v>
      </c>
      <c r="E1814">
        <v>10623.540039</v>
      </c>
      <c r="F1814">
        <v>10623.540039</v>
      </c>
      <c r="G1814">
        <v>19384917989</v>
      </c>
    </row>
    <row r="1815" spans="1:7">
      <c r="A1815" s="12">
        <v>43712</v>
      </c>
      <c r="B1815">
        <v>10621.180664</v>
      </c>
      <c r="C1815">
        <v>10762.644531</v>
      </c>
      <c r="D1815">
        <v>10434.709961</v>
      </c>
      <c r="E1815">
        <v>10594.493164</v>
      </c>
      <c r="F1815">
        <v>10594.493164</v>
      </c>
      <c r="G1815">
        <v>16742664769</v>
      </c>
    </row>
    <row r="1816" spans="1:7">
      <c r="A1816" s="12">
        <v>43713</v>
      </c>
      <c r="B1816">
        <v>10588.183594</v>
      </c>
      <c r="C1816">
        <v>10627.269531</v>
      </c>
      <c r="D1816">
        <v>10516.417969</v>
      </c>
      <c r="E1816">
        <v>10575.533203000001</v>
      </c>
      <c r="F1816">
        <v>10575.533203000001</v>
      </c>
      <c r="G1816">
        <v>14551239508</v>
      </c>
    </row>
    <row r="1817" spans="1:7">
      <c r="A1817" s="12">
        <v>43714</v>
      </c>
      <c r="B1817">
        <v>10578.198242</v>
      </c>
      <c r="C1817">
        <v>10898.761719</v>
      </c>
      <c r="D1817">
        <v>10292.299805000001</v>
      </c>
      <c r="E1817">
        <v>10353.302734000001</v>
      </c>
      <c r="F1817">
        <v>10353.302734000001</v>
      </c>
      <c r="G1817">
        <v>19536574783</v>
      </c>
    </row>
    <row r="1818" spans="1:7">
      <c r="A1818" s="12">
        <v>43715</v>
      </c>
      <c r="B1818">
        <v>10353.931640999999</v>
      </c>
      <c r="C1818">
        <v>10558.673828000001</v>
      </c>
      <c r="D1818">
        <v>10348.918944999999</v>
      </c>
      <c r="E1818">
        <v>10517.254883</v>
      </c>
      <c r="F1818">
        <v>10517.254883</v>
      </c>
      <c r="G1818">
        <v>15307366476</v>
      </c>
    </row>
    <row r="1819" spans="1:7">
      <c r="A1819" s="12">
        <v>43716</v>
      </c>
      <c r="B1819">
        <v>10518.114258</v>
      </c>
      <c r="C1819">
        <v>10595.637694999999</v>
      </c>
      <c r="D1819">
        <v>10409.090819999999</v>
      </c>
      <c r="E1819">
        <v>10441.276367</v>
      </c>
      <c r="F1819">
        <v>10441.276367</v>
      </c>
      <c r="G1819">
        <v>13670567493</v>
      </c>
    </row>
    <row r="1820" spans="1:7">
      <c r="A1820" s="12">
        <v>43717</v>
      </c>
      <c r="B1820">
        <v>10443.228515999999</v>
      </c>
      <c r="C1820">
        <v>10450.311523</v>
      </c>
      <c r="D1820">
        <v>10144.929688</v>
      </c>
      <c r="E1820">
        <v>10334.974609000001</v>
      </c>
      <c r="F1820">
        <v>10334.974609000001</v>
      </c>
      <c r="G1820">
        <v>17595943368</v>
      </c>
    </row>
    <row r="1821" spans="1:7">
      <c r="A1821" s="12">
        <v>43718</v>
      </c>
      <c r="B1821">
        <v>10336.408203000001</v>
      </c>
      <c r="C1821">
        <v>10394.353515999999</v>
      </c>
      <c r="D1821">
        <v>10020.573242</v>
      </c>
      <c r="E1821">
        <v>10115.975586</v>
      </c>
      <c r="F1821">
        <v>10115.975586</v>
      </c>
      <c r="G1821">
        <v>14906809639</v>
      </c>
    </row>
    <row r="1822" spans="1:7">
      <c r="A1822" s="12">
        <v>43719</v>
      </c>
      <c r="B1822">
        <v>10123.035156</v>
      </c>
      <c r="C1822">
        <v>10215.948242</v>
      </c>
      <c r="D1822">
        <v>9980.7763670000004</v>
      </c>
      <c r="E1822">
        <v>10178.372069999999</v>
      </c>
      <c r="F1822">
        <v>10178.372069999999</v>
      </c>
      <c r="G1822">
        <v>15428063426</v>
      </c>
    </row>
    <row r="1823" spans="1:7">
      <c r="A1823" s="12">
        <v>43720</v>
      </c>
      <c r="B1823">
        <v>10176.819336</v>
      </c>
      <c r="C1823">
        <v>10442.253906</v>
      </c>
      <c r="D1823">
        <v>10099.242188</v>
      </c>
      <c r="E1823">
        <v>10410.126953000001</v>
      </c>
      <c r="F1823">
        <v>10410.126953000001</v>
      </c>
      <c r="G1823">
        <v>15323563925</v>
      </c>
    </row>
    <row r="1824" spans="1:7">
      <c r="A1824" s="12">
        <v>43721</v>
      </c>
      <c r="B1824">
        <v>10415.362305000001</v>
      </c>
      <c r="C1824">
        <v>10441.489258</v>
      </c>
      <c r="D1824">
        <v>10226.596680000001</v>
      </c>
      <c r="E1824">
        <v>10360.546875</v>
      </c>
      <c r="F1824">
        <v>10360.546875</v>
      </c>
      <c r="G1824">
        <v>14109864675</v>
      </c>
    </row>
    <row r="1825" spans="1:7">
      <c r="A1825" s="12">
        <v>43722</v>
      </c>
      <c r="B1825">
        <v>10345.403319999999</v>
      </c>
      <c r="C1825">
        <v>10422.133789</v>
      </c>
      <c r="D1825">
        <v>10291.694336</v>
      </c>
      <c r="E1825">
        <v>10358.048828000001</v>
      </c>
      <c r="F1825">
        <v>10358.048828000001</v>
      </c>
      <c r="G1825">
        <v>13468713124</v>
      </c>
    </row>
    <row r="1826" spans="1:7">
      <c r="A1826" s="12">
        <v>43723</v>
      </c>
      <c r="B1826">
        <v>10356.465819999999</v>
      </c>
      <c r="C1826">
        <v>10387.035156</v>
      </c>
      <c r="D1826">
        <v>10313.092773</v>
      </c>
      <c r="E1826">
        <v>10347.712890999999</v>
      </c>
      <c r="F1826">
        <v>10347.712890999999</v>
      </c>
      <c r="G1826">
        <v>12043433567</v>
      </c>
    </row>
    <row r="1827" spans="1:7">
      <c r="A1827" s="12">
        <v>43724</v>
      </c>
      <c r="B1827">
        <v>10347.222656</v>
      </c>
      <c r="C1827">
        <v>10386.867188</v>
      </c>
      <c r="D1827">
        <v>10189.744140999999</v>
      </c>
      <c r="E1827">
        <v>10276.793944999999</v>
      </c>
      <c r="F1827">
        <v>10276.793944999999</v>
      </c>
      <c r="G1827">
        <v>15160167779</v>
      </c>
    </row>
    <row r="1828" spans="1:7">
      <c r="A1828" s="12">
        <v>43725</v>
      </c>
      <c r="B1828">
        <v>10281.513671999999</v>
      </c>
      <c r="C1828">
        <v>10296.771484000001</v>
      </c>
      <c r="D1828">
        <v>10199.739258</v>
      </c>
      <c r="E1828">
        <v>10241.272461</v>
      </c>
      <c r="F1828">
        <v>10241.272461</v>
      </c>
      <c r="G1828">
        <v>15304603363</v>
      </c>
    </row>
    <row r="1829" spans="1:7">
      <c r="A1829" s="12">
        <v>43726</v>
      </c>
      <c r="B1829">
        <v>10247.795898</v>
      </c>
      <c r="C1829">
        <v>10275.928711</v>
      </c>
      <c r="D1829">
        <v>10191.469727</v>
      </c>
      <c r="E1829">
        <v>10198.248046999999</v>
      </c>
      <c r="F1829">
        <v>10198.248046999999</v>
      </c>
      <c r="G1829">
        <v>16169268880</v>
      </c>
    </row>
    <row r="1830" spans="1:7">
      <c r="A1830" s="12">
        <v>43727</v>
      </c>
      <c r="B1830">
        <v>10200.496094</v>
      </c>
      <c r="C1830">
        <v>10295.668944999999</v>
      </c>
      <c r="D1830">
        <v>9851.6923829999996</v>
      </c>
      <c r="E1830">
        <v>10266.415039</v>
      </c>
      <c r="F1830">
        <v>10266.415039</v>
      </c>
      <c r="G1830">
        <v>19937691247</v>
      </c>
    </row>
    <row r="1831" spans="1:7">
      <c r="A1831" s="12">
        <v>43728</v>
      </c>
      <c r="B1831">
        <v>10266.318359000001</v>
      </c>
      <c r="C1831">
        <v>10285.872069999999</v>
      </c>
      <c r="D1831">
        <v>10132.186523</v>
      </c>
      <c r="E1831">
        <v>10181.641602</v>
      </c>
      <c r="F1831">
        <v>10181.641602</v>
      </c>
      <c r="G1831">
        <v>14734189639</v>
      </c>
    </row>
    <row r="1832" spans="1:7">
      <c r="A1832" s="12">
        <v>43729</v>
      </c>
      <c r="B1832">
        <v>10183.648438</v>
      </c>
      <c r="C1832">
        <v>10188.097656</v>
      </c>
      <c r="D1832">
        <v>10000.708008</v>
      </c>
      <c r="E1832">
        <v>10019.716796999999</v>
      </c>
      <c r="F1832">
        <v>10019.716796999999</v>
      </c>
      <c r="G1832">
        <v>13425266806</v>
      </c>
    </row>
    <row r="1833" spans="1:7">
      <c r="A1833" s="12">
        <v>43730</v>
      </c>
      <c r="B1833">
        <v>10024.115234000001</v>
      </c>
      <c r="C1833">
        <v>10074.444336</v>
      </c>
      <c r="D1833">
        <v>9922.5332030000009</v>
      </c>
      <c r="E1833">
        <v>10070.392578000001</v>
      </c>
      <c r="F1833">
        <v>10070.392578000001</v>
      </c>
      <c r="G1833">
        <v>13199651698</v>
      </c>
    </row>
    <row r="1834" spans="1:7">
      <c r="A1834" s="12">
        <v>43731</v>
      </c>
      <c r="B1834">
        <v>10067.962890999999</v>
      </c>
      <c r="C1834">
        <v>10074.238281</v>
      </c>
      <c r="D1834">
        <v>9727.1435550000006</v>
      </c>
      <c r="E1834">
        <v>9729.3242190000001</v>
      </c>
      <c r="F1834">
        <v>9729.3242190000001</v>
      </c>
      <c r="G1834">
        <v>15144925408</v>
      </c>
    </row>
    <row r="1835" spans="1:7">
      <c r="A1835" s="12">
        <v>43732</v>
      </c>
      <c r="B1835">
        <v>9729.3212889999995</v>
      </c>
      <c r="C1835">
        <v>9804.3173829999996</v>
      </c>
      <c r="D1835">
        <v>8370.8017579999996</v>
      </c>
      <c r="E1835">
        <v>8620.5664059999999</v>
      </c>
      <c r="F1835">
        <v>8620.5664059999999</v>
      </c>
      <c r="G1835">
        <v>25002886689</v>
      </c>
    </row>
    <row r="1836" spans="1:7">
      <c r="A1836" s="12">
        <v>43733</v>
      </c>
      <c r="B1836">
        <v>8603.4287110000005</v>
      </c>
      <c r="C1836">
        <v>8744.828125</v>
      </c>
      <c r="D1836">
        <v>8325.3964840000008</v>
      </c>
      <c r="E1836">
        <v>8486.9931639999995</v>
      </c>
      <c r="F1836">
        <v>8486.9931639999995</v>
      </c>
      <c r="G1836">
        <v>21744728353</v>
      </c>
    </row>
    <row r="1837" spans="1:7">
      <c r="A1837" s="12">
        <v>43734</v>
      </c>
      <c r="B1837">
        <v>8487.6699219999991</v>
      </c>
      <c r="C1837">
        <v>8515.6855469999991</v>
      </c>
      <c r="D1837">
        <v>7895.6293949999999</v>
      </c>
      <c r="E1837">
        <v>8118.9677730000003</v>
      </c>
      <c r="F1837">
        <v>8118.9677730000003</v>
      </c>
      <c r="G1837">
        <v>19258205289</v>
      </c>
    </row>
    <row r="1838" spans="1:7">
      <c r="A1838" s="12">
        <v>43735</v>
      </c>
      <c r="B1838">
        <v>8113.1010740000002</v>
      </c>
      <c r="C1838">
        <v>8271.5205079999996</v>
      </c>
      <c r="D1838">
        <v>7965.9228519999997</v>
      </c>
      <c r="E1838">
        <v>8251.8457030000009</v>
      </c>
      <c r="F1838">
        <v>8251.8457030000009</v>
      </c>
      <c r="G1838">
        <v>16408941156</v>
      </c>
    </row>
    <row r="1839" spans="1:7">
      <c r="A1839" s="12">
        <v>43736</v>
      </c>
      <c r="B1839">
        <v>8251.2734380000002</v>
      </c>
      <c r="C1839">
        <v>8285.6171880000002</v>
      </c>
      <c r="D1839">
        <v>8125.4316410000001</v>
      </c>
      <c r="E1839">
        <v>8245.9150389999995</v>
      </c>
      <c r="F1839">
        <v>8245.9150389999995</v>
      </c>
      <c r="G1839">
        <v>14141152736</v>
      </c>
    </row>
    <row r="1840" spans="1:7">
      <c r="A1840" s="12">
        <v>43737</v>
      </c>
      <c r="B1840">
        <v>8246.0371090000008</v>
      </c>
      <c r="C1840">
        <v>8261.7070309999999</v>
      </c>
      <c r="D1840">
        <v>7990.4970700000003</v>
      </c>
      <c r="E1840">
        <v>8104.185547</v>
      </c>
      <c r="F1840">
        <v>8104.185547</v>
      </c>
      <c r="G1840">
        <v>13034629109</v>
      </c>
    </row>
    <row r="1841" spans="1:7">
      <c r="A1841" s="12">
        <v>43738</v>
      </c>
      <c r="B1841">
        <v>8104.2265630000002</v>
      </c>
      <c r="C1841">
        <v>8314.2314449999994</v>
      </c>
      <c r="D1841">
        <v>7830.7587890000004</v>
      </c>
      <c r="E1841">
        <v>8293.8681639999995</v>
      </c>
      <c r="F1841">
        <v>8293.8681639999995</v>
      </c>
      <c r="G1841">
        <v>17115474183</v>
      </c>
    </row>
    <row r="1842" spans="1:7">
      <c r="A1842" s="12">
        <v>43739</v>
      </c>
      <c r="B1842">
        <v>8299.7207030000009</v>
      </c>
      <c r="C1842">
        <v>8497.6923829999996</v>
      </c>
      <c r="D1842">
        <v>8232.6796880000002</v>
      </c>
      <c r="E1842">
        <v>8343.2763670000004</v>
      </c>
      <c r="F1842">
        <v>8343.2763670000004</v>
      </c>
      <c r="G1842">
        <v>15305343413</v>
      </c>
    </row>
    <row r="1843" spans="1:7">
      <c r="A1843" s="12">
        <v>43740</v>
      </c>
      <c r="B1843">
        <v>8344.2128909999992</v>
      </c>
      <c r="C1843">
        <v>8393.0419920000004</v>
      </c>
      <c r="D1843">
        <v>8227.6953130000002</v>
      </c>
      <c r="E1843">
        <v>8393.0419920000004</v>
      </c>
      <c r="F1843">
        <v>8393.0419920000004</v>
      </c>
      <c r="G1843">
        <v>13125712443</v>
      </c>
    </row>
    <row r="1844" spans="1:7">
      <c r="A1844" s="12">
        <v>43741</v>
      </c>
      <c r="B1844">
        <v>8390.7744139999995</v>
      </c>
      <c r="C1844">
        <v>8414.2275389999995</v>
      </c>
      <c r="D1844">
        <v>8146.4370120000003</v>
      </c>
      <c r="E1844">
        <v>8259.9921880000002</v>
      </c>
      <c r="F1844">
        <v>8259.9921880000002</v>
      </c>
      <c r="G1844">
        <v>13668823409</v>
      </c>
    </row>
    <row r="1845" spans="1:7">
      <c r="A1845" s="12">
        <v>43742</v>
      </c>
      <c r="B1845">
        <v>8259.4941409999992</v>
      </c>
      <c r="C1845">
        <v>8260.0556639999995</v>
      </c>
      <c r="D1845">
        <v>8151.2368159999996</v>
      </c>
      <c r="E1845">
        <v>8205.9394530000009</v>
      </c>
      <c r="F1845">
        <v>8205.9394530000009</v>
      </c>
      <c r="G1845">
        <v>13139456229</v>
      </c>
    </row>
    <row r="1846" spans="1:7">
      <c r="A1846" s="12">
        <v>43743</v>
      </c>
      <c r="B1846">
        <v>8210.1494139999995</v>
      </c>
      <c r="C1846">
        <v>8215.5263670000004</v>
      </c>
      <c r="D1846">
        <v>8071.1206050000001</v>
      </c>
      <c r="E1846">
        <v>8151.5004879999997</v>
      </c>
      <c r="F1846">
        <v>8151.5004879999997</v>
      </c>
      <c r="G1846">
        <v>12200497197</v>
      </c>
    </row>
    <row r="1847" spans="1:7">
      <c r="A1847" s="12">
        <v>43744</v>
      </c>
      <c r="B1847">
        <v>8149.876953</v>
      </c>
      <c r="C1847">
        <v>8161.4101559999999</v>
      </c>
      <c r="D1847">
        <v>7958.8505859999996</v>
      </c>
      <c r="E1847">
        <v>7988.1557620000003</v>
      </c>
      <c r="F1847">
        <v>7988.1557620000003</v>
      </c>
      <c r="G1847">
        <v>13160830305</v>
      </c>
    </row>
    <row r="1848" spans="1:7">
      <c r="A1848" s="12">
        <v>43745</v>
      </c>
      <c r="B1848">
        <v>7989.1206050000001</v>
      </c>
      <c r="C1848">
        <v>8308.4501949999994</v>
      </c>
      <c r="D1848">
        <v>7905.7661129999997</v>
      </c>
      <c r="E1848">
        <v>8245.6230469999991</v>
      </c>
      <c r="F1848">
        <v>8245.6230469999991</v>
      </c>
      <c r="G1848">
        <v>18009742607</v>
      </c>
    </row>
    <row r="1849" spans="1:7">
      <c r="A1849" s="12">
        <v>43746</v>
      </c>
      <c r="B1849">
        <v>8246.8496090000008</v>
      </c>
      <c r="C1849">
        <v>8332.7148440000001</v>
      </c>
      <c r="D1849">
        <v>8185.7631840000004</v>
      </c>
      <c r="E1849">
        <v>8228.7832030000009</v>
      </c>
      <c r="F1849">
        <v>8228.7832030000009</v>
      </c>
      <c r="G1849">
        <v>15592264032</v>
      </c>
    </row>
    <row r="1850" spans="1:7">
      <c r="A1850" s="12">
        <v>43747</v>
      </c>
      <c r="B1850">
        <v>8229.8408199999994</v>
      </c>
      <c r="C1850">
        <v>8627.7060550000006</v>
      </c>
      <c r="D1850">
        <v>8169.298828</v>
      </c>
      <c r="E1850">
        <v>8595.7402340000008</v>
      </c>
      <c r="F1850">
        <v>8595.7402340000008</v>
      </c>
      <c r="G1850">
        <v>19384942333</v>
      </c>
    </row>
    <row r="1851" spans="1:7">
      <c r="A1851" s="12">
        <v>43748</v>
      </c>
      <c r="B1851">
        <v>8585.2802730000003</v>
      </c>
      <c r="C1851">
        <v>8625.2724610000005</v>
      </c>
      <c r="D1851">
        <v>8471.9335940000001</v>
      </c>
      <c r="E1851">
        <v>8586.4736329999996</v>
      </c>
      <c r="F1851">
        <v>8586.4736329999996</v>
      </c>
      <c r="G1851">
        <v>17618660671</v>
      </c>
    </row>
    <row r="1852" spans="1:7">
      <c r="A1852" s="12">
        <v>43749</v>
      </c>
      <c r="B1852">
        <v>8585.2626949999994</v>
      </c>
      <c r="C1852">
        <v>8721.7802730000003</v>
      </c>
      <c r="D1852">
        <v>8316.1816409999992</v>
      </c>
      <c r="E1852">
        <v>8321.7568360000005</v>
      </c>
      <c r="F1852">
        <v>8321.7568360000005</v>
      </c>
      <c r="G1852">
        <v>19604381101</v>
      </c>
    </row>
    <row r="1853" spans="1:7">
      <c r="A1853" s="12">
        <v>43750</v>
      </c>
      <c r="B1853">
        <v>8315.6650389999995</v>
      </c>
      <c r="C1853">
        <v>8415.2421880000002</v>
      </c>
      <c r="D1853">
        <v>8313.3408199999994</v>
      </c>
      <c r="E1853">
        <v>8336.5556639999995</v>
      </c>
      <c r="F1853">
        <v>8336.5556639999995</v>
      </c>
      <c r="G1853">
        <v>14532641605</v>
      </c>
    </row>
    <row r="1854" spans="1:7">
      <c r="A1854" s="12">
        <v>43751</v>
      </c>
      <c r="B1854">
        <v>8336.9023440000001</v>
      </c>
      <c r="C1854">
        <v>8470.9882809999999</v>
      </c>
      <c r="D1854">
        <v>8276.6123050000006</v>
      </c>
      <c r="E1854">
        <v>8321.0058590000008</v>
      </c>
      <c r="F1854">
        <v>8321.0058590000008</v>
      </c>
      <c r="G1854">
        <v>13808286059</v>
      </c>
    </row>
    <row r="1855" spans="1:7">
      <c r="A1855" s="12">
        <v>43752</v>
      </c>
      <c r="B1855">
        <v>8320.8320309999999</v>
      </c>
      <c r="C1855">
        <v>8390.2089840000008</v>
      </c>
      <c r="D1855">
        <v>8284.1308590000008</v>
      </c>
      <c r="E1855">
        <v>8374.6865230000003</v>
      </c>
      <c r="F1855">
        <v>8374.6865230000003</v>
      </c>
      <c r="G1855">
        <v>15151387859</v>
      </c>
    </row>
    <row r="1856" spans="1:7">
      <c r="A1856" s="12">
        <v>43753</v>
      </c>
      <c r="B1856">
        <v>8373.4580079999996</v>
      </c>
      <c r="C1856">
        <v>8410.7148440000001</v>
      </c>
      <c r="D1856">
        <v>8182.7065430000002</v>
      </c>
      <c r="E1856">
        <v>8205.3691409999992</v>
      </c>
      <c r="F1856">
        <v>8205.3691409999992</v>
      </c>
      <c r="G1856">
        <v>15220412632</v>
      </c>
    </row>
    <row r="1857" spans="1:7">
      <c r="A1857" s="12">
        <v>43754</v>
      </c>
      <c r="B1857">
        <v>8204.6748050000006</v>
      </c>
      <c r="C1857">
        <v>8216.8125</v>
      </c>
      <c r="D1857">
        <v>7985.0898440000001</v>
      </c>
      <c r="E1857">
        <v>8047.5268550000001</v>
      </c>
      <c r="F1857">
        <v>8047.5268550000001</v>
      </c>
      <c r="G1857">
        <v>16071646996</v>
      </c>
    </row>
    <row r="1858" spans="1:7">
      <c r="A1858" s="12">
        <v>43755</v>
      </c>
      <c r="B1858">
        <v>8047.8125</v>
      </c>
      <c r="C1858">
        <v>8134.8315430000002</v>
      </c>
      <c r="D1858">
        <v>8000.9428710000002</v>
      </c>
      <c r="E1858">
        <v>8103.9111329999996</v>
      </c>
      <c r="F1858">
        <v>8103.9111329999996</v>
      </c>
      <c r="G1858">
        <v>14313052244</v>
      </c>
    </row>
    <row r="1859" spans="1:7">
      <c r="A1859" s="12">
        <v>43756</v>
      </c>
      <c r="B1859">
        <v>8100.9335940000001</v>
      </c>
      <c r="C1859">
        <v>8138.4135740000002</v>
      </c>
      <c r="D1859">
        <v>7902.1640630000002</v>
      </c>
      <c r="E1859">
        <v>7973.2075199999999</v>
      </c>
      <c r="F1859">
        <v>7973.2075199999999</v>
      </c>
      <c r="G1859">
        <v>15651592610</v>
      </c>
    </row>
    <row r="1860" spans="1:7">
      <c r="A1860" s="12">
        <v>43757</v>
      </c>
      <c r="B1860">
        <v>7973.8037109999996</v>
      </c>
      <c r="C1860">
        <v>8082.6293949999999</v>
      </c>
      <c r="D1860">
        <v>7944.7768550000001</v>
      </c>
      <c r="E1860">
        <v>7988.560547</v>
      </c>
      <c r="F1860">
        <v>7988.560547</v>
      </c>
      <c r="G1860">
        <v>13797825640</v>
      </c>
    </row>
    <row r="1861" spans="1:7">
      <c r="A1861" s="12">
        <v>43758</v>
      </c>
      <c r="B1861">
        <v>7997.8071289999998</v>
      </c>
      <c r="C1861">
        <v>8281.8183590000008</v>
      </c>
      <c r="D1861">
        <v>7949.439453</v>
      </c>
      <c r="E1861">
        <v>8222.078125</v>
      </c>
      <c r="F1861">
        <v>8222.078125</v>
      </c>
      <c r="G1861">
        <v>15504249442</v>
      </c>
    </row>
    <row r="1862" spans="1:7">
      <c r="A1862" s="12">
        <v>43759</v>
      </c>
      <c r="B1862">
        <v>8225.1152340000008</v>
      </c>
      <c r="C1862">
        <v>8296.6943360000005</v>
      </c>
      <c r="D1862">
        <v>8196.4160159999992</v>
      </c>
      <c r="E1862">
        <v>8243.7207030000009</v>
      </c>
      <c r="F1862">
        <v>8243.7207030000009</v>
      </c>
      <c r="G1862">
        <v>15868748866</v>
      </c>
    </row>
    <row r="1863" spans="1:7">
      <c r="A1863" s="12">
        <v>43760</v>
      </c>
      <c r="B1863">
        <v>8243.4023440000001</v>
      </c>
      <c r="C1863">
        <v>8296.6513670000004</v>
      </c>
      <c r="D1863">
        <v>8074.4628910000001</v>
      </c>
      <c r="E1863">
        <v>8078.203125</v>
      </c>
      <c r="F1863">
        <v>8078.203125</v>
      </c>
      <c r="G1863">
        <v>16803377857</v>
      </c>
    </row>
    <row r="1864" spans="1:7">
      <c r="A1864" s="12">
        <v>43761</v>
      </c>
      <c r="B1864">
        <v>8076.2285160000001</v>
      </c>
      <c r="C1864">
        <v>8092.9995120000003</v>
      </c>
      <c r="D1864">
        <v>7469.3227539999998</v>
      </c>
      <c r="E1864">
        <v>7514.671875</v>
      </c>
      <c r="F1864">
        <v>7514.671875</v>
      </c>
      <c r="G1864">
        <v>21942878958</v>
      </c>
    </row>
    <row r="1865" spans="1:7">
      <c r="A1865" s="12">
        <v>43762</v>
      </c>
      <c r="B1865">
        <v>7509.7280270000001</v>
      </c>
      <c r="C1865">
        <v>7532.8676759999998</v>
      </c>
      <c r="D1865">
        <v>7446.9887699999999</v>
      </c>
      <c r="E1865">
        <v>7493.4887699999999</v>
      </c>
      <c r="F1865">
        <v>7493.4887699999999</v>
      </c>
      <c r="G1865">
        <v>16268708849</v>
      </c>
    </row>
    <row r="1866" spans="1:7">
      <c r="A1866" s="12">
        <v>43763</v>
      </c>
      <c r="B1866">
        <v>7490.703125</v>
      </c>
      <c r="C1866">
        <v>8691.5400389999995</v>
      </c>
      <c r="D1866">
        <v>7479.984375</v>
      </c>
      <c r="E1866">
        <v>8660.7001949999994</v>
      </c>
      <c r="F1866">
        <v>8660.7001949999994</v>
      </c>
      <c r="G1866">
        <v>28705065488</v>
      </c>
    </row>
    <row r="1867" spans="1:7">
      <c r="A1867" s="12">
        <v>43764</v>
      </c>
      <c r="B1867">
        <v>8667.5771480000003</v>
      </c>
      <c r="C1867">
        <v>10021.744140999999</v>
      </c>
      <c r="D1867">
        <v>8662.6220699999994</v>
      </c>
      <c r="E1867">
        <v>9244.9726559999999</v>
      </c>
      <c r="F1867">
        <v>9244.9726559999999</v>
      </c>
      <c r="G1867">
        <v>44496255609</v>
      </c>
    </row>
    <row r="1868" spans="1:7">
      <c r="A1868" s="12">
        <v>43765</v>
      </c>
      <c r="B1868">
        <v>9241.7070309999999</v>
      </c>
      <c r="C1868">
        <v>9749.5292969999991</v>
      </c>
      <c r="D1868">
        <v>9112.5419920000004</v>
      </c>
      <c r="E1868">
        <v>9551.7148440000001</v>
      </c>
      <c r="F1868">
        <v>9551.7148440000001</v>
      </c>
      <c r="G1868">
        <v>32593129501</v>
      </c>
    </row>
    <row r="1869" spans="1:7">
      <c r="A1869" s="12">
        <v>43766</v>
      </c>
      <c r="B1869">
        <v>9565.1015630000002</v>
      </c>
      <c r="C1869">
        <v>9805.1181639999995</v>
      </c>
      <c r="D1869">
        <v>9256.1484380000002</v>
      </c>
      <c r="E1869">
        <v>9256.1484380000002</v>
      </c>
      <c r="F1869">
        <v>9256.1484380000002</v>
      </c>
      <c r="G1869">
        <v>30948255332</v>
      </c>
    </row>
    <row r="1870" spans="1:7">
      <c r="A1870" s="12">
        <v>43767</v>
      </c>
      <c r="B1870">
        <v>9248.4404300000006</v>
      </c>
      <c r="C1870">
        <v>9516.1806639999995</v>
      </c>
      <c r="D1870">
        <v>9232.6484380000002</v>
      </c>
      <c r="E1870">
        <v>9427.6875</v>
      </c>
      <c r="F1870">
        <v>9427.6875</v>
      </c>
      <c r="G1870">
        <v>28426779937</v>
      </c>
    </row>
    <row r="1871" spans="1:7">
      <c r="A1871" s="12">
        <v>43768</v>
      </c>
      <c r="B1871">
        <v>9422.4628909999992</v>
      </c>
      <c r="C1871">
        <v>9426.8740230000003</v>
      </c>
      <c r="D1871">
        <v>9085.3701170000004</v>
      </c>
      <c r="E1871">
        <v>9205.7265630000002</v>
      </c>
      <c r="F1871">
        <v>9205.7265630000002</v>
      </c>
      <c r="G1871">
        <v>27706531577</v>
      </c>
    </row>
    <row r="1872" spans="1:7">
      <c r="A1872" s="12">
        <v>43769</v>
      </c>
      <c r="B1872">
        <v>9202.4580079999996</v>
      </c>
      <c r="C1872">
        <v>9383.1611329999996</v>
      </c>
      <c r="D1872">
        <v>9028.7177730000003</v>
      </c>
      <c r="E1872">
        <v>9199.5849610000005</v>
      </c>
      <c r="F1872">
        <v>9199.5849610000005</v>
      </c>
      <c r="G1872">
        <v>26583653947</v>
      </c>
    </row>
    <row r="1873" spans="1:7">
      <c r="A1873" s="12">
        <v>43770</v>
      </c>
      <c r="B1873">
        <v>9193.9921880000002</v>
      </c>
      <c r="C1873">
        <v>9275.6572269999997</v>
      </c>
      <c r="D1873">
        <v>9132.0478519999997</v>
      </c>
      <c r="E1873">
        <v>9261.1044920000004</v>
      </c>
      <c r="F1873">
        <v>9261.1044920000004</v>
      </c>
      <c r="G1873">
        <v>24324691031</v>
      </c>
    </row>
    <row r="1874" spans="1:7">
      <c r="A1874" s="12">
        <v>43771</v>
      </c>
      <c r="B1874">
        <v>9259.7832030000009</v>
      </c>
      <c r="C1874">
        <v>9377.4863280000009</v>
      </c>
      <c r="D1874">
        <v>9249.5878909999992</v>
      </c>
      <c r="E1874">
        <v>9324.7177730000003</v>
      </c>
      <c r="F1874">
        <v>9324.7177730000003</v>
      </c>
      <c r="G1874">
        <v>21242676385</v>
      </c>
    </row>
    <row r="1875" spans="1:7">
      <c r="A1875" s="12">
        <v>43772</v>
      </c>
      <c r="B1875">
        <v>9324.7871090000008</v>
      </c>
      <c r="C1875">
        <v>9379.8066409999992</v>
      </c>
      <c r="D1875">
        <v>9141.2519530000009</v>
      </c>
      <c r="E1875">
        <v>9235.3544920000004</v>
      </c>
      <c r="F1875">
        <v>9235.3544920000004</v>
      </c>
      <c r="G1875">
        <v>21132220847</v>
      </c>
    </row>
    <row r="1876" spans="1:7">
      <c r="A1876" s="12">
        <v>43773</v>
      </c>
      <c r="B1876">
        <v>9235.6074219999991</v>
      </c>
      <c r="C1876">
        <v>9505.0517579999996</v>
      </c>
      <c r="D1876">
        <v>9191.4853519999997</v>
      </c>
      <c r="E1876">
        <v>9412.6123050000006</v>
      </c>
      <c r="F1876">
        <v>9412.6123050000006</v>
      </c>
      <c r="G1876">
        <v>26170255634</v>
      </c>
    </row>
    <row r="1877" spans="1:7">
      <c r="A1877" s="12">
        <v>43774</v>
      </c>
      <c r="B1877">
        <v>9413.0048829999996</v>
      </c>
      <c r="C1877">
        <v>9457.4179690000001</v>
      </c>
      <c r="D1877">
        <v>9256.9316409999992</v>
      </c>
      <c r="E1877">
        <v>9342.5273440000001</v>
      </c>
      <c r="F1877">
        <v>9342.5273440000001</v>
      </c>
      <c r="G1877">
        <v>26198609048</v>
      </c>
    </row>
    <row r="1878" spans="1:7">
      <c r="A1878" s="12">
        <v>43775</v>
      </c>
      <c r="B1878">
        <v>9340.8642579999996</v>
      </c>
      <c r="C1878">
        <v>9423.2373050000006</v>
      </c>
      <c r="D1878">
        <v>9305.9091800000006</v>
      </c>
      <c r="E1878">
        <v>9360.8798829999996</v>
      </c>
      <c r="F1878">
        <v>9360.8798829999996</v>
      </c>
      <c r="G1878">
        <v>23133895765</v>
      </c>
    </row>
    <row r="1879" spans="1:7">
      <c r="A1879" s="12">
        <v>43776</v>
      </c>
      <c r="B1879">
        <v>9352.3935550000006</v>
      </c>
      <c r="C1879">
        <v>9368.4765630000002</v>
      </c>
      <c r="D1879">
        <v>9202.3535159999992</v>
      </c>
      <c r="E1879">
        <v>9267.5615230000003</v>
      </c>
      <c r="F1879">
        <v>9267.5615230000003</v>
      </c>
      <c r="G1879">
        <v>22700383839</v>
      </c>
    </row>
    <row r="1880" spans="1:7">
      <c r="A1880" s="12">
        <v>43777</v>
      </c>
      <c r="B1880">
        <v>9265.3681639999995</v>
      </c>
      <c r="C1880">
        <v>9272.7597659999992</v>
      </c>
      <c r="D1880">
        <v>8775.5341800000006</v>
      </c>
      <c r="E1880">
        <v>8804.8808590000008</v>
      </c>
      <c r="F1880">
        <v>8804.8808590000008</v>
      </c>
      <c r="G1880">
        <v>24333037836</v>
      </c>
    </row>
    <row r="1881" spans="1:7">
      <c r="A1881" s="12">
        <v>43778</v>
      </c>
      <c r="B1881">
        <v>8809.46875</v>
      </c>
      <c r="C1881">
        <v>8891.8183590000008</v>
      </c>
      <c r="D1881">
        <v>8793.1630860000005</v>
      </c>
      <c r="E1881">
        <v>8813.5820309999999</v>
      </c>
      <c r="F1881">
        <v>8813.5820309999999</v>
      </c>
      <c r="G1881">
        <v>17578630606</v>
      </c>
    </row>
    <row r="1882" spans="1:7">
      <c r="A1882" s="12">
        <v>43779</v>
      </c>
      <c r="B1882">
        <v>8812.4892579999996</v>
      </c>
      <c r="C1882">
        <v>9103.8261719999991</v>
      </c>
      <c r="D1882">
        <v>8806.1621090000008</v>
      </c>
      <c r="E1882">
        <v>9055.5263670000004</v>
      </c>
      <c r="F1882">
        <v>9055.5263670000004</v>
      </c>
      <c r="G1882">
        <v>20587919881</v>
      </c>
    </row>
    <row r="1883" spans="1:7">
      <c r="A1883" s="12">
        <v>43780</v>
      </c>
      <c r="B1883">
        <v>9056.9179690000001</v>
      </c>
      <c r="C1883">
        <v>9081.2792969999991</v>
      </c>
      <c r="D1883">
        <v>8700.6083980000003</v>
      </c>
      <c r="E1883">
        <v>8757.7880860000005</v>
      </c>
      <c r="F1883">
        <v>8757.7880860000005</v>
      </c>
      <c r="G1883">
        <v>20265510765</v>
      </c>
    </row>
    <row r="1884" spans="1:7">
      <c r="A1884" s="12">
        <v>43781</v>
      </c>
      <c r="B1884">
        <v>8759.7519530000009</v>
      </c>
      <c r="C1884">
        <v>8853.7685550000006</v>
      </c>
      <c r="D1884">
        <v>8685.4277340000008</v>
      </c>
      <c r="E1884">
        <v>8815.6621090000008</v>
      </c>
      <c r="F1884">
        <v>8815.6621090000008</v>
      </c>
      <c r="G1884">
        <v>20309769107</v>
      </c>
    </row>
    <row r="1885" spans="1:7">
      <c r="A1885" s="12">
        <v>43782</v>
      </c>
      <c r="B1885">
        <v>8812.0332030000009</v>
      </c>
      <c r="C1885">
        <v>8836.8417969999991</v>
      </c>
      <c r="D1885">
        <v>8761.6513670000004</v>
      </c>
      <c r="E1885">
        <v>8808.2626949999994</v>
      </c>
      <c r="F1885">
        <v>8808.2626949999994</v>
      </c>
      <c r="G1885">
        <v>17545755405</v>
      </c>
    </row>
    <row r="1886" spans="1:7">
      <c r="A1886" s="12">
        <v>43783</v>
      </c>
      <c r="B1886">
        <v>8811.9365230000003</v>
      </c>
      <c r="C1886">
        <v>8826.9433590000008</v>
      </c>
      <c r="D1886">
        <v>8692.5517579999996</v>
      </c>
      <c r="E1886">
        <v>8708.0947269999997</v>
      </c>
      <c r="F1886">
        <v>8708.0947269999997</v>
      </c>
      <c r="G1886">
        <v>19084739975</v>
      </c>
    </row>
    <row r="1887" spans="1:7">
      <c r="A1887" s="12">
        <v>43784</v>
      </c>
      <c r="B1887">
        <v>8705.7080079999996</v>
      </c>
      <c r="C1887">
        <v>8730.8730469999991</v>
      </c>
      <c r="D1887">
        <v>8484.84375</v>
      </c>
      <c r="E1887">
        <v>8491.9921880000002</v>
      </c>
      <c r="F1887">
        <v>8491.9921880000002</v>
      </c>
      <c r="G1887">
        <v>21796856471</v>
      </c>
    </row>
    <row r="1888" spans="1:7">
      <c r="A1888" s="12">
        <v>43785</v>
      </c>
      <c r="B1888">
        <v>8491.1660159999992</v>
      </c>
      <c r="C1888">
        <v>8591.9970699999994</v>
      </c>
      <c r="D1888">
        <v>8473.9736329999996</v>
      </c>
      <c r="E1888">
        <v>8550.7607420000004</v>
      </c>
      <c r="F1888">
        <v>8550.7607420000004</v>
      </c>
      <c r="G1888">
        <v>16495389808</v>
      </c>
    </row>
    <row r="1889" spans="1:7">
      <c r="A1889" s="12">
        <v>43786</v>
      </c>
      <c r="B1889">
        <v>8549.4707030000009</v>
      </c>
      <c r="C1889">
        <v>8727.7890630000002</v>
      </c>
      <c r="D1889">
        <v>8500.9677730000003</v>
      </c>
      <c r="E1889">
        <v>8577.9755860000005</v>
      </c>
      <c r="F1889">
        <v>8577.9755860000005</v>
      </c>
      <c r="G1889">
        <v>18668638897</v>
      </c>
    </row>
    <row r="1890" spans="1:7">
      <c r="A1890" s="12">
        <v>43787</v>
      </c>
      <c r="B1890">
        <v>8573.9804690000001</v>
      </c>
      <c r="C1890">
        <v>8653.2802730000003</v>
      </c>
      <c r="D1890">
        <v>8273.5732420000004</v>
      </c>
      <c r="E1890">
        <v>8309.2861329999996</v>
      </c>
      <c r="F1890">
        <v>8309.2861329999996</v>
      </c>
      <c r="G1890">
        <v>21579470673</v>
      </c>
    </row>
    <row r="1891" spans="1:7">
      <c r="A1891" s="12">
        <v>43788</v>
      </c>
      <c r="B1891">
        <v>8305.1347659999992</v>
      </c>
      <c r="C1891">
        <v>8408.5166019999997</v>
      </c>
      <c r="D1891">
        <v>8099.9633789999998</v>
      </c>
      <c r="E1891">
        <v>8206.1455079999996</v>
      </c>
      <c r="F1891">
        <v>8206.1455079999996</v>
      </c>
      <c r="G1891">
        <v>21083613816</v>
      </c>
    </row>
    <row r="1892" spans="1:7">
      <c r="A1892" s="12">
        <v>43789</v>
      </c>
      <c r="B1892">
        <v>8203.6132809999999</v>
      </c>
      <c r="C1892">
        <v>8237.2402340000008</v>
      </c>
      <c r="D1892">
        <v>8010.5117190000001</v>
      </c>
      <c r="E1892">
        <v>8027.2680659999996</v>
      </c>
      <c r="F1892">
        <v>8027.2680659999996</v>
      </c>
      <c r="G1892">
        <v>20764300437</v>
      </c>
    </row>
    <row r="1893" spans="1:7">
      <c r="A1893" s="12">
        <v>43790</v>
      </c>
      <c r="B1893">
        <v>8023.6445309999999</v>
      </c>
      <c r="C1893">
        <v>8110.0981449999999</v>
      </c>
      <c r="D1893">
        <v>7597.3818359999996</v>
      </c>
      <c r="E1893">
        <v>7642.75</v>
      </c>
      <c r="F1893">
        <v>7642.75</v>
      </c>
      <c r="G1893">
        <v>22514243371</v>
      </c>
    </row>
    <row r="1894" spans="1:7">
      <c r="A1894" s="12">
        <v>43791</v>
      </c>
      <c r="B1894">
        <v>7643.5693359999996</v>
      </c>
      <c r="C1894">
        <v>7697.3828130000002</v>
      </c>
      <c r="D1894">
        <v>6936.7065430000002</v>
      </c>
      <c r="E1894">
        <v>7296.5776370000003</v>
      </c>
      <c r="F1894">
        <v>7296.5776370000003</v>
      </c>
      <c r="G1894">
        <v>34242315785</v>
      </c>
    </row>
    <row r="1895" spans="1:7">
      <c r="A1895" s="12">
        <v>43792</v>
      </c>
      <c r="B1895">
        <v>7296.1645509999998</v>
      </c>
      <c r="C1895">
        <v>7442.2587890000004</v>
      </c>
      <c r="D1895">
        <v>7151.4179690000001</v>
      </c>
      <c r="E1895">
        <v>7397.796875</v>
      </c>
      <c r="F1895">
        <v>7397.796875</v>
      </c>
      <c r="G1895">
        <v>21008924418</v>
      </c>
    </row>
    <row r="1896" spans="1:7">
      <c r="A1896" s="12">
        <v>43793</v>
      </c>
      <c r="B1896">
        <v>7398.6337890000004</v>
      </c>
      <c r="C1896">
        <v>7408.5771480000003</v>
      </c>
      <c r="D1896">
        <v>7029.2890630000002</v>
      </c>
      <c r="E1896">
        <v>7047.9169920000004</v>
      </c>
      <c r="F1896">
        <v>7047.9169920000004</v>
      </c>
      <c r="G1896">
        <v>30433517289</v>
      </c>
    </row>
    <row r="1897" spans="1:7">
      <c r="A1897" s="12">
        <v>43794</v>
      </c>
      <c r="B1897">
        <v>7039.9770509999998</v>
      </c>
      <c r="C1897">
        <v>7319.8569340000004</v>
      </c>
      <c r="D1897">
        <v>6617.1669920000004</v>
      </c>
      <c r="E1897">
        <v>7146.1337890000004</v>
      </c>
      <c r="F1897">
        <v>7146.1337890000004</v>
      </c>
      <c r="G1897">
        <v>42685231262</v>
      </c>
    </row>
    <row r="1898" spans="1:7">
      <c r="A1898" s="12">
        <v>43795</v>
      </c>
      <c r="B1898">
        <v>7145.1591799999997</v>
      </c>
      <c r="C1898">
        <v>7320.2304690000001</v>
      </c>
      <c r="D1898">
        <v>7098.5722660000001</v>
      </c>
      <c r="E1898">
        <v>7218.3710940000001</v>
      </c>
      <c r="F1898">
        <v>7218.3710940000001</v>
      </c>
      <c r="G1898">
        <v>21129505542</v>
      </c>
    </row>
    <row r="1899" spans="1:7">
      <c r="A1899" s="12">
        <v>43796</v>
      </c>
      <c r="B1899">
        <v>7220.8808589999999</v>
      </c>
      <c r="C1899">
        <v>7619.6933589999999</v>
      </c>
      <c r="D1899">
        <v>6974.1743159999996</v>
      </c>
      <c r="E1899">
        <v>7531.6635740000002</v>
      </c>
      <c r="F1899">
        <v>7531.6635740000002</v>
      </c>
      <c r="G1899">
        <v>23991412764</v>
      </c>
    </row>
    <row r="1900" spans="1:7">
      <c r="A1900" s="12">
        <v>43797</v>
      </c>
      <c r="B1900">
        <v>7536.8203130000002</v>
      </c>
      <c r="C1900">
        <v>7730.0727539999998</v>
      </c>
      <c r="D1900">
        <v>7454.1215819999998</v>
      </c>
      <c r="E1900">
        <v>7463.1059569999998</v>
      </c>
      <c r="F1900">
        <v>7463.1059569999998</v>
      </c>
      <c r="G1900">
        <v>19050116751</v>
      </c>
    </row>
    <row r="1901" spans="1:7">
      <c r="A1901" s="12">
        <v>43798</v>
      </c>
      <c r="B1901">
        <v>7466.7270509999998</v>
      </c>
      <c r="C1901">
        <v>7781.1796880000002</v>
      </c>
      <c r="D1901">
        <v>7460.7563479999999</v>
      </c>
      <c r="E1901">
        <v>7761.2436520000001</v>
      </c>
      <c r="F1901">
        <v>7761.2436520000001</v>
      </c>
      <c r="G1901">
        <v>19709695456</v>
      </c>
    </row>
    <row r="1902" spans="1:7">
      <c r="A1902" s="12">
        <v>43799</v>
      </c>
      <c r="B1902">
        <v>7764.0571289999998</v>
      </c>
      <c r="C1902">
        <v>7836.1020509999998</v>
      </c>
      <c r="D1902">
        <v>7515.8496089999999</v>
      </c>
      <c r="E1902">
        <v>7569.6298829999996</v>
      </c>
      <c r="F1902">
        <v>7569.6298829999996</v>
      </c>
      <c r="G1902">
        <v>17158194786</v>
      </c>
    </row>
    <row r="1903" spans="1:7">
      <c r="A1903" s="12">
        <v>43800</v>
      </c>
      <c r="B1903">
        <v>7571.6162109999996</v>
      </c>
      <c r="C1903">
        <v>7571.6162109999996</v>
      </c>
      <c r="D1903">
        <v>7291.341797</v>
      </c>
      <c r="E1903">
        <v>7424.2924800000001</v>
      </c>
      <c r="F1903">
        <v>7424.2924800000001</v>
      </c>
      <c r="G1903">
        <v>18720708479</v>
      </c>
    </row>
    <row r="1904" spans="1:7">
      <c r="A1904" s="12">
        <v>43801</v>
      </c>
      <c r="B1904">
        <v>7424.0361329999996</v>
      </c>
      <c r="C1904">
        <v>7474.8188479999999</v>
      </c>
      <c r="D1904">
        <v>7233.3994140000004</v>
      </c>
      <c r="E1904">
        <v>7321.9882809999999</v>
      </c>
      <c r="F1904">
        <v>7321.9882809999999</v>
      </c>
      <c r="G1904">
        <v>17082040706</v>
      </c>
    </row>
    <row r="1905" spans="1:7">
      <c r="A1905" s="12">
        <v>43802</v>
      </c>
      <c r="B1905">
        <v>7323.9755859999996</v>
      </c>
      <c r="C1905">
        <v>7418.8588870000003</v>
      </c>
      <c r="D1905">
        <v>7229.3569340000004</v>
      </c>
      <c r="E1905">
        <v>7320.1455079999996</v>
      </c>
      <c r="F1905">
        <v>7320.1455079999996</v>
      </c>
      <c r="G1905">
        <v>14797485769</v>
      </c>
    </row>
    <row r="1906" spans="1:7">
      <c r="A1906" s="12">
        <v>43803</v>
      </c>
      <c r="B1906">
        <v>7320.125</v>
      </c>
      <c r="C1906">
        <v>7539.7846680000002</v>
      </c>
      <c r="D1906">
        <v>7170.9228519999997</v>
      </c>
      <c r="E1906">
        <v>7252.0346680000002</v>
      </c>
      <c r="F1906">
        <v>7252.0346680000002</v>
      </c>
      <c r="G1906">
        <v>21664240918</v>
      </c>
    </row>
    <row r="1907" spans="1:7">
      <c r="A1907" s="12">
        <v>43804</v>
      </c>
      <c r="B1907">
        <v>7253.2416990000002</v>
      </c>
      <c r="C1907">
        <v>7743.4316410000001</v>
      </c>
      <c r="D1907">
        <v>7232.6767579999996</v>
      </c>
      <c r="E1907">
        <v>7448.3076170000004</v>
      </c>
      <c r="F1907">
        <v>7448.3076170000004</v>
      </c>
      <c r="G1907">
        <v>18816085231</v>
      </c>
    </row>
    <row r="1908" spans="1:7">
      <c r="A1908" s="12">
        <v>43805</v>
      </c>
      <c r="B1908">
        <v>7450.5615230000003</v>
      </c>
      <c r="C1908">
        <v>7546.9965819999998</v>
      </c>
      <c r="D1908">
        <v>7392.1752930000002</v>
      </c>
      <c r="E1908">
        <v>7546.9965819999998</v>
      </c>
      <c r="F1908">
        <v>7546.9965819999998</v>
      </c>
      <c r="G1908">
        <v>18104466307</v>
      </c>
    </row>
    <row r="1909" spans="1:7">
      <c r="A1909" s="12">
        <v>43806</v>
      </c>
      <c r="B1909">
        <v>7547.265625</v>
      </c>
      <c r="C1909">
        <v>7589.9516599999997</v>
      </c>
      <c r="D1909">
        <v>7525.7114259999998</v>
      </c>
      <c r="E1909">
        <v>7556.2377930000002</v>
      </c>
      <c r="F1909">
        <v>7556.2377930000002</v>
      </c>
      <c r="G1909">
        <v>15453520564</v>
      </c>
    </row>
    <row r="1910" spans="1:7">
      <c r="A1910" s="12">
        <v>43807</v>
      </c>
      <c r="B1910">
        <v>7551.3388670000004</v>
      </c>
      <c r="C1910">
        <v>7634.6064450000003</v>
      </c>
      <c r="D1910">
        <v>7476.0913090000004</v>
      </c>
      <c r="E1910">
        <v>7564.3452150000003</v>
      </c>
      <c r="F1910">
        <v>7564.3452150000003</v>
      </c>
      <c r="G1910">
        <v>15409908086</v>
      </c>
    </row>
    <row r="1911" spans="1:7">
      <c r="A1911" s="12">
        <v>43808</v>
      </c>
      <c r="B1911">
        <v>7561.7954099999997</v>
      </c>
      <c r="C1911">
        <v>7618.091797</v>
      </c>
      <c r="D1911">
        <v>7365.9853519999997</v>
      </c>
      <c r="E1911">
        <v>7400.8994140000004</v>
      </c>
      <c r="F1911">
        <v>7400.8994140000004</v>
      </c>
      <c r="G1911">
        <v>17872021272</v>
      </c>
    </row>
    <row r="1912" spans="1:7">
      <c r="A1912" s="12">
        <v>43809</v>
      </c>
      <c r="B1912">
        <v>7397.1342770000001</v>
      </c>
      <c r="C1912">
        <v>7424.0229490000002</v>
      </c>
      <c r="D1912">
        <v>7246.0439450000003</v>
      </c>
      <c r="E1912">
        <v>7278.1196289999998</v>
      </c>
      <c r="F1912">
        <v>7278.1196289999998</v>
      </c>
      <c r="G1912">
        <v>18249031195</v>
      </c>
    </row>
    <row r="1913" spans="1:7">
      <c r="A1913" s="12">
        <v>43810</v>
      </c>
      <c r="B1913">
        <v>7277.1977539999998</v>
      </c>
      <c r="C1913">
        <v>7324.15625</v>
      </c>
      <c r="D1913">
        <v>7195.5273440000001</v>
      </c>
      <c r="E1913">
        <v>7217.4272460000002</v>
      </c>
      <c r="F1913">
        <v>7217.4272460000002</v>
      </c>
      <c r="G1913">
        <v>16350490689</v>
      </c>
    </row>
    <row r="1914" spans="1:7">
      <c r="A1914" s="12">
        <v>43811</v>
      </c>
      <c r="B1914">
        <v>7216.7387699999999</v>
      </c>
      <c r="C1914">
        <v>7266.6396480000003</v>
      </c>
      <c r="D1914">
        <v>7164.7412109999996</v>
      </c>
      <c r="E1914">
        <v>7243.1342770000001</v>
      </c>
      <c r="F1914">
        <v>7243.1342770000001</v>
      </c>
      <c r="G1914">
        <v>18927080224</v>
      </c>
    </row>
    <row r="1915" spans="1:7">
      <c r="A1915" s="12">
        <v>43812</v>
      </c>
      <c r="B1915">
        <v>7244.6621089999999</v>
      </c>
      <c r="C1915">
        <v>7293.560547</v>
      </c>
      <c r="D1915">
        <v>7227.1225590000004</v>
      </c>
      <c r="E1915">
        <v>7269.6845700000003</v>
      </c>
      <c r="F1915">
        <v>7269.6845700000003</v>
      </c>
      <c r="G1915">
        <v>17125736940</v>
      </c>
    </row>
    <row r="1916" spans="1:7">
      <c r="A1916" s="12">
        <v>43813</v>
      </c>
      <c r="B1916">
        <v>7268.9028319999998</v>
      </c>
      <c r="C1916">
        <v>7308.8364259999998</v>
      </c>
      <c r="D1916">
        <v>7097.2089839999999</v>
      </c>
      <c r="E1916">
        <v>7124.673828</v>
      </c>
      <c r="F1916">
        <v>7124.673828</v>
      </c>
      <c r="G1916">
        <v>17137029730</v>
      </c>
    </row>
    <row r="1917" spans="1:7">
      <c r="A1917" s="12">
        <v>43814</v>
      </c>
      <c r="B1917">
        <v>7124.2397460000002</v>
      </c>
      <c r="C1917">
        <v>7181.0756840000004</v>
      </c>
      <c r="D1917">
        <v>6924.3759769999997</v>
      </c>
      <c r="E1917">
        <v>7152.3017579999996</v>
      </c>
      <c r="F1917">
        <v>7152.3017579999996</v>
      </c>
      <c r="G1917">
        <v>16881129804</v>
      </c>
    </row>
    <row r="1918" spans="1:7">
      <c r="A1918" s="12">
        <v>43815</v>
      </c>
      <c r="B1918">
        <v>7153.6630859999996</v>
      </c>
      <c r="C1918">
        <v>7171.1689450000003</v>
      </c>
      <c r="D1918">
        <v>6903.6826170000004</v>
      </c>
      <c r="E1918">
        <v>6932.4804690000001</v>
      </c>
      <c r="F1918">
        <v>6932.4804690000001</v>
      </c>
      <c r="G1918">
        <v>20213265950</v>
      </c>
    </row>
    <row r="1919" spans="1:7">
      <c r="A1919" s="12">
        <v>43816</v>
      </c>
      <c r="B1919">
        <v>6931.3154299999997</v>
      </c>
      <c r="C1919">
        <v>6964.0751950000003</v>
      </c>
      <c r="D1919">
        <v>6587.9741210000002</v>
      </c>
      <c r="E1919">
        <v>6640.5151370000003</v>
      </c>
      <c r="F1919">
        <v>6640.5151370000003</v>
      </c>
      <c r="G1919">
        <v>22363804217</v>
      </c>
    </row>
    <row r="1920" spans="1:7">
      <c r="A1920" s="12">
        <v>43817</v>
      </c>
      <c r="B1920">
        <v>6647.6982420000004</v>
      </c>
      <c r="C1920">
        <v>7324.9848629999997</v>
      </c>
      <c r="D1920">
        <v>6540.0493159999996</v>
      </c>
      <c r="E1920">
        <v>7276.8027339999999</v>
      </c>
      <c r="F1920">
        <v>7276.8027339999999</v>
      </c>
      <c r="G1920">
        <v>31836522778</v>
      </c>
    </row>
    <row r="1921" spans="1:7">
      <c r="A1921" s="12">
        <v>43818</v>
      </c>
      <c r="B1921">
        <v>7277.5908200000003</v>
      </c>
      <c r="C1921">
        <v>7346.6025390000004</v>
      </c>
      <c r="D1921">
        <v>7041.3818359999996</v>
      </c>
      <c r="E1921">
        <v>7202.8442379999997</v>
      </c>
      <c r="F1921">
        <v>7202.8442379999997</v>
      </c>
      <c r="G1921">
        <v>25904604416</v>
      </c>
    </row>
    <row r="1922" spans="1:7">
      <c r="A1922" s="12">
        <v>43819</v>
      </c>
      <c r="B1922">
        <v>7208.6367190000001</v>
      </c>
      <c r="C1922">
        <v>7257.921875</v>
      </c>
      <c r="D1922">
        <v>7086.1240230000003</v>
      </c>
      <c r="E1922">
        <v>7218.8164059999999</v>
      </c>
      <c r="F1922">
        <v>7218.8164059999999</v>
      </c>
      <c r="G1922">
        <v>22633815180</v>
      </c>
    </row>
    <row r="1923" spans="1:7">
      <c r="A1923" s="12">
        <v>43820</v>
      </c>
      <c r="B1923">
        <v>7220.59375</v>
      </c>
      <c r="C1923">
        <v>7223.2260740000002</v>
      </c>
      <c r="D1923">
        <v>7112.7358400000003</v>
      </c>
      <c r="E1923">
        <v>7191.1586909999996</v>
      </c>
      <c r="F1923">
        <v>7191.1586909999996</v>
      </c>
      <c r="G1923">
        <v>19312552168</v>
      </c>
    </row>
    <row r="1924" spans="1:7">
      <c r="A1924" s="12">
        <v>43821</v>
      </c>
      <c r="B1924">
        <v>7191.1884769999997</v>
      </c>
      <c r="C1924">
        <v>7518.033203</v>
      </c>
      <c r="D1924">
        <v>7167.1791990000002</v>
      </c>
      <c r="E1924">
        <v>7511.5888670000004</v>
      </c>
      <c r="F1924">
        <v>7511.5888670000004</v>
      </c>
      <c r="G1924">
        <v>23134537956</v>
      </c>
    </row>
    <row r="1925" spans="1:7">
      <c r="A1925" s="12">
        <v>43822</v>
      </c>
      <c r="B1925">
        <v>7508.9023440000001</v>
      </c>
      <c r="C1925">
        <v>7656.1762699999999</v>
      </c>
      <c r="D1925">
        <v>7326.1923829999996</v>
      </c>
      <c r="E1925">
        <v>7355.6284180000002</v>
      </c>
      <c r="F1925">
        <v>7355.6284180000002</v>
      </c>
      <c r="G1925">
        <v>27831788041</v>
      </c>
    </row>
    <row r="1926" spans="1:7">
      <c r="A1926" s="12">
        <v>43823</v>
      </c>
      <c r="B1926">
        <v>7354.3930659999996</v>
      </c>
      <c r="C1926">
        <v>7535.716797</v>
      </c>
      <c r="D1926">
        <v>7269.5288090000004</v>
      </c>
      <c r="E1926">
        <v>7322.5322269999997</v>
      </c>
      <c r="F1926">
        <v>7322.5322269999997</v>
      </c>
      <c r="G1926">
        <v>22991622105</v>
      </c>
    </row>
    <row r="1927" spans="1:7">
      <c r="A1927" s="12">
        <v>43824</v>
      </c>
      <c r="B1927">
        <v>7325.7558589999999</v>
      </c>
      <c r="C1927">
        <v>7357.0200199999999</v>
      </c>
      <c r="D1927">
        <v>7220.9912109999996</v>
      </c>
      <c r="E1927">
        <v>7275.1557620000003</v>
      </c>
      <c r="F1927">
        <v>7275.1557620000003</v>
      </c>
      <c r="G1927">
        <v>21559505149</v>
      </c>
    </row>
    <row r="1928" spans="1:7">
      <c r="A1928" s="12">
        <v>43825</v>
      </c>
      <c r="B1928">
        <v>7274.7993159999996</v>
      </c>
      <c r="C1928">
        <v>7388.3027339999999</v>
      </c>
      <c r="D1928">
        <v>7200.3867190000001</v>
      </c>
      <c r="E1928">
        <v>7238.966797</v>
      </c>
      <c r="F1928">
        <v>7238.966797</v>
      </c>
      <c r="G1928">
        <v>22787010034</v>
      </c>
    </row>
    <row r="1929" spans="1:7">
      <c r="A1929" s="12">
        <v>43826</v>
      </c>
      <c r="B1929">
        <v>7238.1411129999997</v>
      </c>
      <c r="C1929">
        <v>7363.529297</v>
      </c>
      <c r="D1929">
        <v>7189.9340819999998</v>
      </c>
      <c r="E1929">
        <v>7290.0883789999998</v>
      </c>
      <c r="F1929">
        <v>7290.0883789999998</v>
      </c>
      <c r="G1929">
        <v>22777360996</v>
      </c>
    </row>
    <row r="1930" spans="1:7">
      <c r="A1930" s="12">
        <v>43827</v>
      </c>
      <c r="B1930">
        <v>7289.03125</v>
      </c>
      <c r="C1930">
        <v>7399.0410160000001</v>
      </c>
      <c r="D1930">
        <v>7286.9052730000003</v>
      </c>
      <c r="E1930">
        <v>7317.9902339999999</v>
      </c>
      <c r="F1930">
        <v>7317.9902339999999</v>
      </c>
      <c r="G1930">
        <v>21365673026</v>
      </c>
    </row>
    <row r="1931" spans="1:7">
      <c r="A1931" s="12">
        <v>43828</v>
      </c>
      <c r="B1931">
        <v>7317.6474609999996</v>
      </c>
      <c r="C1931">
        <v>7513.9482420000004</v>
      </c>
      <c r="D1931">
        <v>7279.8652339999999</v>
      </c>
      <c r="E1931">
        <v>7422.6528319999998</v>
      </c>
      <c r="F1931">
        <v>7422.6528319999998</v>
      </c>
      <c r="G1931">
        <v>22445257702</v>
      </c>
    </row>
    <row r="1932" spans="1:7">
      <c r="A1932" s="12">
        <v>43829</v>
      </c>
      <c r="B1932">
        <v>7420.2729490000002</v>
      </c>
      <c r="C1932">
        <v>7454.8242190000001</v>
      </c>
      <c r="D1932">
        <v>7276.3081050000001</v>
      </c>
      <c r="E1932">
        <v>7292.9951170000004</v>
      </c>
      <c r="F1932">
        <v>7292.9951170000004</v>
      </c>
      <c r="G1932">
        <v>22874131672</v>
      </c>
    </row>
    <row r="1933" spans="1:7">
      <c r="A1933" s="12">
        <v>43830</v>
      </c>
      <c r="B1933">
        <v>7294.4389650000003</v>
      </c>
      <c r="C1933">
        <v>7335.2900390000004</v>
      </c>
      <c r="D1933">
        <v>7169.7778319999998</v>
      </c>
      <c r="E1933">
        <v>7193.5991210000002</v>
      </c>
      <c r="F1933">
        <v>7193.5991210000002</v>
      </c>
      <c r="G1933">
        <v>21167946112</v>
      </c>
    </row>
    <row r="1934" spans="1:7">
      <c r="A1934" s="12">
        <v>43831</v>
      </c>
      <c r="B1934">
        <v>7194.8920900000003</v>
      </c>
      <c r="C1934">
        <v>7254.3305659999996</v>
      </c>
      <c r="D1934">
        <v>7174.9443359999996</v>
      </c>
      <c r="E1934">
        <v>7200.1743159999996</v>
      </c>
      <c r="F1934">
        <v>7200.1743159999996</v>
      </c>
      <c r="G1934">
        <v>18565664997</v>
      </c>
    </row>
    <row r="1935" spans="1:7">
      <c r="A1935" s="12">
        <v>43832</v>
      </c>
      <c r="B1935">
        <v>7202.5512699999999</v>
      </c>
      <c r="C1935">
        <v>7212.1552730000003</v>
      </c>
      <c r="D1935">
        <v>6935.2700199999999</v>
      </c>
      <c r="E1935">
        <v>6985.4702150000003</v>
      </c>
      <c r="F1935">
        <v>6985.4702150000003</v>
      </c>
      <c r="G1935">
        <v>20802083465</v>
      </c>
    </row>
    <row r="1936" spans="1:7">
      <c r="A1936" s="12">
        <v>43833</v>
      </c>
      <c r="B1936">
        <v>6984.4287109999996</v>
      </c>
      <c r="C1936">
        <v>7413.7153319999998</v>
      </c>
      <c r="D1936">
        <v>6914.9960940000001</v>
      </c>
      <c r="E1936">
        <v>7344.8842770000001</v>
      </c>
      <c r="F1936">
        <v>7344.8842770000001</v>
      </c>
      <c r="G1936">
        <v>28111481032</v>
      </c>
    </row>
    <row r="1937" spans="1:7">
      <c r="A1937" s="12">
        <v>43834</v>
      </c>
      <c r="B1937">
        <v>7345.3754879999997</v>
      </c>
      <c r="C1937">
        <v>7427.3857420000004</v>
      </c>
      <c r="D1937">
        <v>7309.5141599999997</v>
      </c>
      <c r="E1937">
        <v>7410.6567379999997</v>
      </c>
      <c r="F1937">
        <v>7410.6567379999997</v>
      </c>
      <c r="G1937">
        <v>18444271275</v>
      </c>
    </row>
    <row r="1938" spans="1:7">
      <c r="A1938" s="12">
        <v>43835</v>
      </c>
      <c r="B1938">
        <v>7410.4516599999997</v>
      </c>
      <c r="C1938">
        <v>7544.4970700000003</v>
      </c>
      <c r="D1938">
        <v>7400.5356449999999</v>
      </c>
      <c r="E1938">
        <v>7411.3173829999996</v>
      </c>
      <c r="F1938">
        <v>7411.3173829999996</v>
      </c>
      <c r="G1938">
        <v>19725074095</v>
      </c>
    </row>
    <row r="1939" spans="1:7">
      <c r="A1939" s="12">
        <v>43836</v>
      </c>
      <c r="B1939">
        <v>7410.4521480000003</v>
      </c>
      <c r="C1939">
        <v>7781.8671880000002</v>
      </c>
      <c r="D1939">
        <v>7409.2929690000001</v>
      </c>
      <c r="E1939">
        <v>7769.2192379999997</v>
      </c>
      <c r="F1939">
        <v>7769.2192379999997</v>
      </c>
      <c r="G1939">
        <v>23276261598</v>
      </c>
    </row>
    <row r="1940" spans="1:7">
      <c r="A1940" s="12">
        <v>43837</v>
      </c>
      <c r="B1940">
        <v>7768.6821289999998</v>
      </c>
      <c r="C1940">
        <v>8178.2158200000003</v>
      </c>
      <c r="D1940">
        <v>7768.2275390000004</v>
      </c>
      <c r="E1940">
        <v>8163.6923829999996</v>
      </c>
      <c r="F1940">
        <v>8163.6923829999996</v>
      </c>
      <c r="G1940">
        <v>28767291327</v>
      </c>
    </row>
    <row r="1941" spans="1:7">
      <c r="A1941" s="12">
        <v>43838</v>
      </c>
      <c r="B1941">
        <v>8161.935547</v>
      </c>
      <c r="C1941">
        <v>8396.7382809999999</v>
      </c>
      <c r="D1941">
        <v>7956.7744140000004</v>
      </c>
      <c r="E1941">
        <v>8079.8627930000002</v>
      </c>
      <c r="F1941">
        <v>8079.8627930000002</v>
      </c>
      <c r="G1941">
        <v>31672559265</v>
      </c>
    </row>
    <row r="1942" spans="1:7">
      <c r="A1942" s="12">
        <v>43839</v>
      </c>
      <c r="B1942">
        <v>8082.2958980000003</v>
      </c>
      <c r="C1942">
        <v>8082.2958980000003</v>
      </c>
      <c r="D1942">
        <v>7842.4038090000004</v>
      </c>
      <c r="E1942">
        <v>7879.0712890000004</v>
      </c>
      <c r="F1942">
        <v>7879.0712890000004</v>
      </c>
      <c r="G1942">
        <v>24045990466</v>
      </c>
    </row>
    <row r="1943" spans="1:7">
      <c r="A1943" s="12">
        <v>43840</v>
      </c>
      <c r="B1943">
        <v>7878.3076170000004</v>
      </c>
      <c r="C1943">
        <v>8166.5541990000002</v>
      </c>
      <c r="D1943">
        <v>7726.7749020000001</v>
      </c>
      <c r="E1943">
        <v>8166.5541990000002</v>
      </c>
      <c r="F1943">
        <v>8166.5541990000002</v>
      </c>
      <c r="G1943">
        <v>28714583844</v>
      </c>
    </row>
    <row r="1944" spans="1:7">
      <c r="A1944" s="12">
        <v>43841</v>
      </c>
      <c r="B1944">
        <v>8162.1909180000002</v>
      </c>
      <c r="C1944">
        <v>8218.359375</v>
      </c>
      <c r="D1944">
        <v>8029.6420900000003</v>
      </c>
      <c r="E1944">
        <v>8037.5375979999999</v>
      </c>
      <c r="F1944">
        <v>8037.5375979999999</v>
      </c>
      <c r="G1944">
        <v>25521165085</v>
      </c>
    </row>
    <row r="1945" spans="1:7">
      <c r="A1945" s="12">
        <v>43842</v>
      </c>
      <c r="B1945">
        <v>8033.2617190000001</v>
      </c>
      <c r="C1945">
        <v>8200.0634769999997</v>
      </c>
      <c r="D1945">
        <v>8009.0590819999998</v>
      </c>
      <c r="E1945">
        <v>8192.4941409999992</v>
      </c>
      <c r="F1945">
        <v>8192.4941409999992</v>
      </c>
      <c r="G1945">
        <v>22903438381</v>
      </c>
    </row>
    <row r="1946" spans="1:7">
      <c r="A1946" s="12">
        <v>43843</v>
      </c>
      <c r="B1946">
        <v>8189.7719729999999</v>
      </c>
      <c r="C1946">
        <v>8197.7880860000005</v>
      </c>
      <c r="D1946">
        <v>8079.7006840000004</v>
      </c>
      <c r="E1946">
        <v>8144.1943359999996</v>
      </c>
      <c r="F1946">
        <v>8144.1943359999996</v>
      </c>
      <c r="G1946">
        <v>22482910688</v>
      </c>
    </row>
    <row r="1947" spans="1:7">
      <c r="A1947" s="12">
        <v>43844</v>
      </c>
      <c r="B1947">
        <v>8140.9331050000001</v>
      </c>
      <c r="C1947">
        <v>8879.5117190000001</v>
      </c>
      <c r="D1947">
        <v>8140.9331050000001</v>
      </c>
      <c r="E1947">
        <v>8827.7646480000003</v>
      </c>
      <c r="F1947">
        <v>8827.7646480000003</v>
      </c>
      <c r="G1947">
        <v>44841784107</v>
      </c>
    </row>
    <row r="1948" spans="1:7">
      <c r="A1948" s="12">
        <v>43845</v>
      </c>
      <c r="B1948">
        <v>8825.34375</v>
      </c>
      <c r="C1948">
        <v>8890.1171880000002</v>
      </c>
      <c r="D1948">
        <v>8657.1875</v>
      </c>
      <c r="E1948">
        <v>8807.0107420000004</v>
      </c>
      <c r="F1948">
        <v>8807.0107420000004</v>
      </c>
      <c r="G1948">
        <v>40102834650</v>
      </c>
    </row>
    <row r="1949" spans="1:7">
      <c r="A1949" s="12">
        <v>43846</v>
      </c>
      <c r="B1949">
        <v>8812.4814449999994</v>
      </c>
      <c r="C1949">
        <v>8846.4609380000002</v>
      </c>
      <c r="D1949">
        <v>8612.0957030000009</v>
      </c>
      <c r="E1949">
        <v>8723.7861329999996</v>
      </c>
      <c r="F1949">
        <v>8723.7861329999996</v>
      </c>
      <c r="G1949">
        <v>31313981931</v>
      </c>
    </row>
    <row r="1950" spans="1:7">
      <c r="A1950" s="12">
        <v>43847</v>
      </c>
      <c r="B1950">
        <v>8725.2099610000005</v>
      </c>
      <c r="C1950">
        <v>8958.1220699999994</v>
      </c>
      <c r="D1950">
        <v>8677.3164059999999</v>
      </c>
      <c r="E1950">
        <v>8929.0380860000005</v>
      </c>
      <c r="F1950">
        <v>8929.0380860000005</v>
      </c>
      <c r="G1950">
        <v>36372139320</v>
      </c>
    </row>
    <row r="1951" spans="1:7">
      <c r="A1951" s="12">
        <v>43848</v>
      </c>
      <c r="B1951">
        <v>8927.2119139999995</v>
      </c>
      <c r="C1951">
        <v>9012.1982420000004</v>
      </c>
      <c r="D1951">
        <v>8827.3320309999999</v>
      </c>
      <c r="E1951">
        <v>8942.8085940000001</v>
      </c>
      <c r="F1951">
        <v>8942.8085940000001</v>
      </c>
      <c r="G1951">
        <v>32337772627</v>
      </c>
    </row>
    <row r="1952" spans="1:7">
      <c r="A1952" s="12">
        <v>43849</v>
      </c>
      <c r="B1952">
        <v>8941.4453130000002</v>
      </c>
      <c r="C1952">
        <v>9164.3623050000006</v>
      </c>
      <c r="D1952">
        <v>8620.0800780000009</v>
      </c>
      <c r="E1952">
        <v>8706.2451170000004</v>
      </c>
      <c r="F1952">
        <v>8706.2451170000004</v>
      </c>
      <c r="G1952">
        <v>34217320471</v>
      </c>
    </row>
    <row r="1953" spans="1:7">
      <c r="A1953" s="12">
        <v>43850</v>
      </c>
      <c r="B1953">
        <v>8704.6318360000005</v>
      </c>
      <c r="C1953">
        <v>8745.5908199999994</v>
      </c>
      <c r="D1953">
        <v>8560.4736329999996</v>
      </c>
      <c r="E1953">
        <v>8657.6425780000009</v>
      </c>
      <c r="F1953">
        <v>8657.6425780000009</v>
      </c>
      <c r="G1953">
        <v>26422375678</v>
      </c>
    </row>
    <row r="1954" spans="1:7">
      <c r="A1954" s="12">
        <v>43851</v>
      </c>
      <c r="B1954">
        <v>8658.9912110000005</v>
      </c>
      <c r="C1954">
        <v>8755.7060550000006</v>
      </c>
      <c r="D1954">
        <v>8544.5205079999996</v>
      </c>
      <c r="E1954">
        <v>8745.8945309999999</v>
      </c>
      <c r="F1954">
        <v>8745.8945309999999</v>
      </c>
      <c r="G1954">
        <v>24097418512</v>
      </c>
    </row>
    <row r="1955" spans="1:7">
      <c r="A1955" s="12">
        <v>43852</v>
      </c>
      <c r="B1955">
        <v>8744.2109380000002</v>
      </c>
      <c r="C1955">
        <v>8792.9941409999992</v>
      </c>
      <c r="D1955">
        <v>8636.7470699999994</v>
      </c>
      <c r="E1955">
        <v>8680.8759769999997</v>
      </c>
      <c r="F1955">
        <v>8680.8759769999997</v>
      </c>
      <c r="G1955">
        <v>22600204051</v>
      </c>
    </row>
    <row r="1956" spans="1:7">
      <c r="A1956" s="12">
        <v>43853</v>
      </c>
      <c r="B1956">
        <v>8680.6503909999992</v>
      </c>
      <c r="C1956">
        <v>8687.7470699999994</v>
      </c>
      <c r="D1956">
        <v>8333.6376949999994</v>
      </c>
      <c r="E1956">
        <v>8406.515625</v>
      </c>
      <c r="F1956">
        <v>8406.515625</v>
      </c>
      <c r="G1956">
        <v>25770680779</v>
      </c>
    </row>
    <row r="1957" spans="1:7">
      <c r="A1957" s="12">
        <v>43854</v>
      </c>
      <c r="B1957">
        <v>8405.5673829999996</v>
      </c>
      <c r="C1957">
        <v>8514.6669920000004</v>
      </c>
      <c r="D1957">
        <v>8266.8408199999994</v>
      </c>
      <c r="E1957">
        <v>8445.4345699999994</v>
      </c>
      <c r="F1957">
        <v>8445.4345699999994</v>
      </c>
      <c r="G1957">
        <v>24397913026</v>
      </c>
    </row>
    <row r="1958" spans="1:7">
      <c r="A1958" s="12">
        <v>43855</v>
      </c>
      <c r="B1958">
        <v>8440.1191409999992</v>
      </c>
      <c r="C1958">
        <v>8458.453125</v>
      </c>
      <c r="D1958">
        <v>8296.21875</v>
      </c>
      <c r="E1958">
        <v>8367.8476559999999</v>
      </c>
      <c r="F1958">
        <v>8367.8476559999999</v>
      </c>
      <c r="G1958">
        <v>19647331549</v>
      </c>
    </row>
    <row r="1959" spans="1:7">
      <c r="A1959" s="12">
        <v>43856</v>
      </c>
      <c r="B1959">
        <v>8364.4101559999999</v>
      </c>
      <c r="C1959">
        <v>8602.4013670000004</v>
      </c>
      <c r="D1959">
        <v>8325.4980469999991</v>
      </c>
      <c r="E1959">
        <v>8596.8300780000009</v>
      </c>
      <c r="F1959">
        <v>8596.8300780000009</v>
      </c>
      <c r="G1959">
        <v>22177678796</v>
      </c>
    </row>
    <row r="1960" spans="1:7">
      <c r="A1960" s="12">
        <v>43857</v>
      </c>
      <c r="B1960">
        <v>8597.3085940000001</v>
      </c>
      <c r="C1960">
        <v>8977.7265630000002</v>
      </c>
      <c r="D1960">
        <v>8597.3085940000001</v>
      </c>
      <c r="E1960">
        <v>8909.8193360000005</v>
      </c>
      <c r="F1960">
        <v>8909.8193360000005</v>
      </c>
      <c r="G1960">
        <v>28647338393</v>
      </c>
    </row>
    <row r="1961" spans="1:7">
      <c r="A1961" s="12">
        <v>43858</v>
      </c>
      <c r="B1961">
        <v>8912.5244139999995</v>
      </c>
      <c r="C1961">
        <v>9358.5898440000001</v>
      </c>
      <c r="D1961">
        <v>8908.4472659999992</v>
      </c>
      <c r="E1961">
        <v>9358.5898440000001</v>
      </c>
      <c r="F1961">
        <v>9358.5898440000001</v>
      </c>
      <c r="G1961">
        <v>34398744403</v>
      </c>
    </row>
    <row r="1962" spans="1:7">
      <c r="A1962" s="12">
        <v>43859</v>
      </c>
      <c r="B1962">
        <v>9357.4707030000009</v>
      </c>
      <c r="C1962">
        <v>9406.4316409999992</v>
      </c>
      <c r="D1962">
        <v>9269.4677730000003</v>
      </c>
      <c r="E1962">
        <v>9316.6298829999996</v>
      </c>
      <c r="F1962">
        <v>9316.6298829999996</v>
      </c>
      <c r="G1962">
        <v>30682598115</v>
      </c>
    </row>
    <row r="1963" spans="1:7">
      <c r="A1963" s="12">
        <v>43860</v>
      </c>
      <c r="B1963">
        <v>9316.0166019999997</v>
      </c>
      <c r="C1963">
        <v>9553.1259769999997</v>
      </c>
      <c r="D1963">
        <v>9230.8974610000005</v>
      </c>
      <c r="E1963">
        <v>9508.9931639999995</v>
      </c>
      <c r="F1963">
        <v>9508.9931639999995</v>
      </c>
      <c r="G1963">
        <v>32378792851</v>
      </c>
    </row>
    <row r="1964" spans="1:7">
      <c r="A1964" s="12">
        <v>43861</v>
      </c>
      <c r="B1964">
        <v>9508.3134769999997</v>
      </c>
      <c r="C1964">
        <v>9521.7060550000006</v>
      </c>
      <c r="D1964">
        <v>9230.7763670000004</v>
      </c>
      <c r="E1964">
        <v>9350.5292969999991</v>
      </c>
      <c r="F1964">
        <v>9350.5292969999991</v>
      </c>
      <c r="G1964">
        <v>29432489719</v>
      </c>
    </row>
    <row r="1965" spans="1:7">
      <c r="A1965" s="12">
        <v>43862</v>
      </c>
      <c r="B1965">
        <v>9346.3574219999991</v>
      </c>
      <c r="C1965">
        <v>9439.3232420000004</v>
      </c>
      <c r="D1965">
        <v>9313.2392579999996</v>
      </c>
      <c r="E1965">
        <v>9392.875</v>
      </c>
      <c r="F1965">
        <v>9392.875</v>
      </c>
      <c r="G1965">
        <v>25922656496</v>
      </c>
    </row>
    <row r="1966" spans="1:7">
      <c r="A1966" s="12">
        <v>43863</v>
      </c>
      <c r="B1966">
        <v>9389.8203130000002</v>
      </c>
      <c r="C1966">
        <v>9468.7978519999997</v>
      </c>
      <c r="D1966">
        <v>9217.8242190000001</v>
      </c>
      <c r="E1966">
        <v>9344.3652340000008</v>
      </c>
      <c r="F1966">
        <v>9344.3652340000008</v>
      </c>
      <c r="G1966">
        <v>30835736946</v>
      </c>
    </row>
    <row r="1967" spans="1:7">
      <c r="A1967" s="12">
        <v>43864</v>
      </c>
      <c r="B1967">
        <v>9344.6835940000001</v>
      </c>
      <c r="C1967">
        <v>9540.3720699999994</v>
      </c>
      <c r="D1967">
        <v>9248.6337889999995</v>
      </c>
      <c r="E1967">
        <v>9293.5214840000008</v>
      </c>
      <c r="F1967">
        <v>9293.5214840000008</v>
      </c>
      <c r="G1967">
        <v>30934096509</v>
      </c>
    </row>
    <row r="1968" spans="1:7">
      <c r="A1968" s="12">
        <v>43865</v>
      </c>
      <c r="B1968">
        <v>9292.8417969999991</v>
      </c>
      <c r="C1968">
        <v>9331.265625</v>
      </c>
      <c r="D1968">
        <v>9112.8115230000003</v>
      </c>
      <c r="E1968">
        <v>9180.9628909999992</v>
      </c>
      <c r="F1968">
        <v>9180.9628909999992</v>
      </c>
      <c r="G1968">
        <v>29893183716</v>
      </c>
    </row>
    <row r="1969" spans="1:7">
      <c r="A1969" s="12">
        <v>43866</v>
      </c>
      <c r="B1969">
        <v>9183.4160159999992</v>
      </c>
      <c r="C1969">
        <v>9701.2998050000006</v>
      </c>
      <c r="D1969">
        <v>9163.7041019999997</v>
      </c>
      <c r="E1969">
        <v>9613.4238280000009</v>
      </c>
      <c r="F1969">
        <v>9613.4238280000009</v>
      </c>
      <c r="G1969">
        <v>35222060874</v>
      </c>
    </row>
    <row r="1970" spans="1:7">
      <c r="A1970" s="12">
        <v>43867</v>
      </c>
      <c r="B1970">
        <v>9617.8212889999995</v>
      </c>
      <c r="C1970">
        <v>9824.6191409999992</v>
      </c>
      <c r="D1970">
        <v>9539.8183590000008</v>
      </c>
      <c r="E1970">
        <v>9729.8017579999996</v>
      </c>
      <c r="F1970">
        <v>9729.8017579999996</v>
      </c>
      <c r="G1970">
        <v>37628823716</v>
      </c>
    </row>
    <row r="1971" spans="1:7">
      <c r="A1971" s="12">
        <v>43868</v>
      </c>
      <c r="B1971">
        <v>9726.0029300000006</v>
      </c>
      <c r="C1971">
        <v>9834.7167969999991</v>
      </c>
      <c r="D1971">
        <v>9726.0029300000006</v>
      </c>
      <c r="E1971">
        <v>9795.9433590000008</v>
      </c>
      <c r="F1971">
        <v>9795.9433590000008</v>
      </c>
      <c r="G1971">
        <v>34522718159</v>
      </c>
    </row>
    <row r="1972" spans="1:7">
      <c r="A1972" s="12">
        <v>43869</v>
      </c>
      <c r="B1972">
        <v>9793.0703130000002</v>
      </c>
      <c r="C1972">
        <v>9876.7490230000003</v>
      </c>
      <c r="D1972">
        <v>9678.9101559999999</v>
      </c>
      <c r="E1972">
        <v>9865.1191409999992</v>
      </c>
      <c r="F1972">
        <v>9865.1191409999992</v>
      </c>
      <c r="G1972">
        <v>35172043762</v>
      </c>
    </row>
    <row r="1973" spans="1:7">
      <c r="A1973" s="12">
        <v>43870</v>
      </c>
      <c r="B1973">
        <v>9863.8945309999999</v>
      </c>
      <c r="C1973">
        <v>10129.435546999999</v>
      </c>
      <c r="D1973">
        <v>9850.3925780000009</v>
      </c>
      <c r="E1973">
        <v>10116.673828000001</v>
      </c>
      <c r="F1973">
        <v>10116.673828000001</v>
      </c>
      <c r="G1973">
        <v>35807884663</v>
      </c>
    </row>
    <row r="1974" spans="1:7">
      <c r="A1974" s="12">
        <v>43871</v>
      </c>
      <c r="B1974">
        <v>10115.559569999999</v>
      </c>
      <c r="C1974">
        <v>10165.765625</v>
      </c>
      <c r="D1974">
        <v>9784.5634769999997</v>
      </c>
      <c r="E1974">
        <v>9856.6113280000009</v>
      </c>
      <c r="F1974">
        <v>9856.6113280000009</v>
      </c>
      <c r="G1974">
        <v>39386548075</v>
      </c>
    </row>
    <row r="1975" spans="1:7">
      <c r="A1975" s="12">
        <v>43872</v>
      </c>
      <c r="B1975">
        <v>9855.8916019999997</v>
      </c>
      <c r="C1975">
        <v>10210.052734000001</v>
      </c>
      <c r="D1975">
        <v>9729.3349610000005</v>
      </c>
      <c r="E1975">
        <v>10208.236328000001</v>
      </c>
      <c r="F1975">
        <v>10208.236328000001</v>
      </c>
      <c r="G1975">
        <v>37648059389</v>
      </c>
    </row>
    <row r="1976" spans="1:7">
      <c r="A1976" s="12">
        <v>43873</v>
      </c>
      <c r="B1976">
        <v>10202.387694999999</v>
      </c>
      <c r="C1976">
        <v>10393.611328000001</v>
      </c>
      <c r="D1976">
        <v>10202.387694999999</v>
      </c>
      <c r="E1976">
        <v>10326.054688</v>
      </c>
      <c r="F1976">
        <v>10326.054688</v>
      </c>
      <c r="G1976">
        <v>43444303830</v>
      </c>
    </row>
    <row r="1977" spans="1:7">
      <c r="A1977" s="12">
        <v>43874</v>
      </c>
      <c r="B1977">
        <v>10323.960938</v>
      </c>
      <c r="C1977">
        <v>10457.626953000001</v>
      </c>
      <c r="D1977">
        <v>10116.161133</v>
      </c>
      <c r="E1977">
        <v>10214.379883</v>
      </c>
      <c r="F1977">
        <v>10214.379883</v>
      </c>
      <c r="G1977">
        <v>49356071373</v>
      </c>
    </row>
    <row r="1978" spans="1:7">
      <c r="A1978" s="12">
        <v>43875</v>
      </c>
      <c r="B1978">
        <v>10211.550781</v>
      </c>
      <c r="C1978">
        <v>10321.996094</v>
      </c>
      <c r="D1978">
        <v>10125.534180000001</v>
      </c>
      <c r="E1978">
        <v>10312.116211</v>
      </c>
      <c r="F1978">
        <v>10312.116211</v>
      </c>
      <c r="G1978">
        <v>43338264162</v>
      </c>
    </row>
    <row r="1979" spans="1:7">
      <c r="A1979" s="12">
        <v>43876</v>
      </c>
      <c r="B1979">
        <v>10313.856444999999</v>
      </c>
      <c r="C1979">
        <v>10341.555664</v>
      </c>
      <c r="D1979">
        <v>9874.4277340000008</v>
      </c>
      <c r="E1979">
        <v>9889.4248050000006</v>
      </c>
      <c r="F1979">
        <v>9889.4248050000006</v>
      </c>
      <c r="G1979">
        <v>43865054831</v>
      </c>
    </row>
    <row r="1980" spans="1:7">
      <c r="A1980" s="12">
        <v>43877</v>
      </c>
      <c r="B1980">
        <v>9889.1796880000002</v>
      </c>
      <c r="C1980">
        <v>10053.96875</v>
      </c>
      <c r="D1980">
        <v>9722.3867190000001</v>
      </c>
      <c r="E1980">
        <v>9934.4335940000001</v>
      </c>
      <c r="F1980">
        <v>9934.4335940000001</v>
      </c>
      <c r="G1980">
        <v>43374780305</v>
      </c>
    </row>
    <row r="1981" spans="1:7">
      <c r="A1981" s="12">
        <v>43878</v>
      </c>
      <c r="B1981">
        <v>9936.5605469999991</v>
      </c>
      <c r="C1981">
        <v>9938.8154300000006</v>
      </c>
      <c r="D1981">
        <v>9507.6376949999994</v>
      </c>
      <c r="E1981">
        <v>9690.1425780000009</v>
      </c>
      <c r="F1981">
        <v>9690.1425780000009</v>
      </c>
      <c r="G1981">
        <v>45998298413</v>
      </c>
    </row>
    <row r="1982" spans="1:7">
      <c r="A1982" s="12">
        <v>43879</v>
      </c>
      <c r="B1982">
        <v>9691.2304690000001</v>
      </c>
      <c r="C1982">
        <v>10161.935546999999</v>
      </c>
      <c r="D1982">
        <v>9632.3828130000002</v>
      </c>
      <c r="E1982">
        <v>10141.996094</v>
      </c>
      <c r="F1982">
        <v>10141.996094</v>
      </c>
      <c r="G1982">
        <v>47271023953</v>
      </c>
    </row>
    <row r="1983" spans="1:7">
      <c r="A1983" s="12">
        <v>43880</v>
      </c>
      <c r="B1983">
        <v>10143.798828000001</v>
      </c>
      <c r="C1983">
        <v>10191.675781</v>
      </c>
      <c r="D1983">
        <v>9611.2236329999996</v>
      </c>
      <c r="E1983">
        <v>9633.3867190000001</v>
      </c>
      <c r="F1983">
        <v>9633.3867190000001</v>
      </c>
      <c r="G1983">
        <v>46992019710</v>
      </c>
    </row>
    <row r="1984" spans="1:7">
      <c r="A1984" s="12">
        <v>43881</v>
      </c>
      <c r="B1984">
        <v>9629.3251949999994</v>
      </c>
      <c r="C1984">
        <v>9643.2167969999991</v>
      </c>
      <c r="D1984">
        <v>9507.9003909999992</v>
      </c>
      <c r="E1984">
        <v>9608.4755860000005</v>
      </c>
      <c r="F1984">
        <v>9608.4755860000005</v>
      </c>
      <c r="G1984">
        <v>44925260237</v>
      </c>
    </row>
    <row r="1985" spans="1:7">
      <c r="A1985" s="12">
        <v>43882</v>
      </c>
      <c r="B1985">
        <v>9611.7822269999997</v>
      </c>
      <c r="C1985">
        <v>9723.0146480000003</v>
      </c>
      <c r="D1985">
        <v>9589.7431639999995</v>
      </c>
      <c r="E1985">
        <v>9686.4414059999999</v>
      </c>
      <c r="F1985">
        <v>9686.4414059999999</v>
      </c>
      <c r="G1985">
        <v>40930547513</v>
      </c>
    </row>
    <row r="1986" spans="1:7">
      <c r="A1986" s="12">
        <v>43883</v>
      </c>
      <c r="B1986">
        <v>9687.7070309999999</v>
      </c>
      <c r="C1986">
        <v>9698.2314449999994</v>
      </c>
      <c r="D1986">
        <v>9600.7285159999992</v>
      </c>
      <c r="E1986">
        <v>9663.1816409999992</v>
      </c>
      <c r="F1986">
        <v>9663.1816409999992</v>
      </c>
      <c r="G1986">
        <v>35838025154</v>
      </c>
    </row>
    <row r="1987" spans="1:7">
      <c r="A1987" s="12">
        <v>43884</v>
      </c>
      <c r="B1987">
        <v>9663.3183590000008</v>
      </c>
      <c r="C1987">
        <v>9937.4042969999991</v>
      </c>
      <c r="D1987">
        <v>9657.7910159999992</v>
      </c>
      <c r="E1987">
        <v>9924.515625</v>
      </c>
      <c r="F1987">
        <v>9924.515625</v>
      </c>
      <c r="G1987">
        <v>41185185761</v>
      </c>
    </row>
    <row r="1988" spans="1:7">
      <c r="A1988" s="12">
        <v>43885</v>
      </c>
      <c r="B1988">
        <v>9921.5830079999996</v>
      </c>
      <c r="C1988">
        <v>9951.7460940000001</v>
      </c>
      <c r="D1988">
        <v>9537.0429690000001</v>
      </c>
      <c r="E1988">
        <v>9650.1748050000006</v>
      </c>
      <c r="F1988">
        <v>9650.1748050000006</v>
      </c>
      <c r="G1988">
        <v>45080496648</v>
      </c>
    </row>
    <row r="1989" spans="1:7">
      <c r="A1989" s="12">
        <v>43886</v>
      </c>
      <c r="B1989">
        <v>9651.3125</v>
      </c>
      <c r="C1989">
        <v>9652.7373050000006</v>
      </c>
      <c r="D1989">
        <v>9305.0214840000008</v>
      </c>
      <c r="E1989">
        <v>9341.7050780000009</v>
      </c>
      <c r="F1989">
        <v>9341.7050780000009</v>
      </c>
      <c r="G1989">
        <v>42515259129</v>
      </c>
    </row>
    <row r="1990" spans="1:7">
      <c r="A1990" s="12">
        <v>43887</v>
      </c>
      <c r="B1990">
        <v>9338.2900389999995</v>
      </c>
      <c r="C1990">
        <v>9354.7783199999994</v>
      </c>
      <c r="D1990">
        <v>8704.4267579999996</v>
      </c>
      <c r="E1990">
        <v>8820.5224610000005</v>
      </c>
      <c r="F1990">
        <v>8820.5224610000005</v>
      </c>
      <c r="G1990">
        <v>50420050762</v>
      </c>
    </row>
    <row r="1991" spans="1:7">
      <c r="A1991" s="12">
        <v>43888</v>
      </c>
      <c r="B1991">
        <v>8825.09375</v>
      </c>
      <c r="C1991">
        <v>8932.8925780000009</v>
      </c>
      <c r="D1991">
        <v>8577.1992190000001</v>
      </c>
      <c r="E1991">
        <v>8784.4941409999992</v>
      </c>
      <c r="F1991">
        <v>8784.4941409999992</v>
      </c>
      <c r="G1991">
        <v>45470195695</v>
      </c>
    </row>
    <row r="1992" spans="1:7">
      <c r="A1992" s="12">
        <v>43889</v>
      </c>
      <c r="B1992">
        <v>8788.7285159999992</v>
      </c>
      <c r="C1992">
        <v>8890.4560550000006</v>
      </c>
      <c r="D1992">
        <v>8492.9326170000004</v>
      </c>
      <c r="E1992">
        <v>8672.4550780000009</v>
      </c>
      <c r="F1992">
        <v>8672.4550780000009</v>
      </c>
      <c r="G1992">
        <v>44605450443</v>
      </c>
    </row>
    <row r="1993" spans="1:7">
      <c r="A1993" s="12">
        <v>43890</v>
      </c>
      <c r="B1993">
        <v>8671.2128909999992</v>
      </c>
      <c r="C1993">
        <v>8775.6318360000005</v>
      </c>
      <c r="D1993">
        <v>8599.5087889999995</v>
      </c>
      <c r="E1993">
        <v>8599.5087889999995</v>
      </c>
      <c r="F1993">
        <v>8599.5087889999995</v>
      </c>
      <c r="G1993">
        <v>35792392544</v>
      </c>
    </row>
    <row r="1994" spans="1:7">
      <c r="A1994" s="12">
        <v>43891</v>
      </c>
      <c r="B1994">
        <v>8599.7587889999995</v>
      </c>
      <c r="C1994">
        <v>8726.796875</v>
      </c>
      <c r="D1994">
        <v>8471.2128909999992</v>
      </c>
      <c r="E1994">
        <v>8562.4541019999997</v>
      </c>
      <c r="F1994">
        <v>8562.4541019999997</v>
      </c>
      <c r="G1994">
        <v>35349164300</v>
      </c>
    </row>
    <row r="1995" spans="1:7">
      <c r="A1995" s="12">
        <v>43892</v>
      </c>
      <c r="B1995">
        <v>8563.2646480000003</v>
      </c>
      <c r="C1995">
        <v>8921.3085940000001</v>
      </c>
      <c r="D1995">
        <v>8532.6308590000008</v>
      </c>
      <c r="E1995">
        <v>8869.6699219999991</v>
      </c>
      <c r="F1995">
        <v>8869.6699219999991</v>
      </c>
      <c r="G1995">
        <v>42857674409</v>
      </c>
    </row>
    <row r="1996" spans="1:7">
      <c r="A1996" s="12">
        <v>43893</v>
      </c>
      <c r="B1996">
        <v>8865.3876949999994</v>
      </c>
      <c r="C1996">
        <v>8901.5986329999996</v>
      </c>
      <c r="D1996">
        <v>8704.9902340000008</v>
      </c>
      <c r="E1996">
        <v>8787.7861329999996</v>
      </c>
      <c r="F1996">
        <v>8787.7861329999996</v>
      </c>
      <c r="G1996">
        <v>42386715821</v>
      </c>
    </row>
    <row r="1997" spans="1:7">
      <c r="A1997" s="12">
        <v>43894</v>
      </c>
      <c r="B1997">
        <v>8788.5419920000004</v>
      </c>
      <c r="C1997">
        <v>8843.3662110000005</v>
      </c>
      <c r="D1997">
        <v>8712.4316409999992</v>
      </c>
      <c r="E1997">
        <v>8755.2460940000001</v>
      </c>
      <c r="F1997">
        <v>8755.2460940000001</v>
      </c>
      <c r="G1997">
        <v>34746706368</v>
      </c>
    </row>
    <row r="1998" spans="1:7">
      <c r="A1998" s="12">
        <v>43895</v>
      </c>
      <c r="B1998">
        <v>8760.2851559999999</v>
      </c>
      <c r="C1998">
        <v>9142.0546880000002</v>
      </c>
      <c r="D1998">
        <v>8757.2539059999999</v>
      </c>
      <c r="E1998">
        <v>9078.7626949999994</v>
      </c>
      <c r="F1998">
        <v>9078.7626949999994</v>
      </c>
      <c r="G1998">
        <v>39698054597</v>
      </c>
    </row>
    <row r="1999" spans="1:7">
      <c r="A1999" s="12">
        <v>43896</v>
      </c>
      <c r="B1999">
        <v>9078.3085940000001</v>
      </c>
      <c r="C1999">
        <v>9167.6953130000002</v>
      </c>
      <c r="D1999">
        <v>9032.0791019999997</v>
      </c>
      <c r="E1999">
        <v>9122.5458980000003</v>
      </c>
      <c r="F1999">
        <v>9122.5458980000003</v>
      </c>
      <c r="G1999">
        <v>40826885651</v>
      </c>
    </row>
    <row r="2000" spans="1:7">
      <c r="A2000" s="12">
        <v>43897</v>
      </c>
      <c r="B2000">
        <v>9121.6005860000005</v>
      </c>
      <c r="C2000">
        <v>9163.2207030000009</v>
      </c>
      <c r="D2000">
        <v>8890.7441409999992</v>
      </c>
      <c r="E2000">
        <v>8909.9541019999997</v>
      </c>
      <c r="F2000">
        <v>8909.9541019999997</v>
      </c>
      <c r="G2000">
        <v>36216930370</v>
      </c>
    </row>
    <row r="2001" spans="1:7">
      <c r="A2001" s="12">
        <v>43898</v>
      </c>
      <c r="B2001">
        <v>8908.2060550000006</v>
      </c>
      <c r="C2001">
        <v>8914.34375</v>
      </c>
      <c r="D2001">
        <v>8105.2529299999997</v>
      </c>
      <c r="E2001">
        <v>8108.1162109999996</v>
      </c>
      <c r="F2001">
        <v>8108.1162109999996</v>
      </c>
      <c r="G2001">
        <v>39973102121</v>
      </c>
    </row>
    <row r="2002" spans="1:7">
      <c r="A2002" s="12">
        <v>43899</v>
      </c>
      <c r="B2002">
        <v>8111.1464839999999</v>
      </c>
      <c r="C2002">
        <v>8177.7934569999998</v>
      </c>
      <c r="D2002">
        <v>7690.0981449999999</v>
      </c>
      <c r="E2002">
        <v>7923.6445309999999</v>
      </c>
      <c r="F2002">
        <v>7923.6445309999999</v>
      </c>
      <c r="G2002">
        <v>46936995808</v>
      </c>
    </row>
    <row r="2003" spans="1:7">
      <c r="A2003" s="12">
        <v>43900</v>
      </c>
      <c r="B2003">
        <v>7922.1469729999999</v>
      </c>
      <c r="C2003">
        <v>8136.9453130000002</v>
      </c>
      <c r="D2003">
        <v>7814.7631840000004</v>
      </c>
      <c r="E2003">
        <v>7909.7294920000004</v>
      </c>
      <c r="F2003">
        <v>7909.7294920000004</v>
      </c>
      <c r="G2003">
        <v>42213940994</v>
      </c>
    </row>
    <row r="2004" spans="1:7">
      <c r="A2004" s="12">
        <v>43901</v>
      </c>
      <c r="B2004">
        <v>7910.0898440000001</v>
      </c>
      <c r="C2004">
        <v>7950.814453</v>
      </c>
      <c r="D2004">
        <v>7642.8125</v>
      </c>
      <c r="E2004">
        <v>7911.4301759999998</v>
      </c>
      <c r="F2004">
        <v>7911.4301759999998</v>
      </c>
      <c r="G2004">
        <v>38682762605</v>
      </c>
    </row>
    <row r="2005" spans="1:7">
      <c r="A2005" s="12">
        <v>43902</v>
      </c>
      <c r="B2005">
        <v>7913.6162109999996</v>
      </c>
      <c r="C2005">
        <v>7929.1162109999996</v>
      </c>
      <c r="D2005">
        <v>4860.3540039999998</v>
      </c>
      <c r="E2005">
        <v>4970.7880859999996</v>
      </c>
      <c r="F2005">
        <v>4970.7880859999996</v>
      </c>
      <c r="G2005">
        <v>53980357243</v>
      </c>
    </row>
    <row r="2006" spans="1:7">
      <c r="A2006" s="12">
        <v>43903</v>
      </c>
      <c r="B2006">
        <v>5017.8310549999997</v>
      </c>
      <c r="C2006">
        <v>5838.1147460000002</v>
      </c>
      <c r="D2006">
        <v>4106.9809569999998</v>
      </c>
      <c r="E2006">
        <v>5563.7070309999999</v>
      </c>
      <c r="F2006">
        <v>5563.7070309999999</v>
      </c>
      <c r="G2006">
        <v>74156772075</v>
      </c>
    </row>
    <row r="2007" spans="1:7">
      <c r="A2007" s="12">
        <v>43904</v>
      </c>
      <c r="B2007">
        <v>5573.0776370000003</v>
      </c>
      <c r="C2007">
        <v>5625.2265630000002</v>
      </c>
      <c r="D2007">
        <v>5125.0693359999996</v>
      </c>
      <c r="E2007">
        <v>5200.3662109999996</v>
      </c>
      <c r="F2007">
        <v>5200.3662109999996</v>
      </c>
      <c r="G2007">
        <v>36154506008</v>
      </c>
    </row>
    <row r="2008" spans="1:7">
      <c r="A2008" s="12">
        <v>43905</v>
      </c>
      <c r="B2008">
        <v>5201.0668949999999</v>
      </c>
      <c r="C2008">
        <v>5836.6450199999999</v>
      </c>
      <c r="D2008">
        <v>5169.283203</v>
      </c>
      <c r="E2008">
        <v>5392.3149409999996</v>
      </c>
      <c r="F2008">
        <v>5392.3149409999996</v>
      </c>
      <c r="G2008">
        <v>33997889639</v>
      </c>
    </row>
    <row r="2009" spans="1:7">
      <c r="A2009" s="12">
        <v>43906</v>
      </c>
      <c r="B2009">
        <v>5385.2294920000004</v>
      </c>
      <c r="C2009">
        <v>5385.2294920000004</v>
      </c>
      <c r="D2009">
        <v>4575.3579099999997</v>
      </c>
      <c r="E2009">
        <v>5014.4799800000001</v>
      </c>
      <c r="F2009">
        <v>5014.4799800000001</v>
      </c>
      <c r="G2009">
        <v>45368026430</v>
      </c>
    </row>
    <row r="2010" spans="1:7">
      <c r="A2010" s="12">
        <v>43907</v>
      </c>
      <c r="B2010">
        <v>5002.578125</v>
      </c>
      <c r="C2010">
        <v>5371.3486329999996</v>
      </c>
      <c r="D2010">
        <v>4981.9091799999997</v>
      </c>
      <c r="E2010">
        <v>5225.6293949999999</v>
      </c>
      <c r="F2010">
        <v>5225.6293949999999</v>
      </c>
      <c r="G2010">
        <v>38622642935</v>
      </c>
    </row>
    <row r="2011" spans="1:7">
      <c r="A2011" s="12">
        <v>43908</v>
      </c>
      <c r="B2011">
        <v>5227.1137699999999</v>
      </c>
      <c r="C2011">
        <v>5331.8339839999999</v>
      </c>
      <c r="D2011">
        <v>5069.3359380000002</v>
      </c>
      <c r="E2011">
        <v>5238.4384769999997</v>
      </c>
      <c r="F2011">
        <v>5238.4384769999997</v>
      </c>
      <c r="G2011">
        <v>37878801016</v>
      </c>
    </row>
    <row r="2012" spans="1:7">
      <c r="A2012" s="12">
        <v>43909</v>
      </c>
      <c r="B2012">
        <v>5245.4165039999998</v>
      </c>
      <c r="C2012">
        <v>6329.7358400000003</v>
      </c>
      <c r="D2012">
        <v>5236.96875</v>
      </c>
      <c r="E2012">
        <v>6191.1928710000002</v>
      </c>
      <c r="F2012">
        <v>6191.1928710000002</v>
      </c>
      <c r="G2012">
        <v>51000731797</v>
      </c>
    </row>
    <row r="2013" spans="1:7">
      <c r="A2013" s="12">
        <v>43910</v>
      </c>
      <c r="B2013">
        <v>6191.6538090000004</v>
      </c>
      <c r="C2013">
        <v>6844.2617190000001</v>
      </c>
      <c r="D2013">
        <v>5865.7817379999997</v>
      </c>
      <c r="E2013">
        <v>6198.7783200000003</v>
      </c>
      <c r="F2013">
        <v>6198.7783200000003</v>
      </c>
      <c r="G2013">
        <v>54442976103</v>
      </c>
    </row>
    <row r="2014" spans="1:7">
      <c r="A2014" s="12">
        <v>43911</v>
      </c>
      <c r="B2014">
        <v>6206.5214839999999</v>
      </c>
      <c r="C2014">
        <v>6378.1352539999998</v>
      </c>
      <c r="D2014">
        <v>5932.8232420000004</v>
      </c>
      <c r="E2014">
        <v>6185.0664059999999</v>
      </c>
      <c r="F2014">
        <v>6185.0664059999999</v>
      </c>
      <c r="G2014">
        <v>42494390880</v>
      </c>
    </row>
    <row r="2015" spans="1:7">
      <c r="A2015" s="12">
        <v>43912</v>
      </c>
      <c r="B2015">
        <v>6185.5581050000001</v>
      </c>
      <c r="C2015">
        <v>6359.6972660000001</v>
      </c>
      <c r="D2015">
        <v>5823.7138670000004</v>
      </c>
      <c r="E2015">
        <v>5830.2548829999996</v>
      </c>
      <c r="F2015">
        <v>5830.2548829999996</v>
      </c>
      <c r="G2015">
        <v>40099664740</v>
      </c>
    </row>
    <row r="2016" spans="1:7">
      <c r="A2016" s="12">
        <v>43913</v>
      </c>
      <c r="B2016">
        <v>5831.3745120000003</v>
      </c>
      <c r="C2016">
        <v>6443.9345700000003</v>
      </c>
      <c r="D2016">
        <v>5785.0043949999999</v>
      </c>
      <c r="E2016">
        <v>6416.3149409999996</v>
      </c>
      <c r="F2016">
        <v>6416.3149409999996</v>
      </c>
      <c r="G2016">
        <v>46491916000</v>
      </c>
    </row>
    <row r="2017" spans="1:7">
      <c r="A2017" s="12">
        <v>43914</v>
      </c>
      <c r="B2017">
        <v>6436.642578</v>
      </c>
      <c r="C2017">
        <v>6789.0229490000002</v>
      </c>
      <c r="D2017">
        <v>6411.0664059999999</v>
      </c>
      <c r="E2017">
        <v>6734.8037109999996</v>
      </c>
      <c r="F2017">
        <v>6734.8037109999996</v>
      </c>
      <c r="G2017">
        <v>48221910672</v>
      </c>
    </row>
    <row r="2018" spans="1:7">
      <c r="A2018" s="12">
        <v>43915</v>
      </c>
      <c r="B2018">
        <v>6738.716797</v>
      </c>
      <c r="C2018">
        <v>6892.5112300000001</v>
      </c>
      <c r="D2018">
        <v>6536.9262699999999</v>
      </c>
      <c r="E2018">
        <v>6681.0629879999997</v>
      </c>
      <c r="F2018">
        <v>6681.0629879999997</v>
      </c>
      <c r="G2018">
        <v>44590107888</v>
      </c>
    </row>
    <row r="2019" spans="1:7">
      <c r="A2019" s="12">
        <v>43916</v>
      </c>
      <c r="B2019">
        <v>6675.1708980000003</v>
      </c>
      <c r="C2019">
        <v>6735.4638670000004</v>
      </c>
      <c r="D2019">
        <v>6590.9628910000001</v>
      </c>
      <c r="E2019">
        <v>6716.4404299999997</v>
      </c>
      <c r="F2019">
        <v>6716.4404299999997</v>
      </c>
      <c r="G2019">
        <v>35319797642</v>
      </c>
    </row>
    <row r="2020" spans="1:7">
      <c r="A2020" s="12">
        <v>43917</v>
      </c>
      <c r="B2020">
        <v>6719.3891599999997</v>
      </c>
      <c r="C2020">
        <v>6793.8364259999998</v>
      </c>
      <c r="D2020">
        <v>6466.7016599999997</v>
      </c>
      <c r="E2020">
        <v>6469.7983400000003</v>
      </c>
      <c r="F2020">
        <v>6469.7983400000003</v>
      </c>
      <c r="G2020">
        <v>34585598367</v>
      </c>
    </row>
    <row r="2021" spans="1:7">
      <c r="A2021" s="12">
        <v>43918</v>
      </c>
      <c r="B2021">
        <v>6467.2539059999999</v>
      </c>
      <c r="C2021">
        <v>6467.5009769999997</v>
      </c>
      <c r="D2021">
        <v>6117.8378910000001</v>
      </c>
      <c r="E2021">
        <v>6242.1938479999999</v>
      </c>
      <c r="F2021">
        <v>6242.1938479999999</v>
      </c>
      <c r="G2021">
        <v>34885225901</v>
      </c>
    </row>
    <row r="2022" spans="1:7">
      <c r="A2022" s="12">
        <v>43919</v>
      </c>
      <c r="B2022">
        <v>6245.6245120000003</v>
      </c>
      <c r="C2022">
        <v>6250.4672849999997</v>
      </c>
      <c r="D2022">
        <v>5920.0859380000002</v>
      </c>
      <c r="E2022">
        <v>5922.0429690000001</v>
      </c>
      <c r="F2022">
        <v>5922.0429690000001</v>
      </c>
      <c r="G2022">
        <v>28373690931</v>
      </c>
    </row>
    <row r="2023" spans="1:7">
      <c r="A2023" s="12">
        <v>43920</v>
      </c>
      <c r="B2023">
        <v>5925.5385740000002</v>
      </c>
      <c r="C2023">
        <v>6517.1958009999998</v>
      </c>
      <c r="D2023">
        <v>5903.234375</v>
      </c>
      <c r="E2023">
        <v>6429.841797</v>
      </c>
      <c r="F2023">
        <v>6429.841797</v>
      </c>
      <c r="G2023">
        <v>37101651525</v>
      </c>
    </row>
    <row r="2024" spans="1:7">
      <c r="A2024" s="12">
        <v>43921</v>
      </c>
      <c r="B2024">
        <v>6430.6064450000003</v>
      </c>
      <c r="C2024">
        <v>6504.5151370000003</v>
      </c>
      <c r="D2024">
        <v>6374.1621089999999</v>
      </c>
      <c r="E2024">
        <v>6438.6445309999999</v>
      </c>
      <c r="F2024">
        <v>6438.6445309999999</v>
      </c>
      <c r="G2024">
        <v>32786468812</v>
      </c>
    </row>
    <row r="2025" spans="1:7">
      <c r="A2025" s="12">
        <v>43922</v>
      </c>
      <c r="B2025">
        <v>6437.3193359999996</v>
      </c>
      <c r="C2025">
        <v>6612.5737300000001</v>
      </c>
      <c r="D2025">
        <v>6202.3735349999997</v>
      </c>
      <c r="E2025">
        <v>6606.7763670000004</v>
      </c>
      <c r="F2025">
        <v>6606.7763670000004</v>
      </c>
      <c r="G2025">
        <v>40346426266</v>
      </c>
    </row>
    <row r="2026" spans="1:7">
      <c r="A2026" s="12">
        <v>43923</v>
      </c>
      <c r="B2026">
        <v>6606.7763670000004</v>
      </c>
      <c r="C2026">
        <v>7088.2475590000004</v>
      </c>
      <c r="D2026">
        <v>6595.9184569999998</v>
      </c>
      <c r="E2026">
        <v>6793.6245120000003</v>
      </c>
      <c r="F2026">
        <v>6793.6245120000003</v>
      </c>
      <c r="G2026">
        <v>47660646124</v>
      </c>
    </row>
    <row r="2027" spans="1:7">
      <c r="A2027" s="12">
        <v>43924</v>
      </c>
      <c r="B2027">
        <v>6797.3964839999999</v>
      </c>
      <c r="C2027">
        <v>7003.220703</v>
      </c>
      <c r="D2027">
        <v>6673.3359380000002</v>
      </c>
      <c r="E2027">
        <v>6733.3872069999998</v>
      </c>
      <c r="F2027">
        <v>6733.3872069999998</v>
      </c>
      <c r="G2027">
        <v>38976504903</v>
      </c>
    </row>
    <row r="2028" spans="1:7">
      <c r="A2028" s="12">
        <v>43925</v>
      </c>
      <c r="B2028">
        <v>6738.3828130000002</v>
      </c>
      <c r="C2028">
        <v>6878.9536129999997</v>
      </c>
      <c r="D2028">
        <v>6696.4848629999997</v>
      </c>
      <c r="E2028">
        <v>6867.5273440000001</v>
      </c>
      <c r="F2028">
        <v>6867.5273440000001</v>
      </c>
      <c r="G2028">
        <v>33185988584</v>
      </c>
    </row>
    <row r="2029" spans="1:7">
      <c r="A2029" s="12">
        <v>43926</v>
      </c>
      <c r="B2029">
        <v>6862.5375979999999</v>
      </c>
      <c r="C2029">
        <v>6883.4140630000002</v>
      </c>
      <c r="D2029">
        <v>6715.9291990000002</v>
      </c>
      <c r="E2029">
        <v>6791.1293949999999</v>
      </c>
      <c r="F2029">
        <v>6791.1293949999999</v>
      </c>
      <c r="G2029">
        <v>29510409856</v>
      </c>
    </row>
    <row r="2030" spans="1:7">
      <c r="A2030" s="12">
        <v>43927</v>
      </c>
      <c r="B2030">
        <v>6788.0498049999997</v>
      </c>
      <c r="C2030">
        <v>7271.78125</v>
      </c>
      <c r="D2030">
        <v>6782.8896480000003</v>
      </c>
      <c r="E2030">
        <v>7271.78125</v>
      </c>
      <c r="F2030">
        <v>7271.78125</v>
      </c>
      <c r="G2030">
        <v>46896904615</v>
      </c>
    </row>
    <row r="2031" spans="1:7">
      <c r="A2031" s="12">
        <v>43928</v>
      </c>
      <c r="B2031">
        <v>7273.6440430000002</v>
      </c>
      <c r="C2031">
        <v>7427.939453</v>
      </c>
      <c r="D2031">
        <v>7136.7143550000001</v>
      </c>
      <c r="E2031">
        <v>7176.4145509999998</v>
      </c>
      <c r="F2031">
        <v>7176.4145509999998</v>
      </c>
      <c r="G2031">
        <v>44243482668</v>
      </c>
    </row>
    <row r="2032" spans="1:7">
      <c r="A2032" s="12">
        <v>43929</v>
      </c>
      <c r="B2032">
        <v>7179.283203</v>
      </c>
      <c r="C2032">
        <v>7356.2236329999996</v>
      </c>
      <c r="D2032">
        <v>7153.3056640000004</v>
      </c>
      <c r="E2032">
        <v>7334.0986329999996</v>
      </c>
      <c r="F2032">
        <v>7334.0986329999996</v>
      </c>
      <c r="G2032">
        <v>37563249549</v>
      </c>
    </row>
    <row r="2033" spans="1:7">
      <c r="A2033" s="12">
        <v>43930</v>
      </c>
      <c r="B2033">
        <v>7337.9663090000004</v>
      </c>
      <c r="C2033">
        <v>7341.4482420000004</v>
      </c>
      <c r="D2033">
        <v>7179.0942379999997</v>
      </c>
      <c r="E2033">
        <v>7302.0893550000001</v>
      </c>
      <c r="F2033">
        <v>7302.0893550000001</v>
      </c>
      <c r="G2033">
        <v>34815139178</v>
      </c>
    </row>
    <row r="2034" spans="1:7">
      <c r="A2034" s="12">
        <v>43931</v>
      </c>
      <c r="B2034">
        <v>7303.8154299999997</v>
      </c>
      <c r="C2034">
        <v>7303.8154299999997</v>
      </c>
      <c r="D2034">
        <v>6802.4750979999999</v>
      </c>
      <c r="E2034">
        <v>6865.4931640000004</v>
      </c>
      <c r="F2034">
        <v>6865.4931640000004</v>
      </c>
      <c r="G2034">
        <v>43622840992</v>
      </c>
    </row>
    <row r="2035" spans="1:7">
      <c r="A2035" s="12">
        <v>43932</v>
      </c>
      <c r="B2035">
        <v>6867.4404299999997</v>
      </c>
      <c r="C2035">
        <v>6926.0698240000002</v>
      </c>
      <c r="D2035">
        <v>6789.9208980000003</v>
      </c>
      <c r="E2035">
        <v>6859.0830079999996</v>
      </c>
      <c r="F2035">
        <v>6859.0830079999996</v>
      </c>
      <c r="G2035">
        <v>31222085946</v>
      </c>
    </row>
    <row r="2036" spans="1:7">
      <c r="A2036" s="12">
        <v>43933</v>
      </c>
      <c r="B2036">
        <v>6858.0678710000002</v>
      </c>
      <c r="C2036">
        <v>7119.9472660000001</v>
      </c>
      <c r="D2036">
        <v>6811.078125</v>
      </c>
      <c r="E2036">
        <v>6971.091797</v>
      </c>
      <c r="F2036">
        <v>6971.091797</v>
      </c>
      <c r="G2036">
        <v>35759567632</v>
      </c>
    </row>
    <row r="2037" spans="1:7">
      <c r="A2037" s="12">
        <v>43934</v>
      </c>
      <c r="B2037">
        <v>6965.6166990000002</v>
      </c>
      <c r="C2037">
        <v>6965.6166990000002</v>
      </c>
      <c r="D2037">
        <v>6668.2597660000001</v>
      </c>
      <c r="E2037">
        <v>6845.0375979999999</v>
      </c>
      <c r="F2037">
        <v>6845.0375979999999</v>
      </c>
      <c r="G2037">
        <v>38619308647</v>
      </c>
    </row>
    <row r="2038" spans="1:7">
      <c r="A2038" s="12">
        <v>43935</v>
      </c>
      <c r="B2038">
        <v>6843.2817379999997</v>
      </c>
      <c r="C2038">
        <v>6958.5571289999998</v>
      </c>
      <c r="D2038">
        <v>6793.8212890000004</v>
      </c>
      <c r="E2038">
        <v>6842.4277339999999</v>
      </c>
      <c r="F2038">
        <v>6842.4277339999999</v>
      </c>
      <c r="G2038">
        <v>34110434052</v>
      </c>
    </row>
    <row r="2039" spans="1:7">
      <c r="A2039" s="12">
        <v>43936</v>
      </c>
      <c r="B2039">
        <v>6845.5615230000003</v>
      </c>
      <c r="C2039">
        <v>6928.6645509999998</v>
      </c>
      <c r="D2039">
        <v>6633.4028319999998</v>
      </c>
      <c r="E2039">
        <v>6642.1098629999997</v>
      </c>
      <c r="F2039">
        <v>6642.1098629999997</v>
      </c>
      <c r="G2039">
        <v>32288311031</v>
      </c>
    </row>
    <row r="2040" spans="1:7">
      <c r="A2040" s="12">
        <v>43937</v>
      </c>
      <c r="B2040">
        <v>6640.4541019999997</v>
      </c>
      <c r="C2040">
        <v>7134.4506840000004</v>
      </c>
      <c r="D2040">
        <v>6555.5043949999999</v>
      </c>
      <c r="E2040">
        <v>7116.8041990000002</v>
      </c>
      <c r="F2040">
        <v>7116.8041990000002</v>
      </c>
      <c r="G2040">
        <v>46783242377</v>
      </c>
    </row>
    <row r="2041" spans="1:7">
      <c r="A2041" s="12">
        <v>43938</v>
      </c>
      <c r="B2041">
        <v>7116.5527339999999</v>
      </c>
      <c r="C2041">
        <v>7167.1831050000001</v>
      </c>
      <c r="D2041">
        <v>7050.3320309999999</v>
      </c>
      <c r="E2041">
        <v>7096.1845700000003</v>
      </c>
      <c r="F2041">
        <v>7096.1845700000003</v>
      </c>
      <c r="G2041">
        <v>32513423567</v>
      </c>
    </row>
    <row r="2042" spans="1:7">
      <c r="A2042" s="12">
        <v>43939</v>
      </c>
      <c r="B2042">
        <v>7092.2915039999998</v>
      </c>
      <c r="C2042">
        <v>7269.9565430000002</v>
      </c>
      <c r="D2042">
        <v>7089.2470700000003</v>
      </c>
      <c r="E2042">
        <v>7257.6650390000004</v>
      </c>
      <c r="F2042">
        <v>7257.6650390000004</v>
      </c>
      <c r="G2042">
        <v>32447188386</v>
      </c>
    </row>
    <row r="2043" spans="1:7">
      <c r="A2043" s="12">
        <v>43940</v>
      </c>
      <c r="B2043">
        <v>7260.9223629999997</v>
      </c>
      <c r="C2043">
        <v>7280.5219729999999</v>
      </c>
      <c r="D2043">
        <v>7167.0546880000002</v>
      </c>
      <c r="E2043">
        <v>7189.4248049999997</v>
      </c>
      <c r="F2043">
        <v>7189.4248049999997</v>
      </c>
      <c r="G2043">
        <v>31311210215</v>
      </c>
    </row>
    <row r="2044" spans="1:7">
      <c r="A2044" s="12">
        <v>43941</v>
      </c>
      <c r="B2044">
        <v>7186.8735349999997</v>
      </c>
      <c r="C2044">
        <v>7240.2905270000001</v>
      </c>
      <c r="D2044">
        <v>6835.5029299999997</v>
      </c>
      <c r="E2044">
        <v>6881.9584960000002</v>
      </c>
      <c r="F2044">
        <v>6881.9584960000002</v>
      </c>
      <c r="G2044">
        <v>37747113936</v>
      </c>
    </row>
    <row r="2045" spans="1:7">
      <c r="A2045" s="12">
        <v>43942</v>
      </c>
      <c r="B2045">
        <v>6879.7841799999997</v>
      </c>
      <c r="C2045">
        <v>6934.5517579999996</v>
      </c>
      <c r="D2045">
        <v>6834.4423829999996</v>
      </c>
      <c r="E2045">
        <v>6880.3232420000004</v>
      </c>
      <c r="F2045">
        <v>6880.3232420000004</v>
      </c>
      <c r="G2045">
        <v>32589741511</v>
      </c>
    </row>
    <row r="2046" spans="1:7">
      <c r="A2046" s="12">
        <v>43943</v>
      </c>
      <c r="B2046">
        <v>6879.4404299999997</v>
      </c>
      <c r="C2046">
        <v>7145.8657229999999</v>
      </c>
      <c r="D2046">
        <v>6867.7817379999997</v>
      </c>
      <c r="E2046">
        <v>7117.2075199999999</v>
      </c>
      <c r="F2046">
        <v>7117.2075199999999</v>
      </c>
      <c r="G2046">
        <v>33249153866</v>
      </c>
    </row>
    <row r="2047" spans="1:7">
      <c r="A2047" s="12">
        <v>43944</v>
      </c>
      <c r="B2047">
        <v>7121.3061520000001</v>
      </c>
      <c r="C2047">
        <v>7491.7851559999999</v>
      </c>
      <c r="D2047">
        <v>7081.5947269999997</v>
      </c>
      <c r="E2047">
        <v>7429.7246089999999</v>
      </c>
      <c r="F2047">
        <v>7429.7246089999999</v>
      </c>
      <c r="G2047">
        <v>43500782316</v>
      </c>
    </row>
    <row r="2048" spans="1:7">
      <c r="A2048" s="12">
        <v>43945</v>
      </c>
      <c r="B2048">
        <v>7434.1816410000001</v>
      </c>
      <c r="C2048">
        <v>7574.1958009999998</v>
      </c>
      <c r="D2048">
        <v>7434.1816410000001</v>
      </c>
      <c r="E2048">
        <v>7550.9008789999998</v>
      </c>
      <c r="F2048">
        <v>7550.9008789999998</v>
      </c>
      <c r="G2048">
        <v>34636526286</v>
      </c>
    </row>
    <row r="2049" spans="1:7">
      <c r="A2049" s="12">
        <v>43946</v>
      </c>
      <c r="B2049">
        <v>7550.4829099999997</v>
      </c>
      <c r="C2049">
        <v>7641.3637699999999</v>
      </c>
      <c r="D2049">
        <v>7521.6723629999997</v>
      </c>
      <c r="E2049">
        <v>7569.9360349999997</v>
      </c>
      <c r="F2049">
        <v>7569.9360349999997</v>
      </c>
      <c r="G2049">
        <v>32941541447</v>
      </c>
    </row>
    <row r="2050" spans="1:7">
      <c r="A2050" s="12">
        <v>43947</v>
      </c>
      <c r="B2050">
        <v>7570.1391599999997</v>
      </c>
      <c r="C2050">
        <v>7700.5942379999997</v>
      </c>
      <c r="D2050">
        <v>7561.4077150000003</v>
      </c>
      <c r="E2050">
        <v>7679.8671880000002</v>
      </c>
      <c r="F2050">
        <v>7679.8671880000002</v>
      </c>
      <c r="G2050">
        <v>33070154491</v>
      </c>
    </row>
    <row r="2051" spans="1:7">
      <c r="A2051" s="12">
        <v>43948</v>
      </c>
      <c r="B2051">
        <v>7679.4189450000003</v>
      </c>
      <c r="C2051">
        <v>7795.6010740000002</v>
      </c>
      <c r="D2051">
        <v>7679.4189450000003</v>
      </c>
      <c r="E2051">
        <v>7795.6010740000002</v>
      </c>
      <c r="F2051">
        <v>7795.6010740000002</v>
      </c>
      <c r="G2051">
        <v>36162144725</v>
      </c>
    </row>
    <row r="2052" spans="1:7">
      <c r="A2052" s="12">
        <v>43949</v>
      </c>
      <c r="B2052">
        <v>7796.9702150000003</v>
      </c>
      <c r="C2052">
        <v>7814.5273440000001</v>
      </c>
      <c r="D2052">
        <v>7730.8066410000001</v>
      </c>
      <c r="E2052">
        <v>7807.0585940000001</v>
      </c>
      <c r="F2052">
        <v>7807.0585940000001</v>
      </c>
      <c r="G2052">
        <v>33187959921</v>
      </c>
    </row>
    <row r="2053" spans="1:7">
      <c r="A2053" s="12">
        <v>43950</v>
      </c>
      <c r="B2053">
        <v>7806.7124020000001</v>
      </c>
      <c r="C2053">
        <v>8871.7539059999999</v>
      </c>
      <c r="D2053">
        <v>7786.0493159999996</v>
      </c>
      <c r="E2053">
        <v>8801.0380860000005</v>
      </c>
      <c r="F2053">
        <v>8801.0380860000005</v>
      </c>
      <c r="G2053">
        <v>60201052203</v>
      </c>
    </row>
    <row r="2054" spans="1:7">
      <c r="A2054" s="12">
        <v>43951</v>
      </c>
      <c r="B2054">
        <v>8797.6699219999991</v>
      </c>
      <c r="C2054">
        <v>9440.6503909999992</v>
      </c>
      <c r="D2054">
        <v>8533.2558590000008</v>
      </c>
      <c r="E2054">
        <v>8658.5537110000005</v>
      </c>
      <c r="F2054">
        <v>8658.5537110000005</v>
      </c>
      <c r="G2054">
        <v>66964629541</v>
      </c>
    </row>
    <row r="2055" spans="1:7">
      <c r="A2055" s="12">
        <v>43952</v>
      </c>
      <c r="B2055">
        <v>8672.7822269999997</v>
      </c>
      <c r="C2055">
        <v>9048.0234380000002</v>
      </c>
      <c r="D2055">
        <v>8667.7636719999991</v>
      </c>
      <c r="E2055">
        <v>8864.7666019999997</v>
      </c>
      <c r="F2055">
        <v>8864.7666019999997</v>
      </c>
      <c r="G2055">
        <v>44068389997</v>
      </c>
    </row>
    <row r="2056" spans="1:7">
      <c r="A2056" s="12">
        <v>43953</v>
      </c>
      <c r="B2056">
        <v>8869.0576170000004</v>
      </c>
      <c r="C2056">
        <v>9007.1875</v>
      </c>
      <c r="D2056">
        <v>8811.3662110000005</v>
      </c>
      <c r="E2056">
        <v>8988.5966800000006</v>
      </c>
      <c r="F2056">
        <v>8988.5966800000006</v>
      </c>
      <c r="G2056">
        <v>40134388683</v>
      </c>
    </row>
    <row r="2057" spans="1:7">
      <c r="A2057" s="12">
        <v>43954</v>
      </c>
      <c r="B2057">
        <v>8983.6142579999996</v>
      </c>
      <c r="C2057">
        <v>9167.78125</v>
      </c>
      <c r="D2057">
        <v>8830.9716800000006</v>
      </c>
      <c r="E2057">
        <v>8897.46875</v>
      </c>
      <c r="F2057">
        <v>8897.46875</v>
      </c>
      <c r="G2057">
        <v>47101785174</v>
      </c>
    </row>
    <row r="2058" spans="1:7">
      <c r="A2058" s="12">
        <v>43955</v>
      </c>
      <c r="B2058">
        <v>8895.7451170000004</v>
      </c>
      <c r="C2058">
        <v>8956.90625</v>
      </c>
      <c r="D2058">
        <v>8645.0244139999995</v>
      </c>
      <c r="E2058">
        <v>8912.6542969999991</v>
      </c>
      <c r="F2058">
        <v>8912.6542969999991</v>
      </c>
      <c r="G2058">
        <v>45718796276</v>
      </c>
    </row>
    <row r="2059" spans="1:7">
      <c r="A2059" s="12">
        <v>43956</v>
      </c>
      <c r="B2059">
        <v>8912.8320309999999</v>
      </c>
      <c r="C2059">
        <v>9062.4150389999995</v>
      </c>
      <c r="D2059">
        <v>8856.8271480000003</v>
      </c>
      <c r="E2059">
        <v>9003.0703130000002</v>
      </c>
      <c r="F2059">
        <v>9003.0703130000002</v>
      </c>
      <c r="G2059">
        <v>43148462663</v>
      </c>
    </row>
    <row r="2060" spans="1:7">
      <c r="A2060" s="12">
        <v>43957</v>
      </c>
      <c r="B2060">
        <v>9007.4414059999999</v>
      </c>
      <c r="C2060">
        <v>9411.4677730000003</v>
      </c>
      <c r="D2060">
        <v>8966.7060550000006</v>
      </c>
      <c r="E2060">
        <v>9268.7617190000001</v>
      </c>
      <c r="F2060">
        <v>9268.7617190000001</v>
      </c>
      <c r="G2060">
        <v>49371886931</v>
      </c>
    </row>
    <row r="2061" spans="1:7">
      <c r="A2061" s="12">
        <v>43958</v>
      </c>
      <c r="B2061">
        <v>9261.8955079999996</v>
      </c>
      <c r="C2061">
        <v>9992.6640630000002</v>
      </c>
      <c r="D2061">
        <v>9138.3222659999992</v>
      </c>
      <c r="E2061">
        <v>9951.5185550000006</v>
      </c>
      <c r="F2061">
        <v>9951.5185550000006</v>
      </c>
      <c r="G2061">
        <v>61112700562</v>
      </c>
    </row>
    <row r="2062" spans="1:7">
      <c r="A2062" s="12">
        <v>43959</v>
      </c>
      <c r="B2062">
        <v>9936.1621090000008</v>
      </c>
      <c r="C2062">
        <v>9996.7431639999995</v>
      </c>
      <c r="D2062">
        <v>9767.1728519999997</v>
      </c>
      <c r="E2062">
        <v>9842.6660159999992</v>
      </c>
      <c r="F2062">
        <v>9842.6660159999992</v>
      </c>
      <c r="G2062">
        <v>51780748042</v>
      </c>
    </row>
    <row r="2063" spans="1:7">
      <c r="A2063" s="12">
        <v>43960</v>
      </c>
      <c r="B2063">
        <v>9840.90625</v>
      </c>
      <c r="C2063">
        <v>9913.8632809999999</v>
      </c>
      <c r="D2063">
        <v>9580.6445309999999</v>
      </c>
      <c r="E2063">
        <v>9593.8964840000008</v>
      </c>
      <c r="F2063">
        <v>9593.8964840000008</v>
      </c>
      <c r="G2063">
        <v>46566121841</v>
      </c>
    </row>
    <row r="2064" spans="1:7">
      <c r="A2064" s="12">
        <v>43961</v>
      </c>
      <c r="B2064">
        <v>9591.1689449999994</v>
      </c>
      <c r="C2064">
        <v>9595.5810550000006</v>
      </c>
      <c r="D2064">
        <v>8395.1074219999991</v>
      </c>
      <c r="E2064">
        <v>8756.4306639999995</v>
      </c>
      <c r="F2064">
        <v>8756.4306639999995</v>
      </c>
      <c r="G2064">
        <v>63325279337</v>
      </c>
    </row>
    <row r="2065" spans="1:7">
      <c r="A2065" s="12">
        <v>43962</v>
      </c>
      <c r="B2065">
        <v>8755.5351559999999</v>
      </c>
      <c r="C2065">
        <v>9033.4707030000009</v>
      </c>
      <c r="D2065">
        <v>8374.3232420000004</v>
      </c>
      <c r="E2065">
        <v>8601.7958980000003</v>
      </c>
      <c r="F2065">
        <v>8601.7958980000003</v>
      </c>
      <c r="G2065">
        <v>57119858802</v>
      </c>
    </row>
    <row r="2066" spans="1:7">
      <c r="A2066" s="12">
        <v>43963</v>
      </c>
      <c r="B2066">
        <v>8610.3857420000004</v>
      </c>
      <c r="C2066">
        <v>8949.8984380000002</v>
      </c>
      <c r="D2066">
        <v>8569.6435550000006</v>
      </c>
      <c r="E2066">
        <v>8804.4775389999995</v>
      </c>
      <c r="F2066">
        <v>8804.4775389999995</v>
      </c>
      <c r="G2066">
        <v>42142717533</v>
      </c>
    </row>
    <row r="2067" spans="1:7">
      <c r="A2067" s="12">
        <v>43964</v>
      </c>
      <c r="B2067">
        <v>8805.3876949999994</v>
      </c>
      <c r="C2067">
        <v>9317.8789059999999</v>
      </c>
      <c r="D2067">
        <v>8805.3876949999994</v>
      </c>
      <c r="E2067">
        <v>9269.9873050000006</v>
      </c>
      <c r="F2067">
        <v>9269.9873050000006</v>
      </c>
      <c r="G2067">
        <v>45558144023</v>
      </c>
    </row>
    <row r="2068" spans="1:7">
      <c r="A2068" s="12">
        <v>43965</v>
      </c>
      <c r="B2068">
        <v>9271.3291019999997</v>
      </c>
      <c r="C2068">
        <v>9793.2685550000006</v>
      </c>
      <c r="D2068">
        <v>9255.0351559999999</v>
      </c>
      <c r="E2068">
        <v>9733.7216800000006</v>
      </c>
      <c r="F2068">
        <v>9733.7216800000006</v>
      </c>
      <c r="G2068">
        <v>56426907637</v>
      </c>
    </row>
    <row r="2069" spans="1:7">
      <c r="A2069" s="12">
        <v>43966</v>
      </c>
      <c r="B2069">
        <v>9734.2910159999992</v>
      </c>
      <c r="C2069">
        <v>9755.828125</v>
      </c>
      <c r="D2069">
        <v>9261.3984380000002</v>
      </c>
      <c r="E2069">
        <v>9328.1972659999992</v>
      </c>
      <c r="F2069">
        <v>9328.1972659999992</v>
      </c>
      <c r="G2069">
        <v>48158802327</v>
      </c>
    </row>
    <row r="2070" spans="1:7">
      <c r="A2070" s="12">
        <v>43967</v>
      </c>
      <c r="B2070">
        <v>9333.2402340000008</v>
      </c>
      <c r="C2070">
        <v>9564.2050780000009</v>
      </c>
      <c r="D2070">
        <v>9260.6943360000005</v>
      </c>
      <c r="E2070">
        <v>9377.0136719999991</v>
      </c>
      <c r="F2070">
        <v>9377.0136719999991</v>
      </c>
      <c r="G2070">
        <v>36164766408</v>
      </c>
    </row>
    <row r="2071" spans="1:7">
      <c r="A2071" s="12">
        <v>43968</v>
      </c>
      <c r="B2071">
        <v>9374.9296880000002</v>
      </c>
      <c r="C2071">
        <v>9823.0019530000009</v>
      </c>
      <c r="D2071">
        <v>9349.5458980000003</v>
      </c>
      <c r="E2071">
        <v>9670.7392579999996</v>
      </c>
      <c r="F2071">
        <v>9670.7392579999996</v>
      </c>
      <c r="G2071">
        <v>40084250663</v>
      </c>
    </row>
    <row r="2072" spans="1:7">
      <c r="A2072" s="12">
        <v>43969</v>
      </c>
      <c r="B2072">
        <v>9675.6953130000002</v>
      </c>
      <c r="C2072">
        <v>9906.0302730000003</v>
      </c>
      <c r="D2072">
        <v>9570.359375</v>
      </c>
      <c r="E2072">
        <v>9726.5751949999994</v>
      </c>
      <c r="F2072">
        <v>9726.5751949999994</v>
      </c>
      <c r="G2072">
        <v>41827139896</v>
      </c>
    </row>
    <row r="2073" spans="1:7">
      <c r="A2073" s="12">
        <v>43970</v>
      </c>
      <c r="B2073">
        <v>9727.0634769999997</v>
      </c>
      <c r="C2073">
        <v>9836.0478519999997</v>
      </c>
      <c r="D2073">
        <v>9539.6240230000003</v>
      </c>
      <c r="E2073">
        <v>9729.0380860000005</v>
      </c>
      <c r="F2073">
        <v>9729.0380860000005</v>
      </c>
      <c r="G2073">
        <v>39254288955</v>
      </c>
    </row>
    <row r="2074" spans="1:7">
      <c r="A2074" s="12">
        <v>43971</v>
      </c>
      <c r="B2074">
        <v>9725.3291019999997</v>
      </c>
      <c r="C2074">
        <v>9804.7939449999994</v>
      </c>
      <c r="D2074">
        <v>9447.2011719999991</v>
      </c>
      <c r="E2074">
        <v>9522.9814449999994</v>
      </c>
      <c r="F2074">
        <v>9522.9814449999994</v>
      </c>
      <c r="G2074">
        <v>36546239703</v>
      </c>
    </row>
    <row r="2075" spans="1:7">
      <c r="A2075" s="12">
        <v>43972</v>
      </c>
      <c r="B2075">
        <v>9522.7402340000008</v>
      </c>
      <c r="C2075">
        <v>9555.2421880000002</v>
      </c>
      <c r="D2075">
        <v>8869.9306639999995</v>
      </c>
      <c r="E2075">
        <v>9081.7617190000001</v>
      </c>
      <c r="F2075">
        <v>9081.7617190000001</v>
      </c>
      <c r="G2075">
        <v>39326160532</v>
      </c>
    </row>
    <row r="2076" spans="1:7">
      <c r="A2076" s="12">
        <v>43973</v>
      </c>
      <c r="B2076">
        <v>9080.3349610000005</v>
      </c>
      <c r="C2076">
        <v>9232.9365230000003</v>
      </c>
      <c r="D2076">
        <v>9008.6386719999991</v>
      </c>
      <c r="E2076">
        <v>9182.5771480000003</v>
      </c>
      <c r="F2076">
        <v>9182.5771480000003</v>
      </c>
      <c r="G2076">
        <v>29810773699</v>
      </c>
    </row>
    <row r="2077" spans="1:7">
      <c r="A2077" s="12">
        <v>43974</v>
      </c>
      <c r="B2077">
        <v>9185.0625</v>
      </c>
      <c r="C2077">
        <v>9302.5019530000009</v>
      </c>
      <c r="D2077">
        <v>9118.1083980000003</v>
      </c>
      <c r="E2077">
        <v>9209.2871090000008</v>
      </c>
      <c r="F2077">
        <v>9209.2871090000008</v>
      </c>
      <c r="G2077">
        <v>27727866812</v>
      </c>
    </row>
    <row r="2078" spans="1:7">
      <c r="A2078" s="12">
        <v>43975</v>
      </c>
      <c r="B2078">
        <v>9212.2832030000009</v>
      </c>
      <c r="C2078">
        <v>9288.4042969999991</v>
      </c>
      <c r="D2078">
        <v>8787.2509769999997</v>
      </c>
      <c r="E2078">
        <v>8790.3681639999995</v>
      </c>
      <c r="F2078">
        <v>8790.3681639999995</v>
      </c>
      <c r="G2078">
        <v>32518803300</v>
      </c>
    </row>
    <row r="2079" spans="1:7">
      <c r="A2079" s="12">
        <v>43976</v>
      </c>
      <c r="B2079">
        <v>8786.1074219999991</v>
      </c>
      <c r="C2079">
        <v>8951.0058590000008</v>
      </c>
      <c r="D2079">
        <v>8719.6679690000001</v>
      </c>
      <c r="E2079">
        <v>8906.9345699999994</v>
      </c>
      <c r="F2079">
        <v>8906.9345699999994</v>
      </c>
      <c r="G2079">
        <v>31288157264</v>
      </c>
    </row>
    <row r="2080" spans="1:7">
      <c r="A2080" s="12">
        <v>43977</v>
      </c>
      <c r="B2080">
        <v>8909.5859380000002</v>
      </c>
      <c r="C2080">
        <v>8991.9677730000003</v>
      </c>
      <c r="D2080">
        <v>8757.2939449999994</v>
      </c>
      <c r="E2080">
        <v>8835.0527340000008</v>
      </c>
      <c r="F2080">
        <v>8835.0527340000008</v>
      </c>
      <c r="G2080">
        <v>29584186947</v>
      </c>
    </row>
    <row r="2081" spans="1:7">
      <c r="A2081" s="12">
        <v>43978</v>
      </c>
      <c r="B2081">
        <v>8837.3808590000008</v>
      </c>
      <c r="C2081">
        <v>9203.3203130000002</v>
      </c>
      <c r="D2081">
        <v>8834.1572269999997</v>
      </c>
      <c r="E2081">
        <v>9181.0175780000009</v>
      </c>
      <c r="F2081">
        <v>9181.0175780000009</v>
      </c>
      <c r="G2081">
        <v>32740536902</v>
      </c>
    </row>
    <row r="2082" spans="1:7">
      <c r="A2082" s="12">
        <v>43979</v>
      </c>
      <c r="B2082">
        <v>9184.9453130000002</v>
      </c>
      <c r="C2082">
        <v>9546.3193360000005</v>
      </c>
      <c r="D2082">
        <v>9148.4570309999999</v>
      </c>
      <c r="E2082">
        <v>9525.7509769999997</v>
      </c>
      <c r="F2082">
        <v>9525.7509769999997</v>
      </c>
      <c r="G2082">
        <v>34367073114</v>
      </c>
    </row>
    <row r="2083" spans="1:7">
      <c r="A2083" s="12">
        <v>43980</v>
      </c>
      <c r="B2083">
        <v>9528.3554690000001</v>
      </c>
      <c r="C2083">
        <v>9573.6669920000004</v>
      </c>
      <c r="D2083">
        <v>9379.3388670000004</v>
      </c>
      <c r="E2083">
        <v>9439.1240230000003</v>
      </c>
      <c r="F2083">
        <v>9439.1240230000003</v>
      </c>
      <c r="G2083">
        <v>32896642044</v>
      </c>
    </row>
    <row r="2084" spans="1:7">
      <c r="A2084" s="12">
        <v>43981</v>
      </c>
      <c r="B2084">
        <v>9438.9140630000002</v>
      </c>
      <c r="C2084">
        <v>9704.0302730000003</v>
      </c>
      <c r="D2084">
        <v>9366.7294920000004</v>
      </c>
      <c r="E2084">
        <v>9700.4140630000002</v>
      </c>
      <c r="F2084">
        <v>9700.4140630000002</v>
      </c>
      <c r="G2084">
        <v>32722975141</v>
      </c>
    </row>
    <row r="2085" spans="1:7">
      <c r="A2085" s="12">
        <v>43982</v>
      </c>
      <c r="B2085">
        <v>9700.1054690000001</v>
      </c>
      <c r="C2085">
        <v>9700.34375</v>
      </c>
      <c r="D2085">
        <v>9432.296875</v>
      </c>
      <c r="E2085">
        <v>9461.0585940000001</v>
      </c>
      <c r="F2085">
        <v>9461.0585940000001</v>
      </c>
      <c r="G2085">
        <v>27773290299</v>
      </c>
    </row>
    <row r="2086" spans="1:7">
      <c r="A2086" s="12">
        <v>43983</v>
      </c>
      <c r="B2086">
        <v>9463.6054690000001</v>
      </c>
      <c r="C2086">
        <v>10199.565430000001</v>
      </c>
      <c r="D2086">
        <v>9450.8994139999995</v>
      </c>
      <c r="E2086">
        <v>10167.268555000001</v>
      </c>
      <c r="F2086">
        <v>10167.268555000001</v>
      </c>
      <c r="G2086">
        <v>35198901068</v>
      </c>
    </row>
    <row r="2087" spans="1:7">
      <c r="A2087" s="12">
        <v>43984</v>
      </c>
      <c r="B2087">
        <v>10162.973633</v>
      </c>
      <c r="C2087">
        <v>10182.340819999999</v>
      </c>
      <c r="D2087">
        <v>9460.5712889999995</v>
      </c>
      <c r="E2087">
        <v>9529.8037110000005</v>
      </c>
      <c r="F2087">
        <v>9529.8037110000005</v>
      </c>
      <c r="G2087">
        <v>39137252109</v>
      </c>
    </row>
    <row r="2088" spans="1:7">
      <c r="A2088" s="12">
        <v>43985</v>
      </c>
      <c r="B2088">
        <v>9533.7607420000004</v>
      </c>
      <c r="C2088">
        <v>9682.859375</v>
      </c>
      <c r="D2088">
        <v>9471.8466800000006</v>
      </c>
      <c r="E2088">
        <v>9656.7177730000003</v>
      </c>
      <c r="F2088">
        <v>9656.7177730000003</v>
      </c>
      <c r="G2088">
        <v>25007459262</v>
      </c>
    </row>
    <row r="2089" spans="1:7">
      <c r="A2089" s="12">
        <v>43986</v>
      </c>
      <c r="B2089">
        <v>9655.8544920000004</v>
      </c>
      <c r="C2089">
        <v>9887.6103519999997</v>
      </c>
      <c r="D2089">
        <v>9525.2470699999994</v>
      </c>
      <c r="E2089">
        <v>9800.6367190000001</v>
      </c>
      <c r="F2089">
        <v>9800.6367190000001</v>
      </c>
      <c r="G2089">
        <v>25921805072</v>
      </c>
    </row>
    <row r="2090" spans="1:7">
      <c r="A2090" s="12">
        <v>43987</v>
      </c>
      <c r="B2090">
        <v>9800.2158199999994</v>
      </c>
      <c r="C2090">
        <v>9869.2373050000006</v>
      </c>
      <c r="D2090">
        <v>9663.2167969999991</v>
      </c>
      <c r="E2090">
        <v>9665.5332030000009</v>
      </c>
      <c r="F2090">
        <v>9665.5332030000009</v>
      </c>
      <c r="G2090">
        <v>23509628646</v>
      </c>
    </row>
    <row r="2091" spans="1:7">
      <c r="A2091" s="12">
        <v>43988</v>
      </c>
      <c r="B2091">
        <v>9664.9042969999991</v>
      </c>
      <c r="C2091">
        <v>9773.4316409999992</v>
      </c>
      <c r="D2091">
        <v>9591.0244139999995</v>
      </c>
      <c r="E2091">
        <v>9653.6796880000002</v>
      </c>
      <c r="F2091">
        <v>9653.6796880000002</v>
      </c>
      <c r="G2091">
        <v>20438419222</v>
      </c>
    </row>
    <row r="2092" spans="1:7">
      <c r="A2092" s="12">
        <v>43989</v>
      </c>
      <c r="B2092">
        <v>9653.0029300000006</v>
      </c>
      <c r="C2092">
        <v>9768.4980469999991</v>
      </c>
      <c r="D2092">
        <v>9458.1503909999992</v>
      </c>
      <c r="E2092">
        <v>9758.8525389999995</v>
      </c>
      <c r="F2092">
        <v>9758.8525389999995</v>
      </c>
      <c r="G2092">
        <v>25015250846</v>
      </c>
    </row>
    <row r="2093" spans="1:7">
      <c r="A2093" s="12">
        <v>43990</v>
      </c>
      <c r="B2093">
        <v>9760.0634769999997</v>
      </c>
      <c r="C2093">
        <v>9782.3066409999992</v>
      </c>
      <c r="D2093">
        <v>9675.8857420000004</v>
      </c>
      <c r="E2093">
        <v>9771.4892579999996</v>
      </c>
      <c r="F2093">
        <v>9771.4892579999996</v>
      </c>
      <c r="G2093">
        <v>21486346312</v>
      </c>
    </row>
    <row r="2094" spans="1:7">
      <c r="A2094" s="12">
        <v>43991</v>
      </c>
      <c r="B2094">
        <v>9774.3603519999997</v>
      </c>
      <c r="C2094">
        <v>9836.3691409999992</v>
      </c>
      <c r="D2094">
        <v>9664.7197269999997</v>
      </c>
      <c r="E2094">
        <v>9795.7001949999994</v>
      </c>
      <c r="F2094">
        <v>9795.7001949999994</v>
      </c>
      <c r="G2094">
        <v>23717842783</v>
      </c>
    </row>
    <row r="2095" spans="1:7">
      <c r="A2095" s="12">
        <v>43992</v>
      </c>
      <c r="B2095">
        <v>9794.1191409999992</v>
      </c>
      <c r="C2095">
        <v>9908.8964840000008</v>
      </c>
      <c r="D2095">
        <v>9728.2910159999992</v>
      </c>
      <c r="E2095">
        <v>9870.0947269999997</v>
      </c>
      <c r="F2095">
        <v>9870.0947269999997</v>
      </c>
      <c r="G2095">
        <v>25706567601</v>
      </c>
    </row>
    <row r="2096" spans="1:7">
      <c r="A2096" s="12">
        <v>43993</v>
      </c>
      <c r="B2096">
        <v>9870.078125</v>
      </c>
      <c r="C2096">
        <v>9938.2978519999997</v>
      </c>
      <c r="D2096">
        <v>9263.0693360000005</v>
      </c>
      <c r="E2096">
        <v>9321.78125</v>
      </c>
      <c r="F2096">
        <v>9321.78125</v>
      </c>
      <c r="G2096">
        <v>30247143440</v>
      </c>
    </row>
    <row r="2097" spans="1:7">
      <c r="A2097" s="12">
        <v>43994</v>
      </c>
      <c r="B2097">
        <v>9320.6904300000006</v>
      </c>
      <c r="C2097">
        <v>9540.4658199999994</v>
      </c>
      <c r="D2097">
        <v>9285.8515630000002</v>
      </c>
      <c r="E2097">
        <v>9480.84375</v>
      </c>
      <c r="F2097">
        <v>9480.84375</v>
      </c>
      <c r="G2097">
        <v>22610564515</v>
      </c>
    </row>
    <row r="2098" spans="1:7">
      <c r="A2098" s="12">
        <v>43995</v>
      </c>
      <c r="B2098">
        <v>9480.7353519999997</v>
      </c>
      <c r="C2098">
        <v>9493.2119139999995</v>
      </c>
      <c r="D2098">
        <v>9396.0097659999992</v>
      </c>
      <c r="E2098">
        <v>9475.2773440000001</v>
      </c>
      <c r="F2098">
        <v>9475.2773440000001</v>
      </c>
      <c r="G2098">
        <v>17564322315</v>
      </c>
    </row>
    <row r="2099" spans="1:7">
      <c r="A2099" s="12">
        <v>43996</v>
      </c>
      <c r="B2099">
        <v>9477.5537110000005</v>
      </c>
      <c r="C2099">
        <v>9482.2705079999996</v>
      </c>
      <c r="D2099">
        <v>9347.59375</v>
      </c>
      <c r="E2099">
        <v>9386.7880860000005</v>
      </c>
      <c r="F2099">
        <v>9386.7880860000005</v>
      </c>
      <c r="G2099">
        <v>18991732746</v>
      </c>
    </row>
    <row r="2100" spans="1:7">
      <c r="A2100" s="12">
        <v>43997</v>
      </c>
      <c r="B2100">
        <v>9386.0351559999999</v>
      </c>
      <c r="C2100">
        <v>9504.8603519999997</v>
      </c>
      <c r="D2100">
        <v>8990.1757809999999</v>
      </c>
      <c r="E2100">
        <v>9450.7021480000003</v>
      </c>
      <c r="F2100">
        <v>9450.7021480000003</v>
      </c>
      <c r="G2100">
        <v>26699704768</v>
      </c>
    </row>
    <row r="2101" spans="1:7">
      <c r="A2101" s="12">
        <v>43998</v>
      </c>
      <c r="B2101">
        <v>9454.2666019999997</v>
      </c>
      <c r="C2101">
        <v>9579.4306639999995</v>
      </c>
      <c r="D2101">
        <v>9400.4453130000002</v>
      </c>
      <c r="E2101">
        <v>9538.0244139999995</v>
      </c>
      <c r="F2101">
        <v>9538.0244139999995</v>
      </c>
      <c r="G2101">
        <v>21565537209</v>
      </c>
    </row>
    <row r="2102" spans="1:7">
      <c r="A2102" s="12">
        <v>43999</v>
      </c>
      <c r="B2102">
        <v>9533.7841800000006</v>
      </c>
      <c r="C2102">
        <v>9540.4228519999997</v>
      </c>
      <c r="D2102">
        <v>9327.3398440000001</v>
      </c>
      <c r="E2102">
        <v>9480.2548829999996</v>
      </c>
      <c r="F2102">
        <v>9480.2548829999996</v>
      </c>
      <c r="G2102">
        <v>20177709879</v>
      </c>
    </row>
    <row r="2103" spans="1:7">
      <c r="A2103" s="12">
        <v>44000</v>
      </c>
      <c r="B2103">
        <v>9481.5673829999996</v>
      </c>
      <c r="C2103">
        <v>9482.7822269999997</v>
      </c>
      <c r="D2103">
        <v>9328.3955079999996</v>
      </c>
      <c r="E2103">
        <v>9411.8408199999994</v>
      </c>
      <c r="F2103">
        <v>9411.8408199999994</v>
      </c>
      <c r="G2103">
        <v>17770083003</v>
      </c>
    </row>
    <row r="2104" spans="1:7">
      <c r="A2104" s="12">
        <v>44001</v>
      </c>
      <c r="B2104">
        <v>9410.2939449999994</v>
      </c>
      <c r="C2104">
        <v>9440.8759769999997</v>
      </c>
      <c r="D2104">
        <v>9274.2958980000003</v>
      </c>
      <c r="E2104">
        <v>9288.0185550000006</v>
      </c>
      <c r="F2104">
        <v>9288.0185550000006</v>
      </c>
      <c r="G2104">
        <v>19632223107</v>
      </c>
    </row>
    <row r="2105" spans="1:7">
      <c r="A2105" s="12">
        <v>44002</v>
      </c>
      <c r="B2105">
        <v>9290.9599610000005</v>
      </c>
      <c r="C2105">
        <v>9394.9716800000006</v>
      </c>
      <c r="D2105">
        <v>9247.3798829999996</v>
      </c>
      <c r="E2105">
        <v>9332.3408199999994</v>
      </c>
      <c r="F2105">
        <v>9332.3408199999994</v>
      </c>
      <c r="G2105">
        <v>17130541557</v>
      </c>
    </row>
    <row r="2106" spans="1:7">
      <c r="A2106" s="12">
        <v>44003</v>
      </c>
      <c r="B2106">
        <v>9330.9267579999996</v>
      </c>
      <c r="C2106">
        <v>9401.1074219999991</v>
      </c>
      <c r="D2106">
        <v>9300.4306639999995</v>
      </c>
      <c r="E2106">
        <v>9303.6298829999996</v>
      </c>
      <c r="F2106">
        <v>9303.6298829999996</v>
      </c>
      <c r="G2106">
        <v>15324301169</v>
      </c>
    </row>
    <row r="2107" spans="1:7">
      <c r="A2107" s="12">
        <v>44004</v>
      </c>
      <c r="B2107">
        <v>9300.9150389999995</v>
      </c>
      <c r="C2107">
        <v>9655.0732420000004</v>
      </c>
      <c r="D2107">
        <v>9296.8720699999994</v>
      </c>
      <c r="E2107">
        <v>9648.7177730000003</v>
      </c>
      <c r="F2107">
        <v>9648.7177730000003</v>
      </c>
      <c r="G2107">
        <v>21104009514</v>
      </c>
    </row>
    <row r="2108" spans="1:7">
      <c r="A2108" s="12">
        <v>44005</v>
      </c>
      <c r="B2108">
        <v>9644.0761719999991</v>
      </c>
      <c r="C2108">
        <v>9670.5410159999992</v>
      </c>
      <c r="D2108">
        <v>9547.2470699999994</v>
      </c>
      <c r="E2108">
        <v>9629.6582030000009</v>
      </c>
      <c r="F2108">
        <v>9629.6582030000009</v>
      </c>
      <c r="G2108">
        <v>17006433272</v>
      </c>
    </row>
    <row r="2109" spans="1:7">
      <c r="A2109" s="12">
        <v>44006</v>
      </c>
      <c r="B2109">
        <v>9632.1494139999995</v>
      </c>
      <c r="C2109">
        <v>9680.3671880000002</v>
      </c>
      <c r="D2109">
        <v>9278.2333980000003</v>
      </c>
      <c r="E2109">
        <v>9313.6103519999997</v>
      </c>
      <c r="F2109">
        <v>9313.6103519999997</v>
      </c>
      <c r="G2109">
        <v>18961716076</v>
      </c>
    </row>
    <row r="2110" spans="1:7">
      <c r="A2110" s="12">
        <v>44007</v>
      </c>
      <c r="B2110">
        <v>9314.1269530000009</v>
      </c>
      <c r="C2110">
        <v>9340.1611329999996</v>
      </c>
      <c r="D2110">
        <v>9095.3242190000001</v>
      </c>
      <c r="E2110">
        <v>9264.8134769999997</v>
      </c>
      <c r="F2110">
        <v>9264.8134769999997</v>
      </c>
      <c r="G2110">
        <v>18616048626</v>
      </c>
    </row>
    <row r="2111" spans="1:7">
      <c r="A2111" s="12">
        <v>44008</v>
      </c>
      <c r="B2111">
        <v>9260.9951170000004</v>
      </c>
      <c r="C2111">
        <v>9310.5166019999997</v>
      </c>
      <c r="D2111">
        <v>9101.7382809999999</v>
      </c>
      <c r="E2111">
        <v>9162.9179690000001</v>
      </c>
      <c r="F2111">
        <v>9162.9179690000001</v>
      </c>
      <c r="G2111">
        <v>18341465837</v>
      </c>
    </row>
    <row r="2112" spans="1:7">
      <c r="A2112" s="12">
        <v>44009</v>
      </c>
      <c r="B2112">
        <v>9167.8242190000001</v>
      </c>
      <c r="C2112">
        <v>9207.8105469999991</v>
      </c>
      <c r="D2112">
        <v>8998.2167969999991</v>
      </c>
      <c r="E2112">
        <v>9045.390625</v>
      </c>
      <c r="F2112">
        <v>9045.390625</v>
      </c>
      <c r="G2112">
        <v>17273093144</v>
      </c>
    </row>
    <row r="2113" spans="1:7">
      <c r="A2113" s="12">
        <v>44010</v>
      </c>
      <c r="B2113">
        <v>9048.4609380000002</v>
      </c>
      <c r="C2113">
        <v>9197.546875</v>
      </c>
      <c r="D2113">
        <v>8975.5253909999992</v>
      </c>
      <c r="E2113">
        <v>9143.5820309999999</v>
      </c>
      <c r="F2113">
        <v>9143.5820309999999</v>
      </c>
      <c r="G2113">
        <v>14560870760</v>
      </c>
    </row>
    <row r="2114" spans="1:7">
      <c r="A2114" s="12">
        <v>44011</v>
      </c>
      <c r="B2114">
        <v>9140.0292969999991</v>
      </c>
      <c r="C2114">
        <v>9237.5732420000004</v>
      </c>
      <c r="D2114">
        <v>9041.8759769999997</v>
      </c>
      <c r="E2114">
        <v>9190.8544920000004</v>
      </c>
      <c r="F2114">
        <v>9190.8544920000004</v>
      </c>
      <c r="G2114">
        <v>16460547078</v>
      </c>
    </row>
    <row r="2115" spans="1:7">
      <c r="A2115" s="12">
        <v>44012</v>
      </c>
      <c r="B2115">
        <v>9185.5810550000006</v>
      </c>
      <c r="C2115">
        <v>9217.8359380000002</v>
      </c>
      <c r="D2115">
        <v>9084.8378909999992</v>
      </c>
      <c r="E2115">
        <v>9137.9931639999995</v>
      </c>
      <c r="F2115">
        <v>9137.9931639999995</v>
      </c>
      <c r="G2115">
        <v>15735797744</v>
      </c>
    </row>
    <row r="2116" spans="1:7">
      <c r="A2116" s="12">
        <v>44013</v>
      </c>
      <c r="B2116">
        <v>9145.9853519999997</v>
      </c>
      <c r="C2116">
        <v>9309.7548829999996</v>
      </c>
      <c r="D2116">
        <v>9104.7353519999997</v>
      </c>
      <c r="E2116">
        <v>9228.3251949999994</v>
      </c>
      <c r="F2116">
        <v>9228.3251949999994</v>
      </c>
      <c r="G2116">
        <v>15971550355</v>
      </c>
    </row>
    <row r="2117" spans="1:7">
      <c r="A2117" s="12">
        <v>44014</v>
      </c>
      <c r="B2117">
        <v>9231.1396480000003</v>
      </c>
      <c r="C2117">
        <v>9274.9628909999992</v>
      </c>
      <c r="D2117">
        <v>9036.6230469999991</v>
      </c>
      <c r="E2117">
        <v>9123.4101559999999</v>
      </c>
      <c r="F2117">
        <v>9123.4101559999999</v>
      </c>
      <c r="G2117">
        <v>16338916796</v>
      </c>
    </row>
    <row r="2118" spans="1:7">
      <c r="A2118" s="12">
        <v>44015</v>
      </c>
      <c r="B2118">
        <v>9124.8427730000003</v>
      </c>
      <c r="C2118">
        <v>9202.3447269999997</v>
      </c>
      <c r="D2118">
        <v>9058.7949219999991</v>
      </c>
      <c r="E2118">
        <v>9087.3037110000005</v>
      </c>
      <c r="F2118">
        <v>9087.3037110000005</v>
      </c>
      <c r="G2118">
        <v>13078970999</v>
      </c>
    </row>
    <row r="2119" spans="1:7">
      <c r="A2119" s="12">
        <v>44016</v>
      </c>
      <c r="B2119">
        <v>9084.2333980000003</v>
      </c>
      <c r="C2119">
        <v>9183.2958980000003</v>
      </c>
      <c r="D2119">
        <v>9053.6298829999996</v>
      </c>
      <c r="E2119">
        <v>9132.4882809999999</v>
      </c>
      <c r="F2119">
        <v>9132.4882809999999</v>
      </c>
      <c r="G2119">
        <v>12290528515</v>
      </c>
    </row>
    <row r="2120" spans="1:7">
      <c r="A2120" s="12">
        <v>44017</v>
      </c>
      <c r="B2120">
        <v>9126.0908199999994</v>
      </c>
      <c r="C2120">
        <v>9162.1835940000001</v>
      </c>
      <c r="D2120">
        <v>8977.015625</v>
      </c>
      <c r="E2120">
        <v>9073.9423829999996</v>
      </c>
      <c r="F2120">
        <v>9073.9423829999996</v>
      </c>
      <c r="G2120">
        <v>12903406143</v>
      </c>
    </row>
    <row r="2121" spans="1:7">
      <c r="A2121" s="12">
        <v>44018</v>
      </c>
      <c r="B2121">
        <v>9072.8496090000008</v>
      </c>
      <c r="C2121">
        <v>9375.4746090000008</v>
      </c>
      <c r="D2121">
        <v>9058.6640630000002</v>
      </c>
      <c r="E2121">
        <v>9375.4746090000008</v>
      </c>
      <c r="F2121">
        <v>9375.4746090000008</v>
      </c>
      <c r="G2121">
        <v>17889263252</v>
      </c>
    </row>
    <row r="2122" spans="1:7">
      <c r="A2122" s="12">
        <v>44019</v>
      </c>
      <c r="B2122">
        <v>9349.1611329999996</v>
      </c>
      <c r="C2122">
        <v>9360.6171880000002</v>
      </c>
      <c r="D2122">
        <v>9201.8154300000006</v>
      </c>
      <c r="E2122">
        <v>9252.2773440000001</v>
      </c>
      <c r="F2122">
        <v>9252.2773440000001</v>
      </c>
      <c r="G2122">
        <v>13839652595</v>
      </c>
    </row>
    <row r="2123" spans="1:7">
      <c r="A2123" s="12">
        <v>44020</v>
      </c>
      <c r="B2123">
        <v>9253.0205079999996</v>
      </c>
      <c r="C2123">
        <v>9450.3359380000002</v>
      </c>
      <c r="D2123">
        <v>9249.5</v>
      </c>
      <c r="E2123">
        <v>9428.3330079999996</v>
      </c>
      <c r="F2123">
        <v>9428.3330079999996</v>
      </c>
      <c r="G2123">
        <v>19702359883</v>
      </c>
    </row>
    <row r="2124" spans="1:7">
      <c r="A2124" s="12">
        <v>44021</v>
      </c>
      <c r="B2124">
        <v>9427.9941409999992</v>
      </c>
      <c r="C2124">
        <v>9431.3789059999999</v>
      </c>
      <c r="D2124">
        <v>9234.9990230000003</v>
      </c>
      <c r="E2124">
        <v>9277.9677730000003</v>
      </c>
      <c r="F2124">
        <v>9277.9677730000003</v>
      </c>
      <c r="G2124">
        <v>18000702524</v>
      </c>
    </row>
    <row r="2125" spans="1:7">
      <c r="A2125" s="12">
        <v>44022</v>
      </c>
      <c r="B2125">
        <v>9273.3574219999991</v>
      </c>
      <c r="C2125">
        <v>9287.4716800000006</v>
      </c>
      <c r="D2125">
        <v>9118.0019530000009</v>
      </c>
      <c r="E2125">
        <v>9278.8076170000004</v>
      </c>
      <c r="F2125">
        <v>9278.8076170000004</v>
      </c>
      <c r="G2125">
        <v>16860035605</v>
      </c>
    </row>
    <row r="2126" spans="1:7">
      <c r="A2126" s="12">
        <v>44023</v>
      </c>
      <c r="B2126">
        <v>9277.5117190000001</v>
      </c>
      <c r="C2126">
        <v>9293.5322269999997</v>
      </c>
      <c r="D2126">
        <v>9199.4853519999997</v>
      </c>
      <c r="E2126">
        <v>9240.3466800000006</v>
      </c>
      <c r="F2126">
        <v>9240.3466800000006</v>
      </c>
      <c r="G2126">
        <v>13249910444</v>
      </c>
    </row>
    <row r="2127" spans="1:7">
      <c r="A2127" s="12">
        <v>44024</v>
      </c>
      <c r="B2127">
        <v>9241.0546880000002</v>
      </c>
      <c r="C2127">
        <v>9319.4189449999994</v>
      </c>
      <c r="D2127">
        <v>9197.4501949999994</v>
      </c>
      <c r="E2127">
        <v>9276.5</v>
      </c>
      <c r="F2127">
        <v>9276.5</v>
      </c>
      <c r="G2127">
        <v>14452361907</v>
      </c>
    </row>
    <row r="2128" spans="1:7">
      <c r="A2128" s="12">
        <v>44025</v>
      </c>
      <c r="B2128">
        <v>9277.2050780000009</v>
      </c>
      <c r="C2128">
        <v>9306.4052730000003</v>
      </c>
      <c r="D2128">
        <v>9224.2929690000001</v>
      </c>
      <c r="E2128">
        <v>9243.6142579999996</v>
      </c>
      <c r="F2128">
        <v>9243.6142579999996</v>
      </c>
      <c r="G2128">
        <v>17519821266</v>
      </c>
    </row>
    <row r="2129" spans="1:7">
      <c r="A2129" s="12">
        <v>44026</v>
      </c>
      <c r="B2129">
        <v>9238.703125</v>
      </c>
      <c r="C2129">
        <v>9283.8417969999991</v>
      </c>
      <c r="D2129">
        <v>9171.6611329999996</v>
      </c>
      <c r="E2129">
        <v>9243.2138670000004</v>
      </c>
      <c r="F2129">
        <v>9243.2138670000004</v>
      </c>
      <c r="G2129">
        <v>18085038362</v>
      </c>
    </row>
    <row r="2130" spans="1:7">
      <c r="A2130" s="12">
        <v>44027</v>
      </c>
      <c r="B2130">
        <v>9241.8974610000005</v>
      </c>
      <c r="C2130">
        <v>9275.3251949999994</v>
      </c>
      <c r="D2130">
        <v>9171.9335940000001</v>
      </c>
      <c r="E2130">
        <v>9192.8369139999995</v>
      </c>
      <c r="F2130">
        <v>9192.8369139999995</v>
      </c>
      <c r="G2130">
        <v>15844731575</v>
      </c>
    </row>
    <row r="2131" spans="1:7">
      <c r="A2131" s="12">
        <v>44028</v>
      </c>
      <c r="B2131">
        <v>9191.9804690000001</v>
      </c>
      <c r="C2131">
        <v>9214.3125</v>
      </c>
      <c r="D2131">
        <v>9088.9472659999992</v>
      </c>
      <c r="E2131">
        <v>9132.2275389999995</v>
      </c>
      <c r="F2131">
        <v>9132.2275389999995</v>
      </c>
      <c r="G2131">
        <v>15713967523</v>
      </c>
    </row>
    <row r="2132" spans="1:7">
      <c r="A2132" s="12">
        <v>44029</v>
      </c>
      <c r="B2132">
        <v>9131.8125</v>
      </c>
      <c r="C2132">
        <v>9182.2539059999999</v>
      </c>
      <c r="D2132">
        <v>9089.2021480000003</v>
      </c>
      <c r="E2132">
        <v>9151.3925780000009</v>
      </c>
      <c r="F2132">
        <v>9151.3925780000009</v>
      </c>
      <c r="G2132">
        <v>13944570749</v>
      </c>
    </row>
    <row r="2133" spans="1:7">
      <c r="A2133" s="12">
        <v>44030</v>
      </c>
      <c r="B2133">
        <v>9151.1835940000001</v>
      </c>
      <c r="C2133">
        <v>9230.9833980000003</v>
      </c>
      <c r="D2133">
        <v>9100.8242190000001</v>
      </c>
      <c r="E2133">
        <v>9159.0400389999995</v>
      </c>
      <c r="F2133">
        <v>9159.0400389999995</v>
      </c>
      <c r="G2133">
        <v>12252601475</v>
      </c>
    </row>
    <row r="2134" spans="1:7">
      <c r="A2134" s="12">
        <v>44031</v>
      </c>
      <c r="B2134">
        <v>9158.0058590000008</v>
      </c>
      <c r="C2134">
        <v>9201.3984380000002</v>
      </c>
      <c r="D2134">
        <v>9097.6328130000002</v>
      </c>
      <c r="E2134">
        <v>9185.8173829999996</v>
      </c>
      <c r="F2134">
        <v>9185.8173829999996</v>
      </c>
      <c r="G2134">
        <v>12939002784</v>
      </c>
    </row>
    <row r="2135" spans="1:7">
      <c r="A2135" s="12">
        <v>44032</v>
      </c>
      <c r="B2135">
        <v>9187.2207030000009</v>
      </c>
      <c r="C2135">
        <v>9214.2705079999996</v>
      </c>
      <c r="D2135">
        <v>9137.5097659999992</v>
      </c>
      <c r="E2135">
        <v>9164.2314449999994</v>
      </c>
      <c r="F2135">
        <v>9164.2314449999994</v>
      </c>
      <c r="G2135">
        <v>13755604146</v>
      </c>
    </row>
    <row r="2136" spans="1:7">
      <c r="A2136" s="12">
        <v>44033</v>
      </c>
      <c r="B2136">
        <v>9162.5146480000003</v>
      </c>
      <c r="C2136">
        <v>9407.2626949999994</v>
      </c>
      <c r="D2136">
        <v>9149.3896480000003</v>
      </c>
      <c r="E2136">
        <v>9374.8876949999994</v>
      </c>
      <c r="F2136">
        <v>9374.8876949999994</v>
      </c>
      <c r="G2136">
        <v>18069581956</v>
      </c>
    </row>
    <row r="2137" spans="1:7">
      <c r="A2137" s="12">
        <v>44034</v>
      </c>
      <c r="B2137">
        <v>9375.0800780000009</v>
      </c>
      <c r="C2137">
        <v>9530.5185550000006</v>
      </c>
      <c r="D2137">
        <v>9319.6533199999994</v>
      </c>
      <c r="E2137">
        <v>9525.3632809999999</v>
      </c>
      <c r="F2137">
        <v>9525.3632809999999</v>
      </c>
      <c r="G2137">
        <v>16532254884</v>
      </c>
    </row>
    <row r="2138" spans="1:7">
      <c r="A2138" s="12">
        <v>44035</v>
      </c>
      <c r="B2138">
        <v>9527.1416019999997</v>
      </c>
      <c r="C2138">
        <v>9610.2470699999994</v>
      </c>
      <c r="D2138">
        <v>9483.0039059999999</v>
      </c>
      <c r="E2138">
        <v>9581.0722659999992</v>
      </c>
      <c r="F2138">
        <v>9581.0722659999992</v>
      </c>
      <c r="G2138">
        <v>18146399002</v>
      </c>
    </row>
    <row r="2139" spans="1:7">
      <c r="A2139" s="12">
        <v>44036</v>
      </c>
      <c r="B2139">
        <v>9585.5146480000003</v>
      </c>
      <c r="C2139">
        <v>9623.3369139999995</v>
      </c>
      <c r="D2139">
        <v>9481.4541019999997</v>
      </c>
      <c r="E2139">
        <v>9536.8925780000009</v>
      </c>
      <c r="F2139">
        <v>9536.8925780000009</v>
      </c>
      <c r="G2139">
        <v>16552768325</v>
      </c>
    </row>
    <row r="2140" spans="1:7">
      <c r="A2140" s="12">
        <v>44037</v>
      </c>
      <c r="B2140">
        <v>9539.4853519999997</v>
      </c>
      <c r="C2140">
        <v>9704.5566409999992</v>
      </c>
      <c r="D2140">
        <v>9530.2119139999995</v>
      </c>
      <c r="E2140">
        <v>9677.1132809999999</v>
      </c>
      <c r="F2140">
        <v>9677.1132809999999</v>
      </c>
      <c r="G2140">
        <v>16610070933</v>
      </c>
    </row>
    <row r="2141" spans="1:7">
      <c r="A2141" s="12">
        <v>44038</v>
      </c>
      <c r="B2141">
        <v>9680.234375</v>
      </c>
      <c r="C2141">
        <v>10023.807617</v>
      </c>
      <c r="D2141">
        <v>9652.8476559999999</v>
      </c>
      <c r="E2141">
        <v>9905.1669920000004</v>
      </c>
      <c r="F2141">
        <v>9905.1669920000004</v>
      </c>
      <c r="G2141">
        <v>20507998997</v>
      </c>
    </row>
    <row r="2142" spans="1:7">
      <c r="A2142" s="12">
        <v>44039</v>
      </c>
      <c r="B2142">
        <v>9905.2177730000003</v>
      </c>
      <c r="C2142">
        <v>11298.221680000001</v>
      </c>
      <c r="D2142">
        <v>9903.9697269999997</v>
      </c>
      <c r="E2142">
        <v>10990.873046999999</v>
      </c>
      <c r="F2142">
        <v>10990.873046999999</v>
      </c>
      <c r="G2142">
        <v>35359749590</v>
      </c>
    </row>
    <row r="2143" spans="1:7">
      <c r="A2143" s="12">
        <v>44040</v>
      </c>
      <c r="B2143">
        <v>11017.463867</v>
      </c>
      <c r="C2143">
        <v>11204.327148</v>
      </c>
      <c r="D2143">
        <v>10632.631836</v>
      </c>
      <c r="E2143">
        <v>10912.823242</v>
      </c>
      <c r="F2143">
        <v>10912.823242</v>
      </c>
      <c r="G2143">
        <v>28766551142</v>
      </c>
    </row>
    <row r="2144" spans="1:7">
      <c r="A2144" s="12">
        <v>44041</v>
      </c>
      <c r="B2144">
        <v>10912.953125</v>
      </c>
      <c r="C2144">
        <v>11304.397461</v>
      </c>
      <c r="D2144">
        <v>10856.141602</v>
      </c>
      <c r="E2144">
        <v>11100.467773</v>
      </c>
      <c r="F2144">
        <v>11100.467773</v>
      </c>
      <c r="G2144">
        <v>24617249715</v>
      </c>
    </row>
    <row r="2145" spans="1:7">
      <c r="A2145" s="12">
        <v>44042</v>
      </c>
      <c r="B2145">
        <v>11099.833008</v>
      </c>
      <c r="C2145">
        <v>11169.356444999999</v>
      </c>
      <c r="D2145">
        <v>10895.455078000001</v>
      </c>
      <c r="E2145">
        <v>11111.213867</v>
      </c>
      <c r="F2145">
        <v>11111.213867</v>
      </c>
      <c r="G2145">
        <v>22857247901</v>
      </c>
    </row>
    <row r="2146" spans="1:7">
      <c r="A2146" s="12">
        <v>44043</v>
      </c>
      <c r="B2146">
        <v>11110.210938</v>
      </c>
      <c r="C2146">
        <v>11415.864258</v>
      </c>
      <c r="D2146">
        <v>10987.053711</v>
      </c>
      <c r="E2146">
        <v>11323.466796999999</v>
      </c>
      <c r="F2146">
        <v>11323.466796999999</v>
      </c>
      <c r="G2146">
        <v>23160469766</v>
      </c>
    </row>
    <row r="2147" spans="1:7">
      <c r="A2147" s="12">
        <v>44044</v>
      </c>
      <c r="B2147">
        <v>11322.570313</v>
      </c>
      <c r="C2147">
        <v>11794.775390999999</v>
      </c>
      <c r="D2147">
        <v>11239.682617</v>
      </c>
      <c r="E2147">
        <v>11759.592773</v>
      </c>
      <c r="F2147">
        <v>11759.592773</v>
      </c>
      <c r="G2147">
        <v>26075670303</v>
      </c>
    </row>
    <row r="2148" spans="1:7">
      <c r="A2148" s="12">
        <v>44045</v>
      </c>
      <c r="B2148">
        <v>11758.764648</v>
      </c>
      <c r="C2148">
        <v>12034.144531</v>
      </c>
      <c r="D2148">
        <v>11018.129883</v>
      </c>
      <c r="E2148">
        <v>11053.614258</v>
      </c>
      <c r="F2148">
        <v>11053.614258</v>
      </c>
      <c r="G2148">
        <v>27410067336</v>
      </c>
    </row>
    <row r="2149" spans="1:7">
      <c r="A2149" s="12">
        <v>44046</v>
      </c>
      <c r="B2149">
        <v>11043.768555000001</v>
      </c>
      <c r="C2149">
        <v>11453.079102</v>
      </c>
      <c r="D2149">
        <v>11012.415039</v>
      </c>
      <c r="E2149">
        <v>11246.348633</v>
      </c>
      <c r="F2149">
        <v>11246.348633</v>
      </c>
      <c r="G2149">
        <v>20271713443</v>
      </c>
    </row>
    <row r="2150" spans="1:7">
      <c r="A2150" s="12">
        <v>44047</v>
      </c>
      <c r="B2150">
        <v>11246.203125</v>
      </c>
      <c r="C2150">
        <v>11385.381836</v>
      </c>
      <c r="D2150">
        <v>11094.145508</v>
      </c>
      <c r="E2150">
        <v>11205.892578000001</v>
      </c>
      <c r="F2150">
        <v>11205.892578000001</v>
      </c>
      <c r="G2150">
        <v>21250197042</v>
      </c>
    </row>
    <row r="2151" spans="1:7">
      <c r="A2151" s="12">
        <v>44048</v>
      </c>
      <c r="B2151">
        <v>11203.823242</v>
      </c>
      <c r="C2151">
        <v>11786.617188</v>
      </c>
      <c r="D2151">
        <v>11158.285156</v>
      </c>
      <c r="E2151">
        <v>11747.022461</v>
      </c>
      <c r="F2151">
        <v>11747.022461</v>
      </c>
      <c r="G2151">
        <v>24411254471</v>
      </c>
    </row>
    <row r="2152" spans="1:7">
      <c r="A2152" s="12">
        <v>44049</v>
      </c>
      <c r="B2152">
        <v>11749.871094</v>
      </c>
      <c r="C2152">
        <v>11902.335938</v>
      </c>
      <c r="D2152">
        <v>11598.713867</v>
      </c>
      <c r="E2152">
        <v>11779.773438</v>
      </c>
      <c r="F2152">
        <v>11779.773438</v>
      </c>
      <c r="G2152">
        <v>23400740340</v>
      </c>
    </row>
    <row r="2153" spans="1:7">
      <c r="A2153" s="12">
        <v>44050</v>
      </c>
      <c r="B2153">
        <v>11778.894531</v>
      </c>
      <c r="C2153">
        <v>11898.038086</v>
      </c>
      <c r="D2153">
        <v>11408.59375</v>
      </c>
      <c r="E2153">
        <v>11601.472656</v>
      </c>
      <c r="F2153">
        <v>11601.472656</v>
      </c>
      <c r="G2153">
        <v>23132312867</v>
      </c>
    </row>
    <row r="2154" spans="1:7">
      <c r="A2154" s="12">
        <v>44051</v>
      </c>
      <c r="B2154">
        <v>11604.553711</v>
      </c>
      <c r="C2154">
        <v>11800.064453000001</v>
      </c>
      <c r="D2154">
        <v>11558.431640999999</v>
      </c>
      <c r="E2154">
        <v>11754.045898</v>
      </c>
      <c r="F2154">
        <v>11754.045898</v>
      </c>
      <c r="G2154">
        <v>17572057837</v>
      </c>
    </row>
    <row r="2155" spans="1:7">
      <c r="A2155" s="12">
        <v>44052</v>
      </c>
      <c r="B2155">
        <v>11737.325194999999</v>
      </c>
      <c r="C2155">
        <v>11806.056640999999</v>
      </c>
      <c r="D2155">
        <v>11548.784180000001</v>
      </c>
      <c r="E2155">
        <v>11675.739258</v>
      </c>
      <c r="F2155">
        <v>11675.739258</v>
      </c>
      <c r="G2155">
        <v>17489608833</v>
      </c>
    </row>
    <row r="2156" spans="1:7">
      <c r="A2156" s="12">
        <v>44053</v>
      </c>
      <c r="B2156">
        <v>11662.256836</v>
      </c>
      <c r="C2156">
        <v>12045.140625</v>
      </c>
      <c r="D2156">
        <v>11662.256836</v>
      </c>
      <c r="E2156">
        <v>11878.111328000001</v>
      </c>
      <c r="F2156">
        <v>11878.111328000001</v>
      </c>
      <c r="G2156">
        <v>26114112569</v>
      </c>
    </row>
    <row r="2157" spans="1:7">
      <c r="A2157" s="12">
        <v>44054</v>
      </c>
      <c r="B2157">
        <v>11881.647461</v>
      </c>
      <c r="C2157">
        <v>11932.710938</v>
      </c>
      <c r="D2157">
        <v>11195.708984000001</v>
      </c>
      <c r="E2157">
        <v>11410.525390999999</v>
      </c>
      <c r="F2157">
        <v>11410.525390999999</v>
      </c>
      <c r="G2157">
        <v>27039782640</v>
      </c>
    </row>
    <row r="2158" spans="1:7">
      <c r="A2158" s="12">
        <v>44055</v>
      </c>
      <c r="B2158">
        <v>11404.596680000001</v>
      </c>
      <c r="C2158">
        <v>11748.396484000001</v>
      </c>
      <c r="D2158">
        <v>11249.605469</v>
      </c>
      <c r="E2158">
        <v>11584.934569999999</v>
      </c>
      <c r="F2158">
        <v>11584.934569999999</v>
      </c>
      <c r="G2158">
        <v>25064548486</v>
      </c>
    </row>
    <row r="2159" spans="1:7">
      <c r="A2159" s="12">
        <v>44056</v>
      </c>
      <c r="B2159">
        <v>11588.405273</v>
      </c>
      <c r="C2159">
        <v>11796.396484000001</v>
      </c>
      <c r="D2159">
        <v>11216.872069999999</v>
      </c>
      <c r="E2159">
        <v>11784.137694999999</v>
      </c>
      <c r="F2159">
        <v>11784.137694999999</v>
      </c>
      <c r="G2159">
        <v>27522199497</v>
      </c>
    </row>
    <row r="2160" spans="1:7">
      <c r="A2160" s="12">
        <v>44057</v>
      </c>
      <c r="B2160">
        <v>11772.659180000001</v>
      </c>
      <c r="C2160">
        <v>12150.994140999999</v>
      </c>
      <c r="D2160">
        <v>11685.455078000001</v>
      </c>
      <c r="E2160">
        <v>11768.871094</v>
      </c>
      <c r="F2160">
        <v>11768.871094</v>
      </c>
      <c r="G2160">
        <v>24237958589</v>
      </c>
    </row>
    <row r="2161" spans="1:7">
      <c r="A2161" s="12">
        <v>44058</v>
      </c>
      <c r="B2161">
        <v>11768.697265999999</v>
      </c>
      <c r="C2161">
        <v>11963.203125</v>
      </c>
      <c r="D2161">
        <v>11768.697265999999</v>
      </c>
      <c r="E2161">
        <v>11865.698242</v>
      </c>
      <c r="F2161">
        <v>11865.698242</v>
      </c>
      <c r="G2161">
        <v>23354924400</v>
      </c>
    </row>
    <row r="2162" spans="1:7">
      <c r="A2162" s="12">
        <v>44059</v>
      </c>
      <c r="B2162">
        <v>11866.685546999999</v>
      </c>
      <c r="C2162">
        <v>11934.901367</v>
      </c>
      <c r="D2162">
        <v>11737.188477</v>
      </c>
      <c r="E2162">
        <v>11892.803711</v>
      </c>
      <c r="F2162">
        <v>11892.803711</v>
      </c>
      <c r="G2162">
        <v>20583375490</v>
      </c>
    </row>
    <row r="2163" spans="1:7">
      <c r="A2163" s="12">
        <v>44060</v>
      </c>
      <c r="B2163">
        <v>11895.658203000001</v>
      </c>
      <c r="C2163">
        <v>12359.056640999999</v>
      </c>
      <c r="D2163">
        <v>11806.696289</v>
      </c>
      <c r="E2163">
        <v>12254.402344</v>
      </c>
      <c r="F2163">
        <v>12254.402344</v>
      </c>
      <c r="G2163">
        <v>28227687027</v>
      </c>
    </row>
    <row r="2164" spans="1:7">
      <c r="A2164" s="12">
        <v>44061</v>
      </c>
      <c r="B2164">
        <v>12251.895508</v>
      </c>
      <c r="C2164">
        <v>12335.707031</v>
      </c>
      <c r="D2164">
        <v>11954.525390999999</v>
      </c>
      <c r="E2164">
        <v>11991.233398</v>
      </c>
      <c r="F2164">
        <v>11991.233398</v>
      </c>
      <c r="G2164">
        <v>26043227672</v>
      </c>
    </row>
    <row r="2165" spans="1:7">
      <c r="A2165" s="12">
        <v>44062</v>
      </c>
      <c r="B2165">
        <v>11990.884765999999</v>
      </c>
      <c r="C2165">
        <v>12028.923828000001</v>
      </c>
      <c r="D2165">
        <v>11687.333008</v>
      </c>
      <c r="E2165">
        <v>11758.283203000001</v>
      </c>
      <c r="F2165">
        <v>11758.283203000001</v>
      </c>
      <c r="G2165">
        <v>24502851117</v>
      </c>
    </row>
    <row r="2166" spans="1:7">
      <c r="A2166" s="12">
        <v>44063</v>
      </c>
      <c r="B2166">
        <v>11761.5</v>
      </c>
      <c r="C2166">
        <v>11900.411133</v>
      </c>
      <c r="D2166">
        <v>11710.063477</v>
      </c>
      <c r="E2166">
        <v>11878.372069999999</v>
      </c>
      <c r="F2166">
        <v>11878.372069999999</v>
      </c>
      <c r="G2166">
        <v>20175242945</v>
      </c>
    </row>
    <row r="2167" spans="1:7">
      <c r="A2167" s="12">
        <v>44064</v>
      </c>
      <c r="B2167">
        <v>11878.026367</v>
      </c>
      <c r="C2167">
        <v>11899.259765999999</v>
      </c>
      <c r="D2167">
        <v>11564.979492</v>
      </c>
      <c r="E2167">
        <v>11592.489258</v>
      </c>
      <c r="F2167">
        <v>11592.489258</v>
      </c>
      <c r="G2167">
        <v>23762425999</v>
      </c>
    </row>
    <row r="2168" spans="1:7">
      <c r="A2168" s="12">
        <v>44065</v>
      </c>
      <c r="B2168">
        <v>11585.477539</v>
      </c>
      <c r="C2168">
        <v>11689.407227</v>
      </c>
      <c r="D2168">
        <v>11448.805664</v>
      </c>
      <c r="E2168">
        <v>11681.825194999999</v>
      </c>
      <c r="F2168">
        <v>11681.825194999999</v>
      </c>
      <c r="G2168">
        <v>20224191306</v>
      </c>
    </row>
    <row r="2169" spans="1:7">
      <c r="A2169" s="12">
        <v>44066</v>
      </c>
      <c r="B2169">
        <v>11679.696289</v>
      </c>
      <c r="C2169">
        <v>11713.429688</v>
      </c>
      <c r="D2169">
        <v>11559.920898</v>
      </c>
      <c r="E2169">
        <v>11664.847656</v>
      </c>
      <c r="F2169">
        <v>11664.847656</v>
      </c>
      <c r="G2169">
        <v>18482062658</v>
      </c>
    </row>
    <row r="2170" spans="1:7">
      <c r="A2170" s="12">
        <v>44067</v>
      </c>
      <c r="B2170">
        <v>11663.689453000001</v>
      </c>
      <c r="C2170">
        <v>11807.631836</v>
      </c>
      <c r="D2170">
        <v>11623.25</v>
      </c>
      <c r="E2170">
        <v>11774.595703000001</v>
      </c>
      <c r="F2170">
        <v>11774.595703000001</v>
      </c>
      <c r="G2170">
        <v>20681511755</v>
      </c>
    </row>
    <row r="2171" spans="1:7">
      <c r="A2171" s="12">
        <v>44068</v>
      </c>
      <c r="B2171">
        <v>11773.588867</v>
      </c>
      <c r="C2171">
        <v>11778.299805000001</v>
      </c>
      <c r="D2171">
        <v>11189.850586</v>
      </c>
      <c r="E2171">
        <v>11366.134765999999</v>
      </c>
      <c r="F2171">
        <v>11366.134765999999</v>
      </c>
      <c r="G2171">
        <v>26301509932</v>
      </c>
    </row>
    <row r="2172" spans="1:7">
      <c r="A2172" s="12">
        <v>44069</v>
      </c>
      <c r="B2172">
        <v>11366.894531</v>
      </c>
      <c r="C2172">
        <v>11530.052734000001</v>
      </c>
      <c r="D2172">
        <v>11296.993164</v>
      </c>
      <c r="E2172">
        <v>11488.363281</v>
      </c>
      <c r="F2172">
        <v>11488.363281</v>
      </c>
      <c r="G2172">
        <v>22466660958</v>
      </c>
    </row>
    <row r="2173" spans="1:7">
      <c r="A2173" s="12">
        <v>44070</v>
      </c>
      <c r="B2173">
        <v>11485.608398</v>
      </c>
      <c r="C2173">
        <v>11570.786133</v>
      </c>
      <c r="D2173">
        <v>11185.941406</v>
      </c>
      <c r="E2173">
        <v>11323.397461</v>
      </c>
      <c r="F2173">
        <v>11323.397461</v>
      </c>
      <c r="G2173">
        <v>23240415076</v>
      </c>
    </row>
    <row r="2174" spans="1:7">
      <c r="A2174" s="12">
        <v>44071</v>
      </c>
      <c r="B2174">
        <v>11325.295898</v>
      </c>
      <c r="C2174">
        <v>11545.615234000001</v>
      </c>
      <c r="D2174">
        <v>11316.422852</v>
      </c>
      <c r="E2174">
        <v>11542.5</v>
      </c>
      <c r="F2174">
        <v>11542.5</v>
      </c>
      <c r="G2174">
        <v>19807127588</v>
      </c>
    </row>
    <row r="2175" spans="1:7">
      <c r="A2175" s="12">
        <v>44072</v>
      </c>
      <c r="B2175">
        <v>11541.054688</v>
      </c>
      <c r="C2175">
        <v>11585.640625</v>
      </c>
      <c r="D2175">
        <v>11466.292969</v>
      </c>
      <c r="E2175">
        <v>11506.865234000001</v>
      </c>
      <c r="F2175">
        <v>11506.865234000001</v>
      </c>
      <c r="G2175">
        <v>17485597759</v>
      </c>
    </row>
    <row r="2176" spans="1:7">
      <c r="A2176" s="12">
        <v>44073</v>
      </c>
      <c r="B2176">
        <v>11508.713867</v>
      </c>
      <c r="C2176">
        <v>11715.264648</v>
      </c>
      <c r="D2176">
        <v>11492.381836</v>
      </c>
      <c r="E2176">
        <v>11711.505859000001</v>
      </c>
      <c r="F2176">
        <v>11711.505859000001</v>
      </c>
      <c r="G2176">
        <v>19760127945</v>
      </c>
    </row>
    <row r="2177" spans="1:7">
      <c r="A2177" s="12">
        <v>44074</v>
      </c>
      <c r="B2177">
        <v>11713.306640999999</v>
      </c>
      <c r="C2177">
        <v>11768.876953000001</v>
      </c>
      <c r="D2177">
        <v>11598.318359000001</v>
      </c>
      <c r="E2177">
        <v>11680.820313</v>
      </c>
      <c r="F2177">
        <v>11680.820313</v>
      </c>
      <c r="G2177">
        <v>22285928250</v>
      </c>
    </row>
    <row r="2178" spans="1:7">
      <c r="A2178" s="12">
        <v>44075</v>
      </c>
      <c r="B2178">
        <v>11679.316406</v>
      </c>
      <c r="C2178">
        <v>12067.081055000001</v>
      </c>
      <c r="D2178">
        <v>11601.128906</v>
      </c>
      <c r="E2178">
        <v>11970.478515999999</v>
      </c>
      <c r="F2178">
        <v>11970.478515999999</v>
      </c>
      <c r="G2178">
        <v>27311555343</v>
      </c>
    </row>
    <row r="2179" spans="1:7">
      <c r="A2179" s="12">
        <v>44076</v>
      </c>
      <c r="B2179">
        <v>11964.823242</v>
      </c>
      <c r="C2179">
        <v>11964.823242</v>
      </c>
      <c r="D2179">
        <v>11290.793944999999</v>
      </c>
      <c r="E2179">
        <v>11414.034180000001</v>
      </c>
      <c r="F2179">
        <v>11414.034180000001</v>
      </c>
      <c r="G2179">
        <v>28037405299</v>
      </c>
    </row>
    <row r="2180" spans="1:7">
      <c r="A2180" s="12">
        <v>44077</v>
      </c>
      <c r="B2180">
        <v>11407.191406</v>
      </c>
      <c r="C2180">
        <v>11443.022461</v>
      </c>
      <c r="D2180">
        <v>10182.464844</v>
      </c>
      <c r="E2180">
        <v>10245.296875</v>
      </c>
      <c r="F2180">
        <v>10245.296875</v>
      </c>
      <c r="G2180">
        <v>31927261555</v>
      </c>
    </row>
    <row r="2181" spans="1:7">
      <c r="A2181" s="12">
        <v>44078</v>
      </c>
      <c r="B2181">
        <v>10230.365234000001</v>
      </c>
      <c r="C2181">
        <v>10663.919921999999</v>
      </c>
      <c r="D2181">
        <v>10207.940430000001</v>
      </c>
      <c r="E2181">
        <v>10511.813477</v>
      </c>
      <c r="F2181">
        <v>10511.813477</v>
      </c>
      <c r="G2181">
        <v>29965130374</v>
      </c>
    </row>
    <row r="2182" spans="1:7">
      <c r="A2182" s="12">
        <v>44079</v>
      </c>
      <c r="B2182">
        <v>10512.530273</v>
      </c>
      <c r="C2182">
        <v>10581.571289</v>
      </c>
      <c r="D2182">
        <v>9946.6757809999999</v>
      </c>
      <c r="E2182">
        <v>10169.567383</v>
      </c>
      <c r="F2182">
        <v>10169.567383</v>
      </c>
      <c r="G2182">
        <v>44916565292</v>
      </c>
    </row>
    <row r="2183" spans="1:7">
      <c r="A2183" s="12">
        <v>44080</v>
      </c>
      <c r="B2183">
        <v>10167.216796999999</v>
      </c>
      <c r="C2183">
        <v>10353.927734000001</v>
      </c>
      <c r="D2183">
        <v>10056.885742</v>
      </c>
      <c r="E2183">
        <v>10280.351563</v>
      </c>
      <c r="F2183">
        <v>10280.351563</v>
      </c>
      <c r="G2183">
        <v>37071460174</v>
      </c>
    </row>
    <row r="2184" spans="1:7">
      <c r="A2184" s="12">
        <v>44081</v>
      </c>
      <c r="B2184">
        <v>10280.998046999999</v>
      </c>
      <c r="C2184">
        <v>10399.153319999999</v>
      </c>
      <c r="D2184">
        <v>9916.4931639999995</v>
      </c>
      <c r="E2184">
        <v>10369.563477</v>
      </c>
      <c r="F2184">
        <v>10369.563477</v>
      </c>
      <c r="G2184">
        <v>33703098409</v>
      </c>
    </row>
    <row r="2185" spans="1:7">
      <c r="A2185" s="12">
        <v>44082</v>
      </c>
      <c r="B2185">
        <v>10369.306640999999</v>
      </c>
      <c r="C2185">
        <v>10414.775390999999</v>
      </c>
      <c r="D2185">
        <v>9945.1103519999997</v>
      </c>
      <c r="E2185">
        <v>10131.516602</v>
      </c>
      <c r="F2185">
        <v>10131.516602</v>
      </c>
      <c r="G2185">
        <v>33430927462</v>
      </c>
    </row>
    <row r="2186" spans="1:7">
      <c r="A2186" s="12">
        <v>44083</v>
      </c>
      <c r="B2186">
        <v>10134.151367</v>
      </c>
      <c r="C2186">
        <v>10350.542969</v>
      </c>
      <c r="D2186">
        <v>10017.250977</v>
      </c>
      <c r="E2186">
        <v>10242.347656</v>
      </c>
      <c r="F2186">
        <v>10242.347656</v>
      </c>
      <c r="G2186">
        <v>24128292755</v>
      </c>
    </row>
    <row r="2187" spans="1:7">
      <c r="A2187" s="12">
        <v>44084</v>
      </c>
      <c r="B2187">
        <v>10242.330078000001</v>
      </c>
      <c r="C2187">
        <v>10503.912109000001</v>
      </c>
      <c r="D2187">
        <v>10238.135742</v>
      </c>
      <c r="E2187">
        <v>10363.138671999999</v>
      </c>
      <c r="F2187">
        <v>10363.138671999999</v>
      </c>
      <c r="G2187">
        <v>54406443211</v>
      </c>
    </row>
    <row r="2188" spans="1:7">
      <c r="A2188" s="12">
        <v>44085</v>
      </c>
      <c r="B2188">
        <v>10369.028319999999</v>
      </c>
      <c r="C2188">
        <v>10434.922852</v>
      </c>
      <c r="D2188">
        <v>10140.836914</v>
      </c>
      <c r="E2188">
        <v>10400.915039</v>
      </c>
      <c r="F2188">
        <v>10400.915039</v>
      </c>
      <c r="G2188">
        <v>45201121775</v>
      </c>
    </row>
    <row r="2189" spans="1:7">
      <c r="A2189" s="12">
        <v>44086</v>
      </c>
      <c r="B2189">
        <v>10409.861328000001</v>
      </c>
      <c r="C2189">
        <v>10578.837890999999</v>
      </c>
      <c r="D2189">
        <v>10292.386719</v>
      </c>
      <c r="E2189">
        <v>10442.170898</v>
      </c>
      <c r="F2189">
        <v>10442.170898</v>
      </c>
      <c r="G2189">
        <v>36750077324</v>
      </c>
    </row>
    <row r="2190" spans="1:7">
      <c r="A2190" s="12">
        <v>44087</v>
      </c>
      <c r="B2190">
        <v>10452.399414</v>
      </c>
      <c r="C2190">
        <v>10577.214844</v>
      </c>
      <c r="D2190">
        <v>10224.330078000001</v>
      </c>
      <c r="E2190">
        <v>10323.755859000001</v>
      </c>
      <c r="F2190">
        <v>10323.755859000001</v>
      </c>
      <c r="G2190">
        <v>36506852789</v>
      </c>
    </row>
    <row r="2191" spans="1:7">
      <c r="A2191" s="12">
        <v>44088</v>
      </c>
      <c r="B2191">
        <v>10328.734375</v>
      </c>
      <c r="C2191">
        <v>10800.010742</v>
      </c>
      <c r="D2191">
        <v>10266.008789</v>
      </c>
      <c r="E2191">
        <v>10680.837890999999</v>
      </c>
      <c r="F2191">
        <v>10680.837890999999</v>
      </c>
      <c r="G2191">
        <v>35453581940</v>
      </c>
    </row>
    <row r="2192" spans="1:7">
      <c r="A2192" s="12">
        <v>44089</v>
      </c>
      <c r="B2192">
        <v>10677.754883</v>
      </c>
      <c r="C2192">
        <v>10938.631836</v>
      </c>
      <c r="D2192">
        <v>10656.459961</v>
      </c>
      <c r="E2192">
        <v>10796.951171999999</v>
      </c>
      <c r="F2192">
        <v>10796.951171999999</v>
      </c>
      <c r="G2192">
        <v>32509451925</v>
      </c>
    </row>
    <row r="2193" spans="1:7">
      <c r="A2193" s="12">
        <v>44090</v>
      </c>
      <c r="B2193">
        <v>10797.761719</v>
      </c>
      <c r="C2193">
        <v>11100.124023</v>
      </c>
      <c r="D2193">
        <v>10704.884765999999</v>
      </c>
      <c r="E2193">
        <v>10974.905273</v>
      </c>
      <c r="F2193">
        <v>10974.905273</v>
      </c>
      <c r="G2193">
        <v>30769986455</v>
      </c>
    </row>
    <row r="2194" spans="1:7">
      <c r="A2194" s="12">
        <v>44091</v>
      </c>
      <c r="B2194">
        <v>10973.251953000001</v>
      </c>
      <c r="C2194">
        <v>11037.420898</v>
      </c>
      <c r="D2194">
        <v>10774.627930000001</v>
      </c>
      <c r="E2194">
        <v>10948.990234000001</v>
      </c>
      <c r="F2194">
        <v>10948.990234000001</v>
      </c>
      <c r="G2194">
        <v>38151810523</v>
      </c>
    </row>
    <row r="2195" spans="1:7">
      <c r="A2195" s="12">
        <v>44092</v>
      </c>
      <c r="B2195">
        <v>10951.820313</v>
      </c>
      <c r="C2195">
        <v>11034.908203000001</v>
      </c>
      <c r="D2195">
        <v>10829.657227</v>
      </c>
      <c r="E2195">
        <v>10944.585938</v>
      </c>
      <c r="F2195">
        <v>10944.585938</v>
      </c>
      <c r="G2195">
        <v>26341903912</v>
      </c>
    </row>
    <row r="2196" spans="1:7">
      <c r="A2196" s="12">
        <v>44093</v>
      </c>
      <c r="B2196">
        <v>10933.752930000001</v>
      </c>
      <c r="C2196">
        <v>11134.092773</v>
      </c>
      <c r="D2196">
        <v>10909.618164</v>
      </c>
      <c r="E2196">
        <v>11094.346680000001</v>
      </c>
      <c r="F2196">
        <v>11094.346680000001</v>
      </c>
      <c r="G2196">
        <v>22764204008</v>
      </c>
    </row>
    <row r="2197" spans="1:7">
      <c r="A2197" s="12">
        <v>44094</v>
      </c>
      <c r="B2197">
        <v>11095.870117</v>
      </c>
      <c r="C2197">
        <v>11095.870117</v>
      </c>
      <c r="D2197">
        <v>10814.477539</v>
      </c>
      <c r="E2197">
        <v>10938.271484000001</v>
      </c>
      <c r="F2197">
        <v>10938.271484000001</v>
      </c>
      <c r="G2197">
        <v>24699523788</v>
      </c>
    </row>
    <row r="2198" spans="1:7">
      <c r="A2198" s="12">
        <v>44095</v>
      </c>
      <c r="B2198">
        <v>10934.925781</v>
      </c>
      <c r="C2198">
        <v>10988.304688</v>
      </c>
      <c r="D2198">
        <v>10380.260742</v>
      </c>
      <c r="E2198">
        <v>10462.259765999999</v>
      </c>
      <c r="F2198">
        <v>10462.259765999999</v>
      </c>
      <c r="G2198">
        <v>28884999244</v>
      </c>
    </row>
    <row r="2199" spans="1:7">
      <c r="A2199" s="12">
        <v>44096</v>
      </c>
      <c r="B2199">
        <v>10459.624023</v>
      </c>
      <c r="C2199">
        <v>10568.077148</v>
      </c>
      <c r="D2199">
        <v>10382.726563</v>
      </c>
      <c r="E2199">
        <v>10538.459961</v>
      </c>
      <c r="F2199">
        <v>10538.459961</v>
      </c>
      <c r="G2199">
        <v>23621787804</v>
      </c>
    </row>
    <row r="2200" spans="1:7">
      <c r="A2200" s="12">
        <v>44097</v>
      </c>
      <c r="B2200">
        <v>10535.492188</v>
      </c>
      <c r="C2200">
        <v>10537.828125</v>
      </c>
      <c r="D2200">
        <v>10197.865234000001</v>
      </c>
      <c r="E2200">
        <v>10246.186523</v>
      </c>
      <c r="F2200">
        <v>10246.186523</v>
      </c>
      <c r="G2200">
        <v>23788661867</v>
      </c>
    </row>
    <row r="2201" spans="1:7">
      <c r="A2201" s="12">
        <v>44098</v>
      </c>
      <c r="B2201">
        <v>10248.786133</v>
      </c>
      <c r="C2201">
        <v>10771.056640999999</v>
      </c>
      <c r="D2201">
        <v>10231.490234000001</v>
      </c>
      <c r="E2201">
        <v>10760.066406</v>
      </c>
      <c r="F2201">
        <v>10760.066406</v>
      </c>
      <c r="G2201">
        <v>47144380902</v>
      </c>
    </row>
    <row r="2202" spans="1:7">
      <c r="A2202" s="12">
        <v>44099</v>
      </c>
      <c r="B2202">
        <v>10761.109375</v>
      </c>
      <c r="C2202">
        <v>10777.696289</v>
      </c>
      <c r="D2202">
        <v>10578.914063</v>
      </c>
      <c r="E2202">
        <v>10692.716796999999</v>
      </c>
      <c r="F2202">
        <v>10692.716796999999</v>
      </c>
      <c r="G2202">
        <v>39348590957</v>
      </c>
    </row>
    <row r="2203" spans="1:7">
      <c r="A2203" s="12">
        <v>44100</v>
      </c>
      <c r="B2203">
        <v>10695.575194999999</v>
      </c>
      <c r="C2203">
        <v>10772.999023</v>
      </c>
      <c r="D2203">
        <v>10667.28125</v>
      </c>
      <c r="E2203">
        <v>10750.723633</v>
      </c>
      <c r="F2203">
        <v>10750.723633</v>
      </c>
      <c r="G2203">
        <v>46852525493</v>
      </c>
    </row>
    <row r="2204" spans="1:7">
      <c r="A2204" s="12">
        <v>44101</v>
      </c>
      <c r="B2204">
        <v>10746.892578000001</v>
      </c>
      <c r="C2204">
        <v>10803.976563</v>
      </c>
      <c r="D2204">
        <v>10622.921875</v>
      </c>
      <c r="E2204">
        <v>10775.269531</v>
      </c>
      <c r="F2204">
        <v>10775.269531</v>
      </c>
      <c r="G2204">
        <v>53745972818</v>
      </c>
    </row>
    <row r="2205" spans="1:7">
      <c r="A2205" s="12">
        <v>44102</v>
      </c>
      <c r="B2205">
        <v>10776.613281</v>
      </c>
      <c r="C2205">
        <v>10945.347656</v>
      </c>
      <c r="D2205">
        <v>10703.893555000001</v>
      </c>
      <c r="E2205">
        <v>10709.652344</v>
      </c>
      <c r="F2205">
        <v>10709.652344</v>
      </c>
      <c r="G2205">
        <v>47762394731</v>
      </c>
    </row>
    <row r="2206" spans="1:7">
      <c r="A2206" s="12">
        <v>44103</v>
      </c>
      <c r="B2206">
        <v>10709.650390999999</v>
      </c>
      <c r="C2206">
        <v>10860.000977</v>
      </c>
      <c r="D2206">
        <v>10649.495117</v>
      </c>
      <c r="E2206">
        <v>10844.640625</v>
      </c>
      <c r="F2206">
        <v>10844.640625</v>
      </c>
      <c r="G2206">
        <v>46582396602</v>
      </c>
    </row>
    <row r="2207" spans="1:7">
      <c r="A2207" s="12">
        <v>44104</v>
      </c>
      <c r="B2207">
        <v>10843.871094</v>
      </c>
      <c r="C2207">
        <v>10847.256836</v>
      </c>
      <c r="D2207">
        <v>10669.321289</v>
      </c>
      <c r="E2207">
        <v>10784.491211</v>
      </c>
      <c r="F2207">
        <v>10784.491211</v>
      </c>
      <c r="G2207">
        <v>44171073700</v>
      </c>
    </row>
    <row r="2208" spans="1:7">
      <c r="A2208" s="12">
        <v>44105</v>
      </c>
      <c r="B2208">
        <v>10795.254883</v>
      </c>
      <c r="C2208">
        <v>10933.624023</v>
      </c>
      <c r="D2208">
        <v>10472.356444999999</v>
      </c>
      <c r="E2208">
        <v>10619.452148</v>
      </c>
      <c r="F2208">
        <v>10619.452148</v>
      </c>
      <c r="G2208">
        <v>40023134100</v>
      </c>
    </row>
    <row r="2209" spans="1:7">
      <c r="A2209" s="12">
        <v>44106</v>
      </c>
      <c r="B2209">
        <v>10619.821289</v>
      </c>
      <c r="C2209">
        <v>10657.837890999999</v>
      </c>
      <c r="D2209">
        <v>10416.689453000001</v>
      </c>
      <c r="E2209">
        <v>10575.974609000001</v>
      </c>
      <c r="F2209">
        <v>10575.974609000001</v>
      </c>
      <c r="G2209">
        <v>48661453918</v>
      </c>
    </row>
    <row r="2210" spans="1:7">
      <c r="A2210" s="12">
        <v>44107</v>
      </c>
      <c r="B2210">
        <v>10575.100586</v>
      </c>
      <c r="C2210">
        <v>10598.940430000001</v>
      </c>
      <c r="D2210">
        <v>10511.129883</v>
      </c>
      <c r="E2210">
        <v>10549.329102</v>
      </c>
      <c r="F2210">
        <v>10549.329102</v>
      </c>
      <c r="G2210">
        <v>44660271563</v>
      </c>
    </row>
    <row r="2211" spans="1:7">
      <c r="A2211" s="12">
        <v>44108</v>
      </c>
      <c r="B2211">
        <v>10550.440430000001</v>
      </c>
      <c r="C2211">
        <v>10686</v>
      </c>
      <c r="D2211">
        <v>10534.391602</v>
      </c>
      <c r="E2211">
        <v>10669.583008</v>
      </c>
      <c r="F2211">
        <v>10669.583008</v>
      </c>
      <c r="G2211">
        <v>71251776995</v>
      </c>
    </row>
    <row r="2212" spans="1:7">
      <c r="A2212" s="12">
        <v>44109</v>
      </c>
      <c r="B2212">
        <v>10676.529296999999</v>
      </c>
      <c r="C2212">
        <v>10793.507813</v>
      </c>
      <c r="D2212">
        <v>10634.600586</v>
      </c>
      <c r="E2212">
        <v>10793.339844</v>
      </c>
      <c r="F2212">
        <v>10793.339844</v>
      </c>
      <c r="G2212">
        <v>47537578009</v>
      </c>
    </row>
    <row r="2213" spans="1:7">
      <c r="A2213" s="12">
        <v>44110</v>
      </c>
      <c r="B2213">
        <v>10796.306640999999</v>
      </c>
      <c r="C2213">
        <v>10797.578125</v>
      </c>
      <c r="D2213">
        <v>10528.890625</v>
      </c>
      <c r="E2213">
        <v>10604.40625</v>
      </c>
      <c r="F2213">
        <v>10604.40625</v>
      </c>
      <c r="G2213">
        <v>42623695307</v>
      </c>
    </row>
    <row r="2214" spans="1:7">
      <c r="A2214" s="12">
        <v>44111</v>
      </c>
      <c r="B2214">
        <v>10603.355469</v>
      </c>
      <c r="C2214">
        <v>10680.507813</v>
      </c>
      <c r="D2214">
        <v>10562.506836</v>
      </c>
      <c r="E2214">
        <v>10668.96875</v>
      </c>
      <c r="F2214">
        <v>10668.96875</v>
      </c>
      <c r="G2214">
        <v>37799458436</v>
      </c>
    </row>
    <row r="2215" spans="1:7">
      <c r="A2215" s="12">
        <v>44112</v>
      </c>
      <c r="B2215">
        <v>10669.371094</v>
      </c>
      <c r="C2215">
        <v>10945.737305000001</v>
      </c>
      <c r="D2215">
        <v>10562.606444999999</v>
      </c>
      <c r="E2215">
        <v>10915.685546999999</v>
      </c>
      <c r="F2215">
        <v>10915.685546999999</v>
      </c>
      <c r="G2215">
        <v>63314794397</v>
      </c>
    </row>
    <row r="2216" spans="1:7">
      <c r="A2216" s="12">
        <v>44113</v>
      </c>
      <c r="B2216">
        <v>10927.913086</v>
      </c>
      <c r="C2216">
        <v>11102.671875</v>
      </c>
      <c r="D2216">
        <v>10846.850586</v>
      </c>
      <c r="E2216">
        <v>11064.458008</v>
      </c>
      <c r="F2216">
        <v>11064.458008</v>
      </c>
      <c r="G2216">
        <v>22799117613</v>
      </c>
    </row>
    <row r="2217" spans="1:7">
      <c r="A2217" s="12">
        <v>44114</v>
      </c>
      <c r="B2217">
        <v>11059.142578000001</v>
      </c>
      <c r="C2217">
        <v>11442.210938</v>
      </c>
      <c r="D2217">
        <v>11056.940430000001</v>
      </c>
      <c r="E2217">
        <v>11296.361328000001</v>
      </c>
      <c r="F2217">
        <v>11296.361328000001</v>
      </c>
      <c r="G2217">
        <v>22877978588</v>
      </c>
    </row>
    <row r="2218" spans="1:7">
      <c r="A2218" s="12">
        <v>44115</v>
      </c>
      <c r="B2218">
        <v>11296.082031</v>
      </c>
      <c r="C2218">
        <v>11428.813477</v>
      </c>
      <c r="D2218">
        <v>11288.627930000001</v>
      </c>
      <c r="E2218">
        <v>11384.181640999999</v>
      </c>
      <c r="F2218">
        <v>11384.181640999999</v>
      </c>
      <c r="G2218">
        <v>19968627060</v>
      </c>
    </row>
    <row r="2219" spans="1:7">
      <c r="A2219" s="12">
        <v>44116</v>
      </c>
      <c r="B2219">
        <v>11392.635742</v>
      </c>
      <c r="C2219">
        <v>11698.467773</v>
      </c>
      <c r="D2219">
        <v>11240.686523</v>
      </c>
      <c r="E2219">
        <v>11555.363281</v>
      </c>
      <c r="F2219">
        <v>11555.363281</v>
      </c>
      <c r="G2219">
        <v>26163972642</v>
      </c>
    </row>
    <row r="2220" spans="1:7">
      <c r="A2220" s="12">
        <v>44117</v>
      </c>
      <c r="B2220">
        <v>11548.719727</v>
      </c>
      <c r="C2220">
        <v>11548.984375</v>
      </c>
      <c r="D2220">
        <v>11321.224609000001</v>
      </c>
      <c r="E2220">
        <v>11425.899414</v>
      </c>
      <c r="F2220">
        <v>11425.899414</v>
      </c>
      <c r="G2220">
        <v>24241420251</v>
      </c>
    </row>
    <row r="2221" spans="1:7">
      <c r="A2221" s="12">
        <v>44118</v>
      </c>
      <c r="B2221">
        <v>11429.047852</v>
      </c>
      <c r="C2221">
        <v>11539.977539</v>
      </c>
      <c r="D2221">
        <v>11307.831055000001</v>
      </c>
      <c r="E2221">
        <v>11429.506836</v>
      </c>
      <c r="F2221">
        <v>11429.506836</v>
      </c>
      <c r="G2221">
        <v>24103426719</v>
      </c>
    </row>
    <row r="2222" spans="1:7">
      <c r="A2222" s="12">
        <v>44119</v>
      </c>
      <c r="B2222">
        <v>11426.602539</v>
      </c>
      <c r="C2222">
        <v>11569.914063</v>
      </c>
      <c r="D2222">
        <v>11303.603515999999</v>
      </c>
      <c r="E2222">
        <v>11495.349609000001</v>
      </c>
      <c r="F2222">
        <v>11495.349609000001</v>
      </c>
      <c r="G2222">
        <v>24487233058</v>
      </c>
    </row>
    <row r="2223" spans="1:7">
      <c r="A2223" s="12">
        <v>44120</v>
      </c>
      <c r="B2223">
        <v>11502.828125</v>
      </c>
      <c r="C2223">
        <v>11540.061523</v>
      </c>
      <c r="D2223">
        <v>11223.012694999999</v>
      </c>
      <c r="E2223">
        <v>11322.123046999999</v>
      </c>
      <c r="F2223">
        <v>11322.123046999999</v>
      </c>
      <c r="G2223">
        <v>25635480772</v>
      </c>
    </row>
    <row r="2224" spans="1:7">
      <c r="A2224" s="12">
        <v>44121</v>
      </c>
      <c r="B2224">
        <v>11322.123046999999</v>
      </c>
      <c r="C2224">
        <v>11386.261719</v>
      </c>
      <c r="D2224">
        <v>11285.345703000001</v>
      </c>
      <c r="E2224">
        <v>11358.101563</v>
      </c>
      <c r="F2224">
        <v>11358.101563</v>
      </c>
      <c r="G2224">
        <v>19130430174</v>
      </c>
    </row>
    <row r="2225" spans="1:7">
      <c r="A2225" s="12">
        <v>44122</v>
      </c>
      <c r="B2225">
        <v>11355.982421999999</v>
      </c>
      <c r="C2225">
        <v>11483.359375</v>
      </c>
      <c r="D2225">
        <v>11347.578125</v>
      </c>
      <c r="E2225">
        <v>11483.359375</v>
      </c>
      <c r="F2225">
        <v>11483.359375</v>
      </c>
      <c r="G2225">
        <v>18283314340</v>
      </c>
    </row>
    <row r="2226" spans="1:7">
      <c r="A2226" s="12">
        <v>44123</v>
      </c>
      <c r="B2226">
        <v>11495.038086</v>
      </c>
      <c r="C2226">
        <v>11799.092773</v>
      </c>
      <c r="D2226">
        <v>11408.290039</v>
      </c>
      <c r="E2226">
        <v>11742.037109000001</v>
      </c>
      <c r="F2226">
        <v>11742.037109000001</v>
      </c>
      <c r="G2226">
        <v>23860769928</v>
      </c>
    </row>
    <row r="2227" spans="1:7">
      <c r="A2227" s="12">
        <v>44124</v>
      </c>
      <c r="B2227">
        <v>11745.974609000001</v>
      </c>
      <c r="C2227">
        <v>11999.917969</v>
      </c>
      <c r="D2227">
        <v>11681.480469</v>
      </c>
      <c r="E2227">
        <v>11916.334961</v>
      </c>
      <c r="F2227">
        <v>11916.334961</v>
      </c>
      <c r="G2227">
        <v>30915821592</v>
      </c>
    </row>
    <row r="2228" spans="1:7">
      <c r="A2228" s="12">
        <v>44125</v>
      </c>
      <c r="B2228">
        <v>11913.077148</v>
      </c>
      <c r="C2228">
        <v>13184.566406</v>
      </c>
      <c r="D2228">
        <v>11900.928711</v>
      </c>
      <c r="E2228">
        <v>12823.689453000001</v>
      </c>
      <c r="F2228">
        <v>12823.689453000001</v>
      </c>
      <c r="G2228">
        <v>43414712626</v>
      </c>
    </row>
    <row r="2229" spans="1:7">
      <c r="A2229" s="12">
        <v>44126</v>
      </c>
      <c r="B2229">
        <v>12801.635742</v>
      </c>
      <c r="C2229">
        <v>13161.59375</v>
      </c>
      <c r="D2229">
        <v>12717.09375</v>
      </c>
      <c r="E2229">
        <v>12965.891602</v>
      </c>
      <c r="F2229">
        <v>12965.891602</v>
      </c>
      <c r="G2229">
        <v>34729759598</v>
      </c>
    </row>
    <row r="2230" spans="1:7">
      <c r="A2230" s="12">
        <v>44127</v>
      </c>
      <c r="B2230">
        <v>12971.548828000001</v>
      </c>
      <c r="C2230">
        <v>13015.961914</v>
      </c>
      <c r="D2230">
        <v>12752.647461</v>
      </c>
      <c r="E2230">
        <v>12931.539063</v>
      </c>
      <c r="F2230">
        <v>12931.539063</v>
      </c>
      <c r="G2230">
        <v>28974975003</v>
      </c>
    </row>
    <row r="2231" spans="1:7">
      <c r="A2231" s="12">
        <v>44128</v>
      </c>
      <c r="B2231">
        <v>12931.574219</v>
      </c>
      <c r="C2231">
        <v>13145.066406</v>
      </c>
      <c r="D2231">
        <v>12885.747069999999</v>
      </c>
      <c r="E2231">
        <v>13108.0625</v>
      </c>
      <c r="F2231">
        <v>13108.0625</v>
      </c>
      <c r="G2231">
        <v>24542317940</v>
      </c>
    </row>
    <row r="2232" spans="1:7">
      <c r="A2232" s="12">
        <v>44129</v>
      </c>
      <c r="B2232">
        <v>13108.063477</v>
      </c>
      <c r="C2232">
        <v>13329.183594</v>
      </c>
      <c r="D2232">
        <v>12910.061523</v>
      </c>
      <c r="E2232">
        <v>13031.173828000001</v>
      </c>
      <c r="F2232">
        <v>13031.173828000001</v>
      </c>
      <c r="G2232">
        <v>24406920575</v>
      </c>
    </row>
    <row r="2233" spans="1:7">
      <c r="A2233" s="12">
        <v>44130</v>
      </c>
      <c r="B2233">
        <v>13031.201171999999</v>
      </c>
      <c r="C2233">
        <v>13225.297852</v>
      </c>
      <c r="D2233">
        <v>12822.382813</v>
      </c>
      <c r="E2233">
        <v>13075.248046999999</v>
      </c>
      <c r="F2233">
        <v>13075.248046999999</v>
      </c>
      <c r="G2233">
        <v>29461458313</v>
      </c>
    </row>
    <row r="2234" spans="1:7">
      <c r="A2234" s="12">
        <v>44131</v>
      </c>
      <c r="B2234">
        <v>13075.242188</v>
      </c>
      <c r="C2234">
        <v>13759.668944999999</v>
      </c>
      <c r="D2234">
        <v>13060.837890999999</v>
      </c>
      <c r="E2234">
        <v>13654.21875</v>
      </c>
      <c r="F2234">
        <v>13654.21875</v>
      </c>
      <c r="G2234">
        <v>33749878156</v>
      </c>
    </row>
    <row r="2235" spans="1:7">
      <c r="A2235" s="12">
        <v>44132</v>
      </c>
      <c r="B2235">
        <v>13654.214844</v>
      </c>
      <c r="C2235">
        <v>13837.695313</v>
      </c>
      <c r="D2235">
        <v>12932.250977</v>
      </c>
      <c r="E2235">
        <v>13271.285156</v>
      </c>
      <c r="F2235">
        <v>13271.285156</v>
      </c>
      <c r="G2235">
        <v>35867318895</v>
      </c>
    </row>
    <row r="2236" spans="1:7">
      <c r="A2236" s="12">
        <v>44133</v>
      </c>
      <c r="B2236">
        <v>13271.298828000001</v>
      </c>
      <c r="C2236">
        <v>13612.047852</v>
      </c>
      <c r="D2236">
        <v>12980.059569999999</v>
      </c>
      <c r="E2236">
        <v>13437.882813</v>
      </c>
      <c r="F2236">
        <v>13437.882813</v>
      </c>
      <c r="G2236">
        <v>56499499598</v>
      </c>
    </row>
    <row r="2237" spans="1:7">
      <c r="A2237" s="12">
        <v>44134</v>
      </c>
      <c r="B2237">
        <v>13437.874023</v>
      </c>
      <c r="C2237">
        <v>13651.516602</v>
      </c>
      <c r="D2237">
        <v>13136.198242</v>
      </c>
      <c r="E2237">
        <v>13546.522461</v>
      </c>
      <c r="F2237">
        <v>13546.522461</v>
      </c>
      <c r="G2237">
        <v>30581485201</v>
      </c>
    </row>
    <row r="2238" spans="1:7">
      <c r="A2238" s="12">
        <v>44135</v>
      </c>
      <c r="B2238">
        <v>13546.532227</v>
      </c>
      <c r="C2238">
        <v>14028.213867</v>
      </c>
      <c r="D2238">
        <v>13457.530273</v>
      </c>
      <c r="E2238">
        <v>13780.995117</v>
      </c>
      <c r="F2238">
        <v>13780.995117</v>
      </c>
      <c r="G2238">
        <v>30306464719</v>
      </c>
    </row>
    <row r="2239" spans="1:7">
      <c r="A2239" s="12">
        <v>44136</v>
      </c>
      <c r="B2239">
        <v>13780.995117</v>
      </c>
      <c r="C2239">
        <v>13862.033203000001</v>
      </c>
      <c r="D2239">
        <v>13628.377930000001</v>
      </c>
      <c r="E2239">
        <v>13737.109375</v>
      </c>
      <c r="F2239">
        <v>13737.109375</v>
      </c>
      <c r="G2239">
        <v>24453857900</v>
      </c>
    </row>
    <row r="2240" spans="1:7">
      <c r="A2240" s="12">
        <v>44137</v>
      </c>
      <c r="B2240">
        <v>13737.032227</v>
      </c>
      <c r="C2240">
        <v>13808.323242</v>
      </c>
      <c r="D2240">
        <v>13243.160156</v>
      </c>
      <c r="E2240">
        <v>13550.489258</v>
      </c>
      <c r="F2240">
        <v>13550.489258</v>
      </c>
      <c r="G2240">
        <v>30771455468</v>
      </c>
    </row>
    <row r="2241" spans="1:7">
      <c r="A2241" s="12">
        <v>44138</v>
      </c>
      <c r="B2241">
        <v>13550.451171999999</v>
      </c>
      <c r="C2241">
        <v>13984.981444999999</v>
      </c>
      <c r="D2241">
        <v>13325.441406</v>
      </c>
      <c r="E2241">
        <v>13950.300781</v>
      </c>
      <c r="F2241">
        <v>13950.300781</v>
      </c>
      <c r="G2241">
        <v>29869951617</v>
      </c>
    </row>
    <row r="2242" spans="1:7">
      <c r="A2242" s="12">
        <v>44139</v>
      </c>
      <c r="B2242">
        <v>13950.488281</v>
      </c>
      <c r="C2242">
        <v>14218.766602</v>
      </c>
      <c r="D2242">
        <v>13580.471680000001</v>
      </c>
      <c r="E2242">
        <v>14133.707031</v>
      </c>
      <c r="F2242">
        <v>14133.707031</v>
      </c>
      <c r="G2242">
        <v>35116364962</v>
      </c>
    </row>
    <row r="2243" spans="1:7">
      <c r="A2243" s="12">
        <v>44140</v>
      </c>
      <c r="B2243">
        <v>14133.733398</v>
      </c>
      <c r="C2243">
        <v>15706.404296999999</v>
      </c>
      <c r="D2243">
        <v>14102.088867</v>
      </c>
      <c r="E2243">
        <v>15579.848633</v>
      </c>
      <c r="F2243">
        <v>15579.848633</v>
      </c>
      <c r="G2243">
        <v>40856321439</v>
      </c>
    </row>
    <row r="2244" spans="1:7">
      <c r="A2244" s="12">
        <v>44141</v>
      </c>
      <c r="B2244">
        <v>15579.729492</v>
      </c>
      <c r="C2244">
        <v>15903.4375</v>
      </c>
      <c r="D2244">
        <v>15226.839844</v>
      </c>
      <c r="E2244">
        <v>15565.880859000001</v>
      </c>
      <c r="F2244">
        <v>15565.880859000001</v>
      </c>
      <c r="G2244">
        <v>39837841971</v>
      </c>
    </row>
    <row r="2245" spans="1:7">
      <c r="A2245" s="12">
        <v>44142</v>
      </c>
      <c r="B2245">
        <v>15565.880859000001</v>
      </c>
      <c r="C2245">
        <v>15737.095703000001</v>
      </c>
      <c r="D2245">
        <v>14423.203125</v>
      </c>
      <c r="E2245">
        <v>14833.753906</v>
      </c>
      <c r="F2245">
        <v>14833.753906</v>
      </c>
      <c r="G2245">
        <v>35024953706</v>
      </c>
    </row>
    <row r="2246" spans="1:7">
      <c r="A2246" s="12">
        <v>44143</v>
      </c>
      <c r="B2246">
        <v>14833.753906</v>
      </c>
      <c r="C2246">
        <v>15637.320313</v>
      </c>
      <c r="D2246">
        <v>14744.110352</v>
      </c>
      <c r="E2246">
        <v>15479.567383</v>
      </c>
      <c r="F2246">
        <v>15479.567383</v>
      </c>
      <c r="G2246">
        <v>26632075029</v>
      </c>
    </row>
    <row r="2247" spans="1:7">
      <c r="A2247" s="12">
        <v>44144</v>
      </c>
      <c r="B2247">
        <v>15479.595703000001</v>
      </c>
      <c r="C2247">
        <v>15785.136719</v>
      </c>
      <c r="D2247">
        <v>14865.529296999999</v>
      </c>
      <c r="E2247">
        <v>15332.315430000001</v>
      </c>
      <c r="F2247">
        <v>15332.315430000001</v>
      </c>
      <c r="G2247">
        <v>34149115566</v>
      </c>
    </row>
    <row r="2248" spans="1:7">
      <c r="A2248" s="12">
        <v>44145</v>
      </c>
      <c r="B2248">
        <v>15332.350586</v>
      </c>
      <c r="C2248">
        <v>15450.329102</v>
      </c>
      <c r="D2248">
        <v>15124.959961</v>
      </c>
      <c r="E2248">
        <v>15290.902344</v>
      </c>
      <c r="F2248">
        <v>15290.902344</v>
      </c>
      <c r="G2248">
        <v>25574938143</v>
      </c>
    </row>
    <row r="2249" spans="1:7">
      <c r="A2249" s="12">
        <v>44146</v>
      </c>
      <c r="B2249">
        <v>15290.909180000001</v>
      </c>
      <c r="C2249">
        <v>15916.260742</v>
      </c>
      <c r="D2249">
        <v>15290.006836</v>
      </c>
      <c r="E2249">
        <v>15701.339844</v>
      </c>
      <c r="F2249">
        <v>15701.339844</v>
      </c>
      <c r="G2249">
        <v>29772374934</v>
      </c>
    </row>
    <row r="2250" spans="1:7">
      <c r="A2250" s="12">
        <v>44147</v>
      </c>
      <c r="B2250">
        <v>15701.298828000001</v>
      </c>
      <c r="C2250">
        <v>16305.003906</v>
      </c>
      <c r="D2250">
        <v>15534.771484000001</v>
      </c>
      <c r="E2250">
        <v>16276.34375</v>
      </c>
      <c r="F2250">
        <v>16276.34375</v>
      </c>
      <c r="G2250">
        <v>34175758344</v>
      </c>
    </row>
    <row r="2251" spans="1:7">
      <c r="A2251" s="12">
        <v>44148</v>
      </c>
      <c r="B2251">
        <v>16276.440430000001</v>
      </c>
      <c r="C2251">
        <v>16463.177734000001</v>
      </c>
      <c r="D2251">
        <v>15992.152344</v>
      </c>
      <c r="E2251">
        <v>16317.808594</v>
      </c>
      <c r="F2251">
        <v>16317.808594</v>
      </c>
      <c r="G2251">
        <v>31599492172</v>
      </c>
    </row>
    <row r="2252" spans="1:7">
      <c r="A2252" s="12">
        <v>44149</v>
      </c>
      <c r="B2252">
        <v>16317.808594</v>
      </c>
      <c r="C2252">
        <v>16317.808594</v>
      </c>
      <c r="D2252">
        <v>15749.193359000001</v>
      </c>
      <c r="E2252">
        <v>16068.138671999999</v>
      </c>
      <c r="F2252">
        <v>16068.138671999999</v>
      </c>
      <c r="G2252">
        <v>27481710135</v>
      </c>
    </row>
    <row r="2253" spans="1:7">
      <c r="A2253" s="12">
        <v>44150</v>
      </c>
      <c r="B2253">
        <v>16068.139648</v>
      </c>
      <c r="C2253">
        <v>16123.110352</v>
      </c>
      <c r="D2253">
        <v>15793.534180000001</v>
      </c>
      <c r="E2253">
        <v>15955.587890999999</v>
      </c>
      <c r="F2253">
        <v>15955.587890999999</v>
      </c>
      <c r="G2253">
        <v>23653867583</v>
      </c>
    </row>
    <row r="2254" spans="1:7">
      <c r="A2254" s="12">
        <v>44151</v>
      </c>
      <c r="B2254">
        <v>15955.577148</v>
      </c>
      <c r="C2254">
        <v>16816.181640999999</v>
      </c>
      <c r="D2254">
        <v>15880.706055000001</v>
      </c>
      <c r="E2254">
        <v>16716.111327999999</v>
      </c>
      <c r="F2254">
        <v>16716.111327999999</v>
      </c>
      <c r="G2254">
        <v>31526766675</v>
      </c>
    </row>
    <row r="2255" spans="1:7">
      <c r="A2255" s="12">
        <v>44152</v>
      </c>
      <c r="B2255">
        <v>16685.691406000002</v>
      </c>
      <c r="C2255">
        <v>17782.919922000001</v>
      </c>
      <c r="D2255">
        <v>16564.544922000001</v>
      </c>
      <c r="E2255">
        <v>17645.40625</v>
      </c>
      <c r="F2255">
        <v>17645.40625</v>
      </c>
      <c r="G2255">
        <v>39006849170</v>
      </c>
    </row>
    <row r="2256" spans="1:7">
      <c r="A2256" s="12">
        <v>44153</v>
      </c>
      <c r="B2256">
        <v>17645.191406000002</v>
      </c>
      <c r="C2256">
        <v>18393.949218999998</v>
      </c>
      <c r="D2256">
        <v>17352.90625</v>
      </c>
      <c r="E2256">
        <v>17804.005859000001</v>
      </c>
      <c r="F2256">
        <v>17804.005859000001</v>
      </c>
      <c r="G2256">
        <v>49064800278</v>
      </c>
    </row>
    <row r="2257" spans="1:7">
      <c r="A2257" s="12">
        <v>44154</v>
      </c>
      <c r="B2257">
        <v>17803.861327999999</v>
      </c>
      <c r="C2257">
        <v>18119.546875</v>
      </c>
      <c r="D2257">
        <v>17382.554688</v>
      </c>
      <c r="E2257">
        <v>17817.089843999998</v>
      </c>
      <c r="F2257">
        <v>17817.089843999998</v>
      </c>
      <c r="G2257">
        <v>36985055355</v>
      </c>
    </row>
    <row r="2258" spans="1:7">
      <c r="A2258" s="12">
        <v>44155</v>
      </c>
      <c r="B2258">
        <v>17817.083984000001</v>
      </c>
      <c r="C2258">
        <v>18773.226563</v>
      </c>
      <c r="D2258">
        <v>17765.794922000001</v>
      </c>
      <c r="E2258">
        <v>18621.314452999999</v>
      </c>
      <c r="F2258">
        <v>18621.314452999999</v>
      </c>
      <c r="G2258">
        <v>36992873940</v>
      </c>
    </row>
    <row r="2259" spans="1:7">
      <c r="A2259" s="12">
        <v>44156</v>
      </c>
      <c r="B2259">
        <v>18621.316406000002</v>
      </c>
      <c r="C2259">
        <v>18936.621093999998</v>
      </c>
      <c r="D2259">
        <v>18444.359375</v>
      </c>
      <c r="E2259">
        <v>18642.232422000001</v>
      </c>
      <c r="F2259">
        <v>18642.232422000001</v>
      </c>
      <c r="G2259">
        <v>39650210707</v>
      </c>
    </row>
    <row r="2260" spans="1:7">
      <c r="A2260" s="12">
        <v>44157</v>
      </c>
      <c r="B2260">
        <v>18642.232422000001</v>
      </c>
      <c r="C2260">
        <v>18688.96875</v>
      </c>
      <c r="D2260">
        <v>17671.384765999999</v>
      </c>
      <c r="E2260">
        <v>18370.001952999999</v>
      </c>
      <c r="F2260">
        <v>18370.001952999999</v>
      </c>
      <c r="G2260">
        <v>41280434226</v>
      </c>
    </row>
    <row r="2261" spans="1:7">
      <c r="A2261" s="12">
        <v>44158</v>
      </c>
      <c r="B2261">
        <v>18370.017577999999</v>
      </c>
      <c r="C2261">
        <v>18711.425781000002</v>
      </c>
      <c r="D2261">
        <v>18000.796875</v>
      </c>
      <c r="E2261">
        <v>18364.121093999998</v>
      </c>
      <c r="F2261">
        <v>18364.121093999998</v>
      </c>
      <c r="G2261">
        <v>42741112308</v>
      </c>
    </row>
    <row r="2262" spans="1:7">
      <c r="A2262" s="12">
        <v>44159</v>
      </c>
      <c r="B2262">
        <v>18365.015625</v>
      </c>
      <c r="C2262">
        <v>19348.271484000001</v>
      </c>
      <c r="D2262">
        <v>18128.65625</v>
      </c>
      <c r="E2262">
        <v>19107.464843999998</v>
      </c>
      <c r="F2262">
        <v>19107.464843999998</v>
      </c>
      <c r="G2262">
        <v>51469565009</v>
      </c>
    </row>
    <row r="2263" spans="1:7">
      <c r="A2263" s="12">
        <v>44160</v>
      </c>
      <c r="B2263">
        <v>19104.410156000002</v>
      </c>
      <c r="C2263">
        <v>19390.964843999998</v>
      </c>
      <c r="D2263">
        <v>18581.146484000001</v>
      </c>
      <c r="E2263">
        <v>18732.121093999998</v>
      </c>
      <c r="F2263">
        <v>18732.121093999998</v>
      </c>
      <c r="G2263">
        <v>43710357371</v>
      </c>
    </row>
    <row r="2264" spans="1:7">
      <c r="A2264" s="12">
        <v>44161</v>
      </c>
      <c r="B2264">
        <v>18729.839843999998</v>
      </c>
      <c r="C2264">
        <v>18866.285156000002</v>
      </c>
      <c r="D2264">
        <v>16351.035156</v>
      </c>
      <c r="E2264">
        <v>17150.623047000001</v>
      </c>
      <c r="F2264">
        <v>17150.623047000001</v>
      </c>
      <c r="G2264">
        <v>61396835737</v>
      </c>
    </row>
    <row r="2265" spans="1:7">
      <c r="A2265" s="12">
        <v>44162</v>
      </c>
      <c r="B2265">
        <v>17153.914063</v>
      </c>
      <c r="C2265">
        <v>17445.023438</v>
      </c>
      <c r="D2265">
        <v>16526.423827999999</v>
      </c>
      <c r="E2265">
        <v>17108.402343999998</v>
      </c>
      <c r="F2265">
        <v>17108.402343999998</v>
      </c>
      <c r="G2265">
        <v>38886494645</v>
      </c>
    </row>
    <row r="2266" spans="1:7">
      <c r="A2266" s="12">
        <v>44163</v>
      </c>
      <c r="B2266">
        <v>17112.933593999998</v>
      </c>
      <c r="C2266">
        <v>17853.939452999999</v>
      </c>
      <c r="D2266">
        <v>16910.652343999998</v>
      </c>
      <c r="E2266">
        <v>17717.414063</v>
      </c>
      <c r="F2266">
        <v>17717.414063</v>
      </c>
      <c r="G2266">
        <v>32601040734</v>
      </c>
    </row>
    <row r="2267" spans="1:7">
      <c r="A2267" s="12">
        <v>44164</v>
      </c>
      <c r="B2267">
        <v>17719.634765999999</v>
      </c>
      <c r="C2267">
        <v>18283.628906000002</v>
      </c>
      <c r="D2267">
        <v>17559.117188</v>
      </c>
      <c r="E2267">
        <v>18177.484375</v>
      </c>
      <c r="F2267">
        <v>18177.484375</v>
      </c>
      <c r="G2267">
        <v>31133957704</v>
      </c>
    </row>
    <row r="2268" spans="1:7">
      <c r="A2268" s="12">
        <v>44165</v>
      </c>
      <c r="B2268">
        <v>18178.322265999999</v>
      </c>
      <c r="C2268">
        <v>19749.263672000001</v>
      </c>
      <c r="D2268">
        <v>18178.322265999999</v>
      </c>
      <c r="E2268">
        <v>19625.835938</v>
      </c>
      <c r="F2268">
        <v>19625.835938</v>
      </c>
      <c r="G2268">
        <v>47728480399</v>
      </c>
    </row>
    <row r="2269" spans="1:7">
      <c r="A2269" s="12">
        <v>44166</v>
      </c>
      <c r="B2269">
        <v>19633.769531000002</v>
      </c>
      <c r="C2269">
        <v>19845.974609000001</v>
      </c>
      <c r="D2269">
        <v>18321.921875</v>
      </c>
      <c r="E2269">
        <v>18802.998047000001</v>
      </c>
      <c r="F2269">
        <v>18802.998047000001</v>
      </c>
      <c r="G2269">
        <v>49633658712</v>
      </c>
    </row>
    <row r="2270" spans="1:7">
      <c r="A2270" s="12">
        <v>44167</v>
      </c>
      <c r="B2270">
        <v>18801.744140999999</v>
      </c>
      <c r="C2270">
        <v>19308.330077999999</v>
      </c>
      <c r="D2270">
        <v>18347.71875</v>
      </c>
      <c r="E2270">
        <v>19201.091797000001</v>
      </c>
      <c r="F2270">
        <v>19201.091797000001</v>
      </c>
      <c r="G2270">
        <v>37387697139</v>
      </c>
    </row>
    <row r="2271" spans="1:7">
      <c r="A2271" s="12">
        <v>44168</v>
      </c>
      <c r="B2271">
        <v>19205.925781000002</v>
      </c>
      <c r="C2271">
        <v>19566.191406000002</v>
      </c>
      <c r="D2271">
        <v>18925.785156000002</v>
      </c>
      <c r="E2271">
        <v>19445.398438</v>
      </c>
      <c r="F2271">
        <v>19445.398438</v>
      </c>
      <c r="G2271">
        <v>31930317405</v>
      </c>
    </row>
    <row r="2272" spans="1:7">
      <c r="A2272" s="12">
        <v>44169</v>
      </c>
      <c r="B2272">
        <v>19446.966797000001</v>
      </c>
      <c r="C2272">
        <v>19511.404297000001</v>
      </c>
      <c r="D2272">
        <v>18697.193359000001</v>
      </c>
      <c r="E2272">
        <v>18699.765625</v>
      </c>
      <c r="F2272">
        <v>18699.765625</v>
      </c>
      <c r="G2272">
        <v>33872388058</v>
      </c>
    </row>
    <row r="2273" spans="1:7">
      <c r="A2273" s="12">
        <v>44170</v>
      </c>
      <c r="B2273">
        <v>18698.384765999999</v>
      </c>
      <c r="C2273">
        <v>19160.449218999998</v>
      </c>
      <c r="D2273">
        <v>18590.193359000001</v>
      </c>
      <c r="E2273">
        <v>19154.230468999998</v>
      </c>
      <c r="F2273">
        <v>19154.230468999998</v>
      </c>
      <c r="G2273">
        <v>27242455064</v>
      </c>
    </row>
    <row r="2274" spans="1:7">
      <c r="A2274" s="12">
        <v>44171</v>
      </c>
      <c r="B2274">
        <v>19154.179688</v>
      </c>
      <c r="C2274">
        <v>19390.5</v>
      </c>
      <c r="D2274">
        <v>18897.894531000002</v>
      </c>
      <c r="E2274">
        <v>19345.121093999998</v>
      </c>
      <c r="F2274">
        <v>19345.121093999998</v>
      </c>
      <c r="G2274">
        <v>25293775714</v>
      </c>
    </row>
    <row r="2275" spans="1:7">
      <c r="A2275" s="12">
        <v>44172</v>
      </c>
      <c r="B2275">
        <v>19343.128906000002</v>
      </c>
      <c r="C2275">
        <v>19411.828125</v>
      </c>
      <c r="D2275">
        <v>18931.142577999999</v>
      </c>
      <c r="E2275">
        <v>19191.630859000001</v>
      </c>
      <c r="F2275">
        <v>19191.630859000001</v>
      </c>
      <c r="G2275">
        <v>26896357742</v>
      </c>
    </row>
    <row r="2276" spans="1:7">
      <c r="A2276" s="12">
        <v>44173</v>
      </c>
      <c r="B2276">
        <v>19191.529297000001</v>
      </c>
      <c r="C2276">
        <v>19283.478515999999</v>
      </c>
      <c r="D2276">
        <v>18269.945313</v>
      </c>
      <c r="E2276">
        <v>18321.144531000002</v>
      </c>
      <c r="F2276">
        <v>18321.144531000002</v>
      </c>
      <c r="G2276">
        <v>31692288756</v>
      </c>
    </row>
    <row r="2277" spans="1:7">
      <c r="A2277" s="12">
        <v>44174</v>
      </c>
      <c r="B2277">
        <v>18320.884765999999</v>
      </c>
      <c r="C2277">
        <v>18626.292968999998</v>
      </c>
      <c r="D2277">
        <v>17935.546875</v>
      </c>
      <c r="E2277">
        <v>18553.916015999999</v>
      </c>
      <c r="F2277">
        <v>18553.916015999999</v>
      </c>
      <c r="G2277">
        <v>34420373071</v>
      </c>
    </row>
    <row r="2278" spans="1:7">
      <c r="A2278" s="12">
        <v>44175</v>
      </c>
      <c r="B2278">
        <v>18553.298827999999</v>
      </c>
      <c r="C2278">
        <v>18553.298827999999</v>
      </c>
      <c r="D2278">
        <v>17957.064452999999</v>
      </c>
      <c r="E2278">
        <v>18264.992188</v>
      </c>
      <c r="F2278">
        <v>18264.992188</v>
      </c>
      <c r="G2278">
        <v>25547132265</v>
      </c>
    </row>
    <row r="2279" spans="1:7">
      <c r="A2279" s="12">
        <v>44176</v>
      </c>
      <c r="B2279">
        <v>18263.929688</v>
      </c>
      <c r="C2279">
        <v>18268.453125</v>
      </c>
      <c r="D2279">
        <v>17619.533202999999</v>
      </c>
      <c r="E2279">
        <v>18058.904297000001</v>
      </c>
      <c r="F2279">
        <v>18058.904297000001</v>
      </c>
      <c r="G2279">
        <v>27919640985</v>
      </c>
    </row>
    <row r="2280" spans="1:7">
      <c r="A2280" s="12">
        <v>44177</v>
      </c>
      <c r="B2280">
        <v>18051.320313</v>
      </c>
      <c r="C2280">
        <v>18919.550781000002</v>
      </c>
      <c r="D2280">
        <v>18046.041015999999</v>
      </c>
      <c r="E2280">
        <v>18803.65625</v>
      </c>
      <c r="F2280">
        <v>18803.65625</v>
      </c>
      <c r="G2280">
        <v>21752580802</v>
      </c>
    </row>
    <row r="2281" spans="1:7">
      <c r="A2281" s="12">
        <v>44178</v>
      </c>
      <c r="B2281">
        <v>18806.765625</v>
      </c>
      <c r="C2281">
        <v>19381.535156000002</v>
      </c>
      <c r="D2281">
        <v>18734.332031000002</v>
      </c>
      <c r="E2281">
        <v>19142.382813</v>
      </c>
      <c r="F2281">
        <v>19142.382813</v>
      </c>
      <c r="G2281">
        <v>25450468637</v>
      </c>
    </row>
    <row r="2282" spans="1:7">
      <c r="A2282" s="12">
        <v>44179</v>
      </c>
      <c r="B2282">
        <v>19144.492188</v>
      </c>
      <c r="C2282">
        <v>19305.099609000001</v>
      </c>
      <c r="D2282">
        <v>19012.708984000001</v>
      </c>
      <c r="E2282">
        <v>19246.644531000002</v>
      </c>
      <c r="F2282">
        <v>19246.644531000002</v>
      </c>
      <c r="G2282">
        <v>22473997681</v>
      </c>
    </row>
    <row r="2283" spans="1:7">
      <c r="A2283" s="12">
        <v>44180</v>
      </c>
      <c r="B2283">
        <v>19246.919922000001</v>
      </c>
      <c r="C2283">
        <v>19525.007813</v>
      </c>
      <c r="D2283">
        <v>19079.841797000001</v>
      </c>
      <c r="E2283">
        <v>19417.076172000001</v>
      </c>
      <c r="F2283">
        <v>19417.076172000001</v>
      </c>
      <c r="G2283">
        <v>26741982541</v>
      </c>
    </row>
    <row r="2284" spans="1:7">
      <c r="A2284" s="12">
        <v>44181</v>
      </c>
      <c r="B2284">
        <v>19418.818359000001</v>
      </c>
      <c r="C2284">
        <v>21458.908202999999</v>
      </c>
      <c r="D2284">
        <v>19298.316406000002</v>
      </c>
      <c r="E2284">
        <v>21310.597656000002</v>
      </c>
      <c r="F2284">
        <v>21310.597656000002</v>
      </c>
      <c r="G2284">
        <v>44409011479</v>
      </c>
    </row>
    <row r="2285" spans="1:7">
      <c r="A2285" s="12">
        <v>44182</v>
      </c>
      <c r="B2285">
        <v>21308.351563</v>
      </c>
      <c r="C2285">
        <v>23642.660156000002</v>
      </c>
      <c r="D2285">
        <v>21234.675781000002</v>
      </c>
      <c r="E2285">
        <v>22805.162109000001</v>
      </c>
      <c r="F2285">
        <v>22805.162109000001</v>
      </c>
      <c r="G2285">
        <v>71378606374</v>
      </c>
    </row>
    <row r="2286" spans="1:7">
      <c r="A2286" s="12">
        <v>44183</v>
      </c>
      <c r="B2286">
        <v>22806.796875</v>
      </c>
      <c r="C2286">
        <v>23238.601563</v>
      </c>
      <c r="D2286">
        <v>22399.8125</v>
      </c>
      <c r="E2286">
        <v>23137.960938</v>
      </c>
      <c r="F2286">
        <v>23137.960938</v>
      </c>
      <c r="G2286">
        <v>40387896275</v>
      </c>
    </row>
    <row r="2287" spans="1:7">
      <c r="A2287" s="12">
        <v>44184</v>
      </c>
      <c r="B2287">
        <v>23132.865234000001</v>
      </c>
      <c r="C2287">
        <v>24085.855468999998</v>
      </c>
      <c r="D2287">
        <v>22826.472656000002</v>
      </c>
      <c r="E2287">
        <v>23869.832031000002</v>
      </c>
      <c r="F2287">
        <v>23869.832031000002</v>
      </c>
      <c r="G2287">
        <v>38487546580</v>
      </c>
    </row>
    <row r="2288" spans="1:7">
      <c r="A2288" s="12">
        <v>44185</v>
      </c>
      <c r="B2288">
        <v>23861.765625</v>
      </c>
      <c r="C2288">
        <v>24209.660156000002</v>
      </c>
      <c r="D2288">
        <v>23147.710938</v>
      </c>
      <c r="E2288">
        <v>23477.294922000001</v>
      </c>
      <c r="F2288">
        <v>23477.294922000001</v>
      </c>
      <c r="G2288">
        <v>37844228422</v>
      </c>
    </row>
    <row r="2289" spans="1:7">
      <c r="A2289" s="12">
        <v>44186</v>
      </c>
      <c r="B2289">
        <v>23474.455077999999</v>
      </c>
      <c r="C2289">
        <v>24059.982422000001</v>
      </c>
      <c r="D2289">
        <v>22159.367188</v>
      </c>
      <c r="E2289">
        <v>22803.082031000002</v>
      </c>
      <c r="F2289">
        <v>22803.082031000002</v>
      </c>
      <c r="G2289">
        <v>45852713981</v>
      </c>
    </row>
    <row r="2290" spans="1:7">
      <c r="A2290" s="12">
        <v>44187</v>
      </c>
      <c r="B2290">
        <v>22794.039063</v>
      </c>
      <c r="C2290">
        <v>23789.902343999998</v>
      </c>
      <c r="D2290">
        <v>22430.605468999998</v>
      </c>
      <c r="E2290">
        <v>23783.029297000001</v>
      </c>
      <c r="F2290">
        <v>23783.029297000001</v>
      </c>
      <c r="G2290">
        <v>44171632681</v>
      </c>
    </row>
    <row r="2291" spans="1:7">
      <c r="A2291" s="12">
        <v>44188</v>
      </c>
      <c r="B2291">
        <v>23781.974609000001</v>
      </c>
      <c r="C2291">
        <v>24024.490234000001</v>
      </c>
      <c r="D2291">
        <v>22802.646484000001</v>
      </c>
      <c r="E2291">
        <v>23241.345702999999</v>
      </c>
      <c r="F2291">
        <v>23241.345702999999</v>
      </c>
      <c r="G2291">
        <v>51146161904</v>
      </c>
    </row>
    <row r="2292" spans="1:7">
      <c r="A2292" s="12">
        <v>44189</v>
      </c>
      <c r="B2292">
        <v>23240.203125</v>
      </c>
      <c r="C2292">
        <v>23768.337890999999</v>
      </c>
      <c r="D2292">
        <v>22777.597656000002</v>
      </c>
      <c r="E2292">
        <v>23735.949218999998</v>
      </c>
      <c r="F2292">
        <v>23735.949218999998</v>
      </c>
      <c r="G2292">
        <v>41080759713</v>
      </c>
    </row>
    <row r="2293" spans="1:7">
      <c r="A2293" s="12">
        <v>44190</v>
      </c>
      <c r="B2293">
        <v>23733.570313</v>
      </c>
      <c r="C2293">
        <v>24710.101563</v>
      </c>
      <c r="D2293">
        <v>23463.673827999999</v>
      </c>
      <c r="E2293">
        <v>24664.791015999999</v>
      </c>
      <c r="F2293">
        <v>24664.791015999999</v>
      </c>
      <c r="G2293">
        <v>42068395846</v>
      </c>
    </row>
    <row r="2294" spans="1:7">
      <c r="A2294" s="12">
        <v>44191</v>
      </c>
      <c r="B2294">
        <v>24677.015625</v>
      </c>
      <c r="C2294">
        <v>26718.070313</v>
      </c>
      <c r="D2294">
        <v>24522.689452999999</v>
      </c>
      <c r="E2294">
        <v>26437.037109000001</v>
      </c>
      <c r="F2294">
        <v>26437.037109000001</v>
      </c>
      <c r="G2294">
        <v>48332647295</v>
      </c>
    </row>
    <row r="2295" spans="1:7">
      <c r="A2295" s="12">
        <v>44192</v>
      </c>
      <c r="B2295">
        <v>26439.373047000001</v>
      </c>
      <c r="C2295">
        <v>28288.839843999998</v>
      </c>
      <c r="D2295">
        <v>25922.769531000002</v>
      </c>
      <c r="E2295">
        <v>26272.294922000001</v>
      </c>
      <c r="F2295">
        <v>26272.294922000001</v>
      </c>
      <c r="G2295">
        <v>66479895605</v>
      </c>
    </row>
    <row r="2296" spans="1:7">
      <c r="A2296" s="12">
        <v>44193</v>
      </c>
      <c r="B2296">
        <v>26280.822265999999</v>
      </c>
      <c r="C2296">
        <v>27389.111327999999</v>
      </c>
      <c r="D2296">
        <v>26207.640625</v>
      </c>
      <c r="E2296">
        <v>27084.808593999998</v>
      </c>
      <c r="F2296">
        <v>27084.808593999998</v>
      </c>
      <c r="G2296">
        <v>49056742893</v>
      </c>
    </row>
    <row r="2297" spans="1:7">
      <c r="A2297" s="12">
        <v>44194</v>
      </c>
      <c r="B2297">
        <v>27081.810547000001</v>
      </c>
      <c r="C2297">
        <v>27370.720702999999</v>
      </c>
      <c r="D2297">
        <v>25987.298827999999</v>
      </c>
      <c r="E2297">
        <v>27362.4375</v>
      </c>
      <c r="F2297">
        <v>27362.4375</v>
      </c>
      <c r="G2297">
        <v>45265946774</v>
      </c>
    </row>
    <row r="2298" spans="1:7">
      <c r="A2298" s="12">
        <v>44195</v>
      </c>
      <c r="B2298">
        <v>27360.089843999998</v>
      </c>
      <c r="C2298">
        <v>28937.740234000001</v>
      </c>
      <c r="D2298">
        <v>27360.089843999998</v>
      </c>
      <c r="E2298">
        <v>28840.953125</v>
      </c>
      <c r="F2298">
        <v>28840.953125</v>
      </c>
      <c r="G2298">
        <v>51287442704</v>
      </c>
    </row>
    <row r="2299" spans="1:7">
      <c r="A2299" s="12">
        <v>44196</v>
      </c>
      <c r="B2299">
        <v>28841.574218999998</v>
      </c>
      <c r="C2299">
        <v>29244.876952999999</v>
      </c>
      <c r="D2299">
        <v>28201.992188</v>
      </c>
      <c r="E2299">
        <v>29001.720702999999</v>
      </c>
      <c r="F2299">
        <v>29001.720702999999</v>
      </c>
      <c r="G2299">
        <v>46754964848</v>
      </c>
    </row>
    <row r="2300" spans="1:7">
      <c r="A2300" s="12">
        <v>44197</v>
      </c>
      <c r="B2300">
        <v>28994.009765999999</v>
      </c>
      <c r="C2300">
        <v>29600.626952999999</v>
      </c>
      <c r="D2300">
        <v>28803.585938</v>
      </c>
      <c r="E2300">
        <v>29374.152343999998</v>
      </c>
      <c r="F2300">
        <v>29374.152343999998</v>
      </c>
      <c r="G2300">
        <v>40730301359</v>
      </c>
    </row>
    <row r="2301" spans="1:7">
      <c r="A2301" s="12">
        <v>44198</v>
      </c>
      <c r="B2301">
        <v>29376.455077999999</v>
      </c>
      <c r="C2301">
        <v>33155.117187999997</v>
      </c>
      <c r="D2301">
        <v>29091.181640999999</v>
      </c>
      <c r="E2301">
        <v>32127.267577999999</v>
      </c>
      <c r="F2301">
        <v>32127.267577999999</v>
      </c>
      <c r="G2301">
        <v>67865420765</v>
      </c>
    </row>
    <row r="2302" spans="1:7">
      <c r="A2302" s="12">
        <v>44199</v>
      </c>
      <c r="B2302">
        <v>32129.408202999999</v>
      </c>
      <c r="C2302">
        <v>34608.558594000002</v>
      </c>
      <c r="D2302">
        <v>32052.316406000002</v>
      </c>
      <c r="E2302">
        <v>32782.023437999997</v>
      </c>
      <c r="F2302">
        <v>32782.023437999997</v>
      </c>
      <c r="G2302">
        <v>78665235202</v>
      </c>
    </row>
    <row r="2303" spans="1:7">
      <c r="A2303" s="12">
        <v>44200</v>
      </c>
      <c r="B2303">
        <v>32810.949219000002</v>
      </c>
      <c r="C2303">
        <v>33440.21875</v>
      </c>
      <c r="D2303">
        <v>28722.755859000001</v>
      </c>
      <c r="E2303">
        <v>31971.914063</v>
      </c>
      <c r="F2303">
        <v>31971.914063</v>
      </c>
      <c r="G2303">
        <v>81163475344</v>
      </c>
    </row>
    <row r="2304" spans="1:7">
      <c r="A2304" s="12">
        <v>44201</v>
      </c>
      <c r="B2304">
        <v>31977.041015999999</v>
      </c>
      <c r="C2304">
        <v>34437.589844000002</v>
      </c>
      <c r="D2304">
        <v>30221.1875</v>
      </c>
      <c r="E2304">
        <v>33992.429687999997</v>
      </c>
      <c r="F2304">
        <v>33992.429687999997</v>
      </c>
      <c r="G2304">
        <v>67547324782</v>
      </c>
    </row>
    <row r="2305" spans="1:7">
      <c r="A2305" s="12">
        <v>44202</v>
      </c>
      <c r="B2305">
        <v>34013.613280999998</v>
      </c>
      <c r="C2305">
        <v>36879.699219000002</v>
      </c>
      <c r="D2305">
        <v>33514.035155999998</v>
      </c>
      <c r="E2305">
        <v>36824.363280999998</v>
      </c>
      <c r="F2305">
        <v>36824.363280999998</v>
      </c>
      <c r="G2305">
        <v>75289433811</v>
      </c>
    </row>
    <row r="2306" spans="1:7">
      <c r="A2306" s="12">
        <v>44203</v>
      </c>
      <c r="B2306">
        <v>36833.875</v>
      </c>
      <c r="C2306">
        <v>40180.367187999997</v>
      </c>
      <c r="D2306">
        <v>36491.191405999998</v>
      </c>
      <c r="E2306">
        <v>39371.042969000002</v>
      </c>
      <c r="F2306">
        <v>39371.042969000002</v>
      </c>
      <c r="G2306">
        <v>84762141031</v>
      </c>
    </row>
    <row r="2307" spans="1:7">
      <c r="A2307" s="12">
        <v>44204</v>
      </c>
      <c r="B2307">
        <v>39381.765625</v>
      </c>
      <c r="C2307">
        <v>41946.738280999998</v>
      </c>
      <c r="D2307">
        <v>36838.636719000002</v>
      </c>
      <c r="E2307">
        <v>40797.609375</v>
      </c>
      <c r="F2307">
        <v>40797.609375</v>
      </c>
      <c r="G2307">
        <v>88107519480</v>
      </c>
    </row>
    <row r="2308" spans="1:7">
      <c r="A2308" s="12">
        <v>44205</v>
      </c>
      <c r="B2308">
        <v>40788.640625</v>
      </c>
      <c r="C2308">
        <v>41436.351562999997</v>
      </c>
      <c r="D2308">
        <v>38980.875</v>
      </c>
      <c r="E2308">
        <v>40254.546875</v>
      </c>
      <c r="F2308">
        <v>40254.546875</v>
      </c>
      <c r="G2308">
        <v>61984162837</v>
      </c>
    </row>
    <row r="2309" spans="1:7">
      <c r="A2309" s="12">
        <v>44206</v>
      </c>
      <c r="B2309">
        <v>40254.21875</v>
      </c>
      <c r="C2309">
        <v>41420.191405999998</v>
      </c>
      <c r="D2309">
        <v>35984.628905999998</v>
      </c>
      <c r="E2309">
        <v>38356.441405999998</v>
      </c>
      <c r="F2309">
        <v>38356.441405999998</v>
      </c>
      <c r="G2309">
        <v>79980747690</v>
      </c>
    </row>
    <row r="2310" spans="1:7">
      <c r="A2310" s="12">
        <v>44207</v>
      </c>
      <c r="B2310">
        <v>38346.53125</v>
      </c>
      <c r="C2310">
        <v>38346.53125</v>
      </c>
      <c r="D2310">
        <v>30549.599609000001</v>
      </c>
      <c r="E2310">
        <v>35566.65625</v>
      </c>
      <c r="F2310">
        <v>35566.65625</v>
      </c>
      <c r="G2310">
        <v>123320567399</v>
      </c>
    </row>
    <row r="2311" spans="1:7">
      <c r="A2311" s="12">
        <v>44208</v>
      </c>
      <c r="B2311">
        <v>35516.359375</v>
      </c>
      <c r="C2311">
        <v>36568.527344000002</v>
      </c>
      <c r="D2311">
        <v>32697.976563</v>
      </c>
      <c r="E2311">
        <v>33922.960937999997</v>
      </c>
      <c r="F2311">
        <v>33922.960937999997</v>
      </c>
      <c r="G2311">
        <v>74773277909</v>
      </c>
    </row>
    <row r="2312" spans="1:7">
      <c r="A2312" s="12">
        <v>44209</v>
      </c>
      <c r="B2312">
        <v>33915.121094000002</v>
      </c>
      <c r="C2312">
        <v>37599.960937999997</v>
      </c>
      <c r="D2312">
        <v>32584.667968999998</v>
      </c>
      <c r="E2312">
        <v>37316.359375</v>
      </c>
      <c r="F2312">
        <v>37316.359375</v>
      </c>
      <c r="G2312">
        <v>69364315979</v>
      </c>
    </row>
    <row r="2313" spans="1:7">
      <c r="A2313" s="12">
        <v>44210</v>
      </c>
      <c r="B2313">
        <v>37325.109375</v>
      </c>
      <c r="C2313">
        <v>39966.40625</v>
      </c>
      <c r="D2313">
        <v>36868.5625</v>
      </c>
      <c r="E2313">
        <v>39187.328125</v>
      </c>
      <c r="F2313">
        <v>39187.328125</v>
      </c>
      <c r="G2313">
        <v>63615990033</v>
      </c>
    </row>
    <row r="2314" spans="1:7">
      <c r="A2314" s="12">
        <v>44211</v>
      </c>
      <c r="B2314">
        <v>39156.707030999998</v>
      </c>
      <c r="C2314">
        <v>39577.710937999997</v>
      </c>
      <c r="D2314">
        <v>34659.589844000002</v>
      </c>
      <c r="E2314">
        <v>36825.367187999997</v>
      </c>
      <c r="F2314">
        <v>36825.367187999997</v>
      </c>
      <c r="G2314">
        <v>67760757881</v>
      </c>
    </row>
    <row r="2315" spans="1:7">
      <c r="A2315" s="12">
        <v>44212</v>
      </c>
      <c r="B2315">
        <v>36821.648437999997</v>
      </c>
      <c r="C2315">
        <v>37864.367187999997</v>
      </c>
      <c r="D2315">
        <v>35633.554687999997</v>
      </c>
      <c r="E2315">
        <v>36178.140625</v>
      </c>
      <c r="F2315">
        <v>36178.140625</v>
      </c>
      <c r="G2315">
        <v>57706187875</v>
      </c>
    </row>
    <row r="2316" spans="1:7">
      <c r="A2316" s="12">
        <v>44213</v>
      </c>
      <c r="B2316">
        <v>36163.648437999997</v>
      </c>
      <c r="C2316">
        <v>36722.351562999997</v>
      </c>
      <c r="D2316">
        <v>34069.320312999997</v>
      </c>
      <c r="E2316">
        <v>35791.277344000002</v>
      </c>
      <c r="F2316">
        <v>35791.277344000002</v>
      </c>
      <c r="G2316">
        <v>52359854336</v>
      </c>
    </row>
    <row r="2317" spans="1:7">
      <c r="A2317" s="12">
        <v>44214</v>
      </c>
      <c r="B2317">
        <v>35792.238280999998</v>
      </c>
      <c r="C2317">
        <v>37299.285155999998</v>
      </c>
      <c r="D2317">
        <v>34883.84375</v>
      </c>
      <c r="E2317">
        <v>36630.074219000002</v>
      </c>
      <c r="F2317">
        <v>36630.074219000002</v>
      </c>
      <c r="G2317">
        <v>49511702429</v>
      </c>
    </row>
    <row r="2318" spans="1:7">
      <c r="A2318" s="12">
        <v>44215</v>
      </c>
      <c r="B2318">
        <v>36642.234375</v>
      </c>
      <c r="C2318">
        <v>37755.890625</v>
      </c>
      <c r="D2318">
        <v>36069.804687999997</v>
      </c>
      <c r="E2318">
        <v>36069.804687999997</v>
      </c>
      <c r="F2318">
        <v>36069.804687999997</v>
      </c>
      <c r="G2318">
        <v>57244195486</v>
      </c>
    </row>
    <row r="2319" spans="1:7">
      <c r="A2319" s="12">
        <v>44216</v>
      </c>
      <c r="B2319">
        <v>36050.113280999998</v>
      </c>
      <c r="C2319">
        <v>36378.328125</v>
      </c>
      <c r="D2319">
        <v>33570.476562999997</v>
      </c>
      <c r="E2319">
        <v>35547.75</v>
      </c>
      <c r="F2319">
        <v>35547.75</v>
      </c>
      <c r="G2319">
        <v>66834573161</v>
      </c>
    </row>
    <row r="2320" spans="1:7">
      <c r="A2320" s="12">
        <v>44217</v>
      </c>
      <c r="B2320">
        <v>35549.398437999997</v>
      </c>
      <c r="C2320">
        <v>35552.679687999997</v>
      </c>
      <c r="D2320">
        <v>30250.75</v>
      </c>
      <c r="E2320">
        <v>30825.699218999998</v>
      </c>
      <c r="F2320">
        <v>30825.699218999998</v>
      </c>
      <c r="G2320">
        <v>75643067688</v>
      </c>
    </row>
    <row r="2321" spans="1:7">
      <c r="A2321" s="12">
        <v>44218</v>
      </c>
      <c r="B2321">
        <v>30817.625</v>
      </c>
      <c r="C2321">
        <v>33811.851562999997</v>
      </c>
      <c r="D2321">
        <v>28953.373047000001</v>
      </c>
      <c r="E2321">
        <v>33005.761719000002</v>
      </c>
      <c r="F2321">
        <v>33005.761719000002</v>
      </c>
      <c r="G2321">
        <v>77207272511</v>
      </c>
    </row>
    <row r="2322" spans="1:7">
      <c r="A2322" s="12">
        <v>44219</v>
      </c>
      <c r="B2322">
        <v>32985.757812999997</v>
      </c>
      <c r="C2322">
        <v>33360.976562999997</v>
      </c>
      <c r="D2322">
        <v>31493.160156000002</v>
      </c>
      <c r="E2322">
        <v>32067.642577999999</v>
      </c>
      <c r="F2322">
        <v>32067.642577999999</v>
      </c>
      <c r="G2322">
        <v>48354737975</v>
      </c>
    </row>
    <row r="2323" spans="1:7">
      <c r="A2323" s="12">
        <v>44220</v>
      </c>
      <c r="B2323">
        <v>32064.376952999999</v>
      </c>
      <c r="C2323">
        <v>32944.007812999997</v>
      </c>
      <c r="D2323">
        <v>31106.685547000001</v>
      </c>
      <c r="E2323">
        <v>32289.378906000002</v>
      </c>
      <c r="F2323">
        <v>32289.378906000002</v>
      </c>
      <c r="G2323">
        <v>48643830599</v>
      </c>
    </row>
    <row r="2324" spans="1:7">
      <c r="A2324" s="12">
        <v>44221</v>
      </c>
      <c r="B2324">
        <v>32285.798827999999</v>
      </c>
      <c r="C2324">
        <v>34802.742187999997</v>
      </c>
      <c r="D2324">
        <v>32087.787109000001</v>
      </c>
      <c r="E2324">
        <v>32366.392577999999</v>
      </c>
      <c r="F2324">
        <v>32366.392577999999</v>
      </c>
      <c r="G2324">
        <v>59897054838</v>
      </c>
    </row>
    <row r="2325" spans="1:7">
      <c r="A2325" s="12">
        <v>44222</v>
      </c>
      <c r="B2325">
        <v>32358.613281000002</v>
      </c>
      <c r="C2325">
        <v>32794.550780999998</v>
      </c>
      <c r="D2325">
        <v>31030.265625</v>
      </c>
      <c r="E2325">
        <v>32569.849609000001</v>
      </c>
      <c r="F2325">
        <v>32569.849609000001</v>
      </c>
      <c r="G2325">
        <v>60255421470</v>
      </c>
    </row>
    <row r="2326" spans="1:7">
      <c r="A2326" s="12">
        <v>44223</v>
      </c>
      <c r="B2326">
        <v>32564.029297000001</v>
      </c>
      <c r="C2326">
        <v>32564.029297000001</v>
      </c>
      <c r="D2326">
        <v>29367.138672000001</v>
      </c>
      <c r="E2326">
        <v>30432.546875</v>
      </c>
      <c r="F2326">
        <v>30432.546875</v>
      </c>
      <c r="G2326">
        <v>62576762015</v>
      </c>
    </row>
    <row r="2327" spans="1:7">
      <c r="A2327" s="12">
        <v>44224</v>
      </c>
      <c r="B2327">
        <v>30441.041015999999</v>
      </c>
      <c r="C2327">
        <v>33858.3125</v>
      </c>
      <c r="D2327">
        <v>30023.207031000002</v>
      </c>
      <c r="E2327">
        <v>33466.097655999998</v>
      </c>
      <c r="F2327">
        <v>33466.097655999998</v>
      </c>
      <c r="G2327">
        <v>76517157706</v>
      </c>
    </row>
    <row r="2328" spans="1:7">
      <c r="A2328" s="12">
        <v>44225</v>
      </c>
      <c r="B2328">
        <v>34318.671875</v>
      </c>
      <c r="C2328">
        <v>38406.261719000002</v>
      </c>
      <c r="D2328">
        <v>32064.814452999999</v>
      </c>
      <c r="E2328">
        <v>34316.386719000002</v>
      </c>
      <c r="F2328">
        <v>34316.386719000002</v>
      </c>
      <c r="G2328">
        <v>117894572511</v>
      </c>
    </row>
    <row r="2329" spans="1:7">
      <c r="A2329" s="12">
        <v>44226</v>
      </c>
      <c r="B2329">
        <v>34295.933594000002</v>
      </c>
      <c r="C2329">
        <v>34834.707030999998</v>
      </c>
      <c r="D2329">
        <v>32940.1875</v>
      </c>
      <c r="E2329">
        <v>34269.523437999997</v>
      </c>
      <c r="F2329">
        <v>34269.523437999997</v>
      </c>
      <c r="G2329">
        <v>65141828798</v>
      </c>
    </row>
    <row r="2330" spans="1:7">
      <c r="A2330" s="12">
        <v>44227</v>
      </c>
      <c r="B2330">
        <v>34270.878905999998</v>
      </c>
      <c r="C2330">
        <v>34288.332030999998</v>
      </c>
      <c r="D2330">
        <v>32270.175781000002</v>
      </c>
      <c r="E2330">
        <v>33114.359375</v>
      </c>
      <c r="F2330">
        <v>33114.359375</v>
      </c>
      <c r="G2330">
        <v>52754542671</v>
      </c>
    </row>
    <row r="2331" spans="1:7">
      <c r="A2331" s="12">
        <v>44228</v>
      </c>
      <c r="B2331">
        <v>33114.578125</v>
      </c>
      <c r="C2331">
        <v>34638.214844000002</v>
      </c>
      <c r="D2331">
        <v>32384.228515999999</v>
      </c>
      <c r="E2331">
        <v>33537.175780999998</v>
      </c>
      <c r="F2331">
        <v>33537.175780999998</v>
      </c>
      <c r="G2331">
        <v>61400400660</v>
      </c>
    </row>
    <row r="2332" spans="1:7">
      <c r="A2332" s="12">
        <v>44229</v>
      </c>
      <c r="B2332">
        <v>33533.199219000002</v>
      </c>
      <c r="C2332">
        <v>35896.882812999997</v>
      </c>
      <c r="D2332">
        <v>33489.21875</v>
      </c>
      <c r="E2332">
        <v>35510.289062999997</v>
      </c>
      <c r="F2332">
        <v>35510.289062999997</v>
      </c>
      <c r="G2332">
        <v>63088585433</v>
      </c>
    </row>
    <row r="2333" spans="1:7">
      <c r="A2333" s="12">
        <v>44230</v>
      </c>
      <c r="B2333">
        <v>35510.820312999997</v>
      </c>
      <c r="C2333">
        <v>37480.1875</v>
      </c>
      <c r="D2333">
        <v>35443.984375</v>
      </c>
      <c r="E2333">
        <v>37472.089844000002</v>
      </c>
      <c r="F2333">
        <v>37472.089844000002</v>
      </c>
      <c r="G2333">
        <v>61166818159</v>
      </c>
    </row>
    <row r="2334" spans="1:7">
      <c r="A2334" s="12">
        <v>44231</v>
      </c>
      <c r="B2334">
        <v>37475.105469000002</v>
      </c>
      <c r="C2334">
        <v>38592.175780999998</v>
      </c>
      <c r="D2334">
        <v>36317.5</v>
      </c>
      <c r="E2334">
        <v>36926.066405999998</v>
      </c>
      <c r="F2334">
        <v>36926.066405999998</v>
      </c>
      <c r="G2334">
        <v>68838074392</v>
      </c>
    </row>
    <row r="2335" spans="1:7">
      <c r="A2335" s="12">
        <v>44232</v>
      </c>
      <c r="B2335">
        <v>36931.546875</v>
      </c>
      <c r="C2335">
        <v>38225.90625</v>
      </c>
      <c r="D2335">
        <v>36658.761719000002</v>
      </c>
      <c r="E2335">
        <v>38144.308594000002</v>
      </c>
      <c r="F2335">
        <v>38144.308594000002</v>
      </c>
      <c r="G2335">
        <v>58598066402</v>
      </c>
    </row>
    <row r="2336" spans="1:7">
      <c r="A2336" s="12">
        <v>44233</v>
      </c>
      <c r="B2336">
        <v>38138.386719000002</v>
      </c>
      <c r="C2336">
        <v>40846.546875</v>
      </c>
      <c r="D2336">
        <v>38138.386719000002</v>
      </c>
      <c r="E2336">
        <v>39266.011719000002</v>
      </c>
      <c r="F2336">
        <v>39266.011719000002</v>
      </c>
      <c r="G2336">
        <v>71326033653</v>
      </c>
    </row>
    <row r="2337" spans="1:7">
      <c r="A2337" s="12">
        <v>44234</v>
      </c>
      <c r="B2337">
        <v>39250.191405999998</v>
      </c>
      <c r="C2337">
        <v>39621.835937999997</v>
      </c>
      <c r="D2337">
        <v>37446.152344000002</v>
      </c>
      <c r="E2337">
        <v>38903.441405999998</v>
      </c>
      <c r="F2337">
        <v>38903.441405999998</v>
      </c>
      <c r="G2337">
        <v>65500641143</v>
      </c>
    </row>
    <row r="2338" spans="1:7">
      <c r="A2338" s="12">
        <v>44235</v>
      </c>
      <c r="B2338">
        <v>38886.828125</v>
      </c>
      <c r="C2338">
        <v>46203.929687999997</v>
      </c>
      <c r="D2338">
        <v>38076.324219000002</v>
      </c>
      <c r="E2338">
        <v>46196.464844000002</v>
      </c>
      <c r="F2338">
        <v>46196.464844000002</v>
      </c>
      <c r="G2338">
        <v>101467222687</v>
      </c>
    </row>
    <row r="2339" spans="1:7">
      <c r="A2339" s="12">
        <v>44236</v>
      </c>
      <c r="B2339">
        <v>46184.992187999997</v>
      </c>
      <c r="C2339">
        <v>48003.722655999998</v>
      </c>
      <c r="D2339">
        <v>45166.960937999997</v>
      </c>
      <c r="E2339">
        <v>46481.105469000002</v>
      </c>
      <c r="F2339">
        <v>46481.105469000002</v>
      </c>
      <c r="G2339">
        <v>91809846886</v>
      </c>
    </row>
    <row r="2340" spans="1:7">
      <c r="A2340" s="12">
        <v>44237</v>
      </c>
      <c r="B2340">
        <v>46469.761719000002</v>
      </c>
      <c r="C2340">
        <v>47145.566405999998</v>
      </c>
      <c r="D2340">
        <v>43881.152344000002</v>
      </c>
      <c r="E2340">
        <v>44918.183594000002</v>
      </c>
      <c r="F2340">
        <v>44918.183594000002</v>
      </c>
      <c r="G2340">
        <v>87301089896</v>
      </c>
    </row>
    <row r="2341" spans="1:7">
      <c r="A2341" s="12">
        <v>44238</v>
      </c>
      <c r="B2341">
        <v>44898.710937999997</v>
      </c>
      <c r="C2341">
        <v>48463.46875</v>
      </c>
      <c r="D2341">
        <v>44187.761719000002</v>
      </c>
      <c r="E2341">
        <v>47909.332030999998</v>
      </c>
      <c r="F2341">
        <v>47909.332030999998</v>
      </c>
      <c r="G2341">
        <v>81388911810</v>
      </c>
    </row>
    <row r="2342" spans="1:7">
      <c r="A2342" s="12">
        <v>44239</v>
      </c>
      <c r="B2342">
        <v>47877.035155999998</v>
      </c>
      <c r="C2342">
        <v>48745.734375</v>
      </c>
      <c r="D2342">
        <v>46424.976562999997</v>
      </c>
      <c r="E2342">
        <v>47504.851562999997</v>
      </c>
      <c r="F2342">
        <v>47504.851562999997</v>
      </c>
      <c r="G2342">
        <v>76555041196</v>
      </c>
    </row>
    <row r="2343" spans="1:7">
      <c r="A2343" s="12">
        <v>44240</v>
      </c>
      <c r="B2343">
        <v>47491.203125</v>
      </c>
      <c r="C2343">
        <v>48047.746094000002</v>
      </c>
      <c r="D2343">
        <v>46392.28125</v>
      </c>
      <c r="E2343">
        <v>47105.515625</v>
      </c>
      <c r="F2343">
        <v>47105.515625</v>
      </c>
      <c r="G2343">
        <v>70250456155</v>
      </c>
    </row>
    <row r="2344" spans="1:7">
      <c r="A2344" s="12">
        <v>44241</v>
      </c>
      <c r="B2344">
        <v>47114.507812999997</v>
      </c>
      <c r="C2344">
        <v>49487.640625</v>
      </c>
      <c r="D2344">
        <v>47114.507812999997</v>
      </c>
      <c r="E2344">
        <v>48717.289062999997</v>
      </c>
      <c r="F2344">
        <v>48717.289062999997</v>
      </c>
      <c r="G2344">
        <v>71248675228</v>
      </c>
    </row>
    <row r="2345" spans="1:7">
      <c r="A2345" s="12">
        <v>44242</v>
      </c>
      <c r="B2345">
        <v>48696.535155999998</v>
      </c>
      <c r="C2345">
        <v>48875.570312999997</v>
      </c>
      <c r="D2345">
        <v>46347.476562999997</v>
      </c>
      <c r="E2345">
        <v>47945.058594000002</v>
      </c>
      <c r="F2345">
        <v>47945.058594000002</v>
      </c>
      <c r="G2345">
        <v>77069903166</v>
      </c>
    </row>
    <row r="2346" spans="1:7">
      <c r="A2346" s="12">
        <v>44243</v>
      </c>
      <c r="B2346">
        <v>47944.457030999998</v>
      </c>
      <c r="C2346">
        <v>50341.101562999997</v>
      </c>
      <c r="D2346">
        <v>47201.304687999997</v>
      </c>
      <c r="E2346">
        <v>49199.871094000002</v>
      </c>
      <c r="F2346">
        <v>49199.871094000002</v>
      </c>
      <c r="G2346">
        <v>77049582886</v>
      </c>
    </row>
    <row r="2347" spans="1:7">
      <c r="A2347" s="12">
        <v>44244</v>
      </c>
      <c r="B2347">
        <v>49207.277344000002</v>
      </c>
      <c r="C2347">
        <v>52533.914062999997</v>
      </c>
      <c r="D2347">
        <v>49072.378905999998</v>
      </c>
      <c r="E2347">
        <v>52149.007812999997</v>
      </c>
      <c r="F2347">
        <v>52149.007812999997</v>
      </c>
      <c r="G2347">
        <v>80820545404</v>
      </c>
    </row>
    <row r="2348" spans="1:7">
      <c r="A2348" s="12">
        <v>44245</v>
      </c>
      <c r="B2348">
        <v>52140.972655999998</v>
      </c>
      <c r="C2348">
        <v>52474.105469000002</v>
      </c>
      <c r="D2348">
        <v>51015.765625</v>
      </c>
      <c r="E2348">
        <v>51679.796875</v>
      </c>
      <c r="F2348">
        <v>51679.796875</v>
      </c>
      <c r="G2348">
        <v>52054723579</v>
      </c>
    </row>
    <row r="2349" spans="1:7">
      <c r="A2349" s="12">
        <v>44246</v>
      </c>
      <c r="B2349">
        <v>51675.980469000002</v>
      </c>
      <c r="C2349">
        <v>56113.652344000002</v>
      </c>
      <c r="D2349">
        <v>50937.277344000002</v>
      </c>
      <c r="E2349">
        <v>55888.132812999997</v>
      </c>
      <c r="F2349">
        <v>55888.132812999997</v>
      </c>
      <c r="G2349">
        <v>63495496918</v>
      </c>
    </row>
    <row r="2350" spans="1:7">
      <c r="A2350" s="12">
        <v>44247</v>
      </c>
      <c r="B2350">
        <v>55887.335937999997</v>
      </c>
      <c r="C2350">
        <v>57505.226562999997</v>
      </c>
      <c r="D2350">
        <v>54626.558594000002</v>
      </c>
      <c r="E2350">
        <v>56099.519530999998</v>
      </c>
      <c r="F2350">
        <v>56099.519530999998</v>
      </c>
      <c r="G2350">
        <v>68145460026</v>
      </c>
    </row>
    <row r="2351" spans="1:7">
      <c r="A2351" s="12">
        <v>44248</v>
      </c>
      <c r="B2351">
        <v>56068.566405999998</v>
      </c>
      <c r="C2351">
        <v>58330.570312999997</v>
      </c>
      <c r="D2351">
        <v>55672.609375</v>
      </c>
      <c r="E2351">
        <v>57539.945312999997</v>
      </c>
      <c r="F2351">
        <v>57539.945312999997</v>
      </c>
      <c r="G2351">
        <v>51897585191</v>
      </c>
    </row>
    <row r="2352" spans="1:7">
      <c r="A2352" s="12">
        <v>44249</v>
      </c>
      <c r="B2352">
        <v>57532.738280999998</v>
      </c>
      <c r="C2352">
        <v>57533.390625</v>
      </c>
      <c r="D2352">
        <v>48967.566405999998</v>
      </c>
      <c r="E2352">
        <v>54207.320312999997</v>
      </c>
      <c r="F2352">
        <v>54207.320312999997</v>
      </c>
      <c r="G2352">
        <v>92052420332</v>
      </c>
    </row>
    <row r="2353" spans="1:7">
      <c r="A2353" s="12">
        <v>44250</v>
      </c>
      <c r="B2353">
        <v>54204.929687999997</v>
      </c>
      <c r="C2353">
        <v>54204.929687999997</v>
      </c>
      <c r="D2353">
        <v>45290.589844000002</v>
      </c>
      <c r="E2353">
        <v>48824.425780999998</v>
      </c>
      <c r="F2353">
        <v>48824.425780999998</v>
      </c>
      <c r="G2353">
        <v>106102492824</v>
      </c>
    </row>
    <row r="2354" spans="1:7">
      <c r="A2354" s="12">
        <v>44251</v>
      </c>
      <c r="B2354">
        <v>48835.085937999997</v>
      </c>
      <c r="C2354">
        <v>51290.136719000002</v>
      </c>
      <c r="D2354">
        <v>47213.5</v>
      </c>
      <c r="E2354">
        <v>49705.332030999998</v>
      </c>
      <c r="F2354">
        <v>49705.332030999998</v>
      </c>
      <c r="G2354">
        <v>63695521388</v>
      </c>
    </row>
    <row r="2355" spans="1:7">
      <c r="A2355" s="12">
        <v>44252</v>
      </c>
      <c r="B2355">
        <v>49709.082030999998</v>
      </c>
      <c r="C2355">
        <v>51948.96875</v>
      </c>
      <c r="D2355">
        <v>47093.851562999997</v>
      </c>
      <c r="E2355">
        <v>47093.851562999997</v>
      </c>
      <c r="F2355">
        <v>47093.851562999997</v>
      </c>
      <c r="G2355">
        <v>54506565949</v>
      </c>
    </row>
    <row r="2356" spans="1:7">
      <c r="A2356" s="12">
        <v>44253</v>
      </c>
      <c r="B2356">
        <v>47180.464844000002</v>
      </c>
      <c r="C2356">
        <v>48370.785155999998</v>
      </c>
      <c r="D2356">
        <v>44454.84375</v>
      </c>
      <c r="E2356">
        <v>46339.761719000002</v>
      </c>
      <c r="F2356">
        <v>46339.761719000002</v>
      </c>
      <c r="G2356">
        <v>350967941479</v>
      </c>
    </row>
    <row r="2357" spans="1:7">
      <c r="A2357" s="12">
        <v>44254</v>
      </c>
      <c r="B2357">
        <v>46344.773437999997</v>
      </c>
      <c r="C2357">
        <v>48253.269530999998</v>
      </c>
      <c r="D2357">
        <v>45269.027344000002</v>
      </c>
      <c r="E2357">
        <v>46188.453125</v>
      </c>
      <c r="F2357">
        <v>46188.453125</v>
      </c>
      <c r="G2357">
        <v>45910946382</v>
      </c>
    </row>
    <row r="2358" spans="1:7">
      <c r="A2358" s="12">
        <v>44255</v>
      </c>
      <c r="B2358">
        <v>46194.015625</v>
      </c>
      <c r="C2358">
        <v>46716.429687999997</v>
      </c>
      <c r="D2358">
        <v>43241.617187999997</v>
      </c>
      <c r="E2358">
        <v>45137.769530999998</v>
      </c>
      <c r="F2358">
        <v>45137.769530999998</v>
      </c>
      <c r="G2358">
        <v>53443887451</v>
      </c>
    </row>
    <row r="2359" spans="1:7">
      <c r="A2359" s="12">
        <v>44256</v>
      </c>
      <c r="B2359">
        <v>45159.503905999998</v>
      </c>
      <c r="C2359">
        <v>49784.015625</v>
      </c>
      <c r="D2359">
        <v>45115.09375</v>
      </c>
      <c r="E2359">
        <v>49631.242187999997</v>
      </c>
      <c r="F2359">
        <v>49631.242187999997</v>
      </c>
      <c r="G2359">
        <v>53891300112</v>
      </c>
    </row>
    <row r="2360" spans="1:7">
      <c r="A2360" s="12">
        <v>44257</v>
      </c>
      <c r="B2360">
        <v>49612.105469000002</v>
      </c>
      <c r="C2360">
        <v>50127.511719000002</v>
      </c>
      <c r="D2360">
        <v>47228.84375</v>
      </c>
      <c r="E2360">
        <v>48378.988280999998</v>
      </c>
      <c r="F2360">
        <v>48378.988280999998</v>
      </c>
      <c r="G2360">
        <v>47530897720</v>
      </c>
    </row>
    <row r="2361" spans="1:7">
      <c r="A2361" s="12">
        <v>44258</v>
      </c>
      <c r="B2361">
        <v>48415.816405999998</v>
      </c>
      <c r="C2361">
        <v>52535.136719000002</v>
      </c>
      <c r="D2361">
        <v>48274.320312999997</v>
      </c>
      <c r="E2361">
        <v>50538.242187999997</v>
      </c>
      <c r="F2361">
        <v>50538.242187999997</v>
      </c>
      <c r="G2361">
        <v>53220811975</v>
      </c>
    </row>
    <row r="2362" spans="1:7">
      <c r="A2362" s="12">
        <v>44259</v>
      </c>
      <c r="B2362">
        <v>50522.304687999997</v>
      </c>
      <c r="C2362">
        <v>51735.089844000002</v>
      </c>
      <c r="D2362">
        <v>47656.929687999997</v>
      </c>
      <c r="E2362">
        <v>48561.167969000002</v>
      </c>
      <c r="F2362">
        <v>48561.167969000002</v>
      </c>
      <c r="G2362">
        <v>52343816680</v>
      </c>
    </row>
    <row r="2363" spans="1:7">
      <c r="A2363" s="12">
        <v>44260</v>
      </c>
      <c r="B2363">
        <v>48527.03125</v>
      </c>
      <c r="C2363">
        <v>49396.429687999997</v>
      </c>
      <c r="D2363">
        <v>46542.515625</v>
      </c>
      <c r="E2363">
        <v>48927.304687999997</v>
      </c>
      <c r="F2363">
        <v>48927.304687999997</v>
      </c>
      <c r="G2363">
        <v>48625928883</v>
      </c>
    </row>
    <row r="2364" spans="1:7">
      <c r="A2364" s="12">
        <v>44261</v>
      </c>
      <c r="B2364">
        <v>48899.230469000002</v>
      </c>
      <c r="C2364">
        <v>49147.21875</v>
      </c>
      <c r="D2364">
        <v>47257.527344000002</v>
      </c>
      <c r="E2364">
        <v>48912.382812999997</v>
      </c>
      <c r="F2364">
        <v>48912.382812999997</v>
      </c>
      <c r="G2364">
        <v>34363564661</v>
      </c>
    </row>
    <row r="2365" spans="1:7">
      <c r="A2365" s="12">
        <v>44262</v>
      </c>
      <c r="B2365">
        <v>48918.679687999997</v>
      </c>
      <c r="C2365">
        <v>51384.367187999997</v>
      </c>
      <c r="D2365">
        <v>48918.679687999997</v>
      </c>
      <c r="E2365">
        <v>51206.691405999998</v>
      </c>
      <c r="F2365">
        <v>51206.691405999998</v>
      </c>
      <c r="G2365">
        <v>43137459378</v>
      </c>
    </row>
    <row r="2366" spans="1:7">
      <c r="A2366" s="12">
        <v>44263</v>
      </c>
      <c r="B2366">
        <v>51174.117187999997</v>
      </c>
      <c r="C2366">
        <v>52314.070312999997</v>
      </c>
      <c r="D2366">
        <v>49506.054687999997</v>
      </c>
      <c r="E2366">
        <v>52246.523437999997</v>
      </c>
      <c r="F2366">
        <v>52246.523437999997</v>
      </c>
      <c r="G2366">
        <v>48597428048</v>
      </c>
    </row>
    <row r="2367" spans="1:7">
      <c r="A2367" s="12">
        <v>44264</v>
      </c>
      <c r="B2367">
        <v>52272.96875</v>
      </c>
      <c r="C2367">
        <v>54824.117187999997</v>
      </c>
      <c r="D2367">
        <v>51981.832030999998</v>
      </c>
      <c r="E2367">
        <v>54824.117187999997</v>
      </c>
      <c r="F2367">
        <v>54824.117187999997</v>
      </c>
      <c r="G2367">
        <v>50912227385</v>
      </c>
    </row>
    <row r="2368" spans="1:7">
      <c r="A2368" s="12">
        <v>44265</v>
      </c>
      <c r="B2368">
        <v>54824.011719000002</v>
      </c>
      <c r="C2368">
        <v>57258.253905999998</v>
      </c>
      <c r="D2368">
        <v>53290.890625</v>
      </c>
      <c r="E2368">
        <v>56008.550780999998</v>
      </c>
      <c r="F2368">
        <v>56008.550780999998</v>
      </c>
      <c r="G2368">
        <v>57295577614</v>
      </c>
    </row>
    <row r="2369" spans="1:7">
      <c r="A2369" s="12">
        <v>44266</v>
      </c>
      <c r="B2369">
        <v>55963.179687999997</v>
      </c>
      <c r="C2369">
        <v>58091.0625</v>
      </c>
      <c r="D2369">
        <v>54484.59375</v>
      </c>
      <c r="E2369">
        <v>57805.121094000002</v>
      </c>
      <c r="F2369">
        <v>57805.121094000002</v>
      </c>
      <c r="G2369">
        <v>56772343595</v>
      </c>
    </row>
    <row r="2370" spans="1:7">
      <c r="A2370" s="12">
        <v>44267</v>
      </c>
      <c r="B2370">
        <v>57821.21875</v>
      </c>
      <c r="C2370">
        <v>57996.621094000002</v>
      </c>
      <c r="D2370">
        <v>55376.648437999997</v>
      </c>
      <c r="E2370">
        <v>57332.089844000002</v>
      </c>
      <c r="F2370">
        <v>57332.089844000002</v>
      </c>
      <c r="G2370">
        <v>55689944702</v>
      </c>
    </row>
    <row r="2371" spans="1:7">
      <c r="A2371" s="12">
        <v>44268</v>
      </c>
      <c r="B2371">
        <v>57343.371094000002</v>
      </c>
      <c r="C2371">
        <v>61683.863280999998</v>
      </c>
      <c r="D2371">
        <v>56217.972655999998</v>
      </c>
      <c r="E2371">
        <v>61243.085937999997</v>
      </c>
      <c r="F2371">
        <v>61243.085937999997</v>
      </c>
      <c r="G2371">
        <v>60669829814</v>
      </c>
    </row>
    <row r="2372" spans="1:7">
      <c r="A2372" s="12">
        <v>44269</v>
      </c>
      <c r="B2372">
        <v>61221.132812999997</v>
      </c>
      <c r="C2372">
        <v>61597.917969000002</v>
      </c>
      <c r="D2372">
        <v>59302.316405999998</v>
      </c>
      <c r="E2372">
        <v>59302.316405999998</v>
      </c>
      <c r="F2372">
        <v>59302.316405999998</v>
      </c>
      <c r="G2372">
        <v>43901225564</v>
      </c>
    </row>
    <row r="2373" spans="1:7">
      <c r="A2373" s="12">
        <v>44270</v>
      </c>
      <c r="B2373">
        <v>59267.429687999997</v>
      </c>
      <c r="C2373">
        <v>60540.992187999997</v>
      </c>
      <c r="D2373">
        <v>55393.164062999997</v>
      </c>
      <c r="E2373">
        <v>55907.199219000002</v>
      </c>
      <c r="F2373">
        <v>55907.199219000002</v>
      </c>
      <c r="G2373">
        <v>66419369890</v>
      </c>
    </row>
    <row r="2374" spans="1:7">
      <c r="A2374" s="12">
        <v>44271</v>
      </c>
      <c r="B2374">
        <v>55840.785155999998</v>
      </c>
      <c r="C2374">
        <v>56833.179687999997</v>
      </c>
      <c r="D2374">
        <v>53555.027344000002</v>
      </c>
      <c r="E2374">
        <v>56804.902344000002</v>
      </c>
      <c r="F2374">
        <v>56804.902344000002</v>
      </c>
      <c r="G2374">
        <v>59749798599</v>
      </c>
    </row>
    <row r="2375" spans="1:7">
      <c r="A2375" s="12">
        <v>44272</v>
      </c>
      <c r="B2375">
        <v>56825.828125</v>
      </c>
      <c r="C2375">
        <v>58969.816405999998</v>
      </c>
      <c r="D2375">
        <v>54528.628905999998</v>
      </c>
      <c r="E2375">
        <v>58870.894530999998</v>
      </c>
      <c r="F2375">
        <v>58870.894530999998</v>
      </c>
      <c r="G2375">
        <v>60258313191</v>
      </c>
    </row>
    <row r="2376" spans="1:7">
      <c r="A2376" s="12">
        <v>44273</v>
      </c>
      <c r="B2376">
        <v>58893.078125</v>
      </c>
      <c r="C2376">
        <v>60116.25</v>
      </c>
      <c r="D2376">
        <v>54253.578125</v>
      </c>
      <c r="E2376">
        <v>57858.921875</v>
      </c>
      <c r="F2376">
        <v>57858.921875</v>
      </c>
      <c r="G2376">
        <v>55746041000</v>
      </c>
    </row>
    <row r="2377" spans="1:7">
      <c r="A2377" s="12">
        <v>44274</v>
      </c>
      <c r="B2377">
        <v>57850.441405999998</v>
      </c>
      <c r="C2377">
        <v>59498.375</v>
      </c>
      <c r="D2377">
        <v>56643.703125</v>
      </c>
      <c r="E2377">
        <v>58346.652344000002</v>
      </c>
      <c r="F2377">
        <v>58346.652344000002</v>
      </c>
      <c r="G2377">
        <v>49063873786</v>
      </c>
    </row>
    <row r="2378" spans="1:7">
      <c r="A2378" s="12">
        <v>44275</v>
      </c>
      <c r="B2378">
        <v>58332.261719000002</v>
      </c>
      <c r="C2378">
        <v>60031.285155999998</v>
      </c>
      <c r="D2378">
        <v>58213.296875</v>
      </c>
      <c r="E2378">
        <v>58313.644530999998</v>
      </c>
      <c r="F2378">
        <v>58313.644530999998</v>
      </c>
      <c r="G2378">
        <v>50361731222</v>
      </c>
    </row>
    <row r="2379" spans="1:7">
      <c r="A2379" s="12">
        <v>44276</v>
      </c>
      <c r="B2379">
        <v>58309.914062999997</v>
      </c>
      <c r="C2379">
        <v>58767.898437999997</v>
      </c>
      <c r="D2379">
        <v>56005.617187999997</v>
      </c>
      <c r="E2379">
        <v>57523.421875</v>
      </c>
      <c r="F2379">
        <v>57523.421875</v>
      </c>
      <c r="G2379">
        <v>51943414539</v>
      </c>
    </row>
    <row r="2380" spans="1:7">
      <c r="A2380" s="12">
        <v>44277</v>
      </c>
      <c r="B2380">
        <v>57517.890625</v>
      </c>
      <c r="C2380">
        <v>58471.480469000002</v>
      </c>
      <c r="D2380">
        <v>54288.15625</v>
      </c>
      <c r="E2380">
        <v>54529.144530999998</v>
      </c>
      <c r="F2380">
        <v>54529.144530999998</v>
      </c>
      <c r="G2380">
        <v>56521454974</v>
      </c>
    </row>
    <row r="2381" spans="1:7">
      <c r="A2381" s="12">
        <v>44278</v>
      </c>
      <c r="B2381">
        <v>54511.660155999998</v>
      </c>
      <c r="C2381">
        <v>55985.441405999998</v>
      </c>
      <c r="D2381">
        <v>53470.695312999997</v>
      </c>
      <c r="E2381">
        <v>54738.945312999997</v>
      </c>
      <c r="F2381">
        <v>54738.945312999997</v>
      </c>
      <c r="G2381">
        <v>56435023914</v>
      </c>
    </row>
    <row r="2382" spans="1:7">
      <c r="A2382" s="12">
        <v>44279</v>
      </c>
      <c r="B2382">
        <v>54710.488280999998</v>
      </c>
      <c r="C2382">
        <v>57262.382812999997</v>
      </c>
      <c r="D2382">
        <v>52514.332030999998</v>
      </c>
      <c r="E2382">
        <v>52774.265625</v>
      </c>
      <c r="F2382">
        <v>52774.265625</v>
      </c>
      <c r="G2382">
        <v>70567223787</v>
      </c>
    </row>
    <row r="2383" spans="1:7">
      <c r="A2383" s="12">
        <v>44280</v>
      </c>
      <c r="B2383">
        <v>52726.746094000002</v>
      </c>
      <c r="C2383">
        <v>53392.386719000002</v>
      </c>
      <c r="D2383">
        <v>50856.570312999997</v>
      </c>
      <c r="E2383">
        <v>51704.160155999998</v>
      </c>
      <c r="F2383">
        <v>51704.160155999998</v>
      </c>
      <c r="G2383">
        <v>67999812841</v>
      </c>
    </row>
    <row r="2384" spans="1:7">
      <c r="A2384" s="12">
        <v>44281</v>
      </c>
      <c r="B2384">
        <v>51683.011719000002</v>
      </c>
      <c r="C2384">
        <v>55137.3125</v>
      </c>
      <c r="D2384">
        <v>51579.855469000002</v>
      </c>
      <c r="E2384">
        <v>55137.3125</v>
      </c>
      <c r="F2384">
        <v>55137.3125</v>
      </c>
      <c r="G2384">
        <v>56652197978</v>
      </c>
    </row>
    <row r="2385" spans="1:7">
      <c r="A2385" s="12">
        <v>44282</v>
      </c>
      <c r="B2385">
        <v>55137.566405999998</v>
      </c>
      <c r="C2385">
        <v>56568.214844000002</v>
      </c>
      <c r="D2385">
        <v>54242.910155999998</v>
      </c>
      <c r="E2385">
        <v>55973.511719000002</v>
      </c>
      <c r="F2385">
        <v>55973.511719000002</v>
      </c>
      <c r="G2385">
        <v>47266542233</v>
      </c>
    </row>
    <row r="2386" spans="1:7">
      <c r="A2386" s="12">
        <v>44283</v>
      </c>
      <c r="B2386">
        <v>55974.941405999998</v>
      </c>
      <c r="C2386">
        <v>56610.3125</v>
      </c>
      <c r="D2386">
        <v>55071.113280999998</v>
      </c>
      <c r="E2386">
        <v>55950.746094000002</v>
      </c>
      <c r="F2386">
        <v>55950.746094000002</v>
      </c>
      <c r="G2386">
        <v>47686580918</v>
      </c>
    </row>
    <row r="2387" spans="1:7">
      <c r="A2387" s="12">
        <v>44284</v>
      </c>
      <c r="B2387">
        <v>55947.898437999997</v>
      </c>
      <c r="C2387">
        <v>58342.097655999998</v>
      </c>
      <c r="D2387">
        <v>55139.339844000002</v>
      </c>
      <c r="E2387">
        <v>57750.199219000002</v>
      </c>
      <c r="F2387">
        <v>57750.199219000002</v>
      </c>
      <c r="G2387">
        <v>57625587027</v>
      </c>
    </row>
    <row r="2388" spans="1:7">
      <c r="A2388" s="12">
        <v>44285</v>
      </c>
      <c r="B2388">
        <v>57750.132812999997</v>
      </c>
      <c r="C2388">
        <v>59447.222655999998</v>
      </c>
      <c r="D2388">
        <v>57251.550780999998</v>
      </c>
      <c r="E2388">
        <v>58917.691405999998</v>
      </c>
      <c r="F2388">
        <v>58917.691405999998</v>
      </c>
      <c r="G2388">
        <v>54414116432</v>
      </c>
    </row>
    <row r="2389" spans="1:7">
      <c r="A2389" s="12">
        <v>44286</v>
      </c>
      <c r="B2389">
        <v>58930.277344000002</v>
      </c>
      <c r="C2389">
        <v>59930.027344000002</v>
      </c>
      <c r="D2389">
        <v>57726.417969000002</v>
      </c>
      <c r="E2389">
        <v>58918.832030999998</v>
      </c>
      <c r="F2389">
        <v>58918.832030999998</v>
      </c>
      <c r="G2389">
        <v>65520826225</v>
      </c>
    </row>
    <row r="2390" spans="1:7">
      <c r="A2390" s="12">
        <v>44287</v>
      </c>
      <c r="B2390">
        <v>58926.5625</v>
      </c>
      <c r="C2390">
        <v>59586.070312999997</v>
      </c>
      <c r="D2390">
        <v>58505.277344000002</v>
      </c>
      <c r="E2390">
        <v>59095.808594000002</v>
      </c>
      <c r="F2390">
        <v>59095.808594000002</v>
      </c>
      <c r="G2390">
        <v>61669163792</v>
      </c>
    </row>
    <row r="2391" spans="1:7">
      <c r="A2391" s="12">
        <v>44288</v>
      </c>
      <c r="B2391">
        <v>59098.878905999998</v>
      </c>
      <c r="C2391">
        <v>60267.1875</v>
      </c>
      <c r="D2391">
        <v>58869.28125</v>
      </c>
      <c r="E2391">
        <v>59384.3125</v>
      </c>
      <c r="F2391">
        <v>59384.3125</v>
      </c>
      <c r="G2391">
        <v>58727860620</v>
      </c>
    </row>
    <row r="2392" spans="1:7">
      <c r="A2392" s="12">
        <v>44289</v>
      </c>
      <c r="B2392">
        <v>59397.410155999998</v>
      </c>
      <c r="C2392">
        <v>60110.269530999998</v>
      </c>
      <c r="D2392">
        <v>57603.890625</v>
      </c>
      <c r="E2392">
        <v>57603.890625</v>
      </c>
      <c r="F2392">
        <v>57603.890625</v>
      </c>
      <c r="G2392">
        <v>59641344484</v>
      </c>
    </row>
    <row r="2393" spans="1:7">
      <c r="A2393" s="12">
        <v>44290</v>
      </c>
      <c r="B2393">
        <v>57604.839844000002</v>
      </c>
      <c r="C2393">
        <v>58913.746094000002</v>
      </c>
      <c r="D2393">
        <v>57168.675780999998</v>
      </c>
      <c r="E2393">
        <v>58758.554687999997</v>
      </c>
      <c r="F2393">
        <v>58758.554687999997</v>
      </c>
      <c r="G2393">
        <v>50749662970</v>
      </c>
    </row>
    <row r="2394" spans="1:7">
      <c r="A2394" s="12">
        <v>44291</v>
      </c>
      <c r="B2394">
        <v>58760.875</v>
      </c>
      <c r="C2394">
        <v>59891.296875</v>
      </c>
      <c r="D2394">
        <v>57694.824219000002</v>
      </c>
      <c r="E2394">
        <v>59057.878905999998</v>
      </c>
      <c r="F2394">
        <v>59057.878905999998</v>
      </c>
      <c r="G2394">
        <v>60706272115</v>
      </c>
    </row>
    <row r="2395" spans="1:7">
      <c r="A2395" s="12">
        <v>44292</v>
      </c>
      <c r="B2395">
        <v>59171.933594000002</v>
      </c>
      <c r="C2395">
        <v>59479.578125</v>
      </c>
      <c r="D2395">
        <v>57646.808594000002</v>
      </c>
      <c r="E2395">
        <v>58192.359375</v>
      </c>
      <c r="F2395">
        <v>58192.359375</v>
      </c>
      <c r="G2395">
        <v>66058027988</v>
      </c>
    </row>
    <row r="2396" spans="1:7">
      <c r="A2396" s="12">
        <v>44293</v>
      </c>
      <c r="B2396">
        <v>58186.507812999997</v>
      </c>
      <c r="C2396">
        <v>58731.144530999998</v>
      </c>
      <c r="D2396">
        <v>55604.023437999997</v>
      </c>
      <c r="E2396">
        <v>56048.9375</v>
      </c>
      <c r="F2396">
        <v>56048.9375</v>
      </c>
      <c r="G2396">
        <v>75645303584</v>
      </c>
    </row>
    <row r="2397" spans="1:7">
      <c r="A2397" s="12">
        <v>44294</v>
      </c>
      <c r="B2397">
        <v>56099.914062999997</v>
      </c>
      <c r="C2397">
        <v>58338.738280999998</v>
      </c>
      <c r="D2397">
        <v>55879.085937999997</v>
      </c>
      <c r="E2397">
        <v>58323.953125</v>
      </c>
      <c r="F2397">
        <v>58323.953125</v>
      </c>
      <c r="G2397">
        <v>53053855641</v>
      </c>
    </row>
    <row r="2398" spans="1:7">
      <c r="A2398" s="12">
        <v>44295</v>
      </c>
      <c r="B2398">
        <v>58326.5625</v>
      </c>
      <c r="C2398">
        <v>58937.046875</v>
      </c>
      <c r="D2398">
        <v>57807.863280999998</v>
      </c>
      <c r="E2398">
        <v>58245.003905999998</v>
      </c>
      <c r="F2398">
        <v>58245.003905999998</v>
      </c>
      <c r="G2398">
        <v>46655208546</v>
      </c>
    </row>
    <row r="2399" spans="1:7">
      <c r="A2399" s="12">
        <v>44296</v>
      </c>
      <c r="B2399">
        <v>58253.777344000002</v>
      </c>
      <c r="C2399">
        <v>61276.664062999997</v>
      </c>
      <c r="D2399">
        <v>58038.707030999998</v>
      </c>
      <c r="E2399">
        <v>59793.234375</v>
      </c>
      <c r="F2399">
        <v>59793.234375</v>
      </c>
      <c r="G2399">
        <v>58238470525</v>
      </c>
    </row>
    <row r="2400" spans="1:7">
      <c r="A2400" s="12">
        <v>44297</v>
      </c>
      <c r="B2400">
        <v>59846.230469000002</v>
      </c>
      <c r="C2400">
        <v>60790.554687999997</v>
      </c>
      <c r="D2400">
        <v>59289.796875</v>
      </c>
      <c r="E2400">
        <v>60204.964844000002</v>
      </c>
      <c r="F2400">
        <v>60204.964844000002</v>
      </c>
      <c r="G2400">
        <v>46280252580</v>
      </c>
    </row>
    <row r="2401" spans="1:7">
      <c r="A2401" s="12">
        <v>44298</v>
      </c>
      <c r="B2401">
        <v>60175.945312999997</v>
      </c>
      <c r="C2401">
        <v>61253.035155999998</v>
      </c>
      <c r="D2401">
        <v>59589.875</v>
      </c>
      <c r="E2401">
        <v>59893.453125</v>
      </c>
      <c r="F2401">
        <v>59893.453125</v>
      </c>
      <c r="G2401">
        <v>51828688519</v>
      </c>
    </row>
    <row r="2402" spans="1:7">
      <c r="A2402" s="12">
        <v>44299</v>
      </c>
      <c r="B2402">
        <v>59890.019530999998</v>
      </c>
      <c r="C2402">
        <v>63742.285155999998</v>
      </c>
      <c r="D2402">
        <v>59869.957030999998</v>
      </c>
      <c r="E2402">
        <v>63503.457030999998</v>
      </c>
      <c r="F2402">
        <v>63503.457030999998</v>
      </c>
      <c r="G2402">
        <v>69983454362</v>
      </c>
    </row>
    <row r="2403" spans="1:7">
      <c r="A2403" s="12">
        <v>44300</v>
      </c>
      <c r="B2403">
        <v>63523.753905999998</v>
      </c>
      <c r="C2403">
        <v>64863.097655999998</v>
      </c>
      <c r="D2403">
        <v>61554.796875</v>
      </c>
      <c r="E2403">
        <v>63109.695312999997</v>
      </c>
      <c r="F2403">
        <v>63109.695312999997</v>
      </c>
      <c r="G2403">
        <v>77451779687</v>
      </c>
    </row>
    <row r="2404" spans="1:7">
      <c r="A2404" s="12">
        <v>44301</v>
      </c>
      <c r="B2404">
        <v>63075.195312999997</v>
      </c>
      <c r="C2404">
        <v>63821.671875</v>
      </c>
      <c r="D2404">
        <v>62208.964844000002</v>
      </c>
      <c r="E2404">
        <v>63314.011719000002</v>
      </c>
      <c r="F2404">
        <v>63314.011719000002</v>
      </c>
      <c r="G2404">
        <v>60954381579</v>
      </c>
    </row>
    <row r="2405" spans="1:7">
      <c r="A2405" s="12">
        <v>44302</v>
      </c>
      <c r="B2405">
        <v>63258.503905999998</v>
      </c>
      <c r="C2405">
        <v>63594.722655999998</v>
      </c>
      <c r="D2405">
        <v>60222.53125</v>
      </c>
      <c r="E2405">
        <v>61572.789062999997</v>
      </c>
      <c r="F2405">
        <v>61572.789062999997</v>
      </c>
      <c r="G2405">
        <v>84293007468</v>
      </c>
    </row>
    <row r="2406" spans="1:7">
      <c r="A2406" s="12">
        <v>44303</v>
      </c>
      <c r="B2406">
        <v>61529.921875</v>
      </c>
      <c r="C2406">
        <v>62572.175780999998</v>
      </c>
      <c r="D2406">
        <v>60361.351562999997</v>
      </c>
      <c r="E2406">
        <v>60683.820312999997</v>
      </c>
      <c r="F2406">
        <v>60683.820312999997</v>
      </c>
      <c r="G2406">
        <v>66138759198</v>
      </c>
    </row>
    <row r="2407" spans="1:7">
      <c r="A2407" s="12">
        <v>44304</v>
      </c>
      <c r="B2407">
        <v>60701.886719000002</v>
      </c>
      <c r="C2407">
        <v>61057.457030999998</v>
      </c>
      <c r="D2407">
        <v>52829.535155999998</v>
      </c>
      <c r="E2407">
        <v>56216.183594000002</v>
      </c>
      <c r="F2407">
        <v>56216.183594000002</v>
      </c>
      <c r="G2407">
        <v>97468872758</v>
      </c>
    </row>
    <row r="2408" spans="1:7">
      <c r="A2408" s="12">
        <v>44305</v>
      </c>
      <c r="B2408">
        <v>56191.585937999997</v>
      </c>
      <c r="C2408">
        <v>57520.054687999997</v>
      </c>
      <c r="D2408">
        <v>54368.59375</v>
      </c>
      <c r="E2408">
        <v>55724.265625</v>
      </c>
      <c r="F2408">
        <v>55724.265625</v>
      </c>
      <c r="G2408">
        <v>65344865159</v>
      </c>
    </row>
    <row r="2409" spans="1:7">
      <c r="A2409" s="12">
        <v>44306</v>
      </c>
      <c r="B2409">
        <v>55681.792969000002</v>
      </c>
      <c r="C2409">
        <v>57062.148437999997</v>
      </c>
      <c r="D2409">
        <v>53448.046875</v>
      </c>
      <c r="E2409">
        <v>56473.03125</v>
      </c>
      <c r="F2409">
        <v>56473.03125</v>
      </c>
      <c r="G2409">
        <v>67849323955</v>
      </c>
    </row>
    <row r="2410" spans="1:7">
      <c r="A2410" s="12">
        <v>44307</v>
      </c>
      <c r="B2410">
        <v>56471.128905999998</v>
      </c>
      <c r="C2410">
        <v>56757.972655999998</v>
      </c>
      <c r="D2410">
        <v>53695.46875</v>
      </c>
      <c r="E2410">
        <v>53906.089844000002</v>
      </c>
      <c r="F2410">
        <v>53906.089844000002</v>
      </c>
      <c r="G2410">
        <v>54926612466</v>
      </c>
    </row>
    <row r="2411" spans="1:7">
      <c r="A2411" s="12">
        <v>44308</v>
      </c>
      <c r="B2411">
        <v>53857.105469000002</v>
      </c>
      <c r="C2411">
        <v>55410.230469000002</v>
      </c>
      <c r="D2411">
        <v>50583.8125</v>
      </c>
      <c r="E2411">
        <v>51762.273437999997</v>
      </c>
      <c r="F2411">
        <v>51762.273437999997</v>
      </c>
      <c r="G2411">
        <v>74798630778</v>
      </c>
    </row>
    <row r="2412" spans="1:7">
      <c r="A2412" s="12">
        <v>44309</v>
      </c>
      <c r="B2412">
        <v>51739.808594000002</v>
      </c>
      <c r="C2412">
        <v>52120.792969000002</v>
      </c>
      <c r="D2412">
        <v>47714.664062999997</v>
      </c>
      <c r="E2412">
        <v>51093.652344000002</v>
      </c>
      <c r="F2412">
        <v>51093.652344000002</v>
      </c>
      <c r="G2412">
        <v>86668667320</v>
      </c>
    </row>
    <row r="2413" spans="1:7">
      <c r="A2413" s="12">
        <v>44310</v>
      </c>
      <c r="B2413">
        <v>51143.226562999997</v>
      </c>
      <c r="C2413">
        <v>51167.5625</v>
      </c>
      <c r="D2413">
        <v>48805.285155999998</v>
      </c>
      <c r="E2413">
        <v>50050.867187999997</v>
      </c>
      <c r="F2413">
        <v>50050.867187999997</v>
      </c>
      <c r="G2413">
        <v>49014494781</v>
      </c>
    </row>
    <row r="2414" spans="1:7">
      <c r="A2414" s="12">
        <v>44311</v>
      </c>
      <c r="B2414">
        <v>50052.832030999998</v>
      </c>
      <c r="C2414">
        <v>50506.019530999998</v>
      </c>
      <c r="D2414">
        <v>47159.484375</v>
      </c>
      <c r="E2414">
        <v>49004.253905999998</v>
      </c>
      <c r="F2414">
        <v>49004.253905999998</v>
      </c>
      <c r="G2414">
        <v>46117114240</v>
      </c>
    </row>
    <row r="2415" spans="1:7">
      <c r="A2415" s="12">
        <v>44312</v>
      </c>
      <c r="B2415">
        <v>49077.792969000002</v>
      </c>
      <c r="C2415">
        <v>54288.003905999998</v>
      </c>
      <c r="D2415">
        <v>48852.796875</v>
      </c>
      <c r="E2415">
        <v>54021.753905999998</v>
      </c>
      <c r="F2415">
        <v>54021.753905999998</v>
      </c>
      <c r="G2415">
        <v>58284039825</v>
      </c>
    </row>
    <row r="2416" spans="1:7">
      <c r="A2416" s="12">
        <v>44313</v>
      </c>
      <c r="B2416">
        <v>54030.304687999997</v>
      </c>
      <c r="C2416">
        <v>55416.964844000002</v>
      </c>
      <c r="D2416">
        <v>53319.1875</v>
      </c>
      <c r="E2416">
        <v>55033.117187999997</v>
      </c>
      <c r="F2416">
        <v>55033.117187999997</v>
      </c>
      <c r="G2416">
        <v>49448222757</v>
      </c>
    </row>
    <row r="2417" spans="1:7">
      <c r="A2417" s="12">
        <v>44314</v>
      </c>
      <c r="B2417">
        <v>55036.636719000002</v>
      </c>
      <c r="C2417">
        <v>56227.207030999998</v>
      </c>
      <c r="D2417">
        <v>53887.917969000002</v>
      </c>
      <c r="E2417">
        <v>54824.703125</v>
      </c>
      <c r="F2417">
        <v>54824.703125</v>
      </c>
      <c r="G2417">
        <v>48000572955</v>
      </c>
    </row>
    <row r="2418" spans="1:7">
      <c r="A2418" s="12">
        <v>44315</v>
      </c>
      <c r="B2418">
        <v>54858.089844000002</v>
      </c>
      <c r="C2418">
        <v>55115.84375</v>
      </c>
      <c r="D2418">
        <v>52418.027344000002</v>
      </c>
      <c r="E2418">
        <v>53555.109375</v>
      </c>
      <c r="F2418">
        <v>53555.109375</v>
      </c>
      <c r="G2418">
        <v>46088929780</v>
      </c>
    </row>
    <row r="2419" spans="1:7">
      <c r="A2419" s="12">
        <v>44316</v>
      </c>
      <c r="B2419">
        <v>53568.664062999997</v>
      </c>
      <c r="C2419">
        <v>57900.71875</v>
      </c>
      <c r="D2419">
        <v>53129.601562999997</v>
      </c>
      <c r="E2419">
        <v>57750.175780999998</v>
      </c>
      <c r="F2419">
        <v>57750.175780999998</v>
      </c>
      <c r="G2419">
        <v>52395931985</v>
      </c>
    </row>
    <row r="2420" spans="1:7">
      <c r="A2420" s="12">
        <v>44317</v>
      </c>
      <c r="B2420">
        <v>57714.664062999997</v>
      </c>
      <c r="C2420">
        <v>58448.339844000002</v>
      </c>
      <c r="D2420">
        <v>57052.273437999997</v>
      </c>
      <c r="E2420">
        <v>57828.050780999998</v>
      </c>
      <c r="F2420">
        <v>57828.050780999998</v>
      </c>
      <c r="G2420">
        <v>42836427360</v>
      </c>
    </row>
    <row r="2421" spans="1:7">
      <c r="A2421" s="12">
        <v>44318</v>
      </c>
      <c r="B2421">
        <v>57825.863280999998</v>
      </c>
      <c r="C2421">
        <v>57902.59375</v>
      </c>
      <c r="D2421">
        <v>56141.90625</v>
      </c>
      <c r="E2421">
        <v>56631.078125</v>
      </c>
      <c r="F2421">
        <v>56631.078125</v>
      </c>
      <c r="G2421">
        <v>38177405335</v>
      </c>
    </row>
    <row r="2422" spans="1:7">
      <c r="A2422" s="12">
        <v>44319</v>
      </c>
      <c r="B2422">
        <v>56620.273437999997</v>
      </c>
      <c r="C2422">
        <v>58973.308594000002</v>
      </c>
      <c r="D2422">
        <v>56590.871094000002</v>
      </c>
      <c r="E2422">
        <v>57200.292969000002</v>
      </c>
      <c r="F2422">
        <v>57200.292969000002</v>
      </c>
      <c r="G2422">
        <v>51713139031</v>
      </c>
    </row>
    <row r="2423" spans="1:7">
      <c r="A2423" s="12">
        <v>44320</v>
      </c>
      <c r="B2423">
        <v>57214.179687999997</v>
      </c>
      <c r="C2423">
        <v>57214.179687999997</v>
      </c>
      <c r="D2423">
        <v>53191.425780999998</v>
      </c>
      <c r="E2423">
        <v>53333.539062999997</v>
      </c>
      <c r="F2423">
        <v>53333.539062999997</v>
      </c>
      <c r="G2423">
        <v>68564706967</v>
      </c>
    </row>
    <row r="2424" spans="1:7">
      <c r="A2424" s="12">
        <v>44321</v>
      </c>
      <c r="B2424">
        <v>53252.164062999997</v>
      </c>
      <c r="C2424">
        <v>57911.363280999998</v>
      </c>
      <c r="D2424">
        <v>52969.054687999997</v>
      </c>
      <c r="E2424">
        <v>57424.007812999997</v>
      </c>
      <c r="F2424">
        <v>57424.007812999997</v>
      </c>
      <c r="G2424">
        <v>69241316747</v>
      </c>
    </row>
    <row r="2425" spans="1:7">
      <c r="A2425" s="12">
        <v>44322</v>
      </c>
      <c r="B2425">
        <v>57441.308594000002</v>
      </c>
      <c r="C2425">
        <v>58363.316405999998</v>
      </c>
      <c r="D2425">
        <v>55382.507812999997</v>
      </c>
      <c r="E2425">
        <v>56396.515625</v>
      </c>
      <c r="F2425">
        <v>56396.515625</v>
      </c>
      <c r="G2425">
        <v>69523285106</v>
      </c>
    </row>
    <row r="2426" spans="1:7">
      <c r="A2426" s="12">
        <v>44323</v>
      </c>
      <c r="B2426">
        <v>56413.953125</v>
      </c>
      <c r="C2426">
        <v>58606.632812999997</v>
      </c>
      <c r="D2426">
        <v>55321.847655999998</v>
      </c>
      <c r="E2426">
        <v>57356.402344000002</v>
      </c>
      <c r="F2426">
        <v>57356.402344000002</v>
      </c>
      <c r="G2426">
        <v>68434023376</v>
      </c>
    </row>
    <row r="2427" spans="1:7">
      <c r="A2427" s="12">
        <v>44324</v>
      </c>
      <c r="B2427">
        <v>57352.765625</v>
      </c>
      <c r="C2427">
        <v>59464.613280999998</v>
      </c>
      <c r="D2427">
        <v>56975.210937999997</v>
      </c>
      <c r="E2427">
        <v>58803.777344000002</v>
      </c>
      <c r="F2427">
        <v>58803.777344000002</v>
      </c>
      <c r="G2427">
        <v>65382980634</v>
      </c>
    </row>
    <row r="2428" spans="1:7">
      <c r="A2428" s="12">
        <v>44325</v>
      </c>
      <c r="B2428">
        <v>58877.390625</v>
      </c>
      <c r="C2428">
        <v>59210.882812999997</v>
      </c>
      <c r="D2428">
        <v>56482.003905999998</v>
      </c>
      <c r="E2428">
        <v>58232.316405999998</v>
      </c>
      <c r="F2428">
        <v>58232.316405999998</v>
      </c>
      <c r="G2428">
        <v>65906690347</v>
      </c>
    </row>
    <row r="2429" spans="1:7">
      <c r="A2429" s="12">
        <v>44326</v>
      </c>
      <c r="B2429">
        <v>58250.871094000002</v>
      </c>
      <c r="C2429">
        <v>59519.355469000002</v>
      </c>
      <c r="D2429">
        <v>54071.457030999998</v>
      </c>
      <c r="E2429">
        <v>55859.796875</v>
      </c>
      <c r="F2429">
        <v>55859.796875</v>
      </c>
      <c r="G2429">
        <v>71776546298</v>
      </c>
    </row>
    <row r="2430" spans="1:7">
      <c r="A2430" s="12">
        <v>44327</v>
      </c>
      <c r="B2430">
        <v>55847.242187999997</v>
      </c>
      <c r="C2430">
        <v>56872.542969000002</v>
      </c>
      <c r="D2430">
        <v>54608.652344000002</v>
      </c>
      <c r="E2430">
        <v>56704.574219000002</v>
      </c>
      <c r="F2430">
        <v>56704.574219000002</v>
      </c>
      <c r="G2430">
        <v>61308396325</v>
      </c>
    </row>
    <row r="2431" spans="1:7">
      <c r="A2431" s="12">
        <v>44328</v>
      </c>
      <c r="B2431">
        <v>56714.53125</v>
      </c>
      <c r="C2431">
        <v>57939.363280999998</v>
      </c>
      <c r="D2431">
        <v>49150.535155999998</v>
      </c>
      <c r="E2431">
        <v>49150.535155999998</v>
      </c>
      <c r="F2431">
        <v>49150.535155999998</v>
      </c>
      <c r="G2431">
        <v>75215403907</v>
      </c>
    </row>
    <row r="2432" spans="1:7">
      <c r="A2432" s="12">
        <v>44329</v>
      </c>
      <c r="B2432">
        <v>49735.433594000002</v>
      </c>
      <c r="C2432">
        <v>51330.84375</v>
      </c>
      <c r="D2432">
        <v>46980.019530999998</v>
      </c>
      <c r="E2432">
        <v>49716.191405999998</v>
      </c>
      <c r="F2432">
        <v>49716.191405999998</v>
      </c>
      <c r="G2432">
        <v>96721152926</v>
      </c>
    </row>
    <row r="2433" spans="1:7">
      <c r="A2433" s="12">
        <v>44330</v>
      </c>
      <c r="B2433">
        <v>49682.980469000002</v>
      </c>
      <c r="C2433">
        <v>51438.117187999997</v>
      </c>
      <c r="D2433">
        <v>48868.578125</v>
      </c>
      <c r="E2433">
        <v>49880.535155999998</v>
      </c>
      <c r="F2433">
        <v>49880.535155999998</v>
      </c>
      <c r="G2433">
        <v>55737497453</v>
      </c>
    </row>
    <row r="2434" spans="1:7">
      <c r="A2434" s="12">
        <v>44331</v>
      </c>
      <c r="B2434">
        <v>49855.496094000002</v>
      </c>
      <c r="C2434">
        <v>50639.664062999997</v>
      </c>
      <c r="D2434">
        <v>46664.140625</v>
      </c>
      <c r="E2434">
        <v>46760.1875</v>
      </c>
      <c r="F2434">
        <v>46760.1875</v>
      </c>
      <c r="G2434">
        <v>59161047474</v>
      </c>
    </row>
    <row r="2435" spans="1:7">
      <c r="A2435" s="12">
        <v>44332</v>
      </c>
      <c r="B2435">
        <v>46716.636719000002</v>
      </c>
      <c r="C2435">
        <v>49720.042969000002</v>
      </c>
      <c r="D2435">
        <v>43963.351562999997</v>
      </c>
      <c r="E2435">
        <v>46456.058594000002</v>
      </c>
      <c r="F2435">
        <v>46456.058594000002</v>
      </c>
      <c r="G2435">
        <v>64047871555</v>
      </c>
    </row>
    <row r="2436" spans="1:7">
      <c r="A2436" s="12">
        <v>44333</v>
      </c>
      <c r="B2436">
        <v>46415.898437999997</v>
      </c>
      <c r="C2436">
        <v>46623.558594000002</v>
      </c>
      <c r="D2436">
        <v>42207.289062999997</v>
      </c>
      <c r="E2436">
        <v>43537.511719000002</v>
      </c>
      <c r="F2436">
        <v>43537.511719000002</v>
      </c>
      <c r="G2436">
        <v>74903638450</v>
      </c>
    </row>
    <row r="2437" spans="1:7">
      <c r="A2437" s="12">
        <v>44334</v>
      </c>
      <c r="B2437">
        <v>43488.058594000002</v>
      </c>
      <c r="C2437">
        <v>45812.457030999998</v>
      </c>
      <c r="D2437">
        <v>42367.832030999998</v>
      </c>
      <c r="E2437">
        <v>42909.402344000002</v>
      </c>
      <c r="F2437">
        <v>42909.402344000002</v>
      </c>
      <c r="G2437">
        <v>56187365084</v>
      </c>
    </row>
    <row r="2438" spans="1:7">
      <c r="A2438" s="12">
        <v>44335</v>
      </c>
      <c r="B2438">
        <v>42944.976562999997</v>
      </c>
      <c r="C2438">
        <v>43546.117187999997</v>
      </c>
      <c r="D2438">
        <v>30681.496093999998</v>
      </c>
      <c r="E2438">
        <v>37002.441405999998</v>
      </c>
      <c r="F2438">
        <v>37002.441405999998</v>
      </c>
      <c r="G2438">
        <v>126358098747</v>
      </c>
    </row>
    <row r="2439" spans="1:7">
      <c r="A2439" s="12">
        <v>44336</v>
      </c>
      <c r="B2439">
        <v>36753.667969000002</v>
      </c>
      <c r="C2439">
        <v>42462.984375</v>
      </c>
      <c r="D2439">
        <v>35050.617187999997</v>
      </c>
      <c r="E2439">
        <v>40782.738280999998</v>
      </c>
      <c r="F2439">
        <v>40782.738280999998</v>
      </c>
      <c r="G2439">
        <v>88281943359</v>
      </c>
    </row>
    <row r="2440" spans="1:7">
      <c r="A2440" s="12">
        <v>44337</v>
      </c>
      <c r="B2440">
        <v>40596.949219000002</v>
      </c>
      <c r="C2440">
        <v>42172.171875</v>
      </c>
      <c r="D2440">
        <v>33616.453125</v>
      </c>
      <c r="E2440">
        <v>37304.691405999998</v>
      </c>
      <c r="F2440">
        <v>37304.691405999998</v>
      </c>
      <c r="G2440">
        <v>82051616861</v>
      </c>
    </row>
    <row r="2441" spans="1:7">
      <c r="A2441" s="12">
        <v>44338</v>
      </c>
      <c r="B2441">
        <v>37371.03125</v>
      </c>
      <c r="C2441">
        <v>38831.054687999997</v>
      </c>
      <c r="D2441">
        <v>35383.683594000002</v>
      </c>
      <c r="E2441">
        <v>37536.632812999997</v>
      </c>
      <c r="F2441">
        <v>37536.632812999997</v>
      </c>
      <c r="G2441">
        <v>57377273240</v>
      </c>
    </row>
    <row r="2442" spans="1:7">
      <c r="A2442" s="12">
        <v>44339</v>
      </c>
      <c r="B2442">
        <v>37531.449219000002</v>
      </c>
      <c r="C2442">
        <v>38289.21875</v>
      </c>
      <c r="D2442">
        <v>31227.339843999998</v>
      </c>
      <c r="E2442">
        <v>34770.582030999998</v>
      </c>
      <c r="F2442">
        <v>34770.582030999998</v>
      </c>
      <c r="G2442">
        <v>78469274361</v>
      </c>
    </row>
    <row r="2443" spans="1:7">
      <c r="A2443" s="12">
        <v>44340</v>
      </c>
      <c r="B2443">
        <v>34700.363280999998</v>
      </c>
      <c r="C2443">
        <v>39835.140625</v>
      </c>
      <c r="D2443">
        <v>34551.082030999998</v>
      </c>
      <c r="E2443">
        <v>38705.980469000002</v>
      </c>
      <c r="F2443">
        <v>38705.980469000002</v>
      </c>
      <c r="G2443">
        <v>67359584098</v>
      </c>
    </row>
    <row r="2444" spans="1:7">
      <c r="A2444" s="12">
        <v>44341</v>
      </c>
      <c r="B2444">
        <v>38795.78125</v>
      </c>
      <c r="C2444">
        <v>39776.351562999997</v>
      </c>
      <c r="D2444">
        <v>36581.429687999997</v>
      </c>
      <c r="E2444">
        <v>38402.222655999998</v>
      </c>
      <c r="F2444">
        <v>38402.222655999998</v>
      </c>
      <c r="G2444">
        <v>56211915803</v>
      </c>
    </row>
    <row r="2445" spans="1:7">
      <c r="A2445" s="12">
        <v>44342</v>
      </c>
      <c r="B2445">
        <v>38392.625</v>
      </c>
      <c r="C2445">
        <v>40782.078125</v>
      </c>
      <c r="D2445">
        <v>37905.835937999997</v>
      </c>
      <c r="E2445">
        <v>39294.199219000002</v>
      </c>
      <c r="F2445">
        <v>39294.199219000002</v>
      </c>
      <c r="G2445">
        <v>51346735160</v>
      </c>
    </row>
    <row r="2446" spans="1:7">
      <c r="A2446" s="12">
        <v>44343</v>
      </c>
      <c r="B2446">
        <v>39316.890625</v>
      </c>
      <c r="C2446">
        <v>40379.617187999997</v>
      </c>
      <c r="D2446">
        <v>37247.902344000002</v>
      </c>
      <c r="E2446">
        <v>38436.96875</v>
      </c>
      <c r="F2446">
        <v>38436.96875</v>
      </c>
      <c r="G2446">
        <v>43210968721</v>
      </c>
    </row>
    <row r="2447" spans="1:7">
      <c r="A2447" s="12">
        <v>44344</v>
      </c>
      <c r="B2447">
        <v>38507.082030999998</v>
      </c>
      <c r="C2447">
        <v>38856.96875</v>
      </c>
      <c r="D2447">
        <v>34779.039062999997</v>
      </c>
      <c r="E2447">
        <v>35697.605469000002</v>
      </c>
      <c r="F2447">
        <v>35697.605469000002</v>
      </c>
      <c r="G2447">
        <v>55200191952</v>
      </c>
    </row>
    <row r="2448" spans="1:7">
      <c r="A2448" s="12">
        <v>44345</v>
      </c>
      <c r="B2448">
        <v>35684.15625</v>
      </c>
      <c r="C2448">
        <v>37234.5</v>
      </c>
      <c r="D2448">
        <v>33693.929687999997</v>
      </c>
      <c r="E2448">
        <v>34616.066405999998</v>
      </c>
      <c r="F2448">
        <v>34616.066405999998</v>
      </c>
      <c r="G2448">
        <v>45231013335</v>
      </c>
    </row>
    <row r="2449" spans="1:7">
      <c r="A2449" s="12">
        <v>44346</v>
      </c>
      <c r="B2449">
        <v>34607.40625</v>
      </c>
      <c r="C2449">
        <v>36400.667969000002</v>
      </c>
      <c r="D2449">
        <v>33520.738280999998</v>
      </c>
      <c r="E2449">
        <v>35678.128905999998</v>
      </c>
      <c r="F2449">
        <v>35678.128905999998</v>
      </c>
      <c r="G2449">
        <v>31646080921</v>
      </c>
    </row>
    <row r="2450" spans="1:7">
      <c r="A2450" s="12">
        <v>44347</v>
      </c>
      <c r="B2450">
        <v>35658.59375</v>
      </c>
      <c r="C2450">
        <v>37468.25</v>
      </c>
      <c r="D2450">
        <v>34241.945312999997</v>
      </c>
      <c r="E2450">
        <v>37332.855469000002</v>
      </c>
      <c r="F2450">
        <v>37332.855469000002</v>
      </c>
      <c r="G2450">
        <v>39009847639</v>
      </c>
    </row>
    <row r="2451" spans="1:7">
      <c r="A2451" s="12">
        <v>44348</v>
      </c>
      <c r="B2451">
        <v>37293.792969000002</v>
      </c>
      <c r="C2451">
        <v>37896.734375</v>
      </c>
      <c r="D2451">
        <v>35787.085937999997</v>
      </c>
      <c r="E2451">
        <v>36684.925780999998</v>
      </c>
      <c r="F2451">
        <v>36684.925780999998</v>
      </c>
      <c r="G2451">
        <v>34639423297</v>
      </c>
    </row>
    <row r="2452" spans="1:7">
      <c r="A2452" s="12">
        <v>44349</v>
      </c>
      <c r="B2452">
        <v>36699.921875</v>
      </c>
      <c r="C2452">
        <v>38231.339844000002</v>
      </c>
      <c r="D2452">
        <v>35966.308594000002</v>
      </c>
      <c r="E2452">
        <v>37575.179687999997</v>
      </c>
      <c r="F2452">
        <v>37575.179687999997</v>
      </c>
      <c r="G2452">
        <v>33070867190</v>
      </c>
    </row>
    <row r="2453" spans="1:7">
      <c r="A2453" s="12">
        <v>44350</v>
      </c>
      <c r="B2453">
        <v>37599.410155999998</v>
      </c>
      <c r="C2453">
        <v>39478.953125</v>
      </c>
      <c r="D2453">
        <v>37243.972655999998</v>
      </c>
      <c r="E2453">
        <v>39208.765625</v>
      </c>
      <c r="F2453">
        <v>39208.765625</v>
      </c>
      <c r="G2453">
        <v>35460750427</v>
      </c>
    </row>
    <row r="2454" spans="1:7">
      <c r="A2454" s="12">
        <v>44351</v>
      </c>
      <c r="B2454">
        <v>39242.484375</v>
      </c>
      <c r="C2454">
        <v>39242.484375</v>
      </c>
      <c r="D2454">
        <v>35717.722655999998</v>
      </c>
      <c r="E2454">
        <v>36894.40625</v>
      </c>
      <c r="F2454">
        <v>36894.40625</v>
      </c>
      <c r="G2454">
        <v>41831090187</v>
      </c>
    </row>
    <row r="2455" spans="1:7">
      <c r="A2455" s="12">
        <v>44352</v>
      </c>
      <c r="B2455">
        <v>36880.15625</v>
      </c>
      <c r="C2455">
        <v>37917.714844000002</v>
      </c>
      <c r="D2455">
        <v>34900.414062999997</v>
      </c>
      <c r="E2455">
        <v>35551.957030999998</v>
      </c>
      <c r="F2455">
        <v>35551.957030999998</v>
      </c>
      <c r="G2455">
        <v>35959473399</v>
      </c>
    </row>
    <row r="2456" spans="1:7">
      <c r="A2456" s="12">
        <v>44353</v>
      </c>
      <c r="B2456">
        <v>35538.609375</v>
      </c>
      <c r="C2456">
        <v>36436.421875</v>
      </c>
      <c r="D2456">
        <v>35304.578125</v>
      </c>
      <c r="E2456">
        <v>35862.378905999998</v>
      </c>
      <c r="F2456">
        <v>35862.378905999998</v>
      </c>
      <c r="G2456">
        <v>28913440585</v>
      </c>
    </row>
    <row r="2457" spans="1:7">
      <c r="A2457" s="12">
        <v>44354</v>
      </c>
      <c r="B2457">
        <v>35835.265625</v>
      </c>
      <c r="C2457">
        <v>36790.570312999997</v>
      </c>
      <c r="D2457">
        <v>33480.640625</v>
      </c>
      <c r="E2457">
        <v>33560.707030999998</v>
      </c>
      <c r="F2457">
        <v>33560.707030999998</v>
      </c>
      <c r="G2457">
        <v>33683936663</v>
      </c>
    </row>
    <row r="2458" spans="1:7">
      <c r="A2458" s="12">
        <v>44355</v>
      </c>
      <c r="B2458">
        <v>33589.519530999998</v>
      </c>
      <c r="C2458">
        <v>34017.386719000002</v>
      </c>
      <c r="D2458">
        <v>31114.443359000001</v>
      </c>
      <c r="E2458">
        <v>33472.632812999997</v>
      </c>
      <c r="F2458">
        <v>33472.632812999997</v>
      </c>
      <c r="G2458">
        <v>49902050442</v>
      </c>
    </row>
    <row r="2459" spans="1:7">
      <c r="A2459" s="12">
        <v>44356</v>
      </c>
      <c r="B2459">
        <v>33416.976562999997</v>
      </c>
      <c r="C2459">
        <v>37537.371094000002</v>
      </c>
      <c r="D2459">
        <v>32475.865234000001</v>
      </c>
      <c r="E2459">
        <v>37345.121094000002</v>
      </c>
      <c r="F2459">
        <v>37345.121094000002</v>
      </c>
      <c r="G2459">
        <v>53972919008</v>
      </c>
    </row>
    <row r="2460" spans="1:7">
      <c r="A2460" s="12">
        <v>44357</v>
      </c>
      <c r="B2460">
        <v>37389.515625</v>
      </c>
      <c r="C2460">
        <v>38334.324219000002</v>
      </c>
      <c r="D2460">
        <v>35847.59375</v>
      </c>
      <c r="E2460">
        <v>36702.597655999998</v>
      </c>
      <c r="F2460">
        <v>36702.597655999998</v>
      </c>
      <c r="G2460">
        <v>43576032854</v>
      </c>
    </row>
    <row r="2461" spans="1:7">
      <c r="A2461" s="12">
        <v>44358</v>
      </c>
      <c r="B2461">
        <v>36697.03125</v>
      </c>
      <c r="C2461">
        <v>37608.695312999997</v>
      </c>
      <c r="D2461">
        <v>36044.449219000002</v>
      </c>
      <c r="E2461">
        <v>37334.398437999997</v>
      </c>
      <c r="F2461">
        <v>37334.398437999997</v>
      </c>
      <c r="G2461">
        <v>38699736985</v>
      </c>
    </row>
    <row r="2462" spans="1:7">
      <c r="A2462" s="12">
        <v>44359</v>
      </c>
      <c r="B2462">
        <v>37340.144530999998</v>
      </c>
      <c r="C2462">
        <v>37408.925780999998</v>
      </c>
      <c r="D2462">
        <v>34728.191405999998</v>
      </c>
      <c r="E2462">
        <v>35552.515625</v>
      </c>
      <c r="F2462">
        <v>35552.515625</v>
      </c>
      <c r="G2462">
        <v>37924228550</v>
      </c>
    </row>
    <row r="2463" spans="1:7">
      <c r="A2463" s="12">
        <v>44360</v>
      </c>
      <c r="B2463">
        <v>35555.789062999997</v>
      </c>
      <c r="C2463">
        <v>39322.78125</v>
      </c>
      <c r="D2463">
        <v>34864.109375</v>
      </c>
      <c r="E2463">
        <v>39097.859375</v>
      </c>
      <c r="F2463">
        <v>39097.859375</v>
      </c>
      <c r="G2463">
        <v>40669112838</v>
      </c>
    </row>
    <row r="2464" spans="1:7">
      <c r="A2464" s="12">
        <v>44361</v>
      </c>
      <c r="B2464">
        <v>39016.96875</v>
      </c>
      <c r="C2464">
        <v>40978.363280999998</v>
      </c>
      <c r="D2464">
        <v>38757.285155999998</v>
      </c>
      <c r="E2464">
        <v>40218.476562999997</v>
      </c>
      <c r="F2464">
        <v>40218.476562999997</v>
      </c>
      <c r="G2464">
        <v>43148914673</v>
      </c>
    </row>
    <row r="2465" spans="1:7">
      <c r="A2465" s="12">
        <v>44362</v>
      </c>
      <c r="B2465">
        <v>40427.167969000002</v>
      </c>
      <c r="C2465">
        <v>41295.269530999998</v>
      </c>
      <c r="D2465">
        <v>39609.46875</v>
      </c>
      <c r="E2465">
        <v>40406.269530999998</v>
      </c>
      <c r="F2465">
        <v>40406.269530999998</v>
      </c>
      <c r="G2465">
        <v>46420149185</v>
      </c>
    </row>
    <row r="2466" spans="1:7">
      <c r="A2466" s="12">
        <v>44363</v>
      </c>
      <c r="B2466">
        <v>40168.691405999998</v>
      </c>
      <c r="C2466">
        <v>40516.777344000002</v>
      </c>
      <c r="D2466">
        <v>38176.035155999998</v>
      </c>
      <c r="E2466">
        <v>38347.0625</v>
      </c>
      <c r="F2466">
        <v>38347.0625</v>
      </c>
      <c r="G2466">
        <v>39211635100</v>
      </c>
    </row>
    <row r="2467" spans="1:7">
      <c r="A2467" s="12">
        <v>44364</v>
      </c>
      <c r="B2467">
        <v>38341.421875</v>
      </c>
      <c r="C2467">
        <v>39513.671875</v>
      </c>
      <c r="D2467">
        <v>37439.675780999998</v>
      </c>
      <c r="E2467">
        <v>38053.503905999998</v>
      </c>
      <c r="F2467">
        <v>38053.503905999998</v>
      </c>
      <c r="G2467">
        <v>37096670047</v>
      </c>
    </row>
    <row r="2468" spans="1:7">
      <c r="A2468" s="12">
        <v>44365</v>
      </c>
      <c r="B2468">
        <v>38099.476562999997</v>
      </c>
      <c r="C2468">
        <v>38187.261719000002</v>
      </c>
      <c r="D2468">
        <v>35255.855469000002</v>
      </c>
      <c r="E2468">
        <v>35787.246094000002</v>
      </c>
      <c r="F2468">
        <v>35787.246094000002</v>
      </c>
      <c r="G2468">
        <v>36200887275</v>
      </c>
    </row>
    <row r="2469" spans="1:7">
      <c r="A2469" s="12">
        <v>44366</v>
      </c>
      <c r="B2469">
        <v>35854.527344000002</v>
      </c>
      <c r="C2469">
        <v>36457.796875</v>
      </c>
      <c r="D2469">
        <v>34933.0625</v>
      </c>
      <c r="E2469">
        <v>35615.871094000002</v>
      </c>
      <c r="F2469">
        <v>35615.871094000002</v>
      </c>
      <c r="G2469">
        <v>31207279719</v>
      </c>
    </row>
    <row r="2470" spans="1:7">
      <c r="A2470" s="12">
        <v>44367</v>
      </c>
      <c r="B2470">
        <v>35563.140625</v>
      </c>
      <c r="C2470">
        <v>36059.484375</v>
      </c>
      <c r="D2470">
        <v>33432.074219000002</v>
      </c>
      <c r="E2470">
        <v>35698.296875</v>
      </c>
      <c r="F2470">
        <v>35698.296875</v>
      </c>
      <c r="G2470">
        <v>36664034054</v>
      </c>
    </row>
    <row r="2471" spans="1:7">
      <c r="A2471" s="12">
        <v>44368</v>
      </c>
      <c r="B2471">
        <v>35641.144530999998</v>
      </c>
      <c r="C2471">
        <v>35721.640625</v>
      </c>
      <c r="D2471">
        <v>31295.935547000001</v>
      </c>
      <c r="E2471">
        <v>31676.693359000001</v>
      </c>
      <c r="F2471">
        <v>31676.693359000001</v>
      </c>
      <c r="G2471">
        <v>52809038594</v>
      </c>
    </row>
    <row r="2472" spans="1:7">
      <c r="A2472" s="12">
        <v>44369</v>
      </c>
      <c r="B2472">
        <v>31622.376952999999</v>
      </c>
      <c r="C2472">
        <v>33292.453125</v>
      </c>
      <c r="D2472">
        <v>28893.621093999998</v>
      </c>
      <c r="E2472">
        <v>32505.660156000002</v>
      </c>
      <c r="F2472">
        <v>32505.660156000002</v>
      </c>
      <c r="G2472">
        <v>58964353058</v>
      </c>
    </row>
    <row r="2473" spans="1:7">
      <c r="A2473" s="12">
        <v>44370</v>
      </c>
      <c r="B2473">
        <v>32515.714843999998</v>
      </c>
      <c r="C2473">
        <v>34753.410155999998</v>
      </c>
      <c r="D2473">
        <v>31772.632813</v>
      </c>
      <c r="E2473">
        <v>33723.027344000002</v>
      </c>
      <c r="F2473">
        <v>33723.027344000002</v>
      </c>
      <c r="G2473">
        <v>46317108925</v>
      </c>
    </row>
    <row r="2474" spans="1:7">
      <c r="A2474" s="12">
        <v>44371</v>
      </c>
      <c r="B2474">
        <v>33682.800780999998</v>
      </c>
      <c r="C2474">
        <v>35228.851562999997</v>
      </c>
      <c r="D2474">
        <v>32385.214843999998</v>
      </c>
      <c r="E2474">
        <v>34662.4375</v>
      </c>
      <c r="F2474">
        <v>34662.4375</v>
      </c>
      <c r="G2474">
        <v>33123368116</v>
      </c>
    </row>
    <row r="2475" spans="1:7">
      <c r="A2475" s="12">
        <v>44372</v>
      </c>
      <c r="B2475">
        <v>34659.105469000002</v>
      </c>
      <c r="C2475">
        <v>35487.246094000002</v>
      </c>
      <c r="D2475">
        <v>31350.884765999999</v>
      </c>
      <c r="E2475">
        <v>31637.779297000001</v>
      </c>
      <c r="F2475">
        <v>31637.779297000001</v>
      </c>
      <c r="G2475">
        <v>40230904226</v>
      </c>
    </row>
    <row r="2476" spans="1:7">
      <c r="A2476" s="12">
        <v>44373</v>
      </c>
      <c r="B2476">
        <v>31594.664063</v>
      </c>
      <c r="C2476">
        <v>32637.587890999999</v>
      </c>
      <c r="D2476">
        <v>30184.501952999999</v>
      </c>
      <c r="E2476">
        <v>32186.277343999998</v>
      </c>
      <c r="F2476">
        <v>32186.277343999998</v>
      </c>
      <c r="G2476">
        <v>38585385521</v>
      </c>
    </row>
    <row r="2477" spans="1:7">
      <c r="A2477" s="12">
        <v>44374</v>
      </c>
      <c r="B2477">
        <v>32287.523438</v>
      </c>
      <c r="C2477">
        <v>34656.128905999998</v>
      </c>
      <c r="D2477">
        <v>32071.757813</v>
      </c>
      <c r="E2477">
        <v>34649.644530999998</v>
      </c>
      <c r="F2477">
        <v>34649.644530999998</v>
      </c>
      <c r="G2477">
        <v>35511640894</v>
      </c>
    </row>
    <row r="2478" spans="1:7">
      <c r="A2478" s="12">
        <v>44375</v>
      </c>
      <c r="B2478">
        <v>34679.121094000002</v>
      </c>
      <c r="C2478">
        <v>35219.890625</v>
      </c>
      <c r="D2478">
        <v>33902.074219000002</v>
      </c>
      <c r="E2478">
        <v>34434.335937999997</v>
      </c>
      <c r="F2478">
        <v>34434.335937999997</v>
      </c>
      <c r="G2478">
        <v>33892523752</v>
      </c>
    </row>
    <row r="2479" spans="1:7">
      <c r="A2479" s="12">
        <v>44376</v>
      </c>
      <c r="B2479">
        <v>34475.558594000002</v>
      </c>
      <c r="C2479">
        <v>36542.109375</v>
      </c>
      <c r="D2479">
        <v>34252.484375</v>
      </c>
      <c r="E2479">
        <v>35867.777344000002</v>
      </c>
      <c r="F2479">
        <v>35867.777344000002</v>
      </c>
      <c r="G2479">
        <v>37901460044</v>
      </c>
    </row>
    <row r="2480" spans="1:7">
      <c r="A2480" s="12">
        <v>44377</v>
      </c>
      <c r="B2480">
        <v>35908.386719000002</v>
      </c>
      <c r="C2480">
        <v>36074.757812999997</v>
      </c>
      <c r="D2480">
        <v>34086.152344000002</v>
      </c>
      <c r="E2480">
        <v>35040.835937999997</v>
      </c>
      <c r="F2480">
        <v>35040.835937999997</v>
      </c>
      <c r="G2480">
        <v>34059036099</v>
      </c>
    </row>
    <row r="2481" spans="1:7">
      <c r="A2481" s="12">
        <v>44378</v>
      </c>
      <c r="B2481">
        <v>35035.984375</v>
      </c>
      <c r="C2481">
        <v>35035.984375</v>
      </c>
      <c r="D2481">
        <v>32883.78125</v>
      </c>
      <c r="E2481">
        <v>33572.117187999997</v>
      </c>
      <c r="F2481">
        <v>33572.117187999997</v>
      </c>
      <c r="G2481">
        <v>37838957079</v>
      </c>
    </row>
    <row r="2482" spans="1:7">
      <c r="A2482" s="12">
        <v>44379</v>
      </c>
      <c r="B2482">
        <v>33549.601562999997</v>
      </c>
      <c r="C2482">
        <v>33939.589844000002</v>
      </c>
      <c r="D2482">
        <v>32770.679687999997</v>
      </c>
      <c r="E2482">
        <v>33897.046875</v>
      </c>
      <c r="F2482">
        <v>33897.046875</v>
      </c>
      <c r="G2482">
        <v>38728974942</v>
      </c>
    </row>
    <row r="2483" spans="1:7">
      <c r="A2483" s="12">
        <v>44380</v>
      </c>
      <c r="B2483">
        <v>33854.421875</v>
      </c>
      <c r="C2483">
        <v>34909.261719000002</v>
      </c>
      <c r="D2483">
        <v>33402.695312999997</v>
      </c>
      <c r="E2483">
        <v>34668.546875</v>
      </c>
      <c r="F2483">
        <v>34668.546875</v>
      </c>
      <c r="G2483">
        <v>24383958643</v>
      </c>
    </row>
    <row r="2484" spans="1:7">
      <c r="A2484" s="12">
        <v>44381</v>
      </c>
      <c r="B2484">
        <v>34665.566405999998</v>
      </c>
      <c r="C2484">
        <v>35937.566405999998</v>
      </c>
      <c r="D2484">
        <v>34396.476562999997</v>
      </c>
      <c r="E2484">
        <v>35287.78125</v>
      </c>
      <c r="F2484">
        <v>35287.78125</v>
      </c>
      <c r="G2484">
        <v>24924307911</v>
      </c>
    </row>
    <row r="2485" spans="1:7">
      <c r="A2485" s="12">
        <v>44382</v>
      </c>
      <c r="B2485">
        <v>35284.34375</v>
      </c>
      <c r="C2485">
        <v>35284.34375</v>
      </c>
      <c r="D2485">
        <v>33213.660155999998</v>
      </c>
      <c r="E2485">
        <v>33746.003905999998</v>
      </c>
      <c r="F2485">
        <v>33746.003905999998</v>
      </c>
      <c r="G2485">
        <v>26721554282</v>
      </c>
    </row>
    <row r="2486" spans="1:7">
      <c r="A2486" s="12">
        <v>44383</v>
      </c>
      <c r="B2486">
        <v>33723.507812999997</v>
      </c>
      <c r="C2486">
        <v>35038.535155999998</v>
      </c>
      <c r="D2486">
        <v>33599.917969000002</v>
      </c>
      <c r="E2486">
        <v>34235.195312999997</v>
      </c>
      <c r="F2486">
        <v>34235.195312999997</v>
      </c>
      <c r="G2486">
        <v>26501259870</v>
      </c>
    </row>
    <row r="2487" spans="1:7">
      <c r="A2487" s="12">
        <v>44384</v>
      </c>
      <c r="B2487">
        <v>34225.679687999997</v>
      </c>
      <c r="C2487">
        <v>34997.664062999997</v>
      </c>
      <c r="D2487">
        <v>33839.289062999997</v>
      </c>
      <c r="E2487">
        <v>33855.328125</v>
      </c>
      <c r="F2487">
        <v>33855.328125</v>
      </c>
      <c r="G2487">
        <v>24796027477</v>
      </c>
    </row>
    <row r="2488" spans="1:7">
      <c r="A2488" s="12">
        <v>44385</v>
      </c>
      <c r="B2488">
        <v>33889.605469000002</v>
      </c>
      <c r="C2488">
        <v>33907.90625</v>
      </c>
      <c r="D2488">
        <v>32133.183593999998</v>
      </c>
      <c r="E2488">
        <v>32877.371094000002</v>
      </c>
      <c r="F2488">
        <v>32877.371094000002</v>
      </c>
      <c r="G2488">
        <v>29910396946</v>
      </c>
    </row>
    <row r="2489" spans="1:7">
      <c r="A2489" s="12">
        <v>44386</v>
      </c>
      <c r="B2489">
        <v>32861.671875</v>
      </c>
      <c r="C2489">
        <v>34042.292969000002</v>
      </c>
      <c r="D2489">
        <v>32318.880859000001</v>
      </c>
      <c r="E2489">
        <v>33798.011719000002</v>
      </c>
      <c r="F2489">
        <v>33798.011719000002</v>
      </c>
      <c r="G2489">
        <v>27436021028</v>
      </c>
    </row>
    <row r="2490" spans="1:7">
      <c r="A2490" s="12">
        <v>44387</v>
      </c>
      <c r="B2490">
        <v>33811.242187999997</v>
      </c>
      <c r="C2490">
        <v>34209.070312999997</v>
      </c>
      <c r="D2490">
        <v>33116.011719000002</v>
      </c>
      <c r="E2490">
        <v>33520.519530999998</v>
      </c>
      <c r="F2490">
        <v>33520.519530999998</v>
      </c>
      <c r="G2490">
        <v>22971873468</v>
      </c>
    </row>
    <row r="2491" spans="1:7">
      <c r="A2491" s="12">
        <v>44388</v>
      </c>
      <c r="B2491">
        <v>33509.078125</v>
      </c>
      <c r="C2491">
        <v>34584.703125</v>
      </c>
      <c r="D2491">
        <v>33346.738280999998</v>
      </c>
      <c r="E2491">
        <v>34240.1875</v>
      </c>
      <c r="F2491">
        <v>34240.1875</v>
      </c>
      <c r="G2491">
        <v>20108729370</v>
      </c>
    </row>
    <row r="2492" spans="1:7">
      <c r="A2492" s="12">
        <v>44389</v>
      </c>
      <c r="B2492">
        <v>34254.015625</v>
      </c>
      <c r="C2492">
        <v>34592.15625</v>
      </c>
      <c r="D2492">
        <v>32697.308593999998</v>
      </c>
      <c r="E2492">
        <v>33155.847655999998</v>
      </c>
      <c r="F2492">
        <v>33155.847655999998</v>
      </c>
      <c r="G2492">
        <v>24321499537</v>
      </c>
    </row>
    <row r="2493" spans="1:7">
      <c r="A2493" s="12">
        <v>44390</v>
      </c>
      <c r="B2493">
        <v>33125.46875</v>
      </c>
      <c r="C2493">
        <v>33327.101562999997</v>
      </c>
      <c r="D2493">
        <v>32261.419922000001</v>
      </c>
      <c r="E2493">
        <v>32702.025390999999</v>
      </c>
      <c r="F2493">
        <v>32702.025390999999</v>
      </c>
      <c r="G2493">
        <v>19120856669</v>
      </c>
    </row>
    <row r="2494" spans="1:7">
      <c r="A2494" s="12">
        <v>44391</v>
      </c>
      <c r="B2494">
        <v>32723.845702999999</v>
      </c>
      <c r="C2494">
        <v>33061.398437999997</v>
      </c>
      <c r="D2494">
        <v>31639.125</v>
      </c>
      <c r="E2494">
        <v>32822.347655999998</v>
      </c>
      <c r="F2494">
        <v>32822.347655999998</v>
      </c>
      <c r="G2494">
        <v>21376531210</v>
      </c>
    </row>
    <row r="2495" spans="1:7">
      <c r="A2495" s="12">
        <v>44392</v>
      </c>
      <c r="B2495">
        <v>32827.875</v>
      </c>
      <c r="C2495">
        <v>33159.640625</v>
      </c>
      <c r="D2495">
        <v>31175.708984000001</v>
      </c>
      <c r="E2495">
        <v>31780.730468999998</v>
      </c>
      <c r="F2495">
        <v>31780.730468999998</v>
      </c>
      <c r="G2495">
        <v>21300524237</v>
      </c>
    </row>
    <row r="2496" spans="1:7">
      <c r="A2496" s="12">
        <v>44393</v>
      </c>
      <c r="B2496">
        <v>31841.550781000002</v>
      </c>
      <c r="C2496">
        <v>32218.40625</v>
      </c>
      <c r="D2496">
        <v>31100.673827999999</v>
      </c>
      <c r="E2496">
        <v>31421.539063</v>
      </c>
      <c r="F2496">
        <v>31421.539063</v>
      </c>
      <c r="G2496">
        <v>23699476918</v>
      </c>
    </row>
    <row r="2497" spans="1:7">
      <c r="A2497" s="12">
        <v>44394</v>
      </c>
      <c r="B2497">
        <v>31397.308593999998</v>
      </c>
      <c r="C2497">
        <v>31935.945313</v>
      </c>
      <c r="D2497">
        <v>31223.990234000001</v>
      </c>
      <c r="E2497">
        <v>31533.068359000001</v>
      </c>
      <c r="F2497">
        <v>31533.068359000001</v>
      </c>
      <c r="G2497">
        <v>18895018942</v>
      </c>
    </row>
    <row r="2498" spans="1:7">
      <c r="A2498" s="12">
        <v>44395</v>
      </c>
      <c r="B2498">
        <v>31533.884765999999</v>
      </c>
      <c r="C2498">
        <v>32398.996093999998</v>
      </c>
      <c r="D2498">
        <v>31215.492188</v>
      </c>
      <c r="E2498">
        <v>31796.810547000001</v>
      </c>
      <c r="F2498">
        <v>31796.810547000001</v>
      </c>
      <c r="G2498">
        <v>18787986667</v>
      </c>
    </row>
    <row r="2499" spans="1:7">
      <c r="A2499" s="12">
        <v>44396</v>
      </c>
      <c r="B2499">
        <v>31800.011718999998</v>
      </c>
      <c r="C2499">
        <v>31885.859375</v>
      </c>
      <c r="D2499">
        <v>30563.734375</v>
      </c>
      <c r="E2499">
        <v>30817.832031000002</v>
      </c>
      <c r="F2499">
        <v>30817.832031000002</v>
      </c>
      <c r="G2499">
        <v>20434789545</v>
      </c>
    </row>
    <row r="2500" spans="1:7">
      <c r="A2500" s="12">
        <v>44397</v>
      </c>
      <c r="B2500">
        <v>30838.285156000002</v>
      </c>
      <c r="C2500">
        <v>31006.1875</v>
      </c>
      <c r="D2500">
        <v>29360.955077999999</v>
      </c>
      <c r="E2500">
        <v>29807.347656000002</v>
      </c>
      <c r="F2500">
        <v>29807.347656000002</v>
      </c>
      <c r="G2500">
        <v>23148267245</v>
      </c>
    </row>
    <row r="2501" spans="1:7">
      <c r="A2501" s="12">
        <v>44398</v>
      </c>
      <c r="B2501">
        <v>29796.285156000002</v>
      </c>
      <c r="C2501">
        <v>32752.326172000001</v>
      </c>
      <c r="D2501">
        <v>29526.183593999998</v>
      </c>
      <c r="E2501">
        <v>32110.693359000001</v>
      </c>
      <c r="F2501">
        <v>32110.693359000001</v>
      </c>
      <c r="G2501">
        <v>28203024559</v>
      </c>
    </row>
    <row r="2502" spans="1:7">
      <c r="A2502" s="12">
        <v>44399</v>
      </c>
      <c r="B2502">
        <v>32138.873047000001</v>
      </c>
      <c r="C2502">
        <v>32576.400390999999</v>
      </c>
      <c r="D2502">
        <v>31745.298827999999</v>
      </c>
      <c r="E2502">
        <v>32313.105468999998</v>
      </c>
      <c r="F2502">
        <v>32313.105468999998</v>
      </c>
      <c r="G2502">
        <v>19555230518</v>
      </c>
    </row>
    <row r="2503" spans="1:7">
      <c r="A2503" s="12">
        <v>44400</v>
      </c>
      <c r="B2503">
        <v>32305.958984000001</v>
      </c>
      <c r="C2503">
        <v>33581.550780999998</v>
      </c>
      <c r="D2503">
        <v>32057.892577999999</v>
      </c>
      <c r="E2503">
        <v>33581.550780999998</v>
      </c>
      <c r="F2503">
        <v>33581.550780999998</v>
      </c>
      <c r="G2503">
        <v>22552046192</v>
      </c>
    </row>
    <row r="2504" spans="1:7">
      <c r="A2504" s="12">
        <v>44401</v>
      </c>
      <c r="B2504">
        <v>33593.730469000002</v>
      </c>
      <c r="C2504">
        <v>34490.390625</v>
      </c>
      <c r="D2504">
        <v>33424.859375</v>
      </c>
      <c r="E2504">
        <v>34292.445312999997</v>
      </c>
      <c r="F2504">
        <v>34292.445312999997</v>
      </c>
      <c r="G2504">
        <v>21664706865</v>
      </c>
    </row>
    <row r="2505" spans="1:7">
      <c r="A2505" s="12">
        <v>44402</v>
      </c>
      <c r="B2505">
        <v>34290.292969000002</v>
      </c>
      <c r="C2505">
        <v>35364.925780999998</v>
      </c>
      <c r="D2505">
        <v>33881.835937999997</v>
      </c>
      <c r="E2505">
        <v>35350.1875</v>
      </c>
      <c r="F2505">
        <v>35350.1875</v>
      </c>
      <c r="G2505">
        <v>20856685287</v>
      </c>
    </row>
    <row r="2506" spans="1:7">
      <c r="A2506" s="12">
        <v>44403</v>
      </c>
      <c r="B2506">
        <v>35384.03125</v>
      </c>
      <c r="C2506">
        <v>40499.675780999998</v>
      </c>
      <c r="D2506">
        <v>35287.3125</v>
      </c>
      <c r="E2506">
        <v>37337.535155999998</v>
      </c>
      <c r="F2506">
        <v>37337.535155999998</v>
      </c>
      <c r="G2506">
        <v>51022126212</v>
      </c>
    </row>
    <row r="2507" spans="1:7">
      <c r="A2507" s="12">
        <v>44404</v>
      </c>
      <c r="B2507">
        <v>37276.035155999998</v>
      </c>
      <c r="C2507">
        <v>39406.941405999998</v>
      </c>
      <c r="D2507">
        <v>36441.726562999997</v>
      </c>
      <c r="E2507">
        <v>39406.941405999998</v>
      </c>
      <c r="F2507">
        <v>39406.941405999998</v>
      </c>
      <c r="G2507">
        <v>35097370560</v>
      </c>
    </row>
    <row r="2508" spans="1:7">
      <c r="A2508" s="12">
        <v>44405</v>
      </c>
      <c r="B2508">
        <v>39503.1875</v>
      </c>
      <c r="C2508">
        <v>40816.070312999997</v>
      </c>
      <c r="D2508">
        <v>38862.4375</v>
      </c>
      <c r="E2508">
        <v>39995.90625</v>
      </c>
      <c r="F2508">
        <v>39995.90625</v>
      </c>
      <c r="G2508">
        <v>38702404695</v>
      </c>
    </row>
    <row r="2509" spans="1:7">
      <c r="A2509" s="12">
        <v>44406</v>
      </c>
      <c r="B2509">
        <v>39995.453125</v>
      </c>
      <c r="C2509">
        <v>40593.070312999997</v>
      </c>
      <c r="D2509">
        <v>39352.058594000002</v>
      </c>
      <c r="E2509">
        <v>40008.421875</v>
      </c>
      <c r="F2509">
        <v>40008.421875</v>
      </c>
      <c r="G2509">
        <v>27167146027</v>
      </c>
    </row>
    <row r="2510" spans="1:7">
      <c r="A2510" s="12">
        <v>44407</v>
      </c>
      <c r="B2510">
        <v>40027.484375</v>
      </c>
      <c r="C2510">
        <v>42235.546875</v>
      </c>
      <c r="D2510">
        <v>38397.355469000002</v>
      </c>
      <c r="E2510">
        <v>42235.546875</v>
      </c>
      <c r="F2510">
        <v>42235.546875</v>
      </c>
      <c r="G2510">
        <v>33072782960</v>
      </c>
    </row>
    <row r="2511" spans="1:7">
      <c r="A2511" s="12">
        <v>44408</v>
      </c>
      <c r="B2511">
        <v>42196.304687999997</v>
      </c>
      <c r="C2511">
        <v>42231.449219000002</v>
      </c>
      <c r="D2511">
        <v>41110.832030999998</v>
      </c>
      <c r="E2511">
        <v>41626.195312999997</v>
      </c>
      <c r="F2511">
        <v>41626.195312999997</v>
      </c>
      <c r="G2511">
        <v>25802845343</v>
      </c>
    </row>
    <row r="2512" spans="1:7">
      <c r="A2512" s="12">
        <v>44409</v>
      </c>
      <c r="B2512">
        <v>41460.84375</v>
      </c>
      <c r="C2512">
        <v>42541.679687999997</v>
      </c>
      <c r="D2512">
        <v>39540.941405999998</v>
      </c>
      <c r="E2512">
        <v>39974.894530999998</v>
      </c>
      <c r="F2512">
        <v>39974.894530999998</v>
      </c>
      <c r="G2512">
        <v>26688438115</v>
      </c>
    </row>
    <row r="2513" spans="1:7">
      <c r="A2513" s="12">
        <v>44410</v>
      </c>
      <c r="B2513">
        <v>39907.261719000002</v>
      </c>
      <c r="C2513">
        <v>40419.179687999997</v>
      </c>
      <c r="D2513">
        <v>38746.347655999998</v>
      </c>
      <c r="E2513">
        <v>39201.945312999997</v>
      </c>
      <c r="F2513">
        <v>39201.945312999997</v>
      </c>
      <c r="G2513">
        <v>25595265436</v>
      </c>
    </row>
    <row r="2514" spans="1:7">
      <c r="A2514" s="12">
        <v>44411</v>
      </c>
      <c r="B2514">
        <v>39178.402344000002</v>
      </c>
      <c r="C2514">
        <v>39750.03125</v>
      </c>
      <c r="D2514">
        <v>37782.050780999998</v>
      </c>
      <c r="E2514">
        <v>38152.980469000002</v>
      </c>
      <c r="F2514">
        <v>38152.980469000002</v>
      </c>
      <c r="G2514">
        <v>26189830450</v>
      </c>
    </row>
    <row r="2515" spans="1:7">
      <c r="A2515" s="12">
        <v>44412</v>
      </c>
      <c r="B2515">
        <v>38213.332030999998</v>
      </c>
      <c r="C2515">
        <v>39952.296875</v>
      </c>
      <c r="D2515">
        <v>37589.164062999997</v>
      </c>
      <c r="E2515">
        <v>39747.503905999998</v>
      </c>
      <c r="F2515">
        <v>39747.503905999998</v>
      </c>
      <c r="G2515">
        <v>25372562724</v>
      </c>
    </row>
    <row r="2516" spans="1:7">
      <c r="A2516" s="12">
        <v>44413</v>
      </c>
      <c r="B2516">
        <v>39744.515625</v>
      </c>
      <c r="C2516">
        <v>41341.933594000002</v>
      </c>
      <c r="D2516">
        <v>37458.003905999998</v>
      </c>
      <c r="E2516">
        <v>40869.554687999997</v>
      </c>
      <c r="F2516">
        <v>40869.554687999997</v>
      </c>
      <c r="G2516">
        <v>35185031017</v>
      </c>
    </row>
    <row r="2517" spans="1:7">
      <c r="A2517" s="12">
        <v>44414</v>
      </c>
      <c r="B2517">
        <v>40865.867187999997</v>
      </c>
      <c r="C2517">
        <v>43271.660155999998</v>
      </c>
      <c r="D2517">
        <v>39932.179687999997</v>
      </c>
      <c r="E2517">
        <v>42816.5</v>
      </c>
      <c r="F2517">
        <v>42816.5</v>
      </c>
      <c r="G2517">
        <v>38226483046</v>
      </c>
    </row>
    <row r="2518" spans="1:7">
      <c r="A2518" s="12">
        <v>44415</v>
      </c>
      <c r="B2518">
        <v>42832.796875</v>
      </c>
      <c r="C2518">
        <v>44689.859375</v>
      </c>
      <c r="D2518">
        <v>42618.566405999998</v>
      </c>
      <c r="E2518">
        <v>44555.800780999998</v>
      </c>
      <c r="F2518">
        <v>44555.800780999998</v>
      </c>
      <c r="G2518">
        <v>40030862141</v>
      </c>
    </row>
    <row r="2519" spans="1:7">
      <c r="A2519" s="12">
        <v>44416</v>
      </c>
      <c r="B2519">
        <v>44574.4375</v>
      </c>
      <c r="C2519">
        <v>45282.351562999997</v>
      </c>
      <c r="D2519">
        <v>43331.910155999998</v>
      </c>
      <c r="E2519">
        <v>43798.117187999997</v>
      </c>
      <c r="F2519">
        <v>43798.117187999997</v>
      </c>
      <c r="G2519">
        <v>36302664750</v>
      </c>
    </row>
    <row r="2520" spans="1:7">
      <c r="A2520" s="12">
        <v>44417</v>
      </c>
      <c r="B2520">
        <v>43791.925780999998</v>
      </c>
      <c r="C2520">
        <v>46456.832030999998</v>
      </c>
      <c r="D2520">
        <v>42848.6875</v>
      </c>
      <c r="E2520">
        <v>46365.402344000002</v>
      </c>
      <c r="F2520">
        <v>46365.402344000002</v>
      </c>
      <c r="G2520">
        <v>38734079049</v>
      </c>
    </row>
    <row r="2521" spans="1:7">
      <c r="A2521" s="12">
        <v>44418</v>
      </c>
      <c r="B2521">
        <v>46280.847655999998</v>
      </c>
      <c r="C2521">
        <v>46637.988280999998</v>
      </c>
      <c r="D2521">
        <v>44705.554687999997</v>
      </c>
      <c r="E2521">
        <v>45585.03125</v>
      </c>
      <c r="F2521">
        <v>45585.03125</v>
      </c>
      <c r="G2521">
        <v>33546019517</v>
      </c>
    </row>
    <row r="2522" spans="1:7">
      <c r="A2522" s="12">
        <v>44419</v>
      </c>
      <c r="B2522">
        <v>45599.703125</v>
      </c>
      <c r="C2522">
        <v>46735.632812999997</v>
      </c>
      <c r="D2522">
        <v>45351.710937999997</v>
      </c>
      <c r="E2522">
        <v>45593.636719000002</v>
      </c>
      <c r="F2522">
        <v>45593.636719000002</v>
      </c>
      <c r="G2522">
        <v>34319709073</v>
      </c>
    </row>
    <row r="2523" spans="1:7">
      <c r="A2523" s="12">
        <v>44420</v>
      </c>
      <c r="B2523">
        <v>45576.878905999998</v>
      </c>
      <c r="C2523">
        <v>46228.910155999998</v>
      </c>
      <c r="D2523">
        <v>43861.445312999997</v>
      </c>
      <c r="E2523">
        <v>44428.289062999997</v>
      </c>
      <c r="F2523">
        <v>44428.289062999997</v>
      </c>
      <c r="G2523">
        <v>33723620826</v>
      </c>
    </row>
    <row r="2524" spans="1:7">
      <c r="A2524" s="12">
        <v>44421</v>
      </c>
      <c r="B2524">
        <v>44439.691405999998</v>
      </c>
      <c r="C2524">
        <v>47831.976562999997</v>
      </c>
      <c r="D2524">
        <v>44282.417969000002</v>
      </c>
      <c r="E2524">
        <v>47793.320312999997</v>
      </c>
      <c r="F2524">
        <v>47793.320312999997</v>
      </c>
      <c r="G2524">
        <v>31744259539</v>
      </c>
    </row>
    <row r="2525" spans="1:7">
      <c r="A2525" s="12">
        <v>44422</v>
      </c>
      <c r="B2525">
        <v>47810.6875</v>
      </c>
      <c r="C2525">
        <v>48098.683594000002</v>
      </c>
      <c r="D2525">
        <v>46177.632812999997</v>
      </c>
      <c r="E2525">
        <v>47096.945312999997</v>
      </c>
      <c r="F2525">
        <v>47096.945312999997</v>
      </c>
      <c r="G2525">
        <v>31211354442</v>
      </c>
    </row>
    <row r="2526" spans="1:7">
      <c r="A2526" s="12">
        <v>44423</v>
      </c>
      <c r="B2526">
        <v>47096.667969000002</v>
      </c>
      <c r="C2526">
        <v>47357.105469000002</v>
      </c>
      <c r="D2526">
        <v>45579.589844000002</v>
      </c>
      <c r="E2526">
        <v>47047.003905999998</v>
      </c>
      <c r="F2526">
        <v>47047.003905999998</v>
      </c>
      <c r="G2526">
        <v>30988958446</v>
      </c>
    </row>
    <row r="2527" spans="1:7">
      <c r="A2527" s="12">
        <v>44424</v>
      </c>
      <c r="B2527">
        <v>47019.960937999997</v>
      </c>
      <c r="C2527">
        <v>47998.097655999998</v>
      </c>
      <c r="D2527">
        <v>45700.320312999997</v>
      </c>
      <c r="E2527">
        <v>46004.484375</v>
      </c>
      <c r="F2527">
        <v>46004.484375</v>
      </c>
      <c r="G2527">
        <v>32776876610</v>
      </c>
    </row>
    <row r="2528" spans="1:7">
      <c r="A2528" s="12">
        <v>44425</v>
      </c>
      <c r="B2528">
        <v>45936.457030999998</v>
      </c>
      <c r="C2528">
        <v>47139.570312999997</v>
      </c>
      <c r="D2528">
        <v>44512.417969000002</v>
      </c>
      <c r="E2528">
        <v>44695.359375</v>
      </c>
      <c r="F2528">
        <v>44695.359375</v>
      </c>
      <c r="G2528">
        <v>33451362600</v>
      </c>
    </row>
    <row r="2529" spans="1:7">
      <c r="A2529" s="12">
        <v>44426</v>
      </c>
      <c r="B2529">
        <v>44686.75</v>
      </c>
      <c r="C2529">
        <v>45952.0625</v>
      </c>
      <c r="D2529">
        <v>44364.027344000002</v>
      </c>
      <c r="E2529">
        <v>44801.1875</v>
      </c>
      <c r="F2529">
        <v>44801.1875</v>
      </c>
      <c r="G2529">
        <v>32194123075</v>
      </c>
    </row>
    <row r="2530" spans="1:7">
      <c r="A2530" s="12">
        <v>44427</v>
      </c>
      <c r="B2530">
        <v>44741.882812999997</v>
      </c>
      <c r="C2530">
        <v>46970.761719000002</v>
      </c>
      <c r="D2530">
        <v>43998.316405999998</v>
      </c>
      <c r="E2530">
        <v>46717.578125</v>
      </c>
      <c r="F2530">
        <v>46717.578125</v>
      </c>
      <c r="G2530">
        <v>37204312299</v>
      </c>
    </row>
    <row r="2531" spans="1:7">
      <c r="A2531" s="12">
        <v>44428</v>
      </c>
      <c r="B2531">
        <v>46723.121094000002</v>
      </c>
      <c r="C2531">
        <v>49342.152344000002</v>
      </c>
      <c r="D2531">
        <v>46650.707030999998</v>
      </c>
      <c r="E2531">
        <v>49339.175780999998</v>
      </c>
      <c r="F2531">
        <v>49339.175780999998</v>
      </c>
      <c r="G2531">
        <v>34706867452</v>
      </c>
    </row>
    <row r="2532" spans="1:7">
      <c r="A2532" s="12">
        <v>44429</v>
      </c>
      <c r="B2532">
        <v>49327.074219000002</v>
      </c>
      <c r="C2532">
        <v>49717.019530999998</v>
      </c>
      <c r="D2532">
        <v>48312.199219000002</v>
      </c>
      <c r="E2532">
        <v>48905.492187999997</v>
      </c>
      <c r="F2532">
        <v>48905.492187999997</v>
      </c>
      <c r="G2532">
        <v>40585205312</v>
      </c>
    </row>
    <row r="2533" spans="1:7">
      <c r="A2533" s="12">
        <v>44430</v>
      </c>
      <c r="B2533">
        <v>48869.105469000002</v>
      </c>
      <c r="C2533">
        <v>49471.609375</v>
      </c>
      <c r="D2533">
        <v>48199.941405999998</v>
      </c>
      <c r="E2533">
        <v>49321.652344000002</v>
      </c>
      <c r="F2533">
        <v>49321.652344000002</v>
      </c>
      <c r="G2533">
        <v>25370975378</v>
      </c>
    </row>
    <row r="2534" spans="1:7">
      <c r="A2534" s="12">
        <v>44431</v>
      </c>
      <c r="B2534">
        <v>49291.675780999998</v>
      </c>
      <c r="C2534">
        <v>50482.078125</v>
      </c>
      <c r="D2534">
        <v>49074.605469000002</v>
      </c>
      <c r="E2534">
        <v>49546.148437999997</v>
      </c>
      <c r="F2534">
        <v>49546.148437999997</v>
      </c>
      <c r="G2534">
        <v>34305053719</v>
      </c>
    </row>
    <row r="2535" spans="1:7">
      <c r="A2535" s="12">
        <v>44432</v>
      </c>
      <c r="B2535">
        <v>49562.347655999998</v>
      </c>
      <c r="C2535">
        <v>49878.769530999998</v>
      </c>
      <c r="D2535">
        <v>47687.117187999997</v>
      </c>
      <c r="E2535">
        <v>47706.117187999997</v>
      </c>
      <c r="F2535">
        <v>47706.117187999997</v>
      </c>
      <c r="G2535">
        <v>35361168834</v>
      </c>
    </row>
    <row r="2536" spans="1:7">
      <c r="A2536" s="12">
        <v>44433</v>
      </c>
      <c r="B2536">
        <v>47727.257812999997</v>
      </c>
      <c r="C2536">
        <v>49202.878905999998</v>
      </c>
      <c r="D2536">
        <v>47163.613280999998</v>
      </c>
      <c r="E2536">
        <v>48960.789062999997</v>
      </c>
      <c r="F2536">
        <v>48960.789062999997</v>
      </c>
      <c r="G2536">
        <v>32646349931</v>
      </c>
    </row>
    <row r="2537" spans="1:7">
      <c r="A2537" s="12">
        <v>44434</v>
      </c>
      <c r="B2537">
        <v>49002.640625</v>
      </c>
      <c r="C2537">
        <v>49347.582030999998</v>
      </c>
      <c r="D2537">
        <v>46405.78125</v>
      </c>
      <c r="E2537">
        <v>46942.21875</v>
      </c>
      <c r="F2537">
        <v>46942.21875</v>
      </c>
      <c r="G2537">
        <v>32666549568</v>
      </c>
    </row>
    <row r="2538" spans="1:7">
      <c r="A2538" s="12">
        <v>44435</v>
      </c>
      <c r="B2538">
        <v>46894.554687999997</v>
      </c>
      <c r="C2538">
        <v>49112.785155999998</v>
      </c>
      <c r="D2538">
        <v>46394.28125</v>
      </c>
      <c r="E2538">
        <v>49058.667969000002</v>
      </c>
      <c r="F2538">
        <v>49058.667969000002</v>
      </c>
      <c r="G2538">
        <v>34511076995</v>
      </c>
    </row>
    <row r="2539" spans="1:7">
      <c r="A2539" s="12">
        <v>44436</v>
      </c>
      <c r="B2539">
        <v>49072.585937999997</v>
      </c>
      <c r="C2539">
        <v>49283.503905999998</v>
      </c>
      <c r="D2539">
        <v>48499.238280999998</v>
      </c>
      <c r="E2539">
        <v>48902.402344000002</v>
      </c>
      <c r="F2539">
        <v>48902.402344000002</v>
      </c>
      <c r="G2539">
        <v>28568103401</v>
      </c>
    </row>
    <row r="2540" spans="1:7">
      <c r="A2540" s="12">
        <v>44437</v>
      </c>
      <c r="B2540">
        <v>48911.25</v>
      </c>
      <c r="C2540">
        <v>49644.113280999998</v>
      </c>
      <c r="D2540">
        <v>47925.855469000002</v>
      </c>
      <c r="E2540">
        <v>48829.832030999998</v>
      </c>
      <c r="F2540">
        <v>48829.832030999998</v>
      </c>
      <c r="G2540">
        <v>25889650240</v>
      </c>
    </row>
    <row r="2541" spans="1:7">
      <c r="A2541" s="12">
        <v>44438</v>
      </c>
      <c r="B2541">
        <v>48834.851562999997</v>
      </c>
      <c r="C2541">
        <v>48925.605469000002</v>
      </c>
      <c r="D2541">
        <v>46950.273437999997</v>
      </c>
      <c r="E2541">
        <v>47054.984375</v>
      </c>
      <c r="F2541">
        <v>47054.984375</v>
      </c>
      <c r="G2541">
        <v>31847007016</v>
      </c>
    </row>
    <row r="2542" spans="1:7">
      <c r="A2542" s="12">
        <v>44439</v>
      </c>
      <c r="B2542">
        <v>47024.339844000002</v>
      </c>
      <c r="C2542">
        <v>48189.550780999998</v>
      </c>
      <c r="D2542">
        <v>46750.09375</v>
      </c>
      <c r="E2542">
        <v>47166.6875</v>
      </c>
      <c r="F2542">
        <v>47166.6875</v>
      </c>
      <c r="G2542">
        <v>34730363427</v>
      </c>
    </row>
    <row r="2543" spans="1:7">
      <c r="A2543" s="12">
        <v>44440</v>
      </c>
      <c r="B2543">
        <v>47099.773437999997</v>
      </c>
      <c r="C2543">
        <v>49111.089844000002</v>
      </c>
      <c r="D2543">
        <v>46562.4375</v>
      </c>
      <c r="E2543">
        <v>48847.027344000002</v>
      </c>
      <c r="F2543">
        <v>48847.027344000002</v>
      </c>
      <c r="G2543">
        <v>39139399125</v>
      </c>
    </row>
    <row r="2544" spans="1:7">
      <c r="A2544" s="12">
        <v>44441</v>
      </c>
      <c r="B2544">
        <v>48807.847655999998</v>
      </c>
      <c r="C2544">
        <v>50343.421875</v>
      </c>
      <c r="D2544">
        <v>48652.320312999997</v>
      </c>
      <c r="E2544">
        <v>49327.722655999998</v>
      </c>
      <c r="F2544">
        <v>49327.722655999998</v>
      </c>
      <c r="G2544">
        <v>39508070319</v>
      </c>
    </row>
    <row r="2545" spans="1:7">
      <c r="A2545" s="12">
        <v>44442</v>
      </c>
      <c r="B2545">
        <v>49288.25</v>
      </c>
      <c r="C2545">
        <v>50982.273437999997</v>
      </c>
      <c r="D2545">
        <v>48386.085937999997</v>
      </c>
      <c r="E2545">
        <v>50025.375</v>
      </c>
      <c r="F2545">
        <v>50025.375</v>
      </c>
      <c r="G2545">
        <v>43206179619</v>
      </c>
    </row>
    <row r="2546" spans="1:7">
      <c r="A2546" s="12">
        <v>44443</v>
      </c>
      <c r="B2546">
        <v>50009.324219000002</v>
      </c>
      <c r="C2546">
        <v>50545.582030999998</v>
      </c>
      <c r="D2546">
        <v>49548.78125</v>
      </c>
      <c r="E2546">
        <v>49944.625</v>
      </c>
      <c r="F2546">
        <v>49944.625</v>
      </c>
      <c r="G2546">
        <v>37471327794</v>
      </c>
    </row>
    <row r="2547" spans="1:7">
      <c r="A2547" s="12">
        <v>44444</v>
      </c>
      <c r="B2547">
        <v>49937.859375</v>
      </c>
      <c r="C2547">
        <v>51868.679687999997</v>
      </c>
      <c r="D2547">
        <v>49538.597655999998</v>
      </c>
      <c r="E2547">
        <v>51753.410155999998</v>
      </c>
      <c r="F2547">
        <v>51753.410155999998</v>
      </c>
      <c r="G2547">
        <v>30322676319</v>
      </c>
    </row>
    <row r="2548" spans="1:7">
      <c r="A2548" s="12">
        <v>44445</v>
      </c>
      <c r="B2548">
        <v>51769.003905999998</v>
      </c>
      <c r="C2548">
        <v>52700.941405999998</v>
      </c>
      <c r="D2548">
        <v>51053.679687999997</v>
      </c>
      <c r="E2548">
        <v>52633.535155999998</v>
      </c>
      <c r="F2548">
        <v>52633.535155999998</v>
      </c>
      <c r="G2548">
        <v>38884105426</v>
      </c>
    </row>
    <row r="2549" spans="1:7">
      <c r="A2549" s="12">
        <v>44446</v>
      </c>
      <c r="B2549">
        <v>52660.480469000002</v>
      </c>
      <c r="C2549">
        <v>52853.765625</v>
      </c>
      <c r="D2549">
        <v>43285.207030999998</v>
      </c>
      <c r="E2549">
        <v>46811.128905999998</v>
      </c>
      <c r="F2549">
        <v>46811.128905999998</v>
      </c>
      <c r="G2549">
        <v>65210059683</v>
      </c>
    </row>
    <row r="2550" spans="1:7">
      <c r="A2550" s="12">
        <v>44447</v>
      </c>
      <c r="B2550">
        <v>46827.761719000002</v>
      </c>
      <c r="C2550">
        <v>47334.054687999997</v>
      </c>
      <c r="D2550">
        <v>44561.394530999998</v>
      </c>
      <c r="E2550">
        <v>46091.390625</v>
      </c>
      <c r="F2550">
        <v>46091.390625</v>
      </c>
      <c r="G2550">
        <v>49007762488</v>
      </c>
    </row>
    <row r="2551" spans="1:7">
      <c r="A2551" s="12">
        <v>44448</v>
      </c>
      <c r="B2551">
        <v>45774.742187999997</v>
      </c>
      <c r="C2551">
        <v>47261.949219000002</v>
      </c>
      <c r="D2551">
        <v>45669.738280999998</v>
      </c>
      <c r="E2551">
        <v>46391.421875</v>
      </c>
      <c r="F2551">
        <v>46391.421875</v>
      </c>
      <c r="G2551">
        <v>38672657013</v>
      </c>
    </row>
    <row r="2552" spans="1:7">
      <c r="A2552" s="12">
        <v>44449</v>
      </c>
      <c r="B2552">
        <v>46396.664062999997</v>
      </c>
      <c r="C2552">
        <v>47031.742187999997</v>
      </c>
      <c r="D2552">
        <v>44344.484375</v>
      </c>
      <c r="E2552">
        <v>44883.910155999998</v>
      </c>
      <c r="F2552">
        <v>44883.910155999998</v>
      </c>
      <c r="G2552">
        <v>39154666597</v>
      </c>
    </row>
    <row r="2553" spans="1:7">
      <c r="A2553" s="12">
        <v>44450</v>
      </c>
      <c r="B2553">
        <v>44869.839844000002</v>
      </c>
      <c r="C2553">
        <v>45969.292969000002</v>
      </c>
      <c r="D2553">
        <v>44818.265625</v>
      </c>
      <c r="E2553">
        <v>45201.457030999998</v>
      </c>
      <c r="F2553">
        <v>45201.457030999998</v>
      </c>
      <c r="G2553">
        <v>34499835245</v>
      </c>
    </row>
    <row r="2554" spans="1:7">
      <c r="A2554" s="12">
        <v>44451</v>
      </c>
      <c r="B2554">
        <v>45206.628905999998</v>
      </c>
      <c r="C2554">
        <v>46364.878905999998</v>
      </c>
      <c r="D2554">
        <v>44790.460937999997</v>
      </c>
      <c r="E2554">
        <v>46063.269530999998</v>
      </c>
      <c r="F2554">
        <v>46063.269530999998</v>
      </c>
      <c r="G2554">
        <v>27881980161</v>
      </c>
    </row>
    <row r="2555" spans="1:7">
      <c r="A2555" s="12">
        <v>44452</v>
      </c>
      <c r="B2555">
        <v>46057.214844000002</v>
      </c>
      <c r="C2555">
        <v>46598.679687999997</v>
      </c>
      <c r="D2555">
        <v>43591.320312999997</v>
      </c>
      <c r="E2555">
        <v>44963.074219000002</v>
      </c>
      <c r="F2555">
        <v>44963.074219000002</v>
      </c>
      <c r="G2555">
        <v>40969943253</v>
      </c>
    </row>
    <row r="2556" spans="1:7">
      <c r="A2556" s="12">
        <v>44453</v>
      </c>
      <c r="B2556">
        <v>44960.050780999998</v>
      </c>
      <c r="C2556">
        <v>47218.125</v>
      </c>
      <c r="D2556">
        <v>44752.332030999998</v>
      </c>
      <c r="E2556">
        <v>47092.492187999997</v>
      </c>
      <c r="F2556">
        <v>47092.492187999997</v>
      </c>
      <c r="G2556">
        <v>38652152880</v>
      </c>
    </row>
    <row r="2557" spans="1:7">
      <c r="A2557" s="12">
        <v>44454</v>
      </c>
      <c r="B2557">
        <v>47098</v>
      </c>
      <c r="C2557">
        <v>48450.46875</v>
      </c>
      <c r="D2557">
        <v>46773.328125</v>
      </c>
      <c r="E2557">
        <v>48176.347655999998</v>
      </c>
      <c r="F2557">
        <v>48176.347655999998</v>
      </c>
      <c r="G2557">
        <v>30484496466</v>
      </c>
    </row>
    <row r="2558" spans="1:7">
      <c r="A2558" s="12">
        <v>44455</v>
      </c>
      <c r="B2558">
        <v>48158.90625</v>
      </c>
      <c r="C2558">
        <v>48486.828125</v>
      </c>
      <c r="D2558">
        <v>47079.558594000002</v>
      </c>
      <c r="E2558">
        <v>47783.359375</v>
      </c>
      <c r="F2558">
        <v>47783.359375</v>
      </c>
      <c r="G2558">
        <v>31764293754</v>
      </c>
    </row>
    <row r="2559" spans="1:7">
      <c r="A2559" s="12">
        <v>44456</v>
      </c>
      <c r="B2559">
        <v>47771.003905999998</v>
      </c>
      <c r="C2559">
        <v>48160.921875</v>
      </c>
      <c r="D2559">
        <v>46832.523437999997</v>
      </c>
      <c r="E2559">
        <v>47267.519530999998</v>
      </c>
      <c r="F2559">
        <v>47267.519530999998</v>
      </c>
      <c r="G2559">
        <v>28727713711</v>
      </c>
    </row>
    <row r="2560" spans="1:7">
      <c r="A2560" s="12">
        <v>44457</v>
      </c>
      <c r="B2560">
        <v>47273.527344000002</v>
      </c>
      <c r="C2560">
        <v>48791.78125</v>
      </c>
      <c r="D2560">
        <v>47087.285155999998</v>
      </c>
      <c r="E2560">
        <v>48278.363280999998</v>
      </c>
      <c r="F2560">
        <v>48278.363280999998</v>
      </c>
      <c r="G2560">
        <v>28575630451</v>
      </c>
    </row>
    <row r="2561" spans="1:7">
      <c r="A2561" s="12">
        <v>44458</v>
      </c>
      <c r="B2561">
        <v>48268.855469000002</v>
      </c>
      <c r="C2561">
        <v>48328.367187999997</v>
      </c>
      <c r="D2561">
        <v>46919.804687999997</v>
      </c>
      <c r="E2561">
        <v>47260.21875</v>
      </c>
      <c r="F2561">
        <v>47260.21875</v>
      </c>
      <c r="G2561">
        <v>26967722648</v>
      </c>
    </row>
    <row r="2562" spans="1:7">
      <c r="A2562" s="12">
        <v>44459</v>
      </c>
      <c r="B2562">
        <v>47261.40625</v>
      </c>
      <c r="C2562">
        <v>47328.199219000002</v>
      </c>
      <c r="D2562">
        <v>42598.914062999997</v>
      </c>
      <c r="E2562">
        <v>42843.800780999998</v>
      </c>
      <c r="F2562">
        <v>42843.800780999998</v>
      </c>
      <c r="G2562">
        <v>43909845642</v>
      </c>
    </row>
    <row r="2563" spans="1:7">
      <c r="A2563" s="12">
        <v>44460</v>
      </c>
      <c r="B2563">
        <v>43012.234375</v>
      </c>
      <c r="C2563">
        <v>43607.609375</v>
      </c>
      <c r="D2563">
        <v>39787.609375</v>
      </c>
      <c r="E2563">
        <v>40693.675780999998</v>
      </c>
      <c r="F2563">
        <v>40693.675780999998</v>
      </c>
      <c r="G2563">
        <v>48701090088</v>
      </c>
    </row>
    <row r="2564" spans="1:7">
      <c r="A2564" s="12">
        <v>44461</v>
      </c>
      <c r="B2564">
        <v>40677.953125</v>
      </c>
      <c r="C2564">
        <v>43978.621094000002</v>
      </c>
      <c r="D2564">
        <v>40625.632812999997</v>
      </c>
      <c r="E2564">
        <v>43574.507812999997</v>
      </c>
      <c r="F2564">
        <v>43574.507812999997</v>
      </c>
      <c r="G2564">
        <v>38139709246</v>
      </c>
    </row>
    <row r="2565" spans="1:7">
      <c r="A2565" s="12">
        <v>44462</v>
      </c>
      <c r="B2565">
        <v>43560.296875</v>
      </c>
      <c r="C2565">
        <v>44942.175780999998</v>
      </c>
      <c r="D2565">
        <v>43109.339844000002</v>
      </c>
      <c r="E2565">
        <v>44895.097655999998</v>
      </c>
      <c r="F2565">
        <v>44895.097655999998</v>
      </c>
      <c r="G2565">
        <v>34244064430</v>
      </c>
    </row>
    <row r="2566" spans="1:7">
      <c r="A2566" s="12">
        <v>44463</v>
      </c>
      <c r="B2566">
        <v>44894.300780999998</v>
      </c>
      <c r="C2566">
        <v>45080.492187999997</v>
      </c>
      <c r="D2566">
        <v>40936.558594000002</v>
      </c>
      <c r="E2566">
        <v>42839.75</v>
      </c>
      <c r="F2566">
        <v>42839.75</v>
      </c>
      <c r="G2566">
        <v>42839345714</v>
      </c>
    </row>
    <row r="2567" spans="1:7">
      <c r="A2567" s="12">
        <v>44464</v>
      </c>
      <c r="B2567">
        <v>42840.890625</v>
      </c>
      <c r="C2567">
        <v>42996.257812999997</v>
      </c>
      <c r="D2567">
        <v>41759.921875</v>
      </c>
      <c r="E2567">
        <v>42716.59375</v>
      </c>
      <c r="F2567">
        <v>42716.59375</v>
      </c>
      <c r="G2567">
        <v>31604717236</v>
      </c>
    </row>
    <row r="2568" spans="1:7">
      <c r="A2568" s="12">
        <v>44465</v>
      </c>
      <c r="B2568">
        <v>42721.628905999998</v>
      </c>
      <c r="C2568">
        <v>43919.300780999998</v>
      </c>
      <c r="D2568">
        <v>40848.460937999997</v>
      </c>
      <c r="E2568">
        <v>43208.539062999997</v>
      </c>
      <c r="F2568">
        <v>43208.539062999997</v>
      </c>
      <c r="G2568">
        <v>30661222077</v>
      </c>
    </row>
    <row r="2569" spans="1:7">
      <c r="A2569" s="12">
        <v>44466</v>
      </c>
      <c r="B2569">
        <v>43234.183594000002</v>
      </c>
      <c r="C2569">
        <v>44313.246094000002</v>
      </c>
      <c r="D2569">
        <v>42190.632812999997</v>
      </c>
      <c r="E2569">
        <v>42235.730469000002</v>
      </c>
      <c r="F2569">
        <v>42235.730469000002</v>
      </c>
      <c r="G2569">
        <v>30980029059</v>
      </c>
    </row>
    <row r="2570" spans="1:7">
      <c r="A2570" s="12">
        <v>44467</v>
      </c>
      <c r="B2570">
        <v>42200.898437999997</v>
      </c>
      <c r="C2570">
        <v>42775.144530999998</v>
      </c>
      <c r="D2570">
        <v>40931.664062999997</v>
      </c>
      <c r="E2570">
        <v>41034.542969000002</v>
      </c>
      <c r="F2570">
        <v>41034.542969000002</v>
      </c>
      <c r="G2570">
        <v>30214940550</v>
      </c>
    </row>
    <row r="2571" spans="1:7">
      <c r="A2571" s="12">
        <v>44468</v>
      </c>
      <c r="B2571">
        <v>41064.984375</v>
      </c>
      <c r="C2571">
        <v>42545.257812999997</v>
      </c>
      <c r="D2571">
        <v>40829.667969000002</v>
      </c>
      <c r="E2571">
        <v>41564.363280999998</v>
      </c>
      <c r="F2571">
        <v>41564.363280999998</v>
      </c>
      <c r="G2571">
        <v>30602359905</v>
      </c>
    </row>
    <row r="2572" spans="1:7">
      <c r="A2572" s="12">
        <v>44469</v>
      </c>
      <c r="B2572">
        <v>41551.269530999998</v>
      </c>
      <c r="C2572">
        <v>44092.601562999997</v>
      </c>
      <c r="D2572">
        <v>41444.582030999998</v>
      </c>
      <c r="E2572">
        <v>43790.894530999998</v>
      </c>
      <c r="F2572">
        <v>43790.894530999998</v>
      </c>
      <c r="G2572">
        <v>31141681925</v>
      </c>
    </row>
    <row r="2573" spans="1:7">
      <c r="A2573" s="12">
        <v>44470</v>
      </c>
      <c r="B2573">
        <v>43816.742187999997</v>
      </c>
      <c r="C2573">
        <v>48436.011719000002</v>
      </c>
      <c r="D2573">
        <v>43320.023437999997</v>
      </c>
      <c r="E2573">
        <v>48116.941405999998</v>
      </c>
      <c r="F2573">
        <v>48116.941405999998</v>
      </c>
      <c r="G2573">
        <v>42850641582</v>
      </c>
    </row>
    <row r="2574" spans="1:7">
      <c r="A2574" s="12">
        <v>44471</v>
      </c>
      <c r="B2574">
        <v>48137.46875</v>
      </c>
      <c r="C2574">
        <v>48282.0625</v>
      </c>
      <c r="D2574">
        <v>47465.496094000002</v>
      </c>
      <c r="E2574">
        <v>47711.488280999998</v>
      </c>
      <c r="F2574">
        <v>47711.488280999998</v>
      </c>
      <c r="G2574">
        <v>30614346492</v>
      </c>
    </row>
    <row r="2575" spans="1:7">
      <c r="A2575" s="12">
        <v>44472</v>
      </c>
      <c r="B2575">
        <v>47680.027344000002</v>
      </c>
      <c r="C2575">
        <v>49130.691405999998</v>
      </c>
      <c r="D2575">
        <v>47157.289062999997</v>
      </c>
      <c r="E2575">
        <v>48199.953125</v>
      </c>
      <c r="F2575">
        <v>48199.953125</v>
      </c>
      <c r="G2575">
        <v>26638115879</v>
      </c>
    </row>
    <row r="2576" spans="1:7">
      <c r="A2576" s="12">
        <v>44473</v>
      </c>
      <c r="B2576">
        <v>48208.90625</v>
      </c>
      <c r="C2576">
        <v>49456.777344000002</v>
      </c>
      <c r="D2576">
        <v>47045.003905999998</v>
      </c>
      <c r="E2576">
        <v>49112.902344000002</v>
      </c>
      <c r="F2576">
        <v>49112.902344000002</v>
      </c>
      <c r="G2576">
        <v>33383173002</v>
      </c>
    </row>
    <row r="2577" spans="1:7">
      <c r="A2577" s="12">
        <v>44474</v>
      </c>
      <c r="B2577">
        <v>49174.960937999997</v>
      </c>
      <c r="C2577">
        <v>51839.984375</v>
      </c>
      <c r="D2577">
        <v>49072.839844000002</v>
      </c>
      <c r="E2577">
        <v>51514.8125</v>
      </c>
      <c r="F2577">
        <v>51514.8125</v>
      </c>
      <c r="G2577">
        <v>35873904236</v>
      </c>
    </row>
    <row r="2578" spans="1:7">
      <c r="A2578" s="12">
        <v>44475</v>
      </c>
      <c r="B2578">
        <v>51486.664062999997</v>
      </c>
      <c r="C2578">
        <v>55568.464844000002</v>
      </c>
      <c r="D2578">
        <v>50488.191405999998</v>
      </c>
      <c r="E2578">
        <v>55361.449219000002</v>
      </c>
      <c r="F2578">
        <v>55361.449219000002</v>
      </c>
      <c r="G2578">
        <v>49034730168</v>
      </c>
    </row>
    <row r="2579" spans="1:7">
      <c r="A2579" s="12">
        <v>44476</v>
      </c>
      <c r="B2579">
        <v>55338.625</v>
      </c>
      <c r="C2579">
        <v>55338.625</v>
      </c>
      <c r="D2579">
        <v>53525.46875</v>
      </c>
      <c r="E2579">
        <v>53805.984375</v>
      </c>
      <c r="F2579">
        <v>53805.984375</v>
      </c>
      <c r="G2579">
        <v>36807860413</v>
      </c>
    </row>
    <row r="2580" spans="1:7">
      <c r="A2580" s="12">
        <v>44477</v>
      </c>
      <c r="B2580">
        <v>53802.144530999998</v>
      </c>
      <c r="C2580">
        <v>55922.980469000002</v>
      </c>
      <c r="D2580">
        <v>53688.054687999997</v>
      </c>
      <c r="E2580">
        <v>53967.847655999998</v>
      </c>
      <c r="F2580">
        <v>53967.847655999998</v>
      </c>
      <c r="G2580">
        <v>34800873924</v>
      </c>
    </row>
    <row r="2581" spans="1:7">
      <c r="A2581" s="12">
        <v>44478</v>
      </c>
      <c r="B2581">
        <v>53929.78125</v>
      </c>
      <c r="C2581">
        <v>55397.945312999997</v>
      </c>
      <c r="D2581">
        <v>53735.144530999998</v>
      </c>
      <c r="E2581">
        <v>54968.222655999998</v>
      </c>
      <c r="F2581">
        <v>54968.222655999998</v>
      </c>
      <c r="G2581">
        <v>32491211414</v>
      </c>
    </row>
    <row r="2582" spans="1:7">
      <c r="A2582" s="12">
        <v>44479</v>
      </c>
      <c r="B2582">
        <v>54952.820312999997</v>
      </c>
      <c r="C2582">
        <v>56401.304687999997</v>
      </c>
      <c r="D2582">
        <v>54264.257812999997</v>
      </c>
      <c r="E2582">
        <v>54771.578125</v>
      </c>
      <c r="F2582">
        <v>54771.578125</v>
      </c>
      <c r="G2582">
        <v>39527792364</v>
      </c>
    </row>
    <row r="2583" spans="1:7">
      <c r="A2583" s="12">
        <v>44480</v>
      </c>
      <c r="B2583">
        <v>54734.125</v>
      </c>
      <c r="C2583">
        <v>57793.039062999997</v>
      </c>
      <c r="D2583">
        <v>54519.765625</v>
      </c>
      <c r="E2583">
        <v>57484.789062999997</v>
      </c>
      <c r="F2583">
        <v>57484.789062999997</v>
      </c>
      <c r="G2583">
        <v>42637331698</v>
      </c>
    </row>
    <row r="2584" spans="1:7">
      <c r="A2584" s="12">
        <v>44481</v>
      </c>
      <c r="B2584">
        <v>57526.832030999998</v>
      </c>
      <c r="C2584">
        <v>57627.878905999998</v>
      </c>
      <c r="D2584">
        <v>54477.972655999998</v>
      </c>
      <c r="E2584">
        <v>56041.058594000002</v>
      </c>
      <c r="F2584">
        <v>56041.058594000002</v>
      </c>
      <c r="G2584">
        <v>41083758949</v>
      </c>
    </row>
    <row r="2585" spans="1:7">
      <c r="A2585" s="12">
        <v>44482</v>
      </c>
      <c r="B2585">
        <v>56038.257812999997</v>
      </c>
      <c r="C2585">
        <v>57688.660155999998</v>
      </c>
      <c r="D2585">
        <v>54370.972655999998</v>
      </c>
      <c r="E2585">
        <v>57401.097655999998</v>
      </c>
      <c r="F2585">
        <v>57401.097655999998</v>
      </c>
      <c r="G2585">
        <v>41684252783</v>
      </c>
    </row>
    <row r="2586" spans="1:7">
      <c r="A2586" s="12">
        <v>44483</v>
      </c>
      <c r="B2586">
        <v>57372.832030999998</v>
      </c>
      <c r="C2586">
        <v>58478.734375</v>
      </c>
      <c r="D2586">
        <v>56957.074219000002</v>
      </c>
      <c r="E2586">
        <v>57321.523437999997</v>
      </c>
      <c r="F2586">
        <v>57321.523437999997</v>
      </c>
      <c r="G2586">
        <v>36615791366</v>
      </c>
    </row>
    <row r="2587" spans="1:7">
      <c r="A2587" s="12">
        <v>44484</v>
      </c>
      <c r="B2587">
        <v>57345.902344000002</v>
      </c>
      <c r="C2587">
        <v>62757.128905999998</v>
      </c>
      <c r="D2587">
        <v>56868.144530999998</v>
      </c>
      <c r="E2587">
        <v>61593.949219000002</v>
      </c>
      <c r="F2587">
        <v>61593.949219000002</v>
      </c>
      <c r="G2587">
        <v>51780081801</v>
      </c>
    </row>
    <row r="2588" spans="1:7">
      <c r="A2588" s="12">
        <v>44485</v>
      </c>
      <c r="B2588">
        <v>61609.527344000002</v>
      </c>
      <c r="C2588">
        <v>62274.476562999997</v>
      </c>
      <c r="D2588">
        <v>60206.121094000002</v>
      </c>
      <c r="E2588">
        <v>60892.179687999997</v>
      </c>
      <c r="F2588">
        <v>60892.179687999997</v>
      </c>
      <c r="G2588">
        <v>34250964237</v>
      </c>
    </row>
    <row r="2589" spans="1:7">
      <c r="A2589" s="12">
        <v>44486</v>
      </c>
      <c r="B2589">
        <v>60887.652344000002</v>
      </c>
      <c r="C2589">
        <v>61645.523437999997</v>
      </c>
      <c r="D2589">
        <v>59164.46875</v>
      </c>
      <c r="E2589">
        <v>61553.617187999997</v>
      </c>
      <c r="F2589">
        <v>61553.617187999997</v>
      </c>
      <c r="G2589">
        <v>29032367511</v>
      </c>
    </row>
    <row r="2590" spans="1:7">
      <c r="A2590" s="12">
        <v>44487</v>
      </c>
      <c r="B2590">
        <v>61548.804687999997</v>
      </c>
      <c r="C2590">
        <v>62614.660155999998</v>
      </c>
      <c r="D2590">
        <v>60012.757812999997</v>
      </c>
      <c r="E2590">
        <v>62026.078125</v>
      </c>
      <c r="F2590">
        <v>62026.078125</v>
      </c>
      <c r="G2590">
        <v>38055562075</v>
      </c>
    </row>
    <row r="2591" spans="1:7">
      <c r="A2591" s="12">
        <v>44488</v>
      </c>
      <c r="B2591">
        <v>62043.164062999997</v>
      </c>
      <c r="C2591">
        <v>64434.535155999998</v>
      </c>
      <c r="D2591">
        <v>61622.933594000002</v>
      </c>
      <c r="E2591">
        <v>64261.992187999997</v>
      </c>
      <c r="F2591">
        <v>64261.992187999997</v>
      </c>
      <c r="G2591">
        <v>40471196346</v>
      </c>
    </row>
    <row r="2592" spans="1:7">
      <c r="A2592" s="12">
        <v>44489</v>
      </c>
      <c r="B2592">
        <v>64284.585937999997</v>
      </c>
      <c r="C2592">
        <v>66930.390625</v>
      </c>
      <c r="D2592">
        <v>63610.675780999998</v>
      </c>
      <c r="E2592">
        <v>65992.835938000004</v>
      </c>
      <c r="F2592">
        <v>65992.835938000004</v>
      </c>
      <c r="G2592">
        <v>40788955582</v>
      </c>
    </row>
    <row r="2593" spans="1:7">
      <c r="A2593" s="12">
        <v>44490</v>
      </c>
      <c r="B2593">
        <v>66002.234375</v>
      </c>
      <c r="C2593">
        <v>66600.546875</v>
      </c>
      <c r="D2593">
        <v>62117.410155999998</v>
      </c>
      <c r="E2593">
        <v>62210.171875</v>
      </c>
      <c r="F2593">
        <v>62210.171875</v>
      </c>
      <c r="G2593">
        <v>45908121370</v>
      </c>
    </row>
    <row r="2594" spans="1:7">
      <c r="A2594" s="12">
        <v>44491</v>
      </c>
      <c r="B2594">
        <v>62237.890625</v>
      </c>
      <c r="C2594">
        <v>63715.023437999997</v>
      </c>
      <c r="D2594">
        <v>60122.796875</v>
      </c>
      <c r="E2594">
        <v>60692.265625</v>
      </c>
      <c r="F2594">
        <v>60692.265625</v>
      </c>
      <c r="G2594">
        <v>38434082775</v>
      </c>
    </row>
    <row r="2595" spans="1:7">
      <c r="A2595" s="12">
        <v>44492</v>
      </c>
      <c r="B2595">
        <v>60694.628905999998</v>
      </c>
      <c r="C2595">
        <v>61743.878905999998</v>
      </c>
      <c r="D2595">
        <v>59826.523437999997</v>
      </c>
      <c r="E2595">
        <v>61393.617187999997</v>
      </c>
      <c r="F2595">
        <v>61393.617187999997</v>
      </c>
      <c r="G2595">
        <v>26882546034</v>
      </c>
    </row>
    <row r="2596" spans="1:7">
      <c r="A2596" s="12">
        <v>44493</v>
      </c>
      <c r="B2596">
        <v>61368.34375</v>
      </c>
      <c r="C2596">
        <v>61505.804687999997</v>
      </c>
      <c r="D2596">
        <v>59643.34375</v>
      </c>
      <c r="E2596">
        <v>60930.835937999997</v>
      </c>
      <c r="F2596">
        <v>60930.835937999997</v>
      </c>
      <c r="G2596">
        <v>27316183882</v>
      </c>
    </row>
    <row r="2597" spans="1:7">
      <c r="A2597" s="12">
        <v>44494</v>
      </c>
      <c r="B2597">
        <v>60893.925780999998</v>
      </c>
      <c r="C2597">
        <v>63729.324219000002</v>
      </c>
      <c r="D2597">
        <v>60691.800780999998</v>
      </c>
      <c r="E2597">
        <v>63039.824219000002</v>
      </c>
      <c r="F2597">
        <v>63039.824219000002</v>
      </c>
      <c r="G2597">
        <v>31064911614</v>
      </c>
    </row>
    <row r="2598" spans="1:7">
      <c r="A2598" s="12">
        <v>44495</v>
      </c>
      <c r="B2598">
        <v>63032.761719000002</v>
      </c>
      <c r="C2598">
        <v>63229.027344000002</v>
      </c>
      <c r="D2598">
        <v>59991.160155999998</v>
      </c>
      <c r="E2598">
        <v>60363.792969000002</v>
      </c>
      <c r="F2598">
        <v>60363.792969000002</v>
      </c>
      <c r="G2598">
        <v>34878965587</v>
      </c>
    </row>
    <row r="2599" spans="1:7">
      <c r="A2599" s="12">
        <v>44496</v>
      </c>
      <c r="B2599">
        <v>60352</v>
      </c>
      <c r="C2599">
        <v>61435.183594000002</v>
      </c>
      <c r="D2599">
        <v>58208.1875</v>
      </c>
      <c r="E2599">
        <v>58482.386719000002</v>
      </c>
      <c r="F2599">
        <v>58482.386719000002</v>
      </c>
      <c r="G2599">
        <v>43657076893</v>
      </c>
    </row>
    <row r="2600" spans="1:7">
      <c r="A2600" s="12">
        <v>44497</v>
      </c>
      <c r="B2600">
        <v>58470.730469000002</v>
      </c>
      <c r="C2600">
        <v>62128.632812999997</v>
      </c>
      <c r="D2600">
        <v>58206.917969000002</v>
      </c>
      <c r="E2600">
        <v>60622.136719000002</v>
      </c>
      <c r="F2600">
        <v>60622.136719000002</v>
      </c>
      <c r="G2600">
        <v>45257083247</v>
      </c>
    </row>
    <row r="2601" spans="1:7">
      <c r="A2601" s="12">
        <v>44498</v>
      </c>
      <c r="B2601">
        <v>60624.871094000002</v>
      </c>
      <c r="C2601">
        <v>62927.609375</v>
      </c>
      <c r="D2601">
        <v>60329.964844000002</v>
      </c>
      <c r="E2601">
        <v>62227.964844000002</v>
      </c>
      <c r="F2601">
        <v>62227.964844000002</v>
      </c>
      <c r="G2601">
        <v>36856881767</v>
      </c>
    </row>
    <row r="2602" spans="1:7">
      <c r="A2602" s="12">
        <v>44499</v>
      </c>
      <c r="B2602">
        <v>62239.363280999998</v>
      </c>
      <c r="C2602">
        <v>62330.144530999998</v>
      </c>
      <c r="D2602">
        <v>60918.386719000002</v>
      </c>
      <c r="E2602">
        <v>61888.832030999998</v>
      </c>
      <c r="F2602">
        <v>61888.832030999998</v>
      </c>
      <c r="G2602">
        <v>32157938616</v>
      </c>
    </row>
    <row r="2603" spans="1:7">
      <c r="A2603" s="12">
        <v>44500</v>
      </c>
      <c r="B2603">
        <v>61850.488280999998</v>
      </c>
      <c r="C2603">
        <v>62406.171875</v>
      </c>
      <c r="D2603">
        <v>60074.328125</v>
      </c>
      <c r="E2603">
        <v>61318.957030999998</v>
      </c>
      <c r="F2603">
        <v>61318.957030999998</v>
      </c>
      <c r="G2603">
        <v>32241199927</v>
      </c>
    </row>
    <row r="2604" spans="1:7">
      <c r="A2604" s="12">
        <v>44501</v>
      </c>
      <c r="B2604">
        <v>61320.449219000002</v>
      </c>
      <c r="C2604">
        <v>62419.003905999998</v>
      </c>
      <c r="D2604">
        <v>59695.183594000002</v>
      </c>
      <c r="E2604">
        <v>61004.40625</v>
      </c>
      <c r="F2604">
        <v>61004.40625</v>
      </c>
      <c r="G2604">
        <v>36150572843</v>
      </c>
    </row>
    <row r="2605" spans="1:7">
      <c r="A2605" s="12">
        <v>44502</v>
      </c>
      <c r="B2605">
        <v>60963.253905999998</v>
      </c>
      <c r="C2605">
        <v>64242.792969000002</v>
      </c>
      <c r="D2605">
        <v>60673.054687999997</v>
      </c>
      <c r="E2605">
        <v>63226.402344000002</v>
      </c>
      <c r="F2605">
        <v>63226.402344000002</v>
      </c>
      <c r="G2605">
        <v>37746665647</v>
      </c>
    </row>
    <row r="2606" spans="1:7">
      <c r="A2606" s="12">
        <v>44503</v>
      </c>
      <c r="B2606">
        <v>63254.335937999997</v>
      </c>
      <c r="C2606">
        <v>63516.9375</v>
      </c>
      <c r="D2606">
        <v>61184.238280999998</v>
      </c>
      <c r="E2606">
        <v>62970.046875</v>
      </c>
      <c r="F2606">
        <v>62970.046875</v>
      </c>
      <c r="G2606">
        <v>36124731509</v>
      </c>
    </row>
    <row r="2607" spans="1:7">
      <c r="A2607" s="12">
        <v>44504</v>
      </c>
      <c r="B2607">
        <v>62941.804687999997</v>
      </c>
      <c r="C2607">
        <v>63123.289062999997</v>
      </c>
      <c r="D2607">
        <v>60799.664062999997</v>
      </c>
      <c r="E2607">
        <v>61452.230469000002</v>
      </c>
      <c r="F2607">
        <v>61452.230469000002</v>
      </c>
      <c r="G2607">
        <v>32615846901</v>
      </c>
    </row>
    <row r="2608" spans="1:7">
      <c r="A2608" s="12">
        <v>44505</v>
      </c>
      <c r="B2608">
        <v>61460.078125</v>
      </c>
      <c r="C2608">
        <v>62541.46875</v>
      </c>
      <c r="D2608">
        <v>60844.609375</v>
      </c>
      <c r="E2608">
        <v>61125.675780999998</v>
      </c>
      <c r="F2608">
        <v>61125.675780999998</v>
      </c>
      <c r="G2608">
        <v>30605102446</v>
      </c>
    </row>
    <row r="2609" spans="1:7">
      <c r="A2609" s="12">
        <v>44506</v>
      </c>
      <c r="B2609">
        <v>61068.875</v>
      </c>
      <c r="C2609">
        <v>61590.683594000002</v>
      </c>
      <c r="D2609">
        <v>60163.78125</v>
      </c>
      <c r="E2609">
        <v>61527.480469000002</v>
      </c>
      <c r="F2609">
        <v>61527.480469000002</v>
      </c>
      <c r="G2609">
        <v>29094934221</v>
      </c>
    </row>
    <row r="2610" spans="1:7">
      <c r="A2610" s="12">
        <v>44507</v>
      </c>
      <c r="B2610">
        <v>61554.921875</v>
      </c>
      <c r="C2610">
        <v>63326.988280999998</v>
      </c>
      <c r="D2610">
        <v>61432.488280999998</v>
      </c>
      <c r="E2610">
        <v>63326.988280999998</v>
      </c>
      <c r="F2610">
        <v>63326.988280999998</v>
      </c>
      <c r="G2610">
        <v>24726754302</v>
      </c>
    </row>
    <row r="2611" spans="1:7">
      <c r="A2611" s="12">
        <v>44508</v>
      </c>
      <c r="B2611">
        <v>63344.066405999998</v>
      </c>
      <c r="C2611">
        <v>67673.742188000004</v>
      </c>
      <c r="D2611">
        <v>63344.066405999998</v>
      </c>
      <c r="E2611">
        <v>67566.828125</v>
      </c>
      <c r="F2611">
        <v>67566.828125</v>
      </c>
      <c r="G2611">
        <v>41125608330</v>
      </c>
    </row>
    <row r="2612" spans="1:7">
      <c r="A2612" s="12">
        <v>44509</v>
      </c>
      <c r="B2612">
        <v>67549.734375</v>
      </c>
      <c r="C2612">
        <v>68530.335938000004</v>
      </c>
      <c r="D2612">
        <v>66382.0625</v>
      </c>
      <c r="E2612">
        <v>66971.828125</v>
      </c>
      <c r="F2612">
        <v>66971.828125</v>
      </c>
      <c r="G2612">
        <v>42357991721</v>
      </c>
    </row>
    <row r="2613" spans="1:7">
      <c r="A2613" s="12">
        <v>44510</v>
      </c>
      <c r="B2613">
        <v>66953.335938000004</v>
      </c>
      <c r="C2613">
        <v>68789.625</v>
      </c>
      <c r="D2613">
        <v>63208.113280999998</v>
      </c>
      <c r="E2613">
        <v>64995.230469000002</v>
      </c>
      <c r="F2613">
        <v>64995.230469000002</v>
      </c>
      <c r="G2613">
        <v>48730828378</v>
      </c>
    </row>
    <row r="2614" spans="1:7">
      <c r="A2614" s="12">
        <v>44511</v>
      </c>
      <c r="B2614">
        <v>64978.890625</v>
      </c>
      <c r="C2614">
        <v>65579.015625</v>
      </c>
      <c r="D2614">
        <v>64180.488280999998</v>
      </c>
      <c r="E2614">
        <v>64949.960937999997</v>
      </c>
      <c r="F2614">
        <v>64949.960937999997</v>
      </c>
      <c r="G2614">
        <v>35880633236</v>
      </c>
    </row>
    <row r="2615" spans="1:7">
      <c r="A2615" s="12">
        <v>44512</v>
      </c>
      <c r="B2615">
        <v>64863.980469000002</v>
      </c>
      <c r="C2615">
        <v>65460.816405999998</v>
      </c>
      <c r="D2615">
        <v>62333.914062999997</v>
      </c>
      <c r="E2615">
        <v>64155.941405999998</v>
      </c>
      <c r="F2615">
        <v>64155.941405999998</v>
      </c>
      <c r="G2615">
        <v>36084893887</v>
      </c>
    </row>
    <row r="2616" spans="1:7">
      <c r="A2616" s="12">
        <v>44513</v>
      </c>
      <c r="B2616">
        <v>64158.121094000002</v>
      </c>
      <c r="C2616">
        <v>64915.675780999998</v>
      </c>
      <c r="D2616">
        <v>63303.734375</v>
      </c>
      <c r="E2616">
        <v>64469.527344000002</v>
      </c>
      <c r="F2616">
        <v>64469.527344000002</v>
      </c>
      <c r="G2616">
        <v>30474228777</v>
      </c>
    </row>
    <row r="2617" spans="1:7">
      <c r="A2617" s="12">
        <v>44514</v>
      </c>
      <c r="B2617">
        <v>64455.371094000002</v>
      </c>
      <c r="C2617">
        <v>65495.179687999997</v>
      </c>
      <c r="D2617">
        <v>63647.808594000002</v>
      </c>
      <c r="E2617">
        <v>65466.839844000002</v>
      </c>
      <c r="F2617">
        <v>65466.839844000002</v>
      </c>
      <c r="G2617">
        <v>25122092191</v>
      </c>
    </row>
    <row r="2618" spans="1:7">
      <c r="A2618" s="12">
        <v>44515</v>
      </c>
      <c r="B2618">
        <v>65521.289062999997</v>
      </c>
      <c r="C2618">
        <v>66281.570313000004</v>
      </c>
      <c r="D2618">
        <v>63548.144530999998</v>
      </c>
      <c r="E2618">
        <v>63557.871094000002</v>
      </c>
      <c r="F2618">
        <v>63557.871094000002</v>
      </c>
      <c r="G2618">
        <v>30558763548</v>
      </c>
    </row>
    <row r="2619" spans="1:7">
      <c r="A2619" s="12">
        <v>44516</v>
      </c>
      <c r="B2619">
        <v>63721.195312999997</v>
      </c>
      <c r="C2619">
        <v>63721.195312999997</v>
      </c>
      <c r="D2619">
        <v>59016.335937999997</v>
      </c>
      <c r="E2619">
        <v>60161.246094000002</v>
      </c>
      <c r="F2619">
        <v>60161.246094000002</v>
      </c>
      <c r="G2619">
        <v>46844335592</v>
      </c>
    </row>
    <row r="2620" spans="1:7">
      <c r="A2620" s="12">
        <v>44517</v>
      </c>
      <c r="B2620">
        <v>60139.621094000002</v>
      </c>
      <c r="C2620">
        <v>60823.609375</v>
      </c>
      <c r="D2620">
        <v>58515.410155999998</v>
      </c>
      <c r="E2620">
        <v>60368.011719000002</v>
      </c>
      <c r="F2620">
        <v>60368.011719000002</v>
      </c>
      <c r="G2620">
        <v>39178392930</v>
      </c>
    </row>
    <row r="2621" spans="1:7">
      <c r="A2621" s="12">
        <v>44518</v>
      </c>
      <c r="B2621">
        <v>60360.136719000002</v>
      </c>
      <c r="C2621">
        <v>60948.5</v>
      </c>
      <c r="D2621">
        <v>56550.792969000002</v>
      </c>
      <c r="E2621">
        <v>56942.136719000002</v>
      </c>
      <c r="F2621">
        <v>56942.136719000002</v>
      </c>
      <c r="G2621">
        <v>41388338699</v>
      </c>
    </row>
    <row r="2622" spans="1:7">
      <c r="A2622" s="12">
        <v>44519</v>
      </c>
      <c r="B2622">
        <v>56896.128905999998</v>
      </c>
      <c r="C2622">
        <v>58351.113280999998</v>
      </c>
      <c r="D2622">
        <v>55705.179687999997</v>
      </c>
      <c r="E2622">
        <v>58119.578125</v>
      </c>
      <c r="F2622">
        <v>58119.578125</v>
      </c>
      <c r="G2622">
        <v>38702407772</v>
      </c>
    </row>
    <row r="2623" spans="1:7">
      <c r="A2623" s="12">
        <v>44520</v>
      </c>
      <c r="B2623">
        <v>58115.082030999998</v>
      </c>
      <c r="C2623">
        <v>59859.878905999998</v>
      </c>
      <c r="D2623">
        <v>57469.726562999997</v>
      </c>
      <c r="E2623">
        <v>59697.195312999997</v>
      </c>
      <c r="F2623">
        <v>59697.195312999997</v>
      </c>
      <c r="G2623">
        <v>30624264863</v>
      </c>
    </row>
    <row r="2624" spans="1:7">
      <c r="A2624" s="12">
        <v>44521</v>
      </c>
      <c r="B2624">
        <v>59730.507812999997</v>
      </c>
      <c r="C2624">
        <v>60004.425780999998</v>
      </c>
      <c r="D2624">
        <v>58618.929687999997</v>
      </c>
      <c r="E2624">
        <v>58730.476562999997</v>
      </c>
      <c r="F2624">
        <v>58730.476562999997</v>
      </c>
      <c r="G2624">
        <v>26123447605</v>
      </c>
    </row>
    <row r="2625" spans="1:7">
      <c r="A2625" s="12">
        <v>44522</v>
      </c>
      <c r="B2625">
        <v>58706.847655999998</v>
      </c>
      <c r="C2625">
        <v>59266.359375</v>
      </c>
      <c r="D2625">
        <v>55679.839844000002</v>
      </c>
      <c r="E2625">
        <v>56289.289062999997</v>
      </c>
      <c r="F2625">
        <v>56289.289062999997</v>
      </c>
      <c r="G2625">
        <v>35036121783</v>
      </c>
    </row>
    <row r="2626" spans="1:7">
      <c r="A2626" s="12">
        <v>44523</v>
      </c>
      <c r="B2626">
        <v>56304.554687999997</v>
      </c>
      <c r="C2626">
        <v>57875.515625</v>
      </c>
      <c r="D2626">
        <v>55632.761719000002</v>
      </c>
      <c r="E2626">
        <v>57569.074219000002</v>
      </c>
      <c r="F2626">
        <v>57569.074219000002</v>
      </c>
      <c r="G2626">
        <v>37485803899</v>
      </c>
    </row>
    <row r="2627" spans="1:7">
      <c r="A2627" s="12">
        <v>44524</v>
      </c>
      <c r="B2627">
        <v>57565.851562999997</v>
      </c>
      <c r="C2627">
        <v>57803.066405999998</v>
      </c>
      <c r="D2627">
        <v>55964.222655999998</v>
      </c>
      <c r="E2627">
        <v>56280.425780999998</v>
      </c>
      <c r="F2627">
        <v>56280.425780999998</v>
      </c>
      <c r="G2627">
        <v>36635566789</v>
      </c>
    </row>
    <row r="2628" spans="1:7">
      <c r="A2628" s="12">
        <v>44525</v>
      </c>
      <c r="B2628">
        <v>57165.417969000002</v>
      </c>
      <c r="C2628">
        <v>59367.96875</v>
      </c>
      <c r="D2628">
        <v>57146.683594000002</v>
      </c>
      <c r="E2628">
        <v>57274.679687999997</v>
      </c>
      <c r="F2628">
        <v>57274.679687999997</v>
      </c>
      <c r="G2628">
        <v>34284016248</v>
      </c>
    </row>
    <row r="2629" spans="1:7">
      <c r="A2629" s="12">
        <v>44526</v>
      </c>
      <c r="B2629">
        <v>58960.285155999998</v>
      </c>
      <c r="C2629">
        <v>59183.480469000002</v>
      </c>
      <c r="D2629">
        <v>53569.765625</v>
      </c>
      <c r="E2629">
        <v>53569.765625</v>
      </c>
      <c r="F2629">
        <v>53569.765625</v>
      </c>
      <c r="G2629">
        <v>41810748221</v>
      </c>
    </row>
    <row r="2630" spans="1:7">
      <c r="A2630" s="12">
        <v>44527</v>
      </c>
      <c r="B2630">
        <v>53736.429687999997</v>
      </c>
      <c r="C2630">
        <v>55329.257812999997</v>
      </c>
      <c r="D2630">
        <v>53668.355469000002</v>
      </c>
      <c r="E2630">
        <v>54815.078125</v>
      </c>
      <c r="F2630">
        <v>54815.078125</v>
      </c>
      <c r="G2630">
        <v>30560857714</v>
      </c>
    </row>
    <row r="2631" spans="1:7">
      <c r="A2631" s="12">
        <v>44528</v>
      </c>
      <c r="B2631">
        <v>54813.023437999997</v>
      </c>
      <c r="C2631">
        <v>57393.84375</v>
      </c>
      <c r="D2631">
        <v>53576.734375</v>
      </c>
      <c r="E2631">
        <v>57248.457030999998</v>
      </c>
      <c r="F2631">
        <v>57248.457030999998</v>
      </c>
      <c r="G2631">
        <v>28116886357</v>
      </c>
    </row>
    <row r="2632" spans="1:7">
      <c r="A2632" s="12">
        <v>44529</v>
      </c>
      <c r="B2632">
        <v>57291.90625</v>
      </c>
      <c r="C2632">
        <v>58872.878905999998</v>
      </c>
      <c r="D2632">
        <v>56792.527344000002</v>
      </c>
      <c r="E2632">
        <v>57806.566405999998</v>
      </c>
      <c r="F2632">
        <v>57806.566405999998</v>
      </c>
      <c r="G2632">
        <v>32370840356</v>
      </c>
    </row>
    <row r="2633" spans="1:7">
      <c r="A2633" s="12">
        <v>44530</v>
      </c>
      <c r="B2633">
        <v>57830.113280999998</v>
      </c>
      <c r="C2633">
        <v>59113.402344000002</v>
      </c>
      <c r="D2633">
        <v>56057.28125</v>
      </c>
      <c r="E2633">
        <v>57005.425780999998</v>
      </c>
      <c r="F2633">
        <v>57005.425780999998</v>
      </c>
      <c r="G2633">
        <v>36708594618</v>
      </c>
    </row>
    <row r="2634" spans="1:7">
      <c r="A2634" s="12">
        <v>44531</v>
      </c>
      <c r="B2634">
        <v>56907.964844000002</v>
      </c>
      <c r="C2634">
        <v>59041.683594000002</v>
      </c>
      <c r="D2634">
        <v>56553.082030999998</v>
      </c>
      <c r="E2634">
        <v>57229.828125</v>
      </c>
      <c r="F2634">
        <v>57229.828125</v>
      </c>
      <c r="G2634">
        <v>36858195307</v>
      </c>
    </row>
    <row r="2635" spans="1:7">
      <c r="A2635" s="12">
        <v>44532</v>
      </c>
      <c r="B2635">
        <v>57217.371094000002</v>
      </c>
      <c r="C2635">
        <v>57349.234375</v>
      </c>
      <c r="D2635">
        <v>55895.132812999997</v>
      </c>
      <c r="E2635">
        <v>56477.816405999998</v>
      </c>
      <c r="F2635">
        <v>56477.816405999998</v>
      </c>
      <c r="G2635">
        <v>32379968686</v>
      </c>
    </row>
    <row r="2636" spans="1:7">
      <c r="A2636" s="12">
        <v>44533</v>
      </c>
      <c r="B2636">
        <v>56509.164062999997</v>
      </c>
      <c r="C2636">
        <v>57482.167969000002</v>
      </c>
      <c r="D2636">
        <v>52496.585937999997</v>
      </c>
      <c r="E2636">
        <v>53598.246094000002</v>
      </c>
      <c r="F2636">
        <v>53598.246094000002</v>
      </c>
      <c r="G2636">
        <v>39789134215</v>
      </c>
    </row>
    <row r="2637" spans="1:7">
      <c r="A2637" s="12">
        <v>44534</v>
      </c>
      <c r="B2637">
        <v>53727.878905999998</v>
      </c>
      <c r="C2637">
        <v>53904.679687999997</v>
      </c>
      <c r="D2637">
        <v>42874.617187999997</v>
      </c>
      <c r="E2637">
        <v>49200.703125</v>
      </c>
      <c r="F2637">
        <v>49200.703125</v>
      </c>
      <c r="G2637">
        <v>61385677469</v>
      </c>
    </row>
    <row r="2638" spans="1:7">
      <c r="A2638" s="12">
        <v>44535</v>
      </c>
      <c r="B2638">
        <v>49201.519530999998</v>
      </c>
      <c r="C2638">
        <v>49768.148437999997</v>
      </c>
      <c r="D2638">
        <v>47857.496094000002</v>
      </c>
      <c r="E2638">
        <v>49368.847655999998</v>
      </c>
      <c r="F2638">
        <v>49368.847655999998</v>
      </c>
      <c r="G2638">
        <v>37198201161</v>
      </c>
    </row>
    <row r="2639" spans="1:7">
      <c r="A2639" s="12">
        <v>44536</v>
      </c>
      <c r="B2639">
        <v>49413.480469000002</v>
      </c>
      <c r="C2639">
        <v>50929.519530999998</v>
      </c>
      <c r="D2639">
        <v>47281.035155999998</v>
      </c>
      <c r="E2639">
        <v>50582.625</v>
      </c>
      <c r="F2639">
        <v>50582.625</v>
      </c>
      <c r="G2639">
        <v>37707308001</v>
      </c>
    </row>
    <row r="2640" spans="1:7">
      <c r="A2640" s="12">
        <v>44537</v>
      </c>
      <c r="B2640">
        <v>50581.828125</v>
      </c>
      <c r="C2640">
        <v>51934.78125</v>
      </c>
      <c r="D2640">
        <v>50175.808594000002</v>
      </c>
      <c r="E2640">
        <v>50700.085937999997</v>
      </c>
      <c r="F2640">
        <v>50700.085937999997</v>
      </c>
      <c r="G2640">
        <v>33676814852</v>
      </c>
    </row>
    <row r="2641" spans="1:7">
      <c r="A2641" s="12">
        <v>44538</v>
      </c>
      <c r="B2641">
        <v>50667.648437999997</v>
      </c>
      <c r="C2641">
        <v>51171.375</v>
      </c>
      <c r="D2641">
        <v>48765.988280999998</v>
      </c>
      <c r="E2641">
        <v>50504.796875</v>
      </c>
      <c r="F2641">
        <v>50504.796875</v>
      </c>
      <c r="G2641">
        <v>28479699446</v>
      </c>
    </row>
    <row r="2642" spans="1:7">
      <c r="A2642" s="12">
        <v>44539</v>
      </c>
      <c r="B2642">
        <v>50450.082030999998</v>
      </c>
      <c r="C2642">
        <v>50797.164062999997</v>
      </c>
      <c r="D2642">
        <v>47358.351562999997</v>
      </c>
      <c r="E2642">
        <v>47672.121094000002</v>
      </c>
      <c r="F2642">
        <v>47672.121094000002</v>
      </c>
      <c r="G2642">
        <v>29603577251</v>
      </c>
    </row>
    <row r="2643" spans="1:7">
      <c r="A2643" s="12">
        <v>44540</v>
      </c>
      <c r="B2643">
        <v>47642.144530999998</v>
      </c>
      <c r="C2643">
        <v>50015.253905999998</v>
      </c>
      <c r="D2643">
        <v>47023.699219000002</v>
      </c>
      <c r="E2643">
        <v>47243.304687999997</v>
      </c>
      <c r="F2643">
        <v>47243.304687999997</v>
      </c>
      <c r="G2643">
        <v>30966005122</v>
      </c>
    </row>
    <row r="2644" spans="1:7">
      <c r="A2644" s="12">
        <v>44541</v>
      </c>
      <c r="B2644">
        <v>47264.632812999997</v>
      </c>
      <c r="C2644">
        <v>49458.210937999997</v>
      </c>
      <c r="D2644">
        <v>46942.347655999998</v>
      </c>
      <c r="E2644">
        <v>49362.507812999997</v>
      </c>
      <c r="F2644">
        <v>49362.507812999997</v>
      </c>
      <c r="G2644">
        <v>25775869261</v>
      </c>
    </row>
    <row r="2645" spans="1:7">
      <c r="A2645" s="12">
        <v>44542</v>
      </c>
      <c r="B2645">
        <v>49354.855469000002</v>
      </c>
      <c r="C2645">
        <v>50724.867187999997</v>
      </c>
      <c r="D2645">
        <v>48725.851562999997</v>
      </c>
      <c r="E2645">
        <v>50098.335937999997</v>
      </c>
      <c r="F2645">
        <v>50098.335937999997</v>
      </c>
      <c r="G2645">
        <v>21939223599</v>
      </c>
    </row>
    <row r="2646" spans="1:7">
      <c r="A2646" s="12">
        <v>44543</v>
      </c>
      <c r="B2646">
        <v>50114.742187999997</v>
      </c>
      <c r="C2646">
        <v>50205</v>
      </c>
      <c r="D2646">
        <v>45894.847655999998</v>
      </c>
      <c r="E2646">
        <v>46737.480469000002</v>
      </c>
      <c r="F2646">
        <v>46737.480469000002</v>
      </c>
      <c r="G2646">
        <v>32166727776</v>
      </c>
    </row>
    <row r="2647" spans="1:7">
      <c r="A2647" s="12">
        <v>44544</v>
      </c>
      <c r="B2647">
        <v>46709.824219000002</v>
      </c>
      <c r="C2647">
        <v>48431.398437999997</v>
      </c>
      <c r="D2647">
        <v>46424.496094000002</v>
      </c>
      <c r="E2647">
        <v>46612.632812999997</v>
      </c>
      <c r="F2647">
        <v>46612.632812999997</v>
      </c>
      <c r="G2647">
        <v>34638619079</v>
      </c>
    </row>
    <row r="2648" spans="1:7">
      <c r="A2648" s="12">
        <v>44545</v>
      </c>
      <c r="B2648">
        <v>48379.753905999998</v>
      </c>
      <c r="C2648">
        <v>49473.957030999998</v>
      </c>
      <c r="D2648">
        <v>46671.964844000002</v>
      </c>
      <c r="E2648">
        <v>48896.722655999998</v>
      </c>
      <c r="F2648">
        <v>48896.722655999998</v>
      </c>
      <c r="G2648">
        <v>36541828520</v>
      </c>
    </row>
    <row r="2649" spans="1:7">
      <c r="A2649" s="12">
        <v>44546</v>
      </c>
      <c r="B2649">
        <v>48900.464844000002</v>
      </c>
      <c r="C2649">
        <v>49425.574219000002</v>
      </c>
      <c r="D2649">
        <v>47529.878905999998</v>
      </c>
      <c r="E2649">
        <v>47665.425780999998</v>
      </c>
      <c r="F2649">
        <v>47665.425780999998</v>
      </c>
      <c r="G2649">
        <v>27268150947</v>
      </c>
    </row>
    <row r="2650" spans="1:7">
      <c r="A2650" s="12">
        <v>44547</v>
      </c>
      <c r="B2650">
        <v>47653.730469000002</v>
      </c>
      <c r="C2650">
        <v>48004.894530999998</v>
      </c>
      <c r="D2650">
        <v>45618.214844000002</v>
      </c>
      <c r="E2650">
        <v>46202.144530999998</v>
      </c>
      <c r="F2650">
        <v>46202.144530999998</v>
      </c>
      <c r="G2650">
        <v>32902725329</v>
      </c>
    </row>
    <row r="2651" spans="1:7">
      <c r="A2651" s="12">
        <v>44548</v>
      </c>
      <c r="B2651">
        <v>46219.253905999998</v>
      </c>
      <c r="C2651">
        <v>47313.828125</v>
      </c>
      <c r="D2651">
        <v>45598.441405999998</v>
      </c>
      <c r="E2651">
        <v>46848.777344000002</v>
      </c>
      <c r="F2651">
        <v>46848.777344000002</v>
      </c>
      <c r="G2651">
        <v>26098292690</v>
      </c>
    </row>
    <row r="2652" spans="1:7">
      <c r="A2652" s="12">
        <v>44549</v>
      </c>
      <c r="B2652">
        <v>46853.867187999997</v>
      </c>
      <c r="C2652">
        <v>48089.664062999997</v>
      </c>
      <c r="D2652">
        <v>46502.953125</v>
      </c>
      <c r="E2652">
        <v>46707.015625</v>
      </c>
      <c r="F2652">
        <v>46707.015625</v>
      </c>
      <c r="G2652">
        <v>25154053861</v>
      </c>
    </row>
    <row r="2653" spans="1:7">
      <c r="A2653" s="12">
        <v>44550</v>
      </c>
      <c r="B2653">
        <v>46707.0625</v>
      </c>
      <c r="C2653">
        <v>47401.71875</v>
      </c>
      <c r="D2653">
        <v>45579.808594000002</v>
      </c>
      <c r="E2653">
        <v>46880.277344000002</v>
      </c>
      <c r="F2653">
        <v>46880.277344000002</v>
      </c>
      <c r="G2653">
        <v>30961902129</v>
      </c>
    </row>
    <row r="2654" spans="1:7">
      <c r="A2654" s="12">
        <v>44551</v>
      </c>
      <c r="B2654">
        <v>46886.078125</v>
      </c>
      <c r="C2654">
        <v>49300.917969000002</v>
      </c>
      <c r="D2654">
        <v>46698.773437999997</v>
      </c>
      <c r="E2654">
        <v>48936.613280999998</v>
      </c>
      <c r="F2654">
        <v>48936.613280999998</v>
      </c>
      <c r="G2654">
        <v>27055803928</v>
      </c>
    </row>
    <row r="2655" spans="1:7">
      <c r="A2655" s="12">
        <v>44552</v>
      </c>
      <c r="B2655">
        <v>48937.097655999998</v>
      </c>
      <c r="C2655">
        <v>49544.796875</v>
      </c>
      <c r="D2655">
        <v>48450.941405999998</v>
      </c>
      <c r="E2655">
        <v>48628.511719000002</v>
      </c>
      <c r="F2655">
        <v>48628.511719000002</v>
      </c>
      <c r="G2655">
        <v>24447979559</v>
      </c>
    </row>
    <row r="2656" spans="1:7">
      <c r="A2656" s="12">
        <v>44553</v>
      </c>
      <c r="B2656">
        <v>48626.34375</v>
      </c>
      <c r="C2656">
        <v>51332.339844000002</v>
      </c>
      <c r="D2656">
        <v>48065.835937999997</v>
      </c>
      <c r="E2656">
        <v>50784.539062999997</v>
      </c>
      <c r="F2656">
        <v>50784.539062999997</v>
      </c>
      <c r="G2656">
        <v>28223878108</v>
      </c>
    </row>
    <row r="2657" spans="1:7">
      <c r="A2657" s="12">
        <v>44554</v>
      </c>
      <c r="B2657">
        <v>50806.050780999998</v>
      </c>
      <c r="C2657">
        <v>51814.027344000002</v>
      </c>
      <c r="D2657">
        <v>50514.496094000002</v>
      </c>
      <c r="E2657">
        <v>50822.195312999997</v>
      </c>
      <c r="F2657">
        <v>50822.195312999997</v>
      </c>
      <c r="G2657">
        <v>24367912228</v>
      </c>
    </row>
    <row r="2658" spans="1:7">
      <c r="A2658" s="12">
        <v>44555</v>
      </c>
      <c r="B2658">
        <v>50854.917969000002</v>
      </c>
      <c r="C2658">
        <v>51176.597655999998</v>
      </c>
      <c r="D2658">
        <v>50236.707030999998</v>
      </c>
      <c r="E2658">
        <v>50429.859375</v>
      </c>
      <c r="F2658">
        <v>50429.859375</v>
      </c>
      <c r="G2658">
        <v>19030650914</v>
      </c>
    </row>
    <row r="2659" spans="1:7">
      <c r="A2659" s="12">
        <v>44556</v>
      </c>
      <c r="B2659">
        <v>50428.691405999998</v>
      </c>
      <c r="C2659">
        <v>51196.378905999998</v>
      </c>
      <c r="D2659">
        <v>49623.105469000002</v>
      </c>
      <c r="E2659">
        <v>50809.515625</v>
      </c>
      <c r="F2659">
        <v>50809.515625</v>
      </c>
      <c r="G2659">
        <v>20964372926</v>
      </c>
    </row>
    <row r="2660" spans="1:7">
      <c r="A2660" s="12">
        <v>44557</v>
      </c>
      <c r="B2660">
        <v>50802.609375</v>
      </c>
      <c r="C2660">
        <v>51956.328125</v>
      </c>
      <c r="D2660">
        <v>50499.46875</v>
      </c>
      <c r="E2660">
        <v>50640.417969000002</v>
      </c>
      <c r="F2660">
        <v>50640.417969000002</v>
      </c>
      <c r="G2660">
        <v>24324345758</v>
      </c>
    </row>
    <row r="2661" spans="1:7">
      <c r="A2661" s="12">
        <v>44558</v>
      </c>
      <c r="B2661">
        <v>50679.859375</v>
      </c>
      <c r="C2661">
        <v>50679.859375</v>
      </c>
      <c r="D2661">
        <v>47414.210937999997</v>
      </c>
      <c r="E2661">
        <v>47588.855469000002</v>
      </c>
      <c r="F2661">
        <v>47588.855469000002</v>
      </c>
      <c r="G2661">
        <v>33430376883</v>
      </c>
    </row>
    <row r="2662" spans="1:7">
      <c r="A2662" s="12">
        <v>44559</v>
      </c>
      <c r="B2662">
        <v>47623.871094000002</v>
      </c>
      <c r="C2662">
        <v>48119.742187999997</v>
      </c>
      <c r="D2662">
        <v>46201.496094000002</v>
      </c>
      <c r="E2662">
        <v>46444.710937999997</v>
      </c>
      <c r="F2662">
        <v>46444.710937999997</v>
      </c>
      <c r="G2662">
        <v>30049226299</v>
      </c>
    </row>
    <row r="2663" spans="1:7">
      <c r="A2663" s="12">
        <v>44560</v>
      </c>
      <c r="B2663">
        <v>46490.605469000002</v>
      </c>
      <c r="C2663">
        <v>47879.964844000002</v>
      </c>
      <c r="D2663">
        <v>46060.3125</v>
      </c>
      <c r="E2663">
        <v>47178.125</v>
      </c>
      <c r="F2663">
        <v>47178.125</v>
      </c>
      <c r="G2663">
        <v>26686491018</v>
      </c>
    </row>
    <row r="2664" spans="1:7">
      <c r="A2664" s="12">
        <v>44561</v>
      </c>
      <c r="B2664">
        <v>47169.371094000002</v>
      </c>
      <c r="C2664">
        <v>48472.527344000002</v>
      </c>
      <c r="D2664">
        <v>45819.953125</v>
      </c>
      <c r="E2664">
        <v>46306.445312999997</v>
      </c>
      <c r="F2664">
        <v>46306.445312999997</v>
      </c>
      <c r="G2664">
        <v>36974172400</v>
      </c>
    </row>
    <row r="2665" spans="1:7">
      <c r="A2665" s="12">
        <v>44562</v>
      </c>
      <c r="B2665">
        <v>46311.746094000002</v>
      </c>
      <c r="C2665">
        <v>47827.3125</v>
      </c>
      <c r="D2665">
        <v>46288.484375</v>
      </c>
      <c r="E2665">
        <v>47686.8125</v>
      </c>
      <c r="F2665">
        <v>47686.8125</v>
      </c>
      <c r="G2665">
        <v>24582667004</v>
      </c>
    </row>
    <row r="2666" spans="1:7">
      <c r="A2666" s="12">
        <v>44563</v>
      </c>
      <c r="B2666">
        <v>47680.925780999998</v>
      </c>
      <c r="C2666">
        <v>47881.40625</v>
      </c>
      <c r="D2666">
        <v>46856.9375</v>
      </c>
      <c r="E2666">
        <v>47345.21875</v>
      </c>
      <c r="F2666">
        <v>47345.21875</v>
      </c>
      <c r="G2666">
        <v>27951569547</v>
      </c>
    </row>
    <row r="2667" spans="1:7">
      <c r="A2667" s="12">
        <v>44564</v>
      </c>
      <c r="B2667">
        <v>47343.542969000002</v>
      </c>
      <c r="C2667">
        <v>47510.726562999997</v>
      </c>
      <c r="D2667">
        <v>45835.964844000002</v>
      </c>
      <c r="E2667">
        <v>46458.117187999997</v>
      </c>
      <c r="F2667">
        <v>46458.117187999997</v>
      </c>
      <c r="G2667">
        <v>33071628362</v>
      </c>
    </row>
    <row r="2668" spans="1:7">
      <c r="A2668" s="12">
        <v>44565</v>
      </c>
      <c r="B2668">
        <v>46458.851562999997</v>
      </c>
      <c r="C2668">
        <v>47406.546875</v>
      </c>
      <c r="D2668">
        <v>45752.464844000002</v>
      </c>
      <c r="E2668">
        <v>45897.574219000002</v>
      </c>
      <c r="F2668">
        <v>45897.574219000002</v>
      </c>
      <c r="G2668">
        <v>42494677905</v>
      </c>
    </row>
    <row r="2669" spans="1:7">
      <c r="A2669" s="12">
        <v>44566</v>
      </c>
      <c r="B2669">
        <v>45899.359375</v>
      </c>
      <c r="C2669">
        <v>46929.046875</v>
      </c>
      <c r="D2669">
        <v>42798.222655999998</v>
      </c>
      <c r="E2669">
        <v>43569.003905999998</v>
      </c>
      <c r="F2669">
        <v>43569.003905999998</v>
      </c>
      <c r="G2669">
        <v>36851084859</v>
      </c>
    </row>
    <row r="2670" spans="1:7">
      <c r="A2670" s="12">
        <v>44567</v>
      </c>
      <c r="B2670">
        <v>43565.511719000002</v>
      </c>
      <c r="C2670">
        <v>43748.71875</v>
      </c>
      <c r="D2670">
        <v>42645.539062999997</v>
      </c>
      <c r="E2670">
        <v>43160.929687999997</v>
      </c>
      <c r="F2670">
        <v>43160.929687999997</v>
      </c>
      <c r="G2670">
        <v>30208048289</v>
      </c>
    </row>
    <row r="2671" spans="1:7">
      <c r="A2671" s="12">
        <v>44568</v>
      </c>
      <c r="B2671">
        <v>43153.570312999997</v>
      </c>
      <c r="C2671">
        <v>43153.570312999997</v>
      </c>
      <c r="D2671">
        <v>41077.445312999997</v>
      </c>
      <c r="E2671">
        <v>41557.902344000002</v>
      </c>
      <c r="F2671">
        <v>41557.902344000002</v>
      </c>
      <c r="G2671">
        <v>84196607520</v>
      </c>
    </row>
    <row r="2672" spans="1:7">
      <c r="A2672" s="12">
        <v>44569</v>
      </c>
      <c r="B2672">
        <v>41561.464844000002</v>
      </c>
      <c r="C2672">
        <v>42228.941405999998</v>
      </c>
      <c r="D2672">
        <v>40672.277344000002</v>
      </c>
      <c r="E2672">
        <v>41733.941405999998</v>
      </c>
      <c r="F2672">
        <v>41733.941405999998</v>
      </c>
      <c r="G2672">
        <v>28066355845</v>
      </c>
    </row>
    <row r="2673" spans="1:7">
      <c r="A2673" s="12">
        <v>44570</v>
      </c>
      <c r="B2673">
        <v>41734.726562999997</v>
      </c>
      <c r="C2673">
        <v>42663.949219000002</v>
      </c>
      <c r="D2673">
        <v>41338.160155999998</v>
      </c>
      <c r="E2673">
        <v>41911.601562999997</v>
      </c>
      <c r="F2673">
        <v>41911.601562999997</v>
      </c>
      <c r="G2673">
        <v>21294384372</v>
      </c>
    </row>
    <row r="2674" spans="1:7">
      <c r="A2674" s="12">
        <v>44571</v>
      </c>
      <c r="B2674">
        <v>41910.230469000002</v>
      </c>
      <c r="C2674">
        <v>42199.484375</v>
      </c>
      <c r="D2674">
        <v>39796.570312999997</v>
      </c>
      <c r="E2674">
        <v>41821.261719000002</v>
      </c>
      <c r="F2674">
        <v>41821.261719000002</v>
      </c>
      <c r="G2674">
        <v>32104232331</v>
      </c>
    </row>
    <row r="2675" spans="1:7">
      <c r="A2675" s="12">
        <v>44572</v>
      </c>
      <c r="B2675">
        <v>41819.507812999997</v>
      </c>
      <c r="C2675">
        <v>43001.15625</v>
      </c>
      <c r="D2675">
        <v>41407.753905999998</v>
      </c>
      <c r="E2675">
        <v>42735.855469000002</v>
      </c>
      <c r="F2675">
        <v>42735.855469000002</v>
      </c>
      <c r="G2675">
        <v>26327648900</v>
      </c>
    </row>
    <row r="2676" spans="1:7">
      <c r="A2676" s="12">
        <v>44573</v>
      </c>
      <c r="B2676">
        <v>42742.179687999997</v>
      </c>
      <c r="C2676">
        <v>44135.367187999997</v>
      </c>
      <c r="D2676">
        <v>42528.988280999998</v>
      </c>
      <c r="E2676">
        <v>43949.101562999997</v>
      </c>
      <c r="F2676">
        <v>43949.101562999997</v>
      </c>
      <c r="G2676">
        <v>33499938689</v>
      </c>
    </row>
    <row r="2677" spans="1:7">
      <c r="A2677" s="12">
        <v>44574</v>
      </c>
      <c r="B2677">
        <v>43946.742187999997</v>
      </c>
      <c r="C2677">
        <v>44278.421875</v>
      </c>
      <c r="D2677">
        <v>42447.042969000002</v>
      </c>
      <c r="E2677">
        <v>42591.570312999997</v>
      </c>
      <c r="F2677">
        <v>42591.570312999997</v>
      </c>
      <c r="G2677">
        <v>47691135082</v>
      </c>
    </row>
    <row r="2678" spans="1:7">
      <c r="A2678" s="12">
        <v>44575</v>
      </c>
      <c r="B2678">
        <v>42598.871094000002</v>
      </c>
      <c r="C2678">
        <v>43346.6875</v>
      </c>
      <c r="D2678">
        <v>41982.617187999997</v>
      </c>
      <c r="E2678">
        <v>43099.699219000002</v>
      </c>
      <c r="F2678">
        <v>43099.699219000002</v>
      </c>
      <c r="G2678">
        <v>23577403399</v>
      </c>
    </row>
    <row r="2679" spans="1:7">
      <c r="A2679" s="12">
        <v>44576</v>
      </c>
      <c r="B2679">
        <v>43101.898437999997</v>
      </c>
      <c r="C2679">
        <v>43724.671875</v>
      </c>
      <c r="D2679">
        <v>42669.035155999998</v>
      </c>
      <c r="E2679">
        <v>43177.398437999997</v>
      </c>
      <c r="F2679">
        <v>43177.398437999997</v>
      </c>
      <c r="G2679">
        <v>18371348298</v>
      </c>
    </row>
    <row r="2680" spans="1:7">
      <c r="A2680" s="12">
        <v>44577</v>
      </c>
      <c r="B2680">
        <v>43172.039062999997</v>
      </c>
      <c r="C2680">
        <v>43436.808594000002</v>
      </c>
      <c r="D2680">
        <v>42691.023437999997</v>
      </c>
      <c r="E2680">
        <v>43113.878905999998</v>
      </c>
      <c r="F2680">
        <v>43113.878905999998</v>
      </c>
      <c r="G2680">
        <v>17902097845</v>
      </c>
    </row>
    <row r="2681" spans="1:7">
      <c r="A2681" s="12">
        <v>44578</v>
      </c>
      <c r="B2681">
        <v>43118.121094000002</v>
      </c>
      <c r="C2681">
        <v>43179.390625</v>
      </c>
      <c r="D2681">
        <v>41680.320312999997</v>
      </c>
      <c r="E2681">
        <v>42250.550780999998</v>
      </c>
      <c r="F2681">
        <v>42250.550780999998</v>
      </c>
      <c r="G2681">
        <v>21690904261</v>
      </c>
    </row>
    <row r="2682" spans="1:7">
      <c r="A2682" s="12">
        <v>44579</v>
      </c>
      <c r="B2682">
        <v>42250.074219000002</v>
      </c>
      <c r="C2682">
        <v>42534.402344000002</v>
      </c>
      <c r="D2682">
        <v>41392.214844000002</v>
      </c>
      <c r="E2682">
        <v>42375.632812999997</v>
      </c>
      <c r="F2682">
        <v>42375.632812999997</v>
      </c>
      <c r="G2682">
        <v>22417209227</v>
      </c>
    </row>
    <row r="2683" spans="1:7">
      <c r="A2683" s="12">
        <v>44580</v>
      </c>
      <c r="B2683">
        <v>42374.039062999997</v>
      </c>
      <c r="C2683">
        <v>42478.304687999997</v>
      </c>
      <c r="D2683">
        <v>41242.914062999997</v>
      </c>
      <c r="E2683">
        <v>41744.328125</v>
      </c>
      <c r="F2683">
        <v>41744.328125</v>
      </c>
      <c r="G2683">
        <v>23091543258</v>
      </c>
    </row>
    <row r="2684" spans="1:7">
      <c r="A2684" s="12">
        <v>44581</v>
      </c>
      <c r="B2684">
        <v>41744.027344000002</v>
      </c>
      <c r="C2684">
        <v>43413.023437999997</v>
      </c>
      <c r="D2684">
        <v>40672.824219000002</v>
      </c>
      <c r="E2684">
        <v>40680.417969000002</v>
      </c>
      <c r="F2684">
        <v>40680.417969000002</v>
      </c>
      <c r="G2684">
        <v>20382033940</v>
      </c>
    </row>
    <row r="2685" spans="1:7">
      <c r="A2685" s="12">
        <v>44582</v>
      </c>
      <c r="B2685">
        <v>40699.605469000002</v>
      </c>
      <c r="C2685">
        <v>41060.527344000002</v>
      </c>
      <c r="D2685">
        <v>35791.425780999998</v>
      </c>
      <c r="E2685">
        <v>36457.316405999998</v>
      </c>
      <c r="F2685">
        <v>36457.316405999998</v>
      </c>
      <c r="G2685">
        <v>43011992031</v>
      </c>
    </row>
    <row r="2686" spans="1:7">
      <c r="A2686" s="12">
        <v>44583</v>
      </c>
      <c r="B2686">
        <v>36471.589844000002</v>
      </c>
      <c r="C2686">
        <v>36688.8125</v>
      </c>
      <c r="D2686">
        <v>34349.25</v>
      </c>
      <c r="E2686">
        <v>35030.25</v>
      </c>
      <c r="F2686">
        <v>35030.25</v>
      </c>
      <c r="G2686">
        <v>39714385405</v>
      </c>
    </row>
    <row r="2687" spans="1:7">
      <c r="A2687" s="12">
        <v>44584</v>
      </c>
      <c r="B2687">
        <v>35047.359375</v>
      </c>
      <c r="C2687">
        <v>36433.3125</v>
      </c>
      <c r="D2687">
        <v>34784.96875</v>
      </c>
      <c r="E2687">
        <v>36276.804687999997</v>
      </c>
      <c r="F2687">
        <v>36276.804687999997</v>
      </c>
      <c r="G2687">
        <v>26017975951</v>
      </c>
    </row>
    <row r="2688" spans="1:7">
      <c r="A2688" s="12">
        <v>44585</v>
      </c>
      <c r="B2688">
        <v>36275.734375</v>
      </c>
      <c r="C2688">
        <v>37247.519530999998</v>
      </c>
      <c r="D2688">
        <v>33184.058594000002</v>
      </c>
      <c r="E2688">
        <v>36654.328125</v>
      </c>
      <c r="F2688">
        <v>36654.328125</v>
      </c>
      <c r="G2688">
        <v>41856658597</v>
      </c>
    </row>
    <row r="2689" spans="1:7">
      <c r="A2689" s="12">
        <v>44586</v>
      </c>
      <c r="B2689">
        <v>36654.804687999997</v>
      </c>
      <c r="C2689">
        <v>37444.570312999997</v>
      </c>
      <c r="D2689">
        <v>35779.429687999997</v>
      </c>
      <c r="E2689">
        <v>36954.003905999998</v>
      </c>
      <c r="F2689">
        <v>36954.003905999998</v>
      </c>
      <c r="G2689">
        <v>26428189594</v>
      </c>
    </row>
    <row r="2690" spans="1:7">
      <c r="A2690" s="12">
        <v>44587</v>
      </c>
      <c r="B2690">
        <v>36950.515625</v>
      </c>
      <c r="C2690">
        <v>38825.410155999998</v>
      </c>
      <c r="D2690">
        <v>36374.90625</v>
      </c>
      <c r="E2690">
        <v>36852.121094000002</v>
      </c>
      <c r="F2690">
        <v>36852.121094000002</v>
      </c>
      <c r="G2690">
        <v>31324598034</v>
      </c>
    </row>
    <row r="2691" spans="1:7">
      <c r="A2691" s="12">
        <v>44588</v>
      </c>
      <c r="B2691">
        <v>36841.878905999998</v>
      </c>
      <c r="C2691">
        <v>37148.324219000002</v>
      </c>
      <c r="D2691">
        <v>35629.28125</v>
      </c>
      <c r="E2691">
        <v>37138.234375</v>
      </c>
      <c r="F2691">
        <v>37138.234375</v>
      </c>
      <c r="G2691">
        <v>25041426629</v>
      </c>
    </row>
    <row r="2692" spans="1:7">
      <c r="A2692" s="12">
        <v>44589</v>
      </c>
      <c r="B2692">
        <v>37128.445312999997</v>
      </c>
      <c r="C2692">
        <v>37952.878905999998</v>
      </c>
      <c r="D2692">
        <v>36211.109375</v>
      </c>
      <c r="E2692">
        <v>37784.332030999998</v>
      </c>
      <c r="F2692">
        <v>37784.332030999998</v>
      </c>
      <c r="G2692">
        <v>22238830523</v>
      </c>
    </row>
    <row r="2693" spans="1:7">
      <c r="A2693" s="12">
        <v>44590</v>
      </c>
      <c r="B2693">
        <v>37780.714844000002</v>
      </c>
      <c r="C2693">
        <v>38576.261719000002</v>
      </c>
      <c r="D2693">
        <v>37406.472655999998</v>
      </c>
      <c r="E2693">
        <v>38138.179687999997</v>
      </c>
      <c r="F2693">
        <v>38138.179687999997</v>
      </c>
      <c r="G2693">
        <v>17194183075</v>
      </c>
    </row>
    <row r="2694" spans="1:7">
      <c r="A2694" s="12">
        <v>44591</v>
      </c>
      <c r="B2694">
        <v>38151.917969000002</v>
      </c>
      <c r="C2694">
        <v>38266.339844000002</v>
      </c>
      <c r="D2694">
        <v>37437.710937999997</v>
      </c>
      <c r="E2694">
        <v>37917.601562999997</v>
      </c>
      <c r="F2694">
        <v>37917.601562999997</v>
      </c>
      <c r="G2694">
        <v>14643548444</v>
      </c>
    </row>
    <row r="2695" spans="1:7">
      <c r="A2695" s="12">
        <v>44592</v>
      </c>
      <c r="B2695">
        <v>37920.28125</v>
      </c>
      <c r="C2695">
        <v>38647.261719000002</v>
      </c>
      <c r="D2695">
        <v>36733.574219000002</v>
      </c>
      <c r="E2695">
        <v>38483.125</v>
      </c>
      <c r="F2695">
        <v>38483.125</v>
      </c>
      <c r="G2695">
        <v>20734730465</v>
      </c>
    </row>
    <row r="2696" spans="1:7">
      <c r="A2696" s="12">
        <v>44593</v>
      </c>
      <c r="B2696">
        <v>38481.765625</v>
      </c>
      <c r="C2696">
        <v>39115.132812999997</v>
      </c>
      <c r="D2696">
        <v>38113.664062999997</v>
      </c>
      <c r="E2696">
        <v>38743.273437999997</v>
      </c>
      <c r="F2696">
        <v>38743.273437999997</v>
      </c>
      <c r="G2696">
        <v>20288500328</v>
      </c>
    </row>
    <row r="2697" spans="1:7">
      <c r="A2697" s="12">
        <v>44594</v>
      </c>
      <c r="B2697">
        <v>38743.714844000002</v>
      </c>
      <c r="C2697">
        <v>38834.617187999997</v>
      </c>
      <c r="D2697">
        <v>36832.730469000002</v>
      </c>
      <c r="E2697">
        <v>36952.984375</v>
      </c>
      <c r="F2697">
        <v>36952.984375</v>
      </c>
      <c r="G2697">
        <v>19155189416</v>
      </c>
    </row>
    <row r="2698" spans="1:7">
      <c r="A2698" s="12">
        <v>44595</v>
      </c>
      <c r="B2698">
        <v>36944.804687999997</v>
      </c>
      <c r="C2698">
        <v>37154.601562999997</v>
      </c>
      <c r="D2698">
        <v>36375.539062999997</v>
      </c>
      <c r="E2698">
        <v>37154.601562999997</v>
      </c>
      <c r="F2698">
        <v>37154.601562999997</v>
      </c>
      <c r="G2698">
        <v>18591534769</v>
      </c>
    </row>
    <row r="2699" spans="1:7">
      <c r="A2699" s="12">
        <v>44596</v>
      </c>
      <c r="B2699">
        <v>37149.265625</v>
      </c>
      <c r="C2699">
        <v>41527.785155999998</v>
      </c>
      <c r="D2699">
        <v>37093.628905999998</v>
      </c>
      <c r="E2699">
        <v>41500.875</v>
      </c>
      <c r="F2699">
        <v>41500.875</v>
      </c>
      <c r="G2699">
        <v>29412210792</v>
      </c>
    </row>
    <row r="2700" spans="1:7">
      <c r="A2700" s="12">
        <v>44597</v>
      </c>
      <c r="B2700">
        <v>41501.480469000002</v>
      </c>
      <c r="C2700">
        <v>41847.164062999997</v>
      </c>
      <c r="D2700">
        <v>41038.097655999998</v>
      </c>
      <c r="E2700">
        <v>41441.164062999997</v>
      </c>
      <c r="F2700">
        <v>41441.164062999997</v>
      </c>
      <c r="G2700">
        <v>19652846215</v>
      </c>
    </row>
    <row r="2701" spans="1:7">
      <c r="A2701" s="12">
        <v>44598</v>
      </c>
      <c r="B2701">
        <v>41441.121094000002</v>
      </c>
      <c r="C2701">
        <v>42500.785155999998</v>
      </c>
      <c r="D2701">
        <v>41244.90625</v>
      </c>
      <c r="E2701">
        <v>42412.433594000002</v>
      </c>
      <c r="F2701">
        <v>42412.433594000002</v>
      </c>
      <c r="G2701">
        <v>16142097334</v>
      </c>
    </row>
    <row r="2702" spans="1:7">
      <c r="A2702" s="12">
        <v>44599</v>
      </c>
      <c r="B2702">
        <v>42406.78125</v>
      </c>
      <c r="C2702">
        <v>44401.863280999998</v>
      </c>
      <c r="D2702">
        <v>41748.15625</v>
      </c>
      <c r="E2702">
        <v>43840.285155999998</v>
      </c>
      <c r="F2702">
        <v>43840.285155999998</v>
      </c>
      <c r="G2702">
        <v>28641855926</v>
      </c>
    </row>
    <row r="2703" spans="1:7">
      <c r="A2703" s="12">
        <v>44600</v>
      </c>
      <c r="B2703">
        <v>43854.652344000002</v>
      </c>
      <c r="C2703">
        <v>45293.867187999997</v>
      </c>
      <c r="D2703">
        <v>42807.835937999997</v>
      </c>
      <c r="E2703">
        <v>44118.445312999997</v>
      </c>
      <c r="F2703">
        <v>44118.445312999997</v>
      </c>
      <c r="G2703">
        <v>33079398868</v>
      </c>
    </row>
    <row r="2704" spans="1:7">
      <c r="A2704" s="12">
        <v>44601</v>
      </c>
      <c r="B2704">
        <v>44096.703125</v>
      </c>
      <c r="C2704">
        <v>44727.800780999998</v>
      </c>
      <c r="D2704">
        <v>43232.96875</v>
      </c>
      <c r="E2704">
        <v>44338.796875</v>
      </c>
      <c r="F2704">
        <v>44338.796875</v>
      </c>
      <c r="G2704">
        <v>23245887300</v>
      </c>
    </row>
    <row r="2705" spans="1:7">
      <c r="A2705" s="12">
        <v>44602</v>
      </c>
      <c r="B2705">
        <v>44347.800780999998</v>
      </c>
      <c r="C2705">
        <v>45661.171875</v>
      </c>
      <c r="D2705">
        <v>43402.808594000002</v>
      </c>
      <c r="E2705">
        <v>43565.113280999998</v>
      </c>
      <c r="F2705">
        <v>43565.113280999998</v>
      </c>
      <c r="G2705">
        <v>32142048537</v>
      </c>
    </row>
    <row r="2706" spans="1:7">
      <c r="A2706" s="12">
        <v>44603</v>
      </c>
      <c r="B2706">
        <v>43571.128905999998</v>
      </c>
      <c r="C2706">
        <v>43810.832030999998</v>
      </c>
      <c r="D2706">
        <v>42114.539062999997</v>
      </c>
      <c r="E2706">
        <v>42407.9375</v>
      </c>
      <c r="F2706">
        <v>42407.9375</v>
      </c>
      <c r="G2706">
        <v>26954925781</v>
      </c>
    </row>
    <row r="2707" spans="1:7">
      <c r="A2707" s="12">
        <v>44604</v>
      </c>
      <c r="B2707">
        <v>42412.300780999998</v>
      </c>
      <c r="C2707">
        <v>42992.550780999998</v>
      </c>
      <c r="D2707">
        <v>41852.574219000002</v>
      </c>
      <c r="E2707">
        <v>42244.46875</v>
      </c>
      <c r="F2707">
        <v>42244.46875</v>
      </c>
      <c r="G2707">
        <v>18152390304</v>
      </c>
    </row>
    <row r="2708" spans="1:7">
      <c r="A2708" s="12">
        <v>44605</v>
      </c>
      <c r="B2708">
        <v>42236.566405999998</v>
      </c>
      <c r="C2708">
        <v>42693.054687999997</v>
      </c>
      <c r="D2708">
        <v>41950.941405999998</v>
      </c>
      <c r="E2708">
        <v>42197.515625</v>
      </c>
      <c r="F2708">
        <v>42197.515625</v>
      </c>
      <c r="G2708">
        <v>14741589015</v>
      </c>
    </row>
    <row r="2709" spans="1:7">
      <c r="A2709" s="12">
        <v>44606</v>
      </c>
      <c r="B2709">
        <v>42157.398437999997</v>
      </c>
      <c r="C2709">
        <v>42775.777344000002</v>
      </c>
      <c r="D2709">
        <v>41681.957030999998</v>
      </c>
      <c r="E2709">
        <v>42586.917969000002</v>
      </c>
      <c r="F2709">
        <v>42586.917969000002</v>
      </c>
      <c r="G2709">
        <v>20827783012</v>
      </c>
    </row>
    <row r="2710" spans="1:7">
      <c r="A2710" s="12">
        <v>44607</v>
      </c>
      <c r="B2710">
        <v>42586.464844000002</v>
      </c>
      <c r="C2710">
        <v>44667.21875</v>
      </c>
      <c r="D2710">
        <v>42491.035155999998</v>
      </c>
      <c r="E2710">
        <v>44575.203125</v>
      </c>
      <c r="F2710">
        <v>44575.203125</v>
      </c>
      <c r="G2710">
        <v>22721659051</v>
      </c>
    </row>
    <row r="2711" spans="1:7">
      <c r="A2711" s="12">
        <v>44608</v>
      </c>
      <c r="B2711">
        <v>44578.277344000002</v>
      </c>
      <c r="C2711">
        <v>44578.277344000002</v>
      </c>
      <c r="D2711">
        <v>43456.691405999998</v>
      </c>
      <c r="E2711">
        <v>43961.859375</v>
      </c>
      <c r="F2711">
        <v>43961.859375</v>
      </c>
      <c r="G2711">
        <v>19792547657</v>
      </c>
    </row>
    <row r="2712" spans="1:7">
      <c r="A2712" s="12">
        <v>44609</v>
      </c>
      <c r="B2712">
        <v>43937.070312999997</v>
      </c>
      <c r="C2712">
        <v>44132.972655999998</v>
      </c>
      <c r="D2712">
        <v>40249.371094000002</v>
      </c>
      <c r="E2712">
        <v>40538.011719000002</v>
      </c>
      <c r="F2712">
        <v>40538.011719000002</v>
      </c>
      <c r="G2712">
        <v>26246662813</v>
      </c>
    </row>
    <row r="2713" spans="1:7">
      <c r="A2713" s="12">
        <v>44610</v>
      </c>
      <c r="B2713">
        <v>40552.132812999997</v>
      </c>
      <c r="C2713">
        <v>40929.152344000002</v>
      </c>
      <c r="D2713">
        <v>39637.617187999997</v>
      </c>
      <c r="E2713">
        <v>40030.976562999997</v>
      </c>
      <c r="F2713">
        <v>40030.976562999997</v>
      </c>
      <c r="G2713">
        <v>23310007704</v>
      </c>
    </row>
    <row r="2714" spans="1:7">
      <c r="A2714" s="12">
        <v>44611</v>
      </c>
      <c r="B2714">
        <v>40026.023437999997</v>
      </c>
      <c r="C2714">
        <v>40418.878905999998</v>
      </c>
      <c r="D2714">
        <v>39713.058594000002</v>
      </c>
      <c r="E2714">
        <v>40122.15625</v>
      </c>
      <c r="F2714">
        <v>40122.15625</v>
      </c>
      <c r="G2714">
        <v>13736557863</v>
      </c>
    </row>
    <row r="2715" spans="1:7">
      <c r="A2715" s="12">
        <v>44612</v>
      </c>
      <c r="B2715">
        <v>40118.101562999997</v>
      </c>
      <c r="C2715">
        <v>40119.890625</v>
      </c>
      <c r="D2715">
        <v>38112.8125</v>
      </c>
      <c r="E2715">
        <v>38431.378905999998</v>
      </c>
      <c r="F2715">
        <v>38431.378905999998</v>
      </c>
      <c r="G2715">
        <v>18340576452</v>
      </c>
    </row>
    <row r="2716" spans="1:7">
      <c r="A2716" s="12">
        <v>44613</v>
      </c>
      <c r="B2716">
        <v>38423.210937999997</v>
      </c>
      <c r="C2716">
        <v>39394.4375</v>
      </c>
      <c r="D2716">
        <v>36950.476562999997</v>
      </c>
      <c r="E2716">
        <v>37075.28125</v>
      </c>
      <c r="F2716">
        <v>37075.28125</v>
      </c>
      <c r="G2716">
        <v>29280402798</v>
      </c>
    </row>
    <row r="2717" spans="1:7">
      <c r="A2717" s="12">
        <v>44614</v>
      </c>
      <c r="B2717">
        <v>37068.769530999998</v>
      </c>
      <c r="C2717">
        <v>38359.855469000002</v>
      </c>
      <c r="D2717">
        <v>36488.933594000002</v>
      </c>
      <c r="E2717">
        <v>38286.027344000002</v>
      </c>
      <c r="F2717">
        <v>38286.027344000002</v>
      </c>
      <c r="G2717">
        <v>25493150450</v>
      </c>
    </row>
    <row r="2718" spans="1:7">
      <c r="A2718" s="12">
        <v>44615</v>
      </c>
      <c r="B2718">
        <v>38285.28125</v>
      </c>
      <c r="C2718">
        <v>39122.394530999998</v>
      </c>
      <c r="D2718">
        <v>37201.816405999998</v>
      </c>
      <c r="E2718">
        <v>37296.570312999997</v>
      </c>
      <c r="F2718">
        <v>37296.570312999997</v>
      </c>
      <c r="G2718">
        <v>21849073843</v>
      </c>
    </row>
    <row r="2719" spans="1:7">
      <c r="A2719" s="12">
        <v>44616</v>
      </c>
      <c r="B2719">
        <v>37278.566405999998</v>
      </c>
      <c r="C2719">
        <v>38968.839844000002</v>
      </c>
      <c r="D2719">
        <v>34459.21875</v>
      </c>
      <c r="E2719">
        <v>38332.609375</v>
      </c>
      <c r="F2719">
        <v>38332.609375</v>
      </c>
      <c r="G2719">
        <v>46383802093</v>
      </c>
    </row>
    <row r="2720" spans="1:7">
      <c r="A2720" s="12">
        <v>44617</v>
      </c>
      <c r="B2720">
        <v>38333.746094000002</v>
      </c>
      <c r="C2720">
        <v>39630.324219000002</v>
      </c>
      <c r="D2720">
        <v>38111.34375</v>
      </c>
      <c r="E2720">
        <v>39214.21875</v>
      </c>
      <c r="F2720">
        <v>39214.21875</v>
      </c>
      <c r="G2720">
        <v>26545599159</v>
      </c>
    </row>
    <row r="2721" spans="1:7">
      <c r="A2721" s="12">
        <v>44618</v>
      </c>
      <c r="B2721">
        <v>39213.082030999998</v>
      </c>
      <c r="C2721">
        <v>40005.347655999998</v>
      </c>
      <c r="D2721">
        <v>38702.535155999998</v>
      </c>
      <c r="E2721">
        <v>39105.148437999997</v>
      </c>
      <c r="F2721">
        <v>39105.148437999997</v>
      </c>
      <c r="G2721">
        <v>17467554129</v>
      </c>
    </row>
    <row r="2722" spans="1:7">
      <c r="A2722" s="12">
        <v>44619</v>
      </c>
      <c r="B2722">
        <v>39098.699219000002</v>
      </c>
      <c r="C2722">
        <v>39778.941405999998</v>
      </c>
      <c r="D2722">
        <v>37268.976562999997</v>
      </c>
      <c r="E2722">
        <v>37709.785155999998</v>
      </c>
      <c r="F2722">
        <v>37709.785155999998</v>
      </c>
      <c r="G2722">
        <v>23450127612</v>
      </c>
    </row>
    <row r="2723" spans="1:7">
      <c r="A2723" s="12">
        <v>44620</v>
      </c>
      <c r="B2723">
        <v>37706</v>
      </c>
      <c r="C2723">
        <v>43760.457030999998</v>
      </c>
      <c r="D2723">
        <v>37518.214844000002</v>
      </c>
      <c r="E2723">
        <v>43193.234375</v>
      </c>
      <c r="F2723">
        <v>43193.234375</v>
      </c>
      <c r="G2723">
        <v>35690014104</v>
      </c>
    </row>
    <row r="2724" spans="1:7">
      <c r="A2724" s="12">
        <v>44621</v>
      </c>
      <c r="B2724">
        <v>43194.503905999998</v>
      </c>
      <c r="C2724">
        <v>44793.601562999997</v>
      </c>
      <c r="D2724">
        <v>42952.585937999997</v>
      </c>
      <c r="E2724">
        <v>44354.636719000002</v>
      </c>
      <c r="F2724">
        <v>44354.636719000002</v>
      </c>
      <c r="G2724">
        <v>32479047645</v>
      </c>
    </row>
    <row r="2725" spans="1:7">
      <c r="A2725" s="12">
        <v>44622</v>
      </c>
      <c r="B2725">
        <v>44357.617187999997</v>
      </c>
      <c r="C2725">
        <v>45077.578125</v>
      </c>
      <c r="D2725">
        <v>43432.851562999997</v>
      </c>
      <c r="E2725">
        <v>43924.117187999997</v>
      </c>
      <c r="F2725">
        <v>43924.117187999997</v>
      </c>
      <c r="G2725">
        <v>29183112630</v>
      </c>
    </row>
    <row r="2726" spans="1:7">
      <c r="A2726" s="12">
        <v>44623</v>
      </c>
      <c r="B2726">
        <v>43925.195312999997</v>
      </c>
      <c r="C2726">
        <v>44021.578125</v>
      </c>
      <c r="D2726">
        <v>41914.75</v>
      </c>
      <c r="E2726">
        <v>42451.789062999997</v>
      </c>
      <c r="F2726">
        <v>42451.789062999997</v>
      </c>
      <c r="G2726">
        <v>24967782593</v>
      </c>
    </row>
    <row r="2727" spans="1:7">
      <c r="A2727" s="12">
        <v>44624</v>
      </c>
      <c r="B2727">
        <v>42458.140625</v>
      </c>
      <c r="C2727">
        <v>42479.613280999998</v>
      </c>
      <c r="D2727">
        <v>38805.847655999998</v>
      </c>
      <c r="E2727">
        <v>39137.605469000002</v>
      </c>
      <c r="F2727">
        <v>39137.605469000002</v>
      </c>
      <c r="G2727">
        <v>28516271427</v>
      </c>
    </row>
    <row r="2728" spans="1:7">
      <c r="A2728" s="12">
        <v>44625</v>
      </c>
      <c r="B2728">
        <v>39148.449219000002</v>
      </c>
      <c r="C2728">
        <v>39566.335937999997</v>
      </c>
      <c r="D2728">
        <v>38777.035155999998</v>
      </c>
      <c r="E2728">
        <v>39400.585937999997</v>
      </c>
      <c r="F2728">
        <v>39400.585937999997</v>
      </c>
      <c r="G2728">
        <v>16975917450</v>
      </c>
    </row>
    <row r="2729" spans="1:7">
      <c r="A2729" s="12">
        <v>44626</v>
      </c>
      <c r="B2729">
        <v>39404.199219000002</v>
      </c>
      <c r="C2729">
        <v>39640.175780999998</v>
      </c>
      <c r="D2729">
        <v>38211.648437999997</v>
      </c>
      <c r="E2729">
        <v>38419.984375</v>
      </c>
      <c r="F2729">
        <v>38419.984375</v>
      </c>
      <c r="G2729">
        <v>19745229902</v>
      </c>
    </row>
    <row r="2730" spans="1:7">
      <c r="A2730" s="12">
        <v>44627</v>
      </c>
      <c r="B2730">
        <v>38429.304687999997</v>
      </c>
      <c r="C2730">
        <v>39430.226562999997</v>
      </c>
      <c r="D2730">
        <v>37260.203125</v>
      </c>
      <c r="E2730">
        <v>38062.039062999997</v>
      </c>
      <c r="F2730">
        <v>38062.039062999997</v>
      </c>
      <c r="G2730">
        <v>28546143503</v>
      </c>
    </row>
    <row r="2731" spans="1:7">
      <c r="A2731" s="12">
        <v>44628</v>
      </c>
      <c r="B2731">
        <v>38059.902344000002</v>
      </c>
      <c r="C2731">
        <v>39304.441405999998</v>
      </c>
      <c r="D2731">
        <v>37957.386719000002</v>
      </c>
      <c r="E2731">
        <v>38737.269530999998</v>
      </c>
      <c r="F2731">
        <v>38737.269530999998</v>
      </c>
      <c r="G2731">
        <v>25776583476</v>
      </c>
    </row>
    <row r="2732" spans="1:7">
      <c r="A2732" s="12">
        <v>44629</v>
      </c>
      <c r="B2732">
        <v>38742.816405999998</v>
      </c>
      <c r="C2732">
        <v>42465.671875</v>
      </c>
      <c r="D2732">
        <v>38706.09375</v>
      </c>
      <c r="E2732">
        <v>41982.925780999998</v>
      </c>
      <c r="F2732">
        <v>41982.925780999998</v>
      </c>
      <c r="G2732">
        <v>32284121034</v>
      </c>
    </row>
    <row r="2733" spans="1:7">
      <c r="A2733" s="12">
        <v>44630</v>
      </c>
      <c r="B2733">
        <v>41974.070312999997</v>
      </c>
      <c r="C2733">
        <v>42004.726562999997</v>
      </c>
      <c r="D2733">
        <v>38832.941405999998</v>
      </c>
      <c r="E2733">
        <v>39437.460937999997</v>
      </c>
      <c r="F2733">
        <v>39437.460937999997</v>
      </c>
      <c r="G2733">
        <v>31078064711</v>
      </c>
    </row>
    <row r="2734" spans="1:7">
      <c r="A2734" s="12">
        <v>44631</v>
      </c>
      <c r="B2734">
        <v>39439.96875</v>
      </c>
      <c r="C2734">
        <v>40081.679687999997</v>
      </c>
      <c r="D2734">
        <v>38347.433594000002</v>
      </c>
      <c r="E2734">
        <v>38794.972655999998</v>
      </c>
      <c r="F2734">
        <v>38794.972655999998</v>
      </c>
      <c r="G2734">
        <v>26364890465</v>
      </c>
    </row>
    <row r="2735" spans="1:7">
      <c r="A2735" s="12">
        <v>44632</v>
      </c>
      <c r="B2735">
        <v>38794.464844000002</v>
      </c>
      <c r="C2735">
        <v>39308.597655999998</v>
      </c>
      <c r="D2735">
        <v>38772.535155999998</v>
      </c>
      <c r="E2735">
        <v>38904.011719000002</v>
      </c>
      <c r="F2735">
        <v>38904.011719000002</v>
      </c>
      <c r="G2735">
        <v>14616450657</v>
      </c>
    </row>
    <row r="2736" spans="1:7">
      <c r="A2736" s="12">
        <v>44633</v>
      </c>
      <c r="B2736">
        <v>38884.726562999997</v>
      </c>
      <c r="C2736">
        <v>39209.351562999997</v>
      </c>
      <c r="D2736">
        <v>37728.144530999998</v>
      </c>
      <c r="E2736">
        <v>37849.664062999997</v>
      </c>
      <c r="F2736">
        <v>37849.664062999997</v>
      </c>
      <c r="G2736">
        <v>17300745310</v>
      </c>
    </row>
    <row r="2737" spans="1:7">
      <c r="A2737" s="12">
        <v>44634</v>
      </c>
      <c r="B2737">
        <v>37846.316405999998</v>
      </c>
      <c r="C2737">
        <v>39742.5</v>
      </c>
      <c r="D2737">
        <v>37680.734375</v>
      </c>
      <c r="E2737">
        <v>39666.753905999998</v>
      </c>
      <c r="F2737">
        <v>39666.753905999998</v>
      </c>
      <c r="G2737">
        <v>24322159070</v>
      </c>
    </row>
    <row r="2738" spans="1:7">
      <c r="A2738" s="12">
        <v>44635</v>
      </c>
      <c r="B2738">
        <v>39664.25</v>
      </c>
      <c r="C2738">
        <v>39794.628905999998</v>
      </c>
      <c r="D2738">
        <v>38310.210937999997</v>
      </c>
      <c r="E2738">
        <v>39338.785155999998</v>
      </c>
      <c r="F2738">
        <v>39338.785155999998</v>
      </c>
      <c r="G2738">
        <v>23934000868</v>
      </c>
    </row>
    <row r="2739" spans="1:7">
      <c r="A2739" s="12">
        <v>44636</v>
      </c>
      <c r="B2739">
        <v>39335.570312999997</v>
      </c>
      <c r="C2739">
        <v>41465.453125</v>
      </c>
      <c r="D2739">
        <v>39022.347655999998</v>
      </c>
      <c r="E2739">
        <v>41143.929687999997</v>
      </c>
      <c r="F2739">
        <v>41143.929687999997</v>
      </c>
      <c r="G2739">
        <v>39616916192</v>
      </c>
    </row>
    <row r="2740" spans="1:7">
      <c r="A2740" s="12">
        <v>44637</v>
      </c>
      <c r="B2740">
        <v>41140.84375</v>
      </c>
      <c r="C2740">
        <v>41287.535155999998</v>
      </c>
      <c r="D2740">
        <v>40662.871094000002</v>
      </c>
      <c r="E2740">
        <v>40951.378905999998</v>
      </c>
      <c r="F2740">
        <v>40951.378905999998</v>
      </c>
      <c r="G2740">
        <v>22009601093</v>
      </c>
    </row>
    <row r="2741" spans="1:7">
      <c r="A2741" s="12">
        <v>44638</v>
      </c>
      <c r="B2741">
        <v>40944.839844000002</v>
      </c>
      <c r="C2741">
        <v>42195.746094000002</v>
      </c>
      <c r="D2741">
        <v>40302.398437999997</v>
      </c>
      <c r="E2741">
        <v>41801.15625</v>
      </c>
      <c r="F2741">
        <v>41801.15625</v>
      </c>
      <c r="G2741">
        <v>34421564942</v>
      </c>
    </row>
    <row r="2742" spans="1:7">
      <c r="A2742" s="12">
        <v>44639</v>
      </c>
      <c r="B2742">
        <v>41794.648437999997</v>
      </c>
      <c r="C2742">
        <v>42316.554687999997</v>
      </c>
      <c r="D2742">
        <v>41602.667969000002</v>
      </c>
      <c r="E2742">
        <v>42190.652344000002</v>
      </c>
      <c r="F2742">
        <v>42190.652344000002</v>
      </c>
      <c r="G2742">
        <v>19664853187</v>
      </c>
    </row>
    <row r="2743" spans="1:7">
      <c r="A2743" s="12">
        <v>44640</v>
      </c>
      <c r="B2743">
        <v>42191.40625</v>
      </c>
      <c r="C2743">
        <v>42241.164062999997</v>
      </c>
      <c r="D2743">
        <v>41004.757812999997</v>
      </c>
      <c r="E2743">
        <v>41247.824219000002</v>
      </c>
      <c r="F2743">
        <v>41247.824219000002</v>
      </c>
      <c r="G2743">
        <v>20127946682</v>
      </c>
    </row>
    <row r="2744" spans="1:7">
      <c r="A2744" s="12">
        <v>44641</v>
      </c>
      <c r="B2744">
        <v>41246.132812999997</v>
      </c>
      <c r="C2744">
        <v>41454.410155999998</v>
      </c>
      <c r="D2744">
        <v>40668.042969000002</v>
      </c>
      <c r="E2744">
        <v>41077.996094000002</v>
      </c>
      <c r="F2744">
        <v>41077.996094000002</v>
      </c>
      <c r="G2744">
        <v>24615543271</v>
      </c>
    </row>
    <row r="2745" spans="1:7">
      <c r="A2745" s="12">
        <v>44642</v>
      </c>
      <c r="B2745">
        <v>41074.105469000002</v>
      </c>
      <c r="C2745">
        <v>43124.707030999998</v>
      </c>
      <c r="D2745">
        <v>40948.28125</v>
      </c>
      <c r="E2745">
        <v>42358.808594000002</v>
      </c>
      <c r="F2745">
        <v>42358.808594000002</v>
      </c>
      <c r="G2745">
        <v>32004652376</v>
      </c>
    </row>
    <row r="2746" spans="1:7">
      <c r="A2746" s="12">
        <v>44643</v>
      </c>
      <c r="B2746">
        <v>42364.378905999998</v>
      </c>
      <c r="C2746">
        <v>42893.507812999997</v>
      </c>
      <c r="D2746">
        <v>41877.507812999997</v>
      </c>
      <c r="E2746">
        <v>42892.957030999998</v>
      </c>
      <c r="F2746">
        <v>42892.957030999998</v>
      </c>
      <c r="G2746">
        <v>25242943069</v>
      </c>
    </row>
    <row r="2747" spans="1:7">
      <c r="A2747" s="12">
        <v>44644</v>
      </c>
      <c r="B2747">
        <v>42886.652344000002</v>
      </c>
      <c r="C2747">
        <v>44131.855469000002</v>
      </c>
      <c r="D2747">
        <v>42726.164062999997</v>
      </c>
      <c r="E2747">
        <v>43960.933594000002</v>
      </c>
      <c r="F2747">
        <v>43960.933594000002</v>
      </c>
      <c r="G2747">
        <v>31042992291</v>
      </c>
    </row>
    <row r="2748" spans="1:7">
      <c r="A2748" s="12">
        <v>44645</v>
      </c>
      <c r="B2748">
        <v>43964.546875</v>
      </c>
      <c r="C2748">
        <v>44999.492187999997</v>
      </c>
      <c r="D2748">
        <v>43706.285155999998</v>
      </c>
      <c r="E2748">
        <v>44348.730469000002</v>
      </c>
      <c r="F2748">
        <v>44348.730469000002</v>
      </c>
      <c r="G2748">
        <v>30574413034</v>
      </c>
    </row>
    <row r="2749" spans="1:7">
      <c r="A2749" s="12">
        <v>44646</v>
      </c>
      <c r="B2749">
        <v>44349.859375</v>
      </c>
      <c r="C2749">
        <v>44735.996094000002</v>
      </c>
      <c r="D2749">
        <v>44166.273437999997</v>
      </c>
      <c r="E2749">
        <v>44500.828125</v>
      </c>
      <c r="F2749">
        <v>44500.828125</v>
      </c>
      <c r="G2749">
        <v>16950455995</v>
      </c>
    </row>
    <row r="2750" spans="1:7">
      <c r="A2750" s="12">
        <v>44647</v>
      </c>
      <c r="B2750">
        <v>44505.355469000002</v>
      </c>
      <c r="C2750">
        <v>46827.546875</v>
      </c>
      <c r="D2750">
        <v>44437.292969000002</v>
      </c>
      <c r="E2750">
        <v>46820.492187999997</v>
      </c>
      <c r="F2750">
        <v>46820.492187999997</v>
      </c>
      <c r="G2750">
        <v>28160889722</v>
      </c>
    </row>
    <row r="2751" spans="1:7">
      <c r="A2751" s="12">
        <v>44648</v>
      </c>
      <c r="B2751">
        <v>46821.851562999997</v>
      </c>
      <c r="C2751">
        <v>48086.835937999997</v>
      </c>
      <c r="D2751">
        <v>46690.203125</v>
      </c>
      <c r="E2751">
        <v>47128.003905999998</v>
      </c>
      <c r="F2751">
        <v>47128.003905999998</v>
      </c>
      <c r="G2751">
        <v>36362175703</v>
      </c>
    </row>
    <row r="2752" spans="1:7">
      <c r="A2752" s="12">
        <v>44649</v>
      </c>
      <c r="B2752">
        <v>47100.4375</v>
      </c>
      <c r="C2752">
        <v>48022.289062999997</v>
      </c>
      <c r="D2752">
        <v>47100.4375</v>
      </c>
      <c r="E2752">
        <v>47465.730469000002</v>
      </c>
      <c r="F2752">
        <v>47465.730469000002</v>
      </c>
      <c r="G2752">
        <v>31397059069</v>
      </c>
    </row>
    <row r="2753" spans="1:7">
      <c r="A2753" s="12">
        <v>44650</v>
      </c>
      <c r="B2753">
        <v>47456.898437999997</v>
      </c>
      <c r="C2753">
        <v>47655.148437999997</v>
      </c>
      <c r="D2753">
        <v>46746.210937999997</v>
      </c>
      <c r="E2753">
        <v>47062.664062999997</v>
      </c>
      <c r="F2753">
        <v>47062.664062999997</v>
      </c>
      <c r="G2753">
        <v>29333883962</v>
      </c>
    </row>
    <row r="2754" spans="1:7">
      <c r="A2754" s="12">
        <v>44651</v>
      </c>
      <c r="B2754">
        <v>47062.148437999997</v>
      </c>
      <c r="C2754">
        <v>47512.027344000002</v>
      </c>
      <c r="D2754">
        <v>45390.539062999997</v>
      </c>
      <c r="E2754">
        <v>45538.675780999998</v>
      </c>
      <c r="F2754">
        <v>45538.675780999998</v>
      </c>
      <c r="G2754">
        <v>33327427106</v>
      </c>
    </row>
    <row r="2755" spans="1:7">
      <c r="A2755" s="12">
        <v>44652</v>
      </c>
      <c r="B2755">
        <v>45554.164062999997</v>
      </c>
      <c r="C2755">
        <v>46616.242187999997</v>
      </c>
      <c r="D2755">
        <v>44403.140625</v>
      </c>
      <c r="E2755">
        <v>46281.644530999998</v>
      </c>
      <c r="F2755">
        <v>46281.644530999998</v>
      </c>
      <c r="G2755">
        <v>38162644287</v>
      </c>
    </row>
    <row r="2756" spans="1:7">
      <c r="A2756" s="12">
        <v>44653</v>
      </c>
      <c r="B2756">
        <v>46285.5</v>
      </c>
      <c r="C2756">
        <v>47028.28125</v>
      </c>
      <c r="D2756">
        <v>45782.511719000002</v>
      </c>
      <c r="E2756">
        <v>45868.949219000002</v>
      </c>
      <c r="F2756">
        <v>45868.949219000002</v>
      </c>
      <c r="G2756">
        <v>29336594194</v>
      </c>
    </row>
    <row r="2757" spans="1:7">
      <c r="A2757" s="12">
        <v>44654</v>
      </c>
      <c r="B2757">
        <v>45859.128905999998</v>
      </c>
      <c r="C2757">
        <v>47313.476562999997</v>
      </c>
      <c r="D2757">
        <v>45634.105469000002</v>
      </c>
      <c r="E2757">
        <v>46453.566405999998</v>
      </c>
      <c r="F2757">
        <v>46453.566405999998</v>
      </c>
      <c r="G2757">
        <v>25414397610</v>
      </c>
    </row>
    <row r="2758" spans="1:7">
      <c r="A2758" s="12">
        <v>44655</v>
      </c>
      <c r="B2758">
        <v>46445.273437999997</v>
      </c>
      <c r="C2758">
        <v>46791.089844000002</v>
      </c>
      <c r="D2758">
        <v>45235.816405999998</v>
      </c>
      <c r="E2758">
        <v>46622.675780999998</v>
      </c>
      <c r="F2758">
        <v>46622.675780999998</v>
      </c>
      <c r="G2758">
        <v>32499785455</v>
      </c>
    </row>
    <row r="2759" spans="1:7">
      <c r="A2759" s="12">
        <v>44656</v>
      </c>
      <c r="B2759">
        <v>46624.507812999997</v>
      </c>
      <c r="C2759">
        <v>47106.140625</v>
      </c>
      <c r="D2759">
        <v>45544.808594000002</v>
      </c>
      <c r="E2759">
        <v>45555.992187999997</v>
      </c>
      <c r="F2759">
        <v>45555.992187999997</v>
      </c>
      <c r="G2759">
        <v>29640604055</v>
      </c>
    </row>
    <row r="2760" spans="1:7">
      <c r="A2760" s="12">
        <v>44657</v>
      </c>
      <c r="B2760">
        <v>45544.355469000002</v>
      </c>
      <c r="C2760">
        <v>45544.355469000002</v>
      </c>
      <c r="D2760">
        <v>43193.953125</v>
      </c>
      <c r="E2760">
        <v>43206.738280999998</v>
      </c>
      <c r="F2760">
        <v>43206.738280999998</v>
      </c>
      <c r="G2760">
        <v>39393395788</v>
      </c>
    </row>
    <row r="2761" spans="1:7">
      <c r="A2761" s="12">
        <v>44658</v>
      </c>
      <c r="B2761">
        <v>43207.5</v>
      </c>
      <c r="C2761">
        <v>43860.699219000002</v>
      </c>
      <c r="D2761">
        <v>42899.90625</v>
      </c>
      <c r="E2761">
        <v>43503.847655999998</v>
      </c>
      <c r="F2761">
        <v>43503.847655999998</v>
      </c>
      <c r="G2761">
        <v>26101973106</v>
      </c>
    </row>
    <row r="2762" spans="1:7">
      <c r="A2762" s="12">
        <v>44659</v>
      </c>
      <c r="B2762">
        <v>43505.136719000002</v>
      </c>
      <c r="C2762">
        <v>43903.019530999998</v>
      </c>
      <c r="D2762">
        <v>42183.289062999997</v>
      </c>
      <c r="E2762">
        <v>42287.664062999997</v>
      </c>
      <c r="F2762">
        <v>42287.664062999997</v>
      </c>
      <c r="G2762">
        <v>27215995394</v>
      </c>
    </row>
    <row r="2763" spans="1:7">
      <c r="A2763" s="12">
        <v>44660</v>
      </c>
      <c r="B2763">
        <v>42282.078125</v>
      </c>
      <c r="C2763">
        <v>42786.816405999998</v>
      </c>
      <c r="D2763">
        <v>42183.253905999998</v>
      </c>
      <c r="E2763">
        <v>42782.136719000002</v>
      </c>
      <c r="F2763">
        <v>42782.136719000002</v>
      </c>
      <c r="G2763">
        <v>16050772496</v>
      </c>
    </row>
    <row r="2764" spans="1:7">
      <c r="A2764" s="12">
        <v>44661</v>
      </c>
      <c r="B2764">
        <v>42781.089844000002</v>
      </c>
      <c r="C2764">
        <v>43376.378905999998</v>
      </c>
      <c r="D2764">
        <v>42021.207030999998</v>
      </c>
      <c r="E2764">
        <v>42207.671875</v>
      </c>
      <c r="F2764">
        <v>42207.671875</v>
      </c>
      <c r="G2764">
        <v>17654475582</v>
      </c>
    </row>
    <row r="2765" spans="1:7">
      <c r="A2765" s="12">
        <v>44662</v>
      </c>
      <c r="B2765">
        <v>42201.039062999997</v>
      </c>
      <c r="C2765">
        <v>42424.589844000002</v>
      </c>
      <c r="D2765">
        <v>39373.058594000002</v>
      </c>
      <c r="E2765">
        <v>39521.902344000002</v>
      </c>
      <c r="F2765">
        <v>39521.902344000002</v>
      </c>
      <c r="G2765">
        <v>33949912166</v>
      </c>
    </row>
    <row r="2766" spans="1:7">
      <c r="A2766" s="12">
        <v>44663</v>
      </c>
      <c r="B2766">
        <v>39533.714844000002</v>
      </c>
      <c r="C2766">
        <v>40617.585937999997</v>
      </c>
      <c r="D2766">
        <v>39388.328125</v>
      </c>
      <c r="E2766">
        <v>40127.183594000002</v>
      </c>
      <c r="F2766">
        <v>40127.183594000002</v>
      </c>
      <c r="G2766">
        <v>30991500854</v>
      </c>
    </row>
    <row r="2767" spans="1:7">
      <c r="A2767" s="12">
        <v>44664</v>
      </c>
      <c r="B2767">
        <v>40123.570312999997</v>
      </c>
      <c r="C2767">
        <v>41430.054687999997</v>
      </c>
      <c r="D2767">
        <v>39712.746094000002</v>
      </c>
      <c r="E2767">
        <v>41166.730469000002</v>
      </c>
      <c r="F2767">
        <v>41166.730469000002</v>
      </c>
      <c r="G2767">
        <v>27691105228</v>
      </c>
    </row>
    <row r="2768" spans="1:7">
      <c r="A2768" s="12">
        <v>44665</v>
      </c>
      <c r="B2768">
        <v>41160.21875</v>
      </c>
      <c r="C2768">
        <v>41451.480469000002</v>
      </c>
      <c r="D2768">
        <v>39695.746094000002</v>
      </c>
      <c r="E2768">
        <v>39935.515625</v>
      </c>
      <c r="F2768">
        <v>39935.515625</v>
      </c>
      <c r="G2768">
        <v>24342001973</v>
      </c>
    </row>
    <row r="2769" spans="1:7">
      <c r="A2769" s="12">
        <v>44666</v>
      </c>
      <c r="B2769">
        <v>39939.402344000002</v>
      </c>
      <c r="C2769">
        <v>40617.722655999998</v>
      </c>
      <c r="D2769">
        <v>39866.832030999998</v>
      </c>
      <c r="E2769">
        <v>40553.464844000002</v>
      </c>
      <c r="F2769">
        <v>40553.464844000002</v>
      </c>
      <c r="G2769">
        <v>21756855753</v>
      </c>
    </row>
    <row r="2770" spans="1:7">
      <c r="A2770" s="12">
        <v>44667</v>
      </c>
      <c r="B2770">
        <v>40552.316405999998</v>
      </c>
      <c r="C2770">
        <v>40633.679687999997</v>
      </c>
      <c r="D2770">
        <v>40078.425780999998</v>
      </c>
      <c r="E2770">
        <v>40424.484375</v>
      </c>
      <c r="F2770">
        <v>40424.484375</v>
      </c>
      <c r="G2770">
        <v>16833150693</v>
      </c>
    </row>
    <row r="2771" spans="1:7">
      <c r="A2771" s="12">
        <v>44668</v>
      </c>
      <c r="B2771">
        <v>40417.777344000002</v>
      </c>
      <c r="C2771">
        <v>40570.726562999997</v>
      </c>
      <c r="D2771">
        <v>39620.894530999998</v>
      </c>
      <c r="E2771">
        <v>39716.953125</v>
      </c>
      <c r="F2771">
        <v>39716.953125</v>
      </c>
      <c r="G2771">
        <v>19087633042</v>
      </c>
    </row>
    <row r="2772" spans="1:7">
      <c r="A2772" s="12">
        <v>44669</v>
      </c>
      <c r="B2772">
        <v>39721.203125</v>
      </c>
      <c r="C2772">
        <v>40986.320312999997</v>
      </c>
      <c r="D2772">
        <v>38696.191405999998</v>
      </c>
      <c r="E2772">
        <v>40826.214844000002</v>
      </c>
      <c r="F2772">
        <v>40826.214844000002</v>
      </c>
      <c r="G2772">
        <v>33705182072</v>
      </c>
    </row>
    <row r="2773" spans="1:7">
      <c r="A2773" s="12">
        <v>44670</v>
      </c>
      <c r="B2773">
        <v>40828.175780999998</v>
      </c>
      <c r="C2773">
        <v>41672.960937999997</v>
      </c>
      <c r="D2773">
        <v>40618.632812999997</v>
      </c>
      <c r="E2773">
        <v>41502.75</v>
      </c>
      <c r="F2773">
        <v>41502.75</v>
      </c>
      <c r="G2773">
        <v>25303206547</v>
      </c>
    </row>
    <row r="2774" spans="1:7">
      <c r="A2774" s="12">
        <v>44671</v>
      </c>
      <c r="B2774">
        <v>41501.746094000002</v>
      </c>
      <c r="C2774">
        <v>42126.300780999998</v>
      </c>
      <c r="D2774">
        <v>40961.097655999998</v>
      </c>
      <c r="E2774">
        <v>41374.378905999998</v>
      </c>
      <c r="F2774">
        <v>41374.378905999998</v>
      </c>
      <c r="G2774">
        <v>27819532341</v>
      </c>
    </row>
    <row r="2775" spans="1:7">
      <c r="A2775" s="12">
        <v>44672</v>
      </c>
      <c r="B2775">
        <v>41371.515625</v>
      </c>
      <c r="C2775">
        <v>42893.582030999998</v>
      </c>
      <c r="D2775">
        <v>40063.828125</v>
      </c>
      <c r="E2775">
        <v>40527.363280999998</v>
      </c>
      <c r="F2775">
        <v>40527.363280999998</v>
      </c>
      <c r="G2775">
        <v>35372786395</v>
      </c>
    </row>
    <row r="2776" spans="1:7">
      <c r="A2776" s="12">
        <v>44673</v>
      </c>
      <c r="B2776">
        <v>40525.863280999998</v>
      </c>
      <c r="C2776">
        <v>40777.757812999997</v>
      </c>
      <c r="D2776">
        <v>39315.417969000002</v>
      </c>
      <c r="E2776">
        <v>39740.320312999997</v>
      </c>
      <c r="F2776">
        <v>39740.320312999997</v>
      </c>
      <c r="G2776">
        <v>28011716745</v>
      </c>
    </row>
    <row r="2777" spans="1:7">
      <c r="A2777" s="12">
        <v>44674</v>
      </c>
      <c r="B2777">
        <v>39738.722655999998</v>
      </c>
      <c r="C2777">
        <v>39935.859375</v>
      </c>
      <c r="D2777">
        <v>39352.203125</v>
      </c>
      <c r="E2777">
        <v>39486.730469000002</v>
      </c>
      <c r="F2777">
        <v>39486.730469000002</v>
      </c>
      <c r="G2777">
        <v>16138021249</v>
      </c>
    </row>
    <row r="2778" spans="1:7">
      <c r="A2778" s="12">
        <v>44675</v>
      </c>
      <c r="B2778">
        <v>39478.375</v>
      </c>
      <c r="C2778">
        <v>39845.925780999998</v>
      </c>
      <c r="D2778">
        <v>39233.539062999997</v>
      </c>
      <c r="E2778">
        <v>39469.292969000002</v>
      </c>
      <c r="F2778">
        <v>39469.292969000002</v>
      </c>
      <c r="G2778">
        <v>17964398167</v>
      </c>
    </row>
    <row r="2779" spans="1:7">
      <c r="A2779" s="12">
        <v>44676</v>
      </c>
      <c r="B2779">
        <v>39472.605469000002</v>
      </c>
      <c r="C2779">
        <v>40491.753905999998</v>
      </c>
      <c r="D2779">
        <v>38338.378905999998</v>
      </c>
      <c r="E2779">
        <v>40458.308594000002</v>
      </c>
      <c r="F2779">
        <v>40458.308594000002</v>
      </c>
      <c r="G2779">
        <v>35445730570</v>
      </c>
    </row>
    <row r="2780" spans="1:7">
      <c r="A2780" s="12">
        <v>44677</v>
      </c>
      <c r="B2780">
        <v>40448.421875</v>
      </c>
      <c r="C2780">
        <v>40713.890625</v>
      </c>
      <c r="D2780">
        <v>37884.984375</v>
      </c>
      <c r="E2780">
        <v>38117.460937999997</v>
      </c>
      <c r="F2780">
        <v>38117.460937999997</v>
      </c>
      <c r="G2780">
        <v>34569088416</v>
      </c>
    </row>
    <row r="2781" spans="1:7">
      <c r="A2781" s="12">
        <v>44678</v>
      </c>
      <c r="B2781">
        <v>38120.300780999998</v>
      </c>
      <c r="C2781">
        <v>39397.917969000002</v>
      </c>
      <c r="D2781">
        <v>37997.3125</v>
      </c>
      <c r="E2781">
        <v>39241.121094000002</v>
      </c>
      <c r="F2781">
        <v>39241.121094000002</v>
      </c>
      <c r="G2781">
        <v>30981015184</v>
      </c>
    </row>
    <row r="2782" spans="1:7">
      <c r="A2782" s="12">
        <v>44679</v>
      </c>
      <c r="B2782">
        <v>39241.429687999997</v>
      </c>
      <c r="C2782">
        <v>40269.464844000002</v>
      </c>
      <c r="D2782">
        <v>38941.421875</v>
      </c>
      <c r="E2782">
        <v>39773.828125</v>
      </c>
      <c r="F2782">
        <v>39773.828125</v>
      </c>
      <c r="G2782">
        <v>33903704907</v>
      </c>
    </row>
    <row r="2783" spans="1:7">
      <c r="A2783" s="12">
        <v>44680</v>
      </c>
      <c r="B2783">
        <v>39768.617187999997</v>
      </c>
      <c r="C2783">
        <v>39887.269530999998</v>
      </c>
      <c r="D2783">
        <v>38235.535155999998</v>
      </c>
      <c r="E2783">
        <v>38609.824219000002</v>
      </c>
      <c r="F2783">
        <v>38609.824219000002</v>
      </c>
      <c r="G2783">
        <v>30882994649</v>
      </c>
    </row>
    <row r="2784" spans="1:7">
      <c r="A2784" s="12">
        <v>44681</v>
      </c>
      <c r="B2784">
        <v>38605.859375</v>
      </c>
      <c r="C2784">
        <v>38771.210937999997</v>
      </c>
      <c r="D2784">
        <v>37697.941405999998</v>
      </c>
      <c r="E2784">
        <v>37714.875</v>
      </c>
      <c r="F2784">
        <v>37714.875</v>
      </c>
      <c r="G2784">
        <v>23895713731</v>
      </c>
    </row>
    <row r="2785" spans="1:7">
      <c r="A2785" s="12">
        <v>44682</v>
      </c>
      <c r="B2785">
        <v>37713.265625</v>
      </c>
      <c r="C2785">
        <v>38627.859375</v>
      </c>
      <c r="D2785">
        <v>37585.789062999997</v>
      </c>
      <c r="E2785">
        <v>38469.09375</v>
      </c>
      <c r="F2785">
        <v>38469.09375</v>
      </c>
      <c r="G2785">
        <v>27002760110</v>
      </c>
    </row>
    <row r="2786" spans="1:7">
      <c r="A2786" s="12">
        <v>44683</v>
      </c>
      <c r="B2786">
        <v>38472.1875</v>
      </c>
      <c r="C2786">
        <v>39074.972655999998</v>
      </c>
      <c r="D2786">
        <v>38156.5625</v>
      </c>
      <c r="E2786">
        <v>38529.328125</v>
      </c>
      <c r="F2786">
        <v>38529.328125</v>
      </c>
      <c r="G2786">
        <v>32922642426</v>
      </c>
    </row>
    <row r="2787" spans="1:7">
      <c r="A2787" s="12">
        <v>44684</v>
      </c>
      <c r="B2787">
        <v>38528.109375</v>
      </c>
      <c r="C2787">
        <v>38629.996094000002</v>
      </c>
      <c r="D2787">
        <v>37585.621094000002</v>
      </c>
      <c r="E2787">
        <v>37750.453125</v>
      </c>
      <c r="F2787">
        <v>37750.453125</v>
      </c>
      <c r="G2787">
        <v>27326943244</v>
      </c>
    </row>
    <row r="2788" spans="1:7">
      <c r="A2788" s="12">
        <v>44685</v>
      </c>
      <c r="B2788">
        <v>37748.011719000002</v>
      </c>
      <c r="C2788">
        <v>39902.949219000002</v>
      </c>
      <c r="D2788">
        <v>37732.058594000002</v>
      </c>
      <c r="E2788">
        <v>39698.371094000002</v>
      </c>
      <c r="F2788">
        <v>39698.371094000002</v>
      </c>
      <c r="G2788">
        <v>36754404490</v>
      </c>
    </row>
    <row r="2789" spans="1:7">
      <c r="A2789" s="12">
        <v>44686</v>
      </c>
      <c r="B2789">
        <v>39695.746094000002</v>
      </c>
      <c r="C2789">
        <v>39789.28125</v>
      </c>
      <c r="D2789">
        <v>35856.515625</v>
      </c>
      <c r="E2789">
        <v>36575.140625</v>
      </c>
      <c r="F2789">
        <v>36575.140625</v>
      </c>
      <c r="G2789">
        <v>43106256317</v>
      </c>
    </row>
    <row r="2790" spans="1:7">
      <c r="A2790" s="12">
        <v>44687</v>
      </c>
      <c r="B2790">
        <v>36573.183594000002</v>
      </c>
      <c r="C2790">
        <v>36624.359375</v>
      </c>
      <c r="D2790">
        <v>35482.132812999997</v>
      </c>
      <c r="E2790">
        <v>36040.921875</v>
      </c>
      <c r="F2790">
        <v>36040.921875</v>
      </c>
      <c r="G2790">
        <v>37795577489</v>
      </c>
    </row>
    <row r="2791" spans="1:7">
      <c r="A2791" s="12">
        <v>44688</v>
      </c>
      <c r="B2791">
        <v>36042.503905999998</v>
      </c>
      <c r="C2791">
        <v>36129.925780999998</v>
      </c>
      <c r="D2791">
        <v>34940.824219000002</v>
      </c>
      <c r="E2791">
        <v>35501.953125</v>
      </c>
      <c r="F2791">
        <v>35501.953125</v>
      </c>
      <c r="G2791">
        <v>24375896406</v>
      </c>
    </row>
    <row r="2792" spans="1:7">
      <c r="A2792" s="12">
        <v>44689</v>
      </c>
      <c r="B2792">
        <v>35502.941405999998</v>
      </c>
      <c r="C2792">
        <v>35502.941405999998</v>
      </c>
      <c r="D2792">
        <v>33878.964844000002</v>
      </c>
      <c r="E2792">
        <v>34059.265625</v>
      </c>
      <c r="F2792">
        <v>34059.265625</v>
      </c>
      <c r="G2792">
        <v>36763041910</v>
      </c>
    </row>
    <row r="2793" spans="1:7">
      <c r="A2793" s="12">
        <v>44690</v>
      </c>
      <c r="B2793">
        <v>34060.015625</v>
      </c>
      <c r="C2793">
        <v>34222.074219000002</v>
      </c>
      <c r="D2793">
        <v>30296.953125</v>
      </c>
      <c r="E2793">
        <v>30296.953125</v>
      </c>
      <c r="F2793">
        <v>30296.953125</v>
      </c>
      <c r="G2793">
        <v>63355494961</v>
      </c>
    </row>
    <row r="2794" spans="1:7">
      <c r="A2794" s="12">
        <v>44691</v>
      </c>
      <c r="B2794">
        <v>30273.654297000001</v>
      </c>
      <c r="C2794">
        <v>32596.308593999998</v>
      </c>
      <c r="D2794">
        <v>29944.802734000001</v>
      </c>
      <c r="E2794">
        <v>31022.90625</v>
      </c>
      <c r="F2794">
        <v>31022.90625</v>
      </c>
      <c r="G2794">
        <v>59811038817</v>
      </c>
    </row>
    <row r="2795" spans="1:7">
      <c r="A2795" s="12">
        <v>44692</v>
      </c>
      <c r="B2795">
        <v>31016.183593999998</v>
      </c>
      <c r="C2795">
        <v>32013.402343999998</v>
      </c>
      <c r="D2795">
        <v>28170.414063</v>
      </c>
      <c r="E2795">
        <v>28936.355468999998</v>
      </c>
      <c r="F2795">
        <v>28936.355468999998</v>
      </c>
      <c r="G2795">
        <v>70388855818</v>
      </c>
    </row>
    <row r="2796" spans="1:7">
      <c r="A2796" s="12">
        <v>44693</v>
      </c>
      <c r="B2796">
        <v>28936.734375</v>
      </c>
      <c r="C2796">
        <v>30032.439452999999</v>
      </c>
      <c r="D2796">
        <v>26350.490234000001</v>
      </c>
      <c r="E2796">
        <v>29047.751952999999</v>
      </c>
      <c r="F2796">
        <v>29047.751952999999</v>
      </c>
      <c r="G2796">
        <v>66989173272</v>
      </c>
    </row>
    <row r="2797" spans="1:7">
      <c r="A2797" s="12">
        <v>44694</v>
      </c>
      <c r="B2797">
        <v>29030.910156000002</v>
      </c>
      <c r="C2797">
        <v>30924.802734000001</v>
      </c>
      <c r="D2797">
        <v>28782.330077999999</v>
      </c>
      <c r="E2797">
        <v>29283.103515999999</v>
      </c>
      <c r="F2797">
        <v>29283.103515999999</v>
      </c>
      <c r="G2797">
        <v>42841124537</v>
      </c>
    </row>
    <row r="2798" spans="1:7">
      <c r="A2798" s="12">
        <v>44695</v>
      </c>
      <c r="B2798">
        <v>29285.642577999999</v>
      </c>
      <c r="C2798">
        <v>30192.802734000001</v>
      </c>
      <c r="D2798">
        <v>28702.910156000002</v>
      </c>
      <c r="E2798">
        <v>30101.265625</v>
      </c>
      <c r="F2798">
        <v>30101.265625</v>
      </c>
      <c r="G2798">
        <v>28579868620</v>
      </c>
    </row>
    <row r="2799" spans="1:7">
      <c r="A2799" s="12">
        <v>44696</v>
      </c>
      <c r="B2799">
        <v>30098.585938</v>
      </c>
      <c r="C2799">
        <v>31308.191406000002</v>
      </c>
      <c r="D2799">
        <v>29527.740234000001</v>
      </c>
      <c r="E2799">
        <v>31305.113281000002</v>
      </c>
      <c r="F2799">
        <v>31305.113281000002</v>
      </c>
      <c r="G2799">
        <v>25835372065</v>
      </c>
    </row>
    <row r="2800" spans="1:7">
      <c r="A2800" s="12">
        <v>44697</v>
      </c>
      <c r="B2800">
        <v>31304.375</v>
      </c>
      <c r="C2800">
        <v>31305.341797000001</v>
      </c>
      <c r="D2800">
        <v>29251.884765999999</v>
      </c>
      <c r="E2800">
        <v>29862.917968999998</v>
      </c>
      <c r="F2800">
        <v>29862.917968999998</v>
      </c>
      <c r="G2800">
        <v>32613897286</v>
      </c>
    </row>
    <row r="2801" spans="1:7">
      <c r="A2801" s="12">
        <v>44698</v>
      </c>
      <c r="B2801">
        <v>29862.408202999999</v>
      </c>
      <c r="C2801">
        <v>30694.490234000001</v>
      </c>
      <c r="D2801">
        <v>29570.302734000001</v>
      </c>
      <c r="E2801">
        <v>30425.857422000001</v>
      </c>
      <c r="F2801">
        <v>30425.857422000001</v>
      </c>
      <c r="G2801">
        <v>29101473475</v>
      </c>
    </row>
    <row r="2802" spans="1:7">
      <c r="A2802" s="12">
        <v>44699</v>
      </c>
      <c r="B2802">
        <v>30424.478515999999</v>
      </c>
      <c r="C2802">
        <v>30618.716797000001</v>
      </c>
      <c r="D2802">
        <v>28720.271484000001</v>
      </c>
      <c r="E2802">
        <v>28720.271484000001</v>
      </c>
      <c r="F2802">
        <v>28720.271484000001</v>
      </c>
      <c r="G2802">
        <v>31285268319</v>
      </c>
    </row>
    <row r="2803" spans="1:7">
      <c r="A2803" s="12">
        <v>44700</v>
      </c>
      <c r="B2803">
        <v>28720.359375</v>
      </c>
      <c r="C2803">
        <v>30430.751952999999</v>
      </c>
      <c r="D2803">
        <v>28708.955077999999</v>
      </c>
      <c r="E2803">
        <v>30314.333984000001</v>
      </c>
      <c r="F2803">
        <v>30314.333984000001</v>
      </c>
      <c r="G2803">
        <v>33773447707</v>
      </c>
    </row>
    <row r="2804" spans="1:7">
      <c r="A2804" s="12">
        <v>44701</v>
      </c>
      <c r="B2804">
        <v>30311.119140999999</v>
      </c>
      <c r="C2804">
        <v>30664.976563</v>
      </c>
      <c r="D2804">
        <v>28793.605468999998</v>
      </c>
      <c r="E2804">
        <v>29200.740234000001</v>
      </c>
      <c r="F2804">
        <v>29200.740234000001</v>
      </c>
      <c r="G2804">
        <v>30749382605</v>
      </c>
    </row>
    <row r="2805" spans="1:7">
      <c r="A2805" s="12">
        <v>44702</v>
      </c>
      <c r="B2805">
        <v>29199.859375</v>
      </c>
      <c r="C2805">
        <v>29588.869140999999</v>
      </c>
      <c r="D2805">
        <v>29027.394531000002</v>
      </c>
      <c r="E2805">
        <v>29432.226563</v>
      </c>
      <c r="F2805">
        <v>29432.226563</v>
      </c>
      <c r="G2805">
        <v>17274840442</v>
      </c>
    </row>
    <row r="2806" spans="1:7">
      <c r="A2806" s="12">
        <v>44703</v>
      </c>
      <c r="B2806">
        <v>29432.472656000002</v>
      </c>
      <c r="C2806">
        <v>30425.861327999999</v>
      </c>
      <c r="D2806">
        <v>29275.183593999998</v>
      </c>
      <c r="E2806">
        <v>30323.722656000002</v>
      </c>
      <c r="F2806">
        <v>30323.722656000002</v>
      </c>
      <c r="G2806">
        <v>21631532270</v>
      </c>
    </row>
    <row r="2807" spans="1:7">
      <c r="A2807" s="12">
        <v>44704</v>
      </c>
      <c r="B2807">
        <v>30309.396484000001</v>
      </c>
      <c r="C2807">
        <v>30590.585938</v>
      </c>
      <c r="D2807">
        <v>28975.560547000001</v>
      </c>
      <c r="E2807">
        <v>29098.910156000002</v>
      </c>
      <c r="F2807">
        <v>29098.910156000002</v>
      </c>
      <c r="G2807">
        <v>31483454557</v>
      </c>
    </row>
    <row r="2808" spans="1:7">
      <c r="A2808" s="12">
        <v>44705</v>
      </c>
      <c r="B2808">
        <v>29101.125</v>
      </c>
      <c r="C2808">
        <v>29774.355468999998</v>
      </c>
      <c r="D2808">
        <v>28786.589843999998</v>
      </c>
      <c r="E2808">
        <v>29655.585938</v>
      </c>
      <c r="F2808">
        <v>29655.585938</v>
      </c>
      <c r="G2808">
        <v>26616506245</v>
      </c>
    </row>
    <row r="2809" spans="1:7">
      <c r="A2809" s="12">
        <v>44706</v>
      </c>
      <c r="B2809">
        <v>29653.134765999999</v>
      </c>
      <c r="C2809">
        <v>30157.785156000002</v>
      </c>
      <c r="D2809">
        <v>29384.949218999998</v>
      </c>
      <c r="E2809">
        <v>29562.361327999999</v>
      </c>
      <c r="F2809">
        <v>29562.361327999999</v>
      </c>
      <c r="G2809">
        <v>27525063551</v>
      </c>
    </row>
    <row r="2810" spans="1:7">
      <c r="A2810" s="12">
        <v>44707</v>
      </c>
      <c r="B2810">
        <v>29564.777343999998</v>
      </c>
      <c r="C2810">
        <v>29834.160156000002</v>
      </c>
      <c r="D2810">
        <v>28261.90625</v>
      </c>
      <c r="E2810">
        <v>29267.224609000001</v>
      </c>
      <c r="F2810">
        <v>29267.224609000001</v>
      </c>
      <c r="G2810">
        <v>36774325352</v>
      </c>
    </row>
    <row r="2811" spans="1:7">
      <c r="A2811" s="12">
        <v>44708</v>
      </c>
      <c r="B2811">
        <v>29251.140625</v>
      </c>
      <c r="C2811">
        <v>29346.943359000001</v>
      </c>
      <c r="D2811">
        <v>28326.613281000002</v>
      </c>
      <c r="E2811">
        <v>28627.574218999998</v>
      </c>
      <c r="F2811">
        <v>28627.574218999998</v>
      </c>
      <c r="G2811">
        <v>36582005748</v>
      </c>
    </row>
    <row r="2812" spans="1:7">
      <c r="A2812" s="12">
        <v>44709</v>
      </c>
      <c r="B2812">
        <v>28622.625</v>
      </c>
      <c r="C2812">
        <v>28814.900390999999</v>
      </c>
      <c r="D2812">
        <v>28554.566406000002</v>
      </c>
      <c r="E2812">
        <v>28814.900390999999</v>
      </c>
      <c r="F2812">
        <v>28814.900390999999</v>
      </c>
      <c r="G2812">
        <v>35519577634</v>
      </c>
    </row>
    <row r="2813" spans="1:7">
      <c r="A2813" s="12">
        <v>44710</v>
      </c>
      <c r="B2813">
        <v>29019.867188</v>
      </c>
      <c r="C2813">
        <v>29498.009765999999</v>
      </c>
      <c r="D2813">
        <v>28841.107422000001</v>
      </c>
      <c r="E2813">
        <v>29445.957031000002</v>
      </c>
      <c r="F2813">
        <v>29445.957031000002</v>
      </c>
      <c r="G2813">
        <v>18093886409</v>
      </c>
    </row>
    <row r="2814" spans="1:7">
      <c r="A2814" s="12">
        <v>44711</v>
      </c>
      <c r="B2814">
        <v>29443.365234000001</v>
      </c>
      <c r="C2814">
        <v>31949.630859000001</v>
      </c>
      <c r="D2814">
        <v>29303.572265999999</v>
      </c>
      <c r="E2814">
        <v>31726.390625</v>
      </c>
      <c r="F2814">
        <v>31726.390625</v>
      </c>
      <c r="G2814">
        <v>39277993274</v>
      </c>
    </row>
    <row r="2815" spans="1:7">
      <c r="A2815" s="12">
        <v>44712</v>
      </c>
      <c r="B2815">
        <v>31723.865234000001</v>
      </c>
      <c r="C2815">
        <v>32249.863281000002</v>
      </c>
      <c r="D2815">
        <v>31286.154297000001</v>
      </c>
      <c r="E2815">
        <v>31792.310547000001</v>
      </c>
      <c r="F2815">
        <v>31792.310547000001</v>
      </c>
      <c r="G2815">
        <v>33538210634</v>
      </c>
    </row>
    <row r="2816" spans="1:7">
      <c r="A2816" s="12">
        <v>44713</v>
      </c>
      <c r="B2816">
        <v>31792.554688</v>
      </c>
      <c r="C2816">
        <v>31957.285156000002</v>
      </c>
      <c r="D2816">
        <v>29501.587890999999</v>
      </c>
      <c r="E2816">
        <v>29799.080077999999</v>
      </c>
      <c r="F2816">
        <v>29799.080077999999</v>
      </c>
      <c r="G2816">
        <v>41135817341</v>
      </c>
    </row>
    <row r="2817" spans="1:7">
      <c r="A2817" s="12">
        <v>44714</v>
      </c>
      <c r="B2817">
        <v>29794.890625</v>
      </c>
      <c r="C2817">
        <v>30604.734375</v>
      </c>
      <c r="D2817">
        <v>29652.705077999999</v>
      </c>
      <c r="E2817">
        <v>30467.488281000002</v>
      </c>
      <c r="F2817">
        <v>30467.488281000002</v>
      </c>
      <c r="G2817">
        <v>29083562061</v>
      </c>
    </row>
    <row r="2818" spans="1:7">
      <c r="A2818" s="12">
        <v>44715</v>
      </c>
      <c r="B2818">
        <v>30467.806640999999</v>
      </c>
      <c r="C2818">
        <v>30633.035156000002</v>
      </c>
      <c r="D2818">
        <v>29375.689452999999</v>
      </c>
      <c r="E2818">
        <v>29704.390625</v>
      </c>
      <c r="F2818">
        <v>29704.390625</v>
      </c>
      <c r="G2818">
        <v>26175547452</v>
      </c>
    </row>
    <row r="2819" spans="1:7">
      <c r="A2819" s="12">
        <v>44716</v>
      </c>
      <c r="B2819">
        <v>29706.138672000001</v>
      </c>
      <c r="C2819">
        <v>29930.564452999999</v>
      </c>
      <c r="D2819">
        <v>29500.005859000001</v>
      </c>
      <c r="E2819">
        <v>29832.914063</v>
      </c>
      <c r="F2819">
        <v>29832.914063</v>
      </c>
      <c r="G2819">
        <v>16588370958</v>
      </c>
    </row>
    <row r="2820" spans="1:7">
      <c r="A2820" s="12">
        <v>44717</v>
      </c>
      <c r="B2820">
        <v>29835.117188</v>
      </c>
      <c r="C2820">
        <v>30117.744140999999</v>
      </c>
      <c r="D2820">
        <v>29574.449218999998</v>
      </c>
      <c r="E2820">
        <v>29906.662109000001</v>
      </c>
      <c r="F2820">
        <v>29906.662109000001</v>
      </c>
      <c r="G2820">
        <v>17264085441</v>
      </c>
    </row>
    <row r="2821" spans="1:7">
      <c r="A2821" s="12">
        <v>44718</v>
      </c>
      <c r="B2821">
        <v>29910.283202999999</v>
      </c>
      <c r="C2821">
        <v>31693.291015999999</v>
      </c>
      <c r="D2821">
        <v>29894.1875</v>
      </c>
      <c r="E2821">
        <v>31370.671875</v>
      </c>
      <c r="F2821">
        <v>31370.671875</v>
      </c>
      <c r="G2821">
        <v>31947336829</v>
      </c>
    </row>
    <row r="2822" spans="1:7">
      <c r="A2822" s="12">
        <v>44719</v>
      </c>
      <c r="B2822">
        <v>31371.742188</v>
      </c>
      <c r="C2822">
        <v>31489.683593999998</v>
      </c>
      <c r="D2822">
        <v>29311.683593999998</v>
      </c>
      <c r="E2822">
        <v>31155.478515999999</v>
      </c>
      <c r="F2822">
        <v>31155.478515999999</v>
      </c>
      <c r="G2822">
        <v>40770974039</v>
      </c>
    </row>
    <row r="2823" spans="1:7">
      <c r="A2823" s="12">
        <v>44720</v>
      </c>
      <c r="B2823">
        <v>31151.480468999998</v>
      </c>
      <c r="C2823">
        <v>31253.691406000002</v>
      </c>
      <c r="D2823">
        <v>29944.404297000001</v>
      </c>
      <c r="E2823">
        <v>30214.355468999998</v>
      </c>
      <c r="F2823">
        <v>30214.355468999998</v>
      </c>
      <c r="G2823">
        <v>30242059107</v>
      </c>
    </row>
    <row r="2824" spans="1:7">
      <c r="A2824" s="12">
        <v>44721</v>
      </c>
      <c r="B2824">
        <v>30215.279297000001</v>
      </c>
      <c r="C2824">
        <v>30609.310547000001</v>
      </c>
      <c r="D2824">
        <v>30020.265625</v>
      </c>
      <c r="E2824">
        <v>30111.998047000001</v>
      </c>
      <c r="F2824">
        <v>30111.998047000001</v>
      </c>
      <c r="G2824">
        <v>21692004719</v>
      </c>
    </row>
    <row r="2825" spans="1:7">
      <c r="A2825" s="12">
        <v>44722</v>
      </c>
      <c r="B2825">
        <v>30110.330077999999</v>
      </c>
      <c r="C2825">
        <v>30245.808593999998</v>
      </c>
      <c r="D2825">
        <v>28978.146484000001</v>
      </c>
      <c r="E2825">
        <v>29083.804688</v>
      </c>
      <c r="F2825">
        <v>29083.804688</v>
      </c>
      <c r="G2825">
        <v>29867476527</v>
      </c>
    </row>
    <row r="2826" spans="1:7">
      <c r="A2826" s="12">
        <v>44723</v>
      </c>
      <c r="B2826">
        <v>29084.666015999999</v>
      </c>
      <c r="C2826">
        <v>29401.916015999999</v>
      </c>
      <c r="D2826">
        <v>28236.212890999999</v>
      </c>
      <c r="E2826">
        <v>28360.810547000001</v>
      </c>
      <c r="F2826">
        <v>28360.810547000001</v>
      </c>
      <c r="G2826">
        <v>27246574439</v>
      </c>
    </row>
    <row r="2827" spans="1:7">
      <c r="A2827" s="12">
        <v>44724</v>
      </c>
      <c r="B2827">
        <v>28373.513672000001</v>
      </c>
      <c r="C2827">
        <v>28502.685547000001</v>
      </c>
      <c r="D2827">
        <v>26762.648438</v>
      </c>
      <c r="E2827">
        <v>26762.648438</v>
      </c>
      <c r="F2827">
        <v>26762.648438</v>
      </c>
      <c r="G2827">
        <v>34163220274</v>
      </c>
    </row>
    <row r="2828" spans="1:7">
      <c r="A2828" s="12">
        <v>44725</v>
      </c>
      <c r="B2828">
        <v>26737.578125</v>
      </c>
      <c r="C2828">
        <v>26795.589843999998</v>
      </c>
      <c r="D2828">
        <v>22141.257813</v>
      </c>
      <c r="E2828">
        <v>22487.388672000001</v>
      </c>
      <c r="F2828">
        <v>22487.388672000001</v>
      </c>
      <c r="G2828">
        <v>68204556440</v>
      </c>
    </row>
    <row r="2829" spans="1:7">
      <c r="A2829" s="12">
        <v>44726</v>
      </c>
      <c r="B2829">
        <v>22487.986327999999</v>
      </c>
      <c r="C2829">
        <v>23018.951172000001</v>
      </c>
      <c r="D2829">
        <v>20950.818359000001</v>
      </c>
      <c r="E2829">
        <v>22206.792968999998</v>
      </c>
      <c r="F2829">
        <v>22206.792968999998</v>
      </c>
      <c r="G2829">
        <v>50913575242</v>
      </c>
    </row>
    <row r="2830" spans="1:7">
      <c r="A2830" s="12">
        <v>44727</v>
      </c>
      <c r="B2830">
        <v>22196.730468999998</v>
      </c>
      <c r="C2830">
        <v>22642.671875</v>
      </c>
      <c r="D2830">
        <v>20178.376952999999</v>
      </c>
      <c r="E2830">
        <v>22572.839843999998</v>
      </c>
      <c r="F2830">
        <v>22572.839843999998</v>
      </c>
      <c r="G2830">
        <v>54912007015</v>
      </c>
    </row>
    <row r="2831" spans="1:7">
      <c r="A2831" s="12">
        <v>44728</v>
      </c>
      <c r="B2831">
        <v>22576.304688</v>
      </c>
      <c r="C2831">
        <v>22868.921875</v>
      </c>
      <c r="D2831">
        <v>20265.226563</v>
      </c>
      <c r="E2831">
        <v>20381.650390999999</v>
      </c>
      <c r="F2831">
        <v>20381.650390999999</v>
      </c>
      <c r="G2831">
        <v>31183975654</v>
      </c>
    </row>
    <row r="2832" spans="1:7">
      <c r="A2832" s="12">
        <v>44729</v>
      </c>
      <c r="B2832">
        <v>20385.71875</v>
      </c>
      <c r="C2832">
        <v>21243.3125</v>
      </c>
      <c r="D2832">
        <v>20326.519531000002</v>
      </c>
      <c r="E2832">
        <v>20471.482422000001</v>
      </c>
      <c r="F2832">
        <v>20471.482422000001</v>
      </c>
      <c r="G2832">
        <v>27132421514</v>
      </c>
    </row>
    <row r="2833" spans="1:7">
      <c r="A2833" s="12">
        <v>44730</v>
      </c>
      <c r="B2833">
        <v>20473.425781000002</v>
      </c>
      <c r="C2833">
        <v>20736.041015999999</v>
      </c>
      <c r="D2833">
        <v>17708.623047000001</v>
      </c>
      <c r="E2833">
        <v>19017.642577999999</v>
      </c>
      <c r="F2833">
        <v>19017.642577999999</v>
      </c>
      <c r="G2833">
        <v>42009436760</v>
      </c>
    </row>
    <row r="2834" spans="1:7">
      <c r="A2834" s="12">
        <v>44731</v>
      </c>
      <c r="B2834">
        <v>19010.902343999998</v>
      </c>
      <c r="C2834">
        <v>20683.822265999999</v>
      </c>
      <c r="D2834">
        <v>18067.152343999998</v>
      </c>
      <c r="E2834">
        <v>20553.271484000001</v>
      </c>
      <c r="F2834">
        <v>20553.271484000001</v>
      </c>
      <c r="G2834">
        <v>35329942625</v>
      </c>
    </row>
    <row r="2835" spans="1:7">
      <c r="A2835" s="12">
        <v>44732</v>
      </c>
      <c r="B2835">
        <v>20553.371093999998</v>
      </c>
      <c r="C2835">
        <v>20913.322265999999</v>
      </c>
      <c r="D2835">
        <v>19689.169922000001</v>
      </c>
      <c r="E2835">
        <v>20599.537109000001</v>
      </c>
      <c r="F2835">
        <v>20599.537109000001</v>
      </c>
      <c r="G2835">
        <v>30818458597</v>
      </c>
    </row>
    <row r="2836" spans="1:7">
      <c r="A2836" s="12">
        <v>44733</v>
      </c>
      <c r="B2836">
        <v>20594.294922000001</v>
      </c>
      <c r="C2836">
        <v>21620.628906000002</v>
      </c>
      <c r="D2836">
        <v>20415.0625</v>
      </c>
      <c r="E2836">
        <v>20710.597656000002</v>
      </c>
      <c r="F2836">
        <v>20710.597656000002</v>
      </c>
      <c r="G2836">
        <v>28970212744</v>
      </c>
    </row>
    <row r="2837" spans="1:7">
      <c r="A2837" s="12">
        <v>44734</v>
      </c>
      <c r="B2837">
        <v>20719.414063</v>
      </c>
      <c r="C2837">
        <v>20835.75</v>
      </c>
      <c r="D2837">
        <v>19848.078125</v>
      </c>
      <c r="E2837">
        <v>19987.029297000001</v>
      </c>
      <c r="F2837">
        <v>19987.029297000001</v>
      </c>
      <c r="G2837">
        <v>28574793478</v>
      </c>
    </row>
    <row r="2838" spans="1:7">
      <c r="A2838" s="12">
        <v>44735</v>
      </c>
      <c r="B2838">
        <v>19986.607422000001</v>
      </c>
      <c r="C2838">
        <v>21135.761718999998</v>
      </c>
      <c r="D2838">
        <v>19950.117188</v>
      </c>
      <c r="E2838">
        <v>21085.876952999999</v>
      </c>
      <c r="F2838">
        <v>21085.876952999999</v>
      </c>
      <c r="G2838">
        <v>26188097173</v>
      </c>
    </row>
    <row r="2839" spans="1:7">
      <c r="A2839" s="12">
        <v>44736</v>
      </c>
      <c r="B2839">
        <v>21084.648438</v>
      </c>
      <c r="C2839">
        <v>21472.917968999998</v>
      </c>
      <c r="D2839">
        <v>20777.511718999998</v>
      </c>
      <c r="E2839">
        <v>21231.65625</v>
      </c>
      <c r="F2839">
        <v>21231.65625</v>
      </c>
      <c r="G2839">
        <v>24957784918</v>
      </c>
    </row>
    <row r="2840" spans="1:7">
      <c r="A2840" s="12">
        <v>44737</v>
      </c>
      <c r="B2840">
        <v>21233.609375</v>
      </c>
      <c r="C2840">
        <v>21520.914063</v>
      </c>
      <c r="D2840">
        <v>20964.585938</v>
      </c>
      <c r="E2840">
        <v>21502.337890999999</v>
      </c>
      <c r="F2840">
        <v>21502.337890999999</v>
      </c>
      <c r="G2840">
        <v>18372538715</v>
      </c>
    </row>
    <row r="2841" spans="1:7">
      <c r="A2841" s="12">
        <v>44738</v>
      </c>
      <c r="B2841">
        <v>21496.494140999999</v>
      </c>
      <c r="C2841">
        <v>21783.724609000001</v>
      </c>
      <c r="D2841">
        <v>21016.269531000002</v>
      </c>
      <c r="E2841">
        <v>21027.294922000001</v>
      </c>
      <c r="F2841">
        <v>21027.294922000001</v>
      </c>
      <c r="G2841">
        <v>18027170497</v>
      </c>
    </row>
    <row r="2842" spans="1:7">
      <c r="A2842" s="12">
        <v>44739</v>
      </c>
      <c r="B2842">
        <v>21028.238281000002</v>
      </c>
      <c r="C2842">
        <v>21478.089843999998</v>
      </c>
      <c r="D2842">
        <v>20620.199218999998</v>
      </c>
      <c r="E2842">
        <v>20735.478515999999</v>
      </c>
      <c r="F2842">
        <v>20735.478515999999</v>
      </c>
      <c r="G2842">
        <v>20965695707</v>
      </c>
    </row>
    <row r="2843" spans="1:7">
      <c r="A2843" s="12">
        <v>44740</v>
      </c>
      <c r="B2843">
        <v>20731.544922000001</v>
      </c>
      <c r="C2843">
        <v>21164.423827999999</v>
      </c>
      <c r="D2843">
        <v>20228.8125</v>
      </c>
      <c r="E2843">
        <v>20280.634765999999</v>
      </c>
      <c r="F2843">
        <v>20280.634765999999</v>
      </c>
      <c r="G2843">
        <v>21381535161</v>
      </c>
    </row>
    <row r="2844" spans="1:7">
      <c r="A2844" s="12">
        <v>44741</v>
      </c>
      <c r="B2844">
        <v>20281.169922000001</v>
      </c>
      <c r="C2844">
        <v>20364.15625</v>
      </c>
      <c r="D2844">
        <v>19937.791015999999</v>
      </c>
      <c r="E2844">
        <v>20104.023438</v>
      </c>
      <c r="F2844">
        <v>20104.023438</v>
      </c>
      <c r="G2844">
        <v>23552740328</v>
      </c>
    </row>
    <row r="2845" spans="1:7">
      <c r="A2845" s="12">
        <v>44742</v>
      </c>
      <c r="B2845">
        <v>20108.3125</v>
      </c>
      <c r="C2845">
        <v>20141.160156000002</v>
      </c>
      <c r="D2845">
        <v>18729.65625</v>
      </c>
      <c r="E2845">
        <v>19784.726563</v>
      </c>
      <c r="F2845">
        <v>19784.726563</v>
      </c>
      <c r="G2845">
        <v>26267239923</v>
      </c>
    </row>
    <row r="2846" spans="1:7">
      <c r="A2846" s="12">
        <v>44743</v>
      </c>
      <c r="B2846">
        <v>19820.470702999999</v>
      </c>
      <c r="C2846">
        <v>20632.671875</v>
      </c>
      <c r="D2846">
        <v>19073.708984000001</v>
      </c>
      <c r="E2846">
        <v>19269.367188</v>
      </c>
      <c r="F2846">
        <v>19269.367188</v>
      </c>
      <c r="G2846">
        <v>30767551159</v>
      </c>
    </row>
    <row r="2847" spans="1:7">
      <c r="A2847" s="12">
        <v>44744</v>
      </c>
      <c r="B2847">
        <v>19274.835938</v>
      </c>
      <c r="C2847">
        <v>19371.748047000001</v>
      </c>
      <c r="D2847">
        <v>19027.082031000002</v>
      </c>
      <c r="E2847">
        <v>19242.255859000001</v>
      </c>
      <c r="F2847">
        <v>19242.255859000001</v>
      </c>
      <c r="G2847">
        <v>18100418740</v>
      </c>
    </row>
    <row r="2848" spans="1:7">
      <c r="A2848" s="12">
        <v>44745</v>
      </c>
      <c r="B2848">
        <v>19242.095702999999</v>
      </c>
      <c r="C2848">
        <v>19558.269531000002</v>
      </c>
      <c r="D2848">
        <v>18966.951172000001</v>
      </c>
      <c r="E2848">
        <v>19297.076172000001</v>
      </c>
      <c r="F2848">
        <v>19297.076172000001</v>
      </c>
      <c r="G2848">
        <v>16390821947</v>
      </c>
    </row>
    <row r="2849" spans="1:7">
      <c r="A2849" s="12">
        <v>44746</v>
      </c>
      <c r="B2849">
        <v>19297.314452999999</v>
      </c>
      <c r="C2849">
        <v>20258.748047000001</v>
      </c>
      <c r="D2849">
        <v>19063.066406000002</v>
      </c>
      <c r="E2849">
        <v>20231.261718999998</v>
      </c>
      <c r="F2849">
        <v>20231.261718999998</v>
      </c>
      <c r="G2849">
        <v>21594638208</v>
      </c>
    </row>
    <row r="2850" spans="1:7">
      <c r="A2850" s="12">
        <v>44747</v>
      </c>
      <c r="B2850">
        <v>20225.353515999999</v>
      </c>
      <c r="C2850">
        <v>20635.466797000001</v>
      </c>
      <c r="D2850">
        <v>19341.232422000001</v>
      </c>
      <c r="E2850">
        <v>20190.115234000001</v>
      </c>
      <c r="F2850">
        <v>20190.115234000001</v>
      </c>
      <c r="G2850">
        <v>26715546990</v>
      </c>
    </row>
    <row r="2851" spans="1:7">
      <c r="A2851" s="12">
        <v>44748</v>
      </c>
      <c r="B2851">
        <v>20194.619140999999</v>
      </c>
      <c r="C2851">
        <v>20595.529297000001</v>
      </c>
      <c r="D2851">
        <v>19823.511718999998</v>
      </c>
      <c r="E2851">
        <v>20548.246093999998</v>
      </c>
      <c r="F2851">
        <v>20548.246093999998</v>
      </c>
      <c r="G2851">
        <v>24598943708</v>
      </c>
    </row>
    <row r="2852" spans="1:7">
      <c r="A2852" s="12">
        <v>44749</v>
      </c>
      <c r="B2852">
        <v>20547.814452999999</v>
      </c>
      <c r="C2852">
        <v>21771.816406000002</v>
      </c>
      <c r="D2852">
        <v>20296.103515999999</v>
      </c>
      <c r="E2852">
        <v>21637.587890999999</v>
      </c>
      <c r="F2852">
        <v>21637.587890999999</v>
      </c>
      <c r="G2852">
        <v>25814972520</v>
      </c>
    </row>
    <row r="2853" spans="1:7">
      <c r="A2853" s="12">
        <v>44750</v>
      </c>
      <c r="B2853">
        <v>21637.154297000001</v>
      </c>
      <c r="C2853">
        <v>22314.941406000002</v>
      </c>
      <c r="D2853">
        <v>21257.453125</v>
      </c>
      <c r="E2853">
        <v>21731.117188</v>
      </c>
      <c r="F2853">
        <v>21731.117188</v>
      </c>
      <c r="G2853">
        <v>49899834488</v>
      </c>
    </row>
    <row r="2854" spans="1:7">
      <c r="A2854" s="12">
        <v>44751</v>
      </c>
      <c r="B2854">
        <v>21716.828125</v>
      </c>
      <c r="C2854">
        <v>21877.138672000001</v>
      </c>
      <c r="D2854">
        <v>21445.957031000002</v>
      </c>
      <c r="E2854">
        <v>21592.207031000002</v>
      </c>
      <c r="F2854">
        <v>21592.207031000002</v>
      </c>
      <c r="G2854">
        <v>29641127858</v>
      </c>
    </row>
    <row r="2855" spans="1:7">
      <c r="A2855" s="12">
        <v>44752</v>
      </c>
      <c r="B2855">
        <v>21591.080077999999</v>
      </c>
      <c r="C2855">
        <v>21591.080077999999</v>
      </c>
      <c r="D2855">
        <v>20727.123047000001</v>
      </c>
      <c r="E2855">
        <v>20860.449218999998</v>
      </c>
      <c r="F2855">
        <v>20860.449218999998</v>
      </c>
      <c r="G2855">
        <v>28688807249</v>
      </c>
    </row>
    <row r="2856" spans="1:7">
      <c r="A2856" s="12">
        <v>44753</v>
      </c>
      <c r="B2856">
        <v>20856.353515999999</v>
      </c>
      <c r="C2856">
        <v>20856.353515999999</v>
      </c>
      <c r="D2856">
        <v>19924.539063</v>
      </c>
      <c r="E2856">
        <v>19970.556640999999</v>
      </c>
      <c r="F2856">
        <v>19970.556640999999</v>
      </c>
      <c r="G2856">
        <v>24150249025</v>
      </c>
    </row>
    <row r="2857" spans="1:7">
      <c r="A2857" s="12">
        <v>44754</v>
      </c>
      <c r="B2857">
        <v>19970.474609000001</v>
      </c>
      <c r="C2857">
        <v>20043.445313</v>
      </c>
      <c r="D2857">
        <v>19308.53125</v>
      </c>
      <c r="E2857">
        <v>19323.914063</v>
      </c>
      <c r="F2857">
        <v>19323.914063</v>
      </c>
      <c r="G2857">
        <v>25810220018</v>
      </c>
    </row>
    <row r="2858" spans="1:7">
      <c r="A2858" s="12">
        <v>44755</v>
      </c>
      <c r="B2858">
        <v>19325.972656000002</v>
      </c>
      <c r="C2858">
        <v>20223.052734000001</v>
      </c>
      <c r="D2858">
        <v>18999.953125</v>
      </c>
      <c r="E2858">
        <v>20212.074218999998</v>
      </c>
      <c r="F2858">
        <v>20212.074218999998</v>
      </c>
      <c r="G2858">
        <v>33042430345</v>
      </c>
    </row>
    <row r="2859" spans="1:7">
      <c r="A2859" s="12">
        <v>44756</v>
      </c>
      <c r="B2859">
        <v>20211.466797000001</v>
      </c>
      <c r="C2859">
        <v>20789.894531000002</v>
      </c>
      <c r="D2859">
        <v>19689.257813</v>
      </c>
      <c r="E2859">
        <v>20569.919922000001</v>
      </c>
      <c r="F2859">
        <v>20569.919922000001</v>
      </c>
      <c r="G2859">
        <v>31158743333</v>
      </c>
    </row>
    <row r="2860" spans="1:7">
      <c r="A2860" s="12">
        <v>44757</v>
      </c>
      <c r="B2860">
        <v>20573.15625</v>
      </c>
      <c r="C2860">
        <v>21138.244140999999</v>
      </c>
      <c r="D2860">
        <v>20397</v>
      </c>
      <c r="E2860">
        <v>20836.328125</v>
      </c>
      <c r="F2860">
        <v>20836.328125</v>
      </c>
      <c r="G2860">
        <v>25905575359</v>
      </c>
    </row>
    <row r="2861" spans="1:7">
      <c r="A2861" s="12">
        <v>44758</v>
      </c>
      <c r="B2861">
        <v>20834.103515999999</v>
      </c>
      <c r="C2861">
        <v>21514.404297000001</v>
      </c>
      <c r="D2861">
        <v>20518.898438</v>
      </c>
      <c r="E2861">
        <v>21190.316406000002</v>
      </c>
      <c r="F2861">
        <v>21190.316406000002</v>
      </c>
      <c r="G2861">
        <v>24302954056</v>
      </c>
    </row>
    <row r="2862" spans="1:7">
      <c r="A2862" s="12">
        <v>44759</v>
      </c>
      <c r="B2862">
        <v>21195.041015999999</v>
      </c>
      <c r="C2862">
        <v>21600.640625</v>
      </c>
      <c r="D2862">
        <v>20778.179688</v>
      </c>
      <c r="E2862">
        <v>20779.34375</v>
      </c>
      <c r="F2862">
        <v>20779.34375</v>
      </c>
      <c r="G2862">
        <v>22927802083</v>
      </c>
    </row>
    <row r="2863" spans="1:7">
      <c r="A2863" s="12">
        <v>44760</v>
      </c>
      <c r="B2863">
        <v>20781.912109000001</v>
      </c>
      <c r="C2863">
        <v>22633.033202999999</v>
      </c>
      <c r="D2863">
        <v>20781.912109000001</v>
      </c>
      <c r="E2863">
        <v>22485.689452999999</v>
      </c>
      <c r="F2863">
        <v>22485.689452999999</v>
      </c>
      <c r="G2863">
        <v>39974475562</v>
      </c>
    </row>
    <row r="2864" spans="1:7">
      <c r="A2864" s="12">
        <v>44761</v>
      </c>
      <c r="B2864">
        <v>22467.849609000001</v>
      </c>
      <c r="C2864">
        <v>23666.962890999999</v>
      </c>
      <c r="D2864">
        <v>21683.40625</v>
      </c>
      <c r="E2864">
        <v>23389.433593999998</v>
      </c>
      <c r="F2864">
        <v>23389.433593999998</v>
      </c>
      <c r="G2864">
        <v>48765202697</v>
      </c>
    </row>
    <row r="2865" spans="1:7">
      <c r="A2865" s="12">
        <v>44762</v>
      </c>
      <c r="B2865">
        <v>23393.191406000002</v>
      </c>
      <c r="C2865">
        <v>24196.818359000001</v>
      </c>
      <c r="D2865">
        <v>23009.949218999998</v>
      </c>
      <c r="E2865">
        <v>23231.732422000001</v>
      </c>
      <c r="F2865">
        <v>23231.732422000001</v>
      </c>
      <c r="G2865">
        <v>42932549127</v>
      </c>
    </row>
    <row r="2866" spans="1:7">
      <c r="A2866" s="12">
        <v>44763</v>
      </c>
      <c r="B2866">
        <v>23233.201172000001</v>
      </c>
      <c r="C2866">
        <v>23388.322265999999</v>
      </c>
      <c r="D2866">
        <v>22431.148438</v>
      </c>
      <c r="E2866">
        <v>23164.628906000002</v>
      </c>
      <c r="F2866">
        <v>23164.628906000002</v>
      </c>
      <c r="G2866">
        <v>33631012204</v>
      </c>
    </row>
    <row r="2867" spans="1:7">
      <c r="A2867" s="12">
        <v>44764</v>
      </c>
      <c r="B2867">
        <v>23163.751952999999</v>
      </c>
      <c r="C2867">
        <v>23671.927734000001</v>
      </c>
      <c r="D2867">
        <v>22603.416015999999</v>
      </c>
      <c r="E2867">
        <v>22714.978515999999</v>
      </c>
      <c r="F2867">
        <v>22714.978515999999</v>
      </c>
      <c r="G2867">
        <v>31421555646</v>
      </c>
    </row>
    <row r="2868" spans="1:7">
      <c r="A2868" s="12">
        <v>44765</v>
      </c>
      <c r="B2868">
        <v>22706.984375</v>
      </c>
      <c r="C2868">
        <v>22977.210938</v>
      </c>
      <c r="D2868">
        <v>22002.910156000002</v>
      </c>
      <c r="E2868">
        <v>22465.478515999999</v>
      </c>
      <c r="F2868">
        <v>22465.478515999999</v>
      </c>
      <c r="G2868">
        <v>24021799169</v>
      </c>
    </row>
    <row r="2869" spans="1:7">
      <c r="A2869" s="12">
        <v>44766</v>
      </c>
      <c r="B2869">
        <v>22465.509765999999</v>
      </c>
      <c r="C2869">
        <v>22974.001952999999</v>
      </c>
      <c r="D2869">
        <v>22306.839843999998</v>
      </c>
      <c r="E2869">
        <v>22609.164063</v>
      </c>
      <c r="F2869">
        <v>22609.164063</v>
      </c>
      <c r="G2869">
        <v>23565495303</v>
      </c>
    </row>
    <row r="2870" spans="1:7">
      <c r="A2870" s="12">
        <v>44767</v>
      </c>
      <c r="B2870">
        <v>22607.15625</v>
      </c>
      <c r="C2870">
        <v>22649.121093999998</v>
      </c>
      <c r="D2870">
        <v>21361.642577999999</v>
      </c>
      <c r="E2870">
        <v>21361.701172000001</v>
      </c>
      <c r="F2870">
        <v>21361.701172000001</v>
      </c>
      <c r="G2870">
        <v>35574561406</v>
      </c>
    </row>
    <row r="2871" spans="1:7">
      <c r="A2871" s="12">
        <v>44768</v>
      </c>
      <c r="B2871">
        <v>21361.121093999998</v>
      </c>
      <c r="C2871">
        <v>21361.121093999998</v>
      </c>
      <c r="D2871">
        <v>20776.816406000002</v>
      </c>
      <c r="E2871">
        <v>21239.753906000002</v>
      </c>
      <c r="F2871">
        <v>21239.753906000002</v>
      </c>
      <c r="G2871">
        <v>28624673855</v>
      </c>
    </row>
    <row r="2872" spans="1:7">
      <c r="A2872" s="12">
        <v>44769</v>
      </c>
      <c r="B2872">
        <v>21244.169922000001</v>
      </c>
      <c r="C2872">
        <v>22986.529297000001</v>
      </c>
      <c r="D2872">
        <v>21070.806640999999</v>
      </c>
      <c r="E2872">
        <v>22930.548827999999</v>
      </c>
      <c r="F2872">
        <v>22930.548827999999</v>
      </c>
      <c r="G2872">
        <v>31758955233</v>
      </c>
    </row>
    <row r="2873" spans="1:7">
      <c r="A2873" s="12">
        <v>44770</v>
      </c>
      <c r="B2873">
        <v>22933.640625</v>
      </c>
      <c r="C2873">
        <v>24110.470702999999</v>
      </c>
      <c r="D2873">
        <v>22722.265625</v>
      </c>
      <c r="E2873">
        <v>23843.886718999998</v>
      </c>
      <c r="F2873">
        <v>23843.886718999998</v>
      </c>
      <c r="G2873">
        <v>40212386158</v>
      </c>
    </row>
    <row r="2874" spans="1:7">
      <c r="A2874" s="12">
        <v>44771</v>
      </c>
      <c r="B2874">
        <v>23845.212890999999</v>
      </c>
      <c r="C2874">
        <v>24294.787109000001</v>
      </c>
      <c r="D2874">
        <v>23481.173827999999</v>
      </c>
      <c r="E2874">
        <v>23804.632813</v>
      </c>
      <c r="F2874">
        <v>23804.632813</v>
      </c>
      <c r="G2874">
        <v>35887249746</v>
      </c>
    </row>
    <row r="2875" spans="1:7">
      <c r="A2875" s="12">
        <v>44772</v>
      </c>
      <c r="B2875">
        <v>23796.818359000001</v>
      </c>
      <c r="C2875">
        <v>24572.580077999999</v>
      </c>
      <c r="D2875">
        <v>23580.507813</v>
      </c>
      <c r="E2875">
        <v>23656.207031000002</v>
      </c>
      <c r="F2875">
        <v>23656.207031000002</v>
      </c>
      <c r="G2875">
        <v>28148218301</v>
      </c>
    </row>
    <row r="2876" spans="1:7">
      <c r="A2876" s="12">
        <v>44773</v>
      </c>
      <c r="B2876">
        <v>23652.070313</v>
      </c>
      <c r="C2876">
        <v>24121.642577999999</v>
      </c>
      <c r="D2876">
        <v>23275.703125</v>
      </c>
      <c r="E2876">
        <v>23336.896484000001</v>
      </c>
      <c r="F2876">
        <v>23336.896484000001</v>
      </c>
      <c r="G2876">
        <v>23553591896</v>
      </c>
    </row>
    <row r="2877" spans="1:7">
      <c r="A2877" s="12">
        <v>44774</v>
      </c>
      <c r="B2877">
        <v>23336.71875</v>
      </c>
      <c r="C2877">
        <v>23464.787109000001</v>
      </c>
      <c r="D2877">
        <v>22890.796875</v>
      </c>
      <c r="E2877">
        <v>23314.199218999998</v>
      </c>
      <c r="F2877">
        <v>23314.199218999998</v>
      </c>
      <c r="G2877">
        <v>25849159141</v>
      </c>
    </row>
    <row r="2878" spans="1:7">
      <c r="A2878" s="12">
        <v>44775</v>
      </c>
      <c r="B2878">
        <v>23308.433593999998</v>
      </c>
      <c r="C2878">
        <v>23415.041015999999</v>
      </c>
      <c r="D2878">
        <v>22710.083984000001</v>
      </c>
      <c r="E2878">
        <v>22978.117188</v>
      </c>
      <c r="F2878">
        <v>22978.117188</v>
      </c>
      <c r="G2878">
        <v>28389250717</v>
      </c>
    </row>
    <row r="2879" spans="1:7">
      <c r="A2879" s="12">
        <v>44776</v>
      </c>
      <c r="B2879">
        <v>22981.302734000001</v>
      </c>
      <c r="C2879">
        <v>23578.650390999999</v>
      </c>
      <c r="D2879">
        <v>22747.835938</v>
      </c>
      <c r="E2879">
        <v>22846.507813</v>
      </c>
      <c r="F2879">
        <v>22846.507813</v>
      </c>
      <c r="G2879">
        <v>26288169966</v>
      </c>
    </row>
    <row r="2880" spans="1:7">
      <c r="A2880" s="12">
        <v>44777</v>
      </c>
      <c r="B2880">
        <v>22848.214843999998</v>
      </c>
      <c r="C2880">
        <v>23198.009765999999</v>
      </c>
      <c r="D2880">
        <v>22485.701172000001</v>
      </c>
      <c r="E2880">
        <v>22630.957031000002</v>
      </c>
      <c r="F2880">
        <v>22630.957031000002</v>
      </c>
      <c r="G2880">
        <v>25120229769</v>
      </c>
    </row>
    <row r="2881" spans="1:7">
      <c r="A2881" s="12">
        <v>44778</v>
      </c>
      <c r="B2881">
        <v>22626.833984000001</v>
      </c>
      <c r="C2881">
        <v>23422.828125</v>
      </c>
      <c r="D2881">
        <v>22612.177734000001</v>
      </c>
      <c r="E2881">
        <v>23289.314452999999</v>
      </c>
      <c r="F2881">
        <v>23289.314452999999</v>
      </c>
      <c r="G2881">
        <v>28881249043</v>
      </c>
    </row>
    <row r="2882" spans="1:7">
      <c r="A2882" s="12">
        <v>44779</v>
      </c>
      <c r="B2882">
        <v>23291.423827999999</v>
      </c>
      <c r="C2882">
        <v>23326.5625</v>
      </c>
      <c r="D2882">
        <v>22961.279297000001</v>
      </c>
      <c r="E2882">
        <v>22961.279297000001</v>
      </c>
      <c r="F2882">
        <v>22961.279297000001</v>
      </c>
      <c r="G2882">
        <v>15978259885</v>
      </c>
    </row>
    <row r="2883" spans="1:7">
      <c r="A2883" s="12">
        <v>44780</v>
      </c>
      <c r="B2883">
        <v>22963.505859000001</v>
      </c>
      <c r="C2883">
        <v>23359.009765999999</v>
      </c>
      <c r="D2883">
        <v>22894.556640999999</v>
      </c>
      <c r="E2883">
        <v>23175.890625</v>
      </c>
      <c r="F2883">
        <v>23175.890625</v>
      </c>
      <c r="G2883">
        <v>15886817043</v>
      </c>
    </row>
    <row r="2884" spans="1:7">
      <c r="A2884" s="12">
        <v>44781</v>
      </c>
      <c r="B2884">
        <v>23179.527343999998</v>
      </c>
      <c r="C2884">
        <v>24203.689452999999</v>
      </c>
      <c r="D2884">
        <v>23176.546875</v>
      </c>
      <c r="E2884">
        <v>23809.486327999999</v>
      </c>
      <c r="F2884">
        <v>23809.486327999999</v>
      </c>
      <c r="G2884">
        <v>28575544847</v>
      </c>
    </row>
    <row r="2885" spans="1:7">
      <c r="A2885" s="12">
        <v>44782</v>
      </c>
      <c r="B2885">
        <v>23811.484375</v>
      </c>
      <c r="C2885">
        <v>23898.615234000001</v>
      </c>
      <c r="D2885">
        <v>22982</v>
      </c>
      <c r="E2885">
        <v>23164.318359000001</v>
      </c>
      <c r="F2885">
        <v>23164.318359000001</v>
      </c>
      <c r="G2885">
        <v>23555719219</v>
      </c>
    </row>
    <row r="2886" spans="1:7">
      <c r="A2886" s="12">
        <v>44783</v>
      </c>
      <c r="B2886">
        <v>23162.898438</v>
      </c>
      <c r="C2886">
        <v>24127.414063</v>
      </c>
      <c r="D2886">
        <v>22771.519531000002</v>
      </c>
      <c r="E2886">
        <v>23947.642577999999</v>
      </c>
      <c r="F2886">
        <v>23947.642577999999</v>
      </c>
      <c r="G2886">
        <v>32837431722</v>
      </c>
    </row>
    <row r="2887" spans="1:7">
      <c r="A2887" s="12">
        <v>44784</v>
      </c>
      <c r="B2887">
        <v>23948.345702999999</v>
      </c>
      <c r="C2887">
        <v>24822.628906000002</v>
      </c>
      <c r="D2887">
        <v>23900.996093999998</v>
      </c>
      <c r="E2887">
        <v>23957.529297000001</v>
      </c>
      <c r="F2887">
        <v>23957.529297000001</v>
      </c>
      <c r="G2887">
        <v>37127036580</v>
      </c>
    </row>
    <row r="2888" spans="1:7">
      <c r="A2888" s="12">
        <v>44785</v>
      </c>
      <c r="B2888">
        <v>23957.203125</v>
      </c>
      <c r="C2888">
        <v>24412.566406000002</v>
      </c>
      <c r="D2888">
        <v>23657.265625</v>
      </c>
      <c r="E2888">
        <v>24402.818359000001</v>
      </c>
      <c r="F2888">
        <v>24402.818359000001</v>
      </c>
      <c r="G2888">
        <v>27265804688</v>
      </c>
    </row>
    <row r="2889" spans="1:7">
      <c r="A2889" s="12">
        <v>44786</v>
      </c>
      <c r="B2889">
        <v>24402.1875</v>
      </c>
      <c r="C2889">
        <v>24860.050781000002</v>
      </c>
      <c r="D2889">
        <v>24346.115234000001</v>
      </c>
      <c r="E2889">
        <v>24424.068359000001</v>
      </c>
      <c r="F2889">
        <v>24424.068359000001</v>
      </c>
      <c r="G2889">
        <v>22987346289</v>
      </c>
    </row>
    <row r="2890" spans="1:7">
      <c r="A2890" s="12">
        <v>44787</v>
      </c>
      <c r="B2890">
        <v>24429.056640999999</v>
      </c>
      <c r="C2890">
        <v>24974.914063</v>
      </c>
      <c r="D2890">
        <v>24206.259765999999</v>
      </c>
      <c r="E2890">
        <v>24319.333984000001</v>
      </c>
      <c r="F2890">
        <v>24319.333984000001</v>
      </c>
      <c r="G2890">
        <v>22994133555</v>
      </c>
    </row>
    <row r="2891" spans="1:7">
      <c r="A2891" s="12">
        <v>44788</v>
      </c>
      <c r="B2891">
        <v>24318.316406000002</v>
      </c>
      <c r="C2891">
        <v>25135.589843999998</v>
      </c>
      <c r="D2891">
        <v>23839.775390999999</v>
      </c>
      <c r="E2891">
        <v>24136.972656000002</v>
      </c>
      <c r="F2891">
        <v>24136.972656000002</v>
      </c>
      <c r="G2891">
        <v>35123501685</v>
      </c>
    </row>
    <row r="2892" spans="1:7">
      <c r="A2892" s="12">
        <v>44789</v>
      </c>
      <c r="B2892">
        <v>24126.136718999998</v>
      </c>
      <c r="C2892">
        <v>24228.416015999999</v>
      </c>
      <c r="D2892">
        <v>23733.5</v>
      </c>
      <c r="E2892">
        <v>23883.291015999999</v>
      </c>
      <c r="F2892">
        <v>23883.291015999999</v>
      </c>
      <c r="G2892">
        <v>27753685646</v>
      </c>
    </row>
    <row r="2893" spans="1:7">
      <c r="A2893" s="12">
        <v>44790</v>
      </c>
      <c r="B2893">
        <v>23881.316406000002</v>
      </c>
      <c r="C2893">
        <v>24407.058593999998</v>
      </c>
      <c r="D2893">
        <v>23243.353515999999</v>
      </c>
      <c r="E2893">
        <v>23335.998047000001</v>
      </c>
      <c r="F2893">
        <v>23335.998047000001</v>
      </c>
      <c r="G2893">
        <v>30931623076</v>
      </c>
    </row>
    <row r="2894" spans="1:7">
      <c r="A2894" s="12">
        <v>44791</v>
      </c>
      <c r="B2894">
        <v>23341.039063</v>
      </c>
      <c r="C2894">
        <v>23563.832031000002</v>
      </c>
      <c r="D2894">
        <v>23177.601563</v>
      </c>
      <c r="E2894">
        <v>23212.738281000002</v>
      </c>
      <c r="F2894">
        <v>23212.738281000002</v>
      </c>
      <c r="G2894">
        <v>23747613147</v>
      </c>
    </row>
    <row r="2895" spans="1:7">
      <c r="A2895" s="12">
        <v>44792</v>
      </c>
      <c r="B2895">
        <v>23213.3125</v>
      </c>
      <c r="C2895">
        <v>23213.3125</v>
      </c>
      <c r="D2895">
        <v>20868.847656000002</v>
      </c>
      <c r="E2895">
        <v>20877.552734000001</v>
      </c>
      <c r="F2895">
        <v>20877.552734000001</v>
      </c>
      <c r="G2895">
        <v>40509610260</v>
      </c>
    </row>
    <row r="2896" spans="1:7">
      <c r="A2896" s="12">
        <v>44793</v>
      </c>
      <c r="B2896">
        <v>20872.841797000001</v>
      </c>
      <c r="C2896">
        <v>21350.806640999999</v>
      </c>
      <c r="D2896">
        <v>20856.730468999998</v>
      </c>
      <c r="E2896">
        <v>21166.060547000001</v>
      </c>
      <c r="F2896">
        <v>21166.060547000001</v>
      </c>
      <c r="G2896">
        <v>27595671000</v>
      </c>
    </row>
    <row r="2897" spans="1:7">
      <c r="A2897" s="12">
        <v>44794</v>
      </c>
      <c r="B2897">
        <v>21160.392577999999</v>
      </c>
      <c r="C2897">
        <v>21668.845702999999</v>
      </c>
      <c r="D2897">
        <v>21103.197265999999</v>
      </c>
      <c r="E2897">
        <v>21534.121093999998</v>
      </c>
      <c r="F2897">
        <v>21534.121093999998</v>
      </c>
      <c r="G2897">
        <v>23102307723</v>
      </c>
    </row>
    <row r="2898" spans="1:7">
      <c r="A2898" s="12">
        <v>44795</v>
      </c>
      <c r="B2898">
        <v>21531.462890999999</v>
      </c>
      <c r="C2898">
        <v>21531.462890999999</v>
      </c>
      <c r="D2898">
        <v>20939.183593999998</v>
      </c>
      <c r="E2898">
        <v>21398.908202999999</v>
      </c>
      <c r="F2898">
        <v>21398.908202999999</v>
      </c>
      <c r="G2898">
        <v>31666498758</v>
      </c>
    </row>
    <row r="2899" spans="1:7">
      <c r="A2899" s="12">
        <v>44796</v>
      </c>
      <c r="B2899">
        <v>21401.044922000001</v>
      </c>
      <c r="C2899">
        <v>21646.203125</v>
      </c>
      <c r="D2899">
        <v>20955.138672000001</v>
      </c>
      <c r="E2899">
        <v>21528.087890999999</v>
      </c>
      <c r="F2899">
        <v>21528.087890999999</v>
      </c>
      <c r="G2899">
        <v>31878280659</v>
      </c>
    </row>
    <row r="2900" spans="1:7">
      <c r="A2900" s="12">
        <v>44797</v>
      </c>
      <c r="B2900">
        <v>21526.455077999999</v>
      </c>
      <c r="C2900">
        <v>21783.076172000001</v>
      </c>
      <c r="D2900">
        <v>21195.005859000001</v>
      </c>
      <c r="E2900">
        <v>21395.019531000002</v>
      </c>
      <c r="F2900">
        <v>21395.019531000002</v>
      </c>
      <c r="G2900">
        <v>31962253368</v>
      </c>
    </row>
    <row r="2901" spans="1:7">
      <c r="A2901" s="12">
        <v>44798</v>
      </c>
      <c r="B2901">
        <v>21395.458984000001</v>
      </c>
      <c r="C2901">
        <v>21789.636718999998</v>
      </c>
      <c r="D2901">
        <v>21362.441406000002</v>
      </c>
      <c r="E2901">
        <v>21600.904297000001</v>
      </c>
      <c r="F2901">
        <v>21600.904297000001</v>
      </c>
      <c r="G2901">
        <v>31028679593</v>
      </c>
    </row>
    <row r="2902" spans="1:7">
      <c r="A2902" s="12">
        <v>44799</v>
      </c>
      <c r="B2902">
        <v>21596.085938</v>
      </c>
      <c r="C2902">
        <v>21804.908202999999</v>
      </c>
      <c r="D2902">
        <v>20199.482422000001</v>
      </c>
      <c r="E2902">
        <v>20260.019531000002</v>
      </c>
      <c r="F2902">
        <v>20260.019531000002</v>
      </c>
      <c r="G2902">
        <v>42326789564</v>
      </c>
    </row>
    <row r="2903" spans="1:7">
      <c r="A2903" s="12">
        <v>44800</v>
      </c>
      <c r="B2903">
        <v>20262.480468999998</v>
      </c>
      <c r="C2903">
        <v>20340.775390999999</v>
      </c>
      <c r="D2903">
        <v>19890.523438</v>
      </c>
      <c r="E2903">
        <v>20041.738281000002</v>
      </c>
      <c r="F2903">
        <v>20041.738281000002</v>
      </c>
      <c r="G2903">
        <v>30116729776</v>
      </c>
    </row>
    <row r="2904" spans="1:7">
      <c r="A2904" s="12">
        <v>44801</v>
      </c>
      <c r="B2904">
        <v>20041.035156000002</v>
      </c>
      <c r="C2904">
        <v>20139.054688</v>
      </c>
      <c r="D2904">
        <v>19616.814452999999</v>
      </c>
      <c r="E2904">
        <v>19616.814452999999</v>
      </c>
      <c r="F2904">
        <v>19616.814452999999</v>
      </c>
      <c r="G2904">
        <v>24366810591</v>
      </c>
    </row>
    <row r="2905" spans="1:7">
      <c r="A2905" s="12">
        <v>44802</v>
      </c>
      <c r="B2905">
        <v>19615.154297000001</v>
      </c>
      <c r="C2905">
        <v>20357.462890999999</v>
      </c>
      <c r="D2905">
        <v>19600.785156000002</v>
      </c>
      <c r="E2905">
        <v>20297.994140999999</v>
      </c>
      <c r="F2905">
        <v>20297.994140999999</v>
      </c>
      <c r="G2905">
        <v>32637854078</v>
      </c>
    </row>
    <row r="2906" spans="1:7">
      <c r="A2906" s="12">
        <v>44803</v>
      </c>
      <c r="B2906">
        <v>20298.611327999999</v>
      </c>
      <c r="C2906">
        <v>20542.644531000002</v>
      </c>
      <c r="D2906">
        <v>19617.640625</v>
      </c>
      <c r="E2906">
        <v>19796.808593999998</v>
      </c>
      <c r="F2906">
        <v>19796.808593999998</v>
      </c>
      <c r="G2906">
        <v>34483360283</v>
      </c>
    </row>
    <row r="2907" spans="1:7">
      <c r="A2907" s="12">
        <v>44804</v>
      </c>
      <c r="B2907">
        <v>19799.582031000002</v>
      </c>
      <c r="C2907">
        <v>20420.990234000001</v>
      </c>
      <c r="D2907">
        <v>19799.582031000002</v>
      </c>
      <c r="E2907">
        <v>20049.763672000001</v>
      </c>
      <c r="F2907">
        <v>20049.763672000001</v>
      </c>
      <c r="G2907">
        <v>33225232872</v>
      </c>
    </row>
    <row r="2908" spans="1:7">
      <c r="A2908" s="12">
        <v>44805</v>
      </c>
      <c r="B2908">
        <v>20050.498047000001</v>
      </c>
      <c r="C2908">
        <v>20198.390625</v>
      </c>
      <c r="D2908">
        <v>19653.96875</v>
      </c>
      <c r="E2908">
        <v>20127.140625</v>
      </c>
      <c r="F2908">
        <v>20127.140625</v>
      </c>
      <c r="G2908">
        <v>30182031010</v>
      </c>
    </row>
    <row r="2909" spans="1:7">
      <c r="A2909" s="12">
        <v>44806</v>
      </c>
      <c r="B2909">
        <v>20126.072265999999</v>
      </c>
      <c r="C2909">
        <v>20401.568359000001</v>
      </c>
      <c r="D2909">
        <v>19814.765625</v>
      </c>
      <c r="E2909">
        <v>19969.771484000001</v>
      </c>
      <c r="F2909">
        <v>19969.771484000001</v>
      </c>
      <c r="G2909">
        <v>29123998928</v>
      </c>
    </row>
    <row r="2910" spans="1:7">
      <c r="A2910" s="12">
        <v>44807</v>
      </c>
      <c r="B2910">
        <v>19969.71875</v>
      </c>
      <c r="C2910">
        <v>20037.009765999999</v>
      </c>
      <c r="D2910">
        <v>19698.355468999998</v>
      </c>
      <c r="E2910">
        <v>19832.087890999999</v>
      </c>
      <c r="F2910">
        <v>19832.087890999999</v>
      </c>
      <c r="G2910">
        <v>23613051457</v>
      </c>
    </row>
    <row r="2911" spans="1:7">
      <c r="A2911" s="12">
        <v>44808</v>
      </c>
      <c r="B2911">
        <v>19832.470702999999</v>
      </c>
      <c r="C2911">
        <v>19999.689452999999</v>
      </c>
      <c r="D2911">
        <v>19636.816406000002</v>
      </c>
      <c r="E2911">
        <v>19986.712890999999</v>
      </c>
      <c r="F2911">
        <v>19986.712890999999</v>
      </c>
      <c r="G2911">
        <v>25245861652</v>
      </c>
    </row>
    <row r="2912" spans="1:7">
      <c r="A2912" s="12">
        <v>44809</v>
      </c>
      <c r="B2912">
        <v>19988.789063</v>
      </c>
      <c r="C2912">
        <v>20031.160156000002</v>
      </c>
      <c r="D2912">
        <v>19673.046875</v>
      </c>
      <c r="E2912">
        <v>19812.371093999998</v>
      </c>
      <c r="F2912">
        <v>19812.371093999998</v>
      </c>
      <c r="G2912">
        <v>28813460025</v>
      </c>
    </row>
    <row r="2913" spans="1:7">
      <c r="A2913" s="12">
        <v>44810</v>
      </c>
      <c r="B2913">
        <v>19817.724609000001</v>
      </c>
      <c r="C2913">
        <v>20155.269531000002</v>
      </c>
      <c r="D2913">
        <v>18800.171875</v>
      </c>
      <c r="E2913">
        <v>18837.667968999998</v>
      </c>
      <c r="F2913">
        <v>18837.667968999998</v>
      </c>
      <c r="G2913">
        <v>43403978910</v>
      </c>
    </row>
    <row r="2914" spans="1:7">
      <c r="A2914" s="12">
        <v>44811</v>
      </c>
      <c r="B2914">
        <v>18837.683593999998</v>
      </c>
      <c r="C2914">
        <v>19427.171875</v>
      </c>
      <c r="D2914">
        <v>18644.466797000001</v>
      </c>
      <c r="E2914">
        <v>19290.324218999998</v>
      </c>
      <c r="F2914">
        <v>19290.324218999998</v>
      </c>
      <c r="G2914">
        <v>35239757134</v>
      </c>
    </row>
    <row r="2915" spans="1:7">
      <c r="A2915" s="12">
        <v>44812</v>
      </c>
      <c r="B2915">
        <v>19289.941406000002</v>
      </c>
      <c r="C2915">
        <v>19417.351563</v>
      </c>
      <c r="D2915">
        <v>19076.714843999998</v>
      </c>
      <c r="E2915">
        <v>19329.833984000001</v>
      </c>
      <c r="F2915">
        <v>19329.833984000001</v>
      </c>
      <c r="G2915">
        <v>32194477850</v>
      </c>
    </row>
    <row r="2916" spans="1:7">
      <c r="A2916" s="12">
        <v>44813</v>
      </c>
      <c r="B2916">
        <v>19328.140625</v>
      </c>
      <c r="C2916">
        <v>21439.410156000002</v>
      </c>
      <c r="D2916">
        <v>19310.962890999999</v>
      </c>
      <c r="E2916">
        <v>21381.152343999998</v>
      </c>
      <c r="F2916">
        <v>21381.152343999998</v>
      </c>
      <c r="G2916">
        <v>48469528171</v>
      </c>
    </row>
    <row r="2917" spans="1:7">
      <c r="A2917" s="12">
        <v>44814</v>
      </c>
      <c r="B2917">
        <v>21376.912109000001</v>
      </c>
      <c r="C2917">
        <v>21760.275390999999</v>
      </c>
      <c r="D2917">
        <v>21168.722656000002</v>
      </c>
      <c r="E2917">
        <v>21680.539063</v>
      </c>
      <c r="F2917">
        <v>21680.539063</v>
      </c>
      <c r="G2917">
        <v>36913738894</v>
      </c>
    </row>
    <row r="2918" spans="1:7">
      <c r="A2918" s="12">
        <v>44815</v>
      </c>
      <c r="B2918">
        <v>21678.542968999998</v>
      </c>
      <c r="C2918">
        <v>21770.552734000001</v>
      </c>
      <c r="D2918">
        <v>21406.945313</v>
      </c>
      <c r="E2918">
        <v>21769.255859000001</v>
      </c>
      <c r="F2918">
        <v>21769.255859000001</v>
      </c>
      <c r="G2918">
        <v>34493951963</v>
      </c>
    </row>
    <row r="2919" spans="1:7">
      <c r="A2919" s="12">
        <v>44816</v>
      </c>
      <c r="B2919">
        <v>21770.148438</v>
      </c>
      <c r="C2919">
        <v>22439.181640999999</v>
      </c>
      <c r="D2919">
        <v>21603.896484000001</v>
      </c>
      <c r="E2919">
        <v>22370.449218999998</v>
      </c>
      <c r="F2919">
        <v>22370.449218999998</v>
      </c>
      <c r="G2919">
        <v>50212088965</v>
      </c>
    </row>
    <row r="2920" spans="1:7">
      <c r="A2920" s="12">
        <v>44817</v>
      </c>
      <c r="B2920">
        <v>22371.480468999998</v>
      </c>
      <c r="C2920">
        <v>22673.820313</v>
      </c>
      <c r="D2920">
        <v>20062.669922000001</v>
      </c>
      <c r="E2920">
        <v>20296.707031000002</v>
      </c>
      <c r="F2920">
        <v>20296.707031000002</v>
      </c>
      <c r="G2920">
        <v>51091116622</v>
      </c>
    </row>
    <row r="2921" spans="1:7">
      <c r="A2921" s="12">
        <v>44818</v>
      </c>
      <c r="B2921">
        <v>20184.554688</v>
      </c>
      <c r="C2921">
        <v>20467.201172000001</v>
      </c>
      <c r="D2921">
        <v>19793.396484000001</v>
      </c>
      <c r="E2921">
        <v>20241.089843999998</v>
      </c>
      <c r="F2921">
        <v>20241.089843999998</v>
      </c>
      <c r="G2921">
        <v>37872380889</v>
      </c>
    </row>
    <row r="2922" spans="1:7">
      <c r="A2922" s="12">
        <v>44819</v>
      </c>
      <c r="B2922">
        <v>20242.289063</v>
      </c>
      <c r="C2922">
        <v>20318.166015999999</v>
      </c>
      <c r="D2922">
        <v>19636.734375</v>
      </c>
      <c r="E2922">
        <v>19701.210938</v>
      </c>
      <c r="F2922">
        <v>19701.210938</v>
      </c>
      <c r="G2922">
        <v>36389011503</v>
      </c>
    </row>
    <row r="2923" spans="1:7">
      <c r="A2923" s="12">
        <v>44820</v>
      </c>
      <c r="B2923">
        <v>19704.005859000001</v>
      </c>
      <c r="C2923">
        <v>19870.628906000002</v>
      </c>
      <c r="D2923">
        <v>19400.076172000001</v>
      </c>
      <c r="E2923">
        <v>19772.583984000001</v>
      </c>
      <c r="F2923">
        <v>19772.583984000001</v>
      </c>
      <c r="G2923">
        <v>30123362273</v>
      </c>
    </row>
    <row r="2924" spans="1:7">
      <c r="A2924" s="12">
        <v>44821</v>
      </c>
      <c r="B2924">
        <v>19777.033202999999</v>
      </c>
      <c r="C2924">
        <v>20162.53125</v>
      </c>
      <c r="D2924">
        <v>19777.033202999999</v>
      </c>
      <c r="E2924">
        <v>20127.576172000001</v>
      </c>
      <c r="F2924">
        <v>20127.576172000001</v>
      </c>
      <c r="G2924">
        <v>24957448100</v>
      </c>
    </row>
    <row r="2925" spans="1:7">
      <c r="A2925" s="12">
        <v>44822</v>
      </c>
      <c r="B2925">
        <v>20127.234375</v>
      </c>
      <c r="C2925">
        <v>20127.234375</v>
      </c>
      <c r="D2925">
        <v>19387.492188</v>
      </c>
      <c r="E2925">
        <v>19419.505859000001</v>
      </c>
      <c r="F2925">
        <v>19419.505859000001</v>
      </c>
      <c r="G2925">
        <v>31254779144</v>
      </c>
    </row>
    <row r="2926" spans="1:7">
      <c r="A2926" s="12">
        <v>44823</v>
      </c>
      <c r="B2926">
        <v>19418.572265999999</v>
      </c>
      <c r="C2926">
        <v>19639.480468999998</v>
      </c>
      <c r="D2926">
        <v>18390.318359000001</v>
      </c>
      <c r="E2926">
        <v>19544.128906000002</v>
      </c>
      <c r="F2926">
        <v>19544.128906000002</v>
      </c>
      <c r="G2926">
        <v>40177002624</v>
      </c>
    </row>
    <row r="2927" spans="1:7">
      <c r="A2927" s="12">
        <v>44824</v>
      </c>
      <c r="B2927">
        <v>19545.591797000001</v>
      </c>
      <c r="C2927">
        <v>19602.457031000002</v>
      </c>
      <c r="D2927">
        <v>18813.455077999999</v>
      </c>
      <c r="E2927">
        <v>18890.789063</v>
      </c>
      <c r="F2927">
        <v>18890.789063</v>
      </c>
      <c r="G2927">
        <v>36791346508</v>
      </c>
    </row>
    <row r="2928" spans="1:7">
      <c r="A2928" s="12">
        <v>44825</v>
      </c>
      <c r="B2928">
        <v>18891.283202999999</v>
      </c>
      <c r="C2928">
        <v>19674.630859000001</v>
      </c>
      <c r="D2928">
        <v>18290.314452999999</v>
      </c>
      <c r="E2928">
        <v>18547.400390999999</v>
      </c>
      <c r="F2928">
        <v>18547.400390999999</v>
      </c>
      <c r="G2928">
        <v>46363793975</v>
      </c>
    </row>
    <row r="2929" spans="1:7">
      <c r="A2929" s="12">
        <v>44826</v>
      </c>
      <c r="B2929">
        <v>18534.650390999999</v>
      </c>
      <c r="C2929">
        <v>19456.910156000002</v>
      </c>
      <c r="D2929">
        <v>18415.591797000001</v>
      </c>
      <c r="E2929">
        <v>19413.550781000002</v>
      </c>
      <c r="F2929">
        <v>19413.550781000002</v>
      </c>
      <c r="G2929">
        <v>41135767926</v>
      </c>
    </row>
    <row r="2930" spans="1:7">
      <c r="A2930" s="12">
        <v>44827</v>
      </c>
      <c r="B2930">
        <v>19412.400390999999</v>
      </c>
      <c r="C2930">
        <v>19464.671875</v>
      </c>
      <c r="D2930">
        <v>18617.552734000001</v>
      </c>
      <c r="E2930">
        <v>19297.638672000001</v>
      </c>
      <c r="F2930">
        <v>19297.638672000001</v>
      </c>
      <c r="G2930">
        <v>38896078052</v>
      </c>
    </row>
    <row r="2931" spans="1:7">
      <c r="A2931" s="12">
        <v>44828</v>
      </c>
      <c r="B2931">
        <v>19296.990234000001</v>
      </c>
      <c r="C2931">
        <v>19310.197265999999</v>
      </c>
      <c r="D2931">
        <v>18861.974609000001</v>
      </c>
      <c r="E2931">
        <v>18937.011718999998</v>
      </c>
      <c r="F2931">
        <v>18937.011718999998</v>
      </c>
      <c r="G2931">
        <v>26149643168</v>
      </c>
    </row>
    <row r="2932" spans="1:7">
      <c r="A2932" s="12">
        <v>44829</v>
      </c>
      <c r="B2932">
        <v>18936.310547000001</v>
      </c>
      <c r="C2932">
        <v>19134.732422000001</v>
      </c>
      <c r="D2932">
        <v>18696.46875</v>
      </c>
      <c r="E2932">
        <v>18802.097656000002</v>
      </c>
      <c r="F2932">
        <v>18802.097656000002</v>
      </c>
      <c r="G2932">
        <v>23359966112</v>
      </c>
    </row>
    <row r="2933" spans="1:7">
      <c r="A2933" s="12">
        <v>44830</v>
      </c>
      <c r="B2933">
        <v>18803.900390999999</v>
      </c>
      <c r="C2933">
        <v>19274.873047000001</v>
      </c>
      <c r="D2933">
        <v>18721.285156000002</v>
      </c>
      <c r="E2933">
        <v>19222.671875</v>
      </c>
      <c r="F2933">
        <v>19222.671875</v>
      </c>
      <c r="G2933">
        <v>44148798321</v>
      </c>
    </row>
    <row r="2934" spans="1:7">
      <c r="A2934" s="12">
        <v>44831</v>
      </c>
      <c r="B2934">
        <v>19221.839843999998</v>
      </c>
      <c r="C2934">
        <v>20338.455077999999</v>
      </c>
      <c r="D2934">
        <v>18915.667968999998</v>
      </c>
      <c r="E2934">
        <v>19110.546875</v>
      </c>
      <c r="F2934">
        <v>19110.546875</v>
      </c>
      <c r="G2934">
        <v>58571439619</v>
      </c>
    </row>
    <row r="2935" spans="1:7">
      <c r="A2935" s="12">
        <v>44832</v>
      </c>
      <c r="B2935">
        <v>19104.621093999998</v>
      </c>
      <c r="C2935">
        <v>19688.34375</v>
      </c>
      <c r="D2935">
        <v>18553.296875</v>
      </c>
      <c r="E2935">
        <v>19426.720702999999</v>
      </c>
      <c r="F2935">
        <v>19426.720702999999</v>
      </c>
      <c r="G2935">
        <v>53071298734</v>
      </c>
    </row>
    <row r="2936" spans="1:7">
      <c r="A2936" s="12">
        <v>44833</v>
      </c>
      <c r="B2936">
        <v>19427.779297000001</v>
      </c>
      <c r="C2936">
        <v>19589.265625</v>
      </c>
      <c r="D2936">
        <v>18924.353515999999</v>
      </c>
      <c r="E2936">
        <v>19573.050781000002</v>
      </c>
      <c r="F2936">
        <v>19573.050781000002</v>
      </c>
      <c r="G2936">
        <v>41037843771</v>
      </c>
    </row>
    <row r="2937" spans="1:7">
      <c r="A2937" s="12">
        <v>44834</v>
      </c>
      <c r="B2937">
        <v>19573.431640999999</v>
      </c>
      <c r="C2937">
        <v>20109.849609000001</v>
      </c>
      <c r="D2937">
        <v>19265.662109000001</v>
      </c>
      <c r="E2937">
        <v>19431.789063</v>
      </c>
      <c r="F2937">
        <v>19431.789063</v>
      </c>
      <c r="G2937">
        <v>43975248085</v>
      </c>
    </row>
    <row r="2938" spans="1:7">
      <c r="A2938" s="12">
        <v>44835</v>
      </c>
      <c r="B2938">
        <v>19431.105468999998</v>
      </c>
      <c r="C2938">
        <v>19471.154297000001</v>
      </c>
      <c r="D2938">
        <v>19231.082031000002</v>
      </c>
      <c r="E2938">
        <v>19312.095702999999</v>
      </c>
      <c r="F2938">
        <v>19312.095702999999</v>
      </c>
      <c r="G2938">
        <v>18719537670</v>
      </c>
    </row>
    <row r="2939" spans="1:7">
      <c r="A2939" s="12">
        <v>44836</v>
      </c>
      <c r="B2939">
        <v>19311.849609000001</v>
      </c>
      <c r="C2939">
        <v>19370.308593999998</v>
      </c>
      <c r="D2939">
        <v>18970.621093999998</v>
      </c>
      <c r="E2939">
        <v>19044.107422000001</v>
      </c>
      <c r="F2939">
        <v>19044.107422000001</v>
      </c>
      <c r="G2939">
        <v>20765955327</v>
      </c>
    </row>
    <row r="2940" spans="1:7">
      <c r="A2940" s="12">
        <v>44837</v>
      </c>
      <c r="B2940">
        <v>19044.068359000001</v>
      </c>
      <c r="C2940">
        <v>19653.542968999998</v>
      </c>
      <c r="D2940">
        <v>19025.226563</v>
      </c>
      <c r="E2940">
        <v>19623.580077999999</v>
      </c>
      <c r="F2940">
        <v>19623.580077999999</v>
      </c>
      <c r="G2940">
        <v>30484729489</v>
      </c>
    </row>
    <row r="2941" spans="1:7">
      <c r="A2941" s="12">
        <v>44838</v>
      </c>
      <c r="B2941">
        <v>19623.583984000001</v>
      </c>
      <c r="C2941">
        <v>20380.34375</v>
      </c>
      <c r="D2941">
        <v>19523.839843999998</v>
      </c>
      <c r="E2941">
        <v>20336.84375</v>
      </c>
      <c r="F2941">
        <v>20336.84375</v>
      </c>
      <c r="G2941">
        <v>35887278685</v>
      </c>
    </row>
    <row r="2942" spans="1:7">
      <c r="A2942" s="12">
        <v>44839</v>
      </c>
      <c r="B2942">
        <v>20335.900390999999</v>
      </c>
      <c r="C2942">
        <v>20343.748047000001</v>
      </c>
      <c r="D2942">
        <v>19801.800781000002</v>
      </c>
      <c r="E2942">
        <v>20160.716797000001</v>
      </c>
      <c r="F2942">
        <v>20160.716797000001</v>
      </c>
      <c r="G2942">
        <v>33223790572</v>
      </c>
    </row>
    <row r="2943" spans="1:7">
      <c r="A2943" s="12">
        <v>44840</v>
      </c>
      <c r="B2943">
        <v>20161.039063</v>
      </c>
      <c r="C2943">
        <v>20408.392577999999</v>
      </c>
      <c r="D2943">
        <v>19900.087890999999</v>
      </c>
      <c r="E2943">
        <v>19955.443359000001</v>
      </c>
      <c r="F2943">
        <v>19955.443359000001</v>
      </c>
      <c r="G2943">
        <v>34711412966</v>
      </c>
    </row>
    <row r="2944" spans="1:7">
      <c r="A2944" s="12">
        <v>44841</v>
      </c>
      <c r="B2944">
        <v>19957.558593999998</v>
      </c>
      <c r="C2944">
        <v>20041.085938</v>
      </c>
      <c r="D2944">
        <v>19395.792968999998</v>
      </c>
      <c r="E2944">
        <v>19546.849609000001</v>
      </c>
      <c r="F2944">
        <v>19546.849609000001</v>
      </c>
      <c r="G2944">
        <v>29227315390</v>
      </c>
    </row>
    <row r="2945" spans="1:7">
      <c r="A2945" s="12">
        <v>44842</v>
      </c>
      <c r="B2945">
        <v>19546.328125</v>
      </c>
      <c r="C2945">
        <v>19601.695313</v>
      </c>
      <c r="D2945">
        <v>19299.414063</v>
      </c>
      <c r="E2945">
        <v>19416.568359000001</v>
      </c>
      <c r="F2945">
        <v>19416.568359000001</v>
      </c>
      <c r="G2945">
        <v>16437423167</v>
      </c>
    </row>
    <row r="2946" spans="1:7">
      <c r="A2946" s="12">
        <v>44843</v>
      </c>
      <c r="B2946">
        <v>19417.478515999999</v>
      </c>
      <c r="C2946">
        <v>19542.539063</v>
      </c>
      <c r="D2946">
        <v>19349.259765999999</v>
      </c>
      <c r="E2946">
        <v>19446.425781000002</v>
      </c>
      <c r="F2946">
        <v>19446.425781000002</v>
      </c>
      <c r="G2946">
        <v>16837262532</v>
      </c>
    </row>
    <row r="2947" spans="1:7">
      <c r="A2947" s="12">
        <v>44844</v>
      </c>
      <c r="B2947">
        <v>19446.416015999999</v>
      </c>
      <c r="C2947">
        <v>19515.466797000001</v>
      </c>
      <c r="D2947">
        <v>19102.978515999999</v>
      </c>
      <c r="E2947">
        <v>19141.484375</v>
      </c>
      <c r="F2947">
        <v>19141.484375</v>
      </c>
      <c r="G2947">
        <v>27425022774</v>
      </c>
    </row>
    <row r="2948" spans="1:7">
      <c r="A2948" s="12">
        <v>44845</v>
      </c>
      <c r="B2948">
        <v>19139</v>
      </c>
      <c r="C2948">
        <v>19241.960938</v>
      </c>
      <c r="D2948">
        <v>18925.603515999999</v>
      </c>
      <c r="E2948">
        <v>19051.417968999998</v>
      </c>
      <c r="F2948">
        <v>19051.417968999998</v>
      </c>
      <c r="G2948">
        <v>28711532910</v>
      </c>
    </row>
    <row r="2949" spans="1:7">
      <c r="A2949" s="12">
        <v>44846</v>
      </c>
      <c r="B2949">
        <v>19052.646484000001</v>
      </c>
      <c r="C2949">
        <v>19203.199218999998</v>
      </c>
      <c r="D2949">
        <v>19029.757813</v>
      </c>
      <c r="E2949">
        <v>19157.445313</v>
      </c>
      <c r="F2949">
        <v>19157.445313</v>
      </c>
      <c r="G2949">
        <v>24950173846</v>
      </c>
    </row>
    <row r="2950" spans="1:7">
      <c r="A2950" s="12">
        <v>44847</v>
      </c>
      <c r="B2950">
        <v>19156.966797000001</v>
      </c>
      <c r="C2950">
        <v>19453.328125</v>
      </c>
      <c r="D2950">
        <v>18319.822265999999</v>
      </c>
      <c r="E2950">
        <v>19382.904297000001</v>
      </c>
      <c r="F2950">
        <v>19382.904297000001</v>
      </c>
      <c r="G2950">
        <v>44219840004</v>
      </c>
    </row>
    <row r="2951" spans="1:7">
      <c r="A2951" s="12">
        <v>44848</v>
      </c>
      <c r="B2951">
        <v>19382.533202999999</v>
      </c>
      <c r="C2951">
        <v>19889.146484000001</v>
      </c>
      <c r="D2951">
        <v>19115.408202999999</v>
      </c>
      <c r="E2951">
        <v>19185.65625</v>
      </c>
      <c r="F2951">
        <v>19185.65625</v>
      </c>
      <c r="G2951">
        <v>38452356727</v>
      </c>
    </row>
    <row r="2952" spans="1:7">
      <c r="A2952" s="12">
        <v>44849</v>
      </c>
      <c r="B2952">
        <v>19185.4375</v>
      </c>
      <c r="C2952">
        <v>19212.541015999999</v>
      </c>
      <c r="D2952">
        <v>19019.25</v>
      </c>
      <c r="E2952">
        <v>19067.634765999999</v>
      </c>
      <c r="F2952">
        <v>19067.634765999999</v>
      </c>
      <c r="G2952">
        <v>16192235532</v>
      </c>
    </row>
    <row r="2953" spans="1:7">
      <c r="A2953" s="12">
        <v>44850</v>
      </c>
      <c r="B2953">
        <v>19068.914063</v>
      </c>
      <c r="C2953">
        <v>19389.603515999999</v>
      </c>
      <c r="D2953">
        <v>19068.914063</v>
      </c>
      <c r="E2953">
        <v>19268.09375</v>
      </c>
      <c r="F2953">
        <v>19268.09375</v>
      </c>
      <c r="G2953">
        <v>17988916650</v>
      </c>
    </row>
    <row r="2954" spans="1:7">
      <c r="A2954" s="12">
        <v>44851</v>
      </c>
      <c r="B2954">
        <v>19268.5625</v>
      </c>
      <c r="C2954">
        <v>19635.802734000001</v>
      </c>
      <c r="D2954">
        <v>19173.333984000001</v>
      </c>
      <c r="E2954">
        <v>19550.757813</v>
      </c>
      <c r="F2954">
        <v>19550.757813</v>
      </c>
      <c r="G2954">
        <v>27472552998</v>
      </c>
    </row>
    <row r="2955" spans="1:7">
      <c r="A2955" s="12">
        <v>44852</v>
      </c>
      <c r="B2955">
        <v>19550.466797000001</v>
      </c>
      <c r="C2955">
        <v>19666.994140999999</v>
      </c>
      <c r="D2955">
        <v>19144.769531000002</v>
      </c>
      <c r="E2955">
        <v>19334.416015999999</v>
      </c>
      <c r="F2955">
        <v>19334.416015999999</v>
      </c>
      <c r="G2955">
        <v>30580012344</v>
      </c>
    </row>
    <row r="2956" spans="1:7">
      <c r="A2956" s="12">
        <v>44853</v>
      </c>
      <c r="B2956">
        <v>19335.027343999998</v>
      </c>
      <c r="C2956">
        <v>19348.416015999999</v>
      </c>
      <c r="D2956">
        <v>19127.6875</v>
      </c>
      <c r="E2956">
        <v>19139.535156000002</v>
      </c>
      <c r="F2956">
        <v>19139.535156000002</v>
      </c>
      <c r="G2956">
        <v>22425387184</v>
      </c>
    </row>
    <row r="2957" spans="1:7">
      <c r="A2957" s="12">
        <v>44854</v>
      </c>
      <c r="B2957">
        <v>19138.085938</v>
      </c>
      <c r="C2957">
        <v>19315.199218999998</v>
      </c>
      <c r="D2957">
        <v>18971.458984000001</v>
      </c>
      <c r="E2957">
        <v>19053.740234000001</v>
      </c>
      <c r="F2957">
        <v>19053.740234000001</v>
      </c>
      <c r="G2957">
        <v>24493974420</v>
      </c>
    </row>
    <row r="2958" spans="1:7">
      <c r="A2958" s="12">
        <v>44855</v>
      </c>
      <c r="B2958">
        <v>19053.203125</v>
      </c>
      <c r="C2958">
        <v>19237.384765999999</v>
      </c>
      <c r="D2958">
        <v>18770.970702999999</v>
      </c>
      <c r="E2958">
        <v>19172.46875</v>
      </c>
      <c r="F2958">
        <v>19172.46875</v>
      </c>
      <c r="G2958">
        <v>32459287866</v>
      </c>
    </row>
    <row r="2959" spans="1:7">
      <c r="A2959" s="12">
        <v>44856</v>
      </c>
      <c r="B2959">
        <v>19172.380859000001</v>
      </c>
      <c r="C2959">
        <v>19248.068359000001</v>
      </c>
      <c r="D2959">
        <v>19132.244140999999</v>
      </c>
      <c r="E2959">
        <v>19208.189452999999</v>
      </c>
      <c r="F2959">
        <v>19208.189452999999</v>
      </c>
      <c r="G2959">
        <v>16104440957</v>
      </c>
    </row>
    <row r="2960" spans="1:7">
      <c r="A2960" s="12">
        <v>44857</v>
      </c>
      <c r="B2960">
        <v>19207.734375</v>
      </c>
      <c r="C2960">
        <v>19646.652343999998</v>
      </c>
      <c r="D2960">
        <v>19124.197265999999</v>
      </c>
      <c r="E2960">
        <v>19567.007813</v>
      </c>
      <c r="F2960">
        <v>19567.007813</v>
      </c>
      <c r="G2960">
        <v>22128794335</v>
      </c>
    </row>
    <row r="2961" spans="1:7">
      <c r="A2961" s="12">
        <v>44858</v>
      </c>
      <c r="B2961">
        <v>19567.769531000002</v>
      </c>
      <c r="C2961">
        <v>19589.125</v>
      </c>
      <c r="D2961">
        <v>19206.324218999998</v>
      </c>
      <c r="E2961">
        <v>19345.572265999999</v>
      </c>
      <c r="F2961">
        <v>19345.572265999999</v>
      </c>
      <c r="G2961">
        <v>30202235805</v>
      </c>
    </row>
    <row r="2962" spans="1:7">
      <c r="A2962" s="12">
        <v>44859</v>
      </c>
      <c r="B2962">
        <v>19344.964843999998</v>
      </c>
      <c r="C2962">
        <v>20348.412109000001</v>
      </c>
      <c r="D2962">
        <v>19261.447265999999</v>
      </c>
      <c r="E2962">
        <v>20095.857422000001</v>
      </c>
      <c r="F2962">
        <v>20095.857422000001</v>
      </c>
      <c r="G2962">
        <v>47761524910</v>
      </c>
    </row>
    <row r="2963" spans="1:7">
      <c r="A2963" s="12">
        <v>44860</v>
      </c>
      <c r="B2963">
        <v>20092.236327999999</v>
      </c>
      <c r="C2963">
        <v>20938.134765999999</v>
      </c>
      <c r="D2963">
        <v>20076.117188</v>
      </c>
      <c r="E2963">
        <v>20770.441406000002</v>
      </c>
      <c r="F2963">
        <v>20770.441406000002</v>
      </c>
      <c r="G2963">
        <v>58895950537</v>
      </c>
    </row>
    <row r="2964" spans="1:7">
      <c r="A2964" s="12">
        <v>44861</v>
      </c>
      <c r="B2964">
        <v>20772.802734000001</v>
      </c>
      <c r="C2964">
        <v>20854.044922000001</v>
      </c>
      <c r="D2964">
        <v>20255.373047000001</v>
      </c>
      <c r="E2964">
        <v>20285.835938</v>
      </c>
      <c r="F2964">
        <v>20285.835938</v>
      </c>
      <c r="G2964">
        <v>49625110402</v>
      </c>
    </row>
    <row r="2965" spans="1:7">
      <c r="A2965" s="12">
        <v>44862</v>
      </c>
      <c r="B2965">
        <v>20287.957031000002</v>
      </c>
      <c r="C2965">
        <v>20724.980468999998</v>
      </c>
      <c r="D2965">
        <v>20086.068359000001</v>
      </c>
      <c r="E2965">
        <v>20595.351563</v>
      </c>
      <c r="F2965">
        <v>20595.351563</v>
      </c>
      <c r="G2965">
        <v>43994715910</v>
      </c>
    </row>
    <row r="2966" spans="1:7">
      <c r="A2966" s="12">
        <v>44863</v>
      </c>
      <c r="B2966">
        <v>20595.103515999999</v>
      </c>
      <c r="C2966">
        <v>20988.394531000002</v>
      </c>
      <c r="D2966">
        <v>20566.484375</v>
      </c>
      <c r="E2966">
        <v>20818.476563</v>
      </c>
      <c r="F2966">
        <v>20818.476563</v>
      </c>
      <c r="G2966">
        <v>40369840645</v>
      </c>
    </row>
    <row r="2967" spans="1:7">
      <c r="A2967" s="12">
        <v>44864</v>
      </c>
      <c r="B2967">
        <v>20817.982422000001</v>
      </c>
      <c r="C2967">
        <v>20917.005859000001</v>
      </c>
      <c r="D2967">
        <v>20547.462890999999</v>
      </c>
      <c r="E2967">
        <v>20635.603515999999</v>
      </c>
      <c r="F2967">
        <v>20635.603515999999</v>
      </c>
      <c r="G2967">
        <v>31486345556</v>
      </c>
    </row>
    <row r="2968" spans="1:7">
      <c r="A2968" s="12">
        <v>44865</v>
      </c>
      <c r="B2968">
        <v>20633.695313</v>
      </c>
      <c r="C2968">
        <v>20795.320313</v>
      </c>
      <c r="D2968">
        <v>20287.458984000001</v>
      </c>
      <c r="E2968">
        <v>20495.773438</v>
      </c>
      <c r="F2968">
        <v>20495.773438</v>
      </c>
      <c r="G2968">
        <v>45668466815</v>
      </c>
    </row>
    <row r="2969" spans="1:7">
      <c r="A2969" s="12">
        <v>44866</v>
      </c>
      <c r="B2969">
        <v>20494.898438</v>
      </c>
      <c r="C2969">
        <v>20647.289063</v>
      </c>
      <c r="D2969">
        <v>20359.845702999999</v>
      </c>
      <c r="E2969">
        <v>20485.273438</v>
      </c>
      <c r="F2969">
        <v>20485.273438</v>
      </c>
      <c r="G2969">
        <v>39819303159</v>
      </c>
    </row>
    <row r="2970" spans="1:7">
      <c r="A2970" s="12">
        <v>44867</v>
      </c>
      <c r="B2970">
        <v>20482.958984000001</v>
      </c>
      <c r="C2970">
        <v>20742.810547000001</v>
      </c>
      <c r="D2970">
        <v>20087.134765999999</v>
      </c>
      <c r="E2970">
        <v>20159.503906000002</v>
      </c>
      <c r="F2970">
        <v>20159.503906000002</v>
      </c>
      <c r="G2970">
        <v>55552169483</v>
      </c>
    </row>
    <row r="2971" spans="1:7">
      <c r="A2971" s="12">
        <v>44868</v>
      </c>
      <c r="B2971">
        <v>20162.689452999999</v>
      </c>
      <c r="C2971">
        <v>20382.095702999999</v>
      </c>
      <c r="D2971">
        <v>20086.240234000001</v>
      </c>
      <c r="E2971">
        <v>20209.988281000002</v>
      </c>
      <c r="F2971">
        <v>20209.988281000002</v>
      </c>
      <c r="G2971">
        <v>43228750179</v>
      </c>
    </row>
    <row r="2972" spans="1:7">
      <c r="A2972" s="12">
        <v>44869</v>
      </c>
      <c r="B2972">
        <v>20208.769531000002</v>
      </c>
      <c r="C2972">
        <v>21209.560547000001</v>
      </c>
      <c r="D2972">
        <v>20188.019531000002</v>
      </c>
      <c r="E2972">
        <v>21147.230468999998</v>
      </c>
      <c r="F2972">
        <v>21147.230468999998</v>
      </c>
      <c r="G2972">
        <v>64072727950</v>
      </c>
    </row>
    <row r="2973" spans="1:7">
      <c r="A2973" s="12">
        <v>44870</v>
      </c>
      <c r="B2973">
        <v>21144.832031000002</v>
      </c>
      <c r="C2973">
        <v>21446.886718999998</v>
      </c>
      <c r="D2973">
        <v>21097.634765999999</v>
      </c>
      <c r="E2973">
        <v>21282.691406000002</v>
      </c>
      <c r="F2973">
        <v>21282.691406000002</v>
      </c>
      <c r="G2973">
        <v>37846047609</v>
      </c>
    </row>
    <row r="2974" spans="1:7">
      <c r="A2974" s="12">
        <v>44871</v>
      </c>
      <c r="B2974">
        <v>21285.056640999999</v>
      </c>
      <c r="C2974">
        <v>21345.376952999999</v>
      </c>
      <c r="D2974">
        <v>20920.191406000002</v>
      </c>
      <c r="E2974">
        <v>20926.486327999999</v>
      </c>
      <c r="F2974">
        <v>20926.486327999999</v>
      </c>
      <c r="G2974">
        <v>35082693210</v>
      </c>
    </row>
    <row r="2975" spans="1:7">
      <c r="A2975" s="12">
        <v>44872</v>
      </c>
      <c r="B2975">
        <v>20924.621093999998</v>
      </c>
      <c r="C2975">
        <v>21053.246093999998</v>
      </c>
      <c r="D2975">
        <v>20489.972656000002</v>
      </c>
      <c r="E2975">
        <v>20602.816406000002</v>
      </c>
      <c r="F2975">
        <v>20602.816406000002</v>
      </c>
      <c r="G2975">
        <v>53510852236</v>
      </c>
    </row>
    <row r="2976" spans="1:7">
      <c r="A2976" s="12">
        <v>44873</v>
      </c>
      <c r="B2976">
        <v>20600.671875</v>
      </c>
      <c r="C2976">
        <v>20664.607422000001</v>
      </c>
      <c r="D2976">
        <v>17603.544922000001</v>
      </c>
      <c r="E2976">
        <v>18541.271484000001</v>
      </c>
      <c r="F2976">
        <v>18541.271484000001</v>
      </c>
      <c r="G2976">
        <v>118992465607</v>
      </c>
    </row>
    <row r="2977" spans="1:7">
      <c r="A2977" s="12">
        <v>44874</v>
      </c>
      <c r="B2977">
        <v>18543.761718999998</v>
      </c>
      <c r="C2977">
        <v>18590.458984000001</v>
      </c>
      <c r="D2977">
        <v>15682.692383</v>
      </c>
      <c r="E2977">
        <v>15880.780273</v>
      </c>
      <c r="F2977">
        <v>15880.780273</v>
      </c>
      <c r="G2977">
        <v>102905151606</v>
      </c>
    </row>
    <row r="2978" spans="1:7">
      <c r="A2978" s="12">
        <v>44875</v>
      </c>
      <c r="B2978">
        <v>15883.158203000001</v>
      </c>
      <c r="C2978">
        <v>18054.3125</v>
      </c>
      <c r="D2978">
        <v>15834.018555000001</v>
      </c>
      <c r="E2978">
        <v>17586.771484000001</v>
      </c>
      <c r="F2978">
        <v>17586.771484000001</v>
      </c>
      <c r="G2978">
        <v>83202283721</v>
      </c>
    </row>
    <row r="2979" spans="1:7">
      <c r="A2979" s="12">
        <v>44876</v>
      </c>
      <c r="B2979">
        <v>17583.251952999999</v>
      </c>
      <c r="C2979">
        <v>17650.943359000001</v>
      </c>
      <c r="D2979">
        <v>16543.482422000001</v>
      </c>
      <c r="E2979">
        <v>17034.292968999998</v>
      </c>
      <c r="F2979">
        <v>17034.292968999998</v>
      </c>
      <c r="G2979">
        <v>55871616488</v>
      </c>
    </row>
    <row r="2980" spans="1:7">
      <c r="A2980" s="12">
        <v>44877</v>
      </c>
      <c r="B2980">
        <v>17036.875</v>
      </c>
      <c r="C2980">
        <v>17066.675781000002</v>
      </c>
      <c r="D2980">
        <v>16651.775390999999</v>
      </c>
      <c r="E2980">
        <v>16799.185547000001</v>
      </c>
      <c r="F2980">
        <v>16799.185547000001</v>
      </c>
      <c r="G2980">
        <v>29717699419</v>
      </c>
    </row>
    <row r="2981" spans="1:7">
      <c r="A2981" s="12">
        <v>44878</v>
      </c>
      <c r="B2981">
        <v>16799.722656000002</v>
      </c>
      <c r="C2981">
        <v>16920.765625</v>
      </c>
      <c r="D2981">
        <v>16320.634765999999</v>
      </c>
      <c r="E2981">
        <v>16353.365234000001</v>
      </c>
      <c r="F2981">
        <v>16353.365234000001</v>
      </c>
      <c r="G2981">
        <v>27209183682</v>
      </c>
    </row>
    <row r="2982" spans="1:7">
      <c r="A2982" s="12">
        <v>44879</v>
      </c>
      <c r="B2982">
        <v>16352.028319999999</v>
      </c>
      <c r="C2982">
        <v>17109.324218999998</v>
      </c>
      <c r="D2982">
        <v>15872.941406</v>
      </c>
      <c r="E2982">
        <v>16618.199218999998</v>
      </c>
      <c r="F2982">
        <v>16618.199218999998</v>
      </c>
      <c r="G2982">
        <v>49630243054</v>
      </c>
    </row>
    <row r="2983" spans="1:7">
      <c r="A2983" s="12">
        <v>44880</v>
      </c>
      <c r="B2983">
        <v>16617.484375</v>
      </c>
      <c r="C2983">
        <v>17051.962890999999</v>
      </c>
      <c r="D2983">
        <v>16542.550781000002</v>
      </c>
      <c r="E2983">
        <v>16884.613281000002</v>
      </c>
      <c r="F2983">
        <v>16884.613281000002</v>
      </c>
      <c r="G2983">
        <v>36599436183</v>
      </c>
    </row>
    <row r="2984" spans="1:7">
      <c r="A2984" s="12">
        <v>44881</v>
      </c>
      <c r="B2984">
        <v>16884.341797000001</v>
      </c>
      <c r="C2984">
        <v>16960.294922000001</v>
      </c>
      <c r="D2984">
        <v>16430.111327999999</v>
      </c>
      <c r="E2984">
        <v>16669.439452999999</v>
      </c>
      <c r="F2984">
        <v>16669.439452999999</v>
      </c>
      <c r="G2984">
        <v>33925512989</v>
      </c>
    </row>
    <row r="2985" spans="1:7">
      <c r="A2985" s="12">
        <v>44882</v>
      </c>
      <c r="B2985">
        <v>16670.425781000002</v>
      </c>
      <c r="C2985">
        <v>16726.439452999999</v>
      </c>
      <c r="D2985">
        <v>16460.683593999998</v>
      </c>
      <c r="E2985">
        <v>16687.517577999999</v>
      </c>
      <c r="F2985">
        <v>16687.517577999999</v>
      </c>
      <c r="G2985">
        <v>27868914022</v>
      </c>
    </row>
    <row r="2986" spans="1:7">
      <c r="A2986" s="12">
        <v>44883</v>
      </c>
      <c r="B2986">
        <v>16687.912109000001</v>
      </c>
      <c r="C2986">
        <v>16947.058593999998</v>
      </c>
      <c r="D2986">
        <v>16564.611327999999</v>
      </c>
      <c r="E2986">
        <v>16697.777343999998</v>
      </c>
      <c r="F2986">
        <v>16697.777343999998</v>
      </c>
      <c r="G2986">
        <v>26862218609</v>
      </c>
    </row>
    <row r="2987" spans="1:7">
      <c r="A2987" s="12">
        <v>44884</v>
      </c>
      <c r="B2987">
        <v>16696.220702999999</v>
      </c>
      <c r="C2987">
        <v>16797.876952999999</v>
      </c>
      <c r="D2987">
        <v>16570.410156000002</v>
      </c>
      <c r="E2987">
        <v>16711.546875</v>
      </c>
      <c r="F2987">
        <v>16711.546875</v>
      </c>
      <c r="G2987">
        <v>16106223492</v>
      </c>
    </row>
    <row r="2988" spans="1:7">
      <c r="A2988" s="12">
        <v>44885</v>
      </c>
      <c r="B2988">
        <v>16712.919922000001</v>
      </c>
      <c r="C2988">
        <v>16746.779297000001</v>
      </c>
      <c r="D2988">
        <v>16248.692383</v>
      </c>
      <c r="E2988">
        <v>16291.832031</v>
      </c>
      <c r="F2988">
        <v>16291.832031</v>
      </c>
      <c r="G2988">
        <v>21313378652</v>
      </c>
    </row>
    <row r="2989" spans="1:7">
      <c r="A2989" s="12">
        <v>44886</v>
      </c>
      <c r="B2989">
        <v>16291.223633</v>
      </c>
      <c r="C2989">
        <v>16291.223633</v>
      </c>
      <c r="D2989">
        <v>15599.046875</v>
      </c>
      <c r="E2989">
        <v>15787.284180000001</v>
      </c>
      <c r="F2989">
        <v>15787.284180000001</v>
      </c>
      <c r="G2989">
        <v>37429485518</v>
      </c>
    </row>
    <row r="2990" spans="1:7">
      <c r="A2990" s="12">
        <v>44887</v>
      </c>
      <c r="B2990">
        <v>15782.300781</v>
      </c>
      <c r="C2990">
        <v>16253.047852</v>
      </c>
      <c r="D2990">
        <v>15656.606444999999</v>
      </c>
      <c r="E2990">
        <v>16189.769531</v>
      </c>
      <c r="F2990">
        <v>16189.769531</v>
      </c>
      <c r="G2990">
        <v>30726828760</v>
      </c>
    </row>
    <row r="2991" spans="1:7">
      <c r="A2991" s="12">
        <v>44888</v>
      </c>
      <c r="B2991">
        <v>16195.588867</v>
      </c>
      <c r="C2991">
        <v>16638.193359000001</v>
      </c>
      <c r="D2991">
        <v>16170.502930000001</v>
      </c>
      <c r="E2991">
        <v>16610.707031000002</v>
      </c>
      <c r="F2991">
        <v>16610.707031000002</v>
      </c>
      <c r="G2991">
        <v>32958875628</v>
      </c>
    </row>
    <row r="2992" spans="1:7">
      <c r="A2992" s="12">
        <v>44889</v>
      </c>
      <c r="B2992">
        <v>16611.636718999998</v>
      </c>
      <c r="C2992">
        <v>16771.474609000001</v>
      </c>
      <c r="D2992">
        <v>16501.767577999999</v>
      </c>
      <c r="E2992">
        <v>16604.464843999998</v>
      </c>
      <c r="F2992">
        <v>16604.464843999998</v>
      </c>
      <c r="G2992">
        <v>26129037414</v>
      </c>
    </row>
    <row r="2993" spans="1:7">
      <c r="A2993" s="12">
        <v>44890</v>
      </c>
      <c r="B2993">
        <v>16602.269531000002</v>
      </c>
      <c r="C2993">
        <v>16603.316406000002</v>
      </c>
      <c r="D2993">
        <v>16388.404297000001</v>
      </c>
      <c r="E2993">
        <v>16521.841797000001</v>
      </c>
      <c r="F2993">
        <v>16521.841797000001</v>
      </c>
      <c r="G2993">
        <v>18678255976</v>
      </c>
    </row>
    <row r="2994" spans="1:7">
      <c r="A2994" s="12">
        <v>44891</v>
      </c>
      <c r="B2994">
        <v>16521.576172000001</v>
      </c>
      <c r="C2994">
        <v>16666.863281000002</v>
      </c>
      <c r="D2994">
        <v>16416.228515999999</v>
      </c>
      <c r="E2994">
        <v>16464.28125</v>
      </c>
      <c r="F2994">
        <v>16464.28125</v>
      </c>
      <c r="G2994">
        <v>18000008764</v>
      </c>
    </row>
    <row r="2995" spans="1:7">
      <c r="A2995" s="12">
        <v>44892</v>
      </c>
      <c r="B2995">
        <v>16463.882813</v>
      </c>
      <c r="C2995">
        <v>16594.40625</v>
      </c>
      <c r="D2995">
        <v>16437.025390999999</v>
      </c>
      <c r="E2995">
        <v>16444.626952999999</v>
      </c>
      <c r="F2995">
        <v>16444.626952999999</v>
      </c>
      <c r="G2995">
        <v>20443898509</v>
      </c>
    </row>
    <row r="2996" spans="1:7">
      <c r="A2996" s="12">
        <v>44893</v>
      </c>
      <c r="B2996">
        <v>16440.222656000002</v>
      </c>
      <c r="C2996">
        <v>16482.933593999998</v>
      </c>
      <c r="D2996">
        <v>16054.530273</v>
      </c>
      <c r="E2996">
        <v>16217.322265999999</v>
      </c>
      <c r="F2996">
        <v>16217.322265999999</v>
      </c>
      <c r="G2996">
        <v>27743025156</v>
      </c>
    </row>
    <row r="2997" spans="1:7">
      <c r="A2997" s="12">
        <v>44894</v>
      </c>
      <c r="B2997">
        <v>16217.639648</v>
      </c>
      <c r="C2997">
        <v>16522.257813</v>
      </c>
      <c r="D2997">
        <v>16139.396484000001</v>
      </c>
      <c r="E2997">
        <v>16444.982422000001</v>
      </c>
      <c r="F2997">
        <v>16444.982422000001</v>
      </c>
      <c r="G2997">
        <v>23581685468</v>
      </c>
    </row>
    <row r="2998" spans="1:7">
      <c r="A2998" s="12">
        <v>44895</v>
      </c>
      <c r="B2998">
        <v>16445.476563</v>
      </c>
      <c r="C2998">
        <v>17190.9375</v>
      </c>
      <c r="D2998">
        <v>16445.476563</v>
      </c>
      <c r="E2998">
        <v>17168.566406000002</v>
      </c>
      <c r="F2998">
        <v>17168.566406000002</v>
      </c>
      <c r="G2998">
        <v>29523576583</v>
      </c>
    </row>
    <row r="2999" spans="1:7">
      <c r="A2999" s="12">
        <v>44896</v>
      </c>
      <c r="B2999">
        <v>17168.001952999999</v>
      </c>
      <c r="C2999">
        <v>17197.498047000001</v>
      </c>
      <c r="D2999">
        <v>16888.388672000001</v>
      </c>
      <c r="E2999">
        <v>16967.132813</v>
      </c>
      <c r="F2999">
        <v>16967.132813</v>
      </c>
      <c r="G2999">
        <v>22895392882</v>
      </c>
    </row>
    <row r="3000" spans="1:7">
      <c r="A3000" s="12">
        <v>44897</v>
      </c>
      <c r="B3000">
        <v>16968.683593999998</v>
      </c>
      <c r="C3000">
        <v>17088.660156000002</v>
      </c>
      <c r="D3000">
        <v>16877.880859000001</v>
      </c>
      <c r="E3000">
        <v>17088.660156000002</v>
      </c>
      <c r="F3000">
        <v>17088.660156000002</v>
      </c>
      <c r="G3000">
        <v>19539705127</v>
      </c>
    </row>
    <row r="3001" spans="1:7">
      <c r="A3001" s="12">
        <v>44898</v>
      </c>
      <c r="B3001">
        <v>17090.097656000002</v>
      </c>
      <c r="C3001">
        <v>17116.041015999999</v>
      </c>
      <c r="D3001">
        <v>16888.140625</v>
      </c>
      <c r="E3001">
        <v>16908.236327999999</v>
      </c>
      <c r="F3001">
        <v>16908.236327999999</v>
      </c>
      <c r="G3001">
        <v>16217776704</v>
      </c>
    </row>
    <row r="3002" spans="1:7">
      <c r="A3002" s="12">
        <v>44899</v>
      </c>
      <c r="B3002">
        <v>16908.169922000001</v>
      </c>
      <c r="C3002">
        <v>17157.767577999999</v>
      </c>
      <c r="D3002">
        <v>16903.439452999999</v>
      </c>
      <c r="E3002">
        <v>17130.486327999999</v>
      </c>
      <c r="F3002">
        <v>17130.486327999999</v>
      </c>
      <c r="G3002">
        <v>16824520830</v>
      </c>
    </row>
    <row r="3003" spans="1:7">
      <c r="A3003" s="12">
        <v>44900</v>
      </c>
      <c r="B3003">
        <v>17128.894531000002</v>
      </c>
      <c r="C3003">
        <v>17378.152343999998</v>
      </c>
      <c r="D3003">
        <v>16922.431640999999</v>
      </c>
      <c r="E3003">
        <v>16974.826172000001</v>
      </c>
      <c r="F3003">
        <v>16974.826172000001</v>
      </c>
      <c r="G3003">
        <v>22209086834</v>
      </c>
    </row>
    <row r="3004" spans="1:7">
      <c r="A3004" s="12">
        <v>44901</v>
      </c>
      <c r="B3004">
        <v>16975.238281000002</v>
      </c>
      <c r="C3004">
        <v>17091.863281000002</v>
      </c>
      <c r="D3004">
        <v>16939.921875</v>
      </c>
      <c r="E3004">
        <v>17089.503906000002</v>
      </c>
      <c r="F3004">
        <v>17089.503906000002</v>
      </c>
      <c r="G3004">
        <v>19889922369</v>
      </c>
    </row>
    <row r="3005" spans="1:7">
      <c r="A3005" s="12">
        <v>44902</v>
      </c>
      <c r="B3005">
        <v>17089.505859000001</v>
      </c>
      <c r="C3005">
        <v>17109.376952999999</v>
      </c>
      <c r="D3005">
        <v>16750.558593999998</v>
      </c>
      <c r="E3005">
        <v>16848.126952999999</v>
      </c>
      <c r="F3005">
        <v>16848.126952999999</v>
      </c>
      <c r="G3005">
        <v>19675404389</v>
      </c>
    </row>
    <row r="3006" spans="1:7">
      <c r="A3006" s="12">
        <v>44903</v>
      </c>
      <c r="B3006">
        <v>16847.349609000001</v>
      </c>
      <c r="C3006">
        <v>17267.916015999999</v>
      </c>
      <c r="D3006">
        <v>16788.783202999999</v>
      </c>
      <c r="E3006">
        <v>17233.474609000001</v>
      </c>
      <c r="F3006">
        <v>17233.474609000001</v>
      </c>
      <c r="G3006">
        <v>20496603770</v>
      </c>
    </row>
    <row r="3007" spans="1:7">
      <c r="A3007" s="12">
        <v>44904</v>
      </c>
      <c r="B3007">
        <v>17232.148438</v>
      </c>
      <c r="C3007">
        <v>17280.546875</v>
      </c>
      <c r="D3007">
        <v>17100.835938</v>
      </c>
      <c r="E3007">
        <v>17133.152343999998</v>
      </c>
      <c r="F3007">
        <v>17133.152343999998</v>
      </c>
      <c r="G3007">
        <v>20328426366</v>
      </c>
    </row>
    <row r="3008" spans="1:7">
      <c r="A3008" s="12">
        <v>44905</v>
      </c>
      <c r="B3008">
        <v>17134.220702999999</v>
      </c>
      <c r="C3008">
        <v>17216.826172000001</v>
      </c>
      <c r="D3008">
        <v>17120.683593999998</v>
      </c>
      <c r="E3008">
        <v>17128.724609000001</v>
      </c>
      <c r="F3008">
        <v>17128.724609000001</v>
      </c>
      <c r="G3008">
        <v>12706781969</v>
      </c>
    </row>
    <row r="3009" spans="1:7">
      <c r="A3009" s="12">
        <v>44906</v>
      </c>
      <c r="B3009">
        <v>17129.710938</v>
      </c>
      <c r="C3009">
        <v>17245.634765999999</v>
      </c>
      <c r="D3009">
        <v>17091.820313</v>
      </c>
      <c r="E3009">
        <v>17104.193359000001</v>
      </c>
      <c r="F3009">
        <v>17104.193359000001</v>
      </c>
      <c r="G3009">
        <v>14122486832</v>
      </c>
    </row>
    <row r="3010" spans="1:7">
      <c r="A3010" s="12">
        <v>44907</v>
      </c>
      <c r="B3010">
        <v>17102.5</v>
      </c>
      <c r="C3010">
        <v>17212.564452999999</v>
      </c>
      <c r="D3010">
        <v>16899.394531000002</v>
      </c>
      <c r="E3010">
        <v>17206.4375</v>
      </c>
      <c r="F3010">
        <v>17206.4375</v>
      </c>
      <c r="G3010">
        <v>19617581341</v>
      </c>
    </row>
    <row r="3011" spans="1:7">
      <c r="A3011" s="12">
        <v>44908</v>
      </c>
      <c r="B3011">
        <v>17206.441406000002</v>
      </c>
      <c r="C3011">
        <v>17930.085938</v>
      </c>
      <c r="D3011">
        <v>17111.763672000001</v>
      </c>
      <c r="E3011">
        <v>17781.318359000001</v>
      </c>
      <c r="F3011">
        <v>17781.318359000001</v>
      </c>
      <c r="G3011">
        <v>26634741631</v>
      </c>
    </row>
    <row r="3012" spans="1:7">
      <c r="A3012" s="12">
        <v>44909</v>
      </c>
      <c r="B3012">
        <v>17782.066406000002</v>
      </c>
      <c r="C3012">
        <v>18318.53125</v>
      </c>
      <c r="D3012">
        <v>17739.513672000001</v>
      </c>
      <c r="E3012">
        <v>17815.650390999999</v>
      </c>
      <c r="F3012">
        <v>17815.650390999999</v>
      </c>
      <c r="G3012">
        <v>25534481470</v>
      </c>
    </row>
    <row r="3013" spans="1:7">
      <c r="A3013" s="12">
        <v>44910</v>
      </c>
      <c r="B3013">
        <v>17813.644531000002</v>
      </c>
      <c r="C3013">
        <v>17846.744140999999</v>
      </c>
      <c r="D3013">
        <v>17322.589843999998</v>
      </c>
      <c r="E3013">
        <v>17364.865234000001</v>
      </c>
      <c r="F3013">
        <v>17364.865234000001</v>
      </c>
      <c r="G3013">
        <v>20964448341</v>
      </c>
    </row>
    <row r="3014" spans="1:7">
      <c r="A3014" s="12">
        <v>44911</v>
      </c>
      <c r="B3014">
        <v>17364.546875</v>
      </c>
      <c r="C3014">
        <v>17505.525390999999</v>
      </c>
      <c r="D3014">
        <v>16584.701172000001</v>
      </c>
      <c r="E3014">
        <v>16647.484375</v>
      </c>
      <c r="F3014">
        <v>16647.484375</v>
      </c>
      <c r="G3014">
        <v>24031608960</v>
      </c>
    </row>
    <row r="3015" spans="1:7">
      <c r="A3015" s="12">
        <v>44912</v>
      </c>
      <c r="B3015">
        <v>16646.982422000001</v>
      </c>
      <c r="C3015">
        <v>16800.589843999998</v>
      </c>
      <c r="D3015">
        <v>16614.029297000001</v>
      </c>
      <c r="E3015">
        <v>16795.091797000001</v>
      </c>
      <c r="F3015">
        <v>16795.091797000001</v>
      </c>
      <c r="G3015">
        <v>14463581825</v>
      </c>
    </row>
    <row r="3016" spans="1:7">
      <c r="A3016" s="12">
        <v>44913</v>
      </c>
      <c r="B3016">
        <v>16795.609375</v>
      </c>
      <c r="C3016">
        <v>16815.386718999998</v>
      </c>
      <c r="D3016">
        <v>16697.820313</v>
      </c>
      <c r="E3016">
        <v>16757.976563</v>
      </c>
      <c r="F3016">
        <v>16757.976563</v>
      </c>
      <c r="G3016">
        <v>10924354698</v>
      </c>
    </row>
    <row r="3017" spans="1:7">
      <c r="A3017" s="12">
        <v>44914</v>
      </c>
      <c r="B3017">
        <v>16759.041015999999</v>
      </c>
      <c r="C3017">
        <v>16807.527343999998</v>
      </c>
      <c r="D3017">
        <v>16398.136718999998</v>
      </c>
      <c r="E3017">
        <v>16439.679688</v>
      </c>
      <c r="F3017">
        <v>16439.679688</v>
      </c>
      <c r="G3017">
        <v>17221074814</v>
      </c>
    </row>
    <row r="3018" spans="1:7">
      <c r="A3018" s="12">
        <v>44915</v>
      </c>
      <c r="B3018">
        <v>16441.787109000001</v>
      </c>
      <c r="C3018">
        <v>17012.984375</v>
      </c>
      <c r="D3018">
        <v>16427.867188</v>
      </c>
      <c r="E3018">
        <v>16906.304688</v>
      </c>
      <c r="F3018">
        <v>16906.304688</v>
      </c>
      <c r="G3018">
        <v>22722096615</v>
      </c>
    </row>
    <row r="3019" spans="1:7">
      <c r="A3019" s="12">
        <v>44916</v>
      </c>
      <c r="B3019">
        <v>16904.527343999998</v>
      </c>
      <c r="C3019">
        <v>16916.800781000002</v>
      </c>
      <c r="D3019">
        <v>16755.912109000001</v>
      </c>
      <c r="E3019">
        <v>16817.535156000002</v>
      </c>
      <c r="F3019">
        <v>16817.535156000002</v>
      </c>
      <c r="G3019">
        <v>14882945045</v>
      </c>
    </row>
    <row r="3020" spans="1:7">
      <c r="A3020" s="12">
        <v>44917</v>
      </c>
      <c r="B3020">
        <v>16818.380859000001</v>
      </c>
      <c r="C3020">
        <v>16866.673827999999</v>
      </c>
      <c r="D3020">
        <v>16592.408202999999</v>
      </c>
      <c r="E3020">
        <v>16830.341797000001</v>
      </c>
      <c r="F3020">
        <v>16830.341797000001</v>
      </c>
      <c r="G3020">
        <v>16441573050</v>
      </c>
    </row>
    <row r="3021" spans="1:7">
      <c r="A3021" s="12">
        <v>44918</v>
      </c>
      <c r="B3021">
        <v>16829.644531000002</v>
      </c>
      <c r="C3021">
        <v>16905.21875</v>
      </c>
      <c r="D3021">
        <v>16794.458984000001</v>
      </c>
      <c r="E3021">
        <v>16796.953125</v>
      </c>
      <c r="F3021">
        <v>16796.953125</v>
      </c>
      <c r="G3021">
        <v>15329265213</v>
      </c>
    </row>
    <row r="3022" spans="1:7">
      <c r="A3022" s="12">
        <v>44919</v>
      </c>
      <c r="B3022">
        <v>16796.976563</v>
      </c>
      <c r="C3022">
        <v>16864.703125</v>
      </c>
      <c r="D3022">
        <v>16793.527343999998</v>
      </c>
      <c r="E3022">
        <v>16847.755859000001</v>
      </c>
      <c r="F3022">
        <v>16847.755859000001</v>
      </c>
      <c r="G3022">
        <v>9744636213</v>
      </c>
    </row>
    <row r="3023" spans="1:7">
      <c r="A3023" s="12">
        <v>44920</v>
      </c>
      <c r="B3023">
        <v>16847.505859000001</v>
      </c>
      <c r="C3023">
        <v>16860.554688</v>
      </c>
      <c r="D3023">
        <v>16755.253906000002</v>
      </c>
      <c r="E3023">
        <v>16841.986327999999</v>
      </c>
      <c r="F3023">
        <v>16841.986327999999</v>
      </c>
      <c r="G3023">
        <v>11656379938</v>
      </c>
    </row>
    <row r="3024" spans="1:7">
      <c r="A3024" s="12">
        <v>44921</v>
      </c>
      <c r="B3024">
        <v>16842.25</v>
      </c>
      <c r="C3024">
        <v>16920.123047000001</v>
      </c>
      <c r="D3024">
        <v>16812.369140999999</v>
      </c>
      <c r="E3024">
        <v>16919.804688</v>
      </c>
      <c r="F3024">
        <v>16919.804688</v>
      </c>
      <c r="G3024">
        <v>11886957804</v>
      </c>
    </row>
    <row r="3025" spans="1:7">
      <c r="A3025" s="12">
        <v>44922</v>
      </c>
      <c r="B3025">
        <v>16919.291015999999</v>
      </c>
      <c r="C3025">
        <v>16959.845702999999</v>
      </c>
      <c r="D3025">
        <v>16642.072265999999</v>
      </c>
      <c r="E3025">
        <v>16717.173827999999</v>
      </c>
      <c r="F3025">
        <v>16717.173827999999</v>
      </c>
      <c r="G3025">
        <v>15748580239</v>
      </c>
    </row>
    <row r="3026" spans="1:7">
      <c r="A3026" s="12">
        <v>44923</v>
      </c>
      <c r="B3026">
        <v>16716.400390999999</v>
      </c>
      <c r="C3026">
        <v>16768.169922000001</v>
      </c>
      <c r="D3026">
        <v>16497.556640999999</v>
      </c>
      <c r="E3026">
        <v>16552.572265999999</v>
      </c>
      <c r="F3026">
        <v>16552.572265999999</v>
      </c>
      <c r="G3026">
        <v>17005713920</v>
      </c>
    </row>
    <row r="3027" spans="1:7">
      <c r="A3027" s="12">
        <v>44924</v>
      </c>
      <c r="B3027">
        <v>16552.322265999999</v>
      </c>
      <c r="C3027">
        <v>16651.755859000001</v>
      </c>
      <c r="D3027">
        <v>16508.683593999998</v>
      </c>
      <c r="E3027">
        <v>16642.341797000001</v>
      </c>
      <c r="F3027">
        <v>16642.341797000001</v>
      </c>
      <c r="G3027">
        <v>14472237479</v>
      </c>
    </row>
    <row r="3028" spans="1:7">
      <c r="A3028" s="12">
        <v>44925</v>
      </c>
      <c r="B3028">
        <v>16641.330077999999</v>
      </c>
      <c r="C3028">
        <v>16643.427734000001</v>
      </c>
      <c r="D3028">
        <v>16408.474609000001</v>
      </c>
      <c r="E3028">
        <v>16602.585938</v>
      </c>
      <c r="F3028">
        <v>16602.585938</v>
      </c>
      <c r="G3028">
        <v>15929162910</v>
      </c>
    </row>
    <row r="3029" spans="1:7">
      <c r="A3029" s="12">
        <v>44926</v>
      </c>
      <c r="B3029">
        <v>16603.673827999999</v>
      </c>
      <c r="C3029">
        <v>16628.986327999999</v>
      </c>
      <c r="D3029">
        <v>16517.519531000002</v>
      </c>
      <c r="E3029">
        <v>16547.496093999998</v>
      </c>
      <c r="F3029">
        <v>16547.496093999998</v>
      </c>
      <c r="G3029">
        <v>11239186456</v>
      </c>
    </row>
    <row r="3030" spans="1:7">
      <c r="A3030" s="12">
        <v>44927</v>
      </c>
      <c r="B3030">
        <v>16547.914063</v>
      </c>
      <c r="C3030">
        <v>16630.439452999999</v>
      </c>
      <c r="D3030">
        <v>16521.234375</v>
      </c>
      <c r="E3030">
        <v>16625.080077999999</v>
      </c>
      <c r="F3030">
        <v>16625.080077999999</v>
      </c>
      <c r="G3030">
        <v>9244361700</v>
      </c>
    </row>
    <row r="3031" spans="1:7">
      <c r="A3031" s="12">
        <v>44928</v>
      </c>
      <c r="B3031">
        <v>16625.509765999999</v>
      </c>
      <c r="C3031">
        <v>16759.34375</v>
      </c>
      <c r="D3031">
        <v>16572.228515999999</v>
      </c>
      <c r="E3031">
        <v>16688.470702999999</v>
      </c>
      <c r="F3031">
        <v>16688.470702999999</v>
      </c>
      <c r="G3031">
        <v>12097775227</v>
      </c>
    </row>
    <row r="3032" spans="1:7">
      <c r="A3032" s="12">
        <v>44929</v>
      </c>
      <c r="B3032">
        <v>16688.847656000002</v>
      </c>
      <c r="C3032">
        <v>16760.447265999999</v>
      </c>
      <c r="D3032">
        <v>16622.371093999998</v>
      </c>
      <c r="E3032">
        <v>16679.857422000001</v>
      </c>
      <c r="F3032">
        <v>16679.857422000001</v>
      </c>
      <c r="G3032">
        <v>13903079207</v>
      </c>
    </row>
    <row r="3033" spans="1:7">
      <c r="A3033" s="12">
        <v>44930</v>
      </c>
      <c r="B3033">
        <v>16680.205077999999</v>
      </c>
      <c r="C3033">
        <v>16964.585938</v>
      </c>
      <c r="D3033">
        <v>16667.763672000001</v>
      </c>
      <c r="E3033">
        <v>16863.238281000002</v>
      </c>
      <c r="F3033">
        <v>16863.238281000002</v>
      </c>
      <c r="G3033">
        <v>18421743322</v>
      </c>
    </row>
    <row r="3034" spans="1:7">
      <c r="A3034" s="12">
        <v>44931</v>
      </c>
      <c r="B3034">
        <v>16863.472656000002</v>
      </c>
      <c r="C3034">
        <v>16884.021484000001</v>
      </c>
      <c r="D3034">
        <v>16790.283202999999</v>
      </c>
      <c r="E3034">
        <v>16836.736327999999</v>
      </c>
      <c r="F3034">
        <v>16836.736327999999</v>
      </c>
      <c r="G3034">
        <v>13692758566</v>
      </c>
    </row>
    <row r="3035" spans="1:7">
      <c r="A3035" s="12">
        <v>44932</v>
      </c>
      <c r="B3035">
        <v>16836.472656000002</v>
      </c>
      <c r="C3035">
        <v>16991.994140999999</v>
      </c>
      <c r="D3035">
        <v>16716.421875</v>
      </c>
      <c r="E3035">
        <v>16951.96875</v>
      </c>
      <c r="F3035">
        <v>16951.96875</v>
      </c>
      <c r="G3035">
        <v>14413662913</v>
      </c>
    </row>
    <row r="3036" spans="1:7">
      <c r="A3036" s="12">
        <v>44933</v>
      </c>
      <c r="B3036">
        <v>16952.117188</v>
      </c>
      <c r="C3036">
        <v>16975.017577999999</v>
      </c>
      <c r="D3036">
        <v>16914.191406000002</v>
      </c>
      <c r="E3036">
        <v>16955.078125</v>
      </c>
      <c r="F3036">
        <v>16955.078125</v>
      </c>
      <c r="G3036">
        <v>7714767174</v>
      </c>
    </row>
    <row r="3037" spans="1:7">
      <c r="A3037" s="12">
        <v>44934</v>
      </c>
      <c r="B3037">
        <v>16954.146484000001</v>
      </c>
      <c r="C3037">
        <v>17091.144531000002</v>
      </c>
      <c r="D3037">
        <v>16924.050781000002</v>
      </c>
      <c r="E3037">
        <v>17091.144531000002</v>
      </c>
      <c r="F3037">
        <v>17091.144531000002</v>
      </c>
      <c r="G3037">
        <v>9768827914</v>
      </c>
    </row>
    <row r="3038" spans="1:7">
      <c r="A3038" s="12">
        <v>44935</v>
      </c>
      <c r="B3038">
        <v>17093.992188</v>
      </c>
      <c r="C3038">
        <v>17389.957031000002</v>
      </c>
      <c r="D3038">
        <v>17093.992188</v>
      </c>
      <c r="E3038">
        <v>17196.554688</v>
      </c>
      <c r="F3038">
        <v>17196.554688</v>
      </c>
      <c r="G3038">
        <v>18624736866</v>
      </c>
    </row>
    <row r="3039" spans="1:7">
      <c r="A3039" s="12">
        <v>44936</v>
      </c>
      <c r="B3039">
        <v>17192.949218999998</v>
      </c>
      <c r="C3039">
        <v>17484.720702999999</v>
      </c>
      <c r="D3039">
        <v>17162.990234000001</v>
      </c>
      <c r="E3039">
        <v>17446.292968999998</v>
      </c>
      <c r="F3039">
        <v>17446.292968999998</v>
      </c>
      <c r="G3039">
        <v>15808338949</v>
      </c>
    </row>
    <row r="3040" spans="1:7">
      <c r="A3040" s="12">
        <v>44937</v>
      </c>
      <c r="B3040">
        <v>17446.359375</v>
      </c>
      <c r="C3040">
        <v>17934.896484000001</v>
      </c>
      <c r="D3040">
        <v>17337.994140999999</v>
      </c>
      <c r="E3040">
        <v>17934.896484000001</v>
      </c>
      <c r="F3040">
        <v>17934.896484000001</v>
      </c>
      <c r="G3040">
        <v>18372283782</v>
      </c>
    </row>
    <row r="3041" spans="1:7">
      <c r="A3041" s="12">
        <v>44938</v>
      </c>
      <c r="B3041">
        <v>18117.59375</v>
      </c>
      <c r="C3041">
        <v>19030.087890999999</v>
      </c>
      <c r="D3041">
        <v>17995.203125</v>
      </c>
      <c r="E3041">
        <v>18869.587890999999</v>
      </c>
      <c r="F3041">
        <v>18869.587890999999</v>
      </c>
      <c r="G3041">
        <v>34971338710</v>
      </c>
    </row>
    <row r="3042" spans="1:7">
      <c r="A3042" s="12">
        <v>44939</v>
      </c>
      <c r="B3042">
        <v>18868.90625</v>
      </c>
      <c r="C3042">
        <v>19964.322265999999</v>
      </c>
      <c r="D3042">
        <v>18753.164063</v>
      </c>
      <c r="E3042">
        <v>19909.574218999998</v>
      </c>
      <c r="F3042">
        <v>19909.574218999998</v>
      </c>
      <c r="G3042">
        <v>29225029694</v>
      </c>
    </row>
    <row r="3043" spans="1:7">
      <c r="A3043" s="12">
        <v>44940</v>
      </c>
      <c r="B3043">
        <v>19910.537109000001</v>
      </c>
      <c r="C3043">
        <v>21075.142577999999</v>
      </c>
      <c r="D3043">
        <v>19907.828125</v>
      </c>
      <c r="E3043">
        <v>20976.298827999999</v>
      </c>
      <c r="F3043">
        <v>20976.298827999999</v>
      </c>
      <c r="G3043">
        <v>38967784639</v>
      </c>
    </row>
    <row r="3044" spans="1:7">
      <c r="A3044" s="12">
        <v>44941</v>
      </c>
      <c r="B3044">
        <v>20977.484375</v>
      </c>
      <c r="C3044">
        <v>20993.748047000001</v>
      </c>
      <c r="D3044">
        <v>20606.986327999999</v>
      </c>
      <c r="E3044">
        <v>20880.798827999999</v>
      </c>
      <c r="F3044">
        <v>20880.798827999999</v>
      </c>
      <c r="G3044">
        <v>19298407543</v>
      </c>
    </row>
    <row r="3045" spans="1:7">
      <c r="A3045" s="12">
        <v>44942</v>
      </c>
      <c r="B3045">
        <v>20882.224609000001</v>
      </c>
      <c r="C3045">
        <v>21360.875</v>
      </c>
      <c r="D3045">
        <v>20715.746093999998</v>
      </c>
      <c r="E3045">
        <v>21169.632813</v>
      </c>
      <c r="F3045">
        <v>21169.632813</v>
      </c>
      <c r="G3045">
        <v>26792494050</v>
      </c>
    </row>
    <row r="3046" spans="1:7">
      <c r="A3046" s="12">
        <v>44943</v>
      </c>
      <c r="B3046">
        <v>21175.833984000001</v>
      </c>
      <c r="C3046">
        <v>21438.660156000002</v>
      </c>
      <c r="D3046">
        <v>20978.533202999999</v>
      </c>
      <c r="E3046">
        <v>21161.519531000002</v>
      </c>
      <c r="F3046">
        <v>21161.519531000002</v>
      </c>
      <c r="G3046">
        <v>24999983362</v>
      </c>
    </row>
    <row r="3047" spans="1:7">
      <c r="A3047" s="12">
        <v>44944</v>
      </c>
      <c r="B3047">
        <v>21161.050781000002</v>
      </c>
      <c r="C3047">
        <v>21564.501952999999</v>
      </c>
      <c r="D3047">
        <v>20541.544922000001</v>
      </c>
      <c r="E3047">
        <v>20688.78125</v>
      </c>
      <c r="F3047">
        <v>20688.78125</v>
      </c>
      <c r="G3047">
        <v>30005625418</v>
      </c>
    </row>
    <row r="3048" spans="1:7">
      <c r="A3048" s="12">
        <v>44945</v>
      </c>
      <c r="B3048">
        <v>20686.746093999998</v>
      </c>
      <c r="C3048">
        <v>21163.011718999998</v>
      </c>
      <c r="D3048">
        <v>20685.380859000001</v>
      </c>
      <c r="E3048">
        <v>21086.792968999998</v>
      </c>
      <c r="F3048">
        <v>21086.792968999998</v>
      </c>
      <c r="G3048">
        <v>21152848261</v>
      </c>
    </row>
    <row r="3049" spans="1:7">
      <c r="A3049" s="12">
        <v>44946</v>
      </c>
      <c r="B3049">
        <v>21085.373047000001</v>
      </c>
      <c r="C3049">
        <v>22692.357422000001</v>
      </c>
      <c r="D3049">
        <v>20919.126952999999</v>
      </c>
      <c r="E3049">
        <v>22676.552734000001</v>
      </c>
      <c r="F3049">
        <v>22676.552734000001</v>
      </c>
      <c r="G3049">
        <v>28799154319</v>
      </c>
    </row>
    <row r="3050" spans="1:7">
      <c r="A3050" s="12">
        <v>44947</v>
      </c>
      <c r="B3050">
        <v>22677.427734000001</v>
      </c>
      <c r="C3050">
        <v>23282.347656000002</v>
      </c>
      <c r="D3050">
        <v>22511.833984000001</v>
      </c>
      <c r="E3050">
        <v>22777.625</v>
      </c>
      <c r="F3050">
        <v>22777.625</v>
      </c>
      <c r="G3050">
        <v>32442278429</v>
      </c>
    </row>
    <row r="3051" spans="1:7">
      <c r="A3051" s="12">
        <v>44948</v>
      </c>
      <c r="B3051">
        <v>22777.986327999999</v>
      </c>
      <c r="C3051">
        <v>23056.730468999998</v>
      </c>
      <c r="D3051">
        <v>22387.900390999999</v>
      </c>
      <c r="E3051">
        <v>22720.416015999999</v>
      </c>
      <c r="F3051">
        <v>22720.416015999999</v>
      </c>
      <c r="G3051">
        <v>24746386230</v>
      </c>
    </row>
    <row r="3052" spans="1:7">
      <c r="A3052" s="12">
        <v>44949</v>
      </c>
      <c r="B3052">
        <v>22721.087890999999</v>
      </c>
      <c r="C3052">
        <v>23126.486327999999</v>
      </c>
      <c r="D3052">
        <v>22654.304688</v>
      </c>
      <c r="E3052">
        <v>22934.431640999999</v>
      </c>
      <c r="F3052">
        <v>22934.431640999999</v>
      </c>
      <c r="G3052">
        <v>26518700512</v>
      </c>
    </row>
    <row r="3053" spans="1:7">
      <c r="A3053" s="12">
        <v>44950</v>
      </c>
      <c r="B3053">
        <v>22929.626952999999</v>
      </c>
      <c r="C3053">
        <v>23134.011718999998</v>
      </c>
      <c r="D3053">
        <v>22549.744140999999</v>
      </c>
      <c r="E3053">
        <v>22636.46875</v>
      </c>
      <c r="F3053">
        <v>22636.46875</v>
      </c>
      <c r="G3053">
        <v>26405069715</v>
      </c>
    </row>
    <row r="3054" spans="1:7">
      <c r="A3054" s="12">
        <v>44951</v>
      </c>
      <c r="B3054">
        <v>22639.267577999999</v>
      </c>
      <c r="C3054">
        <v>23722.099609000001</v>
      </c>
      <c r="D3054">
        <v>22406.076172000001</v>
      </c>
      <c r="E3054">
        <v>23117.859375</v>
      </c>
      <c r="F3054">
        <v>23117.859375</v>
      </c>
      <c r="G3054">
        <v>30685366709</v>
      </c>
    </row>
    <row r="3055" spans="1:7">
      <c r="A3055" s="12">
        <v>44952</v>
      </c>
      <c r="B3055">
        <v>23108.955077999999</v>
      </c>
      <c r="C3055">
        <v>23237.078125</v>
      </c>
      <c r="D3055">
        <v>22911.373047000001</v>
      </c>
      <c r="E3055">
        <v>23032.777343999998</v>
      </c>
      <c r="F3055">
        <v>23032.777343999998</v>
      </c>
      <c r="G3055">
        <v>26357839322</v>
      </c>
    </row>
    <row r="3056" spans="1:7">
      <c r="A3056" s="12">
        <v>44953</v>
      </c>
      <c r="B3056">
        <v>23030.716797000001</v>
      </c>
      <c r="C3056">
        <v>23417.720702999999</v>
      </c>
      <c r="D3056">
        <v>22654.59375</v>
      </c>
      <c r="E3056">
        <v>23078.728515999999</v>
      </c>
      <c r="F3056">
        <v>23078.728515999999</v>
      </c>
      <c r="G3056">
        <v>25383335641</v>
      </c>
    </row>
    <row r="3057" spans="1:7">
      <c r="A3057" s="12">
        <v>44954</v>
      </c>
      <c r="B3057">
        <v>23079.964843999998</v>
      </c>
      <c r="C3057">
        <v>23165.896484000001</v>
      </c>
      <c r="D3057">
        <v>22908.845702999999</v>
      </c>
      <c r="E3057">
        <v>23031.089843999998</v>
      </c>
      <c r="F3057">
        <v>23031.089843999998</v>
      </c>
      <c r="G3057">
        <v>14712928379</v>
      </c>
    </row>
    <row r="3058" spans="1:7">
      <c r="A3058" s="12">
        <v>44955</v>
      </c>
      <c r="B3058">
        <v>23031.449218999998</v>
      </c>
      <c r="C3058">
        <v>23919.890625</v>
      </c>
      <c r="D3058">
        <v>22985.070313</v>
      </c>
      <c r="E3058">
        <v>23774.566406000002</v>
      </c>
      <c r="F3058">
        <v>23774.566406000002</v>
      </c>
      <c r="G3058">
        <v>27423687259</v>
      </c>
    </row>
    <row r="3059" spans="1:7">
      <c r="A3059" s="12">
        <v>44956</v>
      </c>
      <c r="B3059">
        <v>23774.648438</v>
      </c>
      <c r="C3059">
        <v>23789.347656000002</v>
      </c>
      <c r="D3059">
        <v>22657.582031000002</v>
      </c>
      <c r="E3059">
        <v>22840.138672000001</v>
      </c>
      <c r="F3059">
        <v>22840.138672000001</v>
      </c>
      <c r="G3059">
        <v>27205595568</v>
      </c>
    </row>
    <row r="3060" spans="1:7">
      <c r="A3060" s="12">
        <v>44957</v>
      </c>
      <c r="B3060">
        <v>22840.796875</v>
      </c>
      <c r="C3060">
        <v>23225.021484000001</v>
      </c>
      <c r="D3060">
        <v>22765.568359000001</v>
      </c>
      <c r="E3060">
        <v>23139.283202999999</v>
      </c>
      <c r="F3060">
        <v>23139.283202999999</v>
      </c>
      <c r="G3060">
        <v>22837828665</v>
      </c>
    </row>
    <row r="3061" spans="1:7">
      <c r="A3061" s="12">
        <v>44958</v>
      </c>
      <c r="B3061">
        <v>23137.835938</v>
      </c>
      <c r="C3061">
        <v>23764.539063</v>
      </c>
      <c r="D3061">
        <v>22877.75</v>
      </c>
      <c r="E3061">
        <v>23723.769531000002</v>
      </c>
      <c r="F3061">
        <v>23723.769531000002</v>
      </c>
      <c r="G3061">
        <v>26683255504</v>
      </c>
    </row>
    <row r="3062" spans="1:7">
      <c r="A3062" s="12">
        <v>44959</v>
      </c>
      <c r="B3062">
        <v>23720.824218999998</v>
      </c>
      <c r="C3062">
        <v>24167.210938</v>
      </c>
      <c r="D3062">
        <v>23468.595702999999</v>
      </c>
      <c r="E3062">
        <v>23471.871093999998</v>
      </c>
      <c r="F3062">
        <v>23471.871093999998</v>
      </c>
      <c r="G3062">
        <v>32066936882</v>
      </c>
    </row>
    <row r="3063" spans="1:7">
      <c r="A3063" s="12">
        <v>44960</v>
      </c>
      <c r="B3063">
        <v>23469.412109000001</v>
      </c>
      <c r="C3063">
        <v>23678.103515999999</v>
      </c>
      <c r="D3063">
        <v>23279.955077999999</v>
      </c>
      <c r="E3063">
        <v>23449.322265999999</v>
      </c>
      <c r="F3063">
        <v>23449.322265999999</v>
      </c>
      <c r="G3063">
        <v>27083066007</v>
      </c>
    </row>
    <row r="3064" spans="1:7">
      <c r="A3064" s="12">
        <v>44961</v>
      </c>
      <c r="B3064">
        <v>23446.320313</v>
      </c>
      <c r="C3064">
        <v>23556.949218999998</v>
      </c>
      <c r="D3064">
        <v>23291.794922000001</v>
      </c>
      <c r="E3064">
        <v>23331.847656000002</v>
      </c>
      <c r="F3064">
        <v>23331.847656000002</v>
      </c>
      <c r="G3064">
        <v>15639298538</v>
      </c>
    </row>
    <row r="3065" spans="1:7">
      <c r="A3065" s="12">
        <v>44962</v>
      </c>
      <c r="B3065">
        <v>23332.248047000001</v>
      </c>
      <c r="C3065">
        <v>23423.435547000001</v>
      </c>
      <c r="D3065">
        <v>22841.759765999999</v>
      </c>
      <c r="E3065">
        <v>22955.666015999999</v>
      </c>
      <c r="F3065">
        <v>22955.666015999999</v>
      </c>
      <c r="G3065">
        <v>19564262605</v>
      </c>
    </row>
    <row r="3066" spans="1:7">
      <c r="A3066" s="12">
        <v>44963</v>
      </c>
      <c r="B3066">
        <v>22954.021484000001</v>
      </c>
      <c r="C3066">
        <v>23119.279297000001</v>
      </c>
      <c r="D3066">
        <v>22692.025390999999</v>
      </c>
      <c r="E3066">
        <v>22760.109375</v>
      </c>
      <c r="F3066">
        <v>22760.109375</v>
      </c>
      <c r="G3066">
        <v>23825006542</v>
      </c>
    </row>
    <row r="3067" spans="1:7">
      <c r="A3067" s="12">
        <v>44964</v>
      </c>
      <c r="B3067">
        <v>22757.267577999999</v>
      </c>
      <c r="C3067">
        <v>23310.974609000001</v>
      </c>
      <c r="D3067">
        <v>22756.257813</v>
      </c>
      <c r="E3067">
        <v>23264.291015999999</v>
      </c>
      <c r="F3067">
        <v>23264.291015999999</v>
      </c>
      <c r="G3067">
        <v>27187964471</v>
      </c>
    </row>
    <row r="3068" spans="1:7">
      <c r="A3068" s="12">
        <v>44965</v>
      </c>
      <c r="B3068">
        <v>23263.416015999999</v>
      </c>
      <c r="C3068">
        <v>23367.958984000001</v>
      </c>
      <c r="D3068">
        <v>22731.097656000002</v>
      </c>
      <c r="E3068">
        <v>22939.398438</v>
      </c>
      <c r="F3068">
        <v>22939.398438</v>
      </c>
      <c r="G3068">
        <v>25371367758</v>
      </c>
    </row>
    <row r="3069" spans="1:7">
      <c r="A3069" s="12">
        <v>44966</v>
      </c>
      <c r="B3069">
        <v>22946.566406000002</v>
      </c>
      <c r="C3069">
        <v>22996.4375</v>
      </c>
      <c r="D3069">
        <v>21773.974609000001</v>
      </c>
      <c r="E3069">
        <v>21819.039063</v>
      </c>
      <c r="F3069">
        <v>21819.039063</v>
      </c>
      <c r="G3069">
        <v>32572572185</v>
      </c>
    </row>
    <row r="3070" spans="1:7">
      <c r="A3070" s="12">
        <v>44967</v>
      </c>
      <c r="B3070">
        <v>21819.005859000001</v>
      </c>
      <c r="C3070">
        <v>21941.185547000001</v>
      </c>
      <c r="D3070">
        <v>21539.392577999999</v>
      </c>
      <c r="E3070">
        <v>21651.183593999998</v>
      </c>
      <c r="F3070">
        <v>21651.183593999998</v>
      </c>
      <c r="G3070">
        <v>27078406594</v>
      </c>
    </row>
    <row r="3071" spans="1:7">
      <c r="A3071" s="12">
        <v>44968</v>
      </c>
      <c r="B3071">
        <v>21651.841797000001</v>
      </c>
      <c r="C3071">
        <v>21891.410156000002</v>
      </c>
      <c r="D3071">
        <v>21618.449218999998</v>
      </c>
      <c r="E3071">
        <v>21870.875</v>
      </c>
      <c r="F3071">
        <v>21870.875</v>
      </c>
      <c r="G3071">
        <v>16356226232</v>
      </c>
    </row>
    <row r="3072" spans="1:7">
      <c r="A3072" s="12">
        <v>44969</v>
      </c>
      <c r="B3072">
        <v>21870.902343999998</v>
      </c>
      <c r="C3072">
        <v>22060.994140999999</v>
      </c>
      <c r="D3072">
        <v>21682.828125</v>
      </c>
      <c r="E3072">
        <v>21788.203125</v>
      </c>
      <c r="F3072">
        <v>21788.203125</v>
      </c>
      <c r="G3072">
        <v>17821046406</v>
      </c>
    </row>
    <row r="3073" spans="1:7">
      <c r="A3073" s="12">
        <v>44970</v>
      </c>
      <c r="B3073">
        <v>21787</v>
      </c>
      <c r="C3073">
        <v>21898.414063</v>
      </c>
      <c r="D3073">
        <v>21460.087890999999</v>
      </c>
      <c r="E3073">
        <v>21808.101563</v>
      </c>
      <c r="F3073">
        <v>21808.101563</v>
      </c>
      <c r="G3073">
        <v>23918742607</v>
      </c>
    </row>
    <row r="3074" spans="1:7">
      <c r="A3074" s="12">
        <v>44971</v>
      </c>
      <c r="B3074">
        <v>21801.822265999999</v>
      </c>
      <c r="C3074">
        <v>22293.140625</v>
      </c>
      <c r="D3074">
        <v>21632.394531000002</v>
      </c>
      <c r="E3074">
        <v>22220.804688</v>
      </c>
      <c r="F3074">
        <v>22220.804688</v>
      </c>
      <c r="G3074">
        <v>26792596581</v>
      </c>
    </row>
    <row r="3075" spans="1:7">
      <c r="A3075" s="12">
        <v>44972</v>
      </c>
      <c r="B3075">
        <v>22220.585938</v>
      </c>
      <c r="C3075">
        <v>24307.841797000001</v>
      </c>
      <c r="D3075">
        <v>22082.769531000002</v>
      </c>
      <c r="E3075">
        <v>24307.841797000001</v>
      </c>
      <c r="F3075">
        <v>24307.841797000001</v>
      </c>
      <c r="G3075">
        <v>32483312909</v>
      </c>
    </row>
    <row r="3076" spans="1:7">
      <c r="A3076" s="12">
        <v>44973</v>
      </c>
      <c r="B3076">
        <v>24307.349609000001</v>
      </c>
      <c r="C3076">
        <v>25134.117188</v>
      </c>
      <c r="D3076">
        <v>23602.523438</v>
      </c>
      <c r="E3076">
        <v>23623.474609000001</v>
      </c>
      <c r="F3076">
        <v>23623.474609000001</v>
      </c>
      <c r="G3076">
        <v>39316664596</v>
      </c>
    </row>
    <row r="3077" spans="1:7">
      <c r="A3077" s="12">
        <v>44974</v>
      </c>
      <c r="B3077">
        <v>23621.283202999999</v>
      </c>
      <c r="C3077">
        <v>24924.041015999999</v>
      </c>
      <c r="D3077">
        <v>23460.755859000001</v>
      </c>
      <c r="E3077">
        <v>24565.601563</v>
      </c>
      <c r="F3077">
        <v>24565.601563</v>
      </c>
      <c r="G3077">
        <v>41358451255</v>
      </c>
    </row>
    <row r="3078" spans="1:7">
      <c r="A3078" s="12">
        <v>44975</v>
      </c>
      <c r="B3078">
        <v>24565.296875</v>
      </c>
      <c r="C3078">
        <v>24798.835938</v>
      </c>
      <c r="D3078">
        <v>24468.373047000001</v>
      </c>
      <c r="E3078">
        <v>24641.277343999998</v>
      </c>
      <c r="F3078">
        <v>24641.277343999998</v>
      </c>
      <c r="G3078">
        <v>19625427158</v>
      </c>
    </row>
    <row r="3079" spans="1:7">
      <c r="A3079" s="12">
        <v>44976</v>
      </c>
      <c r="B3079">
        <v>24640.027343999998</v>
      </c>
      <c r="C3079">
        <v>25093.054688</v>
      </c>
      <c r="D3079">
        <v>24327.642577999999</v>
      </c>
      <c r="E3079">
        <v>24327.642577999999</v>
      </c>
      <c r="F3079">
        <v>24327.642577999999</v>
      </c>
      <c r="G3079">
        <v>25555105670</v>
      </c>
    </row>
    <row r="3080" spans="1:7">
      <c r="A3080" s="12">
        <v>44977</v>
      </c>
      <c r="B3080">
        <v>24336.623047000001</v>
      </c>
      <c r="C3080">
        <v>25020.458984000001</v>
      </c>
      <c r="D3080">
        <v>23927.910156000002</v>
      </c>
      <c r="E3080">
        <v>24829.148438</v>
      </c>
      <c r="F3080">
        <v>24829.148438</v>
      </c>
      <c r="G3080">
        <v>28987376573</v>
      </c>
    </row>
    <row r="3081" spans="1:7">
      <c r="A3081" s="12">
        <v>44978</v>
      </c>
      <c r="B3081">
        <v>24833.048827999999</v>
      </c>
      <c r="C3081">
        <v>25126.851563</v>
      </c>
      <c r="D3081">
        <v>24200.363281000002</v>
      </c>
      <c r="E3081">
        <v>24436.353515999999</v>
      </c>
      <c r="F3081">
        <v>24436.353515999999</v>
      </c>
      <c r="G3081">
        <v>31252098714</v>
      </c>
    </row>
    <row r="3082" spans="1:7">
      <c r="A3082" s="12">
        <v>44979</v>
      </c>
      <c r="B3082">
        <v>24437.417968999998</v>
      </c>
      <c r="C3082">
        <v>24472.339843999998</v>
      </c>
      <c r="D3082">
        <v>23644.318359000001</v>
      </c>
      <c r="E3082">
        <v>24188.84375</v>
      </c>
      <c r="F3082">
        <v>24188.84375</v>
      </c>
      <c r="G3082">
        <v>30199996781</v>
      </c>
    </row>
    <row r="3083" spans="1:7">
      <c r="A3083" s="12">
        <v>44980</v>
      </c>
      <c r="B3083">
        <v>24190.71875</v>
      </c>
      <c r="C3083">
        <v>24572.089843999998</v>
      </c>
      <c r="D3083">
        <v>23693.919922000001</v>
      </c>
      <c r="E3083">
        <v>23947.492188</v>
      </c>
      <c r="F3083">
        <v>23947.492188</v>
      </c>
      <c r="G3083">
        <v>30476264066</v>
      </c>
    </row>
    <row r="3084" spans="1:7">
      <c r="A3084" s="12">
        <v>44981</v>
      </c>
      <c r="B3084">
        <v>23946.007813</v>
      </c>
      <c r="C3084">
        <v>24103.705077999999</v>
      </c>
      <c r="D3084">
        <v>23007.072265999999</v>
      </c>
      <c r="E3084">
        <v>23198.126952999999</v>
      </c>
      <c r="F3084">
        <v>23198.126952999999</v>
      </c>
      <c r="G3084">
        <v>26811744928</v>
      </c>
    </row>
    <row r="3085" spans="1:7">
      <c r="A3085" s="12">
        <v>44982</v>
      </c>
      <c r="B3085">
        <v>23200.125</v>
      </c>
      <c r="C3085">
        <v>23210.210938</v>
      </c>
      <c r="D3085">
        <v>22861.558593999998</v>
      </c>
      <c r="E3085">
        <v>23175.375</v>
      </c>
      <c r="F3085">
        <v>23175.375</v>
      </c>
      <c r="G3085">
        <v>16100721565</v>
      </c>
    </row>
    <row r="3086" spans="1:7">
      <c r="A3086" s="12">
        <v>44983</v>
      </c>
      <c r="B3086">
        <v>23174.150390999999</v>
      </c>
      <c r="C3086">
        <v>23654.367188</v>
      </c>
      <c r="D3086">
        <v>23084.220702999999</v>
      </c>
      <c r="E3086">
        <v>23561.212890999999</v>
      </c>
      <c r="F3086">
        <v>23561.212890999999</v>
      </c>
      <c r="G3086">
        <v>16644534842</v>
      </c>
    </row>
    <row r="3087" spans="1:7">
      <c r="A3087" s="12">
        <v>44984</v>
      </c>
      <c r="B3087">
        <v>23561.451172000001</v>
      </c>
      <c r="C3087">
        <v>23857.890625</v>
      </c>
      <c r="D3087">
        <v>23205.878906000002</v>
      </c>
      <c r="E3087">
        <v>23522.871093999998</v>
      </c>
      <c r="F3087">
        <v>23522.871093999998</v>
      </c>
      <c r="G3087">
        <v>22660763494</v>
      </c>
    </row>
    <row r="3088" spans="1:7">
      <c r="A3088" s="12">
        <v>44985</v>
      </c>
      <c r="B3088">
        <v>23521.837890999999</v>
      </c>
      <c r="C3088">
        <v>23585.384765999999</v>
      </c>
      <c r="D3088">
        <v>23077.650390999999</v>
      </c>
      <c r="E3088">
        <v>23147.353515999999</v>
      </c>
      <c r="F3088">
        <v>23147.353515999999</v>
      </c>
      <c r="G3088">
        <v>20535363434</v>
      </c>
    </row>
    <row r="3089" spans="1:7">
      <c r="A3089" s="12">
        <v>44986</v>
      </c>
      <c r="B3089">
        <v>23150.929688</v>
      </c>
      <c r="C3089">
        <v>23880.632813</v>
      </c>
      <c r="D3089">
        <v>23088.626952999999</v>
      </c>
      <c r="E3089">
        <v>23646.550781000002</v>
      </c>
      <c r="F3089">
        <v>23646.550781000002</v>
      </c>
      <c r="G3089">
        <v>24662841200</v>
      </c>
    </row>
    <row r="3090" spans="1:7">
      <c r="A3090" s="12">
        <v>44987</v>
      </c>
      <c r="B3090">
        <v>23647.019531000002</v>
      </c>
      <c r="C3090">
        <v>23739.138672000001</v>
      </c>
      <c r="D3090">
        <v>23245.021484000001</v>
      </c>
      <c r="E3090">
        <v>23475.466797000001</v>
      </c>
      <c r="F3090">
        <v>23475.466797000001</v>
      </c>
      <c r="G3090">
        <v>20386398516</v>
      </c>
    </row>
    <row r="3091" spans="1:7">
      <c r="A3091" s="12">
        <v>44988</v>
      </c>
      <c r="B3091">
        <v>23476.632813</v>
      </c>
      <c r="C3091">
        <v>23479.347656000002</v>
      </c>
      <c r="D3091">
        <v>22213.238281000002</v>
      </c>
      <c r="E3091">
        <v>22362.679688</v>
      </c>
      <c r="F3091">
        <v>22362.679688</v>
      </c>
      <c r="G3091">
        <v>26062404610</v>
      </c>
    </row>
    <row r="3092" spans="1:7">
      <c r="A3092" s="12">
        <v>44989</v>
      </c>
      <c r="B3092">
        <v>22362.923827999999</v>
      </c>
      <c r="C3092">
        <v>22405.177734000001</v>
      </c>
      <c r="D3092">
        <v>22198.980468999998</v>
      </c>
      <c r="E3092">
        <v>22353.349609000001</v>
      </c>
      <c r="F3092">
        <v>22353.349609000001</v>
      </c>
      <c r="G3092">
        <v>11166012913</v>
      </c>
    </row>
    <row r="3093" spans="1:7">
      <c r="A3093" s="12">
        <v>44990</v>
      </c>
      <c r="B3093">
        <v>22354.144531000002</v>
      </c>
      <c r="C3093">
        <v>22613.685547000001</v>
      </c>
      <c r="D3093">
        <v>22307.142577999999</v>
      </c>
      <c r="E3093">
        <v>22435.513672000001</v>
      </c>
      <c r="F3093">
        <v>22435.513672000001</v>
      </c>
      <c r="G3093">
        <v>13317001733</v>
      </c>
    </row>
    <row r="3094" spans="1:7">
      <c r="A3094" s="12">
        <v>44991</v>
      </c>
      <c r="B3094">
        <v>22436.816406000002</v>
      </c>
      <c r="C3094">
        <v>22584.292968999998</v>
      </c>
      <c r="D3094">
        <v>22331.314452999999</v>
      </c>
      <c r="E3094">
        <v>22429.757813</v>
      </c>
      <c r="F3094">
        <v>22429.757813</v>
      </c>
      <c r="G3094">
        <v>17353192895</v>
      </c>
    </row>
    <row r="3095" spans="1:7">
      <c r="A3095" s="12">
        <v>44992</v>
      </c>
      <c r="B3095">
        <v>22428.322265999999</v>
      </c>
      <c r="C3095">
        <v>22527.417968999998</v>
      </c>
      <c r="D3095">
        <v>22011.261718999998</v>
      </c>
      <c r="E3095">
        <v>22219.769531000002</v>
      </c>
      <c r="F3095">
        <v>22219.769531000002</v>
      </c>
      <c r="G3095">
        <v>22765452204</v>
      </c>
    </row>
    <row r="3096" spans="1:7">
      <c r="A3096" s="12">
        <v>44993</v>
      </c>
      <c r="B3096">
        <v>22216.441406000002</v>
      </c>
      <c r="C3096">
        <v>22268.896484000001</v>
      </c>
      <c r="D3096">
        <v>21708.050781000002</v>
      </c>
      <c r="E3096">
        <v>21718.080077999999</v>
      </c>
      <c r="F3096">
        <v>21718.080077999999</v>
      </c>
      <c r="G3096">
        <v>22536575684</v>
      </c>
    </row>
    <row r="3097" spans="1:7">
      <c r="A3097" s="12">
        <v>44994</v>
      </c>
      <c r="B3097">
        <v>21720.080077999999</v>
      </c>
      <c r="C3097">
        <v>21802.716797000001</v>
      </c>
      <c r="D3097">
        <v>20210.306640999999</v>
      </c>
      <c r="E3097">
        <v>20363.021484000001</v>
      </c>
      <c r="F3097">
        <v>20363.021484000001</v>
      </c>
      <c r="G3097">
        <v>30364664171</v>
      </c>
    </row>
    <row r="3098" spans="1:7">
      <c r="A3098" s="12">
        <v>44995</v>
      </c>
      <c r="B3098">
        <v>20367.001952999999</v>
      </c>
      <c r="C3098">
        <v>20370.595702999999</v>
      </c>
      <c r="D3098">
        <v>19628.253906000002</v>
      </c>
      <c r="E3098">
        <v>20187.244140999999</v>
      </c>
      <c r="F3098">
        <v>20187.244140999999</v>
      </c>
      <c r="G3098">
        <v>39578257695</v>
      </c>
    </row>
    <row r="3099" spans="1:7">
      <c r="A3099" s="12">
        <v>44996</v>
      </c>
      <c r="B3099">
        <v>20187.876952999999</v>
      </c>
      <c r="C3099">
        <v>20792.525390999999</v>
      </c>
      <c r="D3099">
        <v>20068.660156000002</v>
      </c>
      <c r="E3099">
        <v>20632.410156000002</v>
      </c>
      <c r="F3099">
        <v>20632.410156000002</v>
      </c>
      <c r="G3099">
        <v>30180288176</v>
      </c>
    </row>
    <row r="3100" spans="1:7">
      <c r="A3100" s="12">
        <v>44997</v>
      </c>
      <c r="B3100">
        <v>20628.029297000001</v>
      </c>
      <c r="C3100">
        <v>22185.03125</v>
      </c>
      <c r="D3100">
        <v>20448.806640999999</v>
      </c>
      <c r="E3100">
        <v>22163.949218999998</v>
      </c>
      <c r="F3100">
        <v>22163.949218999998</v>
      </c>
      <c r="G3100">
        <v>29279035521</v>
      </c>
    </row>
    <row r="3101" spans="1:7">
      <c r="A3101" s="12">
        <v>44998</v>
      </c>
      <c r="B3101">
        <v>22156.40625</v>
      </c>
      <c r="C3101">
        <v>24550.837890999999</v>
      </c>
      <c r="D3101">
        <v>21918.199218999998</v>
      </c>
      <c r="E3101">
        <v>24197.533202999999</v>
      </c>
      <c r="F3101">
        <v>24197.533202999999</v>
      </c>
      <c r="G3101">
        <v>49466362688</v>
      </c>
    </row>
    <row r="3102" spans="1:7">
      <c r="A3102" s="12">
        <v>44999</v>
      </c>
      <c r="B3102">
        <v>24201.765625</v>
      </c>
      <c r="C3102">
        <v>26514.716797000001</v>
      </c>
      <c r="D3102">
        <v>24081.183593999998</v>
      </c>
      <c r="E3102">
        <v>24746.074218999998</v>
      </c>
      <c r="F3102">
        <v>24746.074218999998</v>
      </c>
      <c r="G3102">
        <v>54622230164</v>
      </c>
    </row>
    <row r="3103" spans="1:7">
      <c r="A3103" s="12">
        <v>45000</v>
      </c>
      <c r="B3103">
        <v>24770.925781000002</v>
      </c>
      <c r="C3103">
        <v>25240.615234000001</v>
      </c>
      <c r="D3103">
        <v>23964.910156000002</v>
      </c>
      <c r="E3103">
        <v>24375.960938</v>
      </c>
      <c r="F3103">
        <v>24375.960938</v>
      </c>
      <c r="G3103">
        <v>43655701450</v>
      </c>
    </row>
    <row r="3104" spans="1:7">
      <c r="A3104" s="12">
        <v>45001</v>
      </c>
      <c r="B3104">
        <v>24373.457031000002</v>
      </c>
      <c r="C3104">
        <v>25190.326172000001</v>
      </c>
      <c r="D3104">
        <v>24225.111327999999</v>
      </c>
      <c r="E3104">
        <v>25052.789063</v>
      </c>
      <c r="F3104">
        <v>25052.789063</v>
      </c>
      <c r="G3104">
        <v>33866061747</v>
      </c>
    </row>
    <row r="3105" spans="1:7">
      <c r="A3105" s="12">
        <v>45002</v>
      </c>
      <c r="B3105">
        <v>25055.123047000001</v>
      </c>
      <c r="C3105">
        <v>27787.8125</v>
      </c>
      <c r="D3105">
        <v>24955.169922000001</v>
      </c>
      <c r="E3105">
        <v>27423.929688</v>
      </c>
      <c r="F3105">
        <v>27423.929688</v>
      </c>
      <c r="G3105">
        <v>50730261335</v>
      </c>
    </row>
    <row r="3106" spans="1:7">
      <c r="A3106" s="12">
        <v>45003</v>
      </c>
      <c r="B3106">
        <v>27448.117188</v>
      </c>
      <c r="C3106">
        <v>27725.953125</v>
      </c>
      <c r="D3106">
        <v>26636.261718999998</v>
      </c>
      <c r="E3106">
        <v>26965.878906000002</v>
      </c>
      <c r="F3106">
        <v>26965.878906000002</v>
      </c>
      <c r="G3106">
        <v>35723036817</v>
      </c>
    </row>
    <row r="3107" spans="1:7">
      <c r="A3107" s="12">
        <v>45004</v>
      </c>
      <c r="B3107">
        <v>26969.503906000002</v>
      </c>
      <c r="C3107">
        <v>28440.560547000001</v>
      </c>
      <c r="D3107">
        <v>26907.716797000001</v>
      </c>
      <c r="E3107">
        <v>28038.675781000002</v>
      </c>
      <c r="F3107">
        <v>28038.675781000002</v>
      </c>
      <c r="G3107">
        <v>37769448859</v>
      </c>
    </row>
    <row r="3108" spans="1:7">
      <c r="A3108" s="12">
        <v>45005</v>
      </c>
      <c r="B3108">
        <v>28041.601563</v>
      </c>
      <c r="C3108">
        <v>28527.724609000001</v>
      </c>
      <c r="D3108">
        <v>27242.880859000001</v>
      </c>
      <c r="E3108">
        <v>27767.236327999999</v>
      </c>
      <c r="F3108">
        <v>27767.236327999999</v>
      </c>
      <c r="G3108">
        <v>44774027664</v>
      </c>
    </row>
    <row r="3109" spans="1:7">
      <c r="A3109" s="12">
        <v>45006</v>
      </c>
      <c r="B3109">
        <v>27768.392577999999</v>
      </c>
      <c r="C3109">
        <v>28439.5625</v>
      </c>
      <c r="D3109">
        <v>27439.646484000001</v>
      </c>
      <c r="E3109">
        <v>28175.816406000002</v>
      </c>
      <c r="F3109">
        <v>28175.816406000002</v>
      </c>
      <c r="G3109">
        <v>36102192830</v>
      </c>
    </row>
    <row r="3110" spans="1:7">
      <c r="A3110" s="12">
        <v>45007</v>
      </c>
      <c r="B3110">
        <v>28158.720702999999</v>
      </c>
      <c r="C3110">
        <v>28803.335938</v>
      </c>
      <c r="D3110">
        <v>26759.996093999998</v>
      </c>
      <c r="E3110">
        <v>27307.4375</v>
      </c>
      <c r="F3110">
        <v>27307.4375</v>
      </c>
      <c r="G3110">
        <v>33382021890</v>
      </c>
    </row>
    <row r="3111" spans="1:7">
      <c r="A3111" s="12">
        <v>45008</v>
      </c>
      <c r="B3111">
        <v>27301.957031000002</v>
      </c>
      <c r="C3111">
        <v>28729.84375</v>
      </c>
      <c r="D3111">
        <v>27183.363281000002</v>
      </c>
      <c r="E3111">
        <v>28333.972656000002</v>
      </c>
      <c r="F3111">
        <v>28333.972656000002</v>
      </c>
      <c r="G3111">
        <v>24220433689</v>
      </c>
    </row>
    <row r="3112" spans="1:7">
      <c r="A3112" s="12">
        <v>45009</v>
      </c>
      <c r="B3112">
        <v>28324.111327999999</v>
      </c>
      <c r="C3112">
        <v>28388.4375</v>
      </c>
      <c r="D3112">
        <v>27039.265625</v>
      </c>
      <c r="E3112">
        <v>27493.285156000002</v>
      </c>
      <c r="F3112">
        <v>27493.285156000002</v>
      </c>
      <c r="G3112">
        <v>25980310960</v>
      </c>
    </row>
    <row r="3113" spans="1:7">
      <c r="A3113" s="12">
        <v>45010</v>
      </c>
      <c r="B3113">
        <v>27487.337890999999</v>
      </c>
      <c r="C3113">
        <v>27791.826172000001</v>
      </c>
      <c r="D3113">
        <v>27196.234375</v>
      </c>
      <c r="E3113">
        <v>27494.707031000002</v>
      </c>
      <c r="F3113">
        <v>27494.707031000002</v>
      </c>
      <c r="G3113">
        <v>13383005987</v>
      </c>
    </row>
    <row r="3114" spans="1:7">
      <c r="A3114" s="12">
        <v>45011</v>
      </c>
      <c r="B3114">
        <v>27495.523438</v>
      </c>
      <c r="C3114">
        <v>28178.144531000002</v>
      </c>
      <c r="D3114">
        <v>27445.046875</v>
      </c>
      <c r="E3114">
        <v>27994.330077999999</v>
      </c>
      <c r="F3114">
        <v>27994.330077999999</v>
      </c>
      <c r="G3114">
        <v>13878363192</v>
      </c>
    </row>
    <row r="3115" spans="1:7">
      <c r="A3115" s="12">
        <v>45012</v>
      </c>
      <c r="B3115">
        <v>27994.068359000001</v>
      </c>
      <c r="C3115">
        <v>28037.925781000002</v>
      </c>
      <c r="D3115">
        <v>26606.689452999999</v>
      </c>
      <c r="E3115">
        <v>27139.888672000001</v>
      </c>
      <c r="F3115">
        <v>27139.888672000001</v>
      </c>
      <c r="G3115">
        <v>18188895178</v>
      </c>
    </row>
    <row r="3116" spans="1:7">
      <c r="A3116" s="12">
        <v>45013</v>
      </c>
      <c r="B3116">
        <v>27132.888672000001</v>
      </c>
      <c r="C3116">
        <v>27460.71875</v>
      </c>
      <c r="D3116">
        <v>26677.818359000001</v>
      </c>
      <c r="E3116">
        <v>27268.130859000001</v>
      </c>
      <c r="F3116">
        <v>27268.130859000001</v>
      </c>
      <c r="G3116">
        <v>17783600385</v>
      </c>
    </row>
    <row r="3117" spans="1:7">
      <c r="A3117" s="12">
        <v>45014</v>
      </c>
      <c r="B3117">
        <v>27267.03125</v>
      </c>
      <c r="C3117">
        <v>28619.542968999998</v>
      </c>
      <c r="D3117">
        <v>27259.662109000001</v>
      </c>
      <c r="E3117">
        <v>28348.441406000002</v>
      </c>
      <c r="F3117">
        <v>28348.441406000002</v>
      </c>
      <c r="G3117">
        <v>20684945906</v>
      </c>
    </row>
    <row r="3118" spans="1:7">
      <c r="A3118" s="12">
        <v>45015</v>
      </c>
      <c r="B3118">
        <v>28350.140625</v>
      </c>
      <c r="C3118">
        <v>29159.902343999998</v>
      </c>
      <c r="D3118">
        <v>27720.160156000002</v>
      </c>
      <c r="E3118">
        <v>28033.5625</v>
      </c>
      <c r="F3118">
        <v>28033.5625</v>
      </c>
      <c r="G3118">
        <v>22435349951</v>
      </c>
    </row>
    <row r="3119" spans="1:7">
      <c r="A3119" s="12">
        <v>45016</v>
      </c>
      <c r="B3119">
        <v>28032.261718999998</v>
      </c>
      <c r="C3119">
        <v>28639.896484000001</v>
      </c>
      <c r="D3119">
        <v>27583.714843999998</v>
      </c>
      <c r="E3119">
        <v>28478.484375</v>
      </c>
      <c r="F3119">
        <v>28478.484375</v>
      </c>
      <c r="G3119">
        <v>19001327598</v>
      </c>
    </row>
    <row r="3120" spans="1:7">
      <c r="A3120" s="12">
        <v>45017</v>
      </c>
      <c r="B3120">
        <v>28473.332031000002</v>
      </c>
      <c r="C3120">
        <v>28802.457031000002</v>
      </c>
      <c r="D3120">
        <v>28297.171875</v>
      </c>
      <c r="E3120">
        <v>28411.035156000002</v>
      </c>
      <c r="F3120">
        <v>28411.035156000002</v>
      </c>
      <c r="G3120">
        <v>10876469901</v>
      </c>
    </row>
    <row r="3121" spans="1:7">
      <c r="A3121" s="12">
        <v>45018</v>
      </c>
      <c r="B3121">
        <v>28462.845702999999</v>
      </c>
      <c r="C3121">
        <v>28518.958984000001</v>
      </c>
      <c r="D3121">
        <v>27884.087890999999</v>
      </c>
      <c r="E3121">
        <v>28199.308593999998</v>
      </c>
      <c r="F3121">
        <v>28199.308593999998</v>
      </c>
      <c r="G3121">
        <v>12284641999</v>
      </c>
    </row>
    <row r="3122" spans="1:7">
      <c r="A3122" s="12">
        <v>45019</v>
      </c>
      <c r="B3122">
        <v>28183.080077999999</v>
      </c>
      <c r="C3122">
        <v>28475.623047000001</v>
      </c>
      <c r="D3122">
        <v>27276.720702999999</v>
      </c>
      <c r="E3122">
        <v>27790.220702999999</v>
      </c>
      <c r="F3122">
        <v>27790.220702999999</v>
      </c>
      <c r="G3122">
        <v>19556501327</v>
      </c>
    </row>
    <row r="3123" spans="1:7">
      <c r="A3123" s="12">
        <v>45020</v>
      </c>
      <c r="B3123">
        <v>27795.273438</v>
      </c>
      <c r="C3123">
        <v>28433.742188</v>
      </c>
      <c r="D3123">
        <v>27681.304688</v>
      </c>
      <c r="E3123">
        <v>28168.089843999998</v>
      </c>
      <c r="F3123">
        <v>28168.089843999998</v>
      </c>
      <c r="G3123">
        <v>15284538859</v>
      </c>
    </row>
    <row r="3124" spans="1:7">
      <c r="A3124" s="12">
        <v>45021</v>
      </c>
      <c r="B3124">
        <v>28169.726563</v>
      </c>
      <c r="C3124">
        <v>28739.238281000002</v>
      </c>
      <c r="D3124">
        <v>27843.763672000001</v>
      </c>
      <c r="E3124">
        <v>28177.984375</v>
      </c>
      <c r="F3124">
        <v>28177.984375</v>
      </c>
      <c r="G3124">
        <v>17052315986</v>
      </c>
    </row>
    <row r="3125" spans="1:7">
      <c r="A3125" s="12">
        <v>45022</v>
      </c>
      <c r="B3125">
        <v>28175.226563</v>
      </c>
      <c r="C3125">
        <v>28178.384765999999</v>
      </c>
      <c r="D3125">
        <v>27738.759765999999</v>
      </c>
      <c r="E3125">
        <v>28044.140625</v>
      </c>
      <c r="F3125">
        <v>28044.140625</v>
      </c>
      <c r="G3125">
        <v>13837809380</v>
      </c>
    </row>
    <row r="3126" spans="1:7">
      <c r="A3126" s="12">
        <v>45023</v>
      </c>
      <c r="B3126">
        <v>28038.966797000001</v>
      </c>
      <c r="C3126">
        <v>28111.59375</v>
      </c>
      <c r="D3126">
        <v>27794.03125</v>
      </c>
      <c r="E3126">
        <v>27925.859375</v>
      </c>
      <c r="F3126">
        <v>27925.859375</v>
      </c>
      <c r="G3126">
        <v>10861680497</v>
      </c>
    </row>
    <row r="3127" spans="1:7">
      <c r="A3127" s="12">
        <v>45024</v>
      </c>
      <c r="B3127">
        <v>27920.513672000001</v>
      </c>
      <c r="C3127">
        <v>28159.863281000002</v>
      </c>
      <c r="D3127">
        <v>27883.386718999998</v>
      </c>
      <c r="E3127">
        <v>27947.794922000001</v>
      </c>
      <c r="F3127">
        <v>27947.794922000001</v>
      </c>
      <c r="G3127">
        <v>9373255556</v>
      </c>
    </row>
    <row r="3128" spans="1:7">
      <c r="A3128" s="12">
        <v>45025</v>
      </c>
      <c r="B3128">
        <v>27952.367188</v>
      </c>
      <c r="C3128">
        <v>28532.830077999999</v>
      </c>
      <c r="D3128">
        <v>27828.480468999998</v>
      </c>
      <c r="E3128">
        <v>28333.050781000002</v>
      </c>
      <c r="F3128">
        <v>28333.050781000002</v>
      </c>
      <c r="G3128">
        <v>12175322951</v>
      </c>
    </row>
    <row r="3129" spans="1:7">
      <c r="A3129" s="12">
        <v>45026</v>
      </c>
      <c r="B3129">
        <v>28336.027343999998</v>
      </c>
      <c r="C3129">
        <v>29771.464843999998</v>
      </c>
      <c r="D3129">
        <v>28189.271484000001</v>
      </c>
      <c r="E3129">
        <v>29652.980468999998</v>
      </c>
      <c r="F3129">
        <v>29652.980468999998</v>
      </c>
      <c r="G3129">
        <v>19282400094</v>
      </c>
    </row>
    <row r="3130" spans="1:7">
      <c r="A3130" s="12">
        <v>45027</v>
      </c>
      <c r="B3130">
        <v>29653.679688</v>
      </c>
      <c r="C3130">
        <v>30509.083984000001</v>
      </c>
      <c r="D3130">
        <v>29609.300781000002</v>
      </c>
      <c r="E3130">
        <v>30235.058593999998</v>
      </c>
      <c r="F3130">
        <v>30235.058593999998</v>
      </c>
      <c r="G3130">
        <v>20121259843</v>
      </c>
    </row>
    <row r="3131" spans="1:7">
      <c r="A3131" s="12">
        <v>45028</v>
      </c>
      <c r="B3131">
        <v>30231.582031000002</v>
      </c>
      <c r="C3131">
        <v>30462.480468999998</v>
      </c>
      <c r="D3131">
        <v>29725.574218999998</v>
      </c>
      <c r="E3131">
        <v>30139.052734000001</v>
      </c>
      <c r="F3131">
        <v>30139.052734000001</v>
      </c>
      <c r="G3131">
        <v>18651929926</v>
      </c>
    </row>
    <row r="3132" spans="1:7">
      <c r="A3132" s="12">
        <v>45029</v>
      </c>
      <c r="B3132">
        <v>29892.740234000001</v>
      </c>
      <c r="C3132">
        <v>30539.845702999999</v>
      </c>
      <c r="D3132">
        <v>29878.623047000001</v>
      </c>
      <c r="E3132">
        <v>30399.066406000002</v>
      </c>
      <c r="F3132">
        <v>30399.066406000002</v>
      </c>
      <c r="G3132">
        <v>17487721001</v>
      </c>
    </row>
    <row r="3133" spans="1:7">
      <c r="A3133" s="12">
        <v>45030</v>
      </c>
      <c r="B3133">
        <v>30409.5625</v>
      </c>
      <c r="C3133">
        <v>31005.607422000001</v>
      </c>
      <c r="D3133">
        <v>30044.498047000001</v>
      </c>
      <c r="E3133">
        <v>30485.699218999998</v>
      </c>
      <c r="F3133">
        <v>30485.699218999998</v>
      </c>
      <c r="G3133">
        <v>22659995079</v>
      </c>
    </row>
    <row r="3134" spans="1:7">
      <c r="A3134" s="12">
        <v>45031</v>
      </c>
      <c r="B3134">
        <v>30490.75</v>
      </c>
      <c r="C3134">
        <v>30601.740234000001</v>
      </c>
      <c r="D3134">
        <v>30245.882813</v>
      </c>
      <c r="E3134">
        <v>30318.496093999998</v>
      </c>
      <c r="F3134">
        <v>30318.496093999998</v>
      </c>
      <c r="G3134">
        <v>11940685378</v>
      </c>
    </row>
    <row r="3135" spans="1:7">
      <c r="A3135" s="12">
        <v>45032</v>
      </c>
      <c r="B3135">
        <v>30315.976563</v>
      </c>
      <c r="C3135">
        <v>30555.537109000001</v>
      </c>
      <c r="D3135">
        <v>30157.832031000002</v>
      </c>
      <c r="E3135">
        <v>30315.355468999998</v>
      </c>
      <c r="F3135">
        <v>30315.355468999998</v>
      </c>
      <c r="G3135">
        <v>12854816417</v>
      </c>
    </row>
    <row r="3136" spans="1:7">
      <c r="A3136" s="12">
        <v>45033</v>
      </c>
      <c r="B3136">
        <v>30317.146484000001</v>
      </c>
      <c r="C3136">
        <v>30319.197265999999</v>
      </c>
      <c r="D3136">
        <v>29275.371093999998</v>
      </c>
      <c r="E3136">
        <v>29445.044922000001</v>
      </c>
      <c r="F3136">
        <v>29445.044922000001</v>
      </c>
      <c r="G3136">
        <v>17872186762</v>
      </c>
    </row>
    <row r="3137" spans="1:7">
      <c r="A3137" s="12">
        <v>45034</v>
      </c>
      <c r="B3137">
        <v>29449.091797000001</v>
      </c>
      <c r="C3137">
        <v>30470.302734000001</v>
      </c>
      <c r="D3137">
        <v>29154.849609000001</v>
      </c>
      <c r="E3137">
        <v>30397.552734000001</v>
      </c>
      <c r="F3137">
        <v>30397.552734000001</v>
      </c>
      <c r="G3137">
        <v>19480529496</v>
      </c>
    </row>
    <row r="3138" spans="1:7">
      <c r="A3138" s="12">
        <v>45035</v>
      </c>
      <c r="B3138">
        <v>30394.1875</v>
      </c>
      <c r="C3138">
        <v>30411.054688</v>
      </c>
      <c r="D3138">
        <v>28669.898438</v>
      </c>
      <c r="E3138">
        <v>28822.679688</v>
      </c>
      <c r="F3138">
        <v>28822.679688</v>
      </c>
      <c r="G3138">
        <v>24571565421</v>
      </c>
    </row>
    <row r="3139" spans="1:7">
      <c r="A3139" s="12">
        <v>45036</v>
      </c>
      <c r="B3139">
        <v>28823.683593999998</v>
      </c>
      <c r="C3139">
        <v>29076.400390999999</v>
      </c>
      <c r="D3139">
        <v>28037.257813</v>
      </c>
      <c r="E3139">
        <v>28245.988281000002</v>
      </c>
      <c r="F3139">
        <v>28245.988281000002</v>
      </c>
      <c r="G3139">
        <v>21340360360</v>
      </c>
    </row>
    <row r="3140" spans="1:7">
      <c r="A3140" s="12">
        <v>45037</v>
      </c>
      <c r="B3140">
        <v>28249.230468999998</v>
      </c>
      <c r="C3140">
        <v>28349.96875</v>
      </c>
      <c r="D3140">
        <v>27177.365234000001</v>
      </c>
      <c r="E3140">
        <v>27276.910156000002</v>
      </c>
      <c r="F3140">
        <v>27276.910156000002</v>
      </c>
      <c r="G3140">
        <v>20759504330</v>
      </c>
    </row>
    <row r="3141" spans="1:7">
      <c r="A3141" s="12">
        <v>45038</v>
      </c>
      <c r="B3141">
        <v>27265.894531000002</v>
      </c>
      <c r="C3141">
        <v>27872.142577999999</v>
      </c>
      <c r="D3141">
        <v>27169.570313</v>
      </c>
      <c r="E3141">
        <v>27817.5</v>
      </c>
      <c r="F3141">
        <v>27817.5</v>
      </c>
      <c r="G3141">
        <v>13125734602</v>
      </c>
    </row>
    <row r="3142" spans="1:7">
      <c r="A3142" s="12">
        <v>45039</v>
      </c>
      <c r="B3142">
        <v>27816.144531000002</v>
      </c>
      <c r="C3142">
        <v>27820.244140999999</v>
      </c>
      <c r="D3142">
        <v>27400.314452999999</v>
      </c>
      <c r="E3142">
        <v>27591.384765999999</v>
      </c>
      <c r="F3142">
        <v>27591.384765999999</v>
      </c>
      <c r="G3142">
        <v>12785446832</v>
      </c>
    </row>
    <row r="3143" spans="1:7">
      <c r="A3143" s="12">
        <v>45040</v>
      </c>
      <c r="B3143">
        <v>27591.730468999998</v>
      </c>
      <c r="C3143">
        <v>27979.982422000001</v>
      </c>
      <c r="D3143">
        <v>27070.849609000001</v>
      </c>
      <c r="E3143">
        <v>27525.339843999998</v>
      </c>
      <c r="F3143">
        <v>27525.339843999998</v>
      </c>
      <c r="G3143">
        <v>17703288330</v>
      </c>
    </row>
    <row r="3144" spans="1:7">
      <c r="A3144" s="12">
        <v>45041</v>
      </c>
      <c r="B3144">
        <v>27514.873047000001</v>
      </c>
      <c r="C3144">
        <v>28371.078125</v>
      </c>
      <c r="D3144">
        <v>27207.931640999999</v>
      </c>
      <c r="E3144">
        <v>28307.597656000002</v>
      </c>
      <c r="F3144">
        <v>28307.597656000002</v>
      </c>
      <c r="G3144">
        <v>17733373139</v>
      </c>
    </row>
    <row r="3145" spans="1:7">
      <c r="A3145" s="12">
        <v>45042</v>
      </c>
      <c r="B3145">
        <v>28300.058593999998</v>
      </c>
      <c r="C3145">
        <v>29995.837890999999</v>
      </c>
      <c r="D3145">
        <v>27324.548827999999</v>
      </c>
      <c r="E3145">
        <v>28422.701172000001</v>
      </c>
      <c r="F3145">
        <v>28422.701172000001</v>
      </c>
      <c r="G3145">
        <v>31854242019</v>
      </c>
    </row>
    <row r="3146" spans="1:7">
      <c r="A3146" s="12">
        <v>45043</v>
      </c>
      <c r="B3146">
        <v>28428.464843999998</v>
      </c>
      <c r="C3146">
        <v>29871.546875</v>
      </c>
      <c r="D3146">
        <v>28402.886718999998</v>
      </c>
      <c r="E3146">
        <v>29473.787109000001</v>
      </c>
      <c r="F3146">
        <v>29473.787109000001</v>
      </c>
      <c r="G3146">
        <v>27153445027</v>
      </c>
    </row>
    <row r="3147" spans="1:7">
      <c r="A3147" s="12">
        <v>45044</v>
      </c>
      <c r="B3147">
        <v>29481.013672000001</v>
      </c>
      <c r="C3147">
        <v>29572.791015999999</v>
      </c>
      <c r="D3147">
        <v>28929.609375</v>
      </c>
      <c r="E3147">
        <v>29340.261718999998</v>
      </c>
      <c r="F3147">
        <v>29340.261718999998</v>
      </c>
      <c r="G3147">
        <v>17544464887</v>
      </c>
    </row>
    <row r="3148" spans="1:7">
      <c r="A3148" s="12">
        <v>45045</v>
      </c>
      <c r="B3148">
        <v>29336.566406000002</v>
      </c>
      <c r="C3148">
        <v>29452.455077999999</v>
      </c>
      <c r="D3148">
        <v>29088.042968999998</v>
      </c>
      <c r="E3148">
        <v>29248.488281000002</v>
      </c>
      <c r="F3148">
        <v>29248.488281000002</v>
      </c>
      <c r="G3148">
        <v>10662634333</v>
      </c>
    </row>
    <row r="3149" spans="1:7">
      <c r="A3149" s="12">
        <v>45046</v>
      </c>
      <c r="B3149">
        <v>29245.515625</v>
      </c>
      <c r="C3149">
        <v>29952.029297000001</v>
      </c>
      <c r="D3149">
        <v>29114.021484000001</v>
      </c>
      <c r="E3149">
        <v>29268.806640999999</v>
      </c>
      <c r="F3149">
        <v>29268.806640999999</v>
      </c>
      <c r="G3149">
        <v>14652199272</v>
      </c>
    </row>
    <row r="3150" spans="1:7">
      <c r="A3150" s="12">
        <v>45047</v>
      </c>
      <c r="B3150">
        <v>29227.103515999999</v>
      </c>
      <c r="C3150">
        <v>29329.935547000001</v>
      </c>
      <c r="D3150">
        <v>27680.792968999998</v>
      </c>
      <c r="E3150">
        <v>28091.568359000001</v>
      </c>
      <c r="F3150">
        <v>28091.568359000001</v>
      </c>
      <c r="G3150">
        <v>18655599976</v>
      </c>
    </row>
    <row r="3151" spans="1:7">
      <c r="A3151" s="12">
        <v>45048</v>
      </c>
      <c r="B3151">
        <v>28087.175781000002</v>
      </c>
      <c r="C3151">
        <v>28881.298827999999</v>
      </c>
      <c r="D3151">
        <v>27924.123047000001</v>
      </c>
      <c r="E3151">
        <v>28680.537109000001</v>
      </c>
      <c r="F3151">
        <v>28680.537109000001</v>
      </c>
      <c r="G3151">
        <v>16432924527</v>
      </c>
    </row>
    <row r="3152" spans="1:7">
      <c r="A3152" s="12">
        <v>45049</v>
      </c>
      <c r="B3152">
        <v>28680.494140999999</v>
      </c>
      <c r="C3152">
        <v>29259.533202999999</v>
      </c>
      <c r="D3152">
        <v>28178.388672000001</v>
      </c>
      <c r="E3152">
        <v>29006.308593999998</v>
      </c>
      <c r="F3152">
        <v>29006.308593999998</v>
      </c>
      <c r="G3152">
        <v>19122972518</v>
      </c>
    </row>
    <row r="3153" spans="1:7">
      <c r="A3153" s="12">
        <v>45050</v>
      </c>
      <c r="B3153">
        <v>29031.304688</v>
      </c>
      <c r="C3153">
        <v>29353.185547000001</v>
      </c>
      <c r="D3153">
        <v>28694.039063</v>
      </c>
      <c r="E3153">
        <v>28847.710938</v>
      </c>
      <c r="F3153">
        <v>28847.710938</v>
      </c>
      <c r="G3153">
        <v>15548678514</v>
      </c>
    </row>
    <row r="3154" spans="1:7">
      <c r="A3154" s="12">
        <v>45051</v>
      </c>
      <c r="B3154">
        <v>28851.480468999998</v>
      </c>
      <c r="C3154">
        <v>29668.908202999999</v>
      </c>
      <c r="D3154">
        <v>28845.509765999999</v>
      </c>
      <c r="E3154">
        <v>29534.384765999999</v>
      </c>
      <c r="F3154">
        <v>29534.384765999999</v>
      </c>
      <c r="G3154">
        <v>17936566518</v>
      </c>
    </row>
    <row r="3155" spans="1:7">
      <c r="A3155" s="12">
        <v>45052</v>
      </c>
      <c r="B3155">
        <v>29538.859375</v>
      </c>
      <c r="C3155">
        <v>29820.126952999999</v>
      </c>
      <c r="D3155">
        <v>28468.966797000001</v>
      </c>
      <c r="E3155">
        <v>28904.623047000001</v>
      </c>
      <c r="F3155">
        <v>28904.623047000001</v>
      </c>
      <c r="G3155">
        <v>15913866714</v>
      </c>
    </row>
    <row r="3156" spans="1:7">
      <c r="A3156" s="12">
        <v>45053</v>
      </c>
      <c r="B3156">
        <v>28901.623047000001</v>
      </c>
      <c r="C3156">
        <v>29157.517577999999</v>
      </c>
      <c r="D3156">
        <v>28441.367188</v>
      </c>
      <c r="E3156">
        <v>28454.978515999999</v>
      </c>
      <c r="F3156">
        <v>28454.978515999999</v>
      </c>
      <c r="G3156">
        <v>11301355486</v>
      </c>
    </row>
    <row r="3157" spans="1:7">
      <c r="A3157" s="12">
        <v>45054</v>
      </c>
      <c r="B3157">
        <v>28450.457031000002</v>
      </c>
      <c r="C3157">
        <v>28663.271484000001</v>
      </c>
      <c r="D3157">
        <v>27310.134765999999</v>
      </c>
      <c r="E3157">
        <v>27694.273438</v>
      </c>
      <c r="F3157">
        <v>27694.273438</v>
      </c>
      <c r="G3157">
        <v>19122903752</v>
      </c>
    </row>
    <row r="3158" spans="1:7">
      <c r="A3158" s="12">
        <v>45055</v>
      </c>
      <c r="B3158">
        <v>27695.068359000001</v>
      </c>
      <c r="C3158">
        <v>27821.400390999999</v>
      </c>
      <c r="D3158">
        <v>27375.601563</v>
      </c>
      <c r="E3158">
        <v>27658.775390999999</v>
      </c>
      <c r="F3158">
        <v>27658.775390999999</v>
      </c>
      <c r="G3158">
        <v>14128593256</v>
      </c>
    </row>
    <row r="3159" spans="1:7">
      <c r="A3159" s="12">
        <v>45056</v>
      </c>
      <c r="B3159">
        <v>27654.636718999998</v>
      </c>
      <c r="C3159">
        <v>28322.6875</v>
      </c>
      <c r="D3159">
        <v>26883.669922000001</v>
      </c>
      <c r="E3159">
        <v>27621.755859000001</v>
      </c>
      <c r="F3159">
        <v>27621.755859000001</v>
      </c>
      <c r="G3159">
        <v>20656025026</v>
      </c>
    </row>
    <row r="3160" spans="1:7">
      <c r="A3160" s="12">
        <v>45057</v>
      </c>
      <c r="B3160">
        <v>27621.085938</v>
      </c>
      <c r="C3160">
        <v>27621.941406000002</v>
      </c>
      <c r="D3160">
        <v>26781.826172000001</v>
      </c>
      <c r="E3160">
        <v>27000.789063</v>
      </c>
      <c r="F3160">
        <v>27000.789063</v>
      </c>
      <c r="G3160">
        <v>16724343943</v>
      </c>
    </row>
    <row r="3161" spans="1:7">
      <c r="A3161" s="12">
        <v>45058</v>
      </c>
      <c r="B3161">
        <v>26987.662109000001</v>
      </c>
      <c r="C3161">
        <v>27055.646484000001</v>
      </c>
      <c r="D3161">
        <v>25878.429688</v>
      </c>
      <c r="E3161">
        <v>26804.990234000001</v>
      </c>
      <c r="F3161">
        <v>26804.990234000001</v>
      </c>
      <c r="G3161">
        <v>19313599897</v>
      </c>
    </row>
    <row r="3162" spans="1:7">
      <c r="A3162" s="12">
        <v>45059</v>
      </c>
      <c r="B3162">
        <v>26807.769531000002</v>
      </c>
      <c r="C3162">
        <v>27030.482422000001</v>
      </c>
      <c r="D3162">
        <v>26710.873047000001</v>
      </c>
      <c r="E3162">
        <v>26784.078125</v>
      </c>
      <c r="F3162">
        <v>26784.078125</v>
      </c>
      <c r="G3162">
        <v>9999171605</v>
      </c>
    </row>
    <row r="3163" spans="1:7">
      <c r="A3163" s="12">
        <v>45060</v>
      </c>
      <c r="B3163">
        <v>26788.974609000001</v>
      </c>
      <c r="C3163">
        <v>27150.976563</v>
      </c>
      <c r="D3163">
        <v>26661.355468999998</v>
      </c>
      <c r="E3163">
        <v>26930.638672000001</v>
      </c>
      <c r="F3163">
        <v>26930.638672000001</v>
      </c>
      <c r="G3163">
        <v>10014858959</v>
      </c>
    </row>
    <row r="3164" spans="1:7">
      <c r="A3164" s="12">
        <v>45061</v>
      </c>
      <c r="B3164">
        <v>26931.384765999999</v>
      </c>
      <c r="C3164">
        <v>27646.347656000002</v>
      </c>
      <c r="D3164">
        <v>26766.097656000002</v>
      </c>
      <c r="E3164">
        <v>27192.693359000001</v>
      </c>
      <c r="F3164">
        <v>27192.693359000001</v>
      </c>
      <c r="G3164">
        <v>14413231792</v>
      </c>
    </row>
    <row r="3165" spans="1:7">
      <c r="A3165" s="12">
        <v>45062</v>
      </c>
      <c r="B3165">
        <v>27171.513672000001</v>
      </c>
      <c r="C3165">
        <v>27299.304688</v>
      </c>
      <c r="D3165">
        <v>26878.947265999999</v>
      </c>
      <c r="E3165">
        <v>27036.650390999999</v>
      </c>
      <c r="F3165">
        <v>27036.650390999999</v>
      </c>
      <c r="G3165">
        <v>12732238816</v>
      </c>
    </row>
    <row r="3166" spans="1:7">
      <c r="A3166" s="12">
        <v>45063</v>
      </c>
      <c r="B3166">
        <v>27035.470702999999</v>
      </c>
      <c r="C3166">
        <v>27465.927734000001</v>
      </c>
      <c r="D3166">
        <v>26600.144531000002</v>
      </c>
      <c r="E3166">
        <v>27398.802734000001</v>
      </c>
      <c r="F3166">
        <v>27398.802734000001</v>
      </c>
      <c r="G3166">
        <v>15140006925</v>
      </c>
    </row>
    <row r="3167" spans="1:7">
      <c r="A3167" s="12">
        <v>45064</v>
      </c>
      <c r="B3167">
        <v>27401.650390999999</v>
      </c>
      <c r="C3167">
        <v>27466.527343999998</v>
      </c>
      <c r="D3167">
        <v>26415.101563</v>
      </c>
      <c r="E3167">
        <v>26832.208984000001</v>
      </c>
      <c r="F3167">
        <v>26832.208984000001</v>
      </c>
      <c r="G3167">
        <v>15222938600</v>
      </c>
    </row>
    <row r="3168" spans="1:7">
      <c r="A3168" s="12">
        <v>45065</v>
      </c>
      <c r="B3168">
        <v>26826.753906000002</v>
      </c>
      <c r="C3168">
        <v>27128.619140999999</v>
      </c>
      <c r="D3168">
        <v>26700.210938</v>
      </c>
      <c r="E3168">
        <v>26890.128906000002</v>
      </c>
      <c r="F3168">
        <v>26890.128906000002</v>
      </c>
      <c r="G3168">
        <v>11258983301</v>
      </c>
    </row>
    <row r="3169" spans="1:7">
      <c r="A3169" s="12">
        <v>45066</v>
      </c>
      <c r="B3169">
        <v>26888.841797000001</v>
      </c>
      <c r="C3169">
        <v>27155.158202999999</v>
      </c>
      <c r="D3169">
        <v>26843.277343999998</v>
      </c>
      <c r="E3169">
        <v>27129.585938</v>
      </c>
      <c r="F3169">
        <v>27129.585938</v>
      </c>
      <c r="G3169">
        <v>7044911360</v>
      </c>
    </row>
    <row r="3170" spans="1:7">
      <c r="A3170" s="12">
        <v>45067</v>
      </c>
      <c r="B3170">
        <v>27118.423827999999</v>
      </c>
      <c r="C3170">
        <v>27265.917968999998</v>
      </c>
      <c r="D3170">
        <v>26706.921875</v>
      </c>
      <c r="E3170">
        <v>26753.826172000001</v>
      </c>
      <c r="F3170">
        <v>26753.826172000001</v>
      </c>
      <c r="G3170">
        <v>8647416921</v>
      </c>
    </row>
    <row r="3171" spans="1:7">
      <c r="A3171" s="12">
        <v>45068</v>
      </c>
      <c r="B3171">
        <v>26749.892577999999</v>
      </c>
      <c r="C3171">
        <v>27045.734375</v>
      </c>
      <c r="D3171">
        <v>26549.734375</v>
      </c>
      <c r="E3171">
        <v>26851.277343999998</v>
      </c>
      <c r="F3171">
        <v>26851.277343999998</v>
      </c>
      <c r="G3171">
        <v>11056770492</v>
      </c>
    </row>
    <row r="3172" spans="1:7">
      <c r="A3172" s="12">
        <v>45069</v>
      </c>
      <c r="B3172">
        <v>26855.960938</v>
      </c>
      <c r="C3172">
        <v>27434.683593999998</v>
      </c>
      <c r="D3172">
        <v>26816.179688</v>
      </c>
      <c r="E3172">
        <v>27225.726563</v>
      </c>
      <c r="F3172">
        <v>27225.726563</v>
      </c>
      <c r="G3172">
        <v>13697203143</v>
      </c>
    </row>
    <row r="3173" spans="1:7">
      <c r="A3173" s="12">
        <v>45070</v>
      </c>
      <c r="B3173">
        <v>27224.603515999999</v>
      </c>
      <c r="C3173">
        <v>27224.603515999999</v>
      </c>
      <c r="D3173">
        <v>26106.576172000001</v>
      </c>
      <c r="E3173">
        <v>26334.818359000001</v>
      </c>
      <c r="F3173">
        <v>26334.818359000001</v>
      </c>
      <c r="G3173">
        <v>16299104428</v>
      </c>
    </row>
    <row r="3174" spans="1:7">
      <c r="A3174" s="12">
        <v>45071</v>
      </c>
      <c r="B3174">
        <v>26329.460938</v>
      </c>
      <c r="C3174">
        <v>26591.519531000002</v>
      </c>
      <c r="D3174">
        <v>25890.59375</v>
      </c>
      <c r="E3174">
        <v>26476.207031000002</v>
      </c>
      <c r="F3174">
        <v>26476.207031000002</v>
      </c>
      <c r="G3174">
        <v>13851122697</v>
      </c>
    </row>
    <row r="3175" spans="1:7">
      <c r="A3175" s="12">
        <v>45072</v>
      </c>
      <c r="B3175">
        <v>26474.181640999999</v>
      </c>
      <c r="C3175">
        <v>26916.669922000001</v>
      </c>
      <c r="D3175">
        <v>26343.949218999998</v>
      </c>
      <c r="E3175">
        <v>26719.291015999999</v>
      </c>
      <c r="F3175">
        <v>26719.291015999999</v>
      </c>
      <c r="G3175">
        <v>12711619225</v>
      </c>
    </row>
    <row r="3176" spans="1:7">
      <c r="A3176" s="12">
        <v>45073</v>
      </c>
      <c r="B3176">
        <v>26720.181640999999</v>
      </c>
      <c r="C3176">
        <v>26888.882813</v>
      </c>
      <c r="D3176">
        <v>26621.140625</v>
      </c>
      <c r="E3176">
        <v>26868.353515999999</v>
      </c>
      <c r="F3176">
        <v>26868.353515999999</v>
      </c>
      <c r="G3176">
        <v>7892015141</v>
      </c>
    </row>
    <row r="3177" spans="1:7">
      <c r="A3177" s="12">
        <v>45074</v>
      </c>
      <c r="B3177">
        <v>26871.158202999999</v>
      </c>
      <c r="C3177">
        <v>28193.449218999998</v>
      </c>
      <c r="D3177">
        <v>26802.751952999999</v>
      </c>
      <c r="E3177">
        <v>28085.646484000001</v>
      </c>
      <c r="F3177">
        <v>28085.646484000001</v>
      </c>
      <c r="G3177">
        <v>14545229578</v>
      </c>
    </row>
    <row r="3178" spans="1:7">
      <c r="A3178" s="12">
        <v>45075</v>
      </c>
      <c r="B3178">
        <v>28075.591797000001</v>
      </c>
      <c r="C3178">
        <v>28432.039063</v>
      </c>
      <c r="D3178">
        <v>27563.876952999999</v>
      </c>
      <c r="E3178">
        <v>27745.884765999999</v>
      </c>
      <c r="F3178">
        <v>27745.884765999999</v>
      </c>
      <c r="G3178">
        <v>15181308984</v>
      </c>
    </row>
    <row r="3179" spans="1:7">
      <c r="A3179" s="12">
        <v>45076</v>
      </c>
      <c r="B3179">
        <v>27745.123047000001</v>
      </c>
      <c r="C3179">
        <v>28044.759765999999</v>
      </c>
      <c r="D3179">
        <v>27588.501952999999</v>
      </c>
      <c r="E3179">
        <v>27702.349609000001</v>
      </c>
      <c r="F3179">
        <v>27702.349609000001</v>
      </c>
      <c r="G3179">
        <v>13251081851</v>
      </c>
    </row>
    <row r="3180" spans="1:7">
      <c r="A3180" s="12">
        <v>45077</v>
      </c>
      <c r="B3180">
        <v>27700.529297000001</v>
      </c>
      <c r="C3180">
        <v>27831.677734000001</v>
      </c>
      <c r="D3180">
        <v>26866.453125</v>
      </c>
      <c r="E3180">
        <v>27219.658202999999</v>
      </c>
      <c r="F3180">
        <v>27219.658202999999</v>
      </c>
      <c r="G3180">
        <v>15656371534</v>
      </c>
    </row>
    <row r="3181" spans="1:7">
      <c r="A3181" s="12">
        <v>45078</v>
      </c>
      <c r="B3181">
        <v>27218.412109000001</v>
      </c>
      <c r="C3181">
        <v>27346.105468999998</v>
      </c>
      <c r="D3181">
        <v>26671.720702999999</v>
      </c>
      <c r="E3181">
        <v>26819.972656000002</v>
      </c>
      <c r="F3181">
        <v>26819.972656000002</v>
      </c>
      <c r="G3181">
        <v>14678970415</v>
      </c>
    </row>
    <row r="3182" spans="1:7">
      <c r="A3182" s="12">
        <v>45079</v>
      </c>
      <c r="B3182">
        <v>26824.556640999999</v>
      </c>
      <c r="C3182">
        <v>27303.861327999999</v>
      </c>
      <c r="D3182">
        <v>26574.644531000002</v>
      </c>
      <c r="E3182">
        <v>27249.589843999998</v>
      </c>
      <c r="F3182">
        <v>27249.589843999998</v>
      </c>
      <c r="G3182">
        <v>14837415000</v>
      </c>
    </row>
    <row r="3183" spans="1:7">
      <c r="A3183" s="12">
        <v>45080</v>
      </c>
      <c r="B3183">
        <v>27252.324218999998</v>
      </c>
      <c r="C3183">
        <v>27317.052734000001</v>
      </c>
      <c r="D3183">
        <v>26958.003906000002</v>
      </c>
      <c r="E3183">
        <v>27075.128906000002</v>
      </c>
      <c r="F3183">
        <v>27075.128906000002</v>
      </c>
      <c r="G3183">
        <v>8385597470</v>
      </c>
    </row>
    <row r="3184" spans="1:7">
      <c r="A3184" s="12">
        <v>45081</v>
      </c>
      <c r="B3184">
        <v>27075.123047000001</v>
      </c>
      <c r="C3184">
        <v>27407.019531000002</v>
      </c>
      <c r="D3184">
        <v>26968.224609000001</v>
      </c>
      <c r="E3184">
        <v>27119.066406000002</v>
      </c>
      <c r="F3184">
        <v>27119.066406000002</v>
      </c>
      <c r="G3184">
        <v>9360912318</v>
      </c>
    </row>
    <row r="3185" spans="1:7">
      <c r="A3185" s="12">
        <v>45082</v>
      </c>
      <c r="B3185">
        <v>27123.109375</v>
      </c>
      <c r="C3185">
        <v>27129.982422000001</v>
      </c>
      <c r="D3185">
        <v>25445.167968999998</v>
      </c>
      <c r="E3185">
        <v>25760.097656000002</v>
      </c>
      <c r="F3185">
        <v>25760.097656000002</v>
      </c>
      <c r="G3185">
        <v>21513292646</v>
      </c>
    </row>
    <row r="3186" spans="1:7">
      <c r="A3186" s="12">
        <v>45083</v>
      </c>
      <c r="B3186">
        <v>25732.109375</v>
      </c>
      <c r="C3186">
        <v>27313.820313</v>
      </c>
      <c r="D3186">
        <v>25434.867188</v>
      </c>
      <c r="E3186">
        <v>27238.783202999999</v>
      </c>
      <c r="F3186">
        <v>27238.783202999999</v>
      </c>
      <c r="G3186">
        <v>21929670693</v>
      </c>
    </row>
    <row r="3187" spans="1:7">
      <c r="A3187" s="12">
        <v>45084</v>
      </c>
      <c r="B3187">
        <v>27235.650390999999</v>
      </c>
      <c r="C3187">
        <v>27332.181640999999</v>
      </c>
      <c r="D3187">
        <v>26146.988281000002</v>
      </c>
      <c r="E3187">
        <v>26345.998047000001</v>
      </c>
      <c r="F3187">
        <v>26345.998047000001</v>
      </c>
      <c r="G3187">
        <v>19530045082</v>
      </c>
    </row>
    <row r="3188" spans="1:7">
      <c r="A3188" s="12">
        <v>45085</v>
      </c>
      <c r="B3188">
        <v>26347.654297000001</v>
      </c>
      <c r="C3188">
        <v>26797.513672000001</v>
      </c>
      <c r="D3188">
        <v>26246.664063</v>
      </c>
      <c r="E3188">
        <v>26508.216797000001</v>
      </c>
      <c r="F3188">
        <v>26508.216797000001</v>
      </c>
      <c r="G3188">
        <v>11904824295</v>
      </c>
    </row>
    <row r="3189" spans="1:7">
      <c r="A3189" s="12">
        <v>45086</v>
      </c>
      <c r="B3189">
        <v>26505.923827999999</v>
      </c>
      <c r="C3189">
        <v>26770.289063</v>
      </c>
      <c r="D3189">
        <v>26339.314452999999</v>
      </c>
      <c r="E3189">
        <v>26480.375</v>
      </c>
      <c r="F3189">
        <v>26480.375</v>
      </c>
      <c r="G3189">
        <v>11015551640</v>
      </c>
    </row>
    <row r="3190" spans="1:7">
      <c r="A3190" s="12">
        <v>45087</v>
      </c>
      <c r="B3190">
        <v>26481.761718999998</v>
      </c>
      <c r="C3190">
        <v>26531.044922000001</v>
      </c>
      <c r="D3190">
        <v>25501.835938</v>
      </c>
      <c r="E3190">
        <v>25851.240234000001</v>
      </c>
      <c r="F3190">
        <v>25851.240234000001</v>
      </c>
      <c r="G3190">
        <v>19872933189</v>
      </c>
    </row>
    <row r="3191" spans="1:7">
      <c r="A3191" s="12">
        <v>45088</v>
      </c>
      <c r="B3191">
        <v>25854.03125</v>
      </c>
      <c r="C3191">
        <v>26203.439452999999</v>
      </c>
      <c r="D3191">
        <v>25668.986327999999</v>
      </c>
      <c r="E3191">
        <v>25940.167968999998</v>
      </c>
      <c r="F3191">
        <v>25940.167968999998</v>
      </c>
      <c r="G3191">
        <v>10732609603</v>
      </c>
    </row>
    <row r="3192" spans="1:7">
      <c r="A3192" s="12">
        <v>45089</v>
      </c>
      <c r="B3192">
        <v>25934.285156000002</v>
      </c>
      <c r="C3192">
        <v>26087.919922000001</v>
      </c>
      <c r="D3192">
        <v>25675.197265999999</v>
      </c>
      <c r="E3192">
        <v>25902.5</v>
      </c>
      <c r="F3192">
        <v>25902.5</v>
      </c>
      <c r="G3192">
        <v>11677889997</v>
      </c>
    </row>
    <row r="3193" spans="1:7">
      <c r="A3193" s="12">
        <v>45090</v>
      </c>
      <c r="B3193">
        <v>25902.941406000002</v>
      </c>
      <c r="C3193">
        <v>26376.351563</v>
      </c>
      <c r="D3193">
        <v>25728.365234000001</v>
      </c>
      <c r="E3193">
        <v>25918.728515999999</v>
      </c>
      <c r="F3193">
        <v>25918.728515999999</v>
      </c>
      <c r="G3193">
        <v>14143474486</v>
      </c>
    </row>
    <row r="3194" spans="1:7">
      <c r="A3194" s="12">
        <v>45091</v>
      </c>
      <c r="B3194">
        <v>25920.257813</v>
      </c>
      <c r="C3194">
        <v>26041.800781000002</v>
      </c>
      <c r="D3194">
        <v>24902.152343999998</v>
      </c>
      <c r="E3194">
        <v>25124.675781000002</v>
      </c>
      <c r="F3194">
        <v>25124.675781000002</v>
      </c>
      <c r="G3194">
        <v>14265717766</v>
      </c>
    </row>
    <row r="3195" spans="1:7">
      <c r="A3195" s="12">
        <v>45092</v>
      </c>
      <c r="B3195">
        <v>25121.673827999999</v>
      </c>
      <c r="C3195">
        <v>25735.308593999998</v>
      </c>
      <c r="D3195">
        <v>24797.167968999998</v>
      </c>
      <c r="E3195">
        <v>25576.394531000002</v>
      </c>
      <c r="F3195">
        <v>25576.394531000002</v>
      </c>
      <c r="G3195">
        <v>15837384409</v>
      </c>
    </row>
    <row r="3196" spans="1:7">
      <c r="A3196" s="12">
        <v>45093</v>
      </c>
      <c r="B3196">
        <v>25575.283202999999</v>
      </c>
      <c r="C3196">
        <v>26463.173827999999</v>
      </c>
      <c r="D3196">
        <v>25245.357422000001</v>
      </c>
      <c r="E3196">
        <v>26327.462890999999</v>
      </c>
      <c r="F3196">
        <v>26327.462890999999</v>
      </c>
      <c r="G3196">
        <v>16324646965</v>
      </c>
    </row>
    <row r="3197" spans="1:7">
      <c r="A3197" s="12">
        <v>45094</v>
      </c>
      <c r="B3197">
        <v>26328.679688</v>
      </c>
      <c r="C3197">
        <v>26769.394531000002</v>
      </c>
      <c r="D3197">
        <v>26174.492188</v>
      </c>
      <c r="E3197">
        <v>26510.675781000002</v>
      </c>
      <c r="F3197">
        <v>26510.675781000002</v>
      </c>
      <c r="G3197">
        <v>11090276850</v>
      </c>
    </row>
    <row r="3198" spans="1:7">
      <c r="A3198" s="12">
        <v>45095</v>
      </c>
      <c r="B3198">
        <v>26510.457031000002</v>
      </c>
      <c r="C3198">
        <v>26675.925781000002</v>
      </c>
      <c r="D3198">
        <v>26325.890625</v>
      </c>
      <c r="E3198">
        <v>26336.212890999999</v>
      </c>
      <c r="F3198">
        <v>26336.212890999999</v>
      </c>
      <c r="G3198">
        <v>9565695129</v>
      </c>
    </row>
    <row r="3199" spans="1:7">
      <c r="A3199" s="12">
        <v>45096</v>
      </c>
      <c r="B3199">
        <v>26335.441406000002</v>
      </c>
      <c r="C3199">
        <v>26984.611327999999</v>
      </c>
      <c r="D3199">
        <v>26312.832031000002</v>
      </c>
      <c r="E3199">
        <v>26851.029297000001</v>
      </c>
      <c r="F3199">
        <v>26851.029297000001</v>
      </c>
      <c r="G3199">
        <v>12826986222</v>
      </c>
    </row>
    <row r="3200" spans="1:7">
      <c r="A3200" s="12">
        <v>45097</v>
      </c>
      <c r="B3200">
        <v>26841.664063</v>
      </c>
      <c r="C3200">
        <v>28388.96875</v>
      </c>
      <c r="D3200">
        <v>26668.791015999999</v>
      </c>
      <c r="E3200">
        <v>28327.488281000002</v>
      </c>
      <c r="F3200">
        <v>28327.488281000002</v>
      </c>
      <c r="G3200">
        <v>22211859147</v>
      </c>
    </row>
    <row r="3201" spans="1:7">
      <c r="A3201" s="12">
        <v>45098</v>
      </c>
      <c r="B3201">
        <v>28311.310547000001</v>
      </c>
      <c r="C3201">
        <v>30737.330077999999</v>
      </c>
      <c r="D3201">
        <v>28283.410156000002</v>
      </c>
      <c r="E3201">
        <v>30027.296875</v>
      </c>
      <c r="F3201">
        <v>30027.296875</v>
      </c>
      <c r="G3201">
        <v>33346760979</v>
      </c>
    </row>
    <row r="3202" spans="1:7">
      <c r="A3202" s="12">
        <v>45099</v>
      </c>
      <c r="B3202">
        <v>29995.935547000001</v>
      </c>
      <c r="C3202">
        <v>30495.998047000001</v>
      </c>
      <c r="D3202">
        <v>29679.158202999999</v>
      </c>
      <c r="E3202">
        <v>29912.28125</v>
      </c>
      <c r="F3202">
        <v>29912.28125</v>
      </c>
      <c r="G3202">
        <v>20653160491</v>
      </c>
    </row>
    <row r="3203" spans="1:7">
      <c r="A3203" s="12">
        <v>45100</v>
      </c>
      <c r="B3203">
        <v>29896.382813</v>
      </c>
      <c r="C3203">
        <v>31389.539063</v>
      </c>
      <c r="D3203">
        <v>29845.214843999998</v>
      </c>
      <c r="E3203">
        <v>30695.46875</v>
      </c>
      <c r="F3203">
        <v>30695.46875</v>
      </c>
      <c r="G3203">
        <v>24115570085</v>
      </c>
    </row>
    <row r="3204" spans="1:7">
      <c r="A3204" s="12">
        <v>45101</v>
      </c>
      <c r="B3204">
        <v>30708.738281000002</v>
      </c>
      <c r="C3204">
        <v>30804.148438</v>
      </c>
      <c r="D3204">
        <v>30290.146484000001</v>
      </c>
      <c r="E3204">
        <v>30548.695313</v>
      </c>
      <c r="F3204">
        <v>30548.695313</v>
      </c>
      <c r="G3204">
        <v>12147822496</v>
      </c>
    </row>
    <row r="3205" spans="1:7">
      <c r="A3205" s="12">
        <v>45102</v>
      </c>
      <c r="B3205">
        <v>30545.150390999999</v>
      </c>
      <c r="C3205">
        <v>31041.271484000001</v>
      </c>
      <c r="D3205">
        <v>30327.943359000001</v>
      </c>
      <c r="E3205">
        <v>30480.261718999998</v>
      </c>
      <c r="F3205">
        <v>30480.261718999998</v>
      </c>
      <c r="G3205">
        <v>12703464114</v>
      </c>
    </row>
    <row r="3206" spans="1:7">
      <c r="A3206" s="12">
        <v>45103</v>
      </c>
      <c r="B3206">
        <v>30480.523438</v>
      </c>
      <c r="C3206">
        <v>30636.029297000001</v>
      </c>
      <c r="D3206">
        <v>29955.744140999999</v>
      </c>
      <c r="E3206">
        <v>30271.130859000001</v>
      </c>
      <c r="F3206">
        <v>30271.130859000001</v>
      </c>
      <c r="G3206">
        <v>16493186997</v>
      </c>
    </row>
    <row r="3207" spans="1:7">
      <c r="A3207" s="12">
        <v>45104</v>
      </c>
      <c r="B3207">
        <v>30274.320313</v>
      </c>
      <c r="C3207">
        <v>31006.787109000001</v>
      </c>
      <c r="D3207">
        <v>30236.650390999999</v>
      </c>
      <c r="E3207">
        <v>30688.164063</v>
      </c>
      <c r="F3207">
        <v>30688.164063</v>
      </c>
      <c r="G3207">
        <v>16428827944</v>
      </c>
    </row>
    <row r="3208" spans="1:7">
      <c r="A3208" s="12">
        <v>45105</v>
      </c>
      <c r="B3208">
        <v>30696.560547000001</v>
      </c>
      <c r="C3208">
        <v>30703.279297000001</v>
      </c>
      <c r="D3208">
        <v>29921.822265999999</v>
      </c>
      <c r="E3208">
        <v>30086.246093999998</v>
      </c>
      <c r="F3208">
        <v>30086.246093999998</v>
      </c>
      <c r="G3208">
        <v>14571500779</v>
      </c>
    </row>
    <row r="3209" spans="1:7">
      <c r="A3209" s="12">
        <v>45106</v>
      </c>
      <c r="B3209">
        <v>30086.1875</v>
      </c>
      <c r="C3209">
        <v>30796.25</v>
      </c>
      <c r="D3209">
        <v>30057.203125</v>
      </c>
      <c r="E3209">
        <v>30445.351563</v>
      </c>
      <c r="F3209">
        <v>30445.351563</v>
      </c>
      <c r="G3209">
        <v>13180860821</v>
      </c>
    </row>
    <row r="3210" spans="1:7">
      <c r="A3210" s="12">
        <v>45107</v>
      </c>
      <c r="B3210">
        <v>30441.353515999999</v>
      </c>
      <c r="C3210">
        <v>31256.863281000002</v>
      </c>
      <c r="D3210">
        <v>29600.275390999999</v>
      </c>
      <c r="E3210">
        <v>30477.251952999999</v>
      </c>
      <c r="F3210">
        <v>30477.251952999999</v>
      </c>
      <c r="G3210">
        <v>26387306197</v>
      </c>
    </row>
    <row r="3211" spans="1:7">
      <c r="A3211" s="12">
        <v>45108</v>
      </c>
      <c r="B3211">
        <v>30471.847656000002</v>
      </c>
      <c r="C3211">
        <v>30641.289063</v>
      </c>
      <c r="D3211">
        <v>30328.865234000001</v>
      </c>
      <c r="E3211">
        <v>30590.078125</v>
      </c>
      <c r="F3211">
        <v>30590.078125</v>
      </c>
      <c r="G3211">
        <v>9086606733</v>
      </c>
    </row>
    <row r="3212" spans="1:7">
      <c r="A3212" s="12">
        <v>45109</v>
      </c>
      <c r="B3212">
        <v>30587.269531000002</v>
      </c>
      <c r="C3212">
        <v>30766.140625</v>
      </c>
      <c r="D3212">
        <v>30264.019531000002</v>
      </c>
      <c r="E3212">
        <v>30620.769531000002</v>
      </c>
      <c r="F3212">
        <v>30620.769531000002</v>
      </c>
      <c r="G3212">
        <v>10533418042</v>
      </c>
    </row>
    <row r="3213" spans="1:7">
      <c r="A3213" s="12">
        <v>45110</v>
      </c>
      <c r="B3213">
        <v>30624.515625</v>
      </c>
      <c r="C3213">
        <v>31375.613281000002</v>
      </c>
      <c r="D3213">
        <v>30586.513672000001</v>
      </c>
      <c r="E3213">
        <v>31156.439452999999</v>
      </c>
      <c r="F3213">
        <v>31156.439452999999</v>
      </c>
      <c r="G3213">
        <v>15271884873</v>
      </c>
    </row>
    <row r="3214" spans="1:7">
      <c r="A3214" s="12">
        <v>45111</v>
      </c>
      <c r="B3214">
        <v>31156.865234000001</v>
      </c>
      <c r="C3214">
        <v>31325.197265999999</v>
      </c>
      <c r="D3214">
        <v>30659.355468999998</v>
      </c>
      <c r="E3214">
        <v>30777.582031000002</v>
      </c>
      <c r="F3214">
        <v>30777.582031000002</v>
      </c>
      <c r="G3214">
        <v>12810828427</v>
      </c>
    </row>
    <row r="3215" spans="1:7">
      <c r="A3215" s="12">
        <v>45112</v>
      </c>
      <c r="B3215">
        <v>30778.724609000001</v>
      </c>
      <c r="C3215">
        <v>30877.330077999999</v>
      </c>
      <c r="D3215">
        <v>30225.613281000002</v>
      </c>
      <c r="E3215">
        <v>30514.166015999999</v>
      </c>
      <c r="F3215">
        <v>30514.166015999999</v>
      </c>
      <c r="G3215">
        <v>12481622280</v>
      </c>
    </row>
    <row r="3216" spans="1:7">
      <c r="A3216" s="12">
        <v>45113</v>
      </c>
      <c r="B3216">
        <v>30507.150390999999</v>
      </c>
      <c r="C3216">
        <v>31460.052734000001</v>
      </c>
      <c r="D3216">
        <v>29892.226563</v>
      </c>
      <c r="E3216">
        <v>29909.337890999999</v>
      </c>
      <c r="F3216">
        <v>29909.337890999999</v>
      </c>
      <c r="G3216">
        <v>21129219509</v>
      </c>
    </row>
    <row r="3217" spans="1:7">
      <c r="A3217" s="12">
        <v>45114</v>
      </c>
      <c r="B3217">
        <v>29907.998047000001</v>
      </c>
      <c r="C3217">
        <v>30434.644531000002</v>
      </c>
      <c r="D3217">
        <v>29777.285156000002</v>
      </c>
      <c r="E3217">
        <v>30342.265625</v>
      </c>
      <c r="F3217">
        <v>30342.265625</v>
      </c>
      <c r="G3217">
        <v>13384770155</v>
      </c>
    </row>
    <row r="3218" spans="1:7">
      <c r="A3218" s="12">
        <v>45115</v>
      </c>
      <c r="B3218">
        <v>30346.921875</v>
      </c>
      <c r="C3218">
        <v>30374.4375</v>
      </c>
      <c r="D3218">
        <v>30080.160156000002</v>
      </c>
      <c r="E3218">
        <v>30292.541015999999</v>
      </c>
      <c r="F3218">
        <v>30292.541015999999</v>
      </c>
      <c r="G3218">
        <v>7509378699</v>
      </c>
    </row>
    <row r="3219" spans="1:7">
      <c r="A3219" s="12">
        <v>45116</v>
      </c>
      <c r="B3219">
        <v>30291.611327999999</v>
      </c>
      <c r="C3219">
        <v>30427.589843999998</v>
      </c>
      <c r="D3219">
        <v>30085.591797000001</v>
      </c>
      <c r="E3219">
        <v>30171.234375</v>
      </c>
      <c r="F3219">
        <v>30171.234375</v>
      </c>
      <c r="G3219">
        <v>7903327692</v>
      </c>
    </row>
    <row r="3220" spans="1:7">
      <c r="A3220" s="12">
        <v>45117</v>
      </c>
      <c r="B3220">
        <v>30172.423827999999</v>
      </c>
      <c r="C3220">
        <v>31026.083984000001</v>
      </c>
      <c r="D3220">
        <v>29985.394531000002</v>
      </c>
      <c r="E3220">
        <v>30414.470702999999</v>
      </c>
      <c r="F3220">
        <v>30414.470702999999</v>
      </c>
      <c r="G3220">
        <v>14828209155</v>
      </c>
    </row>
    <row r="3221" spans="1:7">
      <c r="A3221" s="12">
        <v>45118</v>
      </c>
      <c r="B3221">
        <v>30417.632813</v>
      </c>
      <c r="C3221">
        <v>30788.314452999999</v>
      </c>
      <c r="D3221">
        <v>30358.097656000002</v>
      </c>
      <c r="E3221">
        <v>30620.951172000001</v>
      </c>
      <c r="F3221">
        <v>30620.951172000001</v>
      </c>
      <c r="G3221">
        <v>12151839152</v>
      </c>
    </row>
    <row r="3222" spans="1:7">
      <c r="A3222" s="12">
        <v>45119</v>
      </c>
      <c r="B3222">
        <v>30622.246093999998</v>
      </c>
      <c r="C3222">
        <v>30959.964843999998</v>
      </c>
      <c r="D3222">
        <v>30228.835938</v>
      </c>
      <c r="E3222">
        <v>30391.646484000001</v>
      </c>
      <c r="F3222">
        <v>30391.646484000001</v>
      </c>
      <c r="G3222">
        <v>14805659717</v>
      </c>
    </row>
    <row r="3223" spans="1:7">
      <c r="A3223" s="12">
        <v>45120</v>
      </c>
      <c r="B3223">
        <v>30387.488281000002</v>
      </c>
      <c r="C3223">
        <v>31814.515625</v>
      </c>
      <c r="D3223">
        <v>30268.351563</v>
      </c>
      <c r="E3223">
        <v>31476.048827999999</v>
      </c>
      <c r="F3223">
        <v>31476.048827999999</v>
      </c>
      <c r="G3223">
        <v>23686079548</v>
      </c>
    </row>
    <row r="3224" spans="1:7">
      <c r="A3224" s="12">
        <v>45121</v>
      </c>
      <c r="B3224">
        <v>31474.720702999999</v>
      </c>
      <c r="C3224">
        <v>31582.253906000002</v>
      </c>
      <c r="D3224">
        <v>29966.386718999998</v>
      </c>
      <c r="E3224">
        <v>30334.068359000001</v>
      </c>
      <c r="F3224">
        <v>30334.068359000001</v>
      </c>
      <c r="G3224">
        <v>20917902660</v>
      </c>
    </row>
    <row r="3225" spans="1:7">
      <c r="A3225" s="12">
        <v>45122</v>
      </c>
      <c r="B3225">
        <v>30331.783202999999</v>
      </c>
      <c r="C3225">
        <v>30407.78125</v>
      </c>
      <c r="D3225">
        <v>30263.462890999999</v>
      </c>
      <c r="E3225">
        <v>30295.806640999999</v>
      </c>
      <c r="F3225">
        <v>30295.806640999999</v>
      </c>
      <c r="G3225">
        <v>8011667756</v>
      </c>
    </row>
    <row r="3226" spans="1:7">
      <c r="A3226" s="12">
        <v>45123</v>
      </c>
      <c r="B3226">
        <v>30297.472656000002</v>
      </c>
      <c r="C3226">
        <v>30437.560547000001</v>
      </c>
      <c r="D3226">
        <v>30089.669922000001</v>
      </c>
      <c r="E3226">
        <v>30249.132813</v>
      </c>
      <c r="F3226">
        <v>30249.132813</v>
      </c>
      <c r="G3226">
        <v>8516564470</v>
      </c>
    </row>
    <row r="3227" spans="1:7">
      <c r="A3227" s="12">
        <v>45124</v>
      </c>
      <c r="B3227">
        <v>30249.626952999999</v>
      </c>
      <c r="C3227">
        <v>30336.400390999999</v>
      </c>
      <c r="D3227">
        <v>29685.783202999999</v>
      </c>
      <c r="E3227">
        <v>30145.888672000001</v>
      </c>
      <c r="F3227">
        <v>30145.888672000001</v>
      </c>
      <c r="G3227">
        <v>13240156074</v>
      </c>
    </row>
    <row r="3228" spans="1:7">
      <c r="A3228" s="12">
        <v>45125</v>
      </c>
      <c r="B3228">
        <v>30147.070313</v>
      </c>
      <c r="C3228">
        <v>30233.65625</v>
      </c>
      <c r="D3228">
        <v>29556.427734000001</v>
      </c>
      <c r="E3228">
        <v>29856.5625</v>
      </c>
      <c r="F3228">
        <v>29856.5625</v>
      </c>
      <c r="G3228">
        <v>13138897269</v>
      </c>
    </row>
    <row r="3229" spans="1:7">
      <c r="A3229" s="12">
        <v>45126</v>
      </c>
      <c r="B3229">
        <v>29862.046875</v>
      </c>
      <c r="C3229">
        <v>30184.181640999999</v>
      </c>
      <c r="D3229">
        <v>29794.269531000002</v>
      </c>
      <c r="E3229">
        <v>29913.923827999999</v>
      </c>
      <c r="F3229">
        <v>29913.923827999999</v>
      </c>
      <c r="G3229">
        <v>12128602812</v>
      </c>
    </row>
    <row r="3230" spans="1:7">
      <c r="A3230" s="12">
        <v>45127</v>
      </c>
      <c r="B3230">
        <v>29915.25</v>
      </c>
      <c r="C3230">
        <v>30195.53125</v>
      </c>
      <c r="D3230">
        <v>29638.095702999999</v>
      </c>
      <c r="E3230">
        <v>29792.015625</v>
      </c>
      <c r="F3230">
        <v>29792.015625</v>
      </c>
      <c r="G3230">
        <v>14655207121</v>
      </c>
    </row>
    <row r="3231" spans="1:7">
      <c r="A3231" s="12">
        <v>45128</v>
      </c>
      <c r="B3231">
        <v>29805.111327999999</v>
      </c>
      <c r="C3231">
        <v>30045.998047000001</v>
      </c>
      <c r="D3231">
        <v>29733.851563</v>
      </c>
      <c r="E3231">
        <v>29908.744140999999</v>
      </c>
      <c r="F3231">
        <v>29908.744140999999</v>
      </c>
      <c r="G3231">
        <v>10972789818</v>
      </c>
    </row>
    <row r="3232" spans="1:7">
      <c r="A3232" s="12">
        <v>45129</v>
      </c>
      <c r="B3232">
        <v>29908.697265999999</v>
      </c>
      <c r="C3232">
        <v>29991.615234000001</v>
      </c>
      <c r="D3232">
        <v>29664.121093999998</v>
      </c>
      <c r="E3232">
        <v>29771.802734000001</v>
      </c>
      <c r="F3232">
        <v>29771.802734000001</v>
      </c>
      <c r="G3232">
        <v>7873300598</v>
      </c>
    </row>
    <row r="3233" spans="1:7">
      <c r="A3233" s="12">
        <v>45130</v>
      </c>
      <c r="B3233">
        <v>29790.111327999999</v>
      </c>
      <c r="C3233">
        <v>30330.640625</v>
      </c>
      <c r="D3233">
        <v>29741.527343999998</v>
      </c>
      <c r="E3233">
        <v>30084.539063</v>
      </c>
      <c r="F3233">
        <v>30084.539063</v>
      </c>
      <c r="G3233">
        <v>9220145050</v>
      </c>
    </row>
    <row r="3234" spans="1:7">
      <c r="A3234" s="12">
        <v>45131</v>
      </c>
      <c r="B3234">
        <v>30081.662109000001</v>
      </c>
      <c r="C3234">
        <v>30093.394531000002</v>
      </c>
      <c r="D3234">
        <v>28934.294922000001</v>
      </c>
      <c r="E3234">
        <v>29176.916015999999</v>
      </c>
      <c r="F3234">
        <v>29176.916015999999</v>
      </c>
      <c r="G3234">
        <v>15395817395</v>
      </c>
    </row>
    <row r="3235" spans="1:7">
      <c r="A3235" s="12">
        <v>45132</v>
      </c>
      <c r="B3235">
        <v>29178.970702999999</v>
      </c>
      <c r="C3235">
        <v>29353.160156000002</v>
      </c>
      <c r="D3235">
        <v>29062.433593999998</v>
      </c>
      <c r="E3235">
        <v>29227.390625</v>
      </c>
      <c r="F3235">
        <v>29227.390625</v>
      </c>
      <c r="G3235">
        <v>10266772793</v>
      </c>
    </row>
    <row r="3236" spans="1:7">
      <c r="A3236" s="12">
        <v>45133</v>
      </c>
      <c r="B3236">
        <v>29225.759765999999</v>
      </c>
      <c r="C3236">
        <v>29675.552734000001</v>
      </c>
      <c r="D3236">
        <v>29113.912109000001</v>
      </c>
      <c r="E3236">
        <v>29354.972656000002</v>
      </c>
      <c r="F3236">
        <v>29354.972656000002</v>
      </c>
      <c r="G3236">
        <v>13497554655</v>
      </c>
    </row>
    <row r="3237" spans="1:7">
      <c r="A3237" s="12">
        <v>45134</v>
      </c>
      <c r="B3237">
        <v>29353.798827999999</v>
      </c>
      <c r="C3237">
        <v>29560.966797000001</v>
      </c>
      <c r="D3237">
        <v>29099.351563</v>
      </c>
      <c r="E3237">
        <v>29210.689452999999</v>
      </c>
      <c r="F3237">
        <v>29210.689452999999</v>
      </c>
      <c r="G3237">
        <v>10770779217</v>
      </c>
    </row>
    <row r="3238" spans="1:7">
      <c r="A3238" s="12">
        <v>45135</v>
      </c>
      <c r="B3238">
        <v>29212.164063</v>
      </c>
      <c r="C3238">
        <v>29521.513672000001</v>
      </c>
      <c r="D3238">
        <v>29125.845702999999</v>
      </c>
      <c r="E3238">
        <v>29319.246093999998</v>
      </c>
      <c r="F3238">
        <v>29319.246093999998</v>
      </c>
      <c r="G3238">
        <v>11218474952</v>
      </c>
    </row>
    <row r="3239" spans="1:7">
      <c r="A3239" s="12">
        <v>45136</v>
      </c>
      <c r="B3239">
        <v>29319.445313</v>
      </c>
      <c r="C3239">
        <v>29396.84375</v>
      </c>
      <c r="D3239">
        <v>29264.166015999999</v>
      </c>
      <c r="E3239">
        <v>29356.917968999998</v>
      </c>
      <c r="F3239">
        <v>29356.917968999998</v>
      </c>
      <c r="G3239">
        <v>6481775959</v>
      </c>
    </row>
    <row r="3240" spans="1:7">
      <c r="A3240" s="12">
        <v>45137</v>
      </c>
      <c r="B3240">
        <v>29357.09375</v>
      </c>
      <c r="C3240">
        <v>29443.169922000001</v>
      </c>
      <c r="D3240">
        <v>29059.501952999999</v>
      </c>
      <c r="E3240">
        <v>29275.308593999998</v>
      </c>
      <c r="F3240">
        <v>29275.308593999998</v>
      </c>
      <c r="G3240">
        <v>8678454527</v>
      </c>
    </row>
    <row r="3241" spans="1:7">
      <c r="A3241" s="12">
        <v>45138</v>
      </c>
      <c r="B3241">
        <v>29278.314452999999</v>
      </c>
      <c r="C3241">
        <v>29489.873047000001</v>
      </c>
      <c r="D3241">
        <v>29131.578125</v>
      </c>
      <c r="E3241">
        <v>29230.111327999999</v>
      </c>
      <c r="F3241">
        <v>29230.111327999999</v>
      </c>
      <c r="G3241">
        <v>11656781982</v>
      </c>
    </row>
    <row r="3242" spans="1:7">
      <c r="A3242" s="12">
        <v>45139</v>
      </c>
      <c r="B3242">
        <v>29230.873047000001</v>
      </c>
      <c r="C3242">
        <v>29675.732422000001</v>
      </c>
      <c r="D3242">
        <v>28657.023438</v>
      </c>
      <c r="E3242">
        <v>29675.732422000001</v>
      </c>
      <c r="F3242">
        <v>29675.732422000001</v>
      </c>
      <c r="G3242">
        <v>18272392391</v>
      </c>
    </row>
    <row r="3243" spans="1:7">
      <c r="A3243" s="12">
        <v>45140</v>
      </c>
      <c r="B3243">
        <v>29704.146484000001</v>
      </c>
      <c r="C3243">
        <v>29987.998047000001</v>
      </c>
      <c r="D3243">
        <v>28946.509765999999</v>
      </c>
      <c r="E3243">
        <v>29151.958984000001</v>
      </c>
      <c r="F3243">
        <v>29151.958984000001</v>
      </c>
      <c r="G3243">
        <v>19212655598</v>
      </c>
    </row>
    <row r="3244" spans="1:7">
      <c r="A3244" s="12">
        <v>45141</v>
      </c>
      <c r="B3244">
        <v>29161.8125</v>
      </c>
      <c r="C3244">
        <v>29375.707031000002</v>
      </c>
      <c r="D3244">
        <v>28959.488281000002</v>
      </c>
      <c r="E3244">
        <v>29178.679688</v>
      </c>
      <c r="F3244">
        <v>29178.679688</v>
      </c>
      <c r="G3244">
        <v>12780357746</v>
      </c>
    </row>
    <row r="3245" spans="1:7">
      <c r="A3245" s="12">
        <v>45142</v>
      </c>
      <c r="B3245">
        <v>29174.382813</v>
      </c>
      <c r="C3245">
        <v>29302.078125</v>
      </c>
      <c r="D3245">
        <v>28885.335938</v>
      </c>
      <c r="E3245">
        <v>29074.091797000001</v>
      </c>
      <c r="F3245">
        <v>29074.091797000001</v>
      </c>
      <c r="G3245">
        <v>12036639988</v>
      </c>
    </row>
    <row r="3246" spans="1:7">
      <c r="A3246" s="12">
        <v>45143</v>
      </c>
      <c r="B3246">
        <v>29075.388672000001</v>
      </c>
      <c r="C3246">
        <v>29102.464843999998</v>
      </c>
      <c r="D3246">
        <v>28957.796875</v>
      </c>
      <c r="E3246">
        <v>29042.126952999999</v>
      </c>
      <c r="F3246">
        <v>29042.126952999999</v>
      </c>
      <c r="G3246">
        <v>6598366353</v>
      </c>
    </row>
    <row r="3247" spans="1:7">
      <c r="A3247" s="12">
        <v>45144</v>
      </c>
      <c r="B3247">
        <v>29043.701172000001</v>
      </c>
      <c r="C3247">
        <v>29160.822265999999</v>
      </c>
      <c r="D3247">
        <v>28963.833984000001</v>
      </c>
      <c r="E3247">
        <v>29041.855468999998</v>
      </c>
      <c r="F3247">
        <v>29041.855468999998</v>
      </c>
      <c r="G3247">
        <v>7269806994</v>
      </c>
    </row>
    <row r="3248" spans="1:7">
      <c r="A3248" s="12">
        <v>45145</v>
      </c>
      <c r="B3248">
        <v>29038.513672000001</v>
      </c>
      <c r="C3248">
        <v>29244.28125</v>
      </c>
      <c r="D3248">
        <v>28724.140625</v>
      </c>
      <c r="E3248">
        <v>29180.578125</v>
      </c>
      <c r="F3248">
        <v>29180.578125</v>
      </c>
      <c r="G3248">
        <v>13618163710</v>
      </c>
    </row>
    <row r="3249" spans="1:7">
      <c r="A3249" s="12">
        <v>45146</v>
      </c>
      <c r="B3249">
        <v>29180.019531000002</v>
      </c>
      <c r="C3249">
        <v>30176.796875</v>
      </c>
      <c r="D3249">
        <v>29113.814452999999</v>
      </c>
      <c r="E3249">
        <v>29765.492188</v>
      </c>
      <c r="F3249">
        <v>29765.492188</v>
      </c>
      <c r="G3249">
        <v>17570561357</v>
      </c>
    </row>
    <row r="3250" spans="1:7">
      <c r="A3250" s="12">
        <v>45147</v>
      </c>
      <c r="B3250">
        <v>29766.695313</v>
      </c>
      <c r="C3250">
        <v>30093.435547000001</v>
      </c>
      <c r="D3250">
        <v>29376.800781000002</v>
      </c>
      <c r="E3250">
        <v>29561.494140999999</v>
      </c>
      <c r="F3250">
        <v>29561.494140999999</v>
      </c>
      <c r="G3250">
        <v>18379521213</v>
      </c>
    </row>
    <row r="3251" spans="1:7">
      <c r="A3251" s="12">
        <v>45148</v>
      </c>
      <c r="B3251">
        <v>29563.972656000002</v>
      </c>
      <c r="C3251">
        <v>29688.564452999999</v>
      </c>
      <c r="D3251">
        <v>29354.447265999999</v>
      </c>
      <c r="E3251">
        <v>29429.591797000001</v>
      </c>
      <c r="F3251">
        <v>29429.591797000001</v>
      </c>
      <c r="G3251">
        <v>11865344789</v>
      </c>
    </row>
    <row r="3252" spans="1:7">
      <c r="A3252" s="12">
        <v>45149</v>
      </c>
      <c r="B3252">
        <v>29424.902343999998</v>
      </c>
      <c r="C3252">
        <v>29517.773438</v>
      </c>
      <c r="D3252">
        <v>29253.517577999999</v>
      </c>
      <c r="E3252">
        <v>29397.714843999998</v>
      </c>
      <c r="F3252">
        <v>29397.714843999998</v>
      </c>
      <c r="G3252">
        <v>10195168197</v>
      </c>
    </row>
    <row r="3253" spans="1:7">
      <c r="A3253" s="12">
        <v>45150</v>
      </c>
      <c r="B3253">
        <v>29399.787109000001</v>
      </c>
      <c r="C3253">
        <v>29465.113281000002</v>
      </c>
      <c r="D3253">
        <v>29357.587890999999</v>
      </c>
      <c r="E3253">
        <v>29415.964843999998</v>
      </c>
      <c r="F3253">
        <v>29415.964843999998</v>
      </c>
      <c r="G3253">
        <v>6194358008</v>
      </c>
    </row>
    <row r="3254" spans="1:7">
      <c r="A3254" s="12">
        <v>45151</v>
      </c>
      <c r="B3254">
        <v>29416.59375</v>
      </c>
      <c r="C3254">
        <v>29441.433593999998</v>
      </c>
      <c r="D3254">
        <v>29265.806640999999</v>
      </c>
      <c r="E3254">
        <v>29282.914063</v>
      </c>
      <c r="F3254">
        <v>29282.914063</v>
      </c>
      <c r="G3254">
        <v>7329897180</v>
      </c>
    </row>
    <row r="3255" spans="1:7">
      <c r="A3255" s="12">
        <v>45152</v>
      </c>
      <c r="B3255">
        <v>29283.263672000001</v>
      </c>
      <c r="C3255">
        <v>29660.253906000002</v>
      </c>
      <c r="D3255">
        <v>29124.105468999998</v>
      </c>
      <c r="E3255">
        <v>29408.443359000001</v>
      </c>
      <c r="F3255">
        <v>29408.443359000001</v>
      </c>
      <c r="G3255">
        <v>14013695304</v>
      </c>
    </row>
    <row r="3256" spans="1:7">
      <c r="A3256" s="12">
        <v>45153</v>
      </c>
      <c r="B3256">
        <v>29408.048827999999</v>
      </c>
      <c r="C3256">
        <v>29439.121093999998</v>
      </c>
      <c r="D3256">
        <v>29088.853515999999</v>
      </c>
      <c r="E3256">
        <v>29170.347656000002</v>
      </c>
      <c r="F3256">
        <v>29170.347656000002</v>
      </c>
      <c r="G3256">
        <v>12640195779</v>
      </c>
    </row>
    <row r="3257" spans="1:7">
      <c r="A3257" s="12">
        <v>45154</v>
      </c>
      <c r="B3257">
        <v>29169.074218999998</v>
      </c>
      <c r="C3257">
        <v>29221.976563</v>
      </c>
      <c r="D3257">
        <v>28701.779297000001</v>
      </c>
      <c r="E3257">
        <v>28701.779297000001</v>
      </c>
      <c r="F3257">
        <v>28701.779297000001</v>
      </c>
      <c r="G3257">
        <v>14949271904</v>
      </c>
    </row>
    <row r="3258" spans="1:7">
      <c r="A3258" s="12">
        <v>45155</v>
      </c>
      <c r="B3258">
        <v>28699.802734000001</v>
      </c>
      <c r="C3258">
        <v>28745.947265999999</v>
      </c>
      <c r="D3258">
        <v>25409.111327999999</v>
      </c>
      <c r="E3258">
        <v>26664.550781000002</v>
      </c>
      <c r="F3258">
        <v>26664.550781000002</v>
      </c>
      <c r="G3258">
        <v>31120851211</v>
      </c>
    </row>
    <row r="3259" spans="1:7">
      <c r="A3259" s="12">
        <v>45156</v>
      </c>
      <c r="B3259">
        <v>26636.078125</v>
      </c>
      <c r="C3259">
        <v>26808.195313</v>
      </c>
      <c r="D3259">
        <v>25668.921875</v>
      </c>
      <c r="E3259">
        <v>26049.556640999999</v>
      </c>
      <c r="F3259">
        <v>26049.556640999999</v>
      </c>
      <c r="G3259">
        <v>24026236529</v>
      </c>
    </row>
    <row r="3260" spans="1:7">
      <c r="A3260" s="12">
        <v>45157</v>
      </c>
      <c r="B3260">
        <v>26047.832031000002</v>
      </c>
      <c r="C3260">
        <v>26249.449218999998</v>
      </c>
      <c r="D3260">
        <v>25802.408202999999</v>
      </c>
      <c r="E3260">
        <v>26096.205077999999</v>
      </c>
      <c r="F3260">
        <v>26096.205077999999</v>
      </c>
      <c r="G3260">
        <v>10631443812</v>
      </c>
    </row>
    <row r="3261" spans="1:7">
      <c r="A3261" s="12">
        <v>45158</v>
      </c>
      <c r="B3261">
        <v>26096.861327999999</v>
      </c>
      <c r="C3261">
        <v>26260.681640999999</v>
      </c>
      <c r="D3261">
        <v>26004.314452999999</v>
      </c>
      <c r="E3261">
        <v>26189.583984000001</v>
      </c>
      <c r="F3261">
        <v>26189.583984000001</v>
      </c>
      <c r="G3261">
        <v>9036580420</v>
      </c>
    </row>
    <row r="3262" spans="1:7">
      <c r="A3262" s="12">
        <v>45159</v>
      </c>
      <c r="B3262">
        <v>26188.691406000002</v>
      </c>
      <c r="C3262">
        <v>26220.201172000001</v>
      </c>
      <c r="D3262">
        <v>25846.087890999999</v>
      </c>
      <c r="E3262">
        <v>26124.140625</v>
      </c>
      <c r="F3262">
        <v>26124.140625</v>
      </c>
      <c r="G3262">
        <v>13371557893</v>
      </c>
    </row>
    <row r="3263" spans="1:7">
      <c r="A3263" s="12">
        <v>45160</v>
      </c>
      <c r="B3263">
        <v>26130.748047000001</v>
      </c>
      <c r="C3263">
        <v>26135.507813</v>
      </c>
      <c r="D3263">
        <v>25520.728515999999</v>
      </c>
      <c r="E3263">
        <v>26031.65625</v>
      </c>
      <c r="F3263">
        <v>26031.65625</v>
      </c>
      <c r="G3263">
        <v>14503820706</v>
      </c>
    </row>
    <row r="3264" spans="1:7">
      <c r="A3264" s="12">
        <v>45161</v>
      </c>
      <c r="B3264">
        <v>26040.474609000001</v>
      </c>
      <c r="C3264">
        <v>26786.898438</v>
      </c>
      <c r="D3264">
        <v>25804.998047000001</v>
      </c>
      <c r="E3264">
        <v>26431.640625</v>
      </c>
      <c r="F3264">
        <v>26431.640625</v>
      </c>
      <c r="G3264">
        <v>16985265785</v>
      </c>
    </row>
    <row r="3265" spans="1:7">
      <c r="A3265" s="12">
        <v>45162</v>
      </c>
      <c r="B3265">
        <v>26431.519531000002</v>
      </c>
      <c r="C3265">
        <v>26554.910156000002</v>
      </c>
      <c r="D3265">
        <v>25914.925781000002</v>
      </c>
      <c r="E3265">
        <v>26162.373047000001</v>
      </c>
      <c r="F3265">
        <v>26162.373047000001</v>
      </c>
      <c r="G3265">
        <v>12871532023</v>
      </c>
    </row>
    <row r="3266" spans="1:7">
      <c r="A3266" s="12">
        <v>45163</v>
      </c>
      <c r="B3266">
        <v>26163.679688</v>
      </c>
      <c r="C3266">
        <v>26248.103515999999</v>
      </c>
      <c r="D3266">
        <v>25786.8125</v>
      </c>
      <c r="E3266">
        <v>26047.667968999998</v>
      </c>
      <c r="F3266">
        <v>26047.667968999998</v>
      </c>
      <c r="G3266">
        <v>12406045118</v>
      </c>
    </row>
    <row r="3267" spans="1:7">
      <c r="A3267" s="12">
        <v>45164</v>
      </c>
      <c r="B3267">
        <v>26047.234375</v>
      </c>
      <c r="C3267">
        <v>26107.384765999999</v>
      </c>
      <c r="D3267">
        <v>25983.878906000002</v>
      </c>
      <c r="E3267">
        <v>26008.462890999999</v>
      </c>
      <c r="F3267">
        <v>26008.462890999999</v>
      </c>
      <c r="G3267">
        <v>6034817316</v>
      </c>
    </row>
    <row r="3268" spans="1:7">
      <c r="A3268" s="12">
        <v>45165</v>
      </c>
      <c r="B3268">
        <v>26008.242188</v>
      </c>
      <c r="C3268">
        <v>26165.373047000001</v>
      </c>
      <c r="D3268">
        <v>25965.097656000002</v>
      </c>
      <c r="E3268">
        <v>26089.693359000001</v>
      </c>
      <c r="F3268">
        <v>26089.693359000001</v>
      </c>
      <c r="G3268">
        <v>6913768611</v>
      </c>
    </row>
    <row r="3269" spans="1:7">
      <c r="A3269" s="12">
        <v>45166</v>
      </c>
      <c r="B3269">
        <v>26089.615234000001</v>
      </c>
      <c r="C3269">
        <v>26198.578125</v>
      </c>
      <c r="D3269">
        <v>25880.599609000001</v>
      </c>
      <c r="E3269">
        <v>26106.150390999999</v>
      </c>
      <c r="F3269">
        <v>26106.150390999999</v>
      </c>
      <c r="G3269">
        <v>11002805166</v>
      </c>
    </row>
    <row r="3270" spans="1:7">
      <c r="A3270" s="12">
        <v>45167</v>
      </c>
      <c r="B3270">
        <v>26102.486327999999</v>
      </c>
      <c r="C3270">
        <v>28089.337890999999</v>
      </c>
      <c r="D3270">
        <v>25912.628906000002</v>
      </c>
      <c r="E3270">
        <v>27727.392577999999</v>
      </c>
      <c r="F3270">
        <v>27727.392577999999</v>
      </c>
      <c r="G3270">
        <v>29368391712</v>
      </c>
    </row>
    <row r="3271" spans="1:7">
      <c r="A3271" s="12">
        <v>45168</v>
      </c>
      <c r="B3271">
        <v>27726.083984000001</v>
      </c>
      <c r="C3271">
        <v>27760.160156000002</v>
      </c>
      <c r="D3271">
        <v>27069.207031000002</v>
      </c>
      <c r="E3271">
        <v>27297.265625</v>
      </c>
      <c r="F3271">
        <v>27297.265625</v>
      </c>
      <c r="G3271">
        <v>16343655235</v>
      </c>
    </row>
    <row r="3272" spans="1:7">
      <c r="A3272" s="12">
        <v>45169</v>
      </c>
      <c r="B3272">
        <v>27301.929688</v>
      </c>
      <c r="C3272">
        <v>27456.078125</v>
      </c>
      <c r="D3272">
        <v>25752.929688</v>
      </c>
      <c r="E3272">
        <v>25931.472656000002</v>
      </c>
      <c r="F3272">
        <v>25931.472656000002</v>
      </c>
      <c r="G3272">
        <v>20181001451</v>
      </c>
    </row>
    <row r="3273" spans="1:7">
      <c r="A3273" s="12">
        <v>45170</v>
      </c>
      <c r="B3273">
        <v>25934.021484000001</v>
      </c>
      <c r="C3273">
        <v>26125.869140999999</v>
      </c>
      <c r="D3273">
        <v>25362.609375</v>
      </c>
      <c r="E3273">
        <v>25800.724609000001</v>
      </c>
      <c r="F3273">
        <v>25800.724609000001</v>
      </c>
      <c r="G3273">
        <v>17202862221</v>
      </c>
    </row>
    <row r="3274" spans="1:7">
      <c r="A3274" s="12">
        <v>45171</v>
      </c>
      <c r="B3274">
        <v>25800.910156000002</v>
      </c>
      <c r="C3274">
        <v>25970.285156000002</v>
      </c>
      <c r="D3274">
        <v>25753.09375</v>
      </c>
      <c r="E3274">
        <v>25868.798827999999</v>
      </c>
      <c r="F3274">
        <v>25868.798827999999</v>
      </c>
      <c r="G3274">
        <v>10100387473</v>
      </c>
    </row>
    <row r="3275" spans="1:7">
      <c r="A3275" s="12">
        <v>45172</v>
      </c>
      <c r="B3275">
        <v>25869.472656000002</v>
      </c>
      <c r="C3275">
        <v>26087.148438</v>
      </c>
      <c r="D3275">
        <v>25817.03125</v>
      </c>
      <c r="E3275">
        <v>25969.566406000002</v>
      </c>
      <c r="F3275">
        <v>25969.566406000002</v>
      </c>
      <c r="G3275">
        <v>8962524523</v>
      </c>
    </row>
    <row r="3276" spans="1:7">
      <c r="A3276" s="12">
        <v>45173</v>
      </c>
      <c r="B3276">
        <v>25968.169922000001</v>
      </c>
      <c r="C3276">
        <v>26081.525390999999</v>
      </c>
      <c r="D3276">
        <v>25657.025390999999</v>
      </c>
      <c r="E3276">
        <v>25812.416015999999</v>
      </c>
      <c r="F3276">
        <v>25812.416015999999</v>
      </c>
      <c r="G3276">
        <v>10680635106</v>
      </c>
    </row>
    <row r="3277" spans="1:7">
      <c r="A3277" s="12">
        <v>45174</v>
      </c>
      <c r="B3277">
        <v>25814.957031000002</v>
      </c>
      <c r="C3277">
        <v>25858.375</v>
      </c>
      <c r="D3277">
        <v>25589.988281000002</v>
      </c>
      <c r="E3277">
        <v>25779.982422000001</v>
      </c>
      <c r="F3277">
        <v>25779.982422000001</v>
      </c>
      <c r="G3277">
        <v>11094740040</v>
      </c>
    </row>
    <row r="3278" spans="1:7">
      <c r="A3278" s="12">
        <v>45175</v>
      </c>
      <c r="B3278">
        <v>25783.931640999999</v>
      </c>
      <c r="C3278">
        <v>25953.015625</v>
      </c>
      <c r="D3278">
        <v>25404.359375</v>
      </c>
      <c r="E3278">
        <v>25753.236327999999</v>
      </c>
      <c r="F3278">
        <v>25753.236327999999</v>
      </c>
      <c r="G3278">
        <v>12752705327</v>
      </c>
    </row>
    <row r="3279" spans="1:7">
      <c r="A3279" s="12">
        <v>45176</v>
      </c>
      <c r="B3279">
        <v>25748.3125</v>
      </c>
      <c r="C3279">
        <v>26409.302734000001</v>
      </c>
      <c r="D3279">
        <v>25608.201172000001</v>
      </c>
      <c r="E3279">
        <v>26240.195313</v>
      </c>
      <c r="F3279">
        <v>26240.195313</v>
      </c>
      <c r="G3279">
        <v>11088307100</v>
      </c>
    </row>
    <row r="3280" spans="1:7">
      <c r="A3280" s="12">
        <v>45177</v>
      </c>
      <c r="B3280">
        <v>26245.208984000001</v>
      </c>
      <c r="C3280">
        <v>26414.005859000001</v>
      </c>
      <c r="D3280">
        <v>25677.480468999998</v>
      </c>
      <c r="E3280">
        <v>25905.654297000001</v>
      </c>
      <c r="F3280">
        <v>25905.654297000001</v>
      </c>
      <c r="G3280">
        <v>10817356400</v>
      </c>
    </row>
    <row r="3281" spans="1:7">
      <c r="A3281" s="12">
        <v>45178</v>
      </c>
      <c r="B3281">
        <v>25905.425781000002</v>
      </c>
      <c r="C3281">
        <v>25921.976563</v>
      </c>
      <c r="D3281">
        <v>25810.494140999999</v>
      </c>
      <c r="E3281">
        <v>25895.677734000001</v>
      </c>
      <c r="F3281">
        <v>25895.677734000001</v>
      </c>
      <c r="G3281">
        <v>5481314132</v>
      </c>
    </row>
    <row r="3282" spans="1:7">
      <c r="A3282" s="12">
        <v>45179</v>
      </c>
      <c r="B3282">
        <v>25895.210938</v>
      </c>
      <c r="C3282">
        <v>25978.130859000001</v>
      </c>
      <c r="D3282">
        <v>25640.261718999998</v>
      </c>
      <c r="E3282">
        <v>25832.226563</v>
      </c>
      <c r="F3282">
        <v>25832.226563</v>
      </c>
      <c r="G3282">
        <v>7899553047</v>
      </c>
    </row>
    <row r="3283" spans="1:7">
      <c r="A3283" s="12">
        <v>45180</v>
      </c>
      <c r="B3283">
        <v>25831.714843999998</v>
      </c>
      <c r="C3283">
        <v>25883.947265999999</v>
      </c>
      <c r="D3283">
        <v>24930.296875</v>
      </c>
      <c r="E3283">
        <v>25162.654297000001</v>
      </c>
      <c r="F3283">
        <v>25162.654297000001</v>
      </c>
      <c r="G3283">
        <v>14600006467</v>
      </c>
    </row>
    <row r="3284" spans="1:7">
      <c r="A3284" s="12">
        <v>45181</v>
      </c>
      <c r="B3284">
        <v>25160.658202999999</v>
      </c>
      <c r="C3284">
        <v>26451.939452999999</v>
      </c>
      <c r="D3284">
        <v>25133.078125</v>
      </c>
      <c r="E3284">
        <v>25833.34375</v>
      </c>
      <c r="F3284">
        <v>25833.34375</v>
      </c>
      <c r="G3284">
        <v>18657279324</v>
      </c>
    </row>
    <row r="3285" spans="1:7">
      <c r="A3285" s="12">
        <v>45182</v>
      </c>
      <c r="B3285">
        <v>25837.554688</v>
      </c>
      <c r="C3285">
        <v>26376.113281000002</v>
      </c>
      <c r="D3285">
        <v>25781.123047000001</v>
      </c>
      <c r="E3285">
        <v>26228.324218999998</v>
      </c>
      <c r="F3285">
        <v>26228.324218999998</v>
      </c>
      <c r="G3285">
        <v>13072077070</v>
      </c>
    </row>
    <row r="3286" spans="1:7">
      <c r="A3286" s="12">
        <v>45183</v>
      </c>
      <c r="B3286">
        <v>26228.277343999998</v>
      </c>
      <c r="C3286">
        <v>26774.623047000001</v>
      </c>
      <c r="D3286">
        <v>26171.451172000001</v>
      </c>
      <c r="E3286">
        <v>26539.673827999999</v>
      </c>
      <c r="F3286">
        <v>26539.673827999999</v>
      </c>
      <c r="G3286">
        <v>13811359124</v>
      </c>
    </row>
    <row r="3287" spans="1:7">
      <c r="A3287" s="12">
        <v>45184</v>
      </c>
      <c r="B3287">
        <v>26533.818359000001</v>
      </c>
      <c r="C3287">
        <v>26840.498047000001</v>
      </c>
      <c r="D3287">
        <v>26240.701172000001</v>
      </c>
      <c r="E3287">
        <v>26608.693359000001</v>
      </c>
      <c r="F3287">
        <v>26608.693359000001</v>
      </c>
      <c r="G3287">
        <v>11479735788</v>
      </c>
    </row>
    <row r="3288" spans="1:7">
      <c r="A3288" s="12">
        <v>45185</v>
      </c>
      <c r="B3288">
        <v>26606.199218999998</v>
      </c>
      <c r="C3288">
        <v>26754.769531000002</v>
      </c>
      <c r="D3288">
        <v>26473.890625</v>
      </c>
      <c r="E3288">
        <v>26568.28125</v>
      </c>
      <c r="F3288">
        <v>26568.28125</v>
      </c>
      <c r="G3288">
        <v>7402031417</v>
      </c>
    </row>
    <row r="3289" spans="1:7">
      <c r="A3289" s="12">
        <v>45186</v>
      </c>
      <c r="B3289">
        <v>26567.927734000001</v>
      </c>
      <c r="C3289">
        <v>26617.998047000001</v>
      </c>
      <c r="D3289">
        <v>26445.074218999998</v>
      </c>
      <c r="E3289">
        <v>26534.1875</v>
      </c>
      <c r="F3289">
        <v>26534.1875</v>
      </c>
      <c r="G3289">
        <v>6774210670</v>
      </c>
    </row>
    <row r="3290" spans="1:7">
      <c r="A3290" s="12">
        <v>45187</v>
      </c>
      <c r="B3290">
        <v>26532.994140999999</v>
      </c>
      <c r="C3290">
        <v>27414.734375</v>
      </c>
      <c r="D3290">
        <v>26415.515625</v>
      </c>
      <c r="E3290">
        <v>26754.28125</v>
      </c>
      <c r="F3290">
        <v>26754.28125</v>
      </c>
      <c r="G3290">
        <v>15615339655</v>
      </c>
    </row>
    <row r="3291" spans="1:7">
      <c r="A3291" s="12">
        <v>45188</v>
      </c>
      <c r="B3291">
        <v>26760.851563</v>
      </c>
      <c r="C3291">
        <v>27488.763672000001</v>
      </c>
      <c r="D3291">
        <v>26681.605468999998</v>
      </c>
      <c r="E3291">
        <v>27211.117188</v>
      </c>
      <c r="F3291">
        <v>27211.117188</v>
      </c>
      <c r="G3291">
        <v>13807690550</v>
      </c>
    </row>
    <row r="3292" spans="1:7">
      <c r="A3292" s="12">
        <v>45189</v>
      </c>
      <c r="B3292">
        <v>27210.228515999999</v>
      </c>
      <c r="C3292">
        <v>27379.505859000001</v>
      </c>
      <c r="D3292">
        <v>26864.082031000002</v>
      </c>
      <c r="E3292">
        <v>27132.007813</v>
      </c>
      <c r="F3292">
        <v>27132.007813</v>
      </c>
      <c r="G3292">
        <v>13281116604</v>
      </c>
    </row>
    <row r="3293" spans="1:7">
      <c r="A3293" s="12">
        <v>45190</v>
      </c>
      <c r="B3293">
        <v>27129.839843999998</v>
      </c>
      <c r="C3293">
        <v>27152.939452999999</v>
      </c>
      <c r="D3293">
        <v>26389.300781000002</v>
      </c>
      <c r="E3293">
        <v>26567.632813</v>
      </c>
      <c r="F3293">
        <v>26567.632813</v>
      </c>
      <c r="G3293">
        <v>13371443708</v>
      </c>
    </row>
    <row r="3294" spans="1:7">
      <c r="A3294" s="12">
        <v>45191</v>
      </c>
      <c r="B3294">
        <v>26564.056640999999</v>
      </c>
      <c r="C3294">
        <v>26726.078125</v>
      </c>
      <c r="D3294">
        <v>26495.533202999999</v>
      </c>
      <c r="E3294">
        <v>26579.568359000001</v>
      </c>
      <c r="F3294">
        <v>26579.568359000001</v>
      </c>
      <c r="G3294">
        <v>10578746709</v>
      </c>
    </row>
    <row r="3295" spans="1:7">
      <c r="A3295" s="12">
        <v>45192</v>
      </c>
      <c r="B3295">
        <v>26578.556640999999</v>
      </c>
      <c r="C3295">
        <v>26634.185547000001</v>
      </c>
      <c r="D3295">
        <v>26520.519531000002</v>
      </c>
      <c r="E3295">
        <v>26579.390625</v>
      </c>
      <c r="F3295">
        <v>26579.390625</v>
      </c>
      <c r="G3295">
        <v>7404700301</v>
      </c>
    </row>
    <row r="3296" spans="1:7">
      <c r="A3296" s="12">
        <v>45193</v>
      </c>
      <c r="B3296">
        <v>26579.373047000001</v>
      </c>
      <c r="C3296">
        <v>26716.058593999998</v>
      </c>
      <c r="D3296">
        <v>26221.050781000002</v>
      </c>
      <c r="E3296">
        <v>26256.826172000001</v>
      </c>
      <c r="F3296">
        <v>26256.826172000001</v>
      </c>
      <c r="G3296">
        <v>8192867686</v>
      </c>
    </row>
    <row r="3297" spans="1:7">
      <c r="A3297" s="12">
        <v>45194</v>
      </c>
      <c r="B3297">
        <v>26253.775390999999</v>
      </c>
      <c r="C3297">
        <v>26421.507813</v>
      </c>
      <c r="D3297">
        <v>26011.46875</v>
      </c>
      <c r="E3297">
        <v>26298.480468999998</v>
      </c>
      <c r="F3297">
        <v>26298.480468999998</v>
      </c>
      <c r="G3297">
        <v>11997833257</v>
      </c>
    </row>
    <row r="3298" spans="1:7">
      <c r="A3298" s="12">
        <v>45195</v>
      </c>
      <c r="B3298">
        <v>26294.757813</v>
      </c>
      <c r="C3298">
        <v>26389.884765999999</v>
      </c>
      <c r="D3298">
        <v>26090.712890999999</v>
      </c>
      <c r="E3298">
        <v>26217.25</v>
      </c>
      <c r="F3298">
        <v>26217.25</v>
      </c>
      <c r="G3298">
        <v>9985498161</v>
      </c>
    </row>
    <row r="3299" spans="1:7">
      <c r="A3299" s="12">
        <v>45196</v>
      </c>
      <c r="B3299">
        <v>26209.498047000001</v>
      </c>
      <c r="C3299">
        <v>26817.841797000001</v>
      </c>
      <c r="D3299">
        <v>26111.464843999998</v>
      </c>
      <c r="E3299">
        <v>26352.716797000001</v>
      </c>
      <c r="F3299">
        <v>26352.716797000001</v>
      </c>
      <c r="G3299">
        <v>11718380997</v>
      </c>
    </row>
    <row r="3300" spans="1:7">
      <c r="A3300" s="12">
        <v>45197</v>
      </c>
      <c r="B3300">
        <v>26355.8125</v>
      </c>
      <c r="C3300">
        <v>27259.5</v>
      </c>
      <c r="D3300">
        <v>26327.322265999999</v>
      </c>
      <c r="E3300">
        <v>27021.546875</v>
      </c>
      <c r="F3300">
        <v>27021.546875</v>
      </c>
      <c r="G3300">
        <v>14079002707</v>
      </c>
    </row>
    <row r="3301" spans="1:7">
      <c r="A3301" s="12">
        <v>45198</v>
      </c>
      <c r="B3301">
        <v>27024.841797000001</v>
      </c>
      <c r="C3301">
        <v>27225.9375</v>
      </c>
      <c r="D3301">
        <v>26721.763672000001</v>
      </c>
      <c r="E3301">
        <v>26911.720702999999</v>
      </c>
      <c r="F3301">
        <v>26911.720702999999</v>
      </c>
      <c r="G3301">
        <v>10396435377</v>
      </c>
    </row>
    <row r="3302" spans="1:7">
      <c r="A3302" s="12">
        <v>45199</v>
      </c>
      <c r="B3302">
        <v>26911.689452999999</v>
      </c>
      <c r="C3302">
        <v>27091.794922000001</v>
      </c>
      <c r="D3302">
        <v>26888.96875</v>
      </c>
      <c r="E3302">
        <v>26967.916015999999</v>
      </c>
      <c r="F3302">
        <v>26967.916015999999</v>
      </c>
      <c r="G3302">
        <v>5331172801</v>
      </c>
    </row>
    <row r="3303" spans="1:7">
      <c r="A3303" s="12">
        <v>45200</v>
      </c>
      <c r="B3303">
        <v>26967.396484000001</v>
      </c>
      <c r="C3303">
        <v>28047.238281000002</v>
      </c>
      <c r="D3303">
        <v>26965.09375</v>
      </c>
      <c r="E3303">
        <v>27983.75</v>
      </c>
      <c r="F3303">
        <v>27983.75</v>
      </c>
      <c r="G3303">
        <v>9503917434</v>
      </c>
    </row>
    <row r="3304" spans="1:7">
      <c r="A3304" s="12">
        <v>45201</v>
      </c>
      <c r="B3304">
        <v>27976.798827999999</v>
      </c>
      <c r="C3304">
        <v>28494.458984000001</v>
      </c>
      <c r="D3304">
        <v>27347.787109000001</v>
      </c>
      <c r="E3304">
        <v>27530.785156000002</v>
      </c>
      <c r="F3304">
        <v>27530.785156000002</v>
      </c>
      <c r="G3304">
        <v>19793041322</v>
      </c>
    </row>
    <row r="3305" spans="1:7">
      <c r="A3305" s="12">
        <v>45202</v>
      </c>
      <c r="B3305">
        <v>27508.251952999999</v>
      </c>
      <c r="C3305">
        <v>27667.191406000002</v>
      </c>
      <c r="D3305">
        <v>27216.001952999999</v>
      </c>
      <c r="E3305">
        <v>27429.978515999999</v>
      </c>
      <c r="F3305">
        <v>27429.978515999999</v>
      </c>
      <c r="G3305">
        <v>11407814187</v>
      </c>
    </row>
    <row r="3306" spans="1:7">
      <c r="A3306" s="12">
        <v>45203</v>
      </c>
      <c r="B3306">
        <v>27429.074218999998</v>
      </c>
      <c r="C3306">
        <v>27826.658202999999</v>
      </c>
      <c r="D3306">
        <v>27248.105468999998</v>
      </c>
      <c r="E3306">
        <v>27799.394531000002</v>
      </c>
      <c r="F3306">
        <v>27799.394531000002</v>
      </c>
      <c r="G3306">
        <v>11143355314</v>
      </c>
    </row>
    <row r="3307" spans="1:7">
      <c r="A3307" s="12">
        <v>45204</v>
      </c>
      <c r="B3307">
        <v>27798.646484000001</v>
      </c>
      <c r="C3307">
        <v>28091.861327999999</v>
      </c>
      <c r="D3307">
        <v>27375.601563</v>
      </c>
      <c r="E3307">
        <v>27415.912109000001</v>
      </c>
      <c r="F3307">
        <v>27415.912109000001</v>
      </c>
      <c r="G3307">
        <v>11877253670</v>
      </c>
    </row>
    <row r="3308" spans="1:7">
      <c r="A3308" s="12">
        <v>45205</v>
      </c>
      <c r="B3308">
        <v>27412.123047000001</v>
      </c>
      <c r="C3308">
        <v>28252.537109000001</v>
      </c>
      <c r="D3308">
        <v>27215.552734000001</v>
      </c>
      <c r="E3308">
        <v>27946.597656000002</v>
      </c>
      <c r="F3308">
        <v>27946.597656000002</v>
      </c>
      <c r="G3308">
        <v>13492391599</v>
      </c>
    </row>
    <row r="3309" spans="1:7">
      <c r="A3309" s="12">
        <v>45206</v>
      </c>
      <c r="B3309">
        <v>27946.78125</v>
      </c>
      <c r="C3309">
        <v>28028.091797000001</v>
      </c>
      <c r="D3309">
        <v>27870.423827999999</v>
      </c>
      <c r="E3309">
        <v>27968.839843999998</v>
      </c>
      <c r="F3309">
        <v>27968.839843999998</v>
      </c>
      <c r="G3309">
        <v>6553044316</v>
      </c>
    </row>
    <row r="3310" spans="1:7">
      <c r="A3310" s="12">
        <v>45207</v>
      </c>
      <c r="B3310">
        <v>27971.677734000001</v>
      </c>
      <c r="C3310">
        <v>28102.169922000001</v>
      </c>
      <c r="D3310">
        <v>27740.662109000001</v>
      </c>
      <c r="E3310">
        <v>27935.089843999998</v>
      </c>
      <c r="F3310">
        <v>27935.089843999998</v>
      </c>
      <c r="G3310">
        <v>7916875290</v>
      </c>
    </row>
    <row r="3311" spans="1:7">
      <c r="A3311" s="12">
        <v>45208</v>
      </c>
      <c r="B3311">
        <v>27934.472656000002</v>
      </c>
      <c r="C3311">
        <v>27989.470702999999</v>
      </c>
      <c r="D3311">
        <v>27302.5625</v>
      </c>
      <c r="E3311">
        <v>27583.677734000001</v>
      </c>
      <c r="F3311">
        <v>27583.677734000001</v>
      </c>
      <c r="G3311">
        <v>12007668568</v>
      </c>
    </row>
    <row r="3312" spans="1:7">
      <c r="A3312" s="12">
        <v>45209</v>
      </c>
      <c r="B3312">
        <v>27589.201172000001</v>
      </c>
      <c r="C3312">
        <v>27715.847656000002</v>
      </c>
      <c r="D3312">
        <v>27301.654297000001</v>
      </c>
      <c r="E3312">
        <v>27391.019531000002</v>
      </c>
      <c r="F3312">
        <v>27391.019531000002</v>
      </c>
      <c r="G3312">
        <v>9973350678</v>
      </c>
    </row>
    <row r="3313" spans="1:7">
      <c r="A3313" s="12">
        <v>45210</v>
      </c>
      <c r="B3313">
        <v>27392.076172000001</v>
      </c>
      <c r="C3313">
        <v>27474.115234000001</v>
      </c>
      <c r="D3313">
        <v>26561.099609000001</v>
      </c>
      <c r="E3313">
        <v>26873.320313</v>
      </c>
      <c r="F3313">
        <v>26873.320313</v>
      </c>
      <c r="G3313">
        <v>13648094333</v>
      </c>
    </row>
    <row r="3314" spans="1:7">
      <c r="A3314" s="12">
        <v>45211</v>
      </c>
      <c r="B3314">
        <v>26873.292968999998</v>
      </c>
      <c r="C3314">
        <v>26921.439452999999</v>
      </c>
      <c r="D3314">
        <v>26558.320313</v>
      </c>
      <c r="E3314">
        <v>26756.798827999999</v>
      </c>
      <c r="F3314">
        <v>26756.798827999999</v>
      </c>
      <c r="G3314">
        <v>9392909295</v>
      </c>
    </row>
    <row r="3315" spans="1:7">
      <c r="A3315" s="12">
        <v>45212</v>
      </c>
      <c r="B3315">
        <v>26752.878906000002</v>
      </c>
      <c r="C3315">
        <v>27092.697265999999</v>
      </c>
      <c r="D3315">
        <v>26686.322265999999</v>
      </c>
      <c r="E3315">
        <v>26862.375</v>
      </c>
      <c r="F3315">
        <v>26862.375</v>
      </c>
      <c r="G3315">
        <v>15165312851</v>
      </c>
    </row>
    <row r="3316" spans="1:7">
      <c r="A3316" s="12">
        <v>45213</v>
      </c>
      <c r="B3316">
        <v>26866.203125</v>
      </c>
      <c r="C3316">
        <v>26969</v>
      </c>
      <c r="D3316">
        <v>26814.585938</v>
      </c>
      <c r="E3316">
        <v>26861.707031000002</v>
      </c>
      <c r="F3316">
        <v>26861.707031000002</v>
      </c>
      <c r="G3316">
        <v>5388116782</v>
      </c>
    </row>
    <row r="3317" spans="1:7">
      <c r="A3317" s="12">
        <v>45214</v>
      </c>
      <c r="B3317">
        <v>26858.011718999998</v>
      </c>
      <c r="C3317">
        <v>27289.169922000001</v>
      </c>
      <c r="D3317">
        <v>26817.894531000002</v>
      </c>
      <c r="E3317">
        <v>27159.652343999998</v>
      </c>
      <c r="F3317">
        <v>27159.652343999998</v>
      </c>
      <c r="G3317">
        <v>7098201980</v>
      </c>
    </row>
    <row r="3318" spans="1:7">
      <c r="A3318" s="12">
        <v>45215</v>
      </c>
      <c r="B3318">
        <v>27162.628906000002</v>
      </c>
      <c r="C3318">
        <v>29448.138672000001</v>
      </c>
      <c r="D3318">
        <v>27130.472656000002</v>
      </c>
      <c r="E3318">
        <v>28519.466797000001</v>
      </c>
      <c r="F3318">
        <v>28519.466797000001</v>
      </c>
      <c r="G3318">
        <v>27833876539</v>
      </c>
    </row>
    <row r="3319" spans="1:7">
      <c r="A3319" s="12">
        <v>45216</v>
      </c>
      <c r="B3319">
        <v>28522.097656000002</v>
      </c>
      <c r="C3319">
        <v>28618.751952999999</v>
      </c>
      <c r="D3319">
        <v>28110.185547000001</v>
      </c>
      <c r="E3319">
        <v>28415.748047000001</v>
      </c>
      <c r="F3319">
        <v>28415.748047000001</v>
      </c>
      <c r="G3319">
        <v>14872527508</v>
      </c>
    </row>
    <row r="3320" spans="1:7">
      <c r="A3320" s="12">
        <v>45217</v>
      </c>
      <c r="B3320">
        <v>28413.53125</v>
      </c>
      <c r="C3320">
        <v>28889.009765999999</v>
      </c>
      <c r="D3320">
        <v>28174.251952999999</v>
      </c>
      <c r="E3320">
        <v>28328.341797000001</v>
      </c>
      <c r="F3320">
        <v>28328.341797000001</v>
      </c>
      <c r="G3320">
        <v>12724128586</v>
      </c>
    </row>
    <row r="3321" spans="1:7">
      <c r="A3321" s="12">
        <v>45218</v>
      </c>
      <c r="B3321">
        <v>28332.416015999999</v>
      </c>
      <c r="C3321">
        <v>28892.474609000001</v>
      </c>
      <c r="D3321">
        <v>28177.988281000002</v>
      </c>
      <c r="E3321">
        <v>28719.806640999999</v>
      </c>
      <c r="F3321">
        <v>28719.806640999999</v>
      </c>
      <c r="G3321">
        <v>14448058195</v>
      </c>
    </row>
    <row r="3322" spans="1:7">
      <c r="A3322" s="12">
        <v>45219</v>
      </c>
      <c r="B3322">
        <v>28732.8125</v>
      </c>
      <c r="C3322">
        <v>30104.085938</v>
      </c>
      <c r="D3322">
        <v>28601.669922000001</v>
      </c>
      <c r="E3322">
        <v>29682.949218999998</v>
      </c>
      <c r="F3322">
        <v>29682.949218999998</v>
      </c>
      <c r="G3322">
        <v>21536125230</v>
      </c>
    </row>
    <row r="3323" spans="1:7">
      <c r="A3323" s="12">
        <v>45220</v>
      </c>
      <c r="B3323">
        <v>29683.380859000001</v>
      </c>
      <c r="C3323">
        <v>30287.482422000001</v>
      </c>
      <c r="D3323">
        <v>29481.751952999999</v>
      </c>
      <c r="E3323">
        <v>29918.412109000001</v>
      </c>
      <c r="F3323">
        <v>29918.412109000001</v>
      </c>
      <c r="G3323">
        <v>11541146996</v>
      </c>
    </row>
    <row r="3324" spans="1:7">
      <c r="A3324" s="12">
        <v>45221</v>
      </c>
      <c r="B3324">
        <v>29918.654297000001</v>
      </c>
      <c r="C3324">
        <v>30199.433593999998</v>
      </c>
      <c r="D3324">
        <v>29720.3125</v>
      </c>
      <c r="E3324">
        <v>29993.896484000001</v>
      </c>
      <c r="F3324">
        <v>29993.896484000001</v>
      </c>
      <c r="G3324">
        <v>10446520040</v>
      </c>
    </row>
    <row r="3325" spans="1:7">
      <c r="A3325" s="12">
        <v>45222</v>
      </c>
      <c r="B3325">
        <v>30140.685547000001</v>
      </c>
      <c r="C3325">
        <v>34370.4375</v>
      </c>
      <c r="D3325">
        <v>30097.828125</v>
      </c>
      <c r="E3325">
        <v>33086.234375</v>
      </c>
      <c r="F3325">
        <v>33086.234375</v>
      </c>
      <c r="G3325">
        <v>38363572311</v>
      </c>
    </row>
    <row r="3326" spans="1:7">
      <c r="A3326" s="12">
        <v>45223</v>
      </c>
      <c r="B3326">
        <v>33077.304687999997</v>
      </c>
      <c r="C3326">
        <v>35150.433594000002</v>
      </c>
      <c r="D3326">
        <v>32880.761719000002</v>
      </c>
      <c r="E3326">
        <v>33901.527344000002</v>
      </c>
      <c r="F3326">
        <v>33901.527344000002</v>
      </c>
      <c r="G3326">
        <v>44934999645</v>
      </c>
    </row>
    <row r="3327" spans="1:7">
      <c r="A3327" s="12">
        <v>45224</v>
      </c>
      <c r="B3327">
        <v>33916.042969000002</v>
      </c>
      <c r="C3327">
        <v>35133.757812999997</v>
      </c>
      <c r="D3327">
        <v>33709.109375</v>
      </c>
      <c r="E3327">
        <v>34502.820312999997</v>
      </c>
      <c r="F3327">
        <v>34502.820312999997</v>
      </c>
      <c r="G3327">
        <v>25254318008</v>
      </c>
    </row>
    <row r="3328" spans="1:7">
      <c r="A3328" s="12">
        <v>45225</v>
      </c>
      <c r="B3328">
        <v>34504.289062999997</v>
      </c>
      <c r="C3328">
        <v>34832.910155999998</v>
      </c>
      <c r="D3328">
        <v>33762.324219000002</v>
      </c>
      <c r="E3328">
        <v>34156.648437999997</v>
      </c>
      <c r="F3328">
        <v>34156.648437999997</v>
      </c>
      <c r="G3328">
        <v>19427195376</v>
      </c>
    </row>
    <row r="3329" spans="1:7">
      <c r="A3329" s="12">
        <v>45226</v>
      </c>
      <c r="B3329">
        <v>34156.5</v>
      </c>
      <c r="C3329">
        <v>34238.210937999997</v>
      </c>
      <c r="D3329">
        <v>33416.886719000002</v>
      </c>
      <c r="E3329">
        <v>33909.800780999998</v>
      </c>
      <c r="F3329">
        <v>33909.800780999998</v>
      </c>
      <c r="G3329">
        <v>16418032871</v>
      </c>
    </row>
    <row r="3330" spans="1:7">
      <c r="A3330" s="12">
        <v>45227</v>
      </c>
      <c r="B3330">
        <v>33907.722655999998</v>
      </c>
      <c r="C3330">
        <v>34399.390625</v>
      </c>
      <c r="D3330">
        <v>33874.804687999997</v>
      </c>
      <c r="E3330">
        <v>34089.574219000002</v>
      </c>
      <c r="F3330">
        <v>34089.574219000002</v>
      </c>
      <c r="G3330">
        <v>10160330825</v>
      </c>
    </row>
    <row r="3331" spans="1:7">
      <c r="A3331" s="12">
        <v>45228</v>
      </c>
      <c r="B3331">
        <v>34089.371094000002</v>
      </c>
      <c r="C3331">
        <v>34743.261719000002</v>
      </c>
      <c r="D3331">
        <v>33947.566405999998</v>
      </c>
      <c r="E3331">
        <v>34538.480469000002</v>
      </c>
      <c r="F3331">
        <v>34538.480469000002</v>
      </c>
      <c r="G3331">
        <v>11160323986</v>
      </c>
    </row>
    <row r="3332" spans="1:7">
      <c r="A3332" s="12">
        <v>45229</v>
      </c>
      <c r="B3332">
        <v>34531.742187999997</v>
      </c>
      <c r="C3332">
        <v>34843.933594000002</v>
      </c>
      <c r="D3332">
        <v>34110.972655999998</v>
      </c>
      <c r="E3332">
        <v>34502.363280999998</v>
      </c>
      <c r="F3332">
        <v>34502.363280999998</v>
      </c>
      <c r="G3332">
        <v>17184860315</v>
      </c>
    </row>
    <row r="3333" spans="1:7">
      <c r="A3333" s="12">
        <v>45230</v>
      </c>
      <c r="B3333">
        <v>34500.078125</v>
      </c>
      <c r="C3333">
        <v>34719.253905999998</v>
      </c>
      <c r="D3333">
        <v>34083.308594000002</v>
      </c>
      <c r="E3333">
        <v>34667.78125</v>
      </c>
      <c r="F3333">
        <v>34667.78125</v>
      </c>
      <c r="G3333">
        <v>15758270810</v>
      </c>
    </row>
    <row r="3334" spans="1:7">
      <c r="A3334" s="12">
        <v>45231</v>
      </c>
      <c r="B3334">
        <v>34657.273437999997</v>
      </c>
      <c r="C3334">
        <v>35527.929687999997</v>
      </c>
      <c r="D3334">
        <v>34170.691405999998</v>
      </c>
      <c r="E3334">
        <v>35437.253905999998</v>
      </c>
      <c r="F3334">
        <v>35437.253905999998</v>
      </c>
      <c r="G3334">
        <v>22446272005</v>
      </c>
    </row>
    <row r="3335" spans="1:7">
      <c r="A3335" s="12">
        <v>45232</v>
      </c>
      <c r="B3335">
        <v>35441.578125</v>
      </c>
      <c r="C3335">
        <v>35919.84375</v>
      </c>
      <c r="D3335">
        <v>34401.574219000002</v>
      </c>
      <c r="E3335">
        <v>34938.242187999997</v>
      </c>
      <c r="F3335">
        <v>34938.242187999997</v>
      </c>
      <c r="G3335">
        <v>20998158544</v>
      </c>
    </row>
    <row r="3336" spans="1:7">
      <c r="A3336" s="12">
        <v>45233</v>
      </c>
      <c r="B3336">
        <v>34942.472655999998</v>
      </c>
      <c r="C3336">
        <v>34942.472655999998</v>
      </c>
      <c r="D3336">
        <v>34133.441405999998</v>
      </c>
      <c r="E3336">
        <v>34732.324219000002</v>
      </c>
      <c r="F3336">
        <v>34732.324219000002</v>
      </c>
      <c r="G3336">
        <v>17158456701</v>
      </c>
    </row>
    <row r="3337" spans="1:7">
      <c r="A3337" s="12">
        <v>45234</v>
      </c>
      <c r="B3337">
        <v>34736.324219000002</v>
      </c>
      <c r="C3337">
        <v>35256.03125</v>
      </c>
      <c r="D3337">
        <v>34616.691405999998</v>
      </c>
      <c r="E3337">
        <v>35082.195312999997</v>
      </c>
      <c r="F3337">
        <v>35082.195312999997</v>
      </c>
      <c r="G3337">
        <v>9561294264</v>
      </c>
    </row>
    <row r="3338" spans="1:7">
      <c r="A3338" s="12">
        <v>45235</v>
      </c>
      <c r="B3338">
        <v>35090.011719000002</v>
      </c>
      <c r="C3338">
        <v>35340.339844000002</v>
      </c>
      <c r="D3338">
        <v>34594.242187999997</v>
      </c>
      <c r="E3338">
        <v>35049.355469000002</v>
      </c>
      <c r="F3338">
        <v>35049.355469000002</v>
      </c>
      <c r="G3338">
        <v>12412743996</v>
      </c>
    </row>
    <row r="3339" spans="1:7">
      <c r="A3339" s="12">
        <v>45236</v>
      </c>
      <c r="B3339">
        <v>35044.789062999997</v>
      </c>
      <c r="C3339">
        <v>35286.027344000002</v>
      </c>
      <c r="D3339">
        <v>34765.363280999998</v>
      </c>
      <c r="E3339">
        <v>35037.371094000002</v>
      </c>
      <c r="F3339">
        <v>35037.371094000002</v>
      </c>
      <c r="G3339">
        <v>12693436420</v>
      </c>
    </row>
    <row r="3340" spans="1:7">
      <c r="A3340" s="12">
        <v>45237</v>
      </c>
      <c r="B3340">
        <v>35047.792969000002</v>
      </c>
      <c r="C3340">
        <v>35892.417969000002</v>
      </c>
      <c r="D3340">
        <v>34545.816405999998</v>
      </c>
      <c r="E3340">
        <v>35443.5625</v>
      </c>
      <c r="F3340">
        <v>35443.5625</v>
      </c>
      <c r="G3340">
        <v>18834737789</v>
      </c>
    </row>
    <row r="3341" spans="1:7">
      <c r="A3341" s="12">
        <v>45238</v>
      </c>
      <c r="B3341">
        <v>35419.476562999997</v>
      </c>
      <c r="C3341">
        <v>35994.417969000002</v>
      </c>
      <c r="D3341">
        <v>35147.800780999998</v>
      </c>
      <c r="E3341">
        <v>35655.277344000002</v>
      </c>
      <c r="F3341">
        <v>35655.277344000002</v>
      </c>
      <c r="G3341">
        <v>17295394918</v>
      </c>
    </row>
    <row r="3342" spans="1:7">
      <c r="A3342" s="12">
        <v>45239</v>
      </c>
      <c r="B3342">
        <v>35633.632812999997</v>
      </c>
      <c r="C3342">
        <v>37926.257812999997</v>
      </c>
      <c r="D3342">
        <v>35592.101562999997</v>
      </c>
      <c r="E3342">
        <v>36693.125</v>
      </c>
      <c r="F3342">
        <v>36693.125</v>
      </c>
      <c r="G3342">
        <v>37762672382</v>
      </c>
    </row>
    <row r="3343" spans="1:7">
      <c r="A3343" s="12">
        <v>45240</v>
      </c>
      <c r="B3343">
        <v>36702.25</v>
      </c>
      <c r="C3343">
        <v>37493.800780999998</v>
      </c>
      <c r="D3343">
        <v>36362.753905999998</v>
      </c>
      <c r="E3343">
        <v>37313.96875</v>
      </c>
      <c r="F3343">
        <v>37313.96875</v>
      </c>
      <c r="G3343">
        <v>22711265155</v>
      </c>
    </row>
    <row r="3344" spans="1:7">
      <c r="A3344" s="12">
        <v>45241</v>
      </c>
      <c r="B3344">
        <v>37310.070312999997</v>
      </c>
      <c r="C3344">
        <v>37407.09375</v>
      </c>
      <c r="D3344">
        <v>36773.667969000002</v>
      </c>
      <c r="E3344">
        <v>37138.050780999998</v>
      </c>
      <c r="F3344">
        <v>37138.050780999998</v>
      </c>
      <c r="G3344">
        <v>13924272142</v>
      </c>
    </row>
    <row r="3345" spans="1:7">
      <c r="A3345" s="12">
        <v>45242</v>
      </c>
      <c r="B3345">
        <v>37133.992187999997</v>
      </c>
      <c r="C3345">
        <v>37227.691405999998</v>
      </c>
      <c r="D3345">
        <v>36779.117187999997</v>
      </c>
      <c r="E3345">
        <v>37054.519530999998</v>
      </c>
      <c r="F3345">
        <v>37054.519530999998</v>
      </c>
      <c r="G3345">
        <v>11545715999</v>
      </c>
    </row>
    <row r="3346" spans="1:7">
      <c r="A3346" s="12">
        <v>45243</v>
      </c>
      <c r="B3346">
        <v>37070.304687999997</v>
      </c>
      <c r="C3346">
        <v>37405.117187999997</v>
      </c>
      <c r="D3346">
        <v>36399.605469000002</v>
      </c>
      <c r="E3346">
        <v>36502.355469000002</v>
      </c>
      <c r="F3346">
        <v>36502.355469000002</v>
      </c>
      <c r="G3346">
        <v>19057712790</v>
      </c>
    </row>
    <row r="3347" spans="1:7">
      <c r="A3347" s="12">
        <v>45244</v>
      </c>
      <c r="B3347">
        <v>36491.789062999997</v>
      </c>
      <c r="C3347">
        <v>36753.351562999997</v>
      </c>
      <c r="D3347">
        <v>34948.5</v>
      </c>
      <c r="E3347">
        <v>35537.640625</v>
      </c>
      <c r="F3347">
        <v>35537.640625</v>
      </c>
      <c r="G3347">
        <v>23857403554</v>
      </c>
    </row>
    <row r="3348" spans="1:7">
      <c r="A3348" s="12">
        <v>45245</v>
      </c>
      <c r="B3348">
        <v>35548.113280999998</v>
      </c>
      <c r="C3348">
        <v>37964.894530999998</v>
      </c>
      <c r="D3348">
        <v>35383.78125</v>
      </c>
      <c r="E3348">
        <v>37880.582030999998</v>
      </c>
      <c r="F3348">
        <v>37880.582030999998</v>
      </c>
      <c r="G3348">
        <v>27365821679</v>
      </c>
    </row>
    <row r="3349" spans="1:7">
      <c r="A3349" s="12">
        <v>45246</v>
      </c>
      <c r="B3349">
        <v>37879.980469000002</v>
      </c>
      <c r="C3349">
        <v>37934.625</v>
      </c>
      <c r="D3349">
        <v>35545.472655999998</v>
      </c>
      <c r="E3349">
        <v>36154.769530999998</v>
      </c>
      <c r="F3349">
        <v>36154.769530999998</v>
      </c>
      <c r="G3349">
        <v>26007385366</v>
      </c>
    </row>
    <row r="3350" spans="1:7">
      <c r="A3350" s="12">
        <v>45247</v>
      </c>
      <c r="B3350">
        <v>36164.824219000002</v>
      </c>
      <c r="C3350">
        <v>36704.484375</v>
      </c>
      <c r="D3350">
        <v>35901.234375</v>
      </c>
      <c r="E3350">
        <v>36596.683594000002</v>
      </c>
      <c r="F3350">
        <v>36596.683594000002</v>
      </c>
      <c r="G3350">
        <v>22445028430</v>
      </c>
    </row>
    <row r="3351" spans="1:7">
      <c r="A3351" s="12">
        <v>45248</v>
      </c>
      <c r="B3351">
        <v>36625.371094000002</v>
      </c>
      <c r="C3351">
        <v>36839.28125</v>
      </c>
      <c r="D3351">
        <v>36233.3125</v>
      </c>
      <c r="E3351">
        <v>36585.703125</v>
      </c>
      <c r="F3351">
        <v>36585.703125</v>
      </c>
      <c r="G3351">
        <v>11886022717</v>
      </c>
    </row>
    <row r="3352" spans="1:7">
      <c r="A3352" s="12">
        <v>45249</v>
      </c>
      <c r="B3352">
        <v>36585.765625</v>
      </c>
      <c r="C3352">
        <v>37509.355469000002</v>
      </c>
      <c r="D3352">
        <v>36414.597655999998</v>
      </c>
      <c r="E3352">
        <v>37386.546875</v>
      </c>
      <c r="F3352">
        <v>37386.546875</v>
      </c>
      <c r="G3352">
        <v>12915986553</v>
      </c>
    </row>
    <row r="3353" spans="1:7">
      <c r="A3353" s="12">
        <v>45250</v>
      </c>
      <c r="B3353">
        <v>37374.074219000002</v>
      </c>
      <c r="C3353">
        <v>37756.820312999997</v>
      </c>
      <c r="D3353">
        <v>36882.53125</v>
      </c>
      <c r="E3353">
        <v>37476.957030999998</v>
      </c>
      <c r="F3353">
        <v>37476.957030999998</v>
      </c>
      <c r="G3353">
        <v>20888209068</v>
      </c>
    </row>
    <row r="3354" spans="1:7">
      <c r="A3354" s="12">
        <v>45251</v>
      </c>
      <c r="B3354">
        <v>37469.160155999998</v>
      </c>
      <c r="C3354">
        <v>37631.140625</v>
      </c>
      <c r="D3354">
        <v>35813.8125</v>
      </c>
      <c r="E3354">
        <v>35813.8125</v>
      </c>
      <c r="F3354">
        <v>35813.8125</v>
      </c>
      <c r="G3354">
        <v>25172163756</v>
      </c>
    </row>
    <row r="3355" spans="1:7">
      <c r="A3355" s="12">
        <v>45252</v>
      </c>
      <c r="B3355">
        <v>35756.554687999997</v>
      </c>
      <c r="C3355">
        <v>37856.980469000002</v>
      </c>
      <c r="D3355">
        <v>35670.972655999998</v>
      </c>
      <c r="E3355">
        <v>37432.339844000002</v>
      </c>
      <c r="F3355">
        <v>37432.339844000002</v>
      </c>
      <c r="G3355">
        <v>24397247860</v>
      </c>
    </row>
    <row r="3356" spans="1:7">
      <c r="A3356" s="12">
        <v>45253</v>
      </c>
      <c r="B3356">
        <v>37420.433594000002</v>
      </c>
      <c r="C3356">
        <v>37643.917969000002</v>
      </c>
      <c r="D3356">
        <v>36923.863280999998</v>
      </c>
      <c r="E3356">
        <v>37289.621094000002</v>
      </c>
      <c r="F3356">
        <v>37289.621094000002</v>
      </c>
      <c r="G3356">
        <v>14214948217</v>
      </c>
    </row>
    <row r="3357" spans="1:7">
      <c r="A3357" s="12">
        <v>45254</v>
      </c>
      <c r="B3357">
        <v>37296.316405999998</v>
      </c>
      <c r="C3357">
        <v>38415.339844000002</v>
      </c>
      <c r="D3357">
        <v>37261.605469000002</v>
      </c>
      <c r="E3357">
        <v>37720.28125</v>
      </c>
      <c r="F3357">
        <v>37720.28125</v>
      </c>
      <c r="G3357">
        <v>22922957823</v>
      </c>
    </row>
    <row r="3358" spans="1:7">
      <c r="A3358" s="12">
        <v>45255</v>
      </c>
      <c r="B3358">
        <v>37721.414062999997</v>
      </c>
      <c r="C3358">
        <v>37892.429687999997</v>
      </c>
      <c r="D3358">
        <v>37617.417969000002</v>
      </c>
      <c r="E3358">
        <v>37796.792969000002</v>
      </c>
      <c r="F3358">
        <v>37796.792969000002</v>
      </c>
      <c r="G3358">
        <v>9099571165</v>
      </c>
    </row>
    <row r="3359" spans="1:7">
      <c r="A3359" s="12">
        <v>45256</v>
      </c>
      <c r="B3359">
        <v>37796.828125</v>
      </c>
      <c r="C3359">
        <v>37820.300780999998</v>
      </c>
      <c r="D3359">
        <v>37162.75</v>
      </c>
      <c r="E3359">
        <v>37479.121094000002</v>
      </c>
      <c r="F3359">
        <v>37479.121094000002</v>
      </c>
      <c r="G3359">
        <v>13744796068</v>
      </c>
    </row>
    <row r="3360" spans="1:7">
      <c r="A3360" s="12">
        <v>45257</v>
      </c>
      <c r="B3360">
        <v>37454.191405999998</v>
      </c>
      <c r="C3360">
        <v>37559.355469000002</v>
      </c>
      <c r="D3360">
        <v>36750.128905999998</v>
      </c>
      <c r="E3360">
        <v>37254.167969000002</v>
      </c>
      <c r="F3360">
        <v>37254.167969000002</v>
      </c>
      <c r="G3360">
        <v>19002925720</v>
      </c>
    </row>
    <row r="3361" spans="1:7">
      <c r="A3361" s="12">
        <v>45258</v>
      </c>
      <c r="B3361">
        <v>37247.992187999997</v>
      </c>
      <c r="C3361">
        <v>38368.480469000002</v>
      </c>
      <c r="D3361">
        <v>36891.089844000002</v>
      </c>
      <c r="E3361">
        <v>37831.085937999997</v>
      </c>
      <c r="F3361">
        <v>37831.085937999997</v>
      </c>
      <c r="G3361">
        <v>21696137014</v>
      </c>
    </row>
    <row r="3362" spans="1:7">
      <c r="A3362" s="12">
        <v>45259</v>
      </c>
      <c r="B3362">
        <v>37826.105469000002</v>
      </c>
      <c r="C3362">
        <v>38366.113280999998</v>
      </c>
      <c r="D3362">
        <v>37612.632812999997</v>
      </c>
      <c r="E3362">
        <v>37858.492187999997</v>
      </c>
      <c r="F3362">
        <v>37858.492187999997</v>
      </c>
      <c r="G3362">
        <v>20728546658</v>
      </c>
    </row>
    <row r="3363" spans="1:7">
      <c r="A3363" s="12">
        <v>45260</v>
      </c>
      <c r="B3363">
        <v>37861.117187999997</v>
      </c>
      <c r="C3363">
        <v>38141.753905999998</v>
      </c>
      <c r="D3363">
        <v>37531.140625</v>
      </c>
      <c r="E3363">
        <v>37712.746094000002</v>
      </c>
      <c r="F3363">
        <v>37712.746094000002</v>
      </c>
      <c r="G3363">
        <v>18115982627</v>
      </c>
    </row>
    <row r="3364" spans="1:7">
      <c r="A3364" s="12">
        <v>45261</v>
      </c>
      <c r="B3364">
        <v>37718.007812999997</v>
      </c>
      <c r="C3364">
        <v>38954.109375</v>
      </c>
      <c r="D3364">
        <v>37629.359375</v>
      </c>
      <c r="E3364">
        <v>38688.75</v>
      </c>
      <c r="F3364">
        <v>38688.75</v>
      </c>
      <c r="G3364">
        <v>23512784002</v>
      </c>
    </row>
    <row r="3365" spans="1:7">
      <c r="A3365" s="12">
        <v>45262</v>
      </c>
      <c r="B3365">
        <v>38689.277344000002</v>
      </c>
      <c r="C3365">
        <v>39678.9375</v>
      </c>
      <c r="D3365">
        <v>38652.59375</v>
      </c>
      <c r="E3365">
        <v>39476.332030999998</v>
      </c>
      <c r="F3365">
        <v>39476.332030999998</v>
      </c>
      <c r="G3365">
        <v>15534035612</v>
      </c>
    </row>
    <row r="3366" spans="1:7">
      <c r="A3366" s="12">
        <v>45263</v>
      </c>
      <c r="B3366">
        <v>39472.207030999998</v>
      </c>
      <c r="C3366">
        <v>40135.605469000002</v>
      </c>
      <c r="D3366">
        <v>39298.164062999997</v>
      </c>
      <c r="E3366">
        <v>39978.390625</v>
      </c>
      <c r="F3366">
        <v>39978.390625</v>
      </c>
      <c r="G3366">
        <v>15769696322</v>
      </c>
    </row>
    <row r="3367" spans="1:7">
      <c r="A3367" s="12">
        <v>45264</v>
      </c>
      <c r="B3367">
        <v>39978.628905999998</v>
      </c>
      <c r="C3367">
        <v>42371.75</v>
      </c>
      <c r="D3367">
        <v>39978.628905999998</v>
      </c>
      <c r="E3367">
        <v>41980.097655999998</v>
      </c>
      <c r="F3367">
        <v>41980.097655999998</v>
      </c>
      <c r="G3367">
        <v>39856129827</v>
      </c>
    </row>
    <row r="3368" spans="1:7">
      <c r="A3368" s="12">
        <v>45265</v>
      </c>
      <c r="B3368">
        <v>41986.265625</v>
      </c>
      <c r="C3368">
        <v>44408.664062999997</v>
      </c>
      <c r="D3368">
        <v>41421.148437999997</v>
      </c>
      <c r="E3368">
        <v>44080.648437999997</v>
      </c>
      <c r="F3368">
        <v>44080.648437999997</v>
      </c>
      <c r="G3368">
        <v>36312154535</v>
      </c>
    </row>
    <row r="3369" spans="1:7">
      <c r="A3369" s="12">
        <v>45266</v>
      </c>
      <c r="B3369">
        <v>44080.023437999997</v>
      </c>
      <c r="C3369">
        <v>44265.769530999998</v>
      </c>
      <c r="D3369">
        <v>43478.082030999998</v>
      </c>
      <c r="E3369">
        <v>43746.445312999997</v>
      </c>
      <c r="F3369">
        <v>43746.445312999997</v>
      </c>
      <c r="G3369">
        <v>29909761586</v>
      </c>
    </row>
    <row r="3370" spans="1:7">
      <c r="A3370" s="12">
        <v>45267</v>
      </c>
      <c r="B3370">
        <v>43769.132812999997</v>
      </c>
      <c r="C3370">
        <v>44042.589844000002</v>
      </c>
      <c r="D3370">
        <v>42880.648437999997</v>
      </c>
      <c r="E3370">
        <v>43292.664062999997</v>
      </c>
      <c r="F3370">
        <v>43292.664062999997</v>
      </c>
      <c r="G3370">
        <v>27635760671</v>
      </c>
    </row>
    <row r="3371" spans="1:7">
      <c r="A3371" s="12">
        <v>45268</v>
      </c>
      <c r="B3371">
        <v>43293.136719000002</v>
      </c>
      <c r="C3371">
        <v>44705.515625</v>
      </c>
      <c r="D3371">
        <v>43125.296875</v>
      </c>
      <c r="E3371">
        <v>44166.601562999997</v>
      </c>
      <c r="F3371">
        <v>44166.601562999997</v>
      </c>
      <c r="G3371">
        <v>24421116687</v>
      </c>
    </row>
    <row r="3372" spans="1:7">
      <c r="A3372" s="12">
        <v>45269</v>
      </c>
      <c r="B3372">
        <v>44180.019530999998</v>
      </c>
      <c r="C3372">
        <v>44361.257812999997</v>
      </c>
      <c r="D3372">
        <v>43627.597655999998</v>
      </c>
      <c r="E3372">
        <v>43725.984375</v>
      </c>
      <c r="F3372">
        <v>43725.984375</v>
      </c>
      <c r="G3372">
        <v>17368210171</v>
      </c>
    </row>
    <row r="3373" spans="1:7">
      <c r="A3373" s="12">
        <v>45270</v>
      </c>
      <c r="B3373">
        <v>43728.382812999997</v>
      </c>
      <c r="C3373">
        <v>44034.625</v>
      </c>
      <c r="D3373">
        <v>43593.285155999998</v>
      </c>
      <c r="E3373">
        <v>43779.699219000002</v>
      </c>
      <c r="F3373">
        <v>43779.699219000002</v>
      </c>
      <c r="G3373">
        <v>13000481418</v>
      </c>
    </row>
    <row r="3374" spans="1:7">
      <c r="A3374" s="12">
        <v>45271</v>
      </c>
      <c r="B3374">
        <v>43792.019530999998</v>
      </c>
      <c r="C3374">
        <v>43808.375</v>
      </c>
      <c r="D3374">
        <v>40234.578125</v>
      </c>
      <c r="E3374">
        <v>41243.832030999998</v>
      </c>
      <c r="F3374">
        <v>41243.832030999998</v>
      </c>
      <c r="G3374">
        <v>40632672038</v>
      </c>
    </row>
    <row r="3375" spans="1:7">
      <c r="A3375" s="12">
        <v>45272</v>
      </c>
      <c r="B3375">
        <v>41238.734375</v>
      </c>
      <c r="C3375">
        <v>42048.304687999997</v>
      </c>
      <c r="D3375">
        <v>40667.5625</v>
      </c>
      <c r="E3375">
        <v>41450.222655999998</v>
      </c>
      <c r="F3375">
        <v>41450.222655999998</v>
      </c>
      <c r="G3375">
        <v>24779520132</v>
      </c>
    </row>
    <row r="3376" spans="1:7">
      <c r="A3376" s="12">
        <v>45273</v>
      </c>
      <c r="B3376">
        <v>41468.464844000002</v>
      </c>
      <c r="C3376">
        <v>43429.78125</v>
      </c>
      <c r="D3376">
        <v>40676.867187999997</v>
      </c>
      <c r="E3376">
        <v>42890.742187999997</v>
      </c>
      <c r="F3376">
        <v>42890.742187999997</v>
      </c>
      <c r="G3376">
        <v>26797884674</v>
      </c>
    </row>
    <row r="3377" spans="1:7">
      <c r="A3377" s="12">
        <v>45274</v>
      </c>
      <c r="B3377">
        <v>42884.261719000002</v>
      </c>
      <c r="C3377">
        <v>43390.859375</v>
      </c>
      <c r="D3377">
        <v>41767.089844000002</v>
      </c>
      <c r="E3377">
        <v>43023.972655999998</v>
      </c>
      <c r="F3377">
        <v>43023.972655999998</v>
      </c>
      <c r="G3377">
        <v>25578530178</v>
      </c>
    </row>
    <row r="3378" spans="1:7">
      <c r="A3378" s="12">
        <v>45275</v>
      </c>
      <c r="B3378">
        <v>43028.25</v>
      </c>
      <c r="C3378">
        <v>43087.824219000002</v>
      </c>
      <c r="D3378">
        <v>41692.96875</v>
      </c>
      <c r="E3378">
        <v>41929.757812999997</v>
      </c>
      <c r="F3378">
        <v>41929.757812999997</v>
      </c>
      <c r="G3378">
        <v>19639442462</v>
      </c>
    </row>
    <row r="3379" spans="1:7">
      <c r="A3379" s="12">
        <v>45276</v>
      </c>
      <c r="B3379">
        <v>41937.742187999997</v>
      </c>
      <c r="C3379">
        <v>42664.945312999997</v>
      </c>
      <c r="D3379">
        <v>41723.113280999998</v>
      </c>
      <c r="E3379">
        <v>42240.117187999997</v>
      </c>
      <c r="F3379">
        <v>42240.117187999997</v>
      </c>
      <c r="G3379">
        <v>14386729590</v>
      </c>
    </row>
    <row r="3380" spans="1:7">
      <c r="A3380" s="12">
        <v>45277</v>
      </c>
      <c r="B3380">
        <v>42236.109375</v>
      </c>
      <c r="C3380">
        <v>42359.496094000002</v>
      </c>
      <c r="D3380">
        <v>41274.542969000002</v>
      </c>
      <c r="E3380">
        <v>41364.664062999997</v>
      </c>
      <c r="F3380">
        <v>41364.664062999997</v>
      </c>
      <c r="G3380">
        <v>16678702876</v>
      </c>
    </row>
    <row r="3381" spans="1:7">
      <c r="A3381" s="12">
        <v>45278</v>
      </c>
      <c r="B3381">
        <v>41348.203125</v>
      </c>
      <c r="C3381">
        <v>42720.296875</v>
      </c>
      <c r="D3381">
        <v>40530.257812999997</v>
      </c>
      <c r="E3381">
        <v>42623.539062999997</v>
      </c>
      <c r="F3381">
        <v>42623.539062999997</v>
      </c>
      <c r="G3381">
        <v>25224642008</v>
      </c>
    </row>
    <row r="3382" spans="1:7">
      <c r="A3382" s="12">
        <v>45279</v>
      </c>
      <c r="B3382">
        <v>42641.511719000002</v>
      </c>
      <c r="C3382">
        <v>43354.296875</v>
      </c>
      <c r="D3382">
        <v>41826.335937999997</v>
      </c>
      <c r="E3382">
        <v>42270.527344000002</v>
      </c>
      <c r="F3382">
        <v>42270.527344000002</v>
      </c>
      <c r="G3382">
        <v>23171001281</v>
      </c>
    </row>
    <row r="3383" spans="1:7">
      <c r="A3383" s="12">
        <v>45280</v>
      </c>
      <c r="B3383">
        <v>42261.300780999998</v>
      </c>
      <c r="C3383">
        <v>44275.585937999997</v>
      </c>
      <c r="D3383">
        <v>42223.816405999998</v>
      </c>
      <c r="E3383">
        <v>43652.25</v>
      </c>
      <c r="F3383">
        <v>43652.25</v>
      </c>
      <c r="G3383">
        <v>27868908174</v>
      </c>
    </row>
    <row r="3384" spans="1:7">
      <c r="A3384" s="12">
        <v>45281</v>
      </c>
      <c r="B3384">
        <v>43648.125</v>
      </c>
      <c r="C3384">
        <v>44240.667969000002</v>
      </c>
      <c r="D3384">
        <v>43330.050780999998</v>
      </c>
      <c r="E3384">
        <v>43869.152344000002</v>
      </c>
      <c r="F3384">
        <v>43869.152344000002</v>
      </c>
      <c r="G3384">
        <v>22452766169</v>
      </c>
    </row>
    <row r="3385" spans="1:7">
      <c r="A3385" s="12">
        <v>45282</v>
      </c>
      <c r="B3385">
        <v>43868.988280999998</v>
      </c>
      <c r="C3385">
        <v>44367.957030999998</v>
      </c>
      <c r="D3385">
        <v>43441.96875</v>
      </c>
      <c r="E3385">
        <v>43997.902344000002</v>
      </c>
      <c r="F3385">
        <v>43997.902344000002</v>
      </c>
      <c r="G3385">
        <v>21028503216</v>
      </c>
    </row>
    <row r="3386" spans="1:7">
      <c r="A3386" s="12">
        <v>45283</v>
      </c>
      <c r="B3386">
        <v>44012.199219000002</v>
      </c>
      <c r="C3386">
        <v>44015.699219000002</v>
      </c>
      <c r="D3386">
        <v>43351.355469000002</v>
      </c>
      <c r="E3386">
        <v>43739.542969000002</v>
      </c>
      <c r="F3386">
        <v>43739.542969000002</v>
      </c>
      <c r="G3386">
        <v>13507796558</v>
      </c>
    </row>
    <row r="3387" spans="1:7">
      <c r="A3387" s="12">
        <v>45284</v>
      </c>
      <c r="B3387">
        <v>43728.367187999997</v>
      </c>
      <c r="C3387">
        <v>43945.523437999997</v>
      </c>
      <c r="D3387">
        <v>42786.917969000002</v>
      </c>
      <c r="E3387">
        <v>43016.117187999997</v>
      </c>
      <c r="F3387">
        <v>43016.117187999997</v>
      </c>
      <c r="G3387">
        <v>18830554085</v>
      </c>
    </row>
    <row r="3388" spans="1:7">
      <c r="A3388" s="12">
        <v>45285</v>
      </c>
      <c r="B3388">
        <v>43010.574219000002</v>
      </c>
      <c r="C3388">
        <v>43765.09375</v>
      </c>
      <c r="D3388">
        <v>42765.769530999998</v>
      </c>
      <c r="E3388">
        <v>43613.140625</v>
      </c>
      <c r="F3388">
        <v>43613.140625</v>
      </c>
      <c r="G3388">
        <v>21115795370</v>
      </c>
    </row>
    <row r="3389" spans="1:7">
      <c r="A3389" s="12">
        <v>45286</v>
      </c>
      <c r="B3389">
        <v>43599.847655999998</v>
      </c>
      <c r="C3389">
        <v>43603.175780999998</v>
      </c>
      <c r="D3389">
        <v>41676.488280999998</v>
      </c>
      <c r="E3389">
        <v>42520.402344000002</v>
      </c>
      <c r="F3389">
        <v>42520.402344000002</v>
      </c>
      <c r="G3389">
        <v>30026850982</v>
      </c>
    </row>
    <row r="3390" spans="1:7">
      <c r="A3390" s="12">
        <v>45287</v>
      </c>
      <c r="B3390">
        <v>42518.46875</v>
      </c>
      <c r="C3390">
        <v>43683.160155999998</v>
      </c>
      <c r="D3390">
        <v>42167.582030999998</v>
      </c>
      <c r="E3390">
        <v>43442.855469000002</v>
      </c>
      <c r="F3390">
        <v>43442.855469000002</v>
      </c>
      <c r="G3390">
        <v>25260941032</v>
      </c>
    </row>
    <row r="3391" spans="1:7">
      <c r="A3391" s="12">
        <v>45288</v>
      </c>
      <c r="B3391">
        <v>43468.199219000002</v>
      </c>
      <c r="C3391">
        <v>43804.78125</v>
      </c>
      <c r="D3391">
        <v>42318.550780999998</v>
      </c>
      <c r="E3391">
        <v>42627.855469000002</v>
      </c>
      <c r="F3391">
        <v>42627.855469000002</v>
      </c>
      <c r="G3391">
        <v>22992093014</v>
      </c>
    </row>
    <row r="3392" spans="1:7">
      <c r="A3392" s="12">
        <v>45289</v>
      </c>
      <c r="B3392">
        <v>42614.644530999998</v>
      </c>
      <c r="C3392">
        <v>43124.324219000002</v>
      </c>
      <c r="D3392">
        <v>41424.0625</v>
      </c>
      <c r="E3392">
        <v>42099.402344000002</v>
      </c>
      <c r="F3392">
        <v>42099.402344000002</v>
      </c>
      <c r="G3392">
        <v>26000021055</v>
      </c>
    </row>
    <row r="3393" spans="1:7">
      <c r="A3393" s="12">
        <v>45290</v>
      </c>
      <c r="B3393">
        <v>42091.753905999998</v>
      </c>
      <c r="C3393">
        <v>42584.125</v>
      </c>
      <c r="D3393">
        <v>41556.226562999997</v>
      </c>
      <c r="E3393">
        <v>42156.902344000002</v>
      </c>
      <c r="F3393">
        <v>42156.902344000002</v>
      </c>
      <c r="G3393">
        <v>16013925945</v>
      </c>
    </row>
    <row r="3394" spans="1:7">
      <c r="A3394" s="12">
        <v>45291</v>
      </c>
      <c r="B3394">
        <v>42152.097655999998</v>
      </c>
      <c r="C3394">
        <v>42860.9375</v>
      </c>
      <c r="D3394">
        <v>41998.253905999998</v>
      </c>
      <c r="E3394">
        <v>42265.1875</v>
      </c>
      <c r="F3394">
        <v>42265.1875</v>
      </c>
      <c r="G3394">
        <v>16397498810</v>
      </c>
    </row>
    <row r="3395" spans="1:7">
      <c r="A3395" s="12">
        <v>45292</v>
      </c>
      <c r="B3395">
        <v>42280.234375</v>
      </c>
      <c r="C3395">
        <v>44175.4375</v>
      </c>
      <c r="D3395">
        <v>42214.976562999997</v>
      </c>
      <c r="E3395">
        <v>44167.332030999998</v>
      </c>
      <c r="F3395">
        <v>44167.332030999998</v>
      </c>
      <c r="G3395">
        <v>18426978443</v>
      </c>
    </row>
    <row r="3396" spans="1:7">
      <c r="A3396" s="12">
        <v>45293</v>
      </c>
      <c r="B3396">
        <v>44187.140625</v>
      </c>
      <c r="C3396">
        <v>45899.707030999998</v>
      </c>
      <c r="D3396">
        <v>44176.949219000002</v>
      </c>
      <c r="E3396">
        <v>44957.96875</v>
      </c>
      <c r="F3396">
        <v>44957.96875</v>
      </c>
      <c r="G3396">
        <v>39335274536</v>
      </c>
    </row>
    <row r="3397" spans="1:7">
      <c r="A3397" s="12">
        <v>45294</v>
      </c>
      <c r="B3397">
        <v>44961.601562999997</v>
      </c>
      <c r="C3397">
        <v>45503.242187999997</v>
      </c>
      <c r="D3397">
        <v>40813.535155999998</v>
      </c>
      <c r="E3397">
        <v>42848.175780999998</v>
      </c>
      <c r="F3397">
        <v>42848.175780999998</v>
      </c>
      <c r="G3397">
        <v>46342323118</v>
      </c>
    </row>
    <row r="3398" spans="1:7">
      <c r="A3398" s="12">
        <v>45295</v>
      </c>
      <c r="B3398">
        <v>42855.816405999998</v>
      </c>
      <c r="C3398">
        <v>44770.023437999997</v>
      </c>
      <c r="D3398">
        <v>42675.175780999998</v>
      </c>
      <c r="E3398">
        <v>44179.921875</v>
      </c>
      <c r="F3398">
        <v>44179.921875</v>
      </c>
      <c r="G3398">
        <v>30448091210</v>
      </c>
    </row>
    <row r="3399" spans="1:7">
      <c r="A3399" s="12">
        <v>45296</v>
      </c>
      <c r="B3399">
        <v>44192.980469000002</v>
      </c>
      <c r="C3399">
        <v>44353.285155999998</v>
      </c>
      <c r="D3399">
        <v>42784.71875</v>
      </c>
      <c r="E3399">
        <v>44162.691405999998</v>
      </c>
      <c r="F3399">
        <v>44162.691405999998</v>
      </c>
      <c r="G3399">
        <v>32336029347</v>
      </c>
    </row>
    <row r="3400" spans="1:7">
      <c r="A3400" s="12">
        <v>45297</v>
      </c>
      <c r="B3400">
        <v>44178.953125</v>
      </c>
      <c r="C3400">
        <v>44227.632812999997</v>
      </c>
      <c r="D3400">
        <v>43475.15625</v>
      </c>
      <c r="E3400">
        <v>43989.195312999997</v>
      </c>
      <c r="F3400">
        <v>43989.195312999997</v>
      </c>
      <c r="G3400">
        <v>16092503468</v>
      </c>
    </row>
    <row r="3401" spans="1:7">
      <c r="A3401" s="12">
        <v>45298</v>
      </c>
      <c r="B3401">
        <v>43998.464844000002</v>
      </c>
      <c r="C3401">
        <v>44495.570312999997</v>
      </c>
      <c r="D3401">
        <v>43662.230469000002</v>
      </c>
      <c r="E3401">
        <v>43943.097655999998</v>
      </c>
      <c r="F3401">
        <v>43943.097655999998</v>
      </c>
      <c r="G3401">
        <v>19330573863</v>
      </c>
    </row>
    <row r="3402" spans="1:7">
      <c r="A3402" s="12">
        <v>45299</v>
      </c>
      <c r="B3402">
        <v>43948.707030999998</v>
      </c>
      <c r="C3402">
        <v>47218</v>
      </c>
      <c r="D3402">
        <v>43244.082030999998</v>
      </c>
      <c r="E3402">
        <v>46970.503905999998</v>
      </c>
      <c r="F3402">
        <v>46970.503905999998</v>
      </c>
      <c r="G3402">
        <v>42746192015</v>
      </c>
    </row>
    <row r="3403" spans="1:7">
      <c r="A3403" s="12">
        <v>45300</v>
      </c>
      <c r="B3403">
        <v>46987.640625</v>
      </c>
      <c r="C3403">
        <v>47893.699219000002</v>
      </c>
      <c r="D3403">
        <v>45244.714844000002</v>
      </c>
      <c r="E3403">
        <v>46139.730469000002</v>
      </c>
      <c r="F3403">
        <v>46139.730469000002</v>
      </c>
      <c r="G3403">
        <v>39821290992</v>
      </c>
    </row>
    <row r="3404" spans="1:7">
      <c r="A3404" s="12">
        <v>45301</v>
      </c>
      <c r="B3404">
        <v>46121.539062999997</v>
      </c>
      <c r="C3404">
        <v>47647.222655999998</v>
      </c>
      <c r="D3404">
        <v>44483.152344000002</v>
      </c>
      <c r="E3404">
        <v>46627.777344000002</v>
      </c>
      <c r="F3404">
        <v>46627.777344000002</v>
      </c>
      <c r="G3404">
        <v>50114613298</v>
      </c>
    </row>
    <row r="3405" spans="1:7">
      <c r="A3405" s="12">
        <v>45302</v>
      </c>
      <c r="B3405">
        <v>46656.074219000002</v>
      </c>
      <c r="C3405">
        <v>48969.371094000002</v>
      </c>
      <c r="D3405">
        <v>45678.644530999998</v>
      </c>
      <c r="E3405">
        <v>46368.585937999997</v>
      </c>
      <c r="F3405">
        <v>46368.585937999997</v>
      </c>
      <c r="G3405">
        <v>45833734549</v>
      </c>
    </row>
    <row r="3406" spans="1:7">
      <c r="A3406" s="12">
        <v>45303</v>
      </c>
      <c r="B3406">
        <v>46354.792969000002</v>
      </c>
      <c r="C3406">
        <v>46498.136719000002</v>
      </c>
      <c r="D3406">
        <v>41903.769530999998</v>
      </c>
      <c r="E3406">
        <v>42853.167969000002</v>
      </c>
      <c r="F3406">
        <v>42853.167969000002</v>
      </c>
      <c r="G3406">
        <v>43332698900</v>
      </c>
    </row>
    <row r="3407" spans="1:7">
      <c r="A3407" s="12">
        <v>45304</v>
      </c>
      <c r="B3407">
        <v>42799.445312999997</v>
      </c>
      <c r="C3407">
        <v>43234.660155999998</v>
      </c>
      <c r="D3407">
        <v>42464.144530999998</v>
      </c>
      <c r="E3407">
        <v>42842.382812999997</v>
      </c>
      <c r="F3407">
        <v>42842.382812999997</v>
      </c>
      <c r="G3407">
        <v>20601860469</v>
      </c>
    </row>
    <row r="3408" spans="1:7">
      <c r="A3408" s="12">
        <v>45305</v>
      </c>
      <c r="B3408">
        <v>42842.261719000002</v>
      </c>
      <c r="C3408">
        <v>43065.597655999998</v>
      </c>
      <c r="D3408">
        <v>41724.613280999998</v>
      </c>
      <c r="E3408">
        <v>41796.269530999998</v>
      </c>
      <c r="F3408">
        <v>41796.269530999998</v>
      </c>
      <c r="G3408">
        <v>17521429522</v>
      </c>
    </row>
    <row r="3409" spans="1:7">
      <c r="A3409" s="12">
        <v>45306</v>
      </c>
      <c r="B3409">
        <v>41715.066405999998</v>
      </c>
      <c r="C3409">
        <v>43319.722655999998</v>
      </c>
      <c r="D3409">
        <v>41705.417969000002</v>
      </c>
      <c r="E3409">
        <v>42511.96875</v>
      </c>
      <c r="F3409">
        <v>42511.96875</v>
      </c>
      <c r="G3409">
        <v>22320220558</v>
      </c>
    </row>
    <row r="3410" spans="1:7">
      <c r="A3410" s="12">
        <v>45307</v>
      </c>
      <c r="B3410">
        <v>42499.335937999997</v>
      </c>
      <c r="C3410">
        <v>43566.273437999997</v>
      </c>
      <c r="D3410">
        <v>42085.996094000002</v>
      </c>
      <c r="E3410">
        <v>43154.945312999997</v>
      </c>
      <c r="F3410">
        <v>43154.945312999997</v>
      </c>
      <c r="G3410">
        <v>24062872740</v>
      </c>
    </row>
    <row r="3411" spans="1:7">
      <c r="A3411" s="12">
        <v>45308</v>
      </c>
      <c r="B3411">
        <v>43132.101562999997</v>
      </c>
      <c r="C3411">
        <v>43189.890625</v>
      </c>
      <c r="D3411">
        <v>42189.308594000002</v>
      </c>
      <c r="E3411">
        <v>42742.652344000002</v>
      </c>
      <c r="F3411">
        <v>42742.652344000002</v>
      </c>
      <c r="G3411">
        <v>20851232595</v>
      </c>
    </row>
    <row r="3412" spans="1:7">
      <c r="A3412" s="12">
        <v>45309</v>
      </c>
      <c r="B3412">
        <v>42742.3125</v>
      </c>
      <c r="C3412">
        <v>42876.347655999998</v>
      </c>
      <c r="D3412">
        <v>40631.171875</v>
      </c>
      <c r="E3412">
        <v>41262.058594000002</v>
      </c>
      <c r="F3412">
        <v>41262.058594000002</v>
      </c>
      <c r="G3412">
        <v>25218357242</v>
      </c>
    </row>
    <row r="3413" spans="1:7">
      <c r="A3413" s="12">
        <v>45310</v>
      </c>
      <c r="B3413">
        <v>41278.460937999997</v>
      </c>
      <c r="C3413">
        <v>42134.160155999998</v>
      </c>
      <c r="D3413">
        <v>40297.457030999998</v>
      </c>
      <c r="E3413">
        <v>41618.40625</v>
      </c>
      <c r="F3413">
        <v>41618.40625</v>
      </c>
      <c r="G3413">
        <v>25752407154</v>
      </c>
    </row>
    <row r="3414" spans="1:7">
      <c r="A3414" s="12">
        <v>45311</v>
      </c>
      <c r="B3414">
        <v>41624.589844000002</v>
      </c>
      <c r="C3414">
        <v>41877.894530999998</v>
      </c>
      <c r="D3414">
        <v>41446.824219000002</v>
      </c>
      <c r="E3414">
        <v>41665.585937999997</v>
      </c>
      <c r="F3414">
        <v>41665.585937999997</v>
      </c>
      <c r="G3414">
        <v>11586690904</v>
      </c>
    </row>
    <row r="3415" spans="1:7">
      <c r="A3415" s="12">
        <v>45312</v>
      </c>
      <c r="B3415">
        <v>41671.488280999998</v>
      </c>
      <c r="C3415">
        <v>41855.367187999997</v>
      </c>
      <c r="D3415">
        <v>41497.007812999997</v>
      </c>
      <c r="E3415">
        <v>41545.785155999998</v>
      </c>
      <c r="F3415">
        <v>41545.785155999998</v>
      </c>
      <c r="G3415">
        <v>9344043642</v>
      </c>
    </row>
    <row r="3416" spans="1:7">
      <c r="A3416" s="12">
        <v>45313</v>
      </c>
      <c r="B3416">
        <v>41553.652344000002</v>
      </c>
      <c r="C3416">
        <v>41651.207030999998</v>
      </c>
      <c r="D3416">
        <v>39450.117187999997</v>
      </c>
      <c r="E3416">
        <v>39507.367187999997</v>
      </c>
      <c r="F3416">
        <v>39507.367187999997</v>
      </c>
      <c r="G3416">
        <v>31338708143</v>
      </c>
    </row>
    <row r="3417" spans="1:7">
      <c r="A3417" s="12">
        <v>45314</v>
      </c>
      <c r="B3417">
        <v>39518.714844000002</v>
      </c>
      <c r="C3417">
        <v>40127.351562999997</v>
      </c>
      <c r="D3417">
        <v>38521.894530999998</v>
      </c>
      <c r="E3417">
        <v>39845.550780999998</v>
      </c>
      <c r="F3417">
        <v>39845.550780999998</v>
      </c>
      <c r="G3417">
        <v>29244553045</v>
      </c>
    </row>
    <row r="3418" spans="1:7">
      <c r="A3418" s="12">
        <v>45315</v>
      </c>
      <c r="B3418">
        <v>39877.59375</v>
      </c>
      <c r="C3418">
        <v>40483.785155999998</v>
      </c>
      <c r="D3418">
        <v>39508.796875</v>
      </c>
      <c r="E3418">
        <v>40077.074219000002</v>
      </c>
      <c r="F3418">
        <v>40077.074219000002</v>
      </c>
      <c r="G3418">
        <v>22359526178</v>
      </c>
    </row>
    <row r="3419" spans="1:7">
      <c r="A3419" s="12">
        <v>45316</v>
      </c>
      <c r="B3419">
        <v>40075.550780999998</v>
      </c>
      <c r="C3419">
        <v>40254.480469000002</v>
      </c>
      <c r="D3419">
        <v>39545.664062999997</v>
      </c>
      <c r="E3419">
        <v>39933.808594000002</v>
      </c>
      <c r="F3419">
        <v>39933.808594000002</v>
      </c>
      <c r="G3419">
        <v>18491782013</v>
      </c>
    </row>
    <row r="3420" spans="1:7">
      <c r="A3420" s="12">
        <v>45317</v>
      </c>
      <c r="B3420">
        <v>39936.816405999998</v>
      </c>
      <c r="C3420">
        <v>42209.386719000002</v>
      </c>
      <c r="D3420">
        <v>39825.691405999998</v>
      </c>
      <c r="E3420">
        <v>41816.871094000002</v>
      </c>
      <c r="F3420">
        <v>41816.871094000002</v>
      </c>
      <c r="G3420">
        <v>25598119893</v>
      </c>
    </row>
    <row r="3421" spans="1:7">
      <c r="A3421" s="12">
        <v>45318</v>
      </c>
      <c r="B3421">
        <v>41815.625</v>
      </c>
      <c r="C3421">
        <v>42195.632812999997</v>
      </c>
      <c r="D3421">
        <v>41431.28125</v>
      </c>
      <c r="E3421">
        <v>42120.054687999997</v>
      </c>
      <c r="F3421">
        <v>42120.054687999997</v>
      </c>
      <c r="G3421">
        <v>11422941934</v>
      </c>
    </row>
    <row r="3422" spans="1:7">
      <c r="A3422" s="12">
        <v>45319</v>
      </c>
      <c r="B3422">
        <v>42126.125</v>
      </c>
      <c r="C3422">
        <v>42797.175780999998</v>
      </c>
      <c r="D3422">
        <v>41696.910155999998</v>
      </c>
      <c r="E3422">
        <v>42035.59375</v>
      </c>
      <c r="F3422">
        <v>42035.59375</v>
      </c>
      <c r="G3422">
        <v>16858971687</v>
      </c>
    </row>
    <row r="3423" spans="1:7">
      <c r="A3423" s="12">
        <v>45320</v>
      </c>
      <c r="B3423">
        <v>42030.914062999997</v>
      </c>
      <c r="C3423">
        <v>43305.867187999997</v>
      </c>
      <c r="D3423">
        <v>41818.332030999998</v>
      </c>
      <c r="E3423">
        <v>43288.246094000002</v>
      </c>
      <c r="F3423">
        <v>43288.246094000002</v>
      </c>
      <c r="G3423">
        <v>20668476578</v>
      </c>
    </row>
    <row r="3424" spans="1:7">
      <c r="A3424" s="12">
        <v>45321</v>
      </c>
      <c r="B3424">
        <v>43300.226562999997</v>
      </c>
      <c r="C3424">
        <v>43838.945312999997</v>
      </c>
      <c r="D3424">
        <v>42711.371094000002</v>
      </c>
      <c r="E3424">
        <v>42952.609375</v>
      </c>
      <c r="F3424">
        <v>42952.609375</v>
      </c>
      <c r="G3424">
        <v>23842814518</v>
      </c>
    </row>
    <row r="3425" spans="1:7">
      <c r="A3425" s="12">
        <v>45322</v>
      </c>
      <c r="B3425">
        <v>42946.25</v>
      </c>
      <c r="C3425">
        <v>43717.40625</v>
      </c>
      <c r="D3425">
        <v>42298.945312999997</v>
      </c>
      <c r="E3425">
        <v>42582.605469000002</v>
      </c>
      <c r="F3425">
        <v>42582.605469000002</v>
      </c>
      <c r="G3425">
        <v>24673628793</v>
      </c>
    </row>
    <row r="3426" spans="1:7">
      <c r="A3426" s="12">
        <v>45323</v>
      </c>
      <c r="B3426">
        <v>42569.761719000002</v>
      </c>
      <c r="C3426">
        <v>43243.167969000002</v>
      </c>
      <c r="D3426">
        <v>41879.191405999998</v>
      </c>
      <c r="E3426">
        <v>43075.773437999997</v>
      </c>
      <c r="F3426">
        <v>43075.773437999997</v>
      </c>
      <c r="G3426">
        <v>21423953779</v>
      </c>
    </row>
    <row r="3427" spans="1:7">
      <c r="A3427" s="12">
        <v>45324</v>
      </c>
      <c r="B3427">
        <v>43077.640625</v>
      </c>
      <c r="C3427">
        <v>43422.488280999998</v>
      </c>
      <c r="D3427">
        <v>42584.335937999997</v>
      </c>
      <c r="E3427">
        <v>43185.859375</v>
      </c>
      <c r="F3427">
        <v>43185.859375</v>
      </c>
      <c r="G3427">
        <v>18603843039</v>
      </c>
    </row>
    <row r="3428" spans="1:7">
      <c r="A3428" s="12">
        <v>45325</v>
      </c>
      <c r="B3428">
        <v>43184.964844000002</v>
      </c>
      <c r="C3428">
        <v>43359.941405999998</v>
      </c>
      <c r="D3428">
        <v>42890.808594000002</v>
      </c>
      <c r="E3428">
        <v>42992.25</v>
      </c>
      <c r="F3428">
        <v>42992.25</v>
      </c>
      <c r="G3428">
        <v>11169245236</v>
      </c>
    </row>
    <row r="3429" spans="1:7">
      <c r="A3429" s="12">
        <v>45326</v>
      </c>
      <c r="B3429">
        <v>42994.941405999998</v>
      </c>
      <c r="C3429">
        <v>43097.644530999998</v>
      </c>
      <c r="D3429">
        <v>42374.832030999998</v>
      </c>
      <c r="E3429">
        <v>42583.582030999998</v>
      </c>
      <c r="F3429">
        <v>42583.582030999998</v>
      </c>
      <c r="G3429">
        <v>14802225490</v>
      </c>
    </row>
    <row r="3430" spans="1:7">
      <c r="A3430" s="12">
        <v>45327</v>
      </c>
      <c r="B3430">
        <v>42577.621094000002</v>
      </c>
      <c r="C3430">
        <v>43494.25</v>
      </c>
      <c r="D3430">
        <v>42264.816405999998</v>
      </c>
      <c r="E3430">
        <v>42658.667969000002</v>
      </c>
      <c r="F3430">
        <v>42658.667969000002</v>
      </c>
      <c r="G3430">
        <v>18715487317</v>
      </c>
    </row>
    <row r="3431" spans="1:7">
      <c r="A3431" s="12">
        <v>45328</v>
      </c>
      <c r="B3431">
        <v>42657.390625</v>
      </c>
      <c r="C3431">
        <v>43344.148437999997</v>
      </c>
      <c r="D3431">
        <v>42529.019530999998</v>
      </c>
      <c r="E3431">
        <v>43084.671875</v>
      </c>
      <c r="F3431">
        <v>43084.671875</v>
      </c>
      <c r="G3431">
        <v>16798476726</v>
      </c>
    </row>
    <row r="3432" spans="1:7">
      <c r="A3432" s="12">
        <v>45329</v>
      </c>
      <c r="B3432">
        <v>43090.019530999998</v>
      </c>
      <c r="C3432">
        <v>44341.949219000002</v>
      </c>
      <c r="D3432">
        <v>42775.957030999998</v>
      </c>
      <c r="E3432">
        <v>44318.222655999998</v>
      </c>
      <c r="F3432">
        <v>44318.222655999998</v>
      </c>
      <c r="G3432">
        <v>21126587775</v>
      </c>
    </row>
    <row r="3433" spans="1:7">
      <c r="A3433" s="12">
        <v>45330</v>
      </c>
      <c r="B3433">
        <v>44332.125</v>
      </c>
      <c r="C3433">
        <v>45575.839844000002</v>
      </c>
      <c r="D3433">
        <v>44332.125</v>
      </c>
      <c r="E3433">
        <v>45301.566405999998</v>
      </c>
      <c r="F3433">
        <v>45301.566405999998</v>
      </c>
      <c r="G3433">
        <v>26154524080</v>
      </c>
    </row>
    <row r="3434" spans="1:7">
      <c r="A3434" s="12">
        <v>45331</v>
      </c>
      <c r="B3434">
        <v>45297.382812999997</v>
      </c>
      <c r="C3434">
        <v>48152.496094000002</v>
      </c>
      <c r="D3434">
        <v>45260.824219000002</v>
      </c>
      <c r="E3434">
        <v>47147.199219000002</v>
      </c>
      <c r="F3434">
        <v>47147.199219000002</v>
      </c>
      <c r="G3434">
        <v>39316770844</v>
      </c>
    </row>
    <row r="3435" spans="1:7">
      <c r="A3435" s="12">
        <v>45332</v>
      </c>
      <c r="B3435">
        <v>47153.527344000002</v>
      </c>
      <c r="C3435">
        <v>48146.171875</v>
      </c>
      <c r="D3435">
        <v>46905.320312999997</v>
      </c>
      <c r="E3435">
        <v>47771.277344000002</v>
      </c>
      <c r="F3435">
        <v>47771.277344000002</v>
      </c>
      <c r="G3435">
        <v>16398681570</v>
      </c>
    </row>
    <row r="3436" spans="1:7">
      <c r="A3436" s="12">
        <v>45333</v>
      </c>
      <c r="B3436">
        <v>47768.96875</v>
      </c>
      <c r="C3436">
        <v>48535.9375</v>
      </c>
      <c r="D3436">
        <v>47617.40625</v>
      </c>
      <c r="E3436">
        <v>48293.917969000002</v>
      </c>
      <c r="F3436">
        <v>48293.917969000002</v>
      </c>
      <c r="G3436">
        <v>19315867136</v>
      </c>
    </row>
    <row r="3437" spans="1:7">
      <c r="A3437" s="12">
        <v>45334</v>
      </c>
      <c r="B3437">
        <v>48296.386719000002</v>
      </c>
      <c r="C3437">
        <v>50280.476562999997</v>
      </c>
      <c r="D3437">
        <v>47745.761719000002</v>
      </c>
      <c r="E3437">
        <v>49958.222655999998</v>
      </c>
      <c r="F3437">
        <v>49958.222655999998</v>
      </c>
      <c r="G3437">
        <v>34511985805</v>
      </c>
    </row>
    <row r="3438" spans="1:7">
      <c r="A3438" s="12">
        <v>45335</v>
      </c>
      <c r="B3438">
        <v>49941.359375</v>
      </c>
      <c r="C3438">
        <v>50358.390625</v>
      </c>
      <c r="D3438">
        <v>48406.496094000002</v>
      </c>
      <c r="E3438">
        <v>49742.441405999998</v>
      </c>
      <c r="F3438">
        <v>49742.441405999998</v>
      </c>
      <c r="G3438">
        <v>35593051468</v>
      </c>
    </row>
    <row r="3439" spans="1:7">
      <c r="A3439" s="12">
        <v>45336</v>
      </c>
      <c r="B3439">
        <v>49733.445312999997</v>
      </c>
      <c r="C3439">
        <v>52021.371094000002</v>
      </c>
      <c r="D3439">
        <v>49296.832030999998</v>
      </c>
      <c r="E3439">
        <v>51826.695312999997</v>
      </c>
      <c r="F3439">
        <v>51826.695312999997</v>
      </c>
      <c r="G3439">
        <v>39105608050</v>
      </c>
    </row>
    <row r="3440" spans="1:7">
      <c r="A3440" s="12">
        <v>45337</v>
      </c>
      <c r="B3440">
        <v>51836.785155999998</v>
      </c>
      <c r="C3440">
        <v>52820.066405999998</v>
      </c>
      <c r="D3440">
        <v>51371.628905999998</v>
      </c>
      <c r="E3440">
        <v>51938.554687999997</v>
      </c>
      <c r="F3440">
        <v>51938.554687999997</v>
      </c>
      <c r="G3440">
        <v>38564360533</v>
      </c>
    </row>
    <row r="3441" spans="1:7">
      <c r="A3441" s="12">
        <v>45338</v>
      </c>
      <c r="B3441">
        <v>51937.726562999997</v>
      </c>
      <c r="C3441">
        <v>52537.96875</v>
      </c>
      <c r="D3441">
        <v>51641.367187999997</v>
      </c>
      <c r="E3441">
        <v>52160.203125</v>
      </c>
      <c r="F3441">
        <v>52160.203125</v>
      </c>
      <c r="G3441">
        <v>28180567298</v>
      </c>
    </row>
    <row r="3442" spans="1:7">
      <c r="A3442" s="12">
        <v>45339</v>
      </c>
      <c r="B3442">
        <v>52161.675780999998</v>
      </c>
      <c r="C3442">
        <v>52191.914062999997</v>
      </c>
      <c r="D3442">
        <v>50669.667969000002</v>
      </c>
      <c r="E3442">
        <v>51662.996094000002</v>
      </c>
      <c r="F3442">
        <v>51662.996094000002</v>
      </c>
      <c r="G3442">
        <v>20009091006</v>
      </c>
    </row>
    <row r="3443" spans="1:7">
      <c r="A3443" s="12">
        <v>45340</v>
      </c>
      <c r="B3443">
        <v>51661.96875</v>
      </c>
      <c r="C3443">
        <v>52356.964844000002</v>
      </c>
      <c r="D3443">
        <v>51233.707030999998</v>
      </c>
      <c r="E3443">
        <v>52122.546875</v>
      </c>
      <c r="F3443">
        <v>52122.546875</v>
      </c>
      <c r="G3443">
        <v>17595377311</v>
      </c>
    </row>
    <row r="3444" spans="1:7">
      <c r="A3444" s="12">
        <v>45341</v>
      </c>
      <c r="B3444">
        <v>52134.8125</v>
      </c>
      <c r="C3444">
        <v>52483.324219000002</v>
      </c>
      <c r="D3444">
        <v>51711.820312999997</v>
      </c>
      <c r="E3444">
        <v>51779.144530999998</v>
      </c>
      <c r="F3444">
        <v>51779.144530999998</v>
      </c>
      <c r="G3444">
        <v>21362184346</v>
      </c>
    </row>
    <row r="3445" spans="1:7">
      <c r="A3445" s="12">
        <v>45342</v>
      </c>
      <c r="B3445">
        <v>51777.726562999997</v>
      </c>
      <c r="C3445">
        <v>52945.050780999998</v>
      </c>
      <c r="D3445">
        <v>50792.3125</v>
      </c>
      <c r="E3445">
        <v>52284.875</v>
      </c>
      <c r="F3445">
        <v>52284.875</v>
      </c>
      <c r="G3445">
        <v>33353758256</v>
      </c>
    </row>
    <row r="3446" spans="1:7">
      <c r="A3446" s="12">
        <v>45343</v>
      </c>
      <c r="B3446">
        <v>52273.535155999998</v>
      </c>
      <c r="C3446">
        <v>52368.816405999998</v>
      </c>
      <c r="D3446">
        <v>50671.757812999997</v>
      </c>
      <c r="E3446">
        <v>51839.179687999997</v>
      </c>
      <c r="F3446">
        <v>51839.179687999997</v>
      </c>
      <c r="G3446">
        <v>28624907020</v>
      </c>
    </row>
    <row r="3447" spans="1:7">
      <c r="A3447" s="12">
        <v>45344</v>
      </c>
      <c r="B3447">
        <v>51854.644530999998</v>
      </c>
      <c r="C3447">
        <v>52009.613280999998</v>
      </c>
      <c r="D3447">
        <v>50926.292969000002</v>
      </c>
      <c r="E3447">
        <v>51304.972655999998</v>
      </c>
      <c r="F3447">
        <v>51304.972655999998</v>
      </c>
      <c r="G3447">
        <v>25413900611</v>
      </c>
    </row>
    <row r="3448" spans="1:7">
      <c r="A3448" s="12">
        <v>45345</v>
      </c>
      <c r="B3448">
        <v>51283.90625</v>
      </c>
      <c r="C3448">
        <v>51497.933594000002</v>
      </c>
      <c r="D3448">
        <v>50561.777344000002</v>
      </c>
      <c r="E3448">
        <v>50731.949219000002</v>
      </c>
      <c r="F3448">
        <v>50731.949219000002</v>
      </c>
      <c r="G3448">
        <v>21427078270</v>
      </c>
    </row>
    <row r="3449" spans="1:7">
      <c r="A3449" s="12">
        <v>45346</v>
      </c>
      <c r="B3449">
        <v>50736.371094000002</v>
      </c>
      <c r="C3449">
        <v>51684.195312999997</v>
      </c>
      <c r="D3449">
        <v>50585.445312999997</v>
      </c>
      <c r="E3449">
        <v>51571.101562999997</v>
      </c>
      <c r="F3449">
        <v>51571.101562999997</v>
      </c>
      <c r="G3449">
        <v>15174077879</v>
      </c>
    </row>
    <row r="3450" spans="1:7">
      <c r="A3450" s="12">
        <v>45347</v>
      </c>
      <c r="B3450">
        <v>51565.214844000002</v>
      </c>
      <c r="C3450">
        <v>51950.027344000002</v>
      </c>
      <c r="D3450">
        <v>51306.171875</v>
      </c>
      <c r="E3450">
        <v>51733.238280999998</v>
      </c>
      <c r="F3450">
        <v>51733.238280999998</v>
      </c>
      <c r="G3450">
        <v>15413239245</v>
      </c>
    </row>
    <row r="3451" spans="1:7">
      <c r="A3451" s="12">
        <v>45348</v>
      </c>
      <c r="B3451">
        <v>51730.539062999997</v>
      </c>
      <c r="C3451">
        <v>54938.175780999998</v>
      </c>
      <c r="D3451">
        <v>50931.03125</v>
      </c>
      <c r="E3451">
        <v>54522.402344000002</v>
      </c>
      <c r="F3451">
        <v>54522.402344000002</v>
      </c>
      <c r="G3451">
        <v>34074411896</v>
      </c>
    </row>
    <row r="3452" spans="1:7">
      <c r="A3452" s="12">
        <v>45349</v>
      </c>
      <c r="B3452">
        <v>54519.363280999998</v>
      </c>
      <c r="C3452">
        <v>57537.839844000002</v>
      </c>
      <c r="D3452">
        <v>54484.199219000002</v>
      </c>
      <c r="E3452">
        <v>57085.371094000002</v>
      </c>
      <c r="F3452">
        <v>57085.371094000002</v>
      </c>
      <c r="G3452">
        <v>49756832031</v>
      </c>
    </row>
    <row r="3453" spans="1:7">
      <c r="A3453" s="12">
        <v>45350</v>
      </c>
      <c r="B3453">
        <v>57071.097655999998</v>
      </c>
      <c r="C3453">
        <v>63913.132812999997</v>
      </c>
      <c r="D3453">
        <v>56738.425780999998</v>
      </c>
      <c r="E3453">
        <v>62504.789062999997</v>
      </c>
      <c r="F3453">
        <v>62504.789062999997</v>
      </c>
      <c r="G3453">
        <v>83239156760</v>
      </c>
    </row>
    <row r="3454" spans="1:7">
      <c r="A3454" s="12">
        <v>45351</v>
      </c>
      <c r="B3454">
        <v>62499.183594000002</v>
      </c>
      <c r="C3454">
        <v>63585.644530999998</v>
      </c>
      <c r="D3454">
        <v>60498.730469000002</v>
      </c>
      <c r="E3454">
        <v>61198.382812999997</v>
      </c>
      <c r="F3454">
        <v>61198.382812999997</v>
      </c>
      <c r="G3454">
        <v>65496611844</v>
      </c>
    </row>
    <row r="3455" spans="1:7">
      <c r="A3455" s="12">
        <v>45352</v>
      </c>
      <c r="B3455">
        <v>61168.0625</v>
      </c>
      <c r="C3455">
        <v>63155.101562999997</v>
      </c>
      <c r="D3455">
        <v>60802.527344000002</v>
      </c>
      <c r="E3455">
        <v>62440.632812999997</v>
      </c>
      <c r="F3455">
        <v>62440.632812999997</v>
      </c>
      <c r="G3455">
        <v>40186368423</v>
      </c>
    </row>
    <row r="3456" spans="1:7">
      <c r="A3456" s="12">
        <v>45353</v>
      </c>
      <c r="B3456">
        <v>62431.652344000002</v>
      </c>
      <c r="C3456">
        <v>62458.699219000002</v>
      </c>
      <c r="D3456">
        <v>61657.289062999997</v>
      </c>
      <c r="E3456">
        <v>62029.847655999998</v>
      </c>
      <c r="F3456">
        <v>62029.847655999998</v>
      </c>
      <c r="G3456">
        <v>23888473685</v>
      </c>
    </row>
    <row r="3457" spans="1:7">
      <c r="A3457" s="12">
        <v>45354</v>
      </c>
      <c r="B3457">
        <v>62031.578125</v>
      </c>
      <c r="C3457">
        <v>63230.210937999997</v>
      </c>
      <c r="D3457">
        <v>61435.023437999997</v>
      </c>
      <c r="E3457">
        <v>63167.371094000002</v>
      </c>
      <c r="F3457">
        <v>63167.371094000002</v>
      </c>
      <c r="G3457">
        <v>26253811450</v>
      </c>
    </row>
    <row r="3458" spans="1:7">
      <c r="A3458" s="12">
        <v>45355</v>
      </c>
      <c r="B3458">
        <v>63137.003905999998</v>
      </c>
      <c r="C3458">
        <v>68537.03125</v>
      </c>
      <c r="D3458">
        <v>62386.519530999998</v>
      </c>
      <c r="E3458">
        <v>68330.414063000004</v>
      </c>
      <c r="F3458">
        <v>68330.414063000004</v>
      </c>
      <c r="G3458">
        <v>70670471105</v>
      </c>
    </row>
    <row r="3459" spans="1:7">
      <c r="A3459" s="12">
        <v>45356</v>
      </c>
      <c r="B3459">
        <v>68341.054688000004</v>
      </c>
      <c r="C3459">
        <v>69170.625</v>
      </c>
      <c r="D3459">
        <v>59323.910155999998</v>
      </c>
      <c r="E3459">
        <v>63801.199219000002</v>
      </c>
      <c r="F3459">
        <v>63801.199219000002</v>
      </c>
      <c r="G3459">
        <v>102802940877</v>
      </c>
    </row>
    <row r="3460" spans="1:7">
      <c r="A3460" s="12">
        <v>45357</v>
      </c>
      <c r="B3460">
        <v>63776.050780999998</v>
      </c>
      <c r="C3460">
        <v>67637.929688000004</v>
      </c>
      <c r="D3460">
        <v>62848.671875</v>
      </c>
      <c r="E3460">
        <v>66106.804688000004</v>
      </c>
      <c r="F3460">
        <v>66106.804688000004</v>
      </c>
      <c r="G3460">
        <v>68750229073</v>
      </c>
    </row>
    <row r="3461" spans="1:7">
      <c r="A3461" s="12">
        <v>45358</v>
      </c>
      <c r="B3461">
        <v>66099.742188000004</v>
      </c>
      <c r="C3461">
        <v>68029.921875</v>
      </c>
      <c r="D3461">
        <v>65655.53125</v>
      </c>
      <c r="E3461">
        <v>66925.484375</v>
      </c>
      <c r="F3461">
        <v>66925.484375</v>
      </c>
      <c r="G3461">
        <v>46989543159</v>
      </c>
    </row>
    <row r="3462" spans="1:7">
      <c r="A3462" s="12">
        <v>45359</v>
      </c>
      <c r="B3462">
        <v>66938.09375</v>
      </c>
      <c r="C3462">
        <v>70083.054688000004</v>
      </c>
      <c r="D3462">
        <v>66230.453125</v>
      </c>
      <c r="E3462">
        <v>68300.09375</v>
      </c>
      <c r="F3462">
        <v>68300.09375</v>
      </c>
      <c r="G3462">
        <v>59202881172</v>
      </c>
    </row>
    <row r="3463" spans="1:7">
      <c r="A3463" s="12">
        <v>45360</v>
      </c>
      <c r="B3463">
        <v>68299.257813000004</v>
      </c>
      <c r="C3463">
        <v>68673.054688000004</v>
      </c>
      <c r="D3463">
        <v>68053.125</v>
      </c>
      <c r="E3463">
        <v>68498.882813000004</v>
      </c>
      <c r="F3463">
        <v>68498.882813000004</v>
      </c>
      <c r="G3463">
        <v>21609650379</v>
      </c>
    </row>
    <row r="3464" spans="1:7">
      <c r="A3464" s="12">
        <v>45361</v>
      </c>
      <c r="B3464">
        <v>68500.257813000004</v>
      </c>
      <c r="C3464">
        <v>70005.203125</v>
      </c>
      <c r="D3464">
        <v>68239.976563000004</v>
      </c>
      <c r="E3464">
        <v>69019.789063000004</v>
      </c>
      <c r="F3464">
        <v>69019.789063000004</v>
      </c>
      <c r="G3464">
        <v>35683977532</v>
      </c>
    </row>
    <row r="3465" spans="1:7">
      <c r="A3465" s="12">
        <v>45362</v>
      </c>
      <c r="B3465">
        <v>69020.546875</v>
      </c>
      <c r="C3465">
        <v>72850.710938000004</v>
      </c>
      <c r="D3465">
        <v>67194.882813000004</v>
      </c>
      <c r="E3465">
        <v>72123.90625</v>
      </c>
      <c r="F3465">
        <v>72123.90625</v>
      </c>
      <c r="G3465">
        <v>65716656765</v>
      </c>
    </row>
    <row r="3466" spans="1:7">
      <c r="A3466" s="12">
        <v>45363</v>
      </c>
      <c r="B3466">
        <v>72125.125</v>
      </c>
      <c r="C3466">
        <v>72825.65625</v>
      </c>
      <c r="D3466">
        <v>68728.851563000004</v>
      </c>
      <c r="E3466">
        <v>71481.289063000004</v>
      </c>
      <c r="F3466">
        <v>71481.289063000004</v>
      </c>
      <c r="G3466">
        <v>62554434520</v>
      </c>
    </row>
    <row r="3467" spans="1:7">
      <c r="A3467" s="12">
        <v>45364</v>
      </c>
      <c r="B3467">
        <v>71482.117188000004</v>
      </c>
      <c r="C3467">
        <v>73637.476563000004</v>
      </c>
      <c r="D3467">
        <v>71334.09375</v>
      </c>
      <c r="E3467">
        <v>73083.5</v>
      </c>
      <c r="F3467">
        <v>73083.5</v>
      </c>
      <c r="G3467">
        <v>48212536929</v>
      </c>
    </row>
    <row r="3468" spans="1:7">
      <c r="A3468" s="12">
        <v>45365</v>
      </c>
      <c r="B3468">
        <v>73079.375</v>
      </c>
      <c r="C3468">
        <v>73750.070313000004</v>
      </c>
      <c r="D3468">
        <v>68563.023438000004</v>
      </c>
      <c r="E3468">
        <v>71396.59375</v>
      </c>
      <c r="F3468">
        <v>71396.59375</v>
      </c>
      <c r="G3468">
        <v>59594605698</v>
      </c>
    </row>
    <row r="3469" spans="1:7">
      <c r="A3469" s="12">
        <v>45366</v>
      </c>
      <c r="B3469">
        <v>71387.875</v>
      </c>
      <c r="C3469">
        <v>72357.132813000004</v>
      </c>
      <c r="D3469">
        <v>65630.695313000004</v>
      </c>
      <c r="E3469">
        <v>69403.773438000004</v>
      </c>
      <c r="F3469">
        <v>69403.773438000004</v>
      </c>
      <c r="G3469">
        <v>78320453976</v>
      </c>
    </row>
    <row r="3470" spans="1:7">
      <c r="A3470" s="12">
        <v>45367</v>
      </c>
      <c r="B3470">
        <v>69392.484375</v>
      </c>
      <c r="C3470">
        <v>70046.273438000004</v>
      </c>
      <c r="D3470">
        <v>64801.394530999998</v>
      </c>
      <c r="E3470">
        <v>65315.117187999997</v>
      </c>
      <c r="F3470">
        <v>65315.117187999997</v>
      </c>
      <c r="G3470">
        <v>46842198371</v>
      </c>
    </row>
    <row r="3471" spans="1:7">
      <c r="A3471" s="12">
        <v>45368</v>
      </c>
      <c r="B3471">
        <v>65316.34375</v>
      </c>
      <c r="C3471">
        <v>68845.71875</v>
      </c>
      <c r="D3471">
        <v>64545.316405999998</v>
      </c>
      <c r="E3471">
        <v>68390.625</v>
      </c>
      <c r="F3471">
        <v>68390.625</v>
      </c>
      <c r="G3471">
        <v>44716864318</v>
      </c>
    </row>
    <row r="3472" spans="1:7">
      <c r="A3472" s="12">
        <v>45369</v>
      </c>
      <c r="B3472">
        <v>68371.304688000004</v>
      </c>
      <c r="C3472">
        <v>68897.132813000004</v>
      </c>
      <c r="D3472">
        <v>66594.226563000004</v>
      </c>
      <c r="E3472">
        <v>67548.59375</v>
      </c>
      <c r="F3472">
        <v>67548.59375</v>
      </c>
      <c r="G3472">
        <v>49261579492</v>
      </c>
    </row>
    <row r="3473" spans="1:19">
      <c r="A3473" s="12">
        <v>45370</v>
      </c>
      <c r="B3473">
        <v>67556.132813000004</v>
      </c>
      <c r="C3473">
        <v>68106.929688000004</v>
      </c>
      <c r="D3473">
        <v>61536.179687999997</v>
      </c>
      <c r="E3473">
        <v>61912.773437999997</v>
      </c>
      <c r="F3473">
        <v>61912.773437999997</v>
      </c>
      <c r="G3473">
        <v>74215844794</v>
      </c>
    </row>
    <row r="3474" spans="1:19">
      <c r="A3474" s="12">
        <v>45371</v>
      </c>
      <c r="B3474">
        <v>61930.15625</v>
      </c>
      <c r="C3474">
        <v>68115.257813000004</v>
      </c>
      <c r="D3474">
        <v>60807.785155999998</v>
      </c>
      <c r="E3474">
        <v>67913.671875</v>
      </c>
      <c r="F3474">
        <v>67913.671875</v>
      </c>
      <c r="G3474">
        <v>66792634382</v>
      </c>
    </row>
    <row r="3475" spans="1:19">
      <c r="A3475" s="12">
        <v>45372</v>
      </c>
      <c r="B3475">
        <v>67911.585938000004</v>
      </c>
      <c r="C3475">
        <v>68199.992188000004</v>
      </c>
      <c r="D3475">
        <v>64580.917969000002</v>
      </c>
      <c r="E3475">
        <v>65491.390625</v>
      </c>
      <c r="F3475">
        <v>65491.390625</v>
      </c>
      <c r="G3475">
        <v>44480350565</v>
      </c>
    </row>
    <row r="3476" spans="1:19">
      <c r="A3476" s="12">
        <v>45373</v>
      </c>
      <c r="B3476">
        <v>65489.929687999997</v>
      </c>
      <c r="C3476">
        <v>66623.75</v>
      </c>
      <c r="D3476">
        <v>62355.371094000002</v>
      </c>
      <c r="E3476">
        <v>63778.761719000002</v>
      </c>
      <c r="F3476">
        <v>63778.761719000002</v>
      </c>
      <c r="G3476">
        <v>41401116964</v>
      </c>
    </row>
    <row r="3477" spans="1:19">
      <c r="A3477" s="12">
        <v>45374</v>
      </c>
      <c r="B3477">
        <v>63802.722655999998</v>
      </c>
      <c r="C3477">
        <v>65976.398438000004</v>
      </c>
      <c r="D3477">
        <v>63038.492187999997</v>
      </c>
      <c r="E3477">
        <v>64062.203125</v>
      </c>
      <c r="F3477">
        <v>64062.203125</v>
      </c>
      <c r="G3477">
        <v>24738964812</v>
      </c>
    </row>
    <row r="3478" spans="1:19">
      <c r="A3478" s="12">
        <v>45375</v>
      </c>
      <c r="B3478">
        <v>64070.753905999998</v>
      </c>
      <c r="C3478">
        <v>67622.757813000004</v>
      </c>
      <c r="D3478">
        <v>63825.851562999997</v>
      </c>
      <c r="E3478">
        <v>67234.171875</v>
      </c>
      <c r="F3478">
        <v>67234.171875</v>
      </c>
      <c r="G3478">
        <v>27206630673</v>
      </c>
    </row>
    <row r="3479" spans="1:19">
      <c r="A3479" s="12">
        <v>45376</v>
      </c>
      <c r="B3479">
        <v>67234.09375</v>
      </c>
      <c r="C3479">
        <v>71162.59375</v>
      </c>
      <c r="D3479">
        <v>66414.835938000004</v>
      </c>
      <c r="E3479">
        <v>69958.8125</v>
      </c>
      <c r="F3479">
        <v>69958.8125</v>
      </c>
      <c r="G3479">
        <v>42700139523</v>
      </c>
    </row>
    <row r="3480" spans="1:19">
      <c r="A3480" s="12">
        <v>45377</v>
      </c>
      <c r="B3480">
        <v>69931.328125</v>
      </c>
      <c r="C3480">
        <v>71535.742188000004</v>
      </c>
      <c r="D3480">
        <v>69335.609375</v>
      </c>
      <c r="E3480">
        <v>69987.835938000004</v>
      </c>
      <c r="F3480">
        <v>69987.835938000004</v>
      </c>
      <c r="G3480">
        <v>36010437368</v>
      </c>
    </row>
    <row r="3481" spans="1:19">
      <c r="A3481" s="12">
        <v>45378</v>
      </c>
      <c r="B3481">
        <v>69991.898438000004</v>
      </c>
      <c r="C3481">
        <v>71727.6875</v>
      </c>
      <c r="D3481">
        <v>68381.929688000004</v>
      </c>
      <c r="E3481">
        <v>69455.34375</v>
      </c>
      <c r="F3481">
        <v>69455.34375</v>
      </c>
      <c r="G3481">
        <v>40827113309</v>
      </c>
    </row>
    <row r="3482" spans="1:19">
      <c r="A3482" s="12">
        <v>45379</v>
      </c>
      <c r="B3482">
        <v>69452.773438000004</v>
      </c>
      <c r="C3482">
        <v>71546.023438000004</v>
      </c>
      <c r="D3482">
        <v>68895.507813000004</v>
      </c>
      <c r="E3482">
        <v>70744.953125</v>
      </c>
      <c r="F3482">
        <v>70744.953125</v>
      </c>
      <c r="G3482">
        <v>34374900617</v>
      </c>
    </row>
    <row r="3483" spans="1:19">
      <c r="A3483" s="12">
        <v>45380</v>
      </c>
      <c r="B3483">
        <v>70744.796875</v>
      </c>
      <c r="C3483">
        <v>70913.09375</v>
      </c>
      <c r="D3483">
        <v>69076.65625</v>
      </c>
      <c r="E3483">
        <v>69892.828125</v>
      </c>
      <c r="F3483">
        <v>69892.828125</v>
      </c>
      <c r="G3483">
        <v>25230851763</v>
      </c>
    </row>
    <row r="3484" spans="1:19">
      <c r="A3484" s="12">
        <v>45381</v>
      </c>
      <c r="B3484">
        <v>69893.445313000004</v>
      </c>
      <c r="C3484">
        <v>70355.492188000004</v>
      </c>
      <c r="D3484">
        <v>69601.0625</v>
      </c>
      <c r="E3484">
        <v>69645.304688000004</v>
      </c>
      <c r="F3484">
        <v>69645.304688000004</v>
      </c>
      <c r="G3484">
        <v>17130241883</v>
      </c>
    </row>
    <row r="3485" spans="1:19">
      <c r="A3485" s="12">
        <v>45382</v>
      </c>
      <c r="B3485">
        <v>69647.78125</v>
      </c>
      <c r="C3485">
        <v>71377.78125</v>
      </c>
      <c r="D3485">
        <v>69624.867188000004</v>
      </c>
      <c r="E3485">
        <v>71333.648438000004</v>
      </c>
      <c r="F3485">
        <v>71333.648438000004</v>
      </c>
      <c r="G3485">
        <v>20050941373</v>
      </c>
    </row>
    <row r="3486" spans="1:19">
      <c r="A3486" s="12">
        <v>45383</v>
      </c>
      <c r="B3486">
        <v>71333.48</v>
      </c>
      <c r="C3486">
        <v>71342.09</v>
      </c>
      <c r="D3486">
        <v>68110.7</v>
      </c>
      <c r="E3486">
        <v>69702.149999999994</v>
      </c>
      <c r="F3486">
        <v>69702.149999999994</v>
      </c>
      <c r="G3486">
        <v>34873527352</v>
      </c>
      <c r="M3486" s="49"/>
    </row>
    <row r="3487" spans="1:19">
      <c r="A3487" s="12">
        <v>45384</v>
      </c>
      <c r="B3487">
        <v>69705.02</v>
      </c>
      <c r="C3487">
        <v>69708.38</v>
      </c>
      <c r="D3487">
        <v>64586.59</v>
      </c>
      <c r="E3487">
        <v>65446.97</v>
      </c>
      <c r="F3487">
        <v>65446.97</v>
      </c>
      <c r="G3487">
        <v>50705240709</v>
      </c>
      <c r="M3487" s="50"/>
    </row>
    <row r="3488" spans="1:19">
      <c r="A3488" s="12">
        <v>45385</v>
      </c>
      <c r="B3488">
        <v>65446.67</v>
      </c>
      <c r="C3488">
        <v>66914.320000000007</v>
      </c>
      <c r="D3488">
        <v>64559.9</v>
      </c>
      <c r="E3488">
        <v>65980.81</v>
      </c>
      <c r="F3488">
        <v>65980.81</v>
      </c>
      <c r="G3488">
        <v>34488018367</v>
      </c>
      <c r="M3488" s="51"/>
      <c r="N3488" s="52"/>
      <c r="O3488" s="52"/>
      <c r="P3488" s="52"/>
      <c r="Q3488" s="52"/>
      <c r="R3488" s="52"/>
      <c r="S3488" s="52"/>
    </row>
    <row r="3489" spans="1:19">
      <c r="A3489" s="12">
        <v>45386</v>
      </c>
      <c r="B3489">
        <v>65975.7</v>
      </c>
      <c r="C3489">
        <v>69291.259999999995</v>
      </c>
      <c r="D3489">
        <v>65113.8</v>
      </c>
      <c r="E3489">
        <v>68508.84</v>
      </c>
      <c r="F3489">
        <v>68508.84</v>
      </c>
      <c r="G3489">
        <v>34439527442</v>
      </c>
      <c r="M3489" s="53"/>
      <c r="N3489" s="57"/>
      <c r="O3489" s="57"/>
      <c r="P3489" s="57"/>
      <c r="Q3489" s="57"/>
      <c r="R3489" s="57"/>
      <c r="S3489" s="55"/>
    </row>
    <row r="3490" spans="1:19">
      <c r="A3490" s="12">
        <v>45387</v>
      </c>
      <c r="B3490">
        <v>68515.759999999995</v>
      </c>
      <c r="C3490">
        <v>68725.759999999995</v>
      </c>
      <c r="D3490">
        <v>66011.48</v>
      </c>
      <c r="E3490">
        <v>67837.64</v>
      </c>
      <c r="F3490">
        <v>67837.64</v>
      </c>
      <c r="G3490">
        <v>33748230056</v>
      </c>
      <c r="M3490" s="53"/>
      <c r="N3490" s="57"/>
      <c r="O3490" s="57"/>
      <c r="P3490" s="57"/>
      <c r="Q3490" s="57"/>
      <c r="R3490" s="57"/>
      <c r="S3490" s="55"/>
    </row>
    <row r="3491" spans="1:19">
      <c r="A3491" s="12">
        <v>45388</v>
      </c>
      <c r="B3491">
        <v>67840.570000000007</v>
      </c>
      <c r="C3491">
        <v>69629.600000000006</v>
      </c>
      <c r="D3491">
        <v>67491.72</v>
      </c>
      <c r="E3491">
        <v>68896.11</v>
      </c>
      <c r="F3491">
        <v>68896.11</v>
      </c>
      <c r="G3491">
        <v>19967785809</v>
      </c>
      <c r="M3491" s="53"/>
      <c r="N3491" s="57"/>
      <c r="O3491" s="57"/>
      <c r="P3491" s="57"/>
      <c r="Q3491" s="57"/>
      <c r="R3491" s="57"/>
      <c r="S3491" s="55"/>
    </row>
    <row r="3492" spans="1:19">
      <c r="A3492" s="12">
        <v>45389</v>
      </c>
      <c r="B3492">
        <v>68897.11</v>
      </c>
      <c r="C3492">
        <v>70284.429999999993</v>
      </c>
      <c r="D3492">
        <v>68851.63</v>
      </c>
      <c r="E3492">
        <v>69362.55</v>
      </c>
      <c r="F3492">
        <v>69362.55</v>
      </c>
      <c r="G3492">
        <v>21204930369</v>
      </c>
      <c r="M3492" s="53"/>
      <c r="N3492" s="57"/>
      <c r="O3492" s="57"/>
      <c r="P3492" s="57"/>
      <c r="Q3492" s="57"/>
      <c r="R3492" s="57"/>
      <c r="S3492" s="55"/>
    </row>
    <row r="3493" spans="1:19">
      <c r="A3493" s="12">
        <v>45390</v>
      </c>
      <c r="B3493">
        <v>69362.55</v>
      </c>
      <c r="C3493">
        <v>72715.360000000001</v>
      </c>
      <c r="D3493">
        <v>69064.240000000005</v>
      </c>
      <c r="E3493">
        <v>71631.360000000001</v>
      </c>
      <c r="F3493">
        <v>71631.360000000001</v>
      </c>
      <c r="G3493">
        <v>37261432669</v>
      </c>
      <c r="M3493" s="53"/>
      <c r="N3493" s="57"/>
      <c r="O3493" s="57"/>
      <c r="P3493" s="57"/>
      <c r="Q3493" s="57"/>
      <c r="R3493" s="57"/>
      <c r="S3493" s="55"/>
    </row>
    <row r="3494" spans="1:19">
      <c r="A3494" s="12">
        <v>45391</v>
      </c>
      <c r="B3494">
        <v>71632.5</v>
      </c>
      <c r="C3494">
        <v>71742.509999999995</v>
      </c>
      <c r="D3494">
        <v>68212.92</v>
      </c>
      <c r="E3494">
        <v>69139.02</v>
      </c>
      <c r="F3494">
        <v>69139.02</v>
      </c>
      <c r="G3494">
        <v>36426900409</v>
      </c>
      <c r="M3494" s="53"/>
      <c r="N3494" s="57"/>
      <c r="O3494" s="57"/>
      <c r="P3494" s="57"/>
      <c r="Q3494" s="57"/>
      <c r="R3494" s="57"/>
      <c r="S3494" s="55"/>
    </row>
    <row r="3495" spans="1:19">
      <c r="A3495" s="12">
        <v>45392</v>
      </c>
      <c r="B3495">
        <v>69140.240000000005</v>
      </c>
      <c r="C3495">
        <v>71093.429999999993</v>
      </c>
      <c r="D3495">
        <v>67503.56</v>
      </c>
      <c r="E3495">
        <v>70587.88</v>
      </c>
      <c r="F3495">
        <v>70587.88</v>
      </c>
      <c r="G3495">
        <v>38318601774</v>
      </c>
      <c r="M3495" s="53"/>
      <c r="N3495" s="57"/>
      <c r="O3495" s="57"/>
      <c r="P3495" s="57"/>
      <c r="Q3495" s="57"/>
      <c r="R3495" s="57"/>
      <c r="S3495" s="55"/>
    </row>
    <row r="3496" spans="1:19">
      <c r="A3496" s="12">
        <v>45393</v>
      </c>
      <c r="B3496">
        <v>70575.73</v>
      </c>
      <c r="C3496">
        <v>71256.23</v>
      </c>
      <c r="D3496">
        <v>69571.81</v>
      </c>
      <c r="E3496">
        <v>70060.61</v>
      </c>
      <c r="F3496">
        <v>70060.61</v>
      </c>
      <c r="G3496">
        <v>30153382941</v>
      </c>
      <c r="M3496" s="53"/>
      <c r="N3496" s="57"/>
      <c r="O3496" s="57"/>
      <c r="P3496" s="57"/>
      <c r="Q3496" s="57"/>
      <c r="R3496" s="57"/>
      <c r="S3496" s="55"/>
    </row>
    <row r="3497" spans="1:19">
      <c r="A3497" s="12">
        <v>45394</v>
      </c>
      <c r="B3497">
        <v>70061.38</v>
      </c>
      <c r="C3497">
        <v>71222.740000000005</v>
      </c>
      <c r="D3497">
        <v>65254.84</v>
      </c>
      <c r="E3497">
        <v>67195.87</v>
      </c>
      <c r="F3497">
        <v>67195.87</v>
      </c>
      <c r="G3497">
        <v>44129299406</v>
      </c>
      <c r="M3497" s="53"/>
      <c r="N3497" s="57"/>
      <c r="O3497" s="57"/>
      <c r="P3497" s="57"/>
      <c r="Q3497" s="57"/>
      <c r="R3497" s="57"/>
      <c r="S3497" s="55"/>
    </row>
    <row r="3498" spans="1:19">
      <c r="A3498" s="12">
        <v>45395</v>
      </c>
      <c r="B3498">
        <v>67188.38</v>
      </c>
      <c r="C3498">
        <v>67931.429999999993</v>
      </c>
      <c r="D3498">
        <v>60919.11</v>
      </c>
      <c r="E3498">
        <v>63821.47</v>
      </c>
      <c r="F3498">
        <v>63821.47</v>
      </c>
      <c r="G3498">
        <v>52869738185</v>
      </c>
      <c r="M3498" s="53"/>
      <c r="N3498" s="57"/>
      <c r="O3498" s="57"/>
      <c r="P3498" s="57"/>
      <c r="Q3498" s="57"/>
      <c r="R3498" s="57"/>
      <c r="S3498" s="55"/>
    </row>
    <row r="3499" spans="1:19">
      <c r="A3499" s="12">
        <v>45396</v>
      </c>
      <c r="B3499">
        <v>63836.23</v>
      </c>
      <c r="C3499">
        <v>65824.429999999993</v>
      </c>
      <c r="D3499">
        <v>62205.85</v>
      </c>
      <c r="E3499">
        <v>65738.73</v>
      </c>
      <c r="F3499">
        <v>65738.73</v>
      </c>
      <c r="G3499">
        <v>49084320047</v>
      </c>
      <c r="M3499" s="53"/>
      <c r="N3499" s="57"/>
      <c r="O3499" s="57"/>
      <c r="P3499" s="57"/>
      <c r="Q3499" s="57"/>
      <c r="R3499" s="57"/>
      <c r="S3499" s="55"/>
    </row>
    <row r="3500" spans="1:19">
      <c r="A3500" s="12">
        <v>45397</v>
      </c>
      <c r="B3500">
        <v>65739.649999999994</v>
      </c>
      <c r="C3500">
        <v>66878.649999999994</v>
      </c>
      <c r="D3500">
        <v>62332.07</v>
      </c>
      <c r="E3500">
        <v>63426.21</v>
      </c>
      <c r="F3500">
        <v>63426.21</v>
      </c>
      <c r="G3500">
        <v>43595917654</v>
      </c>
      <c r="M3500" s="53"/>
      <c r="N3500" s="57"/>
      <c r="O3500" s="57"/>
      <c r="P3500" s="57"/>
      <c r="Q3500" s="57"/>
      <c r="R3500" s="57"/>
      <c r="S3500" s="55"/>
    </row>
    <row r="3501" spans="1:19">
      <c r="A3501" s="12">
        <v>45398</v>
      </c>
      <c r="B3501">
        <v>63419.3</v>
      </c>
      <c r="C3501">
        <v>64355.67</v>
      </c>
      <c r="D3501">
        <v>61716.4</v>
      </c>
      <c r="E3501">
        <v>63811.86</v>
      </c>
      <c r="F3501">
        <v>63811.86</v>
      </c>
      <c r="G3501">
        <v>42847528078</v>
      </c>
      <c r="M3501" s="53"/>
      <c r="N3501" s="57"/>
      <c r="O3501" s="57"/>
      <c r="P3501" s="57"/>
      <c r="Q3501" s="57"/>
      <c r="R3501" s="57"/>
      <c r="S3501" s="55"/>
    </row>
    <row r="3502" spans="1:19">
      <c r="A3502" s="12">
        <v>45399</v>
      </c>
      <c r="B3502">
        <v>63831.85</v>
      </c>
      <c r="C3502">
        <v>64486.36</v>
      </c>
      <c r="D3502">
        <v>59768.59</v>
      </c>
      <c r="E3502">
        <v>61276.69</v>
      </c>
      <c r="F3502">
        <v>61276.69</v>
      </c>
      <c r="G3502">
        <v>41915247049</v>
      </c>
      <c r="M3502" s="53"/>
      <c r="N3502" s="57"/>
      <c r="O3502" s="57"/>
      <c r="P3502" s="57"/>
      <c r="Q3502" s="57"/>
      <c r="R3502" s="57"/>
      <c r="S3502" s="55"/>
    </row>
    <row r="3503" spans="1:19">
      <c r="A3503" s="12">
        <v>45400</v>
      </c>
      <c r="B3503">
        <v>61275.32</v>
      </c>
      <c r="C3503">
        <v>64125.69</v>
      </c>
      <c r="D3503">
        <v>60833.48</v>
      </c>
      <c r="E3503">
        <v>63512.75</v>
      </c>
      <c r="F3503">
        <v>63512.75</v>
      </c>
      <c r="G3503">
        <v>36006307335</v>
      </c>
      <c r="M3503" s="53"/>
      <c r="N3503" s="57"/>
      <c r="O3503" s="57"/>
      <c r="P3503" s="57"/>
      <c r="Q3503" s="57"/>
      <c r="R3503" s="57"/>
      <c r="S3503" s="55"/>
    </row>
    <row r="3504" spans="1:19">
      <c r="A3504" s="12">
        <v>45401</v>
      </c>
      <c r="B3504">
        <v>63510.75</v>
      </c>
      <c r="C3504">
        <v>65481.599999999999</v>
      </c>
      <c r="D3504">
        <v>59651.39</v>
      </c>
      <c r="E3504">
        <v>63843.57</v>
      </c>
      <c r="F3504">
        <v>63843.57</v>
      </c>
      <c r="G3504">
        <v>49920425401</v>
      </c>
      <c r="M3504" s="53"/>
      <c r="N3504" s="57"/>
      <c r="O3504" s="57"/>
      <c r="P3504" s="57"/>
      <c r="Q3504" s="57"/>
      <c r="R3504" s="57"/>
      <c r="S3504" s="55"/>
    </row>
    <row r="3505" spans="1:19">
      <c r="A3505" s="12">
        <v>45402</v>
      </c>
      <c r="B3505">
        <v>63851.1</v>
      </c>
      <c r="C3505">
        <v>65442.46</v>
      </c>
      <c r="D3505">
        <v>63172.4</v>
      </c>
      <c r="E3505">
        <v>64994.44</v>
      </c>
      <c r="F3505">
        <v>64994.44</v>
      </c>
      <c r="G3505">
        <v>23097485495</v>
      </c>
      <c r="M3505" s="53"/>
      <c r="N3505" s="57"/>
      <c r="O3505" s="57"/>
      <c r="P3505" s="57"/>
      <c r="Q3505" s="57"/>
      <c r="R3505" s="57"/>
      <c r="S3505" s="55"/>
    </row>
    <row r="3506" spans="1:19">
      <c r="A3506" s="12">
        <v>45403</v>
      </c>
      <c r="B3506">
        <v>64992.82</v>
      </c>
      <c r="C3506">
        <v>65723.240000000005</v>
      </c>
      <c r="D3506">
        <v>64277.72</v>
      </c>
      <c r="E3506">
        <v>64926.64</v>
      </c>
      <c r="F3506">
        <v>64926.64</v>
      </c>
      <c r="G3506">
        <v>20506644853</v>
      </c>
      <c r="M3506" s="53"/>
      <c r="N3506" s="57"/>
      <c r="O3506" s="57"/>
      <c r="P3506" s="57"/>
      <c r="Q3506" s="57"/>
      <c r="R3506" s="57"/>
      <c r="S3506" s="55"/>
    </row>
    <row r="3507" spans="1:19">
      <c r="A3507" s="12">
        <v>45404</v>
      </c>
      <c r="B3507">
        <v>64935.63</v>
      </c>
      <c r="C3507">
        <v>67233.960000000006</v>
      </c>
      <c r="D3507">
        <v>64548.18</v>
      </c>
      <c r="E3507">
        <v>66837.679999999993</v>
      </c>
      <c r="F3507">
        <v>66837.679999999993</v>
      </c>
      <c r="G3507">
        <v>28282686673</v>
      </c>
      <c r="M3507" s="53"/>
      <c r="N3507" s="57"/>
      <c r="O3507" s="57"/>
      <c r="P3507" s="57"/>
      <c r="Q3507" s="57"/>
      <c r="R3507" s="57"/>
      <c r="S3507" s="55"/>
    </row>
    <row r="3508" spans="1:19">
      <c r="A3508" s="12">
        <v>45405</v>
      </c>
      <c r="B3508">
        <v>66839.89</v>
      </c>
      <c r="C3508">
        <v>67199.240000000005</v>
      </c>
      <c r="D3508">
        <v>65864.87</v>
      </c>
      <c r="E3508">
        <v>66407.27</v>
      </c>
      <c r="F3508">
        <v>66407.27</v>
      </c>
      <c r="G3508">
        <v>24310975583</v>
      </c>
      <c r="M3508" s="53"/>
      <c r="N3508" s="57"/>
      <c r="O3508" s="57"/>
      <c r="P3508" s="57"/>
      <c r="Q3508" s="57"/>
      <c r="R3508" s="57"/>
      <c r="S3508" s="55"/>
    </row>
    <row r="3509" spans="1:19">
      <c r="A3509" s="12">
        <v>45406</v>
      </c>
      <c r="B3509">
        <v>66408.72</v>
      </c>
      <c r="C3509">
        <v>67075.37</v>
      </c>
      <c r="D3509">
        <v>63589.87</v>
      </c>
      <c r="E3509">
        <v>64276.9</v>
      </c>
      <c r="F3509">
        <v>64276.9</v>
      </c>
      <c r="G3509">
        <v>30276655120</v>
      </c>
      <c r="M3509" s="53"/>
      <c r="N3509" s="57"/>
      <c r="O3509" s="57"/>
      <c r="P3509" s="57"/>
      <c r="Q3509" s="57"/>
      <c r="R3509" s="57"/>
      <c r="S3509" s="55"/>
    </row>
    <row r="3510" spans="1:19">
      <c r="A3510" s="12">
        <v>45407</v>
      </c>
      <c r="B3510">
        <v>64275.02</v>
      </c>
      <c r="C3510">
        <v>65275.21</v>
      </c>
      <c r="D3510">
        <v>62783.63</v>
      </c>
      <c r="E3510">
        <v>64481.71</v>
      </c>
      <c r="F3510">
        <v>64481.71</v>
      </c>
      <c r="G3510">
        <v>32155786816</v>
      </c>
      <c r="M3510" s="53"/>
      <c r="N3510" s="57"/>
      <c r="O3510" s="57"/>
      <c r="P3510" s="57"/>
      <c r="Q3510" s="57"/>
      <c r="R3510" s="57"/>
      <c r="S3510" s="55"/>
    </row>
    <row r="3511" spans="1:19">
      <c r="A3511" s="12">
        <v>45408</v>
      </c>
      <c r="B3511">
        <v>64485.37</v>
      </c>
      <c r="C3511">
        <v>64789.66</v>
      </c>
      <c r="D3511">
        <v>63322.400000000001</v>
      </c>
      <c r="E3511">
        <v>63755.32</v>
      </c>
      <c r="F3511">
        <v>63755.32</v>
      </c>
      <c r="G3511">
        <v>24139372950</v>
      </c>
      <c r="M3511" s="53"/>
      <c r="N3511" s="57"/>
      <c r="O3511" s="57"/>
      <c r="P3511" s="57"/>
      <c r="Q3511" s="57"/>
      <c r="R3511" s="57"/>
      <c r="S3511" s="55"/>
    </row>
    <row r="3512" spans="1:19">
      <c r="A3512" s="12">
        <v>45409</v>
      </c>
      <c r="B3512">
        <v>63750.99</v>
      </c>
      <c r="C3512">
        <v>63898.36</v>
      </c>
      <c r="D3512">
        <v>62424.72</v>
      </c>
      <c r="E3512">
        <v>63419.14</v>
      </c>
      <c r="F3512">
        <v>63419.14</v>
      </c>
      <c r="G3512">
        <v>19530783039</v>
      </c>
      <c r="M3512" s="53"/>
      <c r="N3512" s="57"/>
      <c r="O3512" s="57"/>
      <c r="P3512" s="57"/>
      <c r="Q3512" s="57"/>
      <c r="R3512" s="57"/>
      <c r="S3512" s="55"/>
    </row>
    <row r="3513" spans="1:19">
      <c r="A3513" s="12">
        <v>45410</v>
      </c>
      <c r="B3513">
        <v>63423.519999999997</v>
      </c>
      <c r="C3513">
        <v>64321.48</v>
      </c>
      <c r="D3513">
        <v>62793.599999999999</v>
      </c>
      <c r="E3513">
        <v>63113.23</v>
      </c>
      <c r="F3513">
        <v>63113.23</v>
      </c>
      <c r="G3513">
        <v>17334827993</v>
      </c>
      <c r="M3513" s="53"/>
      <c r="N3513" s="57"/>
      <c r="O3513" s="57"/>
      <c r="P3513" s="57"/>
      <c r="Q3513" s="57"/>
      <c r="R3513" s="57"/>
      <c r="S3513" s="55"/>
    </row>
    <row r="3514" spans="1:19">
      <c r="A3514" s="12">
        <v>45411</v>
      </c>
      <c r="B3514">
        <v>63106.36</v>
      </c>
      <c r="C3514">
        <v>64174.879999999997</v>
      </c>
      <c r="D3514">
        <v>61795.46</v>
      </c>
      <c r="E3514">
        <v>63841.120000000003</v>
      </c>
      <c r="F3514">
        <v>63841.120000000003</v>
      </c>
      <c r="G3514">
        <v>26635912073</v>
      </c>
      <c r="M3514" s="53"/>
      <c r="N3514" s="57"/>
      <c r="O3514" s="57"/>
      <c r="P3514" s="57"/>
      <c r="Q3514" s="57"/>
      <c r="R3514" s="57"/>
      <c r="S3514" s="55"/>
    </row>
    <row r="3515" spans="1:19">
      <c r="A3515" s="12">
        <v>45412</v>
      </c>
      <c r="B3515">
        <v>63839.42</v>
      </c>
      <c r="C3515">
        <v>64703.33</v>
      </c>
      <c r="D3515">
        <v>59120.07</v>
      </c>
      <c r="E3515">
        <v>60636.86</v>
      </c>
      <c r="F3515">
        <v>60636.86</v>
      </c>
      <c r="G3515">
        <v>37840840057</v>
      </c>
      <c r="M3515" s="53"/>
      <c r="N3515" s="57"/>
      <c r="O3515" s="57"/>
      <c r="P3515" s="57"/>
      <c r="Q3515" s="57"/>
      <c r="R3515" s="57"/>
      <c r="S3515" s="55"/>
    </row>
    <row r="3516" spans="1:19">
      <c r="A3516" s="12">
        <v>45413</v>
      </c>
      <c r="B3516">
        <v>60609.5</v>
      </c>
      <c r="C3516">
        <v>60780.5</v>
      </c>
      <c r="D3516">
        <v>56555.29</v>
      </c>
      <c r="E3516">
        <v>58254.01</v>
      </c>
      <c r="F3516">
        <v>58254.01</v>
      </c>
      <c r="G3516">
        <v>48439780271</v>
      </c>
      <c r="M3516" s="53"/>
      <c r="N3516" s="57"/>
      <c r="O3516" s="57"/>
      <c r="P3516" s="57"/>
      <c r="Q3516" s="57"/>
      <c r="R3516" s="57"/>
      <c r="S3516" s="55"/>
    </row>
    <row r="3517" spans="1:19">
      <c r="A3517" s="12">
        <v>45414</v>
      </c>
      <c r="B3517">
        <v>58253.7</v>
      </c>
      <c r="C3517">
        <v>59602.3</v>
      </c>
      <c r="D3517">
        <v>56937.2</v>
      </c>
      <c r="E3517">
        <v>59123.43</v>
      </c>
      <c r="F3517">
        <v>59123.43</v>
      </c>
      <c r="G3517">
        <v>32711813559</v>
      </c>
      <c r="M3517" s="53"/>
      <c r="N3517" s="57"/>
      <c r="O3517" s="57"/>
      <c r="P3517" s="57"/>
      <c r="Q3517" s="57"/>
      <c r="R3517" s="57"/>
      <c r="S3517" s="55"/>
    </row>
    <row r="3518" spans="1:19">
      <c r="A3518" s="12">
        <v>45415</v>
      </c>
      <c r="B3518">
        <v>59122.3</v>
      </c>
      <c r="C3518">
        <v>63320.5</v>
      </c>
      <c r="D3518">
        <v>58848.31</v>
      </c>
      <c r="E3518">
        <v>62889.84</v>
      </c>
      <c r="F3518">
        <v>62889.84</v>
      </c>
      <c r="G3518">
        <v>33172023048</v>
      </c>
      <c r="M3518" s="53"/>
      <c r="N3518" s="57"/>
      <c r="O3518" s="57"/>
      <c r="P3518" s="57"/>
      <c r="Q3518" s="57"/>
      <c r="R3518" s="57"/>
      <c r="S3518" s="55"/>
    </row>
    <row r="3519" spans="1:19">
      <c r="A3519" s="12">
        <v>45416</v>
      </c>
      <c r="B3519">
        <v>62891.03</v>
      </c>
      <c r="C3519">
        <v>64494.96</v>
      </c>
      <c r="D3519">
        <v>62599.35</v>
      </c>
      <c r="E3519">
        <v>63891.47</v>
      </c>
      <c r="F3519">
        <v>63891.47</v>
      </c>
      <c r="G3519">
        <v>20620477992</v>
      </c>
      <c r="M3519" s="53"/>
      <c r="N3519" s="57"/>
      <c r="O3519" s="57"/>
      <c r="P3519" s="57"/>
      <c r="Q3519" s="57"/>
      <c r="R3519" s="57"/>
      <c r="S3519" s="55"/>
    </row>
    <row r="3520" spans="1:19">
      <c r="A3520" s="12">
        <v>45417</v>
      </c>
      <c r="B3520">
        <v>63892.45</v>
      </c>
      <c r="C3520">
        <v>64610.89</v>
      </c>
      <c r="D3520">
        <v>62955.3</v>
      </c>
      <c r="E3520">
        <v>64031.13</v>
      </c>
      <c r="F3520">
        <v>64031.13</v>
      </c>
      <c r="G3520">
        <v>18296164805</v>
      </c>
      <c r="M3520" s="53"/>
      <c r="N3520" s="57"/>
      <c r="O3520" s="57"/>
      <c r="P3520" s="57"/>
      <c r="Q3520" s="57"/>
      <c r="R3520" s="57"/>
      <c r="S3520" s="55"/>
    </row>
    <row r="3521" spans="1:19">
      <c r="A3521" s="12">
        <v>45418</v>
      </c>
      <c r="B3521">
        <v>64038.31</v>
      </c>
      <c r="C3521">
        <v>65494.9</v>
      </c>
      <c r="D3521">
        <v>62746.239999999998</v>
      </c>
      <c r="E3521">
        <v>63161.95</v>
      </c>
      <c r="F3521">
        <v>63161.95</v>
      </c>
      <c r="G3521">
        <v>28697928697</v>
      </c>
      <c r="M3521" s="53"/>
      <c r="N3521" s="57"/>
      <c r="O3521" s="57"/>
      <c r="P3521" s="57"/>
      <c r="Q3521" s="57"/>
      <c r="R3521" s="57"/>
      <c r="S3521" s="55"/>
    </row>
    <row r="3522" spans="1:19">
      <c r="A3522" s="12">
        <v>45419</v>
      </c>
      <c r="B3522">
        <v>63162.76</v>
      </c>
      <c r="C3522">
        <v>64390.46</v>
      </c>
      <c r="D3522">
        <v>62285.98</v>
      </c>
      <c r="E3522">
        <v>62334.82</v>
      </c>
      <c r="F3522">
        <v>62334.82</v>
      </c>
      <c r="G3522">
        <v>25930730982</v>
      </c>
      <c r="M3522" s="53"/>
      <c r="N3522" s="57"/>
      <c r="O3522" s="57"/>
      <c r="P3522" s="57"/>
      <c r="Q3522" s="57"/>
      <c r="R3522" s="57"/>
      <c r="S3522" s="55"/>
    </row>
    <row r="3523" spans="1:19">
      <c r="A3523" s="12">
        <v>45420</v>
      </c>
      <c r="B3523">
        <v>62332.639999999999</v>
      </c>
      <c r="C3523">
        <v>62986.09</v>
      </c>
      <c r="D3523">
        <v>60877.13</v>
      </c>
      <c r="E3523">
        <v>61187.94</v>
      </c>
      <c r="F3523">
        <v>61187.94</v>
      </c>
      <c r="G3523">
        <v>26088172222</v>
      </c>
      <c r="M3523" s="53"/>
      <c r="N3523" s="57"/>
      <c r="O3523" s="57"/>
      <c r="P3523" s="57"/>
      <c r="Q3523" s="57"/>
      <c r="R3523" s="57"/>
      <c r="S3523" s="55"/>
    </row>
    <row r="3524" spans="1:19">
      <c r="A3524" s="12">
        <v>45421</v>
      </c>
      <c r="B3524">
        <v>61191.199999999997</v>
      </c>
      <c r="C3524">
        <v>63404.91</v>
      </c>
      <c r="D3524">
        <v>60648.07</v>
      </c>
      <c r="E3524">
        <v>63049.96</v>
      </c>
      <c r="F3524">
        <v>63049.96</v>
      </c>
      <c r="G3524">
        <v>25453338161</v>
      </c>
      <c r="M3524" s="53"/>
      <c r="N3524" s="57"/>
      <c r="O3524" s="57"/>
      <c r="P3524" s="57"/>
      <c r="Q3524" s="57"/>
      <c r="R3524" s="57"/>
      <c r="S3524" s="55"/>
    </row>
    <row r="3525" spans="1:19">
      <c r="A3525" s="12">
        <v>45422</v>
      </c>
      <c r="B3525">
        <v>63055.19</v>
      </c>
      <c r="C3525">
        <v>63446.74</v>
      </c>
      <c r="D3525">
        <v>60208.78</v>
      </c>
      <c r="E3525">
        <v>60792.78</v>
      </c>
      <c r="F3525">
        <v>60792.78</v>
      </c>
      <c r="G3525">
        <v>27804954694</v>
      </c>
      <c r="M3525" s="53"/>
      <c r="N3525" s="57"/>
      <c r="O3525" s="57"/>
      <c r="P3525" s="57"/>
      <c r="Q3525" s="57"/>
      <c r="R3525" s="57"/>
      <c r="S3525" s="55"/>
    </row>
    <row r="3526" spans="1:19">
      <c r="A3526" s="12">
        <v>45423</v>
      </c>
      <c r="B3526">
        <v>60793.36</v>
      </c>
      <c r="C3526">
        <v>61451.15</v>
      </c>
      <c r="D3526">
        <v>60492.63</v>
      </c>
      <c r="E3526">
        <v>60793.71</v>
      </c>
      <c r="F3526">
        <v>60793.71</v>
      </c>
      <c r="G3526">
        <v>13842272968</v>
      </c>
      <c r="M3526" s="53"/>
      <c r="N3526" s="57"/>
      <c r="O3526" s="57"/>
      <c r="P3526" s="57"/>
      <c r="Q3526" s="57"/>
      <c r="R3526" s="57"/>
      <c r="S3526" s="55"/>
    </row>
    <row r="3527" spans="1:19">
      <c r="A3527" s="12">
        <v>45424</v>
      </c>
      <c r="B3527">
        <v>60793.5</v>
      </c>
      <c r="C3527">
        <v>61818.16</v>
      </c>
      <c r="D3527">
        <v>60632.6</v>
      </c>
      <c r="E3527">
        <v>61448.39</v>
      </c>
      <c r="F3527">
        <v>61448.39</v>
      </c>
      <c r="G3527">
        <v>13800459405</v>
      </c>
      <c r="M3527" s="53"/>
      <c r="N3527" s="57"/>
      <c r="O3527" s="57"/>
      <c r="P3527" s="57"/>
      <c r="Q3527" s="57"/>
      <c r="R3527" s="57"/>
      <c r="S3527" s="55"/>
    </row>
    <row r="3528" spans="1:19">
      <c r="A3528" s="12">
        <v>45425</v>
      </c>
      <c r="B3528">
        <v>61451.22</v>
      </c>
      <c r="C3528">
        <v>63422.66</v>
      </c>
      <c r="D3528">
        <v>60769.84</v>
      </c>
      <c r="E3528">
        <v>62901.45</v>
      </c>
      <c r="F3528">
        <v>62901.45</v>
      </c>
      <c r="G3528">
        <v>27889181179</v>
      </c>
      <c r="M3528" s="53"/>
      <c r="N3528" s="57"/>
      <c r="O3528" s="57"/>
      <c r="P3528" s="57"/>
      <c r="Q3528" s="57"/>
      <c r="R3528" s="57"/>
      <c r="S3528" s="55"/>
    </row>
    <row r="3529" spans="1:19">
      <c r="A3529" s="12">
        <v>45426</v>
      </c>
      <c r="B3529">
        <v>62900.77</v>
      </c>
      <c r="C3529">
        <v>63092.13</v>
      </c>
      <c r="D3529">
        <v>61123.77</v>
      </c>
      <c r="E3529">
        <v>61552.79</v>
      </c>
      <c r="F3529">
        <v>61552.79</v>
      </c>
      <c r="G3529">
        <v>28186271527</v>
      </c>
      <c r="M3529" s="53"/>
      <c r="N3529" s="57"/>
      <c r="O3529" s="57"/>
      <c r="P3529" s="57"/>
      <c r="Q3529" s="57"/>
      <c r="R3529" s="57"/>
      <c r="S3529" s="55"/>
    </row>
    <row r="3530" spans="1:19">
      <c r="A3530" s="12">
        <v>45427</v>
      </c>
      <c r="B3530">
        <v>61553.99</v>
      </c>
      <c r="C3530">
        <v>66454.45</v>
      </c>
      <c r="D3530">
        <v>61330.41</v>
      </c>
      <c r="E3530">
        <v>66267.490000000005</v>
      </c>
      <c r="F3530">
        <v>66267.490000000005</v>
      </c>
      <c r="G3530">
        <v>39815167074</v>
      </c>
      <c r="M3530" s="53"/>
      <c r="N3530" s="57"/>
      <c r="O3530" s="57"/>
      <c r="P3530" s="57"/>
      <c r="Q3530" s="57"/>
      <c r="R3530" s="57"/>
      <c r="S3530" s="55"/>
    </row>
    <row r="3531" spans="1:19">
      <c r="A3531" s="12">
        <v>45428</v>
      </c>
      <c r="B3531">
        <v>66256.11</v>
      </c>
      <c r="C3531">
        <v>66712.429999999993</v>
      </c>
      <c r="D3531">
        <v>64613.05</v>
      </c>
      <c r="E3531">
        <v>65231.58</v>
      </c>
      <c r="F3531">
        <v>65231.58</v>
      </c>
      <c r="G3531">
        <v>31573077994</v>
      </c>
      <c r="M3531" s="53"/>
      <c r="N3531" s="57"/>
      <c r="O3531" s="57"/>
      <c r="P3531" s="57"/>
      <c r="Q3531" s="57"/>
      <c r="R3531" s="57"/>
      <c r="S3531" s="55"/>
    </row>
    <row r="3532" spans="1:19">
      <c r="A3532" s="12">
        <v>45429</v>
      </c>
      <c r="B3532">
        <v>65231.3</v>
      </c>
      <c r="C3532">
        <v>67459.460000000006</v>
      </c>
      <c r="D3532">
        <v>65119.32</v>
      </c>
      <c r="E3532">
        <v>67051.88</v>
      </c>
      <c r="F3532">
        <v>67051.88</v>
      </c>
      <c r="G3532">
        <v>28031279310</v>
      </c>
      <c r="M3532" s="53"/>
      <c r="N3532" s="57"/>
      <c r="O3532" s="57"/>
      <c r="P3532" s="57"/>
      <c r="Q3532" s="57"/>
      <c r="R3532" s="57"/>
      <c r="S3532" s="55"/>
    </row>
    <row r="3533" spans="1:19">
      <c r="A3533" s="12">
        <v>45430</v>
      </c>
      <c r="B3533">
        <v>67066.210000000006</v>
      </c>
      <c r="C3533">
        <v>67387.33</v>
      </c>
      <c r="D3533">
        <v>66663.5</v>
      </c>
      <c r="E3533">
        <v>66940.800000000003</v>
      </c>
      <c r="F3533">
        <v>66940.800000000003</v>
      </c>
      <c r="G3533">
        <v>16712277406</v>
      </c>
      <c r="M3533" s="53"/>
      <c r="N3533" s="57"/>
      <c r="O3533" s="57"/>
      <c r="P3533" s="57"/>
      <c r="Q3533" s="57"/>
      <c r="R3533" s="57"/>
      <c r="S3533" s="55"/>
    </row>
    <row r="3534" spans="1:19">
      <c r="A3534" s="12">
        <v>45431</v>
      </c>
      <c r="B3534">
        <v>66937.929999999993</v>
      </c>
      <c r="C3534">
        <v>67694.3</v>
      </c>
      <c r="D3534">
        <v>65937.179999999993</v>
      </c>
      <c r="E3534">
        <v>66278.37</v>
      </c>
      <c r="F3534">
        <v>66278.37</v>
      </c>
      <c r="G3534">
        <v>19249094538</v>
      </c>
      <c r="M3534" s="53"/>
      <c r="N3534" s="57"/>
      <c r="O3534" s="57"/>
      <c r="P3534" s="57"/>
      <c r="Q3534" s="57"/>
      <c r="R3534" s="57"/>
      <c r="S3534" s="55"/>
    </row>
    <row r="3535" spans="1:19">
      <c r="A3535" s="12">
        <v>45432</v>
      </c>
      <c r="B3535">
        <v>66278.740000000005</v>
      </c>
      <c r="C3535">
        <v>71483.56</v>
      </c>
      <c r="D3535">
        <v>66086.17</v>
      </c>
      <c r="E3535">
        <v>71448.2</v>
      </c>
      <c r="F3535">
        <v>71448.2</v>
      </c>
      <c r="G3535">
        <v>43850655717</v>
      </c>
      <c r="M3535" s="53"/>
      <c r="N3535" s="57"/>
      <c r="O3535" s="57"/>
      <c r="P3535" s="57"/>
      <c r="Q3535" s="57"/>
      <c r="R3535" s="57"/>
      <c r="S3535" s="55"/>
    </row>
    <row r="3536" spans="1:19">
      <c r="A3536" s="12">
        <v>45433</v>
      </c>
      <c r="B3536">
        <v>71443.06</v>
      </c>
      <c r="C3536">
        <v>71946.460000000006</v>
      </c>
      <c r="D3536">
        <v>69191.13</v>
      </c>
      <c r="E3536">
        <v>70136.53</v>
      </c>
      <c r="F3536">
        <v>70136.53</v>
      </c>
      <c r="G3536">
        <v>46932005990</v>
      </c>
      <c r="M3536" s="53"/>
      <c r="N3536" s="57"/>
      <c r="O3536" s="57"/>
      <c r="P3536" s="57"/>
      <c r="Q3536" s="57"/>
      <c r="R3536" s="57"/>
      <c r="S3536" s="55"/>
    </row>
    <row r="3537" spans="1:19">
      <c r="A3537" s="12">
        <v>45434</v>
      </c>
      <c r="B3537">
        <v>70135.320000000007</v>
      </c>
      <c r="C3537">
        <v>70623.7</v>
      </c>
      <c r="D3537">
        <v>68977.7</v>
      </c>
      <c r="E3537">
        <v>69122.34</v>
      </c>
      <c r="F3537">
        <v>69122.34</v>
      </c>
      <c r="G3537">
        <v>32802561717</v>
      </c>
      <c r="M3537" s="53"/>
      <c r="N3537" s="57"/>
      <c r="O3537" s="57"/>
      <c r="P3537" s="57"/>
      <c r="Q3537" s="57"/>
      <c r="R3537" s="57"/>
      <c r="S3537" s="55"/>
    </row>
    <row r="3538" spans="1:19">
      <c r="A3538" s="12">
        <v>45435</v>
      </c>
      <c r="B3538">
        <v>69121.3</v>
      </c>
      <c r="C3538">
        <v>70041.27</v>
      </c>
      <c r="D3538">
        <v>66356.95</v>
      </c>
      <c r="E3538">
        <v>67929.56</v>
      </c>
      <c r="F3538">
        <v>67929.56</v>
      </c>
      <c r="G3538">
        <v>41895680979</v>
      </c>
      <c r="M3538" s="53"/>
      <c r="N3538" s="57"/>
      <c r="O3538" s="57"/>
      <c r="P3538" s="57"/>
      <c r="Q3538" s="57"/>
      <c r="R3538" s="57"/>
      <c r="S3538" s="55"/>
    </row>
    <row r="3539" spans="1:19">
      <c r="A3539" s="12">
        <v>45436</v>
      </c>
      <c r="B3539">
        <v>67928.13</v>
      </c>
      <c r="C3539">
        <v>69220.3</v>
      </c>
      <c r="D3539">
        <v>66622.67</v>
      </c>
      <c r="E3539">
        <v>68526.100000000006</v>
      </c>
      <c r="F3539">
        <v>68526.100000000006</v>
      </c>
      <c r="G3539">
        <v>29197308153</v>
      </c>
      <c r="M3539" s="53"/>
      <c r="N3539" s="57"/>
      <c r="O3539" s="57"/>
      <c r="P3539" s="57"/>
      <c r="Q3539" s="57"/>
      <c r="R3539" s="57"/>
      <c r="S3539" s="55"/>
    </row>
    <row r="3540" spans="1:19">
      <c r="A3540" s="12">
        <v>45437</v>
      </c>
      <c r="B3540">
        <v>68526.92</v>
      </c>
      <c r="C3540">
        <v>69579.320000000007</v>
      </c>
      <c r="D3540">
        <v>68515.820000000007</v>
      </c>
      <c r="E3540">
        <v>69265.95</v>
      </c>
      <c r="F3540">
        <v>69265.95</v>
      </c>
      <c r="G3540">
        <v>15473071741</v>
      </c>
      <c r="M3540" s="53"/>
      <c r="N3540" s="57"/>
      <c r="O3540" s="57"/>
      <c r="P3540" s="57"/>
      <c r="Q3540" s="57"/>
      <c r="R3540" s="57"/>
      <c r="S3540" s="55"/>
    </row>
    <row r="3541" spans="1:19">
      <c r="A3541" s="12">
        <v>45438</v>
      </c>
      <c r="B3541">
        <v>69264.289999999994</v>
      </c>
      <c r="C3541">
        <v>69506.23</v>
      </c>
      <c r="D3541">
        <v>68183.89</v>
      </c>
      <c r="E3541">
        <v>68518.09</v>
      </c>
      <c r="F3541">
        <v>68518.09</v>
      </c>
      <c r="G3541">
        <v>15628433737</v>
      </c>
      <c r="M3541" s="53"/>
      <c r="N3541" s="57"/>
      <c r="O3541" s="57"/>
      <c r="P3541" s="57"/>
      <c r="Q3541" s="57"/>
      <c r="R3541" s="57"/>
      <c r="S3541" s="55"/>
    </row>
    <row r="3542" spans="1:19">
      <c r="A3542" s="12">
        <v>45439</v>
      </c>
      <c r="B3542">
        <v>68512.179999999993</v>
      </c>
      <c r="C3542">
        <v>70597.88</v>
      </c>
      <c r="D3542">
        <v>68232.5</v>
      </c>
      <c r="E3542">
        <v>69394.55</v>
      </c>
      <c r="F3542">
        <v>69394.55</v>
      </c>
      <c r="G3542">
        <v>25870990717</v>
      </c>
      <c r="M3542" s="53"/>
      <c r="N3542" s="57"/>
      <c r="O3542" s="57"/>
      <c r="P3542" s="57"/>
      <c r="Q3542" s="57"/>
      <c r="R3542" s="57"/>
      <c r="S3542" s="55"/>
    </row>
    <row r="3543" spans="1:19">
      <c r="A3543" s="12">
        <v>45440</v>
      </c>
      <c r="B3543">
        <v>69392.2</v>
      </c>
      <c r="C3543">
        <v>69514.64</v>
      </c>
      <c r="D3543">
        <v>67227.16</v>
      </c>
      <c r="E3543">
        <v>68296.22</v>
      </c>
      <c r="F3543">
        <v>68296.22</v>
      </c>
      <c r="G3543">
        <v>32722265965</v>
      </c>
      <c r="M3543" s="53"/>
      <c r="N3543" s="57"/>
      <c r="O3543" s="57"/>
      <c r="P3543" s="57"/>
      <c r="Q3543" s="57"/>
      <c r="R3543" s="57"/>
      <c r="S3543" s="55"/>
    </row>
    <row r="3544" spans="1:19">
      <c r="A3544" s="12">
        <v>45441</v>
      </c>
      <c r="B3544">
        <v>68296.350000000006</v>
      </c>
      <c r="C3544">
        <v>68852.460000000006</v>
      </c>
      <c r="D3544">
        <v>67101.490000000005</v>
      </c>
      <c r="E3544">
        <v>67578.09</v>
      </c>
      <c r="F3544">
        <v>67578.09</v>
      </c>
      <c r="G3544">
        <v>26707072906</v>
      </c>
      <c r="M3544" s="53"/>
      <c r="N3544" s="57"/>
      <c r="O3544" s="57"/>
      <c r="P3544" s="57"/>
      <c r="Q3544" s="57"/>
      <c r="R3544" s="57"/>
      <c r="S3544" s="55"/>
    </row>
    <row r="3545" spans="1:19">
      <c r="A3545" s="12">
        <v>45442</v>
      </c>
      <c r="B3545">
        <v>67576.09</v>
      </c>
      <c r="C3545">
        <v>69500.539999999994</v>
      </c>
      <c r="D3545">
        <v>67118.080000000002</v>
      </c>
      <c r="E3545">
        <v>68364.990000000005</v>
      </c>
      <c r="F3545">
        <v>68364.990000000005</v>
      </c>
      <c r="G3545">
        <v>29509712534</v>
      </c>
      <c r="M3545" s="53"/>
      <c r="N3545" s="57"/>
      <c r="O3545" s="57"/>
      <c r="P3545" s="57"/>
      <c r="Q3545" s="57"/>
      <c r="R3545" s="57"/>
      <c r="S3545" s="55"/>
    </row>
    <row r="3546" spans="1:19">
      <c r="A3546" s="12">
        <v>45443</v>
      </c>
      <c r="B3546">
        <v>68362.52</v>
      </c>
      <c r="C3546">
        <v>68999.56</v>
      </c>
      <c r="D3546">
        <v>66633.42</v>
      </c>
      <c r="E3546">
        <v>67491.41</v>
      </c>
      <c r="F3546">
        <v>67491.41</v>
      </c>
      <c r="G3546">
        <v>27387283769</v>
      </c>
      <c r="M3546" s="53"/>
      <c r="N3546" s="57"/>
      <c r="O3546" s="57"/>
      <c r="P3546" s="57"/>
      <c r="Q3546" s="57"/>
      <c r="R3546" s="57"/>
      <c r="S3546" s="55"/>
    </row>
    <row r="3547" spans="1:19">
      <c r="A3547" s="12">
        <v>45444</v>
      </c>
      <c r="B3547">
        <v>67489.61</v>
      </c>
      <c r="C3547">
        <v>67839.77</v>
      </c>
      <c r="D3547">
        <v>67386.2</v>
      </c>
      <c r="E3547">
        <v>67706.94</v>
      </c>
      <c r="F3547">
        <v>67706.94</v>
      </c>
      <c r="G3547">
        <v>11641495604</v>
      </c>
      <c r="M3547" s="53"/>
      <c r="N3547" s="57"/>
      <c r="O3547" s="57"/>
      <c r="P3547" s="57"/>
      <c r="Q3547" s="57"/>
      <c r="R3547" s="57"/>
      <c r="S3547" s="55"/>
    </row>
    <row r="3548" spans="1:19">
      <c r="A3548" s="12">
        <v>45445</v>
      </c>
      <c r="B3548">
        <v>67710.27</v>
      </c>
      <c r="C3548">
        <v>68409.16</v>
      </c>
      <c r="D3548">
        <v>67315.520000000004</v>
      </c>
      <c r="E3548">
        <v>67751.600000000006</v>
      </c>
      <c r="F3548">
        <v>67751.600000000006</v>
      </c>
      <c r="G3548">
        <v>17110588415</v>
      </c>
      <c r="M3548" s="53"/>
      <c r="N3548" s="57"/>
      <c r="O3548" s="57"/>
      <c r="P3548" s="57"/>
      <c r="Q3548" s="57"/>
      <c r="R3548" s="57"/>
      <c r="S3548" s="55"/>
    </row>
    <row r="3549" spans="1:19">
      <c r="A3549" s="12">
        <v>45446</v>
      </c>
      <c r="B3549">
        <v>67753.899999999994</v>
      </c>
      <c r="C3549">
        <v>70230.820000000007</v>
      </c>
      <c r="D3549">
        <v>67589.84</v>
      </c>
      <c r="E3549">
        <v>68804.78</v>
      </c>
      <c r="F3549">
        <v>68804.78</v>
      </c>
      <c r="G3549">
        <v>32401285324</v>
      </c>
      <c r="M3549" s="53"/>
      <c r="N3549" s="57"/>
      <c r="O3549" s="57"/>
      <c r="P3549" s="57"/>
      <c r="Q3549" s="57"/>
      <c r="R3549" s="57"/>
      <c r="S3549" s="55"/>
    </row>
    <row r="3550" spans="1:19">
      <c r="A3550" s="12">
        <v>45447</v>
      </c>
      <c r="B3550">
        <v>68804.570000000007</v>
      </c>
      <c r="C3550">
        <v>71047.41</v>
      </c>
      <c r="D3550">
        <v>68564.639999999999</v>
      </c>
      <c r="E3550">
        <v>70567.77</v>
      </c>
      <c r="F3550">
        <v>70567.77</v>
      </c>
      <c r="G3550">
        <v>33149696545</v>
      </c>
      <c r="M3550" s="53"/>
      <c r="N3550" s="57"/>
      <c r="O3550" s="57"/>
      <c r="P3550" s="57"/>
      <c r="Q3550" s="57"/>
      <c r="R3550" s="57"/>
      <c r="S3550" s="55"/>
    </row>
    <row r="3551" spans="1:19">
      <c r="A3551" s="12">
        <v>45448</v>
      </c>
      <c r="B3551">
        <v>70568.350000000006</v>
      </c>
      <c r="C3551">
        <v>71735.41</v>
      </c>
      <c r="D3551">
        <v>70390.710000000006</v>
      </c>
      <c r="E3551">
        <v>71082.820000000007</v>
      </c>
      <c r="F3551">
        <v>71082.820000000007</v>
      </c>
      <c r="G3551">
        <v>32810771409</v>
      </c>
      <c r="M3551" s="53"/>
      <c r="N3551" s="57"/>
      <c r="O3551" s="57"/>
      <c r="P3551" s="57"/>
      <c r="Q3551" s="57"/>
      <c r="R3551" s="57"/>
      <c r="S3551" s="55"/>
    </row>
    <row r="3552" spans="1:19">
      <c r="A3552" s="12">
        <v>45449</v>
      </c>
      <c r="B3552">
        <v>71082.84</v>
      </c>
      <c r="C3552">
        <v>71625.73</v>
      </c>
      <c r="D3552">
        <v>70119.13</v>
      </c>
      <c r="E3552">
        <v>70757.16</v>
      </c>
      <c r="F3552">
        <v>70757.16</v>
      </c>
      <c r="G3552">
        <v>25223152007</v>
      </c>
      <c r="M3552" s="53"/>
      <c r="N3552" s="57"/>
      <c r="O3552" s="57"/>
      <c r="P3552" s="57"/>
      <c r="Q3552" s="57"/>
      <c r="R3552" s="57"/>
      <c r="S3552" s="55"/>
    </row>
    <row r="3553" spans="1:19">
      <c r="A3553" s="12">
        <v>45450</v>
      </c>
      <c r="B3553">
        <v>70759.19</v>
      </c>
      <c r="C3553">
        <v>71907.850000000006</v>
      </c>
      <c r="D3553">
        <v>68507.259999999995</v>
      </c>
      <c r="E3553">
        <v>69342.59</v>
      </c>
      <c r="F3553">
        <v>69342.59</v>
      </c>
      <c r="G3553">
        <v>36188381096</v>
      </c>
      <c r="M3553" s="53"/>
      <c r="N3553" s="57"/>
      <c r="O3553" s="57"/>
      <c r="P3553" s="57"/>
      <c r="Q3553" s="57"/>
      <c r="R3553" s="57"/>
      <c r="S3553" s="55"/>
    </row>
    <row r="3554" spans="1:19">
      <c r="A3554" s="12">
        <v>45451</v>
      </c>
      <c r="B3554">
        <v>69324.179999999993</v>
      </c>
      <c r="C3554">
        <v>69533.320000000007</v>
      </c>
      <c r="D3554">
        <v>69210.740000000005</v>
      </c>
      <c r="E3554">
        <v>69305.77</v>
      </c>
      <c r="F3554">
        <v>69305.77</v>
      </c>
      <c r="G3554">
        <v>14262185861</v>
      </c>
      <c r="M3554" s="53"/>
      <c r="N3554" s="57"/>
      <c r="O3554" s="57"/>
      <c r="P3554" s="57"/>
      <c r="Q3554" s="57"/>
      <c r="R3554" s="57"/>
      <c r="S3554" s="55"/>
    </row>
    <row r="3555" spans="1:19">
      <c r="A3555" s="12">
        <v>45452</v>
      </c>
      <c r="B3555">
        <v>69297.490000000005</v>
      </c>
      <c r="C3555">
        <v>69817.52</v>
      </c>
      <c r="D3555">
        <v>69160.84</v>
      </c>
      <c r="E3555">
        <v>69647.990000000005</v>
      </c>
      <c r="F3555">
        <v>69647.990000000005</v>
      </c>
      <c r="G3555">
        <v>13534028500</v>
      </c>
      <c r="M3555" s="53"/>
      <c r="N3555" s="57"/>
      <c r="O3555" s="57"/>
      <c r="P3555" s="57"/>
      <c r="Q3555" s="57"/>
      <c r="R3555" s="57"/>
      <c r="S3555" s="55"/>
    </row>
    <row r="3556" spans="1:19">
      <c r="A3556" s="12">
        <v>45453</v>
      </c>
      <c r="B3556">
        <v>69644.31</v>
      </c>
      <c r="C3556">
        <v>70146.070000000007</v>
      </c>
      <c r="D3556">
        <v>69232.42</v>
      </c>
      <c r="E3556">
        <v>69512.28</v>
      </c>
      <c r="F3556">
        <v>69512.28</v>
      </c>
      <c r="G3556">
        <v>20597699541</v>
      </c>
      <c r="M3556" s="53"/>
      <c r="N3556" s="57"/>
      <c r="O3556" s="57"/>
      <c r="P3556" s="57"/>
      <c r="Q3556" s="57"/>
      <c r="R3556" s="57"/>
      <c r="S3556" s="55"/>
    </row>
    <row r="3557" spans="1:19">
      <c r="A3557" s="12">
        <v>45454</v>
      </c>
      <c r="B3557">
        <v>69508.08</v>
      </c>
      <c r="C3557">
        <v>69549.41</v>
      </c>
      <c r="D3557">
        <v>66123.600000000006</v>
      </c>
      <c r="E3557">
        <v>67332.03</v>
      </c>
      <c r="F3557">
        <v>67332.03</v>
      </c>
      <c r="G3557">
        <v>37116136345</v>
      </c>
      <c r="M3557" s="53"/>
      <c r="N3557" s="57"/>
      <c r="O3557" s="57"/>
      <c r="P3557" s="57"/>
      <c r="Q3557" s="57"/>
      <c r="R3557" s="57"/>
      <c r="S3557" s="55"/>
    </row>
    <row r="3558" spans="1:19">
      <c r="A3558" s="12">
        <v>45455</v>
      </c>
      <c r="B3558">
        <v>67321.38</v>
      </c>
      <c r="C3558">
        <v>69977.89</v>
      </c>
      <c r="D3558">
        <v>66902.45</v>
      </c>
      <c r="E3558">
        <v>68241.19</v>
      </c>
      <c r="F3558">
        <v>68241.19</v>
      </c>
      <c r="G3558">
        <v>34497940694</v>
      </c>
      <c r="M3558" s="53"/>
      <c r="N3558" s="57"/>
      <c r="O3558" s="57"/>
      <c r="P3558" s="57"/>
      <c r="Q3558" s="57"/>
      <c r="R3558" s="57"/>
      <c r="S3558" s="55"/>
    </row>
    <row r="3559" spans="1:19">
      <c r="A3559" s="12">
        <v>45456</v>
      </c>
      <c r="B3559">
        <v>68243.100000000006</v>
      </c>
      <c r="C3559">
        <v>68365.78</v>
      </c>
      <c r="D3559">
        <v>66304.56</v>
      </c>
      <c r="E3559">
        <v>66756.399999999994</v>
      </c>
      <c r="F3559">
        <v>66756.399999999994</v>
      </c>
      <c r="G3559">
        <v>28955204146</v>
      </c>
      <c r="M3559" s="53"/>
      <c r="N3559" s="57"/>
      <c r="O3559" s="57"/>
      <c r="P3559" s="57"/>
      <c r="Q3559" s="57"/>
      <c r="R3559" s="57"/>
      <c r="S3559" s="55"/>
    </row>
    <row r="3560" spans="1:19">
      <c r="A3560" s="12">
        <v>45457</v>
      </c>
      <c r="B3560">
        <v>66747.570000000007</v>
      </c>
      <c r="C3560">
        <v>67294.649999999994</v>
      </c>
      <c r="D3560">
        <v>65056.89</v>
      </c>
      <c r="E3560">
        <v>66011.09</v>
      </c>
      <c r="F3560">
        <v>66011.09</v>
      </c>
      <c r="G3560">
        <v>27403884779</v>
      </c>
      <c r="M3560" s="53"/>
      <c r="N3560" s="57"/>
      <c r="O3560" s="57"/>
      <c r="P3560" s="57"/>
      <c r="Q3560" s="57"/>
      <c r="R3560" s="57"/>
      <c r="S3560" s="55"/>
    </row>
    <row r="3561" spans="1:19">
      <c r="A3561" s="12">
        <v>45458</v>
      </c>
      <c r="B3561">
        <v>66006.740000000005</v>
      </c>
      <c r="C3561">
        <v>66402.19</v>
      </c>
      <c r="D3561">
        <v>65871.77</v>
      </c>
      <c r="E3561">
        <v>66191</v>
      </c>
      <c r="F3561">
        <v>66191</v>
      </c>
      <c r="G3561">
        <v>14121265576</v>
      </c>
      <c r="M3561" s="53"/>
      <c r="N3561" s="57"/>
      <c r="O3561" s="57"/>
      <c r="P3561" s="57"/>
      <c r="Q3561" s="57"/>
      <c r="R3561" s="57"/>
      <c r="S3561" s="55"/>
    </row>
    <row r="3562" spans="1:19">
      <c r="A3562" s="12">
        <v>45459</v>
      </c>
      <c r="B3562">
        <v>66189.36</v>
      </c>
      <c r="C3562">
        <v>66894.84</v>
      </c>
      <c r="D3562">
        <v>66018.25</v>
      </c>
      <c r="E3562">
        <v>66639.05</v>
      </c>
      <c r="F3562">
        <v>66639.05</v>
      </c>
      <c r="G3562">
        <v>13281140541</v>
      </c>
      <c r="M3562" s="53"/>
      <c r="N3562" s="57"/>
      <c r="O3562" s="57"/>
      <c r="P3562" s="57"/>
      <c r="Q3562" s="57"/>
      <c r="R3562" s="57"/>
      <c r="S3562" s="55"/>
    </row>
    <row r="3563" spans="1:19">
      <c r="A3563" s="12">
        <v>45460</v>
      </c>
      <c r="B3563">
        <v>66636.52</v>
      </c>
      <c r="C3563">
        <v>67188.320000000007</v>
      </c>
      <c r="D3563">
        <v>65094.96</v>
      </c>
      <c r="E3563">
        <v>66490.3</v>
      </c>
      <c r="F3563">
        <v>66490.3</v>
      </c>
      <c r="G3563">
        <v>30006354476</v>
      </c>
      <c r="M3563" s="53"/>
      <c r="N3563" s="57"/>
      <c r="O3563" s="57"/>
      <c r="P3563" s="57"/>
      <c r="Q3563" s="57"/>
      <c r="R3563" s="57"/>
      <c r="S3563" s="55"/>
    </row>
    <row r="3564" spans="1:19">
      <c r="A3564" s="12">
        <v>45461</v>
      </c>
      <c r="B3564">
        <v>66490.98</v>
      </c>
      <c r="C3564">
        <v>66556.7</v>
      </c>
      <c r="D3564">
        <v>64066.96</v>
      </c>
      <c r="E3564">
        <v>65140.75</v>
      </c>
      <c r="F3564">
        <v>65140.75</v>
      </c>
      <c r="G3564">
        <v>39481285950</v>
      </c>
      <c r="M3564" s="53"/>
      <c r="N3564" s="57"/>
      <c r="O3564" s="57"/>
      <c r="P3564" s="57"/>
      <c r="Q3564" s="57"/>
      <c r="R3564" s="57"/>
      <c r="S3564" s="55"/>
    </row>
    <row r="3565" spans="1:19">
      <c r="A3565" s="12">
        <v>45462</v>
      </c>
      <c r="B3565">
        <v>65146.66</v>
      </c>
      <c r="C3565">
        <v>65695.350000000006</v>
      </c>
      <c r="D3565">
        <v>64693.3</v>
      </c>
      <c r="E3565">
        <v>64960.3</v>
      </c>
      <c r="F3565">
        <v>64960.3</v>
      </c>
      <c r="G3565">
        <v>21103423504</v>
      </c>
      <c r="M3565" s="53"/>
      <c r="N3565" s="57"/>
      <c r="O3565" s="57"/>
      <c r="P3565" s="57"/>
      <c r="Q3565" s="57"/>
      <c r="R3565" s="57"/>
      <c r="S3565" s="55"/>
    </row>
    <row r="3566" spans="1:19">
      <c r="A3566" s="12">
        <v>45463</v>
      </c>
      <c r="B3566">
        <v>64960.3</v>
      </c>
      <c r="C3566">
        <v>66438.960000000006</v>
      </c>
      <c r="D3566">
        <v>64547.85</v>
      </c>
      <c r="E3566">
        <v>64828.66</v>
      </c>
      <c r="F3566">
        <v>64828.66</v>
      </c>
      <c r="G3566">
        <v>25641109124</v>
      </c>
      <c r="M3566" s="53"/>
      <c r="N3566" s="57"/>
      <c r="O3566" s="57"/>
      <c r="P3566" s="57"/>
      <c r="Q3566" s="57"/>
      <c r="R3566" s="57"/>
      <c r="S3566" s="55"/>
    </row>
    <row r="3567" spans="1:19">
      <c r="A3567" s="12">
        <v>45464</v>
      </c>
      <c r="B3567">
        <v>64837.99</v>
      </c>
      <c r="C3567">
        <v>65007.55</v>
      </c>
      <c r="D3567">
        <v>63378.89</v>
      </c>
      <c r="E3567">
        <v>64096.2</v>
      </c>
      <c r="F3567">
        <v>64096.2</v>
      </c>
      <c r="G3567">
        <v>26188171739</v>
      </c>
      <c r="M3567" s="53"/>
      <c r="N3567" s="57"/>
      <c r="O3567" s="57"/>
      <c r="P3567" s="57"/>
      <c r="Q3567" s="57"/>
      <c r="R3567" s="57"/>
      <c r="S3567" s="55"/>
    </row>
    <row r="3568" spans="1:19">
      <c r="A3568" s="12">
        <v>45465</v>
      </c>
      <c r="B3568">
        <v>64113.86</v>
      </c>
      <c r="C3568">
        <v>64475.47</v>
      </c>
      <c r="D3568">
        <v>63929.760000000002</v>
      </c>
      <c r="E3568">
        <v>64252.58</v>
      </c>
      <c r="F3568">
        <v>64252.58</v>
      </c>
      <c r="G3568">
        <v>9858198793</v>
      </c>
      <c r="M3568" s="53"/>
      <c r="N3568" s="57"/>
      <c r="O3568" s="57"/>
      <c r="P3568" s="57"/>
      <c r="Q3568" s="57"/>
      <c r="R3568" s="57"/>
      <c r="S3568" s="55"/>
    </row>
    <row r="3569" spans="1:19">
      <c r="A3569" s="12">
        <v>45466</v>
      </c>
      <c r="B3569">
        <v>64248.959999999999</v>
      </c>
      <c r="C3569">
        <v>64491.7</v>
      </c>
      <c r="D3569">
        <v>63180.800000000003</v>
      </c>
      <c r="E3569">
        <v>63180.800000000003</v>
      </c>
      <c r="F3569">
        <v>63180.800000000003</v>
      </c>
      <c r="G3569">
        <v>11170471802</v>
      </c>
      <c r="M3569" s="53"/>
      <c r="N3569" s="57"/>
      <c r="O3569" s="57"/>
      <c r="P3569" s="57"/>
      <c r="Q3569" s="57"/>
      <c r="R3569" s="57"/>
      <c r="S3569" s="55"/>
    </row>
    <row r="3570" spans="1:19">
      <c r="A3570" s="12">
        <v>45467</v>
      </c>
      <c r="B3570">
        <v>63173.35</v>
      </c>
      <c r="C3570">
        <v>63292.53</v>
      </c>
      <c r="D3570">
        <v>58601.7</v>
      </c>
      <c r="E3570">
        <v>60277.41</v>
      </c>
      <c r="F3570">
        <v>60277.41</v>
      </c>
      <c r="G3570">
        <v>43152133651</v>
      </c>
      <c r="M3570" s="53"/>
      <c r="N3570" s="57"/>
      <c r="O3570" s="57"/>
      <c r="P3570" s="57"/>
      <c r="Q3570" s="57"/>
      <c r="R3570" s="57"/>
      <c r="S3570" s="55"/>
    </row>
    <row r="3571" spans="1:19">
      <c r="A3571" s="12">
        <v>45468</v>
      </c>
      <c r="B3571">
        <v>60266.28</v>
      </c>
      <c r="C3571">
        <v>62258.26</v>
      </c>
      <c r="D3571">
        <v>60239.75</v>
      </c>
      <c r="E3571">
        <v>61804.639999999999</v>
      </c>
      <c r="F3571">
        <v>61804.639999999999</v>
      </c>
      <c r="G3571">
        <v>29201215431</v>
      </c>
      <c r="M3571" s="53"/>
      <c r="N3571" s="57"/>
      <c r="O3571" s="57"/>
      <c r="P3571" s="57"/>
      <c r="Q3571" s="57"/>
      <c r="R3571" s="57"/>
      <c r="S3571" s="55"/>
    </row>
    <row r="3572" spans="1:19">
      <c r="A3572" s="12">
        <v>45469</v>
      </c>
      <c r="B3572">
        <v>61789.68</v>
      </c>
      <c r="C3572">
        <v>62434.14</v>
      </c>
      <c r="D3572">
        <v>60695.19</v>
      </c>
      <c r="E3572">
        <v>60811.28</v>
      </c>
      <c r="F3572">
        <v>60811.28</v>
      </c>
      <c r="G3572">
        <v>22506003064</v>
      </c>
      <c r="M3572" s="53"/>
      <c r="N3572" s="57"/>
      <c r="O3572" s="57"/>
      <c r="P3572" s="57"/>
      <c r="Q3572" s="57"/>
      <c r="R3572" s="57"/>
      <c r="S3572" s="55"/>
    </row>
    <row r="3573" spans="1:19">
      <c r="A3573" s="12">
        <v>45470</v>
      </c>
      <c r="B3573">
        <v>60811.23</v>
      </c>
      <c r="C3573">
        <v>62293.86</v>
      </c>
      <c r="D3573">
        <v>60585.33</v>
      </c>
      <c r="E3573">
        <v>61604.800000000003</v>
      </c>
      <c r="F3573">
        <v>61604.800000000003</v>
      </c>
      <c r="G3573">
        <v>21231745045</v>
      </c>
      <c r="M3573" s="53"/>
      <c r="N3573" s="57"/>
      <c r="O3573" s="57"/>
      <c r="P3573" s="57"/>
      <c r="Q3573" s="57"/>
      <c r="R3573" s="57"/>
      <c r="S3573" s="55"/>
    </row>
    <row r="3574" spans="1:19">
      <c r="A3574" s="12">
        <v>45471</v>
      </c>
      <c r="B3574">
        <v>61612.800000000003</v>
      </c>
      <c r="C3574">
        <v>62126.1</v>
      </c>
      <c r="D3574">
        <v>59985.4</v>
      </c>
      <c r="E3574">
        <v>60320.14</v>
      </c>
      <c r="F3574">
        <v>60320.14</v>
      </c>
      <c r="G3574">
        <v>24952866877</v>
      </c>
      <c r="M3574" s="53"/>
      <c r="N3574" s="57"/>
      <c r="O3574" s="57"/>
      <c r="P3574" s="57"/>
      <c r="Q3574" s="57"/>
      <c r="R3574" s="57"/>
      <c r="S3574" s="55"/>
    </row>
    <row r="3575" spans="1:19">
      <c r="A3575" s="12">
        <v>45472</v>
      </c>
      <c r="B3575">
        <v>60319.88</v>
      </c>
      <c r="C3575">
        <v>61097.62</v>
      </c>
      <c r="D3575">
        <v>60300.959999999999</v>
      </c>
      <c r="E3575">
        <v>60887.38</v>
      </c>
      <c r="F3575">
        <v>60887.38</v>
      </c>
      <c r="G3575">
        <v>12652903396</v>
      </c>
      <c r="M3575" s="53"/>
      <c r="N3575" s="57"/>
      <c r="O3575" s="57"/>
      <c r="P3575" s="57"/>
      <c r="Q3575" s="57"/>
      <c r="R3575" s="57"/>
      <c r="S3575" s="55"/>
    </row>
    <row r="3576" spans="1:19">
      <c r="A3576" s="12">
        <v>45473</v>
      </c>
      <c r="B3576">
        <v>60888.45</v>
      </c>
      <c r="C3576">
        <v>62892.83</v>
      </c>
      <c r="D3576">
        <v>60632.95</v>
      </c>
      <c r="E3576">
        <v>62678.29</v>
      </c>
      <c r="F3576">
        <v>62678.29</v>
      </c>
      <c r="G3576">
        <v>17333226409</v>
      </c>
      <c r="M3576" s="53"/>
      <c r="N3576" s="57"/>
      <c r="O3576" s="57"/>
      <c r="P3576" s="57"/>
      <c r="Q3576" s="57"/>
      <c r="R3576" s="57"/>
      <c r="S3576" s="55"/>
    </row>
    <row r="3577" spans="1:19">
      <c r="A3577" s="12">
        <v>45474</v>
      </c>
      <c r="B3577">
        <v>62673.61</v>
      </c>
      <c r="C3577">
        <v>63777.23</v>
      </c>
      <c r="D3577">
        <v>62495.51</v>
      </c>
      <c r="E3577">
        <v>62851.98</v>
      </c>
      <c r="F3577">
        <v>62851.98</v>
      </c>
      <c r="G3577">
        <v>25468379421</v>
      </c>
      <c r="M3577" s="53"/>
      <c r="N3577" s="57"/>
      <c r="O3577" s="57"/>
      <c r="P3577" s="57"/>
      <c r="Q3577" s="57"/>
      <c r="R3577" s="57"/>
      <c r="S3577" s="55"/>
    </row>
    <row r="3578" spans="1:19">
      <c r="A3578" s="12">
        <v>45475</v>
      </c>
      <c r="B3578">
        <v>62844.41</v>
      </c>
      <c r="C3578">
        <v>63203.360000000001</v>
      </c>
      <c r="D3578">
        <v>61752.75</v>
      </c>
      <c r="E3578">
        <v>62029.02</v>
      </c>
      <c r="F3578">
        <v>62029.02</v>
      </c>
      <c r="G3578">
        <v>20151616992</v>
      </c>
      <c r="M3578" s="53"/>
      <c r="N3578" s="57"/>
      <c r="O3578" s="57"/>
      <c r="P3578" s="57"/>
      <c r="Q3578" s="57"/>
      <c r="R3578" s="57"/>
      <c r="S3578" s="55"/>
    </row>
    <row r="3579" spans="1:19">
      <c r="A3579" s="12">
        <v>45476</v>
      </c>
      <c r="B3579">
        <v>62034.33</v>
      </c>
      <c r="C3579">
        <v>62187.7</v>
      </c>
      <c r="D3579">
        <v>59419.39</v>
      </c>
      <c r="E3579">
        <v>60173.919999999998</v>
      </c>
      <c r="F3579">
        <v>60173.919999999998</v>
      </c>
      <c r="G3579">
        <v>29756701685</v>
      </c>
      <c r="M3579" s="53"/>
      <c r="N3579" s="57"/>
      <c r="O3579" s="57"/>
      <c r="P3579" s="57"/>
      <c r="Q3579" s="57"/>
      <c r="R3579" s="57"/>
      <c r="S3579" s="55"/>
    </row>
    <row r="3580" spans="1:19">
      <c r="A3580" s="12">
        <v>45477</v>
      </c>
      <c r="B3580">
        <v>60147.14</v>
      </c>
      <c r="C3580">
        <v>60399.68</v>
      </c>
      <c r="D3580">
        <v>56777.8</v>
      </c>
      <c r="E3580">
        <v>56977.7</v>
      </c>
      <c r="F3580">
        <v>56977.7</v>
      </c>
      <c r="G3580">
        <v>41149609230</v>
      </c>
      <c r="M3580" s="53"/>
      <c r="N3580" s="57"/>
      <c r="O3580" s="57"/>
      <c r="P3580" s="57"/>
      <c r="Q3580" s="57"/>
      <c r="R3580" s="57"/>
      <c r="S3580" s="55"/>
    </row>
    <row r="3581" spans="1:19">
      <c r="A3581" s="12">
        <v>45478</v>
      </c>
      <c r="B3581">
        <v>57022.81</v>
      </c>
      <c r="C3581">
        <v>57497.15</v>
      </c>
      <c r="D3581">
        <v>53717.38</v>
      </c>
      <c r="E3581">
        <v>56662.38</v>
      </c>
      <c r="F3581">
        <v>56662.38</v>
      </c>
      <c r="G3581">
        <v>55417544033</v>
      </c>
      <c r="M3581" s="53"/>
      <c r="N3581" s="57"/>
      <c r="O3581" s="57"/>
      <c r="P3581" s="57"/>
      <c r="Q3581" s="57"/>
      <c r="R3581" s="57"/>
      <c r="S3581" s="55"/>
    </row>
    <row r="3582" spans="1:19">
      <c r="A3582" s="12">
        <v>45479</v>
      </c>
      <c r="B3582">
        <v>56659.07</v>
      </c>
      <c r="C3582">
        <v>58472.55</v>
      </c>
      <c r="D3582">
        <v>56038.96</v>
      </c>
      <c r="E3582">
        <v>58303.54</v>
      </c>
      <c r="F3582">
        <v>58303.54</v>
      </c>
      <c r="G3582">
        <v>20610320577</v>
      </c>
      <c r="M3582" s="53"/>
      <c r="N3582" s="57"/>
      <c r="O3582" s="57"/>
      <c r="P3582" s="57"/>
      <c r="Q3582" s="57"/>
      <c r="R3582" s="57"/>
      <c r="S3582" s="55"/>
    </row>
    <row r="3583" spans="1:19">
      <c r="A3583" s="12">
        <v>45480</v>
      </c>
      <c r="B3583">
        <v>58239.43</v>
      </c>
      <c r="C3583">
        <v>58371.12</v>
      </c>
      <c r="D3583">
        <v>55793.32</v>
      </c>
      <c r="E3583">
        <v>55849.11</v>
      </c>
      <c r="F3583">
        <v>55849.11</v>
      </c>
      <c r="G3583">
        <v>20553359505</v>
      </c>
      <c r="M3583" s="53"/>
      <c r="N3583" s="57"/>
      <c r="O3583" s="57"/>
      <c r="P3583" s="57"/>
      <c r="Q3583" s="57"/>
      <c r="R3583" s="57"/>
      <c r="S3583" s="55"/>
    </row>
    <row r="3584" spans="1:19">
      <c r="A3584" s="12">
        <v>45481</v>
      </c>
      <c r="B3584">
        <v>55849.57</v>
      </c>
      <c r="C3584">
        <v>58131.34</v>
      </c>
      <c r="D3584">
        <v>54321.02</v>
      </c>
      <c r="E3584">
        <v>56705.1</v>
      </c>
      <c r="F3584">
        <v>56705.1</v>
      </c>
      <c r="G3584">
        <v>39766159899</v>
      </c>
      <c r="M3584" s="53"/>
      <c r="N3584" s="57"/>
      <c r="O3584" s="57"/>
      <c r="P3584" s="57"/>
      <c r="Q3584" s="57"/>
      <c r="R3584" s="57"/>
      <c r="S3584" s="55"/>
    </row>
    <row r="3585" spans="1:19">
      <c r="A3585" s="12">
        <v>45482</v>
      </c>
      <c r="B3585">
        <v>56704.6</v>
      </c>
      <c r="C3585">
        <v>58239.199999999997</v>
      </c>
      <c r="D3585">
        <v>56316.88</v>
      </c>
      <c r="E3585">
        <v>58009.23</v>
      </c>
      <c r="F3585">
        <v>58009.23</v>
      </c>
      <c r="G3585">
        <v>27849512607</v>
      </c>
      <c r="M3585" s="53"/>
      <c r="N3585" s="57"/>
      <c r="O3585" s="57"/>
      <c r="P3585" s="57"/>
      <c r="Q3585" s="57"/>
      <c r="R3585" s="57"/>
      <c r="S3585" s="55"/>
    </row>
    <row r="3586" spans="1:19">
      <c r="A3586" s="12">
        <v>45483</v>
      </c>
      <c r="B3586">
        <v>58033.88</v>
      </c>
      <c r="C3586">
        <v>59359.43</v>
      </c>
      <c r="D3586">
        <v>57178.41</v>
      </c>
      <c r="E3586">
        <v>57742.5</v>
      </c>
      <c r="F3586">
        <v>57742.5</v>
      </c>
      <c r="G3586">
        <v>26175260526</v>
      </c>
      <c r="M3586" s="53"/>
      <c r="N3586" s="57"/>
      <c r="O3586" s="57"/>
      <c r="P3586" s="57"/>
      <c r="Q3586" s="57"/>
      <c r="R3586" s="57"/>
      <c r="S3586" s="55"/>
    </row>
    <row r="3587" spans="1:19">
      <c r="A3587" s="12">
        <v>45484</v>
      </c>
      <c r="B3587">
        <v>57729.89</v>
      </c>
      <c r="C3587">
        <v>59299.43</v>
      </c>
      <c r="D3587">
        <v>57120.38</v>
      </c>
      <c r="E3587">
        <v>57344.91</v>
      </c>
      <c r="F3587">
        <v>57344.91</v>
      </c>
      <c r="G3587">
        <v>28707803842</v>
      </c>
      <c r="M3587" s="53"/>
      <c r="N3587" s="57"/>
      <c r="O3587" s="57"/>
      <c r="P3587" s="57"/>
      <c r="Q3587" s="57"/>
      <c r="R3587" s="57"/>
      <c r="S3587" s="55"/>
    </row>
    <row r="3588" spans="1:19">
      <c r="A3588" s="12">
        <v>45485</v>
      </c>
      <c r="B3588">
        <v>57341.2</v>
      </c>
      <c r="C3588">
        <v>58532.55</v>
      </c>
      <c r="D3588">
        <v>56590.18</v>
      </c>
      <c r="E3588">
        <v>57899.46</v>
      </c>
      <c r="F3588">
        <v>57899.46</v>
      </c>
      <c r="G3588">
        <v>25604805221</v>
      </c>
      <c r="M3588" s="53"/>
      <c r="N3588" s="57"/>
      <c r="O3588" s="57"/>
      <c r="P3588" s="57"/>
      <c r="Q3588" s="57"/>
      <c r="R3588" s="57"/>
      <c r="S3588" s="55"/>
    </row>
    <row r="3589" spans="1:19">
      <c r="A3589" s="12">
        <v>45486</v>
      </c>
      <c r="B3589">
        <v>57908.74</v>
      </c>
      <c r="C3589">
        <v>59787.08</v>
      </c>
      <c r="D3589">
        <v>57796.44</v>
      </c>
      <c r="E3589">
        <v>59231.95</v>
      </c>
      <c r="F3589">
        <v>59231.95</v>
      </c>
      <c r="G3589">
        <v>17080061806</v>
      </c>
      <c r="M3589" s="53"/>
      <c r="N3589" s="57"/>
      <c r="O3589" s="57"/>
      <c r="P3589" s="57"/>
      <c r="Q3589" s="57"/>
      <c r="R3589" s="57"/>
      <c r="S3589" s="55"/>
    </row>
    <row r="3590" spans="1:19">
      <c r="A3590" s="12">
        <v>45487</v>
      </c>
      <c r="B3590">
        <v>59225.25</v>
      </c>
      <c r="C3590">
        <v>61329.53</v>
      </c>
      <c r="D3590">
        <v>59225.25</v>
      </c>
      <c r="E3590">
        <v>60787.79</v>
      </c>
      <c r="F3590">
        <v>60787.79</v>
      </c>
      <c r="G3590">
        <v>22223416061</v>
      </c>
      <c r="M3590" s="53"/>
      <c r="N3590" s="57"/>
      <c r="O3590" s="57"/>
      <c r="P3590" s="57"/>
      <c r="Q3590" s="57"/>
      <c r="R3590" s="57"/>
      <c r="S3590" s="55"/>
    </row>
    <row r="3591" spans="1:19">
      <c r="A3591" s="12">
        <v>45488</v>
      </c>
      <c r="B3591">
        <v>60815.46</v>
      </c>
      <c r="C3591">
        <v>64870.15</v>
      </c>
      <c r="D3591">
        <v>60704.93</v>
      </c>
      <c r="E3591">
        <v>64870.15</v>
      </c>
      <c r="F3591">
        <v>64870.15</v>
      </c>
      <c r="G3591">
        <v>38094526099</v>
      </c>
      <c r="M3591" s="53"/>
      <c r="N3591" s="57"/>
      <c r="O3591" s="57"/>
      <c r="P3591" s="57"/>
      <c r="Q3591" s="57"/>
      <c r="R3591" s="57"/>
      <c r="S3591" s="55"/>
    </row>
    <row r="3592" spans="1:19">
      <c r="A3592" s="12">
        <v>45489</v>
      </c>
      <c r="B3592">
        <v>64784.42</v>
      </c>
      <c r="C3592">
        <v>65354.34</v>
      </c>
      <c r="D3592">
        <v>62487.97</v>
      </c>
      <c r="E3592">
        <v>65097.15</v>
      </c>
      <c r="F3592">
        <v>65097.15</v>
      </c>
      <c r="G3592">
        <v>41617346768</v>
      </c>
      <c r="M3592" s="53"/>
      <c r="N3592" s="57"/>
      <c r="O3592" s="57"/>
      <c r="P3592" s="57"/>
      <c r="Q3592" s="57"/>
      <c r="R3592" s="57"/>
      <c r="S3592" s="55"/>
    </row>
    <row r="3593" spans="1:19">
      <c r="A3593" s="12">
        <v>45490</v>
      </c>
      <c r="B3593">
        <v>65091.83</v>
      </c>
      <c r="C3593">
        <v>66066.73</v>
      </c>
      <c r="D3593">
        <v>63896.09</v>
      </c>
      <c r="E3593">
        <v>64118.79</v>
      </c>
      <c r="F3593">
        <v>64118.79</v>
      </c>
      <c r="G3593">
        <v>32525071311</v>
      </c>
      <c r="M3593" s="53"/>
      <c r="N3593" s="57"/>
      <c r="O3593" s="57"/>
      <c r="P3593" s="57"/>
      <c r="Q3593" s="57"/>
      <c r="R3593" s="57"/>
      <c r="S3593" s="55"/>
    </row>
    <row r="3594" spans="1:19">
      <c r="A3594" s="12">
        <v>45491</v>
      </c>
      <c r="B3594">
        <v>64104.74</v>
      </c>
      <c r="C3594">
        <v>65104.66</v>
      </c>
      <c r="D3594">
        <v>63246.16</v>
      </c>
      <c r="E3594">
        <v>63974.07</v>
      </c>
      <c r="F3594">
        <v>63974.07</v>
      </c>
      <c r="G3594">
        <v>27239305337</v>
      </c>
      <c r="M3594" s="53"/>
      <c r="N3594" s="57"/>
      <c r="O3594" s="57"/>
      <c r="P3594" s="57"/>
      <c r="Q3594" s="57"/>
      <c r="R3594" s="57"/>
      <c r="S3594" s="55"/>
    </row>
    <row r="3595" spans="1:19">
      <c r="A3595" s="12">
        <v>45492</v>
      </c>
      <c r="B3595">
        <v>63972.32</v>
      </c>
      <c r="C3595">
        <v>67442.64</v>
      </c>
      <c r="D3595">
        <v>63329.34</v>
      </c>
      <c r="E3595">
        <v>66710.16</v>
      </c>
      <c r="F3595">
        <v>66710.16</v>
      </c>
      <c r="G3595">
        <v>37003855410</v>
      </c>
      <c r="M3595" s="53"/>
      <c r="N3595" s="57"/>
      <c r="O3595" s="57"/>
      <c r="P3595" s="57"/>
      <c r="Q3595" s="57"/>
      <c r="R3595" s="57"/>
      <c r="S3595" s="55"/>
    </row>
    <row r="3596" spans="1:19">
      <c r="A3596" s="12">
        <v>45493</v>
      </c>
      <c r="B3596">
        <v>66709.919999999998</v>
      </c>
      <c r="C3596">
        <v>67610.73</v>
      </c>
      <c r="D3596">
        <v>66299.62</v>
      </c>
      <c r="E3596">
        <v>67163.649999999994</v>
      </c>
      <c r="F3596">
        <v>67163.649999999994</v>
      </c>
      <c r="G3596">
        <v>19029581250</v>
      </c>
      <c r="M3596" s="53"/>
      <c r="N3596" s="57"/>
      <c r="O3596" s="57"/>
      <c r="P3596" s="57"/>
      <c r="Q3596" s="57"/>
      <c r="R3596" s="57"/>
      <c r="S3596" s="55"/>
    </row>
    <row r="3597" spans="1:19">
      <c r="A3597" s="12">
        <v>45494</v>
      </c>
      <c r="B3597">
        <v>67164.91</v>
      </c>
      <c r="C3597">
        <v>68372.91</v>
      </c>
      <c r="D3597">
        <v>65842.3</v>
      </c>
      <c r="E3597">
        <v>68154.52</v>
      </c>
      <c r="F3597">
        <v>68154.52</v>
      </c>
      <c r="G3597">
        <v>26652190004</v>
      </c>
      <c r="M3597" s="53"/>
      <c r="N3597" s="57"/>
      <c r="O3597" s="57"/>
      <c r="P3597" s="57"/>
      <c r="Q3597" s="57"/>
      <c r="R3597" s="57"/>
      <c r="S3597" s="55"/>
    </row>
    <row r="3598" spans="1:19">
      <c r="A3598" s="12">
        <v>45495</v>
      </c>
      <c r="B3598">
        <v>68152.98</v>
      </c>
      <c r="C3598">
        <v>68480.06</v>
      </c>
      <c r="D3598">
        <v>66611.3</v>
      </c>
      <c r="E3598">
        <v>67585.25</v>
      </c>
      <c r="F3598">
        <v>67585.25</v>
      </c>
      <c r="G3598">
        <v>42649109453</v>
      </c>
      <c r="M3598" s="53"/>
      <c r="N3598" s="57"/>
      <c r="O3598" s="57"/>
      <c r="P3598" s="57"/>
      <c r="Q3598" s="57"/>
      <c r="R3598" s="57"/>
      <c r="S3598" s="55"/>
    </row>
    <row r="3599" spans="1:19">
      <c r="A3599" s="12">
        <v>45496</v>
      </c>
      <c r="B3599">
        <v>67584.800000000003</v>
      </c>
      <c r="C3599">
        <v>67779.02</v>
      </c>
      <c r="D3599">
        <v>65484.46</v>
      </c>
      <c r="E3599">
        <v>65927.67</v>
      </c>
      <c r="F3599">
        <v>65927.67</v>
      </c>
      <c r="G3599">
        <v>35605668666</v>
      </c>
      <c r="M3599" s="53"/>
      <c r="N3599" s="57"/>
      <c r="O3599" s="57"/>
      <c r="P3599" s="57"/>
      <c r="Q3599" s="57"/>
      <c r="R3599" s="57"/>
      <c r="S3599" s="55"/>
    </row>
    <row r="3600" spans="1:19">
      <c r="A3600" s="12">
        <v>45497</v>
      </c>
      <c r="B3600">
        <v>65927.86</v>
      </c>
      <c r="C3600">
        <v>67113.98</v>
      </c>
      <c r="D3600">
        <v>65147</v>
      </c>
      <c r="E3600">
        <v>65372.13</v>
      </c>
      <c r="F3600">
        <v>65372.13</v>
      </c>
      <c r="G3600">
        <v>27470942309</v>
      </c>
      <c r="M3600" s="53"/>
      <c r="N3600" s="57"/>
      <c r="O3600" s="57"/>
      <c r="P3600" s="57"/>
      <c r="Q3600" s="57"/>
      <c r="R3600" s="57"/>
      <c r="S3600" s="55"/>
    </row>
    <row r="3601" spans="1:19">
      <c r="A3601" s="12">
        <v>45498</v>
      </c>
      <c r="B3601">
        <v>65375.88</v>
      </c>
      <c r="C3601">
        <v>66112.42</v>
      </c>
      <c r="D3601">
        <v>63473.47</v>
      </c>
      <c r="E3601">
        <v>65777.23</v>
      </c>
      <c r="F3601">
        <v>65777.23</v>
      </c>
      <c r="G3601">
        <v>38315761670</v>
      </c>
      <c r="M3601" s="53"/>
      <c r="N3601" s="57"/>
      <c r="O3601" s="57"/>
      <c r="P3601" s="57"/>
      <c r="Q3601" s="57"/>
      <c r="R3601" s="57"/>
      <c r="S3601" s="55"/>
    </row>
    <row r="3602" spans="1:19">
      <c r="A3602" s="12">
        <v>45499</v>
      </c>
      <c r="B3602">
        <v>65771.81</v>
      </c>
      <c r="C3602">
        <v>68207.600000000006</v>
      </c>
      <c r="D3602">
        <v>65743.77</v>
      </c>
      <c r="E3602">
        <v>67912.06</v>
      </c>
      <c r="F3602">
        <v>67912.06</v>
      </c>
      <c r="G3602">
        <v>30488630457</v>
      </c>
      <c r="M3602" s="53"/>
      <c r="N3602" s="57"/>
      <c r="O3602" s="57"/>
      <c r="P3602" s="57"/>
      <c r="Q3602" s="57"/>
      <c r="R3602" s="57"/>
      <c r="S3602" s="55"/>
    </row>
    <row r="3603" spans="1:19">
      <c r="A3603" s="12">
        <v>45500</v>
      </c>
      <c r="B3603">
        <v>67911.81</v>
      </c>
      <c r="C3603">
        <v>69398.509999999995</v>
      </c>
      <c r="D3603">
        <v>66705.22</v>
      </c>
      <c r="E3603">
        <v>67813.34</v>
      </c>
      <c r="F3603">
        <v>67813.34</v>
      </c>
      <c r="G3603">
        <v>34691905492</v>
      </c>
      <c r="M3603" s="53"/>
      <c r="N3603" s="57"/>
      <c r="O3603" s="57"/>
      <c r="P3603" s="57"/>
      <c r="Q3603" s="57"/>
      <c r="R3603" s="57"/>
      <c r="S3603" s="55"/>
    </row>
    <row r="3604" spans="1:19">
      <c r="A3604" s="12">
        <v>45501</v>
      </c>
      <c r="B3604">
        <v>67808.66</v>
      </c>
      <c r="C3604">
        <v>68301.850000000006</v>
      </c>
      <c r="D3604">
        <v>67085.83</v>
      </c>
      <c r="E3604">
        <v>68255.87</v>
      </c>
      <c r="F3604">
        <v>68255.87</v>
      </c>
      <c r="G3604">
        <v>18043166945</v>
      </c>
      <c r="M3604" s="53"/>
      <c r="N3604" s="57"/>
      <c r="O3604" s="57"/>
      <c r="P3604" s="57"/>
      <c r="Q3604" s="57"/>
      <c r="R3604" s="57"/>
      <c r="S3604" s="55"/>
    </row>
    <row r="3605" spans="1:19">
      <c r="A3605" s="12">
        <v>45502</v>
      </c>
      <c r="B3605">
        <v>68259.05</v>
      </c>
      <c r="C3605">
        <v>69987.539999999994</v>
      </c>
      <c r="D3605">
        <v>66532.59</v>
      </c>
      <c r="E3605">
        <v>66819.91</v>
      </c>
      <c r="F3605">
        <v>66819.91</v>
      </c>
      <c r="G3605">
        <v>40780682628</v>
      </c>
      <c r="M3605" s="53"/>
      <c r="N3605" s="57"/>
      <c r="O3605" s="57"/>
      <c r="P3605" s="57"/>
      <c r="Q3605" s="57"/>
      <c r="R3605" s="57"/>
      <c r="S3605" s="55"/>
    </row>
    <row r="3606" spans="1:19">
      <c r="A3606" s="12">
        <v>45503</v>
      </c>
      <c r="B3606">
        <v>66819.05</v>
      </c>
      <c r="C3606">
        <v>66987.67</v>
      </c>
      <c r="D3606">
        <v>65323.19</v>
      </c>
      <c r="E3606">
        <v>66201.02</v>
      </c>
      <c r="F3606">
        <v>66201.02</v>
      </c>
      <c r="G3606">
        <v>31380492109</v>
      </c>
      <c r="M3606" s="53"/>
      <c r="N3606" s="57"/>
      <c r="O3606" s="57"/>
      <c r="P3606" s="57"/>
      <c r="Q3606" s="57"/>
      <c r="R3606" s="57"/>
      <c r="S3606" s="55"/>
    </row>
    <row r="3607" spans="1:19">
      <c r="A3607" s="12">
        <v>45504</v>
      </c>
      <c r="B3607">
        <v>66201.27</v>
      </c>
      <c r="C3607">
        <v>66810.210000000006</v>
      </c>
      <c r="D3607">
        <v>64532.05</v>
      </c>
      <c r="E3607">
        <v>64619.25</v>
      </c>
      <c r="F3607">
        <v>64619.25</v>
      </c>
      <c r="G3607">
        <v>31292785994</v>
      </c>
      <c r="M3607" s="53"/>
      <c r="N3607" s="57"/>
      <c r="O3607" s="57"/>
      <c r="P3607" s="57"/>
      <c r="Q3607" s="57"/>
      <c r="R3607" s="57"/>
      <c r="S3607" s="55"/>
    </row>
    <row r="3608" spans="1:19">
      <c r="A3608" s="12">
        <v>45505</v>
      </c>
      <c r="B3608">
        <v>64625.84</v>
      </c>
      <c r="C3608">
        <v>65593.240000000005</v>
      </c>
      <c r="D3608">
        <v>62248.94</v>
      </c>
      <c r="E3608">
        <v>65357.5</v>
      </c>
      <c r="F3608">
        <v>65357.5</v>
      </c>
      <c r="G3608">
        <v>40975554494</v>
      </c>
      <c r="M3608" s="53"/>
      <c r="N3608" s="57"/>
      <c r="O3608" s="57"/>
      <c r="P3608" s="57"/>
      <c r="Q3608" s="57"/>
      <c r="R3608" s="57"/>
      <c r="S3608" s="55"/>
    </row>
    <row r="3609" spans="1:19">
      <c r="A3609" s="12">
        <v>45506</v>
      </c>
      <c r="B3609">
        <v>65353.5</v>
      </c>
      <c r="C3609">
        <v>65523.22</v>
      </c>
      <c r="D3609">
        <v>61184.89</v>
      </c>
      <c r="E3609">
        <v>61415.07</v>
      </c>
      <c r="F3609">
        <v>61415.07</v>
      </c>
      <c r="G3609">
        <v>43060875727</v>
      </c>
      <c r="M3609" s="53"/>
      <c r="N3609" s="57"/>
      <c r="O3609" s="57"/>
      <c r="P3609" s="57"/>
      <c r="Q3609" s="57"/>
      <c r="R3609" s="57"/>
      <c r="S3609" s="55"/>
    </row>
    <row r="3610" spans="1:19">
      <c r="A3610" s="12">
        <v>45507</v>
      </c>
      <c r="B3610">
        <v>61414.81</v>
      </c>
      <c r="C3610">
        <v>62148.37</v>
      </c>
      <c r="D3610">
        <v>59836.53</v>
      </c>
      <c r="E3610">
        <v>60680.09</v>
      </c>
      <c r="F3610">
        <v>60680.09</v>
      </c>
      <c r="G3610">
        <v>31753030589</v>
      </c>
      <c r="M3610" s="53"/>
      <c r="N3610" s="57"/>
      <c r="O3610" s="57"/>
      <c r="P3610" s="57"/>
      <c r="Q3610" s="57"/>
      <c r="R3610" s="57"/>
      <c r="S3610" s="55"/>
    </row>
    <row r="3611" spans="1:19">
      <c r="A3611" s="12">
        <v>45508</v>
      </c>
      <c r="B3611">
        <v>60676.09</v>
      </c>
      <c r="C3611">
        <v>61062.99</v>
      </c>
      <c r="D3611">
        <v>57210.8</v>
      </c>
      <c r="E3611">
        <v>58116.98</v>
      </c>
      <c r="F3611">
        <v>58116.98</v>
      </c>
      <c r="G3611">
        <v>31758917219</v>
      </c>
      <c r="M3611" s="53"/>
      <c r="N3611" s="57"/>
      <c r="O3611" s="57"/>
      <c r="P3611" s="57"/>
      <c r="Q3611" s="57"/>
      <c r="R3611" s="57"/>
      <c r="S3611" s="55"/>
    </row>
    <row r="3612" spans="1:19">
      <c r="A3612" s="12">
        <v>45509</v>
      </c>
      <c r="B3612">
        <v>58110.3</v>
      </c>
      <c r="C3612">
        <v>58268.83</v>
      </c>
      <c r="D3612">
        <v>49121.24</v>
      </c>
      <c r="E3612">
        <v>53991.46</v>
      </c>
      <c r="F3612">
        <v>53991.46</v>
      </c>
      <c r="G3612">
        <v>108991085584</v>
      </c>
      <c r="M3612" s="53"/>
      <c r="N3612" s="57"/>
      <c r="O3612" s="57"/>
      <c r="P3612" s="57"/>
      <c r="Q3612" s="57"/>
      <c r="R3612" s="57"/>
      <c r="S3612" s="55"/>
    </row>
    <row r="3613" spans="1:19">
      <c r="A3613" s="12">
        <v>45510</v>
      </c>
      <c r="B3613">
        <v>53991.35</v>
      </c>
      <c r="C3613">
        <v>57059.92</v>
      </c>
      <c r="D3613">
        <v>53973.27</v>
      </c>
      <c r="E3613">
        <v>56034.32</v>
      </c>
      <c r="F3613">
        <v>56034.32</v>
      </c>
      <c r="G3613">
        <v>49300484106</v>
      </c>
      <c r="M3613" s="53"/>
      <c r="N3613" s="57"/>
      <c r="O3613" s="57"/>
      <c r="P3613" s="57"/>
      <c r="Q3613" s="57"/>
      <c r="R3613" s="57"/>
      <c r="S3613" s="55"/>
    </row>
    <row r="3614" spans="1:19">
      <c r="A3614" s="12">
        <v>45511</v>
      </c>
      <c r="B3614">
        <v>56040.63</v>
      </c>
      <c r="C3614">
        <v>57726.879999999997</v>
      </c>
      <c r="D3614">
        <v>54620.51</v>
      </c>
      <c r="E3614">
        <v>55027.46</v>
      </c>
      <c r="F3614">
        <v>55027.46</v>
      </c>
      <c r="G3614">
        <v>41637562185</v>
      </c>
      <c r="M3614" s="53"/>
      <c r="N3614" s="57"/>
      <c r="O3614" s="57"/>
      <c r="P3614" s="57"/>
      <c r="Q3614" s="57"/>
      <c r="R3614" s="57"/>
      <c r="S3614" s="55"/>
    </row>
    <row r="3615" spans="1:19">
      <c r="A3615" s="12">
        <v>45512</v>
      </c>
      <c r="B3615">
        <v>55030.03</v>
      </c>
      <c r="C3615">
        <v>62673.77</v>
      </c>
      <c r="D3615">
        <v>54766.73</v>
      </c>
      <c r="E3615">
        <v>61710.14</v>
      </c>
      <c r="F3615">
        <v>61710.14</v>
      </c>
      <c r="G3615">
        <v>45298472567</v>
      </c>
      <c r="M3615" s="53"/>
      <c r="N3615" s="57"/>
      <c r="O3615" s="57"/>
      <c r="P3615" s="57"/>
      <c r="Q3615" s="57"/>
      <c r="R3615" s="57"/>
      <c r="S3615" s="55"/>
    </row>
    <row r="3616" spans="1:19">
      <c r="A3616" s="12">
        <v>45513</v>
      </c>
      <c r="B3616">
        <v>61728.21</v>
      </c>
      <c r="C3616">
        <v>61751.86</v>
      </c>
      <c r="D3616">
        <v>59587.86</v>
      </c>
      <c r="E3616">
        <v>60880.11</v>
      </c>
      <c r="F3616">
        <v>60880.11</v>
      </c>
      <c r="G3616">
        <v>33425553115</v>
      </c>
      <c r="M3616" s="53"/>
      <c r="N3616" s="57"/>
      <c r="O3616" s="57"/>
      <c r="P3616" s="57"/>
      <c r="Q3616" s="57"/>
      <c r="R3616" s="57"/>
      <c r="S3616" s="55"/>
    </row>
    <row r="3617" spans="1:19">
      <c r="A3617" s="12">
        <v>45514</v>
      </c>
      <c r="B3617">
        <v>60881.23</v>
      </c>
      <c r="C3617">
        <v>61464.51</v>
      </c>
      <c r="D3617">
        <v>60287.57</v>
      </c>
      <c r="E3617">
        <v>60945.81</v>
      </c>
      <c r="F3617">
        <v>60945.81</v>
      </c>
      <c r="G3617">
        <v>15745822278</v>
      </c>
      <c r="M3617" s="53"/>
      <c r="N3617" s="57"/>
      <c r="O3617" s="57"/>
      <c r="P3617" s="57"/>
      <c r="Q3617" s="57"/>
      <c r="R3617" s="57"/>
      <c r="S3617" s="55"/>
    </row>
    <row r="3618" spans="1:19">
      <c r="A3618" s="12">
        <v>45515</v>
      </c>
      <c r="B3618">
        <v>60944.89</v>
      </c>
      <c r="C3618">
        <v>61778.66</v>
      </c>
      <c r="D3618">
        <v>58348.82</v>
      </c>
      <c r="E3618">
        <v>58719.48</v>
      </c>
      <c r="F3618">
        <v>58719.48</v>
      </c>
      <c r="G3618">
        <v>22759754812</v>
      </c>
      <c r="M3618" s="53"/>
      <c r="N3618" s="57"/>
      <c r="O3618" s="57"/>
      <c r="P3618" s="57"/>
      <c r="Q3618" s="57"/>
      <c r="R3618" s="57"/>
      <c r="S3618" s="55"/>
    </row>
    <row r="3619" spans="1:19">
      <c r="A3619" s="12">
        <v>45516</v>
      </c>
      <c r="B3619">
        <v>58719.39</v>
      </c>
      <c r="C3619">
        <v>60680.33</v>
      </c>
      <c r="D3619">
        <v>57688.9</v>
      </c>
      <c r="E3619">
        <v>59354.52</v>
      </c>
      <c r="F3619">
        <v>59354.52</v>
      </c>
      <c r="G3619">
        <v>37078637820</v>
      </c>
      <c r="M3619" s="53"/>
      <c r="N3619" s="57"/>
      <c r="O3619" s="57"/>
      <c r="P3619" s="57"/>
      <c r="Q3619" s="57"/>
      <c r="R3619" s="57"/>
      <c r="S3619" s="55"/>
    </row>
    <row r="3620" spans="1:19">
      <c r="A3620" s="12">
        <v>45517</v>
      </c>
      <c r="B3620">
        <v>59356.21</v>
      </c>
      <c r="C3620">
        <v>61572.4</v>
      </c>
      <c r="D3620">
        <v>58506.25</v>
      </c>
      <c r="E3620">
        <v>60609.57</v>
      </c>
      <c r="F3620">
        <v>60609.57</v>
      </c>
      <c r="G3620">
        <v>30327698167</v>
      </c>
      <c r="M3620" s="53"/>
      <c r="N3620" s="57"/>
      <c r="O3620" s="57"/>
      <c r="P3620" s="57"/>
      <c r="Q3620" s="57"/>
      <c r="R3620" s="57"/>
      <c r="S3620" s="55"/>
    </row>
    <row r="3621" spans="1:19">
      <c r="A3621" s="12">
        <v>45518</v>
      </c>
      <c r="B3621">
        <v>60611.05</v>
      </c>
      <c r="C3621">
        <v>61687.76</v>
      </c>
      <c r="D3621">
        <v>58472.88</v>
      </c>
      <c r="E3621">
        <v>58737.27</v>
      </c>
      <c r="F3621">
        <v>58737.27</v>
      </c>
      <c r="G3621">
        <v>29961696180</v>
      </c>
      <c r="M3621" s="53"/>
      <c r="N3621" s="57"/>
      <c r="O3621" s="57"/>
      <c r="P3621" s="57"/>
      <c r="Q3621" s="57"/>
      <c r="R3621" s="57"/>
      <c r="S3621" s="55"/>
    </row>
    <row r="3622" spans="1:19">
      <c r="A3622" s="12">
        <v>45519</v>
      </c>
      <c r="B3622">
        <v>58733.26</v>
      </c>
      <c r="C3622">
        <v>59838.65</v>
      </c>
      <c r="D3622">
        <v>56161.59</v>
      </c>
      <c r="E3622">
        <v>57560.1</v>
      </c>
      <c r="F3622">
        <v>57560.1</v>
      </c>
      <c r="G3622">
        <v>35682112440</v>
      </c>
      <c r="M3622" s="53"/>
      <c r="N3622" s="57"/>
      <c r="O3622" s="57"/>
      <c r="P3622" s="57"/>
      <c r="Q3622" s="57"/>
      <c r="R3622" s="57"/>
      <c r="S3622" s="55"/>
    </row>
    <row r="3623" spans="1:19">
      <c r="A3623" s="12">
        <v>45520</v>
      </c>
      <c r="B3623">
        <v>57560.27</v>
      </c>
      <c r="C3623">
        <v>59847.360000000001</v>
      </c>
      <c r="D3623">
        <v>57110.02</v>
      </c>
      <c r="E3623">
        <v>58894.11</v>
      </c>
      <c r="F3623">
        <v>58894.11</v>
      </c>
      <c r="G3623">
        <v>29350938673</v>
      </c>
      <c r="M3623" s="53"/>
      <c r="N3623" s="57"/>
      <c r="O3623" s="57"/>
      <c r="P3623" s="57"/>
      <c r="Q3623" s="57"/>
      <c r="R3623" s="57"/>
      <c r="S3623" s="55"/>
    </row>
    <row r="3624" spans="1:19">
      <c r="A3624" s="12">
        <v>45521</v>
      </c>
      <c r="B3624">
        <v>58893.53</v>
      </c>
      <c r="C3624">
        <v>59694.67</v>
      </c>
      <c r="D3624">
        <v>58814.83</v>
      </c>
      <c r="E3624">
        <v>59478.97</v>
      </c>
      <c r="F3624">
        <v>59478.97</v>
      </c>
      <c r="G3624">
        <v>13589684021</v>
      </c>
      <c r="M3624" s="53"/>
      <c r="N3624" s="57"/>
      <c r="O3624" s="57"/>
      <c r="P3624" s="57"/>
      <c r="Q3624" s="57"/>
      <c r="R3624" s="57"/>
      <c r="S3624" s="55"/>
    </row>
    <row r="3625" spans="1:19">
      <c r="A3625" s="12">
        <v>45522</v>
      </c>
      <c r="B3625">
        <v>59468.13</v>
      </c>
      <c r="C3625">
        <v>60262.720000000001</v>
      </c>
      <c r="D3625">
        <v>58445.4</v>
      </c>
      <c r="E3625">
        <v>58483.96</v>
      </c>
      <c r="F3625">
        <v>58483.96</v>
      </c>
      <c r="G3625">
        <v>17740625837</v>
      </c>
      <c r="M3625" s="53"/>
      <c r="N3625" s="57"/>
      <c r="O3625" s="57"/>
      <c r="P3625" s="57"/>
      <c r="Q3625" s="57"/>
      <c r="R3625" s="57"/>
      <c r="S3625" s="55"/>
    </row>
    <row r="3626" spans="1:19">
      <c r="A3626" s="12">
        <v>45523</v>
      </c>
      <c r="B3626">
        <v>58480.71</v>
      </c>
      <c r="C3626">
        <v>59612.66</v>
      </c>
      <c r="D3626">
        <v>57864.71</v>
      </c>
      <c r="E3626">
        <v>59493.45</v>
      </c>
      <c r="F3626">
        <v>59493.45</v>
      </c>
      <c r="G3626">
        <v>25911207712</v>
      </c>
      <c r="M3626" s="53"/>
      <c r="N3626" s="57"/>
      <c r="O3626" s="57"/>
      <c r="P3626" s="57"/>
      <c r="Q3626" s="57"/>
      <c r="R3626" s="57"/>
      <c r="S3626" s="55"/>
    </row>
    <row r="3627" spans="1:19">
      <c r="A3627" s="12">
        <v>45524</v>
      </c>
      <c r="B3627">
        <v>59493.45</v>
      </c>
      <c r="C3627">
        <v>61396.33</v>
      </c>
      <c r="D3627">
        <v>58610.879999999997</v>
      </c>
      <c r="E3627">
        <v>59012.79</v>
      </c>
      <c r="F3627">
        <v>59012.79</v>
      </c>
      <c r="G3627">
        <v>31613400008</v>
      </c>
      <c r="M3627" s="53"/>
      <c r="N3627" s="57"/>
      <c r="O3627" s="57"/>
      <c r="P3627" s="57"/>
      <c r="Q3627" s="57"/>
      <c r="R3627" s="57"/>
      <c r="S3627" s="55"/>
    </row>
    <row r="3628" spans="1:19">
      <c r="A3628" s="12">
        <v>45525</v>
      </c>
      <c r="B3628">
        <v>59014.99</v>
      </c>
      <c r="C3628">
        <v>61834.35</v>
      </c>
      <c r="D3628">
        <v>58823.45</v>
      </c>
      <c r="E3628">
        <v>61175.19</v>
      </c>
      <c r="F3628">
        <v>61175.19</v>
      </c>
      <c r="G3628">
        <v>32731154072</v>
      </c>
      <c r="M3628" s="53"/>
      <c r="N3628" s="57"/>
      <c r="O3628" s="57"/>
      <c r="P3628" s="57"/>
      <c r="Q3628" s="57"/>
      <c r="R3628" s="57"/>
      <c r="S3628" s="55"/>
    </row>
    <row r="3629" spans="1:19">
      <c r="A3629" s="12">
        <v>45526</v>
      </c>
      <c r="B3629">
        <v>61168.32</v>
      </c>
      <c r="C3629">
        <v>61408.11</v>
      </c>
      <c r="D3629">
        <v>59815.25</v>
      </c>
      <c r="E3629">
        <v>60381.91</v>
      </c>
      <c r="F3629">
        <v>60381.91</v>
      </c>
      <c r="G3629">
        <v>27625734377</v>
      </c>
      <c r="M3629" s="53"/>
      <c r="N3629" s="57"/>
      <c r="O3629" s="57"/>
      <c r="P3629" s="57"/>
      <c r="Q3629" s="57"/>
      <c r="R3629" s="57"/>
      <c r="S3629" s="55"/>
    </row>
    <row r="3630" spans="1:19">
      <c r="A3630" s="12">
        <v>45527</v>
      </c>
      <c r="B3630">
        <v>60380.95</v>
      </c>
      <c r="C3630">
        <v>64947.06</v>
      </c>
      <c r="D3630">
        <v>60372.05</v>
      </c>
      <c r="E3630">
        <v>64094.36</v>
      </c>
      <c r="F3630">
        <v>64094.36</v>
      </c>
      <c r="G3630">
        <v>42530509233</v>
      </c>
      <c r="M3630" s="53"/>
      <c r="N3630" s="57"/>
      <c r="O3630" s="57"/>
      <c r="P3630" s="57"/>
      <c r="Q3630" s="57"/>
      <c r="R3630" s="57"/>
      <c r="S3630" s="55"/>
    </row>
    <row r="3631" spans="1:19">
      <c r="A3631" s="12">
        <v>45528</v>
      </c>
      <c r="B3631">
        <v>64103.87</v>
      </c>
      <c r="C3631">
        <v>64513.79</v>
      </c>
      <c r="D3631">
        <v>63619.92</v>
      </c>
      <c r="E3631">
        <v>64178.99</v>
      </c>
      <c r="F3631">
        <v>64178.99</v>
      </c>
      <c r="G3631">
        <v>21430585163</v>
      </c>
      <c r="M3631" s="53"/>
      <c r="N3631" s="57"/>
      <c r="O3631" s="57"/>
      <c r="P3631" s="57"/>
      <c r="Q3631" s="57"/>
      <c r="R3631" s="57"/>
      <c r="S3631" s="55"/>
    </row>
    <row r="3632" spans="1:19">
      <c r="A3632" s="12">
        <v>45529</v>
      </c>
      <c r="B3632">
        <v>64176.37</v>
      </c>
      <c r="C3632">
        <v>64996.42</v>
      </c>
      <c r="D3632">
        <v>63833.52</v>
      </c>
      <c r="E3632">
        <v>64333.54</v>
      </c>
      <c r="F3632">
        <v>64333.54</v>
      </c>
      <c r="G3632">
        <v>18827683555</v>
      </c>
      <c r="M3632" s="53"/>
      <c r="N3632" s="57"/>
      <c r="O3632" s="57"/>
      <c r="P3632" s="57"/>
      <c r="Q3632" s="57"/>
      <c r="R3632" s="57"/>
      <c r="S3632" s="55"/>
    </row>
    <row r="3633" spans="1:19">
      <c r="A3633" s="12">
        <v>45530</v>
      </c>
      <c r="B3633">
        <v>64342.23</v>
      </c>
      <c r="C3633">
        <v>64489.71</v>
      </c>
      <c r="D3633">
        <v>62849.56</v>
      </c>
      <c r="E3633">
        <v>62880.66</v>
      </c>
      <c r="F3633">
        <v>62880.66</v>
      </c>
      <c r="G3633">
        <v>27682040631</v>
      </c>
      <c r="M3633" s="53"/>
      <c r="N3633" s="57"/>
      <c r="O3633" s="57"/>
      <c r="P3633" s="57"/>
      <c r="Q3633" s="57"/>
      <c r="R3633" s="57"/>
      <c r="S3633" s="55"/>
    </row>
    <row r="3634" spans="1:19">
      <c r="A3634" s="12">
        <v>45531</v>
      </c>
      <c r="B3634">
        <v>62879.71</v>
      </c>
      <c r="C3634">
        <v>63210.8</v>
      </c>
      <c r="D3634">
        <v>58116.75</v>
      </c>
      <c r="E3634">
        <v>59504.13</v>
      </c>
      <c r="F3634">
        <v>59504.13</v>
      </c>
      <c r="G3634">
        <v>39103882198</v>
      </c>
      <c r="M3634" s="53"/>
      <c r="N3634" s="57"/>
      <c r="O3634" s="57"/>
      <c r="P3634" s="57"/>
      <c r="Q3634" s="57"/>
      <c r="R3634" s="57"/>
      <c r="S3634" s="55"/>
    </row>
    <row r="3635" spans="1:19">
      <c r="A3635" s="12">
        <v>45532</v>
      </c>
      <c r="B3635">
        <v>59507.93</v>
      </c>
      <c r="C3635">
        <v>60236.45</v>
      </c>
      <c r="D3635">
        <v>57890.68</v>
      </c>
      <c r="E3635">
        <v>59027.63</v>
      </c>
      <c r="F3635">
        <v>59027.63</v>
      </c>
      <c r="G3635">
        <v>40289564698</v>
      </c>
      <c r="M3635" s="53"/>
      <c r="N3635" s="57"/>
      <c r="O3635" s="57"/>
      <c r="P3635" s="57"/>
      <c r="Q3635" s="57"/>
      <c r="R3635" s="57"/>
      <c r="S3635" s="55"/>
    </row>
    <row r="3636" spans="1:19">
      <c r="A3636" s="12">
        <v>45533</v>
      </c>
      <c r="B3636">
        <v>59027.47</v>
      </c>
      <c r="C3636">
        <v>61184.08</v>
      </c>
      <c r="D3636">
        <v>58786.23</v>
      </c>
      <c r="E3636">
        <v>59388.18</v>
      </c>
      <c r="F3636">
        <v>59388.18</v>
      </c>
      <c r="G3636">
        <v>32224990582</v>
      </c>
      <c r="M3636" s="53"/>
      <c r="N3636" s="57"/>
      <c r="O3636" s="57"/>
      <c r="P3636" s="57"/>
      <c r="Q3636" s="57"/>
      <c r="R3636" s="57"/>
      <c r="S3636" s="55"/>
    </row>
    <row r="3637" spans="1:19">
      <c r="A3637" s="12">
        <v>45534</v>
      </c>
      <c r="B3637">
        <v>59388.6</v>
      </c>
      <c r="C3637">
        <v>59896.89</v>
      </c>
      <c r="D3637">
        <v>57768.53</v>
      </c>
      <c r="E3637">
        <v>59119.48</v>
      </c>
      <c r="F3637">
        <v>59119.48</v>
      </c>
      <c r="G3637">
        <v>32292756405</v>
      </c>
      <c r="M3637" s="53"/>
      <c r="N3637" s="57"/>
      <c r="O3637" s="57"/>
      <c r="P3637" s="57"/>
      <c r="Q3637" s="57"/>
      <c r="R3637" s="57"/>
      <c r="S3637" s="55"/>
    </row>
    <row r="3638" spans="1:19">
      <c r="A3638" s="12">
        <v>45535</v>
      </c>
      <c r="B3638">
        <v>59117.48</v>
      </c>
      <c r="C3638">
        <v>59432.59</v>
      </c>
      <c r="D3638">
        <v>58768.79</v>
      </c>
      <c r="E3638">
        <v>58969.9</v>
      </c>
      <c r="F3638">
        <v>58969.9</v>
      </c>
      <c r="G3638">
        <v>12403470760</v>
      </c>
      <c r="M3638" s="53"/>
      <c r="N3638" s="57"/>
      <c r="O3638" s="57"/>
      <c r="P3638" s="57"/>
      <c r="Q3638" s="57"/>
      <c r="R3638" s="57"/>
      <c r="S3638" s="55"/>
    </row>
    <row r="3639" spans="1:19">
      <c r="A3639" s="37">
        <v>45536</v>
      </c>
      <c r="B3639" s="56">
        <v>58969.8</v>
      </c>
      <c r="C3639" s="56">
        <v>59062.07</v>
      </c>
      <c r="D3639" s="56">
        <v>57217.82</v>
      </c>
      <c r="E3639" s="56">
        <v>57325.49</v>
      </c>
      <c r="F3639" s="56">
        <v>57325.49</v>
      </c>
      <c r="G3639" s="39">
        <v>24592449997</v>
      </c>
      <c r="M3639" s="53"/>
      <c r="N3639" s="57"/>
      <c r="O3639" s="57"/>
      <c r="P3639" s="57"/>
      <c r="Q3639" s="57"/>
      <c r="R3639" s="57"/>
      <c r="S3639" s="55"/>
    </row>
    <row r="3640" spans="1:19">
      <c r="A3640" s="37">
        <v>45537</v>
      </c>
      <c r="B3640" s="56">
        <v>57326.97</v>
      </c>
      <c r="C3640" s="56">
        <v>59403.07</v>
      </c>
      <c r="D3640" s="56">
        <v>57136.03</v>
      </c>
      <c r="E3640" s="56">
        <v>59112.480000000003</v>
      </c>
      <c r="F3640" s="56">
        <v>59112.480000000003</v>
      </c>
      <c r="G3640" s="39">
        <v>27036454524</v>
      </c>
      <c r="M3640" s="53"/>
      <c r="N3640" s="57"/>
      <c r="O3640" s="57"/>
      <c r="P3640" s="57"/>
      <c r="Q3640" s="57"/>
      <c r="R3640" s="57"/>
      <c r="S3640" s="55"/>
    </row>
    <row r="3641" spans="1:19">
      <c r="A3641" s="37">
        <v>45538</v>
      </c>
      <c r="B3641" s="56">
        <v>59106.19</v>
      </c>
      <c r="C3641" s="56">
        <v>59815.06</v>
      </c>
      <c r="D3641" s="56">
        <v>57425.17</v>
      </c>
      <c r="E3641" s="56">
        <v>57431.02</v>
      </c>
      <c r="F3641" s="56">
        <v>57431.02</v>
      </c>
      <c r="G3641" s="39">
        <v>26666961053</v>
      </c>
      <c r="M3641" s="53"/>
      <c r="N3641" s="57"/>
      <c r="O3641" s="57"/>
      <c r="P3641" s="57"/>
      <c r="Q3641" s="57"/>
      <c r="R3641" s="57"/>
      <c r="S3641" s="55"/>
    </row>
    <row r="3642" spans="1:19">
      <c r="A3642" s="37">
        <v>45539</v>
      </c>
      <c r="B3642" s="56">
        <v>57430.35</v>
      </c>
      <c r="C3642" s="56">
        <v>58511.57</v>
      </c>
      <c r="D3642" s="56">
        <v>55673.16</v>
      </c>
      <c r="E3642" s="56">
        <v>57971.54</v>
      </c>
      <c r="F3642" s="56">
        <v>57971.54</v>
      </c>
      <c r="G3642" s="39">
        <v>35627680312</v>
      </c>
      <c r="M3642" s="53"/>
      <c r="N3642" s="57"/>
      <c r="O3642" s="57"/>
      <c r="P3642" s="57"/>
      <c r="Q3642" s="57"/>
      <c r="R3642" s="57"/>
      <c r="S3642" s="55"/>
    </row>
    <row r="3643" spans="1:19">
      <c r="A3643" s="37">
        <v>45540</v>
      </c>
      <c r="B3643" s="56">
        <v>57971.7</v>
      </c>
      <c r="C3643" s="56">
        <v>58300.58</v>
      </c>
      <c r="D3643" s="56">
        <v>55712.45</v>
      </c>
      <c r="E3643" s="56">
        <v>56160.49</v>
      </c>
      <c r="F3643" s="56">
        <v>56160.49</v>
      </c>
      <c r="G3643" s="39">
        <v>31030280656</v>
      </c>
      <c r="M3643" s="53"/>
      <c r="N3643" s="57"/>
      <c r="O3643" s="57"/>
      <c r="P3643" s="57"/>
      <c r="Q3643" s="57"/>
      <c r="R3643" s="57"/>
      <c r="S3643" s="55"/>
    </row>
    <row r="3644" spans="1:19">
      <c r="A3644" s="37">
        <v>45541</v>
      </c>
      <c r="B3644" s="56">
        <v>56160.19</v>
      </c>
      <c r="C3644" s="56">
        <v>56976.11</v>
      </c>
      <c r="D3644" s="56">
        <v>52598.7</v>
      </c>
      <c r="E3644" s="56">
        <v>53948.75</v>
      </c>
      <c r="F3644" s="56">
        <v>53948.75</v>
      </c>
      <c r="G3644" s="39">
        <v>49361693566</v>
      </c>
      <c r="M3644" s="53"/>
      <c r="N3644" s="57"/>
      <c r="O3644" s="57"/>
      <c r="P3644" s="57"/>
      <c r="Q3644" s="57"/>
      <c r="R3644" s="57"/>
      <c r="S3644" s="55"/>
    </row>
    <row r="3645" spans="1:19">
      <c r="A3645" s="37">
        <v>45542</v>
      </c>
      <c r="B3645" s="56">
        <v>53949.09</v>
      </c>
      <c r="C3645" s="56">
        <v>54838.14</v>
      </c>
      <c r="D3645" s="56">
        <v>53740.07</v>
      </c>
      <c r="E3645" s="56">
        <v>54139.69</v>
      </c>
      <c r="F3645" s="56">
        <v>54139.69</v>
      </c>
      <c r="G3645" s="39">
        <v>19061486526</v>
      </c>
      <c r="M3645" s="53"/>
      <c r="N3645" s="57"/>
      <c r="O3645" s="57"/>
      <c r="P3645" s="57"/>
      <c r="Q3645" s="57"/>
      <c r="R3645" s="57"/>
      <c r="S3645" s="55"/>
    </row>
    <row r="3646" spans="1:19">
      <c r="A3646" s="37">
        <v>45543</v>
      </c>
      <c r="B3646" s="56">
        <v>54147.93</v>
      </c>
      <c r="C3646" s="56">
        <v>55300.86</v>
      </c>
      <c r="D3646" s="56">
        <v>53653.760000000002</v>
      </c>
      <c r="E3646" s="56">
        <v>54841.57</v>
      </c>
      <c r="F3646" s="56">
        <v>54841.57</v>
      </c>
      <c r="G3646" s="39">
        <v>18268287531</v>
      </c>
      <c r="M3646" s="53"/>
      <c r="N3646" s="57"/>
      <c r="O3646" s="57"/>
      <c r="P3646" s="57"/>
      <c r="Q3646" s="57"/>
      <c r="R3646" s="57"/>
      <c r="S3646" s="55"/>
    </row>
    <row r="3647" spans="1:19">
      <c r="A3647" s="37">
        <v>45544</v>
      </c>
      <c r="B3647" s="56">
        <v>54851.89</v>
      </c>
      <c r="C3647" s="56">
        <v>58041.13</v>
      </c>
      <c r="D3647" s="56">
        <v>54598.43</v>
      </c>
      <c r="E3647" s="56">
        <v>57019.54</v>
      </c>
      <c r="F3647" s="56">
        <v>57019.54</v>
      </c>
      <c r="G3647" s="39">
        <v>34618096173</v>
      </c>
      <c r="M3647" s="53"/>
      <c r="N3647" s="57"/>
      <c r="O3647" s="57"/>
      <c r="P3647" s="57"/>
      <c r="Q3647" s="57"/>
      <c r="R3647" s="57"/>
      <c r="S3647" s="55"/>
    </row>
    <row r="3648" spans="1:19">
      <c r="A3648" s="37">
        <v>45545</v>
      </c>
      <c r="B3648" s="56">
        <v>57020.1</v>
      </c>
      <c r="C3648" s="56">
        <v>58029.98</v>
      </c>
      <c r="D3648" s="56">
        <v>56419.41</v>
      </c>
      <c r="E3648" s="56">
        <v>57648.71</v>
      </c>
      <c r="F3648" s="56">
        <v>57648.71</v>
      </c>
      <c r="G3648" s="39">
        <v>28857630507</v>
      </c>
      <c r="M3648" s="53"/>
      <c r="N3648" s="57"/>
      <c r="O3648" s="57"/>
      <c r="P3648" s="57"/>
      <c r="Q3648" s="57"/>
      <c r="R3648" s="57"/>
      <c r="S3648" s="55"/>
    </row>
    <row r="3649" spans="1:19">
      <c r="A3649" s="37">
        <v>45546</v>
      </c>
      <c r="B3649" s="56">
        <v>57650.29</v>
      </c>
      <c r="C3649" s="56">
        <v>57991.32</v>
      </c>
      <c r="D3649" s="56">
        <v>55567.34</v>
      </c>
      <c r="E3649" s="56">
        <v>57343.17</v>
      </c>
      <c r="F3649" s="56">
        <v>57343.17</v>
      </c>
      <c r="G3649" s="39">
        <v>37049062672</v>
      </c>
      <c r="M3649" s="53"/>
      <c r="N3649" s="57"/>
      <c r="O3649" s="57"/>
      <c r="P3649" s="57"/>
      <c r="Q3649" s="57"/>
      <c r="R3649" s="57"/>
      <c r="S3649" s="55"/>
    </row>
    <row r="3650" spans="1:19">
      <c r="A3650" s="37">
        <v>45547</v>
      </c>
      <c r="B3650" s="56">
        <v>57343.17</v>
      </c>
      <c r="C3650" s="56">
        <v>58534.36</v>
      </c>
      <c r="D3650" s="56">
        <v>57330.1</v>
      </c>
      <c r="E3650" s="56">
        <v>58127.01</v>
      </c>
      <c r="F3650" s="56">
        <v>58127.01</v>
      </c>
      <c r="G3650" s="39">
        <v>33835707949</v>
      </c>
      <c r="M3650" s="53"/>
      <c r="N3650" s="57"/>
      <c r="O3650" s="57"/>
      <c r="P3650" s="57"/>
      <c r="Q3650" s="57"/>
      <c r="R3650" s="57"/>
      <c r="S3650" s="55"/>
    </row>
    <row r="3651" spans="1:19">
      <c r="A3651" s="37">
        <v>45548</v>
      </c>
      <c r="B3651" s="56">
        <v>58130.32</v>
      </c>
      <c r="C3651" s="56">
        <v>60648.02</v>
      </c>
      <c r="D3651" s="56">
        <v>57650.11</v>
      </c>
      <c r="E3651" s="56">
        <v>60571.3</v>
      </c>
      <c r="F3651" s="56">
        <v>60571.3</v>
      </c>
      <c r="G3651" s="39">
        <v>32490528356</v>
      </c>
      <c r="M3651" s="53"/>
      <c r="N3651" s="57"/>
      <c r="O3651" s="57"/>
      <c r="P3651" s="57"/>
      <c r="Q3651" s="57"/>
      <c r="R3651" s="57"/>
      <c r="S3651" s="55"/>
    </row>
    <row r="3652" spans="1:19">
      <c r="A3652" s="37">
        <v>45549</v>
      </c>
      <c r="B3652" s="56">
        <v>60569.120000000003</v>
      </c>
      <c r="C3652" s="56">
        <v>60656.72</v>
      </c>
      <c r="D3652" s="56">
        <v>59517.88</v>
      </c>
      <c r="E3652" s="56">
        <v>60005.120000000003</v>
      </c>
      <c r="F3652" s="56">
        <v>60005.120000000003</v>
      </c>
      <c r="G3652" s="39">
        <v>16428405496</v>
      </c>
      <c r="M3652" s="53"/>
      <c r="N3652" s="57"/>
      <c r="O3652" s="57"/>
      <c r="P3652" s="57"/>
      <c r="Q3652" s="57"/>
      <c r="R3652" s="57"/>
      <c r="S3652" s="55"/>
    </row>
    <row r="3653" spans="1:19">
      <c r="A3653" s="37">
        <v>45550</v>
      </c>
      <c r="B3653" s="56">
        <v>60000.73</v>
      </c>
      <c r="C3653" s="56">
        <v>60381.919999999998</v>
      </c>
      <c r="D3653" s="56">
        <v>58696.31</v>
      </c>
      <c r="E3653" s="56">
        <v>59182.84</v>
      </c>
      <c r="F3653" s="56">
        <v>59182.84</v>
      </c>
      <c r="G3653" s="39">
        <v>18120960867</v>
      </c>
      <c r="M3653" s="53"/>
      <c r="N3653" s="57"/>
      <c r="O3653" s="57"/>
      <c r="P3653" s="57"/>
      <c r="Q3653" s="57"/>
      <c r="R3653" s="57"/>
      <c r="S3653" s="55"/>
    </row>
    <row r="3654" spans="1:19">
      <c r="A3654" s="37">
        <v>45551</v>
      </c>
      <c r="B3654" s="56">
        <v>59185.23</v>
      </c>
      <c r="C3654" s="56">
        <v>59205.51</v>
      </c>
      <c r="D3654" s="56">
        <v>57501.34</v>
      </c>
      <c r="E3654" s="56">
        <v>58192.51</v>
      </c>
      <c r="F3654" s="56">
        <v>58192.51</v>
      </c>
      <c r="G3654" s="39">
        <v>32032822113</v>
      </c>
      <c r="M3654" s="53"/>
      <c r="N3654" s="57"/>
      <c r="O3654" s="57"/>
      <c r="P3654" s="57"/>
      <c r="Q3654" s="57"/>
      <c r="R3654" s="57"/>
      <c r="S3654" s="55"/>
    </row>
    <row r="3655" spans="1:19">
      <c r="A3655" s="37">
        <v>45552</v>
      </c>
      <c r="B3655" s="56">
        <v>58192.51</v>
      </c>
      <c r="C3655" s="56">
        <v>61316.09</v>
      </c>
      <c r="D3655" s="56">
        <v>57628.07</v>
      </c>
      <c r="E3655" s="56">
        <v>60308.54</v>
      </c>
      <c r="F3655" s="56">
        <v>60308.54</v>
      </c>
      <c r="G3655" s="39">
        <v>38075570118</v>
      </c>
      <c r="M3655" s="53"/>
      <c r="N3655" s="57"/>
      <c r="O3655" s="57"/>
      <c r="P3655" s="57"/>
      <c r="Q3655" s="57"/>
      <c r="R3655" s="57"/>
      <c r="S3655" s="55"/>
    </row>
    <row r="3656" spans="1:19">
      <c r="A3656" s="37">
        <v>45553</v>
      </c>
      <c r="B3656" s="56">
        <v>60309</v>
      </c>
      <c r="C3656" s="56">
        <v>61664.07</v>
      </c>
      <c r="D3656" s="56">
        <v>59218.25</v>
      </c>
      <c r="E3656" s="56">
        <v>61649.68</v>
      </c>
      <c r="F3656" s="56">
        <v>61649.68</v>
      </c>
      <c r="G3656" s="39">
        <v>40990702891</v>
      </c>
      <c r="M3656" s="53"/>
      <c r="N3656" s="57"/>
      <c r="O3656" s="57"/>
      <c r="P3656" s="57"/>
      <c r="Q3656" s="57"/>
      <c r="R3656" s="57"/>
      <c r="S3656" s="55"/>
    </row>
    <row r="3657" spans="1:19">
      <c r="A3657" s="37">
        <v>45554</v>
      </c>
      <c r="B3657" s="56">
        <v>61651.16</v>
      </c>
      <c r="C3657" s="56">
        <v>63872.44</v>
      </c>
      <c r="D3657" s="56">
        <v>61609.87</v>
      </c>
      <c r="E3657" s="56">
        <v>62940.46</v>
      </c>
      <c r="F3657" s="56">
        <v>62940.46</v>
      </c>
      <c r="G3657" s="39">
        <v>42710252573</v>
      </c>
      <c r="M3657" s="53"/>
      <c r="N3657" s="57"/>
      <c r="O3657" s="57"/>
      <c r="P3657" s="57"/>
      <c r="Q3657" s="57"/>
      <c r="R3657" s="57"/>
      <c r="S3657" s="55"/>
    </row>
    <row r="3658" spans="1:19">
      <c r="A3658" s="37">
        <v>45555</v>
      </c>
      <c r="B3658" s="56">
        <v>62941.43</v>
      </c>
      <c r="C3658" s="56">
        <v>64119.53</v>
      </c>
      <c r="D3658" s="56">
        <v>62364.61</v>
      </c>
      <c r="E3658" s="56">
        <v>63192.98</v>
      </c>
      <c r="F3658" s="56">
        <v>63192.98</v>
      </c>
      <c r="G3658" s="39">
        <v>35177164222</v>
      </c>
      <c r="M3658" s="53"/>
      <c r="N3658" s="57"/>
      <c r="O3658" s="57"/>
      <c r="P3658" s="57"/>
      <c r="Q3658" s="57"/>
      <c r="R3658" s="57"/>
      <c r="S3658" s="55"/>
    </row>
    <row r="3659" spans="1:19">
      <c r="A3659" s="37">
        <v>45556</v>
      </c>
      <c r="B3659" s="56">
        <v>63184.34</v>
      </c>
      <c r="C3659" s="56">
        <v>63543.360000000001</v>
      </c>
      <c r="D3659" s="56">
        <v>62783.11</v>
      </c>
      <c r="E3659" s="56">
        <v>63394.84</v>
      </c>
      <c r="F3659" s="56">
        <v>63394.84</v>
      </c>
      <c r="G3659" s="39">
        <v>14408616220</v>
      </c>
      <c r="M3659" s="53"/>
      <c r="N3659" s="57"/>
      <c r="O3659" s="57"/>
      <c r="P3659" s="57"/>
      <c r="Q3659" s="57"/>
      <c r="R3659" s="57"/>
      <c r="S3659" s="55"/>
    </row>
    <row r="3660" spans="1:19">
      <c r="A3660" s="37">
        <v>45557</v>
      </c>
      <c r="B3660" s="56">
        <v>63396.800000000003</v>
      </c>
      <c r="C3660" s="56">
        <v>63993.42</v>
      </c>
      <c r="D3660" s="56">
        <v>62440.73</v>
      </c>
      <c r="E3660" s="56">
        <v>63648.71</v>
      </c>
      <c r="F3660" s="56">
        <v>63648.71</v>
      </c>
      <c r="G3660" s="39">
        <v>20183348802</v>
      </c>
      <c r="M3660" s="53"/>
      <c r="N3660" s="57"/>
      <c r="O3660" s="57"/>
      <c r="P3660" s="57"/>
      <c r="Q3660" s="57"/>
      <c r="R3660" s="57"/>
      <c r="S3660" s="55"/>
    </row>
    <row r="3661" spans="1:19">
      <c r="A3661" s="37">
        <v>45558</v>
      </c>
      <c r="B3661" s="56">
        <v>63643.1</v>
      </c>
      <c r="C3661" s="56">
        <v>64733.56</v>
      </c>
      <c r="D3661" s="56">
        <v>62628.08</v>
      </c>
      <c r="E3661" s="56">
        <v>63329.8</v>
      </c>
      <c r="F3661" s="56">
        <v>63329.8</v>
      </c>
      <c r="G3661" s="39">
        <v>31400285425</v>
      </c>
      <c r="M3661" s="53"/>
      <c r="N3661" s="57"/>
      <c r="O3661" s="57"/>
      <c r="P3661" s="57"/>
      <c r="Q3661" s="57"/>
      <c r="R3661" s="57"/>
      <c r="S3661" s="55"/>
    </row>
    <row r="3662" spans="1:19">
      <c r="A3662" s="37">
        <v>45559</v>
      </c>
      <c r="B3662" s="56">
        <v>63326.84</v>
      </c>
      <c r="C3662" s="56">
        <v>64695.21</v>
      </c>
      <c r="D3662" s="56">
        <v>62737.42</v>
      </c>
      <c r="E3662" s="56">
        <v>64301.97</v>
      </c>
      <c r="F3662" s="56">
        <v>64301.97</v>
      </c>
      <c r="G3662" s="39">
        <v>29938335243</v>
      </c>
      <c r="M3662" s="53"/>
      <c r="N3662" s="57"/>
      <c r="O3662" s="57"/>
      <c r="P3662" s="57"/>
      <c r="Q3662" s="57"/>
      <c r="R3662" s="57"/>
      <c r="S3662" s="55"/>
    </row>
    <row r="3663" spans="1:19">
      <c r="A3663" s="37">
        <v>45560</v>
      </c>
      <c r="B3663" s="56">
        <v>64302.59</v>
      </c>
      <c r="C3663" s="56">
        <v>64804.5</v>
      </c>
      <c r="D3663" s="56">
        <v>62945.38</v>
      </c>
      <c r="E3663" s="56">
        <v>63143.14</v>
      </c>
      <c r="F3663" s="56">
        <v>63143.14</v>
      </c>
      <c r="G3663" s="39">
        <v>25078377700</v>
      </c>
      <c r="M3663" s="53"/>
      <c r="N3663" s="57"/>
      <c r="O3663" s="57"/>
      <c r="P3663" s="57"/>
      <c r="Q3663" s="57"/>
      <c r="R3663" s="57"/>
      <c r="S3663" s="55"/>
    </row>
    <row r="3664" spans="1:19">
      <c r="A3664" s="37">
        <v>45561</v>
      </c>
      <c r="B3664" s="56">
        <v>63138.55</v>
      </c>
      <c r="C3664" s="56">
        <v>65790.8</v>
      </c>
      <c r="D3664" s="56">
        <v>62669.27</v>
      </c>
      <c r="E3664" s="56">
        <v>65181.02</v>
      </c>
      <c r="F3664" s="56">
        <v>65181.02</v>
      </c>
      <c r="G3664" s="39">
        <v>36873129847</v>
      </c>
      <c r="M3664" s="53"/>
      <c r="N3664" s="57"/>
      <c r="O3664" s="57"/>
      <c r="P3664" s="57"/>
      <c r="Q3664" s="57"/>
      <c r="R3664" s="57"/>
      <c r="S3664" s="55"/>
    </row>
    <row r="3665" spans="1:19">
      <c r="A3665" s="37">
        <v>45562</v>
      </c>
      <c r="B3665" s="56">
        <v>65180.66</v>
      </c>
      <c r="C3665" s="56">
        <v>66480.7</v>
      </c>
      <c r="D3665" s="56">
        <v>64852.99</v>
      </c>
      <c r="E3665" s="56">
        <v>65790.66</v>
      </c>
      <c r="F3665" s="56">
        <v>65790.66</v>
      </c>
      <c r="G3665" s="39">
        <v>32058813449</v>
      </c>
      <c r="M3665" s="53"/>
      <c r="N3665" s="57"/>
      <c r="O3665" s="57"/>
      <c r="P3665" s="57"/>
      <c r="Q3665" s="57"/>
      <c r="R3665" s="57"/>
      <c r="S3665" s="55"/>
    </row>
    <row r="3666" spans="1:19">
      <c r="A3666" s="37">
        <v>45563</v>
      </c>
      <c r="B3666" s="56">
        <v>65792.179999999993</v>
      </c>
      <c r="C3666" s="56">
        <v>66255.53</v>
      </c>
      <c r="D3666" s="56">
        <v>65458.04</v>
      </c>
      <c r="E3666" s="56">
        <v>65887.649999999994</v>
      </c>
      <c r="F3666" s="56">
        <v>65887.649999999994</v>
      </c>
      <c r="G3666" s="39">
        <v>15243637984</v>
      </c>
    </row>
    <row r="3667" spans="1:19">
      <c r="A3667" s="37">
        <v>45564</v>
      </c>
      <c r="B3667" s="56">
        <v>65888.899999999994</v>
      </c>
      <c r="C3667" s="56">
        <v>66069.34</v>
      </c>
      <c r="D3667" s="56">
        <v>65450.02</v>
      </c>
      <c r="E3667" s="56">
        <v>65635.3</v>
      </c>
      <c r="F3667" s="56">
        <v>65635.3</v>
      </c>
      <c r="G3667" s="39">
        <v>14788214575</v>
      </c>
    </row>
    <row r="3668" spans="1:19">
      <c r="A3668" s="37">
        <v>45565</v>
      </c>
      <c r="B3668" s="56">
        <v>65634.66</v>
      </c>
      <c r="C3668" s="56">
        <v>65635.05</v>
      </c>
      <c r="D3668" s="56">
        <v>62873.62</v>
      </c>
      <c r="E3668" s="56">
        <v>63329.5</v>
      </c>
      <c r="F3668" s="56">
        <v>63329.5</v>
      </c>
      <c r="G3668" s="39">
        <v>37112957475</v>
      </c>
    </row>
    <row r="3669" spans="1:19">
      <c r="A3669" s="37">
        <v>45566</v>
      </c>
      <c r="B3669" s="56">
        <v>63335.61</v>
      </c>
      <c r="C3669" s="56">
        <v>64110.98</v>
      </c>
      <c r="D3669" s="56">
        <v>60189.279999999999</v>
      </c>
      <c r="E3669" s="56">
        <v>60837.01</v>
      </c>
      <c r="F3669" s="56">
        <v>60837.01</v>
      </c>
      <c r="G3669" s="39">
        <v>50220923500</v>
      </c>
    </row>
    <row r="3670" spans="1:19">
      <c r="A3670" s="37">
        <v>45567</v>
      </c>
      <c r="B3670" s="56">
        <v>60836.32</v>
      </c>
      <c r="C3670" s="56">
        <v>62357.69</v>
      </c>
      <c r="D3670" s="56">
        <v>59996.95</v>
      </c>
      <c r="E3670" s="56">
        <v>60632.79</v>
      </c>
      <c r="F3670" s="56">
        <v>60632.79</v>
      </c>
      <c r="G3670" s="39">
        <v>40762722398</v>
      </c>
    </row>
    <row r="3671" spans="1:19">
      <c r="A3671" s="37">
        <v>45568</v>
      </c>
      <c r="B3671" s="56">
        <v>60632.480000000003</v>
      </c>
      <c r="C3671" s="56">
        <v>61469.04</v>
      </c>
      <c r="D3671" s="56">
        <v>59878.8</v>
      </c>
      <c r="E3671" s="56">
        <v>60759.4</v>
      </c>
      <c r="F3671" s="56">
        <v>60759.4</v>
      </c>
      <c r="G3671" s="39">
        <v>36106447279</v>
      </c>
    </row>
    <row r="3672" spans="1:19">
      <c r="A3672" s="37">
        <v>45569</v>
      </c>
      <c r="B3672" s="56">
        <v>60754.63</v>
      </c>
      <c r="C3672" s="56">
        <v>62465.99</v>
      </c>
      <c r="D3672" s="56">
        <v>60459.94</v>
      </c>
      <c r="E3672" s="56">
        <v>62067.48</v>
      </c>
      <c r="F3672" s="56">
        <v>62067.48</v>
      </c>
      <c r="G3672" s="39">
        <v>29585472513</v>
      </c>
    </row>
    <row r="3673" spans="1:19">
      <c r="A3673" s="37">
        <v>45570</v>
      </c>
      <c r="B3673" s="56">
        <v>62067.61</v>
      </c>
      <c r="C3673" s="56">
        <v>62371.02</v>
      </c>
      <c r="D3673" s="56">
        <v>61689.58</v>
      </c>
      <c r="E3673" s="56">
        <v>62089.95</v>
      </c>
      <c r="F3673" s="56">
        <v>62089.95</v>
      </c>
      <c r="G3673" s="39">
        <v>13305410749</v>
      </c>
    </row>
    <row r="3674" spans="1:19">
      <c r="A3674" s="37">
        <v>45571</v>
      </c>
      <c r="B3674" s="56">
        <v>62084.99</v>
      </c>
      <c r="C3674" s="56">
        <v>62959.57</v>
      </c>
      <c r="D3674" s="56">
        <v>61833.15</v>
      </c>
      <c r="E3674" s="56">
        <v>62818.95</v>
      </c>
      <c r="F3674" s="56">
        <v>62818.95</v>
      </c>
      <c r="G3674" s="39">
        <v>14776233667</v>
      </c>
    </row>
    <row r="3675" spans="1:19">
      <c r="A3675" s="37">
        <v>45572</v>
      </c>
      <c r="B3675" s="56">
        <v>62819.11</v>
      </c>
      <c r="C3675" s="56">
        <v>64443.71</v>
      </c>
      <c r="D3675" s="56">
        <v>62152.55</v>
      </c>
      <c r="E3675" s="56">
        <v>62236.66</v>
      </c>
      <c r="F3675" s="56">
        <v>62236.66</v>
      </c>
      <c r="G3675" s="39">
        <v>34253562610</v>
      </c>
    </row>
    <row r="3676" spans="1:19">
      <c r="A3676" s="37">
        <v>45573</v>
      </c>
      <c r="B3676" s="56">
        <v>62221.64</v>
      </c>
      <c r="C3676" s="56">
        <v>63174.3</v>
      </c>
      <c r="D3676" s="56">
        <v>61843.56</v>
      </c>
      <c r="E3676" s="56">
        <v>62131.97</v>
      </c>
      <c r="F3676" s="56">
        <v>62131.97</v>
      </c>
      <c r="G3676" s="39">
        <v>28134475157</v>
      </c>
    </row>
    <row r="3677" spans="1:19">
      <c r="A3677" s="37">
        <v>45574</v>
      </c>
      <c r="B3677" s="56">
        <v>62131.73</v>
      </c>
      <c r="C3677" s="56">
        <v>62508.84</v>
      </c>
      <c r="D3677" s="56">
        <v>60314.61</v>
      </c>
      <c r="E3677" s="56">
        <v>60582.1</v>
      </c>
      <c r="F3677" s="56">
        <v>60582.1</v>
      </c>
      <c r="G3677" s="39">
        <v>27670982363</v>
      </c>
    </row>
    <row r="3678" spans="1:19">
      <c r="A3678" s="37">
        <v>45575</v>
      </c>
      <c r="B3678" s="56">
        <v>60581.93</v>
      </c>
      <c r="C3678" s="56">
        <v>61236.72</v>
      </c>
      <c r="D3678" s="56">
        <v>58895.21</v>
      </c>
      <c r="E3678" s="56">
        <v>60274.5</v>
      </c>
      <c r="F3678" s="56">
        <v>60274.5</v>
      </c>
      <c r="G3678" s="39">
        <v>30452813570</v>
      </c>
    </row>
    <row r="3679" spans="1:19">
      <c r="A3679" s="37">
        <v>45576</v>
      </c>
      <c r="B3679" s="56">
        <v>60275.46</v>
      </c>
      <c r="C3679" s="56">
        <v>63400.87</v>
      </c>
      <c r="D3679" s="56">
        <v>60046.13</v>
      </c>
      <c r="E3679" s="56">
        <v>62445.09</v>
      </c>
      <c r="F3679" s="56">
        <v>62445.09</v>
      </c>
      <c r="G3679" s="39">
        <v>30327141594</v>
      </c>
    </row>
    <row r="3680" spans="1:19">
      <c r="A3680" s="37">
        <v>45577</v>
      </c>
      <c r="B3680" s="56">
        <v>62444.62</v>
      </c>
      <c r="C3680" s="56">
        <v>63448.79</v>
      </c>
      <c r="D3680" s="56">
        <v>62443.27</v>
      </c>
      <c r="E3680" s="56">
        <v>63193.02</v>
      </c>
      <c r="F3680" s="56">
        <v>63193.02</v>
      </c>
      <c r="G3680" s="39">
        <v>16744110886</v>
      </c>
    </row>
    <row r="3681" spans="1:7">
      <c r="A3681" s="37">
        <v>45578</v>
      </c>
      <c r="B3681" s="56">
        <v>63192.95</v>
      </c>
      <c r="C3681" s="56">
        <v>63272.65</v>
      </c>
      <c r="D3681" s="56">
        <v>62035.64</v>
      </c>
      <c r="E3681" s="56">
        <v>62851.38</v>
      </c>
      <c r="F3681" s="56">
        <v>62851.38</v>
      </c>
      <c r="G3681" s="39">
        <v>18177529690</v>
      </c>
    </row>
    <row r="3682" spans="1:7">
      <c r="A3682" s="37">
        <v>45579</v>
      </c>
      <c r="B3682" s="56">
        <v>62848.4</v>
      </c>
      <c r="C3682" s="56">
        <v>66482.490000000005</v>
      </c>
      <c r="D3682" s="56">
        <v>62442.15</v>
      </c>
      <c r="E3682" s="56">
        <v>66046.13</v>
      </c>
      <c r="F3682" s="56">
        <v>66046.13</v>
      </c>
      <c r="G3682" s="39">
        <v>43706958056</v>
      </c>
    </row>
    <row r="3683" spans="1:7">
      <c r="A3683" s="37">
        <v>45580</v>
      </c>
      <c r="B3683" s="56">
        <v>66050.37</v>
      </c>
      <c r="C3683" s="56">
        <v>67881.679999999993</v>
      </c>
      <c r="D3683" s="56">
        <v>64809.2</v>
      </c>
      <c r="E3683" s="56">
        <v>67041.11</v>
      </c>
      <c r="F3683" s="56">
        <v>67041.11</v>
      </c>
      <c r="G3683" s="39">
        <v>48863870879</v>
      </c>
    </row>
    <row r="3684" spans="1:7">
      <c r="A3684" s="37">
        <v>45581</v>
      </c>
      <c r="B3684" s="56">
        <v>67042.460000000006</v>
      </c>
      <c r="C3684" s="56">
        <v>68375.289999999994</v>
      </c>
      <c r="D3684" s="56">
        <v>66758.73</v>
      </c>
      <c r="E3684" s="56">
        <v>67612.72</v>
      </c>
      <c r="F3684" s="56">
        <v>67612.72</v>
      </c>
      <c r="G3684" s="39">
        <v>38195189534</v>
      </c>
    </row>
    <row r="3685" spans="1:7">
      <c r="A3685" s="37">
        <v>45582</v>
      </c>
      <c r="B3685" s="56">
        <v>67617.08</v>
      </c>
      <c r="C3685" s="56">
        <v>67912.210000000006</v>
      </c>
      <c r="D3685" s="56">
        <v>66647.39</v>
      </c>
      <c r="E3685" s="56">
        <v>67399.839999999997</v>
      </c>
      <c r="F3685" s="56">
        <v>67399.839999999997</v>
      </c>
      <c r="G3685" s="39">
        <v>32790898511</v>
      </c>
    </row>
    <row r="3686" spans="1:7">
      <c r="A3686" s="37">
        <v>45583</v>
      </c>
      <c r="B3686" s="56">
        <v>67419.11</v>
      </c>
      <c r="C3686" s="56">
        <v>68969.75</v>
      </c>
      <c r="D3686" s="56">
        <v>67177.820000000007</v>
      </c>
      <c r="E3686" s="56">
        <v>68418.789999999994</v>
      </c>
      <c r="F3686" s="56">
        <v>68418.789999999994</v>
      </c>
      <c r="G3686" s="39">
        <v>36857165014</v>
      </c>
    </row>
    <row r="3687" spans="1:7">
      <c r="A3687" s="37">
        <v>45584</v>
      </c>
      <c r="B3687" s="56">
        <v>68418.98</v>
      </c>
      <c r="C3687" s="56">
        <v>68668.009999999995</v>
      </c>
      <c r="D3687" s="56">
        <v>68024.639999999999</v>
      </c>
      <c r="E3687" s="56">
        <v>68362.73</v>
      </c>
      <c r="F3687" s="56">
        <v>68362.73</v>
      </c>
      <c r="G3687" s="39">
        <v>14443497908</v>
      </c>
    </row>
    <row r="3688" spans="1:7">
      <c r="A3688" s="37">
        <v>45585</v>
      </c>
      <c r="B3688" s="56">
        <v>68364.179999999993</v>
      </c>
      <c r="C3688" s="56">
        <v>69359.009999999995</v>
      </c>
      <c r="D3688" s="56">
        <v>68105.72</v>
      </c>
      <c r="E3688" s="56">
        <v>69001.7</v>
      </c>
      <c r="F3688" s="56">
        <v>69001.7</v>
      </c>
      <c r="G3688" s="39">
        <v>18975847518</v>
      </c>
    </row>
    <row r="3689" spans="1:7">
      <c r="A3689" s="37">
        <v>45586</v>
      </c>
      <c r="B3689" s="56">
        <v>69002</v>
      </c>
      <c r="C3689" s="56">
        <v>69462.73</v>
      </c>
      <c r="D3689" s="56">
        <v>66829.850000000006</v>
      </c>
      <c r="E3689" s="56">
        <v>67367.850000000006</v>
      </c>
      <c r="F3689" s="56">
        <v>67367.850000000006</v>
      </c>
      <c r="G3689" s="39">
        <v>37498611780</v>
      </c>
    </row>
    <row r="3690" spans="1:7">
      <c r="A3690" s="37">
        <v>45587</v>
      </c>
      <c r="B3690" s="56">
        <v>67360.7</v>
      </c>
      <c r="C3690" s="56">
        <v>67801.58</v>
      </c>
      <c r="D3690" s="56">
        <v>66581.37</v>
      </c>
      <c r="E3690" s="56">
        <v>67361.41</v>
      </c>
      <c r="F3690" s="56">
        <v>67361.41</v>
      </c>
      <c r="G3690" s="39">
        <v>31808472566</v>
      </c>
    </row>
    <row r="3691" spans="1:7">
      <c r="A3691" s="37">
        <v>45588</v>
      </c>
      <c r="B3691" s="56">
        <v>67362.38</v>
      </c>
      <c r="C3691" s="56">
        <v>67402.740000000005</v>
      </c>
      <c r="D3691" s="56">
        <v>65188.04</v>
      </c>
      <c r="E3691" s="56">
        <v>66432.2</v>
      </c>
      <c r="F3691" s="56">
        <v>66432.2</v>
      </c>
      <c r="G3691" s="39">
        <v>32263980353</v>
      </c>
    </row>
    <row r="3692" spans="1:7">
      <c r="A3692" s="37">
        <v>45589</v>
      </c>
      <c r="B3692" s="56">
        <v>66653.7</v>
      </c>
      <c r="C3692" s="56">
        <v>68798.960000000006</v>
      </c>
      <c r="D3692" s="56">
        <v>66454.100000000006</v>
      </c>
      <c r="E3692" s="56">
        <v>68161.05</v>
      </c>
      <c r="F3692" s="56">
        <v>68161.05</v>
      </c>
      <c r="G3692" s="39">
        <v>31414428647</v>
      </c>
    </row>
    <row r="3693" spans="1:7">
      <c r="A3693" s="37">
        <v>45590</v>
      </c>
      <c r="B3693" s="56">
        <v>68165.3</v>
      </c>
      <c r="C3693" s="56">
        <v>68722.16</v>
      </c>
      <c r="D3693" s="56">
        <v>65521.79</v>
      </c>
      <c r="E3693" s="56">
        <v>66642.41</v>
      </c>
      <c r="F3693" s="56">
        <v>66642.41</v>
      </c>
      <c r="G3693" s="39">
        <v>41469984306</v>
      </c>
    </row>
    <row r="3694" spans="1:7">
      <c r="A3694" s="37">
        <v>45591</v>
      </c>
      <c r="B3694" s="56">
        <v>66628.73</v>
      </c>
      <c r="C3694" s="56">
        <v>67317.919999999998</v>
      </c>
      <c r="D3694" s="56">
        <v>66360.59</v>
      </c>
      <c r="E3694" s="56">
        <v>67014.7</v>
      </c>
      <c r="F3694" s="56">
        <v>67014.7</v>
      </c>
      <c r="G3694" s="39">
        <v>19588098156</v>
      </c>
    </row>
    <row r="3695" spans="1:7">
      <c r="A3695" s="37">
        <v>45592</v>
      </c>
      <c r="B3695" s="56">
        <v>67023.48</v>
      </c>
      <c r="C3695" s="56">
        <v>68221.31</v>
      </c>
      <c r="D3695" s="56">
        <v>66847.23</v>
      </c>
      <c r="E3695" s="56">
        <v>67929.3</v>
      </c>
      <c r="F3695" s="56">
        <v>67929.3</v>
      </c>
      <c r="G3695" s="39">
        <v>16721307878</v>
      </c>
    </row>
    <row r="3696" spans="1:7">
      <c r="A3696" s="37">
        <v>45593</v>
      </c>
      <c r="B3696" s="56">
        <v>67922.67</v>
      </c>
      <c r="C3696" s="56">
        <v>70212.27</v>
      </c>
      <c r="D3696" s="56">
        <v>67535.13</v>
      </c>
      <c r="E3696" s="56">
        <v>69907.759999999995</v>
      </c>
      <c r="F3696" s="56">
        <v>69907.759999999995</v>
      </c>
      <c r="G3696" s="39">
        <v>38799856657</v>
      </c>
    </row>
    <row r="3697" spans="1:7">
      <c r="A3697" s="37">
        <v>45594</v>
      </c>
      <c r="B3697" s="56">
        <v>69910.05</v>
      </c>
      <c r="C3697" s="56">
        <v>73577.210000000006</v>
      </c>
      <c r="D3697" s="56">
        <v>69729.91</v>
      </c>
      <c r="E3697" s="56">
        <v>72720.490000000005</v>
      </c>
      <c r="F3697" s="56">
        <v>72720.490000000005</v>
      </c>
      <c r="G3697" s="39">
        <v>58541874402</v>
      </c>
    </row>
    <row r="3698" spans="1:7">
      <c r="A3698" s="37">
        <v>45595</v>
      </c>
      <c r="B3698" s="56">
        <v>72715.37</v>
      </c>
      <c r="C3698" s="56">
        <v>72905.3</v>
      </c>
      <c r="D3698" s="56">
        <v>71411.73</v>
      </c>
      <c r="E3698" s="56">
        <v>72339.539999999994</v>
      </c>
      <c r="F3698" s="56">
        <v>72339.539999999994</v>
      </c>
      <c r="G3698" s="39">
        <v>40646637831</v>
      </c>
    </row>
    <row r="3699" spans="1:7">
      <c r="A3699" s="37">
        <v>45596</v>
      </c>
      <c r="B3699" s="56">
        <v>72335.05</v>
      </c>
      <c r="C3699" s="56">
        <v>72662.31</v>
      </c>
      <c r="D3699" s="56">
        <v>69590.5</v>
      </c>
      <c r="E3699" s="56">
        <v>70215.19</v>
      </c>
      <c r="F3699" s="56">
        <v>70215.19</v>
      </c>
      <c r="G3699" s="39">
        <v>40627912076</v>
      </c>
    </row>
    <row r="3700" spans="1:7">
      <c r="A3700" s="37">
        <v>45597</v>
      </c>
      <c r="B3700" s="56">
        <v>70216.899999999994</v>
      </c>
      <c r="C3700" s="56">
        <v>71559.02</v>
      </c>
      <c r="D3700" s="56">
        <v>68779.7</v>
      </c>
      <c r="E3700" s="56">
        <v>69482.47</v>
      </c>
      <c r="F3700" s="56">
        <v>69482.47</v>
      </c>
      <c r="G3700" s="39">
        <v>49989795365</v>
      </c>
    </row>
    <row r="3701" spans="1:7">
      <c r="A3701" s="37">
        <v>45598</v>
      </c>
      <c r="B3701" s="56">
        <v>69486.02</v>
      </c>
      <c r="C3701" s="56">
        <v>69867.350000000006</v>
      </c>
      <c r="D3701" s="56">
        <v>69033.72</v>
      </c>
      <c r="E3701" s="56">
        <v>69289.27</v>
      </c>
      <c r="F3701" s="56">
        <v>69289.27</v>
      </c>
      <c r="G3701" s="39">
        <v>18184612091</v>
      </c>
    </row>
    <row r="3702" spans="1:7">
      <c r="A3702" s="37">
        <v>45599</v>
      </c>
      <c r="B3702" s="56">
        <v>69296.38</v>
      </c>
      <c r="C3702" s="56">
        <v>69361.66</v>
      </c>
      <c r="D3702" s="56">
        <v>67482.52</v>
      </c>
      <c r="E3702" s="56">
        <v>68741.119999999995</v>
      </c>
      <c r="F3702" s="56">
        <v>68741.119999999995</v>
      </c>
      <c r="G3702" s="39">
        <v>34868307655</v>
      </c>
    </row>
    <row r="3703" spans="1:7">
      <c r="A3703" s="37">
        <v>45600</v>
      </c>
      <c r="B3703" s="56">
        <v>68742.13</v>
      </c>
      <c r="C3703" s="56">
        <v>69433.179999999993</v>
      </c>
      <c r="D3703" s="56">
        <v>66803.649999999994</v>
      </c>
      <c r="E3703" s="56">
        <v>67811.509999999995</v>
      </c>
      <c r="F3703" s="56">
        <v>67811.509999999995</v>
      </c>
      <c r="G3703" s="39">
        <v>41184819348</v>
      </c>
    </row>
    <row r="3704" spans="1:7">
      <c r="A3704" s="37">
        <v>45601</v>
      </c>
      <c r="B3704" s="56">
        <v>67811.17</v>
      </c>
      <c r="C3704" s="56">
        <v>70522.789999999994</v>
      </c>
      <c r="D3704" s="56">
        <v>67458.87</v>
      </c>
      <c r="E3704" s="56">
        <v>69359.56</v>
      </c>
      <c r="F3704" s="56">
        <v>69359.56</v>
      </c>
      <c r="G3704" s="39">
        <v>46046889204</v>
      </c>
    </row>
    <row r="3705" spans="1:7">
      <c r="A3705" s="37">
        <v>45602</v>
      </c>
      <c r="B3705" s="56">
        <v>69358.5</v>
      </c>
      <c r="C3705" s="56">
        <v>76460.160000000003</v>
      </c>
      <c r="D3705" s="56">
        <v>69322.03</v>
      </c>
      <c r="E3705" s="56">
        <v>75639.08</v>
      </c>
      <c r="F3705" s="56">
        <v>75639.08</v>
      </c>
      <c r="G3705" s="39">
        <v>118592653963</v>
      </c>
    </row>
    <row r="3706" spans="1:7">
      <c r="A3706" s="37">
        <v>45603</v>
      </c>
      <c r="B3706" s="56">
        <v>75637.09</v>
      </c>
      <c r="C3706" s="56">
        <v>76943.12</v>
      </c>
      <c r="D3706" s="56">
        <v>74480.42</v>
      </c>
      <c r="E3706" s="56">
        <v>75904.86</v>
      </c>
      <c r="F3706" s="56">
        <v>75904.86</v>
      </c>
      <c r="G3706" s="39">
        <v>63467654989</v>
      </c>
    </row>
    <row r="3707" spans="1:7">
      <c r="A3707" s="37">
        <v>45604</v>
      </c>
      <c r="B3707" s="56">
        <v>75902.84</v>
      </c>
      <c r="C3707" s="56">
        <v>77252.75</v>
      </c>
      <c r="D3707" s="56">
        <v>75648.740000000005</v>
      </c>
      <c r="E3707" s="56">
        <v>76545.48</v>
      </c>
      <c r="F3707" s="56">
        <v>76545.48</v>
      </c>
      <c r="G3707" s="39">
        <v>55176858003</v>
      </c>
    </row>
    <row r="3708" spans="1:7">
      <c r="A3708" s="37">
        <v>45605</v>
      </c>
      <c r="B3708" s="56">
        <v>76556.19</v>
      </c>
      <c r="C3708" s="56">
        <v>76932.77</v>
      </c>
      <c r="D3708" s="56">
        <v>75773.789999999994</v>
      </c>
      <c r="E3708" s="56">
        <v>76778.87</v>
      </c>
      <c r="F3708" s="56">
        <v>76778.87</v>
      </c>
      <c r="G3708" s="39">
        <v>29009480361</v>
      </c>
    </row>
    <row r="3709" spans="1:7">
      <c r="A3709" s="37">
        <v>45606</v>
      </c>
      <c r="B3709" s="56">
        <v>76775.55</v>
      </c>
      <c r="C3709" s="56">
        <v>81474.42</v>
      </c>
      <c r="D3709" s="56">
        <v>76565.429999999993</v>
      </c>
      <c r="E3709" s="56">
        <v>80474.19</v>
      </c>
      <c r="F3709" s="56">
        <v>80474.19</v>
      </c>
      <c r="G3709" s="39">
        <v>82570594495</v>
      </c>
    </row>
    <row r="3710" spans="1:7">
      <c r="A3710" s="37">
        <v>45607</v>
      </c>
      <c r="B3710" s="56">
        <v>80471.41</v>
      </c>
      <c r="C3710" s="56">
        <v>89604.5</v>
      </c>
      <c r="D3710" s="56">
        <v>80283.25</v>
      </c>
      <c r="E3710" s="56">
        <v>88701.48</v>
      </c>
      <c r="F3710" s="56">
        <v>88701.48</v>
      </c>
      <c r="G3710" s="39">
        <v>117966845037</v>
      </c>
    </row>
    <row r="3711" spans="1:7">
      <c r="A3711" s="37">
        <v>45608</v>
      </c>
      <c r="B3711" s="56">
        <v>88705.56</v>
      </c>
      <c r="C3711" s="56">
        <v>89956.88</v>
      </c>
      <c r="D3711" s="56">
        <v>85155.11</v>
      </c>
      <c r="E3711" s="56">
        <v>87955.81</v>
      </c>
      <c r="F3711" s="56">
        <v>87955.81</v>
      </c>
      <c r="G3711" s="39">
        <v>133673285375</v>
      </c>
    </row>
    <row r="3712" spans="1:7">
      <c r="A3712" s="37">
        <v>45609</v>
      </c>
      <c r="B3712" s="56">
        <v>87929.97</v>
      </c>
      <c r="C3712" s="56">
        <v>93434.35</v>
      </c>
      <c r="D3712" s="56">
        <v>86256.93</v>
      </c>
      <c r="E3712" s="56">
        <v>90584.16</v>
      </c>
      <c r="F3712" s="56">
        <v>90584.16</v>
      </c>
      <c r="G3712" s="39">
        <v>123559027869</v>
      </c>
    </row>
    <row r="3713" spans="1:7">
      <c r="A3713" s="37">
        <v>45610</v>
      </c>
      <c r="B3713" s="56">
        <v>90574.88</v>
      </c>
      <c r="C3713" s="56">
        <v>91765.22</v>
      </c>
      <c r="D3713" s="56">
        <v>86682.81</v>
      </c>
      <c r="E3713" s="56">
        <v>87250.43</v>
      </c>
      <c r="F3713" s="56">
        <v>87250.43</v>
      </c>
      <c r="G3713" s="39">
        <v>87616705248</v>
      </c>
    </row>
    <row r="3714" spans="1:7">
      <c r="A3714" s="37">
        <v>45611</v>
      </c>
      <c r="B3714" s="56">
        <v>87284.18</v>
      </c>
      <c r="C3714" s="56">
        <v>91868.74</v>
      </c>
      <c r="D3714" s="56">
        <v>87124.9</v>
      </c>
      <c r="E3714" s="56">
        <v>91066.01</v>
      </c>
      <c r="F3714" s="56">
        <v>91066.01</v>
      </c>
      <c r="G3714" s="39">
        <v>78243109518</v>
      </c>
    </row>
    <row r="3715" spans="1:7">
      <c r="A3715" s="37">
        <v>45612</v>
      </c>
      <c r="B3715" s="56">
        <v>91064.37</v>
      </c>
      <c r="C3715" s="56">
        <v>91763.95</v>
      </c>
      <c r="D3715" s="56">
        <v>90094.23</v>
      </c>
      <c r="E3715" s="56">
        <v>90558.48</v>
      </c>
      <c r="F3715" s="56">
        <v>90558.48</v>
      </c>
      <c r="G3715" s="39">
        <v>44333192814</v>
      </c>
    </row>
    <row r="3716" spans="1:7">
      <c r="A3716" s="37">
        <v>45613</v>
      </c>
      <c r="B3716" s="56">
        <v>90558.46</v>
      </c>
      <c r="C3716" s="56">
        <v>91433.04</v>
      </c>
      <c r="D3716" s="56">
        <v>88741.66</v>
      </c>
      <c r="E3716" s="56">
        <v>89845.85</v>
      </c>
      <c r="F3716" s="56">
        <v>89845.85</v>
      </c>
      <c r="G3716" s="39">
        <v>46350159305</v>
      </c>
    </row>
    <row r="3717" spans="1:7">
      <c r="A3717" s="37">
        <v>45614</v>
      </c>
      <c r="B3717" s="56">
        <v>89843.72</v>
      </c>
      <c r="C3717" s="56">
        <v>92596.79</v>
      </c>
      <c r="D3717" s="56">
        <v>89393.59</v>
      </c>
      <c r="E3717" s="56">
        <v>90542.64</v>
      </c>
      <c r="F3717" s="56">
        <v>90542.64</v>
      </c>
      <c r="G3717" s="39">
        <v>75535775084</v>
      </c>
    </row>
    <row r="3718" spans="1:7">
      <c r="A3718" s="37">
        <v>45615</v>
      </c>
      <c r="B3718" s="56">
        <v>90536.81</v>
      </c>
      <c r="C3718" s="56">
        <v>94002.87</v>
      </c>
      <c r="D3718" s="56">
        <v>90426.98</v>
      </c>
      <c r="E3718" s="56">
        <v>92343.79</v>
      </c>
      <c r="F3718" s="56">
        <v>92343.79</v>
      </c>
      <c r="G3718" s="39">
        <v>74521048295</v>
      </c>
    </row>
    <row r="3719" spans="1:7">
      <c r="A3719" s="37">
        <v>45616</v>
      </c>
      <c r="B3719" s="56">
        <v>92341.89</v>
      </c>
      <c r="C3719" s="56">
        <v>94902.02</v>
      </c>
      <c r="D3719" s="56">
        <v>91619.5</v>
      </c>
      <c r="E3719" s="56">
        <v>94339.49</v>
      </c>
      <c r="F3719" s="56">
        <v>94339.49</v>
      </c>
      <c r="G3719" s="39">
        <v>71730956426</v>
      </c>
    </row>
    <row r="3720" spans="1:7">
      <c r="A3720" s="37">
        <v>45617</v>
      </c>
      <c r="B3720" s="56">
        <v>94334.64</v>
      </c>
      <c r="C3720" s="56">
        <v>99014.22</v>
      </c>
      <c r="D3720" s="56">
        <v>94132.6</v>
      </c>
      <c r="E3720" s="56">
        <v>98504.73</v>
      </c>
      <c r="F3720" s="56">
        <v>98504.73</v>
      </c>
      <c r="G3720" s="39">
        <v>106024505582</v>
      </c>
    </row>
    <row r="3721" spans="1:7">
      <c r="A3721" s="37">
        <v>45618</v>
      </c>
      <c r="B3721" s="56">
        <v>98496.43</v>
      </c>
      <c r="C3721" s="56">
        <v>99655.5</v>
      </c>
      <c r="D3721" s="56">
        <v>97222.66</v>
      </c>
      <c r="E3721" s="56">
        <v>98997.66</v>
      </c>
      <c r="F3721" s="56">
        <v>98997.66</v>
      </c>
      <c r="G3721" s="39">
        <v>78473580551</v>
      </c>
    </row>
    <row r="3722" spans="1:7">
      <c r="A3722" s="37">
        <v>45619</v>
      </c>
      <c r="B3722" s="56">
        <v>99006.74</v>
      </c>
      <c r="C3722" s="56">
        <v>99014.68</v>
      </c>
      <c r="D3722" s="56">
        <v>97232.89</v>
      </c>
      <c r="E3722" s="56">
        <v>97777.279999999999</v>
      </c>
      <c r="F3722" s="56">
        <v>97777.279999999999</v>
      </c>
      <c r="G3722" s="39">
        <v>44414644677</v>
      </c>
    </row>
    <row r="3723" spans="1:7">
      <c r="A3723" s="37">
        <v>45620</v>
      </c>
      <c r="B3723" s="56">
        <v>97778.09</v>
      </c>
      <c r="C3723" s="56">
        <v>98647.18</v>
      </c>
      <c r="D3723" s="56">
        <v>95788.08</v>
      </c>
      <c r="E3723" s="56">
        <v>98013.82</v>
      </c>
      <c r="F3723" s="56">
        <v>98013.82</v>
      </c>
      <c r="G3723" s="39">
        <v>51712020623</v>
      </c>
    </row>
    <row r="3724" spans="1:7">
      <c r="A3724" s="37">
        <v>45621</v>
      </c>
      <c r="B3724" s="56">
        <v>98033.45</v>
      </c>
      <c r="C3724" s="56">
        <v>98935.03</v>
      </c>
      <c r="D3724" s="56">
        <v>92642.91</v>
      </c>
      <c r="E3724" s="56">
        <v>93102.3</v>
      </c>
      <c r="F3724" s="56">
        <v>93102.3</v>
      </c>
      <c r="G3724" s="39">
        <v>80909462490</v>
      </c>
    </row>
    <row r="3725" spans="1:7">
      <c r="A3725" s="37">
        <v>45622</v>
      </c>
      <c r="B3725" s="56">
        <v>93087.28</v>
      </c>
      <c r="C3725" s="56">
        <v>94991.75</v>
      </c>
      <c r="D3725" s="56">
        <v>90770.81</v>
      </c>
      <c r="E3725" s="56">
        <v>91985.32</v>
      </c>
      <c r="F3725" s="56">
        <v>91985.32</v>
      </c>
      <c r="G3725" s="39">
        <v>91656519855</v>
      </c>
    </row>
    <row r="3726" spans="1:7">
      <c r="A3726" s="37">
        <v>45623</v>
      </c>
      <c r="B3726" s="56">
        <v>91978.14</v>
      </c>
      <c r="C3726" s="56">
        <v>97361.18</v>
      </c>
      <c r="D3726" s="56">
        <v>91778.66</v>
      </c>
      <c r="E3726" s="56">
        <v>95962.53</v>
      </c>
      <c r="F3726" s="56">
        <v>95962.53</v>
      </c>
      <c r="G3726" s="39">
        <v>71133452438</v>
      </c>
    </row>
    <row r="3727" spans="1:7">
      <c r="A3727" s="37">
        <v>45624</v>
      </c>
      <c r="B3727" s="56">
        <v>95954.95</v>
      </c>
      <c r="C3727" s="56">
        <v>96650.2</v>
      </c>
      <c r="D3727" s="56">
        <v>94677.35</v>
      </c>
      <c r="E3727" s="56">
        <v>95652.47</v>
      </c>
      <c r="F3727" s="56">
        <v>95652.47</v>
      </c>
      <c r="G3727" s="39">
        <v>52260008261</v>
      </c>
    </row>
    <row r="3728" spans="1:7">
      <c r="A3728" s="37">
        <v>45625</v>
      </c>
      <c r="B3728" s="56">
        <v>95653.95</v>
      </c>
      <c r="C3728" s="56">
        <v>98693.17</v>
      </c>
      <c r="D3728" s="56">
        <v>95407.88</v>
      </c>
      <c r="E3728" s="56">
        <v>97461.52</v>
      </c>
      <c r="F3728" s="56">
        <v>97461.52</v>
      </c>
      <c r="G3728" s="39">
        <v>54968682476</v>
      </c>
    </row>
    <row r="3729" spans="1:7">
      <c r="A3729" s="37">
        <v>45626</v>
      </c>
      <c r="B3729" s="56">
        <v>97468.81</v>
      </c>
      <c r="C3729" s="56">
        <v>97499.34</v>
      </c>
      <c r="D3729" s="56">
        <v>96144.22</v>
      </c>
      <c r="E3729" s="56">
        <v>96449.05</v>
      </c>
      <c r="F3729" s="56">
        <v>96449.05</v>
      </c>
      <c r="G3729" s="39">
        <v>31634227866</v>
      </c>
    </row>
    <row r="3730" spans="1:7">
      <c r="A3730" s="37">
        <v>45627</v>
      </c>
      <c r="B3730" s="56">
        <v>96461.34</v>
      </c>
      <c r="C3730" s="56">
        <v>97888.13</v>
      </c>
      <c r="D3730" s="56">
        <v>95770.19</v>
      </c>
      <c r="E3730" s="56">
        <v>97279.79</v>
      </c>
      <c r="F3730" s="56">
        <v>97279.79</v>
      </c>
      <c r="G3730" s="39">
        <v>36590695296</v>
      </c>
    </row>
    <row r="3731" spans="1:7">
      <c r="A3731" s="37">
        <v>45628</v>
      </c>
      <c r="B3731" s="56">
        <v>97276.01</v>
      </c>
      <c r="C3731" s="56">
        <v>98152.6</v>
      </c>
      <c r="D3731" s="56">
        <v>94482.87</v>
      </c>
      <c r="E3731" s="56">
        <v>95865.3</v>
      </c>
      <c r="F3731" s="56">
        <v>95865.3</v>
      </c>
      <c r="G3731" s="39">
        <v>72680784305</v>
      </c>
    </row>
    <row r="3732" spans="1:7">
      <c r="A3732" s="37">
        <v>45629</v>
      </c>
      <c r="B3732" s="56">
        <v>95854.59</v>
      </c>
      <c r="C3732" s="56">
        <v>96297.2</v>
      </c>
      <c r="D3732" s="56">
        <v>93629.56</v>
      </c>
      <c r="E3732" s="56">
        <v>96002.16</v>
      </c>
      <c r="F3732" s="56">
        <v>96002.16</v>
      </c>
      <c r="G3732" s="39">
        <v>67067810961</v>
      </c>
    </row>
    <row r="3733" spans="1:7">
      <c r="A3733" s="37">
        <v>45630</v>
      </c>
      <c r="B3733" s="56">
        <v>95988.53</v>
      </c>
      <c r="C3733" s="56">
        <v>99207.33</v>
      </c>
      <c r="D3733" s="56">
        <v>94660.52</v>
      </c>
      <c r="E3733" s="56">
        <v>98768.53</v>
      </c>
      <c r="F3733" s="56">
        <v>98768.53</v>
      </c>
      <c r="G3733" s="39">
        <v>77199817112</v>
      </c>
    </row>
    <row r="3734" spans="1:7">
      <c r="A3734" s="37">
        <v>45631</v>
      </c>
      <c r="B3734" s="56">
        <v>98741.54</v>
      </c>
      <c r="C3734" s="56">
        <v>103900.47</v>
      </c>
      <c r="D3734" s="56">
        <v>91998.78</v>
      </c>
      <c r="E3734" s="56">
        <v>96593.57</v>
      </c>
      <c r="F3734" s="56">
        <v>96593.57</v>
      </c>
      <c r="G3734" s="39">
        <v>149218945580</v>
      </c>
    </row>
    <row r="3735" spans="1:7">
      <c r="A3735" s="37">
        <v>45632</v>
      </c>
      <c r="B3735" s="56">
        <v>97074.23</v>
      </c>
      <c r="C3735" s="56">
        <v>102039.88</v>
      </c>
      <c r="D3735" s="56">
        <v>96514.880000000005</v>
      </c>
      <c r="E3735" s="56">
        <v>99920.71</v>
      </c>
      <c r="F3735" s="56">
        <v>99920.71</v>
      </c>
      <c r="G3735" s="39">
        <v>94534772658</v>
      </c>
    </row>
    <row r="3736" spans="1:7">
      <c r="A3736" s="37">
        <v>45633</v>
      </c>
      <c r="B3736" s="56">
        <v>99916.71</v>
      </c>
      <c r="C3736" s="56">
        <v>100563.38</v>
      </c>
      <c r="D3736" s="56">
        <v>99030.88</v>
      </c>
      <c r="E3736" s="56">
        <v>99923.34</v>
      </c>
      <c r="F3736" s="56">
        <v>99923.34</v>
      </c>
      <c r="G3736" s="39">
        <v>44177510897</v>
      </c>
    </row>
    <row r="3737" spans="1:7">
      <c r="A3737" s="37">
        <v>45634</v>
      </c>
      <c r="B3737" s="56">
        <v>99921.91</v>
      </c>
      <c r="C3737" s="56">
        <v>101399.99</v>
      </c>
      <c r="D3737" s="56">
        <v>98771.520000000004</v>
      </c>
      <c r="E3737" s="56">
        <v>101236.02</v>
      </c>
      <c r="F3737" s="56">
        <v>101236.02</v>
      </c>
      <c r="G3737" s="39">
        <v>44125751925</v>
      </c>
    </row>
    <row r="3738" spans="1:7">
      <c r="A3738" s="37">
        <v>45635</v>
      </c>
      <c r="B3738" s="56">
        <v>101237.06</v>
      </c>
      <c r="C3738" s="56">
        <v>101272.51</v>
      </c>
      <c r="D3738" s="56">
        <v>94355.91</v>
      </c>
      <c r="E3738" s="56">
        <v>97432.72</v>
      </c>
      <c r="F3738" s="56">
        <v>97432.72</v>
      </c>
      <c r="G3738" s="39">
        <v>110676473908</v>
      </c>
    </row>
    <row r="3739" spans="1:7">
      <c r="A3739" s="37">
        <v>45636</v>
      </c>
      <c r="B3739" s="56">
        <v>97441.23</v>
      </c>
      <c r="C3739" s="56">
        <v>98270.16</v>
      </c>
      <c r="D3739" s="56">
        <v>94321.26</v>
      </c>
      <c r="E3739" s="56">
        <v>96675.43</v>
      </c>
      <c r="F3739" s="56">
        <v>96675.43</v>
      </c>
      <c r="G3739" s="39">
        <v>104823780634</v>
      </c>
    </row>
    <row r="3740" spans="1:7">
      <c r="A3740" s="37">
        <v>45637</v>
      </c>
      <c r="B3740" s="56">
        <v>96656.06</v>
      </c>
      <c r="C3740" s="56">
        <v>101913.36</v>
      </c>
      <c r="D3740" s="56">
        <v>95747.23</v>
      </c>
      <c r="E3740" s="56">
        <v>101173.03</v>
      </c>
      <c r="F3740" s="56">
        <v>101173.03</v>
      </c>
      <c r="G3740" s="39">
        <v>85391409936</v>
      </c>
    </row>
    <row r="3741" spans="1:7">
      <c r="A3741" s="37">
        <v>45638</v>
      </c>
      <c r="B3741" s="56">
        <v>101167.8</v>
      </c>
      <c r="C3741" s="56">
        <v>102524.91</v>
      </c>
      <c r="D3741" s="56">
        <v>99339.95</v>
      </c>
      <c r="E3741" s="56">
        <v>100043</v>
      </c>
      <c r="F3741" s="56">
        <v>100043</v>
      </c>
      <c r="G3741" s="39">
        <v>72073983533</v>
      </c>
    </row>
    <row r="3742" spans="1:7">
      <c r="A3742" s="37">
        <v>45639</v>
      </c>
      <c r="B3742" s="56">
        <v>100046.65</v>
      </c>
      <c r="C3742" s="56">
        <v>101888.8</v>
      </c>
      <c r="D3742" s="56">
        <v>99233.279999999999</v>
      </c>
      <c r="E3742" s="56">
        <v>101459.26</v>
      </c>
      <c r="F3742" s="56">
        <v>101459.26</v>
      </c>
      <c r="G3742" s="39">
        <v>56894751583</v>
      </c>
    </row>
    <row r="3743" spans="1:7">
      <c r="A3743" s="37">
        <v>45640</v>
      </c>
      <c r="B3743" s="56">
        <v>101451.44</v>
      </c>
      <c r="C3743" s="56">
        <v>102618.88</v>
      </c>
      <c r="D3743" s="56">
        <v>100634.05</v>
      </c>
      <c r="E3743" s="56">
        <v>101372.97</v>
      </c>
      <c r="F3743" s="56">
        <v>101372.97</v>
      </c>
      <c r="G3743" s="39">
        <v>40422968793</v>
      </c>
    </row>
    <row r="3744" spans="1:7">
      <c r="A3744" s="37">
        <v>45641</v>
      </c>
      <c r="B3744" s="56">
        <v>101373.53</v>
      </c>
      <c r="C3744" s="56">
        <v>105047.54</v>
      </c>
      <c r="D3744" s="56">
        <v>101227.03</v>
      </c>
      <c r="E3744" s="56">
        <v>104298.7</v>
      </c>
      <c r="F3744" s="56">
        <v>104298.7</v>
      </c>
      <c r="G3744" s="39">
        <v>51145914137</v>
      </c>
    </row>
    <row r="3745" spans="1:7">
      <c r="A3745" s="37">
        <v>45642</v>
      </c>
      <c r="B3745" s="56">
        <v>104293.58</v>
      </c>
      <c r="C3745" s="56">
        <v>107780.58</v>
      </c>
      <c r="D3745" s="56">
        <v>103322.98</v>
      </c>
      <c r="E3745" s="56">
        <v>106029.72</v>
      </c>
      <c r="F3745" s="56">
        <v>106029.72</v>
      </c>
      <c r="G3745" s="39">
        <v>91020417816</v>
      </c>
    </row>
    <row r="3746" spans="1:7">
      <c r="A3746" s="37">
        <v>45643</v>
      </c>
      <c r="B3746" s="56">
        <v>106030.69</v>
      </c>
      <c r="C3746" s="56">
        <v>108268.45</v>
      </c>
      <c r="D3746" s="56">
        <v>105291.73</v>
      </c>
      <c r="E3746" s="56">
        <v>106140.6</v>
      </c>
      <c r="F3746" s="56">
        <v>106140.6</v>
      </c>
      <c r="G3746" s="39">
        <v>68589364868</v>
      </c>
    </row>
    <row r="3747" spans="1:7">
      <c r="A3747" s="37">
        <v>45644</v>
      </c>
      <c r="B3747" s="56">
        <v>106147.3</v>
      </c>
      <c r="C3747" s="56">
        <v>106470.61</v>
      </c>
      <c r="D3747" s="56">
        <v>100041.54</v>
      </c>
      <c r="E3747" s="56">
        <v>100041.54</v>
      </c>
      <c r="F3747" s="56">
        <v>100041.54</v>
      </c>
      <c r="G3747" s="39">
        <v>93865656139</v>
      </c>
    </row>
    <row r="3748" spans="1:7">
      <c r="A3748" s="37">
        <v>45645</v>
      </c>
      <c r="B3748" s="56">
        <v>100070.69</v>
      </c>
      <c r="C3748" s="56">
        <v>102748.15</v>
      </c>
      <c r="D3748" s="56">
        <v>95587.68</v>
      </c>
      <c r="E3748" s="56">
        <v>97490.95</v>
      </c>
      <c r="F3748" s="56">
        <v>97490.95</v>
      </c>
      <c r="G3748" s="39">
        <v>97221662392</v>
      </c>
    </row>
    <row r="3749" spans="1:7">
      <c r="A3749" s="37">
        <v>45646</v>
      </c>
      <c r="B3749" s="56">
        <v>97484.7</v>
      </c>
      <c r="C3749" s="56">
        <v>98098.91</v>
      </c>
      <c r="D3749" s="56">
        <v>92175.18</v>
      </c>
      <c r="E3749" s="56">
        <v>97755.93</v>
      </c>
      <c r="F3749" s="56">
        <v>97755.93</v>
      </c>
      <c r="G3749" s="39">
        <v>105634083408</v>
      </c>
    </row>
    <row r="3750" spans="1:7">
      <c r="A3750" s="37">
        <v>45647</v>
      </c>
      <c r="B3750" s="56">
        <v>97756.2</v>
      </c>
      <c r="C3750" s="56">
        <v>99507.1</v>
      </c>
      <c r="D3750" s="56">
        <v>96426.52</v>
      </c>
      <c r="E3750" s="56">
        <v>97224.73</v>
      </c>
      <c r="F3750" s="56">
        <v>97224.73</v>
      </c>
      <c r="G3750" s="39">
        <v>51765334294</v>
      </c>
    </row>
    <row r="3751" spans="1:7">
      <c r="A3751" s="37">
        <v>45648</v>
      </c>
      <c r="B3751" s="56">
        <v>97218.32</v>
      </c>
      <c r="C3751" s="56">
        <v>97360.27</v>
      </c>
      <c r="D3751" s="56">
        <v>94202.19</v>
      </c>
      <c r="E3751" s="56">
        <v>95104.94</v>
      </c>
      <c r="F3751" s="56">
        <v>95104.94</v>
      </c>
      <c r="G3751" s="39">
        <v>43147981314</v>
      </c>
    </row>
    <row r="3752" spans="1:7">
      <c r="A3752" s="37">
        <v>45649</v>
      </c>
      <c r="B3752" s="56">
        <v>95099.39</v>
      </c>
      <c r="C3752" s="56">
        <v>96416.21</v>
      </c>
      <c r="D3752" s="56">
        <v>92403.13</v>
      </c>
      <c r="E3752" s="56">
        <v>94686.24</v>
      </c>
      <c r="F3752" s="56">
        <v>94686.24</v>
      </c>
      <c r="G3752" s="39">
        <v>65239002919</v>
      </c>
    </row>
    <row r="3753" spans="1:7">
      <c r="A3753" s="37">
        <v>45650</v>
      </c>
      <c r="B3753" s="56">
        <v>94684.34</v>
      </c>
      <c r="C3753" s="56">
        <v>99404.06</v>
      </c>
      <c r="D3753" s="56">
        <v>93448.02</v>
      </c>
      <c r="E3753" s="56">
        <v>98676.09</v>
      </c>
      <c r="F3753" s="56">
        <v>98676.09</v>
      </c>
      <c r="G3753" s="39">
        <v>47114953674</v>
      </c>
    </row>
    <row r="3754" spans="1:7">
      <c r="A3754" s="37">
        <v>45651</v>
      </c>
      <c r="B3754" s="56">
        <v>98675.91</v>
      </c>
      <c r="C3754" s="56">
        <v>99478.75</v>
      </c>
      <c r="D3754" s="56">
        <v>97593.47</v>
      </c>
      <c r="E3754" s="56">
        <v>99299.199999999997</v>
      </c>
      <c r="F3754" s="56">
        <v>99299.199999999997</v>
      </c>
      <c r="G3754" s="39">
        <v>33700394629</v>
      </c>
    </row>
    <row r="3755" spans="1:7">
      <c r="A3755" s="37">
        <v>45652</v>
      </c>
      <c r="B3755" s="56">
        <v>99297.7</v>
      </c>
      <c r="C3755" s="56">
        <v>99884.57</v>
      </c>
      <c r="D3755" s="56">
        <v>95137.88</v>
      </c>
      <c r="E3755" s="56">
        <v>95795.520000000004</v>
      </c>
      <c r="F3755" s="56">
        <v>95795.520000000004</v>
      </c>
      <c r="G3755" s="39">
        <v>47054980873</v>
      </c>
    </row>
    <row r="3756" spans="1:7">
      <c r="A3756" s="37">
        <v>45653</v>
      </c>
      <c r="B3756" s="56">
        <v>95704.98</v>
      </c>
      <c r="C3756" s="56">
        <v>97294.84</v>
      </c>
      <c r="D3756" s="56">
        <v>93310.74</v>
      </c>
      <c r="E3756" s="56">
        <v>94164.86</v>
      </c>
      <c r="F3756" s="56">
        <v>94164.86</v>
      </c>
      <c r="G3756" s="39">
        <v>52419934565</v>
      </c>
    </row>
    <row r="3757" spans="1:7">
      <c r="A3757" s="37">
        <v>45654</v>
      </c>
      <c r="B3757" s="56">
        <v>94160.19</v>
      </c>
      <c r="C3757" s="56">
        <v>95525.9</v>
      </c>
      <c r="D3757" s="56">
        <v>94014.29</v>
      </c>
      <c r="E3757" s="56">
        <v>95163.93</v>
      </c>
      <c r="F3757" s="56">
        <v>95163.93</v>
      </c>
      <c r="G3757" s="39">
        <v>24107436185</v>
      </c>
    </row>
    <row r="3758" spans="1:7">
      <c r="A3758" s="37">
        <v>45655</v>
      </c>
      <c r="B3758" s="56">
        <v>95174.05</v>
      </c>
      <c r="C3758" s="56">
        <v>95174.88</v>
      </c>
      <c r="D3758" s="56">
        <v>92881.79</v>
      </c>
      <c r="E3758" s="56">
        <v>93530.23</v>
      </c>
      <c r="F3758" s="56">
        <v>93530.23</v>
      </c>
      <c r="G3758" s="39">
        <v>29635885267</v>
      </c>
    </row>
    <row r="3759" spans="1:7">
      <c r="A3759" s="37">
        <v>45656</v>
      </c>
      <c r="B3759" s="56">
        <v>93527.2</v>
      </c>
      <c r="C3759" s="56">
        <v>94903.32</v>
      </c>
      <c r="D3759" s="56">
        <v>91317.13</v>
      </c>
      <c r="E3759" s="56">
        <v>92643.21</v>
      </c>
      <c r="F3759" s="56">
        <v>92643.21</v>
      </c>
      <c r="G3759" s="39">
        <v>56188003691</v>
      </c>
    </row>
    <row r="3760" spans="1:7">
      <c r="A3760" s="37">
        <v>45657</v>
      </c>
      <c r="B3760" s="56">
        <v>92643.25</v>
      </c>
      <c r="C3760" s="56">
        <v>96090.6</v>
      </c>
      <c r="D3760" s="56">
        <v>91914.03</v>
      </c>
      <c r="E3760" s="56">
        <v>93429.2</v>
      </c>
      <c r="F3760" s="56">
        <v>93429.2</v>
      </c>
      <c r="G3760" s="39">
        <v>43625106843</v>
      </c>
    </row>
    <row r="3761" spans="1:20">
      <c r="A3761" s="37">
        <v>45658</v>
      </c>
      <c r="B3761" s="56">
        <v>93425.1</v>
      </c>
      <c r="C3761" s="56">
        <v>94929.87</v>
      </c>
      <c r="D3761" s="56">
        <v>92788.13</v>
      </c>
      <c r="E3761" s="56">
        <v>94419.76</v>
      </c>
      <c r="F3761" s="56">
        <v>94419.76</v>
      </c>
      <c r="G3761" s="39">
        <v>24519888919</v>
      </c>
    </row>
    <row r="3762" spans="1:20">
      <c r="A3762" s="62">
        <v>45659</v>
      </c>
      <c r="B3762" s="69">
        <v>94416.29</v>
      </c>
      <c r="C3762" s="69">
        <v>97739.82</v>
      </c>
      <c r="D3762" s="69">
        <v>94201.57</v>
      </c>
      <c r="E3762" s="69">
        <v>96886.88</v>
      </c>
      <c r="F3762" s="69">
        <v>96886.88</v>
      </c>
      <c r="G3762" s="64">
        <v>46009564411</v>
      </c>
    </row>
    <row r="3763" spans="1:20">
      <c r="A3763" s="37">
        <v>45660</v>
      </c>
      <c r="B3763" s="56">
        <v>96881.73</v>
      </c>
      <c r="C3763" s="56">
        <v>98956.91</v>
      </c>
      <c r="D3763" s="56">
        <v>96034.62</v>
      </c>
      <c r="E3763" s="56">
        <v>98107.43</v>
      </c>
      <c r="F3763" s="56">
        <v>98107.43</v>
      </c>
      <c r="G3763" s="39">
        <v>35611391163</v>
      </c>
    </row>
    <row r="3764" spans="1:20">
      <c r="A3764" s="62">
        <v>45661</v>
      </c>
      <c r="B3764" s="69">
        <v>98106.99</v>
      </c>
      <c r="C3764" s="69">
        <v>98734.43</v>
      </c>
      <c r="D3764" s="69">
        <v>97562.98</v>
      </c>
      <c r="E3764" s="69">
        <v>98236.23</v>
      </c>
      <c r="F3764" s="69">
        <v>98236.23</v>
      </c>
      <c r="G3764" s="64">
        <v>22342608078</v>
      </c>
    </row>
    <row r="3765" spans="1:20">
      <c r="A3765" s="37">
        <v>45662</v>
      </c>
      <c r="B3765" s="56">
        <v>98233.91</v>
      </c>
      <c r="C3765" s="56">
        <v>98813.3</v>
      </c>
      <c r="D3765" s="56">
        <v>97291.77</v>
      </c>
      <c r="E3765" s="56">
        <v>98314.96</v>
      </c>
      <c r="F3765" s="56">
        <v>98314.96</v>
      </c>
      <c r="G3765" s="39">
        <v>20525254825</v>
      </c>
    </row>
    <row r="3766" spans="1:20">
      <c r="A3766" s="62">
        <v>45663</v>
      </c>
      <c r="B3766" s="69">
        <v>98314.95</v>
      </c>
      <c r="C3766" s="69">
        <v>102482.88</v>
      </c>
      <c r="D3766" s="69">
        <v>97926.15</v>
      </c>
      <c r="E3766" s="69">
        <v>102078.09</v>
      </c>
      <c r="F3766" s="69">
        <v>102078.09</v>
      </c>
      <c r="G3766" s="64">
        <v>51823432705</v>
      </c>
    </row>
    <row r="3767" spans="1:20">
      <c r="A3767" s="37">
        <v>45664</v>
      </c>
      <c r="B3767" s="56">
        <v>102248.85</v>
      </c>
      <c r="C3767" s="56">
        <v>102712.48</v>
      </c>
      <c r="D3767" s="56">
        <v>96132.88</v>
      </c>
      <c r="E3767" s="56">
        <v>96922.7</v>
      </c>
      <c r="F3767" s="56">
        <v>96922.7</v>
      </c>
      <c r="G3767" s="39">
        <v>58685738547</v>
      </c>
    </row>
    <row r="3768" spans="1:20">
      <c r="A3768" s="62">
        <v>45665</v>
      </c>
      <c r="B3768" s="69">
        <v>96924.160000000003</v>
      </c>
      <c r="C3768" s="69">
        <v>97258.32</v>
      </c>
      <c r="D3768" s="69">
        <v>92525.84</v>
      </c>
      <c r="E3768" s="69">
        <v>95043.520000000004</v>
      </c>
      <c r="F3768" s="69">
        <v>95043.520000000004</v>
      </c>
      <c r="G3768" s="64">
        <v>63875859171</v>
      </c>
    </row>
    <row r="3769" spans="1:20">
      <c r="A3769" s="37">
        <v>45666</v>
      </c>
      <c r="B3769" s="56">
        <v>95043.48</v>
      </c>
      <c r="C3769" s="56">
        <v>95349.72</v>
      </c>
      <c r="D3769" s="56">
        <v>91220.84</v>
      </c>
      <c r="E3769" s="56">
        <v>92484.04</v>
      </c>
      <c r="F3769" s="56">
        <v>92484.04</v>
      </c>
      <c r="G3769" s="39">
        <v>62777261693</v>
      </c>
    </row>
    <row r="3770" spans="1:20">
      <c r="A3770" s="62">
        <v>45667</v>
      </c>
      <c r="B3770" s="69">
        <v>92494.49</v>
      </c>
      <c r="C3770" s="69">
        <v>95770.61</v>
      </c>
      <c r="D3770" s="69">
        <v>92250.09</v>
      </c>
      <c r="E3770" s="69">
        <v>94701.45</v>
      </c>
      <c r="F3770" s="69">
        <v>94701.45</v>
      </c>
      <c r="G3770" s="64">
        <v>62058693684</v>
      </c>
    </row>
    <row r="3771" spans="1:20">
      <c r="A3771" s="37">
        <v>45668</v>
      </c>
      <c r="B3771" s="56">
        <v>94700.84</v>
      </c>
      <c r="C3771" s="56">
        <v>94977.69</v>
      </c>
      <c r="D3771" s="56">
        <v>93840.05</v>
      </c>
      <c r="E3771" s="56">
        <v>94566.59</v>
      </c>
      <c r="F3771" s="56">
        <v>94566.59</v>
      </c>
      <c r="G3771" s="39">
        <v>18860894100</v>
      </c>
      <c r="N3771" s="68"/>
      <c r="O3771" s="78"/>
      <c r="P3771" s="78"/>
      <c r="Q3771" s="78"/>
      <c r="R3771" s="78"/>
      <c r="S3771" s="78"/>
      <c r="T3771" s="78"/>
    </row>
    <row r="3772" spans="1:20">
      <c r="A3772" s="62">
        <v>45669</v>
      </c>
      <c r="B3772" s="69">
        <v>94565.73</v>
      </c>
      <c r="C3772" s="69">
        <v>95367.54</v>
      </c>
      <c r="D3772" s="69">
        <v>93712.51</v>
      </c>
      <c r="E3772" s="69">
        <v>94488.44</v>
      </c>
      <c r="F3772" s="69">
        <v>94488.44</v>
      </c>
      <c r="G3772" s="64">
        <v>20885130965</v>
      </c>
      <c r="N3772" s="62"/>
      <c r="O3772" s="69"/>
      <c r="P3772" s="69"/>
      <c r="Q3772" s="69"/>
      <c r="R3772" s="69"/>
      <c r="S3772" s="69"/>
      <c r="T3772" s="64"/>
    </row>
    <row r="3773" spans="1:20">
      <c r="A3773" s="65">
        <v>45670</v>
      </c>
      <c r="B3773" s="70">
        <v>94488.89</v>
      </c>
      <c r="C3773" s="70">
        <v>95837</v>
      </c>
      <c r="D3773" s="70">
        <v>89260.1</v>
      </c>
      <c r="E3773" s="70">
        <v>94516.52</v>
      </c>
      <c r="F3773" s="70">
        <v>94516.52</v>
      </c>
      <c r="G3773" s="67">
        <v>72978998252</v>
      </c>
      <c r="N3773" s="37"/>
      <c r="O3773" s="56"/>
      <c r="P3773" s="56"/>
      <c r="Q3773" s="56"/>
      <c r="R3773" s="56"/>
      <c r="S3773" s="56"/>
      <c r="T3773" s="39"/>
    </row>
    <row r="3774" spans="1:20">
      <c r="A3774" s="62">
        <v>45671</v>
      </c>
      <c r="B3774" s="69">
        <v>94519.01</v>
      </c>
      <c r="C3774" s="69">
        <v>97352.66</v>
      </c>
      <c r="D3774" s="69">
        <v>94322.16</v>
      </c>
      <c r="E3774" s="69">
        <v>96534.05</v>
      </c>
      <c r="F3774" s="69">
        <v>96534.05</v>
      </c>
      <c r="G3774" s="64">
        <v>53769675818</v>
      </c>
      <c r="N3774" s="62"/>
      <c r="O3774" s="69"/>
      <c r="P3774" s="69"/>
      <c r="Q3774" s="69"/>
      <c r="R3774" s="69"/>
      <c r="S3774" s="69"/>
      <c r="T3774" s="64"/>
    </row>
    <row r="3775" spans="1:20">
      <c r="A3775" s="37">
        <v>45672</v>
      </c>
      <c r="B3775" s="56">
        <v>96534.05</v>
      </c>
      <c r="C3775" s="56">
        <v>100697.23</v>
      </c>
      <c r="D3775" s="56">
        <v>96501.64</v>
      </c>
      <c r="E3775" s="56">
        <v>100504.49</v>
      </c>
      <c r="F3775" s="56">
        <v>100504.49</v>
      </c>
      <c r="G3775" s="39">
        <v>57805923627</v>
      </c>
      <c r="N3775" s="37"/>
      <c r="O3775" s="56"/>
      <c r="P3775" s="56"/>
      <c r="Q3775" s="56"/>
      <c r="R3775" s="56"/>
      <c r="S3775" s="56"/>
      <c r="T3775" s="39"/>
    </row>
    <row r="3776" spans="1:20">
      <c r="A3776" s="62">
        <v>45673</v>
      </c>
      <c r="B3776" s="69">
        <v>100505.3</v>
      </c>
      <c r="C3776" s="69">
        <v>100781.59</v>
      </c>
      <c r="D3776" s="69">
        <v>97364.45</v>
      </c>
      <c r="E3776" s="69">
        <v>99756.91</v>
      </c>
      <c r="F3776" s="69">
        <v>99756.91</v>
      </c>
      <c r="G3776" s="64">
        <v>54103781805</v>
      </c>
      <c r="N3776" s="62"/>
      <c r="O3776" s="69"/>
      <c r="P3776" s="69"/>
      <c r="Q3776" s="69"/>
      <c r="R3776" s="69"/>
      <c r="S3776" s="69"/>
      <c r="T3776" s="64"/>
    </row>
    <row r="3777" spans="1:20">
      <c r="A3777" s="37">
        <v>45674</v>
      </c>
      <c r="B3777" s="56">
        <v>100025.77</v>
      </c>
      <c r="C3777" s="56">
        <v>105884.23</v>
      </c>
      <c r="D3777" s="56">
        <v>99948.91</v>
      </c>
      <c r="E3777" s="56">
        <v>104462.04</v>
      </c>
      <c r="F3777" s="56">
        <v>104462.04</v>
      </c>
      <c r="G3777" s="39">
        <v>71888972663</v>
      </c>
      <c r="N3777" s="37"/>
      <c r="O3777" s="56"/>
      <c r="P3777" s="56"/>
      <c r="Q3777" s="56"/>
      <c r="R3777" s="56"/>
      <c r="S3777" s="56"/>
      <c r="T3777" s="39"/>
    </row>
    <row r="3778" spans="1:20">
      <c r="A3778" s="62">
        <v>45675</v>
      </c>
      <c r="B3778" s="69">
        <v>104124.95</v>
      </c>
      <c r="C3778" s="69">
        <v>104913.2</v>
      </c>
      <c r="D3778" s="69">
        <v>102226.62</v>
      </c>
      <c r="E3778" s="69">
        <v>104408.07</v>
      </c>
      <c r="F3778" s="69">
        <v>104408.07</v>
      </c>
      <c r="G3778" s="64">
        <v>50445655726</v>
      </c>
      <c r="N3778" s="62"/>
      <c r="O3778" s="69"/>
      <c r="P3778" s="69"/>
      <c r="Q3778" s="69"/>
      <c r="R3778" s="69"/>
      <c r="S3778" s="69"/>
      <c r="T3778" s="64"/>
    </row>
    <row r="3779" spans="1:20">
      <c r="A3779" s="37">
        <v>45676</v>
      </c>
      <c r="B3779" s="56">
        <v>104411.29</v>
      </c>
      <c r="C3779" s="56">
        <v>106299.8</v>
      </c>
      <c r="D3779" s="56">
        <v>99570.53</v>
      </c>
      <c r="E3779" s="56">
        <v>101089.61</v>
      </c>
      <c r="F3779" s="56">
        <v>101089.61</v>
      </c>
      <c r="G3779" s="39">
        <v>76789928525</v>
      </c>
      <c r="N3779" s="37"/>
      <c r="O3779" s="56"/>
      <c r="P3779" s="56"/>
      <c r="Q3779" s="56"/>
      <c r="R3779" s="56"/>
      <c r="S3779" s="56"/>
      <c r="T3779" s="39"/>
    </row>
    <row r="3780" spans="1:20">
      <c r="A3780" s="62">
        <v>45677</v>
      </c>
      <c r="B3780" s="69">
        <v>101083.75</v>
      </c>
      <c r="C3780" s="69">
        <v>109114.88</v>
      </c>
      <c r="D3780" s="69">
        <v>99471.360000000001</v>
      </c>
      <c r="E3780" s="69">
        <v>102016.66</v>
      </c>
      <c r="F3780" s="69">
        <v>102016.66</v>
      </c>
      <c r="G3780" s="64">
        <v>126279678351</v>
      </c>
      <c r="N3780" s="62"/>
      <c r="O3780" s="69"/>
      <c r="P3780" s="69"/>
      <c r="Q3780" s="69"/>
      <c r="R3780" s="69"/>
      <c r="S3780" s="69"/>
      <c r="T3780" s="64"/>
    </row>
    <row r="3781" spans="1:20">
      <c r="A3781" s="37">
        <v>45678</v>
      </c>
      <c r="B3781" s="56">
        <v>102052.58</v>
      </c>
      <c r="C3781" s="56">
        <v>107180.92</v>
      </c>
      <c r="D3781" s="56">
        <v>100103.95</v>
      </c>
      <c r="E3781" s="56">
        <v>106146.27</v>
      </c>
      <c r="F3781" s="56">
        <v>106146.27</v>
      </c>
      <c r="G3781" s="39">
        <v>88733878242</v>
      </c>
      <c r="N3781" s="37"/>
      <c r="O3781" s="56"/>
      <c r="P3781" s="56"/>
      <c r="Q3781" s="56"/>
      <c r="R3781" s="56"/>
      <c r="S3781" s="56"/>
      <c r="T3781" s="39"/>
    </row>
    <row r="3782" spans="1:20">
      <c r="A3782" s="62">
        <v>45679</v>
      </c>
      <c r="B3782" s="69">
        <v>106136.38</v>
      </c>
      <c r="C3782" s="69">
        <v>106294.34</v>
      </c>
      <c r="D3782" s="69">
        <v>103360.27</v>
      </c>
      <c r="E3782" s="69">
        <v>103653.07</v>
      </c>
      <c r="F3782" s="69">
        <v>103653.07</v>
      </c>
      <c r="G3782" s="64">
        <v>53878181052</v>
      </c>
      <c r="N3782" s="62"/>
      <c r="O3782" s="69"/>
      <c r="P3782" s="69"/>
      <c r="Q3782" s="69"/>
      <c r="R3782" s="69"/>
      <c r="S3782" s="69"/>
      <c r="T3782" s="64"/>
    </row>
    <row r="3783" spans="1:20">
      <c r="A3783" s="37">
        <v>45680</v>
      </c>
      <c r="B3783" s="56">
        <v>103657.67</v>
      </c>
      <c r="C3783" s="56">
        <v>106820.33</v>
      </c>
      <c r="D3783" s="56">
        <v>101257.8</v>
      </c>
      <c r="E3783" s="56">
        <v>103960.17</v>
      </c>
      <c r="F3783" s="56">
        <v>103960.17</v>
      </c>
      <c r="G3783" s="39">
        <v>104104515428</v>
      </c>
      <c r="N3783" s="37"/>
      <c r="O3783" s="56"/>
      <c r="P3783" s="56"/>
      <c r="Q3783" s="56"/>
      <c r="R3783" s="56"/>
      <c r="S3783" s="56"/>
      <c r="T3783" s="39"/>
    </row>
    <row r="3784" spans="1:20">
      <c r="A3784" s="62">
        <v>45681</v>
      </c>
      <c r="B3784" s="69">
        <v>103965.67</v>
      </c>
      <c r="C3784" s="69">
        <v>107098.55</v>
      </c>
      <c r="D3784" s="69">
        <v>102772.13</v>
      </c>
      <c r="E3784" s="69">
        <v>104819.48</v>
      </c>
      <c r="F3784" s="69">
        <v>104819.48</v>
      </c>
      <c r="G3784" s="64">
        <v>52388229265</v>
      </c>
      <c r="N3784" s="62"/>
      <c r="O3784" s="69"/>
      <c r="P3784" s="69"/>
      <c r="Q3784" s="69"/>
      <c r="R3784" s="69"/>
      <c r="S3784" s="69"/>
      <c r="T3784" s="64"/>
    </row>
    <row r="3785" spans="1:20">
      <c r="A3785" s="37">
        <v>45682</v>
      </c>
      <c r="B3785" s="56">
        <v>104824.03</v>
      </c>
      <c r="C3785" s="56">
        <v>105243.79</v>
      </c>
      <c r="D3785" s="56">
        <v>104120.38</v>
      </c>
      <c r="E3785" s="56">
        <v>104714.65</v>
      </c>
      <c r="F3785" s="56">
        <v>104714.65</v>
      </c>
      <c r="G3785" s="39">
        <v>23888996502</v>
      </c>
      <c r="N3785" s="65"/>
      <c r="O3785" s="70"/>
      <c r="P3785" s="70"/>
      <c r="Q3785" s="70"/>
      <c r="R3785" s="70"/>
      <c r="S3785" s="70"/>
      <c r="T3785" s="67"/>
    </row>
    <row r="3786" spans="1:20">
      <c r="A3786" s="62">
        <v>45683</v>
      </c>
      <c r="B3786" s="69">
        <v>104713.21</v>
      </c>
      <c r="C3786" s="69">
        <v>105438.65</v>
      </c>
      <c r="D3786" s="69">
        <v>102507.71</v>
      </c>
      <c r="E3786" s="69">
        <v>102682.5</v>
      </c>
      <c r="F3786" s="69">
        <v>102682.5</v>
      </c>
      <c r="G3786" s="64">
        <v>22543395879</v>
      </c>
      <c r="N3786" s="62"/>
      <c r="O3786" s="69"/>
      <c r="P3786" s="69"/>
      <c r="Q3786" s="69"/>
      <c r="R3786" s="69"/>
      <c r="S3786" s="69"/>
      <c r="T3786" s="64"/>
    </row>
    <row r="3787" spans="1:20">
      <c r="A3787" s="37">
        <v>45684</v>
      </c>
      <c r="B3787" s="56">
        <v>102680.3</v>
      </c>
      <c r="C3787" s="56">
        <v>103214.11</v>
      </c>
      <c r="D3787" s="56">
        <v>97795.94</v>
      </c>
      <c r="E3787" s="56">
        <v>102087.69</v>
      </c>
      <c r="F3787" s="56">
        <v>102087.69</v>
      </c>
      <c r="G3787" s="39">
        <v>89006608428</v>
      </c>
      <c r="N3787" s="37"/>
      <c r="O3787" s="56"/>
      <c r="P3787" s="56"/>
      <c r="Q3787" s="56"/>
      <c r="R3787" s="56"/>
      <c r="S3787" s="56"/>
      <c r="T3787" s="39"/>
    </row>
    <row r="3788" spans="1:20">
      <c r="A3788" s="62">
        <v>45685</v>
      </c>
      <c r="B3788" s="69">
        <v>102095.41</v>
      </c>
      <c r="C3788" s="69">
        <v>103730.82</v>
      </c>
      <c r="D3788" s="69">
        <v>100238.19</v>
      </c>
      <c r="E3788" s="69">
        <v>101332.48</v>
      </c>
      <c r="F3788" s="69">
        <v>101332.48</v>
      </c>
      <c r="G3788" s="64">
        <v>47180685494</v>
      </c>
      <c r="N3788" s="62"/>
      <c r="O3788" s="69"/>
      <c r="P3788" s="69"/>
      <c r="Q3788" s="69"/>
      <c r="R3788" s="69"/>
      <c r="S3788" s="69"/>
      <c r="T3788" s="64"/>
    </row>
    <row r="3789" spans="1:20">
      <c r="A3789" s="37">
        <v>45686</v>
      </c>
      <c r="B3789" s="56">
        <v>101317.52</v>
      </c>
      <c r="C3789" s="56">
        <v>104750.8</v>
      </c>
      <c r="D3789" s="56">
        <v>101283.82</v>
      </c>
      <c r="E3789" s="56">
        <v>103703.21</v>
      </c>
      <c r="F3789" s="56">
        <v>103703.21</v>
      </c>
      <c r="G3789" s="39">
        <v>47432049818</v>
      </c>
      <c r="N3789" s="37"/>
      <c r="O3789" s="56"/>
      <c r="P3789" s="56"/>
      <c r="Q3789" s="56"/>
      <c r="R3789" s="56"/>
      <c r="S3789" s="56"/>
      <c r="T3789" s="39"/>
    </row>
    <row r="3790" spans="1:20">
      <c r="A3790" s="62">
        <v>45687</v>
      </c>
      <c r="B3790" s="69">
        <v>103709.34</v>
      </c>
      <c r="C3790" s="69">
        <v>106418.77</v>
      </c>
      <c r="D3790" s="69">
        <v>103321.65</v>
      </c>
      <c r="E3790" s="69">
        <v>104735.3</v>
      </c>
      <c r="F3790" s="69">
        <v>104735.3</v>
      </c>
      <c r="G3790" s="64">
        <v>41915744521</v>
      </c>
      <c r="N3790" s="62"/>
      <c r="O3790" s="69"/>
      <c r="P3790" s="69"/>
      <c r="Q3790" s="69"/>
      <c r="R3790" s="69"/>
      <c r="S3790" s="69"/>
      <c r="T3790" s="64"/>
    </row>
    <row r="3791" spans="1:20">
      <c r="A3791" s="37">
        <v>45688</v>
      </c>
      <c r="B3791" s="56">
        <v>104737.56</v>
      </c>
      <c r="C3791" s="56">
        <v>106026.35</v>
      </c>
      <c r="D3791" s="56">
        <v>101543.88</v>
      </c>
      <c r="E3791" s="56">
        <v>102405.02</v>
      </c>
      <c r="F3791" s="56">
        <v>102405.02</v>
      </c>
      <c r="G3791" s="39">
        <v>45732764360</v>
      </c>
      <c r="N3791" s="37"/>
      <c r="O3791" s="56"/>
      <c r="P3791" s="56"/>
      <c r="Q3791" s="56"/>
      <c r="R3791" s="56"/>
      <c r="S3791" s="56"/>
      <c r="T3791" s="39"/>
    </row>
    <row r="3792" spans="1:20">
      <c r="A3792" s="62">
        <v>45689</v>
      </c>
      <c r="B3792" s="69">
        <v>102402.8</v>
      </c>
      <c r="C3792" s="69">
        <v>102755.73</v>
      </c>
      <c r="D3792" s="69">
        <v>100297.71</v>
      </c>
      <c r="E3792" s="69">
        <v>100655.91</v>
      </c>
      <c r="F3792" s="69">
        <v>100655.91</v>
      </c>
      <c r="G3792" s="64">
        <v>27757944848</v>
      </c>
      <c r="N3792" s="62"/>
      <c r="O3792" s="69"/>
      <c r="P3792" s="69"/>
      <c r="Q3792" s="69"/>
      <c r="R3792" s="69"/>
      <c r="S3792" s="69"/>
      <c r="T3792" s="64"/>
    </row>
    <row r="3793" spans="1:20">
      <c r="A3793" s="37">
        <v>45690</v>
      </c>
      <c r="B3793" s="56">
        <v>100661.54</v>
      </c>
      <c r="C3793" s="56">
        <v>101430.66</v>
      </c>
      <c r="D3793" s="56">
        <v>96216.08</v>
      </c>
      <c r="E3793" s="56">
        <v>97688.98</v>
      </c>
      <c r="F3793" s="56">
        <v>97688.98</v>
      </c>
      <c r="G3793" s="39">
        <v>63091816853</v>
      </c>
      <c r="N3793" s="37"/>
      <c r="O3793" s="56"/>
      <c r="P3793" s="56"/>
      <c r="Q3793" s="56"/>
      <c r="R3793" s="56"/>
      <c r="S3793" s="56"/>
      <c r="T3793" s="39"/>
    </row>
    <row r="3794" spans="1:20">
      <c r="A3794" s="62">
        <v>45691</v>
      </c>
      <c r="B3794" s="69">
        <v>97681.1</v>
      </c>
      <c r="C3794" s="69">
        <v>102514.17</v>
      </c>
      <c r="D3794" s="69">
        <v>91242.89</v>
      </c>
      <c r="E3794" s="69">
        <v>101405.42</v>
      </c>
      <c r="F3794" s="69">
        <v>101405.42</v>
      </c>
      <c r="G3794" s="64">
        <v>115400897748</v>
      </c>
      <c r="N3794" s="62"/>
      <c r="O3794" s="69"/>
      <c r="P3794" s="69"/>
      <c r="Q3794" s="69"/>
      <c r="R3794" s="69"/>
      <c r="S3794" s="69"/>
      <c r="T3794" s="64"/>
    </row>
    <row r="3795" spans="1:20">
      <c r="A3795" s="37">
        <v>45692</v>
      </c>
      <c r="B3795" s="56">
        <v>101398.72</v>
      </c>
      <c r="C3795" s="56">
        <v>101745.62</v>
      </c>
      <c r="D3795" s="56">
        <v>96208.11</v>
      </c>
      <c r="E3795" s="56">
        <v>97871.82</v>
      </c>
      <c r="F3795" s="56">
        <v>97871.82</v>
      </c>
      <c r="G3795" s="39">
        <v>73002130211</v>
      </c>
      <c r="N3795" s="37"/>
      <c r="O3795" s="56"/>
      <c r="P3795" s="56"/>
      <c r="Q3795" s="56"/>
      <c r="R3795" s="56"/>
      <c r="S3795" s="56"/>
      <c r="T3795" s="39"/>
    </row>
    <row r="3796" spans="1:20">
      <c r="A3796" s="62">
        <v>45693</v>
      </c>
      <c r="B3796" s="69">
        <v>97878.01</v>
      </c>
      <c r="C3796" s="69">
        <v>99113.21</v>
      </c>
      <c r="D3796" s="69">
        <v>96174.83</v>
      </c>
      <c r="E3796" s="69">
        <v>96615.45</v>
      </c>
      <c r="F3796" s="69">
        <v>96615.45</v>
      </c>
      <c r="G3796" s="64">
        <v>49125911241</v>
      </c>
      <c r="N3796" s="62"/>
      <c r="O3796" s="69"/>
      <c r="P3796" s="69"/>
      <c r="Q3796" s="69"/>
      <c r="R3796" s="69"/>
      <c r="S3796" s="69"/>
      <c r="T3796" s="64"/>
    </row>
    <row r="3797" spans="1:20">
      <c r="A3797" s="37">
        <v>45694</v>
      </c>
      <c r="B3797" s="56">
        <v>96610.64</v>
      </c>
      <c r="C3797" s="56">
        <v>99168.61</v>
      </c>
      <c r="D3797" s="56">
        <v>95707.35</v>
      </c>
      <c r="E3797" s="56">
        <v>96593.3</v>
      </c>
      <c r="F3797" s="56">
        <v>96593.3</v>
      </c>
      <c r="G3797" s="39">
        <v>45302471947</v>
      </c>
      <c r="N3797" s="37"/>
      <c r="O3797" s="56"/>
      <c r="P3797" s="56"/>
      <c r="Q3797" s="56"/>
      <c r="R3797" s="56"/>
      <c r="S3797" s="56"/>
      <c r="T3797" s="39"/>
    </row>
    <row r="3798" spans="1:20">
      <c r="A3798" s="62">
        <v>45695</v>
      </c>
      <c r="B3798" s="69">
        <v>96581.32</v>
      </c>
      <c r="C3798" s="69">
        <v>100154.14</v>
      </c>
      <c r="D3798" s="69">
        <v>95653.88</v>
      </c>
      <c r="E3798" s="69">
        <v>96529.09</v>
      </c>
      <c r="F3798" s="69">
        <v>96529.09</v>
      </c>
      <c r="G3798" s="64">
        <v>55741290456</v>
      </c>
      <c r="N3798" s="62"/>
      <c r="O3798" s="69"/>
      <c r="P3798" s="69"/>
      <c r="Q3798" s="69"/>
      <c r="R3798" s="69"/>
      <c r="S3798" s="69"/>
      <c r="T3798" s="64"/>
    </row>
    <row r="3799" spans="1:20">
      <c r="A3799" s="37">
        <v>45696</v>
      </c>
      <c r="B3799" s="56">
        <v>96533.26</v>
      </c>
      <c r="C3799" s="56">
        <v>96877.8</v>
      </c>
      <c r="D3799" s="56">
        <v>95702.49</v>
      </c>
      <c r="E3799" s="56">
        <v>96482.45</v>
      </c>
      <c r="F3799" s="56">
        <v>96482.45</v>
      </c>
      <c r="G3799" s="39">
        <v>22447526395</v>
      </c>
      <c r="N3799" s="37"/>
      <c r="O3799" s="56"/>
      <c r="P3799" s="56"/>
      <c r="Q3799" s="56"/>
      <c r="R3799" s="56"/>
      <c r="S3799" s="56"/>
      <c r="T3799" s="39"/>
    </row>
    <row r="3800" spans="1:20">
      <c r="A3800" s="62">
        <v>45697</v>
      </c>
      <c r="B3800" s="69">
        <v>96481.31</v>
      </c>
      <c r="C3800" s="69">
        <v>97325.28</v>
      </c>
      <c r="D3800" s="69">
        <v>94745.26</v>
      </c>
      <c r="E3800" s="69">
        <v>96500.09</v>
      </c>
      <c r="F3800" s="69">
        <v>96500.09</v>
      </c>
      <c r="G3800" s="64">
        <v>27732901800</v>
      </c>
      <c r="N3800" s="62"/>
      <c r="O3800" s="69"/>
      <c r="P3800" s="69"/>
      <c r="Q3800" s="69"/>
      <c r="R3800" s="69"/>
      <c r="S3800" s="69"/>
      <c r="T3800" s="64"/>
    </row>
    <row r="3801" spans="1:20">
      <c r="A3801" s="37">
        <v>45698</v>
      </c>
      <c r="B3801" s="56">
        <v>96499.46</v>
      </c>
      <c r="C3801" s="56">
        <v>98333.22</v>
      </c>
      <c r="D3801" s="56">
        <v>95320.84</v>
      </c>
      <c r="E3801" s="56">
        <v>97437.55</v>
      </c>
      <c r="F3801" s="56">
        <v>97437.55</v>
      </c>
      <c r="G3801" s="39">
        <v>40078962391</v>
      </c>
      <c r="N3801" s="37"/>
      <c r="O3801" s="56"/>
      <c r="P3801" s="56"/>
      <c r="Q3801" s="56"/>
      <c r="R3801" s="56"/>
      <c r="S3801" s="56"/>
      <c r="T3801" s="39"/>
    </row>
    <row r="3802" spans="1:20">
      <c r="A3802" s="62">
        <v>45699</v>
      </c>
      <c r="B3802" s="69">
        <v>97438.13</v>
      </c>
      <c r="C3802" s="69">
        <v>98492.9</v>
      </c>
      <c r="D3802" s="69">
        <v>94875.04</v>
      </c>
      <c r="E3802" s="69">
        <v>95747.43</v>
      </c>
      <c r="F3802" s="69">
        <v>95747.43</v>
      </c>
      <c r="G3802" s="64">
        <v>37488783272</v>
      </c>
      <c r="N3802" s="62"/>
      <c r="O3802" s="69"/>
      <c r="P3802" s="69"/>
      <c r="Q3802" s="69"/>
      <c r="R3802" s="69"/>
      <c r="S3802" s="69"/>
      <c r="T3802" s="64"/>
    </row>
    <row r="3803" spans="1:20">
      <c r="A3803" s="37">
        <v>45700</v>
      </c>
      <c r="B3803" s="56">
        <v>95745.7</v>
      </c>
      <c r="C3803" s="56">
        <v>98151.02</v>
      </c>
      <c r="D3803" s="56">
        <v>94101.2</v>
      </c>
      <c r="E3803" s="56">
        <v>97885.86</v>
      </c>
      <c r="F3803" s="56">
        <v>97885.86</v>
      </c>
      <c r="G3803" s="39">
        <v>49340445530</v>
      </c>
      <c r="N3803" s="37"/>
      <c r="O3803" s="56"/>
      <c r="P3803" s="56"/>
      <c r="Q3803" s="56"/>
      <c r="R3803" s="56"/>
      <c r="S3803" s="56"/>
      <c r="T3803" s="39"/>
    </row>
    <row r="3804" spans="1:20">
      <c r="A3804" s="62">
        <v>45701</v>
      </c>
      <c r="B3804" s="69">
        <v>97888.75</v>
      </c>
      <c r="C3804" s="69">
        <v>98111.09</v>
      </c>
      <c r="D3804" s="69">
        <v>95269.71</v>
      </c>
      <c r="E3804" s="69">
        <v>96623.87</v>
      </c>
      <c r="F3804" s="69">
        <v>96623.87</v>
      </c>
      <c r="G3804" s="64">
        <v>37147280860</v>
      </c>
      <c r="N3804" s="62"/>
      <c r="O3804" s="69"/>
      <c r="P3804" s="69"/>
      <c r="Q3804" s="69"/>
      <c r="R3804" s="69"/>
      <c r="S3804" s="69"/>
      <c r="T3804" s="64"/>
    </row>
    <row r="3805" spans="1:20">
      <c r="A3805" s="37">
        <v>45702</v>
      </c>
      <c r="B3805" s="56">
        <v>96623.37</v>
      </c>
      <c r="C3805" s="56">
        <v>98819.47</v>
      </c>
      <c r="D3805" s="56">
        <v>96342.8</v>
      </c>
      <c r="E3805" s="56">
        <v>97508.97</v>
      </c>
      <c r="F3805" s="56">
        <v>97508.97</v>
      </c>
      <c r="G3805" s="39">
        <v>32697987277</v>
      </c>
      <c r="N3805" s="37"/>
      <c r="O3805" s="56"/>
      <c r="P3805" s="56"/>
      <c r="Q3805" s="56"/>
      <c r="R3805" s="56"/>
      <c r="S3805" s="56"/>
      <c r="T3805" s="39"/>
    </row>
    <row r="3806" spans="1:20">
      <c r="A3806" s="62">
        <v>45703</v>
      </c>
      <c r="B3806" s="69">
        <v>97508.38</v>
      </c>
      <c r="C3806" s="69">
        <v>97975.039999999994</v>
      </c>
      <c r="D3806" s="69">
        <v>97240.2</v>
      </c>
      <c r="E3806" s="69">
        <v>97580.35</v>
      </c>
      <c r="F3806" s="69">
        <v>97580.35</v>
      </c>
      <c r="G3806" s="64">
        <v>17047266288</v>
      </c>
      <c r="N3806" s="62"/>
      <c r="O3806" s="69"/>
      <c r="P3806" s="69"/>
      <c r="Q3806" s="69"/>
      <c r="R3806" s="69"/>
      <c r="S3806" s="69"/>
      <c r="T3806" s="64"/>
    </row>
    <row r="3807" spans="1:20">
      <c r="A3807" s="37">
        <v>45704</v>
      </c>
      <c r="B3807" s="56">
        <v>97580.49</v>
      </c>
      <c r="C3807" s="56">
        <v>97725.59</v>
      </c>
      <c r="D3807" s="56">
        <v>96060.98</v>
      </c>
      <c r="E3807" s="56">
        <v>96175.03</v>
      </c>
      <c r="F3807" s="56">
        <v>96175.03</v>
      </c>
      <c r="G3807" s="39">
        <v>16536755396</v>
      </c>
      <c r="N3807" s="37"/>
      <c r="O3807" s="56"/>
      <c r="P3807" s="56"/>
      <c r="Q3807" s="56"/>
      <c r="R3807" s="56"/>
      <c r="S3807" s="56"/>
      <c r="T3807" s="39"/>
    </row>
    <row r="3808" spans="1:20">
      <c r="A3808" s="62">
        <v>45705</v>
      </c>
      <c r="B3808" s="69">
        <v>96179.01</v>
      </c>
      <c r="C3808" s="69">
        <v>97032.23</v>
      </c>
      <c r="D3808" s="69">
        <v>95243.55</v>
      </c>
      <c r="E3808" s="69">
        <v>95773.38</v>
      </c>
      <c r="F3808" s="69">
        <v>95773.38</v>
      </c>
      <c r="G3808" s="64">
        <v>27336550690</v>
      </c>
      <c r="N3808" s="62"/>
      <c r="O3808" s="69"/>
      <c r="P3808" s="69"/>
      <c r="Q3808" s="69"/>
      <c r="R3808" s="69"/>
      <c r="S3808" s="69"/>
      <c r="T3808" s="64"/>
    </row>
    <row r="3809" spans="1:20">
      <c r="A3809" s="37">
        <v>45706</v>
      </c>
      <c r="B3809" s="56">
        <v>95773.81</v>
      </c>
      <c r="C3809" s="56">
        <v>96695.38</v>
      </c>
      <c r="D3809" s="56">
        <v>93388.84</v>
      </c>
      <c r="E3809" s="56">
        <v>95539.55</v>
      </c>
      <c r="F3809" s="56">
        <v>95539.55</v>
      </c>
      <c r="G3809" s="39">
        <v>37325720482</v>
      </c>
      <c r="N3809" s="37"/>
      <c r="O3809" s="56"/>
      <c r="P3809" s="56"/>
      <c r="Q3809" s="56"/>
      <c r="R3809" s="56"/>
      <c r="S3809" s="56"/>
      <c r="T3809" s="39"/>
    </row>
    <row r="3810" spans="1:20">
      <c r="A3810" s="62">
        <v>45707</v>
      </c>
      <c r="B3810" s="69">
        <v>95532.53</v>
      </c>
      <c r="C3810" s="69">
        <v>96855.59</v>
      </c>
      <c r="D3810" s="69">
        <v>95011.97</v>
      </c>
      <c r="E3810" s="69">
        <v>96635.61</v>
      </c>
      <c r="F3810" s="69">
        <v>96635.61</v>
      </c>
      <c r="G3810" s="64">
        <v>28990872862</v>
      </c>
      <c r="N3810" s="62"/>
      <c r="O3810" s="69"/>
      <c r="P3810" s="69"/>
      <c r="Q3810" s="69"/>
      <c r="R3810" s="69"/>
      <c r="S3810" s="69"/>
      <c r="T3810" s="64"/>
    </row>
    <row r="3811" spans="1:20">
      <c r="A3811" s="37">
        <v>45708</v>
      </c>
      <c r="B3811" s="56">
        <v>96632.68</v>
      </c>
      <c r="C3811" s="56">
        <v>98767.2</v>
      </c>
      <c r="D3811" s="56">
        <v>96442.67</v>
      </c>
      <c r="E3811" s="56">
        <v>98333.94</v>
      </c>
      <c r="F3811" s="56">
        <v>98333.94</v>
      </c>
      <c r="G3811" s="39">
        <v>31668022771</v>
      </c>
      <c r="N3811" s="37"/>
      <c r="O3811" s="56"/>
      <c r="P3811" s="56"/>
      <c r="Q3811" s="56"/>
      <c r="R3811" s="56"/>
      <c r="S3811" s="56"/>
      <c r="T3811" s="39"/>
    </row>
    <row r="3812" spans="1:20">
      <c r="A3812" s="62">
        <v>45709</v>
      </c>
      <c r="B3812" s="69">
        <v>98340.67</v>
      </c>
      <c r="C3812" s="69">
        <v>99497.97</v>
      </c>
      <c r="D3812" s="69">
        <v>94852.96</v>
      </c>
      <c r="E3812" s="69">
        <v>96125.55</v>
      </c>
      <c r="F3812" s="69">
        <v>96125.55</v>
      </c>
      <c r="G3812" s="64">
        <v>49608706470</v>
      </c>
      <c r="N3812" s="62"/>
      <c r="O3812" s="69"/>
      <c r="P3812" s="69"/>
      <c r="Q3812" s="69"/>
      <c r="R3812" s="69"/>
      <c r="S3812" s="69"/>
      <c r="T3812" s="64"/>
    </row>
    <row r="3813" spans="1:20">
      <c r="A3813" s="37">
        <v>45710</v>
      </c>
      <c r="B3813" s="56">
        <v>96134.2</v>
      </c>
      <c r="C3813" s="56">
        <v>96950.16</v>
      </c>
      <c r="D3813" s="56">
        <v>95765.34</v>
      </c>
      <c r="E3813" s="56">
        <v>96577.76</v>
      </c>
      <c r="F3813" s="56">
        <v>96577.76</v>
      </c>
      <c r="G3813" s="39">
        <v>18353824477</v>
      </c>
      <c r="N3813" s="37"/>
      <c r="O3813" s="56"/>
      <c r="P3813" s="56"/>
      <c r="Q3813" s="56"/>
      <c r="R3813" s="56"/>
      <c r="S3813" s="56"/>
      <c r="T3813" s="39"/>
    </row>
    <row r="3814" spans="1:20">
      <c r="A3814" s="62">
        <v>45711</v>
      </c>
      <c r="B3814" s="69">
        <v>96577.8</v>
      </c>
      <c r="C3814" s="69">
        <v>96671.88</v>
      </c>
      <c r="D3814" s="69">
        <v>95270.45</v>
      </c>
      <c r="E3814" s="69">
        <v>96273.919999999998</v>
      </c>
      <c r="F3814" s="69">
        <v>96273.919999999998</v>
      </c>
      <c r="G3814" s="64">
        <v>16999478976</v>
      </c>
      <c r="N3814" s="62"/>
      <c r="O3814" s="69"/>
      <c r="P3814" s="69"/>
      <c r="Q3814" s="69"/>
      <c r="R3814" s="69"/>
      <c r="S3814" s="69"/>
      <c r="T3814" s="64"/>
    </row>
    <row r="3815" spans="1:20">
      <c r="A3815" s="37">
        <v>45712</v>
      </c>
      <c r="B3815" s="56">
        <v>96277.96</v>
      </c>
      <c r="C3815" s="56">
        <v>96503.45</v>
      </c>
      <c r="D3815" s="56">
        <v>91371.74</v>
      </c>
      <c r="E3815" s="56">
        <v>91418.17</v>
      </c>
      <c r="F3815" s="56">
        <v>91418.17</v>
      </c>
      <c r="G3815" s="39">
        <v>44046480529</v>
      </c>
      <c r="N3815" s="37"/>
      <c r="O3815" s="56"/>
      <c r="P3815" s="56"/>
      <c r="Q3815" s="56"/>
      <c r="R3815" s="56"/>
      <c r="S3815" s="56"/>
      <c r="T3815" s="39"/>
    </row>
    <row r="3816" spans="1:20">
      <c r="A3816" s="62">
        <v>45713</v>
      </c>
      <c r="B3816" s="69">
        <v>91437.119999999995</v>
      </c>
      <c r="C3816" s="69">
        <v>92511.08</v>
      </c>
      <c r="D3816" s="69">
        <v>86008.23</v>
      </c>
      <c r="E3816" s="69">
        <v>88736.17</v>
      </c>
      <c r="F3816" s="69">
        <v>88736.17</v>
      </c>
      <c r="G3816" s="64">
        <v>92139104128</v>
      </c>
      <c r="N3816" s="62"/>
      <c r="O3816" s="69"/>
      <c r="P3816" s="69"/>
      <c r="Q3816" s="69"/>
      <c r="R3816" s="69"/>
      <c r="S3816" s="69"/>
      <c r="T3816" s="64"/>
    </row>
    <row r="3817" spans="1:20">
      <c r="A3817" s="37">
        <v>45714</v>
      </c>
      <c r="B3817" s="56">
        <v>88638.89</v>
      </c>
      <c r="C3817" s="56">
        <v>89286.25</v>
      </c>
      <c r="D3817" s="56">
        <v>82131.899999999994</v>
      </c>
      <c r="E3817" s="56">
        <v>84347.02</v>
      </c>
      <c r="F3817" s="56">
        <v>84347.02</v>
      </c>
      <c r="G3817" s="39">
        <v>64597492134</v>
      </c>
      <c r="N3817" s="37"/>
      <c r="O3817" s="56"/>
      <c r="P3817" s="56"/>
      <c r="Q3817" s="56"/>
      <c r="R3817" s="56"/>
      <c r="S3817" s="56"/>
      <c r="T3817" s="39"/>
    </row>
    <row r="3818" spans="1:20">
      <c r="A3818" s="62">
        <v>45715</v>
      </c>
      <c r="B3818" s="69">
        <v>84076.86</v>
      </c>
      <c r="C3818" s="69">
        <v>87000.78</v>
      </c>
      <c r="D3818" s="69">
        <v>83144.960000000006</v>
      </c>
      <c r="E3818" s="69">
        <v>84704.23</v>
      </c>
      <c r="F3818" s="69">
        <v>84704.23</v>
      </c>
      <c r="G3818" s="64">
        <v>52659591954</v>
      </c>
      <c r="N3818" s="62"/>
      <c r="O3818" s="69"/>
      <c r="P3818" s="69"/>
      <c r="Q3818" s="69"/>
      <c r="R3818" s="69"/>
      <c r="S3818" s="69"/>
      <c r="T3818" s="64"/>
    </row>
    <row r="3819" spans="1:20">
      <c r="A3819" s="37">
        <v>45716</v>
      </c>
      <c r="B3819" s="56">
        <v>84705.63</v>
      </c>
      <c r="C3819" s="56">
        <v>85036.32</v>
      </c>
      <c r="D3819" s="56">
        <v>78248.91</v>
      </c>
      <c r="E3819" s="56">
        <v>84373.01</v>
      </c>
      <c r="F3819" s="56">
        <v>84373.01</v>
      </c>
      <c r="G3819" s="39">
        <v>83610570576</v>
      </c>
      <c r="N3819" s="37"/>
      <c r="O3819" s="56"/>
      <c r="P3819" s="56"/>
      <c r="Q3819" s="56"/>
      <c r="R3819" s="56"/>
      <c r="S3819" s="56"/>
      <c r="T3819" s="39"/>
    </row>
    <row r="3820" spans="1:20">
      <c r="A3820" s="62">
        <v>45717</v>
      </c>
      <c r="B3820" s="69">
        <v>84373.87</v>
      </c>
      <c r="C3820" s="69">
        <v>86522.3</v>
      </c>
      <c r="D3820" s="69">
        <v>83794.23</v>
      </c>
      <c r="E3820" s="69">
        <v>86031.91</v>
      </c>
      <c r="F3820" s="69">
        <v>86031.91</v>
      </c>
      <c r="G3820" s="64">
        <v>29190628396</v>
      </c>
      <c r="N3820" s="62"/>
      <c r="O3820" s="69"/>
      <c r="P3820" s="69"/>
      <c r="Q3820" s="69"/>
      <c r="R3820" s="69"/>
      <c r="S3820" s="69"/>
      <c r="T3820" s="64"/>
    </row>
    <row r="3821" spans="1:20">
      <c r="A3821" s="37">
        <v>45718</v>
      </c>
      <c r="B3821" s="56">
        <v>86036.26</v>
      </c>
      <c r="C3821" s="56">
        <v>95043.44</v>
      </c>
      <c r="D3821" s="56">
        <v>85040.21</v>
      </c>
      <c r="E3821" s="56">
        <v>94248.35</v>
      </c>
      <c r="F3821" s="56">
        <v>94248.35</v>
      </c>
      <c r="G3821" s="39">
        <v>58398341092</v>
      </c>
      <c r="N3821" s="37"/>
      <c r="O3821" s="56"/>
      <c r="P3821" s="56"/>
      <c r="Q3821" s="56"/>
      <c r="R3821" s="56"/>
      <c r="S3821" s="56"/>
      <c r="T3821" s="39"/>
    </row>
    <row r="3822" spans="1:20">
      <c r="A3822" s="62">
        <v>45719</v>
      </c>
      <c r="B3822" s="69">
        <v>94248.42</v>
      </c>
      <c r="C3822" s="69">
        <v>94429.75</v>
      </c>
      <c r="D3822" s="69">
        <v>85081.3</v>
      </c>
      <c r="E3822" s="69">
        <v>86065.67</v>
      </c>
      <c r="F3822" s="69">
        <v>86065.67</v>
      </c>
      <c r="G3822" s="64">
        <v>70072228536</v>
      </c>
      <c r="N3822" s="62"/>
      <c r="O3822" s="69"/>
      <c r="P3822" s="69"/>
      <c r="Q3822" s="69"/>
      <c r="R3822" s="69"/>
      <c r="S3822" s="69"/>
      <c r="T3822" s="64"/>
    </row>
    <row r="3823" spans="1:20">
      <c r="A3823" s="37">
        <v>45720</v>
      </c>
      <c r="B3823" s="56">
        <v>86064.07</v>
      </c>
      <c r="C3823" s="56">
        <v>88911.27</v>
      </c>
      <c r="D3823" s="56">
        <v>81529.240000000005</v>
      </c>
      <c r="E3823" s="56">
        <v>87222.2</v>
      </c>
      <c r="F3823" s="56">
        <v>87222.2</v>
      </c>
      <c r="G3823" s="39">
        <v>68095241474</v>
      </c>
      <c r="N3823" s="37"/>
      <c r="O3823" s="56"/>
      <c r="P3823" s="56"/>
      <c r="Q3823" s="56"/>
      <c r="R3823" s="56"/>
      <c r="S3823" s="56"/>
      <c r="T3823" s="39"/>
    </row>
    <row r="3824" spans="1:20">
      <c r="A3824" s="62">
        <v>45721</v>
      </c>
      <c r="B3824" s="69">
        <v>87222.95</v>
      </c>
      <c r="C3824" s="69">
        <v>90998.24</v>
      </c>
      <c r="D3824" s="69">
        <v>86379.77</v>
      </c>
      <c r="E3824" s="69">
        <v>90623.56</v>
      </c>
      <c r="F3824" s="69">
        <v>90623.56</v>
      </c>
      <c r="G3824" s="64">
        <v>50498988027</v>
      </c>
      <c r="N3824" s="62"/>
      <c r="O3824" s="69"/>
      <c r="P3824" s="69"/>
      <c r="Q3824" s="69"/>
      <c r="R3824" s="69"/>
      <c r="S3824" s="69"/>
      <c r="T3824" s="64"/>
    </row>
    <row r="3825" spans="1:20">
      <c r="A3825" s="37">
        <v>45722</v>
      </c>
      <c r="B3825" s="56">
        <v>90622.36</v>
      </c>
      <c r="C3825" s="56">
        <v>92804.94</v>
      </c>
      <c r="D3825" s="56">
        <v>87852.14</v>
      </c>
      <c r="E3825" s="56">
        <v>89961.73</v>
      </c>
      <c r="F3825" s="56">
        <v>89961.73</v>
      </c>
      <c r="G3825" s="39">
        <v>47749810486</v>
      </c>
      <c r="N3825" s="37"/>
      <c r="O3825" s="56"/>
      <c r="P3825" s="56"/>
      <c r="Q3825" s="56"/>
      <c r="R3825" s="56"/>
      <c r="S3825" s="56"/>
      <c r="T3825" s="39"/>
    </row>
    <row r="3826" spans="1:20">
      <c r="A3826" s="62">
        <v>45723</v>
      </c>
      <c r="B3826" s="69">
        <v>89963.28</v>
      </c>
      <c r="C3826" s="69">
        <v>91191.05</v>
      </c>
      <c r="D3826" s="69">
        <v>84717.68</v>
      </c>
      <c r="E3826" s="69">
        <v>86742.67</v>
      </c>
      <c r="F3826" s="69">
        <v>86742.67</v>
      </c>
      <c r="G3826" s="64">
        <v>65945677657</v>
      </c>
      <c r="N3826" s="62"/>
      <c r="O3826" s="69"/>
      <c r="P3826" s="69"/>
      <c r="Q3826" s="69"/>
      <c r="R3826" s="69"/>
      <c r="S3826" s="69"/>
      <c r="T3826" s="64"/>
    </row>
    <row r="3827" spans="1:20">
      <c r="A3827" s="37">
        <v>45724</v>
      </c>
      <c r="B3827" s="56">
        <v>86742.66</v>
      </c>
      <c r="C3827" s="56">
        <v>86847.27</v>
      </c>
      <c r="D3827" s="56">
        <v>85247.48</v>
      </c>
      <c r="E3827" s="56">
        <v>86154.59</v>
      </c>
      <c r="F3827" s="56">
        <v>86154.59</v>
      </c>
      <c r="G3827" s="39">
        <v>18206118081</v>
      </c>
      <c r="N3827" s="37"/>
      <c r="O3827" s="56"/>
      <c r="P3827" s="56"/>
      <c r="Q3827" s="56"/>
      <c r="R3827" s="56"/>
      <c r="S3827" s="56"/>
      <c r="T3827" s="39"/>
    </row>
    <row r="3828" spans="1:20">
      <c r="A3828" s="62">
        <v>45725</v>
      </c>
      <c r="B3828" s="69">
        <v>86154.3</v>
      </c>
      <c r="C3828" s="69">
        <v>86471.13</v>
      </c>
      <c r="D3828" s="69">
        <v>80052.479999999996</v>
      </c>
      <c r="E3828" s="69">
        <v>80601.039999999994</v>
      </c>
      <c r="F3828" s="69">
        <v>80601.039999999994</v>
      </c>
      <c r="G3828" s="64">
        <v>30899345977</v>
      </c>
      <c r="N3828" s="62"/>
      <c r="O3828" s="69"/>
      <c r="P3828" s="69"/>
      <c r="Q3828" s="69"/>
      <c r="R3828" s="69"/>
      <c r="S3828" s="69"/>
      <c r="T3828" s="64"/>
    </row>
    <row r="3829" spans="1:20">
      <c r="A3829" s="37">
        <v>45726</v>
      </c>
      <c r="B3829" s="56">
        <v>80597.149999999994</v>
      </c>
      <c r="C3829" s="56">
        <v>83955.93</v>
      </c>
      <c r="D3829" s="56">
        <v>77420.59</v>
      </c>
      <c r="E3829" s="56">
        <v>78532</v>
      </c>
      <c r="F3829" s="56">
        <v>78532</v>
      </c>
      <c r="G3829" s="39">
        <v>54061099422</v>
      </c>
      <c r="N3829" s="37"/>
      <c r="O3829" s="56"/>
      <c r="P3829" s="56"/>
      <c r="Q3829" s="56"/>
      <c r="R3829" s="56"/>
      <c r="S3829" s="56"/>
      <c r="T3829" s="39"/>
    </row>
    <row r="3830" spans="1:20">
      <c r="A3830" s="62">
        <v>45727</v>
      </c>
      <c r="B3830" s="69">
        <v>78523.88</v>
      </c>
      <c r="C3830" s="69">
        <v>83577.759999999995</v>
      </c>
      <c r="D3830" s="69">
        <v>76624.25</v>
      </c>
      <c r="E3830" s="69">
        <v>82862.210000000006</v>
      </c>
      <c r="F3830" s="69">
        <v>82862.210000000006</v>
      </c>
      <c r="G3830" s="64">
        <v>54702837196</v>
      </c>
      <c r="N3830" s="62"/>
      <c r="O3830" s="69"/>
      <c r="P3830" s="69"/>
      <c r="Q3830" s="69"/>
      <c r="R3830" s="69"/>
      <c r="S3830" s="69"/>
      <c r="T3830" s="64"/>
    </row>
    <row r="3831" spans="1:20">
      <c r="A3831" s="37">
        <v>45728</v>
      </c>
      <c r="B3831" s="56">
        <v>82857.38</v>
      </c>
      <c r="C3831" s="56">
        <v>84358.58</v>
      </c>
      <c r="D3831" s="56">
        <v>80635.25</v>
      </c>
      <c r="E3831" s="56">
        <v>83722.36</v>
      </c>
      <c r="F3831" s="56">
        <v>83722.36</v>
      </c>
      <c r="G3831" s="39">
        <v>40353484454</v>
      </c>
      <c r="N3831" s="37"/>
      <c r="O3831" s="56"/>
      <c r="P3831" s="56"/>
      <c r="Q3831" s="56"/>
      <c r="R3831" s="56"/>
      <c r="S3831" s="56"/>
      <c r="T3831" s="39"/>
    </row>
    <row r="3832" spans="1:20">
      <c r="A3832" s="62">
        <v>45729</v>
      </c>
      <c r="B3832" s="69">
        <v>83724.92</v>
      </c>
      <c r="C3832" s="69">
        <v>84301.7</v>
      </c>
      <c r="D3832" s="69">
        <v>79931.850000000006</v>
      </c>
      <c r="E3832" s="69">
        <v>81066.7</v>
      </c>
      <c r="F3832" s="69">
        <v>81066.7</v>
      </c>
      <c r="G3832" s="64">
        <v>31412940153</v>
      </c>
      <c r="N3832" s="62"/>
      <c r="O3832" s="69"/>
      <c r="P3832" s="69"/>
      <c r="Q3832" s="69"/>
      <c r="R3832" s="69"/>
      <c r="S3832" s="69"/>
      <c r="T3832" s="64"/>
    </row>
    <row r="3833" spans="1:20">
      <c r="A3833" s="37">
        <v>45730</v>
      </c>
      <c r="B3833" s="56">
        <v>81066.990000000005</v>
      </c>
      <c r="C3833" s="56">
        <v>85263.29</v>
      </c>
      <c r="D3833" s="56">
        <v>80797.56</v>
      </c>
      <c r="E3833" s="56">
        <v>83969.1</v>
      </c>
      <c r="F3833" s="56">
        <v>83969.1</v>
      </c>
      <c r="G3833" s="39">
        <v>29588112414</v>
      </c>
      <c r="N3833" s="37"/>
      <c r="O3833" s="56"/>
      <c r="P3833" s="56"/>
      <c r="Q3833" s="56"/>
      <c r="R3833" s="56"/>
      <c r="S3833" s="56"/>
      <c r="T3833" s="39"/>
    </row>
    <row r="3834" spans="1:20">
      <c r="A3834" s="62">
        <v>45731</v>
      </c>
      <c r="B3834" s="69">
        <v>83968.41</v>
      </c>
      <c r="C3834" s="69">
        <v>84672.67</v>
      </c>
      <c r="D3834" s="69">
        <v>83639.59</v>
      </c>
      <c r="E3834" s="69">
        <v>84343.11</v>
      </c>
      <c r="F3834" s="69">
        <v>84343.11</v>
      </c>
      <c r="G3834" s="64">
        <v>13650491277</v>
      </c>
      <c r="N3834" s="62"/>
      <c r="O3834" s="69"/>
      <c r="P3834" s="69"/>
      <c r="Q3834" s="69"/>
      <c r="R3834" s="69"/>
      <c r="S3834" s="69"/>
      <c r="T3834" s="64"/>
    </row>
    <row r="3835" spans="1:20">
      <c r="A3835" s="37">
        <v>45732</v>
      </c>
      <c r="B3835" s="56">
        <v>84333.32</v>
      </c>
      <c r="C3835" s="56">
        <v>85051.6</v>
      </c>
      <c r="D3835" s="56">
        <v>82017.91</v>
      </c>
      <c r="E3835" s="56">
        <v>82579.69</v>
      </c>
      <c r="F3835" s="56">
        <v>82579.69</v>
      </c>
      <c r="G3835" s="39">
        <v>21330270174</v>
      </c>
      <c r="N3835" s="37"/>
      <c r="O3835" s="56"/>
      <c r="P3835" s="56"/>
      <c r="Q3835" s="56"/>
      <c r="R3835" s="56"/>
      <c r="S3835" s="56"/>
      <c r="T3835" s="39"/>
    </row>
    <row r="3836" spans="1:20">
      <c r="A3836" s="62">
        <v>45733</v>
      </c>
      <c r="B3836" s="69">
        <v>82576.34</v>
      </c>
      <c r="C3836" s="69">
        <v>84725.33</v>
      </c>
      <c r="D3836" s="69">
        <v>82492.160000000003</v>
      </c>
      <c r="E3836" s="69">
        <v>84075.69</v>
      </c>
      <c r="F3836" s="69">
        <v>84075.69</v>
      </c>
      <c r="G3836" s="64">
        <v>25092785558</v>
      </c>
      <c r="N3836" s="62"/>
      <c r="O3836" s="69"/>
      <c r="P3836" s="69"/>
      <c r="Q3836" s="69"/>
      <c r="R3836" s="69"/>
      <c r="S3836" s="69"/>
      <c r="T3836" s="64"/>
    </row>
    <row r="3837" spans="1:20">
      <c r="A3837" s="37">
        <v>45734</v>
      </c>
      <c r="B3837" s="56">
        <v>84075.72</v>
      </c>
      <c r="C3837" s="56">
        <v>84075.72</v>
      </c>
      <c r="D3837" s="56">
        <v>81179.990000000005</v>
      </c>
      <c r="E3837" s="56">
        <v>82718.5</v>
      </c>
      <c r="F3837" s="56">
        <v>82718.5</v>
      </c>
      <c r="G3837" s="39">
        <v>24095774594</v>
      </c>
      <c r="N3837" s="37"/>
      <c r="O3837" s="56"/>
      <c r="P3837" s="56"/>
      <c r="Q3837" s="56"/>
      <c r="R3837" s="56"/>
      <c r="S3837" s="56"/>
      <c r="T3837" s="39"/>
    </row>
    <row r="3838" spans="1:20">
      <c r="A3838" s="62">
        <v>45735</v>
      </c>
      <c r="B3838" s="69">
        <v>82718.8</v>
      </c>
      <c r="C3838" s="69">
        <v>87021.19</v>
      </c>
      <c r="D3838" s="69">
        <v>82569.73</v>
      </c>
      <c r="E3838" s="69">
        <v>86854.23</v>
      </c>
      <c r="F3838" s="69">
        <v>86854.23</v>
      </c>
      <c r="G3838" s="64">
        <v>34931960257</v>
      </c>
      <c r="N3838" s="62"/>
      <c r="O3838" s="69"/>
      <c r="P3838" s="69"/>
      <c r="Q3838" s="69"/>
      <c r="R3838" s="69"/>
      <c r="S3838" s="69"/>
      <c r="T3838" s="64"/>
    </row>
    <row r="3839" spans="1:20">
      <c r="A3839" s="37">
        <v>45736</v>
      </c>
      <c r="B3839" s="56">
        <v>86872.95</v>
      </c>
      <c r="C3839" s="56">
        <v>87443.27</v>
      </c>
      <c r="D3839" s="56">
        <v>83647.199999999997</v>
      </c>
      <c r="E3839" s="56">
        <v>84167.2</v>
      </c>
      <c r="F3839" s="56">
        <v>84167.2</v>
      </c>
      <c r="G3839" s="39">
        <v>29028988961</v>
      </c>
      <c r="N3839" s="37"/>
      <c r="O3839" s="56"/>
      <c r="P3839" s="56"/>
      <c r="Q3839" s="56"/>
      <c r="R3839" s="56"/>
      <c r="S3839" s="56"/>
      <c r="T3839" s="39"/>
    </row>
    <row r="3840" spans="1:20">
      <c r="A3840" s="62">
        <v>45737</v>
      </c>
      <c r="B3840" s="69">
        <v>84164.54</v>
      </c>
      <c r="C3840" s="69">
        <v>84782.27</v>
      </c>
      <c r="D3840" s="69">
        <v>83171.070000000007</v>
      </c>
      <c r="E3840" s="69">
        <v>84043.24</v>
      </c>
      <c r="F3840" s="69">
        <v>84043.24</v>
      </c>
      <c r="G3840" s="64">
        <v>19030452299</v>
      </c>
      <c r="N3840" s="62"/>
      <c r="O3840" s="69"/>
      <c r="P3840" s="69"/>
      <c r="Q3840" s="69"/>
      <c r="R3840" s="69"/>
      <c r="S3840" s="69"/>
      <c r="T3840" s="64"/>
    </row>
    <row r="3841" spans="1:20">
      <c r="A3841" s="37">
        <v>45738</v>
      </c>
      <c r="B3841" s="56">
        <v>84046.26</v>
      </c>
      <c r="C3841" s="56">
        <v>84513.88</v>
      </c>
      <c r="D3841" s="56">
        <v>83674.78</v>
      </c>
      <c r="E3841" s="56">
        <v>83832.479999999996</v>
      </c>
      <c r="F3841" s="56">
        <v>83832.479999999996</v>
      </c>
      <c r="G3841" s="39">
        <v>9863214091</v>
      </c>
      <c r="N3841" s="37"/>
      <c r="O3841" s="56"/>
      <c r="P3841" s="56"/>
      <c r="Q3841" s="56"/>
      <c r="R3841" s="56"/>
      <c r="S3841" s="56"/>
      <c r="T3841" s="39"/>
    </row>
    <row r="3842" spans="1:20">
      <c r="A3842" s="62">
        <v>45739</v>
      </c>
      <c r="B3842" s="69">
        <v>83831.899999999994</v>
      </c>
      <c r="C3842" s="69">
        <v>86094.78</v>
      </c>
      <c r="D3842" s="69">
        <v>83794.91</v>
      </c>
      <c r="E3842" s="69">
        <v>86054.38</v>
      </c>
      <c r="F3842" s="69">
        <v>86054.38</v>
      </c>
      <c r="G3842" s="64">
        <v>12594615537</v>
      </c>
      <c r="N3842" s="62"/>
      <c r="O3842" s="69"/>
      <c r="P3842" s="69"/>
      <c r="Q3842" s="69"/>
      <c r="R3842" s="69"/>
      <c r="S3842" s="69"/>
      <c r="T3842" s="64"/>
    </row>
    <row r="3843" spans="1:20">
      <c r="A3843" s="37">
        <v>45740</v>
      </c>
      <c r="B3843" s="56">
        <v>86070.93</v>
      </c>
      <c r="C3843" s="56">
        <v>88758.73</v>
      </c>
      <c r="D3843" s="56">
        <v>85541.2</v>
      </c>
      <c r="E3843" s="56">
        <v>87498.91</v>
      </c>
      <c r="F3843" s="56">
        <v>87498.91</v>
      </c>
      <c r="G3843" s="39">
        <v>34582604933</v>
      </c>
      <c r="N3843" s="37"/>
      <c r="O3843" s="56"/>
      <c r="P3843" s="56"/>
      <c r="Q3843" s="56"/>
      <c r="R3843" s="56"/>
      <c r="S3843" s="56"/>
      <c r="T3843" s="39"/>
    </row>
    <row r="3844" spans="1:20">
      <c r="A3844" s="62">
        <v>45741</v>
      </c>
      <c r="B3844" s="69">
        <v>87512.82</v>
      </c>
      <c r="C3844" s="69">
        <v>88542.399999999994</v>
      </c>
      <c r="D3844" s="69">
        <v>86346.08</v>
      </c>
      <c r="E3844" s="69">
        <v>87471.7</v>
      </c>
      <c r="F3844" s="69">
        <v>87471.7</v>
      </c>
      <c r="G3844" s="64">
        <v>30005840049</v>
      </c>
      <c r="N3844" s="62"/>
      <c r="O3844" s="69"/>
      <c r="P3844" s="69"/>
      <c r="Q3844" s="69"/>
      <c r="R3844" s="69"/>
      <c r="S3844" s="69"/>
      <c r="T3844" s="64"/>
    </row>
    <row r="3845" spans="1:20">
      <c r="A3845" s="37">
        <v>45742</v>
      </c>
      <c r="B3845" s="56">
        <v>87460.23</v>
      </c>
      <c r="C3845" s="56">
        <v>88292.160000000003</v>
      </c>
      <c r="D3845" s="56">
        <v>85861.45</v>
      </c>
      <c r="E3845" s="56">
        <v>86900.88</v>
      </c>
      <c r="F3845" s="56">
        <v>86900.88</v>
      </c>
      <c r="G3845" s="39">
        <v>26704046038</v>
      </c>
      <c r="N3845" s="37"/>
      <c r="O3845" s="56"/>
      <c r="P3845" s="56"/>
      <c r="Q3845" s="56"/>
      <c r="R3845" s="56"/>
      <c r="S3845" s="56"/>
      <c r="T3845" s="39"/>
    </row>
    <row r="3846" spans="1:20">
      <c r="A3846" s="62">
        <v>45743</v>
      </c>
      <c r="B3846" s="69">
        <v>86896.26</v>
      </c>
      <c r="C3846" s="69">
        <v>87786.73</v>
      </c>
      <c r="D3846" s="69">
        <v>85837.94</v>
      </c>
      <c r="E3846" s="69">
        <v>87177.1</v>
      </c>
      <c r="F3846" s="69">
        <v>87177.1</v>
      </c>
      <c r="G3846" s="64">
        <v>24413471941</v>
      </c>
      <c r="N3846" s="62"/>
      <c r="O3846" s="69"/>
      <c r="P3846" s="69"/>
      <c r="Q3846" s="69"/>
      <c r="R3846" s="69"/>
      <c r="S3846" s="69"/>
      <c r="T3846" s="64"/>
    </row>
    <row r="3847" spans="1:20">
      <c r="A3847" s="37">
        <v>45744</v>
      </c>
      <c r="B3847" s="56">
        <v>87185.23</v>
      </c>
      <c r="C3847" s="56">
        <v>87489.86</v>
      </c>
      <c r="D3847" s="56">
        <v>83557.64</v>
      </c>
      <c r="E3847" s="56">
        <v>84353.15</v>
      </c>
      <c r="F3847" s="56">
        <v>84353.15</v>
      </c>
      <c r="G3847" s="39">
        <v>34198619509</v>
      </c>
      <c r="N3847" s="37"/>
      <c r="O3847" s="56"/>
      <c r="P3847" s="56"/>
      <c r="Q3847" s="56"/>
      <c r="R3847" s="56"/>
      <c r="S3847" s="56"/>
      <c r="T3847" s="39"/>
    </row>
    <row r="3848" spans="1:20">
      <c r="A3848" s="62">
        <v>45745</v>
      </c>
      <c r="B3848" s="69">
        <v>84352.07</v>
      </c>
      <c r="C3848" s="69">
        <v>84567.34</v>
      </c>
      <c r="D3848" s="69">
        <v>81634.14</v>
      </c>
      <c r="E3848" s="69">
        <v>82597.59</v>
      </c>
      <c r="F3848" s="69">
        <v>82597.59</v>
      </c>
      <c r="G3848" s="64">
        <v>16969396135</v>
      </c>
      <c r="N3848" s="62"/>
      <c r="O3848" s="69"/>
      <c r="P3848" s="69"/>
      <c r="Q3848" s="69"/>
      <c r="R3848" s="69"/>
      <c r="S3848" s="69"/>
      <c r="T3848" s="64"/>
    </row>
    <row r="3849" spans="1:20">
      <c r="A3849" s="37">
        <v>45746</v>
      </c>
      <c r="B3849" s="56">
        <v>82596.98</v>
      </c>
      <c r="C3849" s="56">
        <v>83505</v>
      </c>
      <c r="D3849" s="56">
        <v>81573.25</v>
      </c>
      <c r="E3849" s="56">
        <v>82334.52</v>
      </c>
      <c r="F3849" s="56">
        <v>82334.52</v>
      </c>
      <c r="G3849" s="39">
        <v>14763760943</v>
      </c>
      <c r="N3849" s="37"/>
      <c r="O3849" s="56"/>
      <c r="P3849" s="56"/>
      <c r="Q3849" s="56"/>
      <c r="R3849" s="56"/>
      <c r="S3849" s="56"/>
      <c r="T3849" s="39"/>
    </row>
    <row r="3850" spans="1:20">
      <c r="A3850" s="62">
        <v>45747</v>
      </c>
      <c r="B3850" s="69">
        <v>82336.06</v>
      </c>
      <c r="C3850" s="69">
        <v>83870.13</v>
      </c>
      <c r="D3850" s="69">
        <v>81293.89</v>
      </c>
      <c r="E3850" s="69">
        <v>82548.91</v>
      </c>
      <c r="F3850" s="69">
        <v>82548.91</v>
      </c>
      <c r="G3850" s="64">
        <v>29004228247</v>
      </c>
      <c r="N3850" s="62"/>
      <c r="O3850" s="69"/>
      <c r="P3850" s="69"/>
      <c r="Q3850" s="69"/>
      <c r="R3850" s="69"/>
      <c r="S3850" s="69"/>
      <c r="T3850" s="64"/>
    </row>
    <row r="3851" spans="1:20">
      <c r="A3851" s="37">
        <v>45748</v>
      </c>
      <c r="B3851" s="56">
        <v>82551.92</v>
      </c>
      <c r="C3851" s="56">
        <v>85487.37</v>
      </c>
      <c r="D3851" s="56">
        <v>82429.36</v>
      </c>
      <c r="E3851" s="56">
        <v>85169.17</v>
      </c>
      <c r="F3851" s="56">
        <v>85169.17</v>
      </c>
      <c r="G3851" s="39">
        <v>28175650319</v>
      </c>
      <c r="N3851" s="37"/>
      <c r="O3851" s="56"/>
      <c r="P3851" s="56"/>
      <c r="Q3851" s="56"/>
      <c r="R3851" s="56"/>
      <c r="S3851" s="56"/>
      <c r="T3851" s="39"/>
    </row>
    <row r="3852" spans="1:20">
      <c r="A3852" s="62">
        <v>45749</v>
      </c>
      <c r="B3852" s="69">
        <v>85180.61</v>
      </c>
      <c r="C3852" s="69">
        <v>88466.95</v>
      </c>
      <c r="D3852" s="69">
        <v>82343.539999999994</v>
      </c>
      <c r="E3852" s="69">
        <v>82485.710000000006</v>
      </c>
      <c r="F3852" s="69">
        <v>82485.710000000006</v>
      </c>
      <c r="G3852" s="64">
        <v>47584398470</v>
      </c>
      <c r="N3852" s="62"/>
      <c r="O3852" s="69"/>
      <c r="P3852" s="69"/>
      <c r="Q3852" s="69"/>
      <c r="R3852" s="69"/>
      <c r="S3852" s="69"/>
      <c r="T3852" s="64"/>
    </row>
    <row r="3853" spans="1:20">
      <c r="A3853" s="37">
        <v>45750</v>
      </c>
      <c r="B3853" s="56">
        <v>82487.48</v>
      </c>
      <c r="C3853" s="56">
        <v>83909.3</v>
      </c>
      <c r="D3853" s="56">
        <v>81282.100000000006</v>
      </c>
      <c r="E3853" s="56">
        <v>83102.83</v>
      </c>
      <c r="F3853" s="56">
        <v>83102.83</v>
      </c>
      <c r="G3853" s="39">
        <v>36852112080</v>
      </c>
      <c r="N3853" s="37"/>
      <c r="O3853" s="56"/>
      <c r="P3853" s="56"/>
      <c r="Q3853" s="56"/>
      <c r="R3853" s="56"/>
      <c r="S3853" s="56"/>
      <c r="T3853" s="39"/>
    </row>
    <row r="3854" spans="1:20">
      <c r="A3854" s="62">
        <v>45751</v>
      </c>
      <c r="B3854" s="69">
        <v>83100.25</v>
      </c>
      <c r="C3854" s="69">
        <v>84696.15</v>
      </c>
      <c r="D3854" s="69">
        <v>81670.75</v>
      </c>
      <c r="E3854" s="69">
        <v>83843.8</v>
      </c>
      <c r="F3854" s="69">
        <v>83843.8</v>
      </c>
      <c r="G3854" s="64">
        <v>45157640207</v>
      </c>
      <c r="N3854" s="62"/>
      <c r="O3854" s="69"/>
      <c r="P3854" s="69"/>
      <c r="Q3854" s="69"/>
      <c r="R3854" s="69"/>
      <c r="S3854" s="69"/>
      <c r="T3854" s="64"/>
    </row>
    <row r="3855" spans="1:20">
      <c r="A3855" s="37">
        <v>45752</v>
      </c>
      <c r="B3855" s="56">
        <v>83844.7</v>
      </c>
      <c r="C3855" s="56">
        <v>84207.02</v>
      </c>
      <c r="D3855" s="56">
        <v>82377.73</v>
      </c>
      <c r="E3855" s="56">
        <v>83504.800000000003</v>
      </c>
      <c r="F3855" s="56">
        <v>83504.800000000003</v>
      </c>
      <c r="G3855" s="39">
        <v>14380803631</v>
      </c>
      <c r="N3855" s="37"/>
      <c r="O3855" s="56"/>
      <c r="P3855" s="56"/>
      <c r="Q3855" s="56"/>
      <c r="R3855" s="56"/>
      <c r="S3855" s="56"/>
      <c r="T3855" s="39"/>
    </row>
    <row r="3856" spans="1:20">
      <c r="A3856" s="62">
        <v>45753</v>
      </c>
      <c r="B3856" s="69">
        <v>83504.509999999995</v>
      </c>
      <c r="C3856" s="69">
        <v>83704.72</v>
      </c>
      <c r="D3856" s="69">
        <v>77097.740000000005</v>
      </c>
      <c r="E3856" s="69">
        <v>78214.48</v>
      </c>
      <c r="F3856" s="69">
        <v>78214.48</v>
      </c>
      <c r="G3856" s="64">
        <v>36294853736</v>
      </c>
      <c r="N3856" s="62"/>
      <c r="O3856" s="69"/>
      <c r="P3856" s="69"/>
      <c r="Q3856" s="69"/>
      <c r="R3856" s="69"/>
      <c r="S3856" s="69"/>
      <c r="T3856" s="64"/>
    </row>
    <row r="3857" spans="1:20">
      <c r="A3857" s="37">
        <v>45754</v>
      </c>
      <c r="B3857" s="56">
        <v>78221.34</v>
      </c>
      <c r="C3857" s="56">
        <v>81119.06</v>
      </c>
      <c r="D3857" s="56">
        <v>74436.679999999993</v>
      </c>
      <c r="E3857" s="56">
        <v>79235.34</v>
      </c>
      <c r="F3857" s="56">
        <v>79235.34</v>
      </c>
      <c r="G3857" s="39">
        <v>91262424987</v>
      </c>
      <c r="N3857" s="37"/>
      <c r="O3857" s="56"/>
      <c r="P3857" s="56"/>
      <c r="Q3857" s="56"/>
      <c r="R3857" s="56"/>
      <c r="S3857" s="56"/>
      <c r="T3857" s="39"/>
    </row>
    <row r="3858" spans="1:20">
      <c r="A3858" s="62">
        <v>45755</v>
      </c>
      <c r="B3858" s="69">
        <v>79218.48</v>
      </c>
      <c r="C3858" s="69">
        <v>80823.89</v>
      </c>
      <c r="D3858" s="69">
        <v>76198.02</v>
      </c>
      <c r="E3858" s="69">
        <v>76271.95</v>
      </c>
      <c r="F3858" s="69">
        <v>76271.95</v>
      </c>
      <c r="G3858" s="64">
        <v>48314590749</v>
      </c>
      <c r="N3858" s="62"/>
      <c r="O3858" s="69"/>
      <c r="P3858" s="69"/>
      <c r="Q3858" s="69"/>
      <c r="R3858" s="69"/>
      <c r="S3858" s="69"/>
      <c r="T3858" s="64"/>
    </row>
    <row r="3859" spans="1:20">
      <c r="A3859" s="37">
        <v>45756</v>
      </c>
      <c r="B3859" s="56">
        <v>76273.56</v>
      </c>
      <c r="C3859" s="56">
        <v>83541</v>
      </c>
      <c r="D3859" s="56">
        <v>74589.67</v>
      </c>
      <c r="E3859" s="56">
        <v>82573.95</v>
      </c>
      <c r="F3859" s="56">
        <v>82573.95</v>
      </c>
      <c r="G3859" s="39">
        <v>84213627038</v>
      </c>
      <c r="N3859" s="37"/>
      <c r="O3859" s="56"/>
      <c r="P3859" s="56"/>
      <c r="Q3859" s="56"/>
      <c r="R3859" s="56"/>
      <c r="S3859" s="56"/>
      <c r="T3859" s="39"/>
    </row>
    <row r="3860" spans="1:20">
      <c r="A3860" s="62">
        <v>45757</v>
      </c>
      <c r="B3860" s="69">
        <v>82565.98</v>
      </c>
      <c r="C3860" s="69">
        <v>82700.929999999993</v>
      </c>
      <c r="D3860" s="69">
        <v>78456.13</v>
      </c>
      <c r="E3860" s="69">
        <v>79626.14</v>
      </c>
      <c r="F3860" s="69">
        <v>79626.14</v>
      </c>
      <c r="G3860" s="64">
        <v>44718000633</v>
      </c>
      <c r="N3860" s="62"/>
      <c r="O3860" s="69"/>
      <c r="P3860" s="69"/>
      <c r="Q3860" s="69"/>
      <c r="R3860" s="69"/>
      <c r="S3860" s="69"/>
      <c r="T3860" s="64"/>
    </row>
    <row r="3861" spans="1:20">
      <c r="A3861" s="37">
        <v>45758</v>
      </c>
      <c r="B3861" s="56">
        <v>79625.05</v>
      </c>
      <c r="C3861" s="56">
        <v>84247.48</v>
      </c>
      <c r="D3861" s="56">
        <v>78936.320000000007</v>
      </c>
      <c r="E3861" s="56">
        <v>83404.84</v>
      </c>
      <c r="F3861" s="56">
        <v>83404.84</v>
      </c>
      <c r="G3861" s="39">
        <v>41656778779</v>
      </c>
      <c r="N3861" s="37"/>
      <c r="O3861" s="56"/>
      <c r="P3861" s="56"/>
      <c r="Q3861" s="56"/>
      <c r="R3861" s="56"/>
      <c r="S3861" s="56"/>
      <c r="T3861" s="39"/>
    </row>
    <row r="3862" spans="1:20">
      <c r="A3862" s="62">
        <v>45759</v>
      </c>
      <c r="B3862" s="69">
        <v>83404.52</v>
      </c>
      <c r="C3862" s="69">
        <v>85856.19</v>
      </c>
      <c r="D3862" s="69">
        <v>82769.38</v>
      </c>
      <c r="E3862" s="69">
        <v>85287.11</v>
      </c>
      <c r="F3862" s="69">
        <v>85287.11</v>
      </c>
      <c r="G3862" s="64">
        <v>24258059104</v>
      </c>
      <c r="N3862" s="62"/>
      <c r="O3862" s="69"/>
      <c r="P3862" s="69"/>
      <c r="Q3862" s="69"/>
      <c r="R3862" s="69"/>
      <c r="S3862" s="69"/>
      <c r="T3862" s="64"/>
    </row>
    <row r="3863" spans="1:20">
      <c r="A3863" s="37">
        <v>45760</v>
      </c>
      <c r="B3863" s="56">
        <v>85279.47</v>
      </c>
      <c r="C3863" s="56">
        <v>86015.19</v>
      </c>
      <c r="D3863" s="56">
        <v>83027.009999999995</v>
      </c>
      <c r="E3863" s="56">
        <v>83684.98</v>
      </c>
      <c r="F3863" s="56">
        <v>83684.98</v>
      </c>
      <c r="G3863" s="39">
        <v>28796984817</v>
      </c>
      <c r="N3863" s="37"/>
      <c r="O3863" s="56"/>
      <c r="P3863" s="56"/>
      <c r="Q3863" s="56"/>
      <c r="R3863" s="56"/>
      <c r="S3863" s="56"/>
      <c r="T3863" s="39"/>
    </row>
    <row r="3864" spans="1:20">
      <c r="A3864" s="62">
        <v>45761</v>
      </c>
      <c r="B3864" s="69">
        <v>83694.52</v>
      </c>
      <c r="C3864" s="69">
        <v>85785</v>
      </c>
      <c r="D3864" s="69">
        <v>83690.64</v>
      </c>
      <c r="E3864" s="69">
        <v>84542.39</v>
      </c>
      <c r="F3864" s="69">
        <v>84542.39</v>
      </c>
      <c r="G3864" s="64">
        <v>34090769777</v>
      </c>
      <c r="N3864" s="62"/>
      <c r="O3864" s="69"/>
      <c r="P3864" s="69"/>
      <c r="Q3864" s="69"/>
      <c r="R3864" s="69"/>
      <c r="S3864" s="69"/>
      <c r="T3864" s="64"/>
    </row>
    <row r="3865" spans="1:20">
      <c r="A3865" s="37">
        <v>45762</v>
      </c>
      <c r="B3865" s="56">
        <v>84539.7</v>
      </c>
      <c r="C3865" s="56">
        <v>86429.35</v>
      </c>
      <c r="D3865" s="56">
        <v>83598.820000000007</v>
      </c>
      <c r="E3865" s="56">
        <v>83668.990000000005</v>
      </c>
      <c r="F3865" s="56">
        <v>83668.990000000005</v>
      </c>
      <c r="G3865" s="39">
        <v>28040322885</v>
      </c>
      <c r="N3865" s="37"/>
      <c r="O3865" s="56"/>
      <c r="P3865" s="56"/>
      <c r="Q3865" s="56"/>
      <c r="R3865" s="56"/>
      <c r="S3865" s="56"/>
      <c r="T3865" s="39"/>
    </row>
    <row r="3866" spans="1:20">
      <c r="A3866" s="62">
        <v>45763</v>
      </c>
      <c r="B3866" s="69">
        <v>83674.509999999995</v>
      </c>
      <c r="C3866" s="69">
        <v>85428.28</v>
      </c>
      <c r="D3866" s="69">
        <v>83100.62</v>
      </c>
      <c r="E3866" s="69">
        <v>84033.87</v>
      </c>
      <c r="F3866" s="69">
        <v>84033.87</v>
      </c>
      <c r="G3866" s="64">
        <v>29617804112</v>
      </c>
      <c r="N3866" s="62"/>
      <c r="O3866" s="69"/>
      <c r="P3866" s="69"/>
      <c r="Q3866" s="69"/>
      <c r="R3866" s="69"/>
      <c r="S3866" s="69"/>
      <c r="T3866" s="64"/>
    </row>
    <row r="3867" spans="1:20">
      <c r="A3867" s="37">
        <v>45764</v>
      </c>
      <c r="B3867" s="56">
        <v>84030.67</v>
      </c>
      <c r="C3867" s="56">
        <v>85449.07</v>
      </c>
      <c r="D3867" s="56">
        <v>83749.75</v>
      </c>
      <c r="E3867" s="56">
        <v>84895.75</v>
      </c>
      <c r="F3867" s="56">
        <v>84895.75</v>
      </c>
      <c r="G3867" s="39">
        <v>21276866029</v>
      </c>
      <c r="N3867" s="37"/>
      <c r="O3867" s="56"/>
      <c r="P3867" s="56"/>
      <c r="Q3867" s="56"/>
      <c r="R3867" s="56"/>
      <c r="S3867" s="56"/>
      <c r="T3867" s="39"/>
    </row>
    <row r="3868" spans="1:20">
      <c r="A3868" s="62">
        <v>45765</v>
      </c>
      <c r="B3868" s="69">
        <v>84900.19</v>
      </c>
      <c r="C3868" s="69">
        <v>85095.05</v>
      </c>
      <c r="D3868" s="69">
        <v>84298.880000000005</v>
      </c>
      <c r="E3868" s="69">
        <v>84450.8</v>
      </c>
      <c r="F3868" s="69">
        <v>84450.8</v>
      </c>
      <c r="G3868" s="64">
        <v>12728372364</v>
      </c>
      <c r="N3868" s="62"/>
      <c r="O3868" s="69"/>
      <c r="P3868" s="69"/>
      <c r="Q3868" s="69"/>
      <c r="R3868" s="69"/>
      <c r="S3868" s="69"/>
      <c r="T3868" s="64"/>
    </row>
    <row r="3869" spans="1:20">
      <c r="A3869" s="37">
        <v>45766</v>
      </c>
      <c r="B3869" s="56">
        <v>84450.87</v>
      </c>
      <c r="C3869" s="56">
        <v>85597.7</v>
      </c>
      <c r="D3869" s="56">
        <v>84353.46</v>
      </c>
      <c r="E3869" s="56">
        <v>85063.41</v>
      </c>
      <c r="F3869" s="56">
        <v>85063.41</v>
      </c>
      <c r="G3869" s="39">
        <v>15259300427</v>
      </c>
      <c r="N3869" s="37"/>
      <c r="O3869" s="56"/>
      <c r="P3869" s="56"/>
      <c r="Q3869" s="56"/>
      <c r="R3869" s="56"/>
      <c r="S3869" s="56"/>
      <c r="T3869" s="39"/>
    </row>
    <row r="3870" spans="1:20">
      <c r="A3870" s="62">
        <v>45767</v>
      </c>
      <c r="B3870" s="69">
        <v>85066.07</v>
      </c>
      <c r="C3870" s="69">
        <v>85306.38</v>
      </c>
      <c r="D3870" s="69">
        <v>83976.84</v>
      </c>
      <c r="E3870" s="69">
        <v>85174.3</v>
      </c>
      <c r="F3870" s="69">
        <v>85174.3</v>
      </c>
      <c r="G3870" s="64">
        <v>14664050812</v>
      </c>
      <c r="N3870" s="62"/>
      <c r="O3870" s="69"/>
      <c r="P3870" s="69"/>
      <c r="Q3870" s="69"/>
      <c r="R3870" s="69"/>
      <c r="S3870" s="69"/>
      <c r="T3870" s="64"/>
    </row>
    <row r="3871" spans="1:20">
      <c r="A3871" s="37">
        <v>45768</v>
      </c>
      <c r="B3871" s="56">
        <v>85171.54</v>
      </c>
      <c r="C3871" s="56">
        <v>88460.09</v>
      </c>
      <c r="D3871" s="56">
        <v>85143.84</v>
      </c>
      <c r="E3871" s="56">
        <v>87518.91</v>
      </c>
      <c r="F3871" s="56">
        <v>87518.91</v>
      </c>
      <c r="G3871" s="39">
        <v>41396190190</v>
      </c>
      <c r="N3871" s="37"/>
      <c r="O3871" s="56"/>
      <c r="P3871" s="56"/>
      <c r="Q3871" s="56"/>
      <c r="R3871" s="56"/>
      <c r="S3871" s="56"/>
      <c r="T3871" s="39"/>
    </row>
    <row r="3872" spans="1:20">
      <c r="A3872" s="62">
        <v>45769</v>
      </c>
      <c r="B3872" s="69">
        <v>87521.88</v>
      </c>
      <c r="C3872" s="69">
        <v>93817.38</v>
      </c>
      <c r="D3872" s="69">
        <v>87084.53</v>
      </c>
      <c r="E3872" s="69">
        <v>93441.89</v>
      </c>
      <c r="F3872" s="69">
        <v>93441.89</v>
      </c>
      <c r="G3872" s="64">
        <v>55899038456</v>
      </c>
      <c r="N3872" s="62"/>
      <c r="O3872" s="69"/>
      <c r="P3872" s="69"/>
      <c r="Q3872" s="69"/>
      <c r="R3872" s="69"/>
      <c r="S3872" s="69"/>
      <c r="T3872" s="64"/>
    </row>
    <row r="3873" spans="1:20">
      <c r="A3873" s="37">
        <v>45770</v>
      </c>
      <c r="B3873" s="56">
        <v>93427.59</v>
      </c>
      <c r="C3873" s="56">
        <v>94535.73</v>
      </c>
      <c r="D3873" s="56">
        <v>91962.96</v>
      </c>
      <c r="E3873" s="56">
        <v>93699.11</v>
      </c>
      <c r="F3873" s="56">
        <v>93699.11</v>
      </c>
      <c r="G3873" s="39">
        <v>41719568821</v>
      </c>
      <c r="N3873" s="37"/>
      <c r="O3873" s="56"/>
      <c r="P3873" s="56"/>
      <c r="Q3873" s="56"/>
      <c r="R3873" s="56"/>
      <c r="S3873" s="56"/>
      <c r="T3873" s="39"/>
    </row>
    <row r="3874" spans="1:20">
      <c r="A3874" s="62">
        <v>45771</v>
      </c>
      <c r="B3874" s="69">
        <v>93703.26</v>
      </c>
      <c r="C3874" s="69">
        <v>93703.26</v>
      </c>
      <c r="D3874" s="69">
        <v>91733.35</v>
      </c>
      <c r="E3874" s="69">
        <v>93314.8</v>
      </c>
      <c r="F3874" s="69">
        <v>93314.8</v>
      </c>
      <c r="G3874" s="64">
        <v>33252315136</v>
      </c>
      <c r="N3874" s="62"/>
      <c r="O3874" s="69"/>
      <c r="P3874" s="69"/>
      <c r="Q3874" s="69"/>
      <c r="R3874" s="69"/>
      <c r="S3874" s="69"/>
      <c r="T3874" s="64"/>
    </row>
    <row r="3875" spans="1:20">
      <c r="N3875" s="37"/>
      <c r="O3875" s="56"/>
      <c r="P3875" s="56"/>
      <c r="Q3875" s="56"/>
      <c r="R3875" s="56"/>
      <c r="S3875" s="56"/>
      <c r="T3875" s="39"/>
    </row>
    <row r="3876" spans="1:20">
      <c r="N3876" s="62"/>
      <c r="O3876" s="69"/>
      <c r="P3876" s="69"/>
      <c r="Q3876" s="69"/>
      <c r="R3876" s="69"/>
      <c r="S3876" s="69"/>
      <c r="T3876" s="64"/>
    </row>
    <row r="3877" spans="1:20">
      <c r="N3877" s="37"/>
      <c r="O3877" s="56"/>
      <c r="P3877" s="56"/>
      <c r="Q3877" s="56"/>
      <c r="R3877" s="56"/>
      <c r="S3877" s="56"/>
      <c r="T3877" s="39"/>
    </row>
    <row r="3878" spans="1:20">
      <c r="N3878" s="62"/>
      <c r="O3878" s="69"/>
      <c r="P3878" s="69"/>
      <c r="Q3878" s="69"/>
      <c r="R3878" s="69"/>
      <c r="S3878" s="69"/>
      <c r="T3878" s="64"/>
    </row>
    <row r="3879" spans="1:20">
      <c r="N3879" s="37"/>
      <c r="O3879" s="56"/>
      <c r="P3879" s="56"/>
      <c r="Q3879" s="56"/>
      <c r="R3879" s="56"/>
      <c r="S3879" s="56"/>
      <c r="T3879" s="39"/>
    </row>
    <row r="3880" spans="1:20">
      <c r="N3880" s="62"/>
      <c r="O3880" s="69"/>
      <c r="P3880" s="69"/>
      <c r="Q3880" s="69"/>
      <c r="R3880" s="69"/>
      <c r="S3880" s="69"/>
      <c r="T3880" s="64"/>
    </row>
    <row r="3881" spans="1:20">
      <c r="N3881" s="37"/>
      <c r="O3881" s="56"/>
      <c r="P3881" s="56"/>
      <c r="Q3881" s="56"/>
      <c r="R3881" s="56"/>
      <c r="S3881" s="56"/>
      <c r="T3881" s="39"/>
    </row>
    <row r="3882" spans="1:20">
      <c r="N3882" s="62"/>
      <c r="O3882" s="69"/>
      <c r="P3882" s="69"/>
      <c r="Q3882" s="69"/>
      <c r="R3882" s="69"/>
      <c r="S3882" s="69"/>
      <c r="T3882" s="64"/>
    </row>
    <row r="3883" spans="1:20">
      <c r="N3883" s="37"/>
      <c r="O3883" s="56"/>
      <c r="P3883" s="56"/>
      <c r="Q3883" s="56"/>
      <c r="R3883" s="56"/>
      <c r="S3883" s="56"/>
      <c r="T3883" s="39"/>
    </row>
    <row r="3884" spans="1:20">
      <c r="N3884" s="62"/>
      <c r="O3884" s="69"/>
      <c r="P3884" s="69"/>
      <c r="Q3884" s="69"/>
      <c r="R3884" s="69"/>
      <c r="S3884" s="69"/>
      <c r="T3884" s="64"/>
    </row>
    <row r="3885" spans="1:20">
      <c r="N3885" s="37"/>
      <c r="O3885" s="56"/>
      <c r="P3885" s="56"/>
      <c r="Q3885" s="56"/>
      <c r="R3885" s="56"/>
      <c r="S3885" s="56"/>
      <c r="T3885" s="39"/>
    </row>
    <row r="3886" spans="1:20">
      <c r="N3886" s="62"/>
      <c r="O3886" s="69"/>
      <c r="P3886" s="69"/>
      <c r="Q3886" s="69"/>
      <c r="R3886" s="69"/>
      <c r="S3886" s="69"/>
      <c r="T3886" s="64"/>
    </row>
  </sheetData>
  <sortState xmlns:xlrd2="http://schemas.microsoft.com/office/spreadsheetml/2017/richdata2" ref="N3772:T3886">
    <sortCondition ref="N3771:N388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C87F-707C-43FD-BB83-09078324F635}">
  <sheetPr codeName="Sheet11"/>
  <dimension ref="A1:V460"/>
  <sheetViews>
    <sheetView topLeftCell="A433" workbookViewId="0">
      <selection activeCell="A384" sqref="A384:G460"/>
    </sheetView>
  </sheetViews>
  <sheetFormatPr defaultRowHeight="15"/>
  <cols>
    <col min="1" max="1" width="13.140625" customWidth="1"/>
    <col min="7" max="7" width="15.28515625" customWidth="1"/>
    <col min="16" max="16" width="12.7109375" customWidth="1"/>
  </cols>
  <sheetData>
    <row r="1" spans="1:22" ht="15.75" thickBot="1">
      <c r="A1" s="33" t="s">
        <v>13</v>
      </c>
      <c r="B1" s="30" t="s">
        <v>7</v>
      </c>
      <c r="C1" s="30" t="s">
        <v>8</v>
      </c>
      <c r="D1" s="30" t="s">
        <v>9</v>
      </c>
      <c r="E1" s="30" t="s">
        <v>23</v>
      </c>
      <c r="F1" s="29" t="s">
        <v>24</v>
      </c>
      <c r="G1" s="30" t="s">
        <v>11</v>
      </c>
    </row>
    <row r="2" spans="1:22" ht="15.75" thickBot="1">
      <c r="A2" s="19">
        <v>45104</v>
      </c>
      <c r="B2" s="20">
        <v>15.57</v>
      </c>
      <c r="C2" s="20">
        <v>15.9</v>
      </c>
      <c r="D2" s="20">
        <v>15.2</v>
      </c>
      <c r="E2" s="20">
        <v>15.46</v>
      </c>
      <c r="F2" s="20">
        <v>15.46</v>
      </c>
      <c r="G2" s="21">
        <v>354200</v>
      </c>
    </row>
    <row r="3" spans="1:22" ht="15.75" thickBot="1">
      <c r="A3" s="19">
        <v>45105</v>
      </c>
      <c r="B3" s="20">
        <v>15.01</v>
      </c>
      <c r="C3" s="20">
        <v>15.26</v>
      </c>
      <c r="D3" s="20">
        <v>14.65</v>
      </c>
      <c r="E3" s="20">
        <v>14.88</v>
      </c>
      <c r="F3" s="20">
        <v>14.88</v>
      </c>
      <c r="G3" s="21">
        <v>369800</v>
      </c>
    </row>
    <row r="4" spans="1:22" ht="15.75" thickBot="1">
      <c r="A4" s="19">
        <v>45106</v>
      </c>
      <c r="B4" s="20">
        <v>15.53</v>
      </c>
      <c r="C4" s="20">
        <v>15.58</v>
      </c>
      <c r="D4" s="20">
        <v>15.23</v>
      </c>
      <c r="E4" s="20">
        <v>15.38</v>
      </c>
      <c r="F4" s="20">
        <v>15.38</v>
      </c>
      <c r="G4" s="21">
        <v>234500</v>
      </c>
    </row>
    <row r="5" spans="1:22">
      <c r="A5" s="19">
        <v>45107</v>
      </c>
      <c r="B5" s="20">
        <v>15.88</v>
      </c>
      <c r="C5" s="20">
        <v>15.88</v>
      </c>
      <c r="D5" s="20">
        <v>14.06</v>
      </c>
      <c r="E5" s="20">
        <v>15</v>
      </c>
      <c r="F5" s="20">
        <v>15</v>
      </c>
      <c r="G5" s="21">
        <v>530800</v>
      </c>
    </row>
    <row r="6" spans="1:22">
      <c r="A6" s="12">
        <v>45110</v>
      </c>
      <c r="B6">
        <v>15.35</v>
      </c>
      <c r="C6">
        <v>15.91</v>
      </c>
      <c r="D6">
        <v>15.27</v>
      </c>
      <c r="E6">
        <v>15.79</v>
      </c>
      <c r="F6">
        <v>15.79</v>
      </c>
      <c r="G6">
        <v>306000</v>
      </c>
    </row>
    <row r="7" spans="1:22">
      <c r="A7" s="12">
        <v>45112</v>
      </c>
      <c r="B7">
        <v>14.81</v>
      </c>
      <c r="C7">
        <v>15.23</v>
      </c>
      <c r="D7">
        <v>14.77</v>
      </c>
      <c r="E7">
        <v>15.04</v>
      </c>
      <c r="F7">
        <v>15.04</v>
      </c>
      <c r="G7">
        <v>334900</v>
      </c>
    </row>
    <row r="8" spans="1:22">
      <c r="A8" s="12">
        <v>45113</v>
      </c>
      <c r="B8">
        <v>15.22</v>
      </c>
      <c r="C8">
        <v>15.22</v>
      </c>
      <c r="D8">
        <v>14.42</v>
      </c>
      <c r="E8">
        <v>14.87</v>
      </c>
      <c r="F8">
        <v>14.87</v>
      </c>
      <c r="G8">
        <v>336500</v>
      </c>
    </row>
    <row r="9" spans="1:22">
      <c r="A9" s="12">
        <v>45114</v>
      </c>
      <c r="B9">
        <v>14.76</v>
      </c>
      <c r="C9">
        <v>15.02</v>
      </c>
      <c r="D9">
        <v>14.631</v>
      </c>
      <c r="E9">
        <v>14.75</v>
      </c>
      <c r="F9">
        <v>14.75</v>
      </c>
      <c r="G9">
        <v>170100</v>
      </c>
    </row>
    <row r="10" spans="1:22">
      <c r="A10" s="12">
        <v>45117</v>
      </c>
      <c r="B10">
        <v>14.7</v>
      </c>
      <c r="C10">
        <v>15.4</v>
      </c>
      <c r="D10">
        <v>14.68</v>
      </c>
      <c r="E10">
        <v>15.4</v>
      </c>
      <c r="F10">
        <v>15.4</v>
      </c>
      <c r="G10">
        <v>520100</v>
      </c>
    </row>
    <row r="11" spans="1:22">
      <c r="A11" s="12">
        <v>45118</v>
      </c>
      <c r="B11">
        <v>14.87</v>
      </c>
      <c r="C11">
        <v>15.29</v>
      </c>
      <c r="D11">
        <v>14.765000000000001</v>
      </c>
      <c r="E11">
        <v>15.06</v>
      </c>
      <c r="F11">
        <v>15.06</v>
      </c>
      <c r="G11">
        <v>418100</v>
      </c>
    </row>
    <row r="12" spans="1:22">
      <c r="A12" s="12">
        <v>45119</v>
      </c>
      <c r="B12">
        <v>15.13</v>
      </c>
      <c r="C12">
        <v>15.33</v>
      </c>
      <c r="D12">
        <v>14.64</v>
      </c>
      <c r="E12">
        <v>14.75</v>
      </c>
      <c r="F12">
        <v>14.75</v>
      </c>
      <c r="G12">
        <v>422300</v>
      </c>
      <c r="P12" s="37"/>
      <c r="Q12" s="38"/>
      <c r="R12" s="38"/>
      <c r="S12" s="38"/>
      <c r="T12" s="38"/>
      <c r="U12" s="38"/>
      <c r="V12" s="34"/>
    </row>
    <row r="13" spans="1:22">
      <c r="A13" s="12">
        <v>45120</v>
      </c>
      <c r="B13">
        <v>15</v>
      </c>
      <c r="C13">
        <v>16.399999999999999</v>
      </c>
      <c r="D13">
        <v>14.95</v>
      </c>
      <c r="E13">
        <v>16.209</v>
      </c>
      <c r="F13">
        <v>16.209</v>
      </c>
      <c r="G13">
        <v>1288300</v>
      </c>
      <c r="P13" s="37"/>
      <c r="Q13" s="38"/>
      <c r="R13" s="38"/>
      <c r="S13" s="38"/>
      <c r="T13" s="38"/>
      <c r="U13" s="38"/>
      <c r="V13" s="39"/>
    </row>
    <row r="14" spans="1:22">
      <c r="A14" s="12">
        <v>45121</v>
      </c>
      <c r="B14">
        <v>15.62</v>
      </c>
      <c r="C14">
        <v>15.808999999999999</v>
      </c>
      <c r="D14">
        <v>14.329000000000001</v>
      </c>
      <c r="E14">
        <v>14.54</v>
      </c>
      <c r="F14">
        <v>14.54</v>
      </c>
      <c r="G14">
        <v>681200</v>
      </c>
      <c r="P14" s="37"/>
      <c r="Q14" s="38"/>
      <c r="R14" s="38"/>
      <c r="S14" s="38"/>
      <c r="T14" s="38"/>
      <c r="U14" s="38"/>
      <c r="V14" s="39"/>
    </row>
    <row r="15" spans="1:22">
      <c r="A15" s="12">
        <v>45124</v>
      </c>
      <c r="B15">
        <v>14.58</v>
      </c>
      <c r="C15">
        <v>14.65</v>
      </c>
      <c r="D15">
        <v>14.01</v>
      </c>
      <c r="E15">
        <v>14.24</v>
      </c>
      <c r="F15">
        <v>14.24</v>
      </c>
      <c r="G15">
        <v>503400</v>
      </c>
      <c r="P15" s="37"/>
      <c r="Q15" s="38"/>
      <c r="R15" s="38"/>
      <c r="S15" s="38"/>
      <c r="T15" s="38"/>
      <c r="U15" s="38"/>
      <c r="V15" s="39"/>
    </row>
    <row r="16" spans="1:22">
      <c r="A16" s="12">
        <v>45125</v>
      </c>
      <c r="B16">
        <v>14.12</v>
      </c>
      <c r="C16">
        <v>14.32</v>
      </c>
      <c r="D16">
        <v>13.8</v>
      </c>
      <c r="E16">
        <v>14.05</v>
      </c>
      <c r="F16">
        <v>14.05</v>
      </c>
      <c r="G16">
        <v>553600</v>
      </c>
      <c r="P16" s="37"/>
      <c r="Q16" s="38"/>
      <c r="R16" s="38"/>
      <c r="S16" s="38"/>
      <c r="T16" s="38"/>
      <c r="U16" s="38"/>
      <c r="V16" s="39"/>
    </row>
    <row r="17" spans="1:22">
      <c r="A17" s="12">
        <v>45126</v>
      </c>
      <c r="B17">
        <v>14.25</v>
      </c>
      <c r="C17">
        <v>14.42</v>
      </c>
      <c r="D17">
        <v>14.02</v>
      </c>
      <c r="E17">
        <v>14.36</v>
      </c>
      <c r="F17">
        <v>14.36</v>
      </c>
      <c r="G17">
        <v>303100</v>
      </c>
      <c r="P17" s="37"/>
      <c r="Q17" s="38"/>
      <c r="R17" s="38"/>
      <c r="S17" s="38"/>
      <c r="T17" s="38"/>
      <c r="U17" s="38"/>
      <c r="V17" s="39"/>
    </row>
    <row r="18" spans="1:22">
      <c r="A18" s="12">
        <v>45127</v>
      </c>
      <c r="B18">
        <v>14.53</v>
      </c>
      <c r="C18">
        <v>14.58</v>
      </c>
      <c r="D18">
        <v>13.84</v>
      </c>
      <c r="E18">
        <v>14.06</v>
      </c>
      <c r="F18">
        <v>14.06</v>
      </c>
      <c r="G18">
        <v>325200</v>
      </c>
      <c r="P18" s="37"/>
      <c r="Q18" s="38"/>
      <c r="R18" s="38"/>
      <c r="S18" s="38"/>
      <c r="T18" s="38"/>
      <c r="U18" s="38"/>
      <c r="V18" s="39"/>
    </row>
    <row r="19" spans="1:22">
      <c r="A19" s="12">
        <v>45128</v>
      </c>
      <c r="B19">
        <v>14.2</v>
      </c>
      <c r="C19">
        <v>14.34</v>
      </c>
      <c r="D19">
        <v>14.07</v>
      </c>
      <c r="E19">
        <v>14.17</v>
      </c>
      <c r="F19">
        <v>14.17</v>
      </c>
      <c r="G19">
        <v>226100</v>
      </c>
      <c r="P19" s="37"/>
      <c r="Q19" s="38"/>
      <c r="R19" s="38"/>
      <c r="S19" s="38"/>
      <c r="T19" s="38"/>
      <c r="U19" s="38"/>
      <c r="V19" s="39"/>
    </row>
    <row r="20" spans="1:22">
      <c r="A20" s="12">
        <v>45131</v>
      </c>
      <c r="B20">
        <v>13.55</v>
      </c>
      <c r="C20">
        <v>13.57</v>
      </c>
      <c r="D20">
        <v>13.145</v>
      </c>
      <c r="E20">
        <v>13.4</v>
      </c>
      <c r="F20">
        <v>13.4</v>
      </c>
      <c r="G20">
        <v>520700</v>
      </c>
      <c r="P20" s="37"/>
      <c r="Q20" s="38"/>
      <c r="R20" s="38"/>
      <c r="S20" s="38"/>
      <c r="T20" s="38"/>
      <c r="U20" s="38"/>
      <c r="V20" s="39"/>
    </row>
    <row r="21" spans="1:22">
      <c r="A21" s="12">
        <v>45132</v>
      </c>
      <c r="B21">
        <v>13.42</v>
      </c>
      <c r="C21">
        <v>13.64</v>
      </c>
      <c r="D21">
        <v>13.42</v>
      </c>
      <c r="E21">
        <v>13.48</v>
      </c>
      <c r="F21">
        <v>13.48</v>
      </c>
      <c r="G21">
        <v>292200</v>
      </c>
      <c r="P21" s="37"/>
      <c r="Q21" s="38"/>
      <c r="R21" s="38"/>
      <c r="S21" s="38"/>
      <c r="T21" s="38"/>
      <c r="U21" s="38"/>
      <c r="V21" s="39"/>
    </row>
    <row r="22" spans="1:22">
      <c r="A22" s="12">
        <v>45133</v>
      </c>
      <c r="B22">
        <v>13.491</v>
      </c>
      <c r="C22">
        <v>13.678000000000001</v>
      </c>
      <c r="D22">
        <v>13.45</v>
      </c>
      <c r="E22">
        <v>13.62</v>
      </c>
      <c r="F22">
        <v>13.62</v>
      </c>
      <c r="G22">
        <v>125900</v>
      </c>
      <c r="P22" s="37"/>
      <c r="Q22" s="38"/>
      <c r="R22" s="38"/>
      <c r="S22" s="38"/>
      <c r="T22" s="38"/>
      <c r="U22" s="38"/>
      <c r="V22" s="39"/>
    </row>
    <row r="23" spans="1:22">
      <c r="A23" s="12">
        <v>45134</v>
      </c>
      <c r="B23">
        <v>13.69</v>
      </c>
      <c r="C23">
        <v>13.728999999999999</v>
      </c>
      <c r="D23">
        <v>13.22</v>
      </c>
      <c r="E23">
        <v>13.32</v>
      </c>
      <c r="F23">
        <v>13.32</v>
      </c>
      <c r="G23">
        <v>214700</v>
      </c>
      <c r="P23" s="37"/>
      <c r="Q23" s="38"/>
      <c r="R23" s="38"/>
      <c r="S23" s="38"/>
      <c r="T23" s="38"/>
      <c r="U23" s="38"/>
      <c r="V23" s="39"/>
    </row>
    <row r="24" spans="1:22">
      <c r="A24" s="12">
        <v>45135</v>
      </c>
      <c r="B24">
        <v>13.48</v>
      </c>
      <c r="C24">
        <v>13.77</v>
      </c>
      <c r="D24">
        <v>13.41</v>
      </c>
      <c r="E24">
        <v>13.54</v>
      </c>
      <c r="F24">
        <v>13.54</v>
      </c>
      <c r="G24">
        <v>346500</v>
      </c>
      <c r="P24" s="37"/>
      <c r="Q24" s="38"/>
      <c r="R24" s="38"/>
      <c r="S24" s="38"/>
      <c r="T24" s="38"/>
      <c r="U24" s="38"/>
      <c r="V24" s="39"/>
    </row>
    <row r="25" spans="1:22">
      <c r="A25" s="12">
        <v>45138</v>
      </c>
      <c r="B25">
        <v>13.65</v>
      </c>
      <c r="C25">
        <v>13.65</v>
      </c>
      <c r="D25">
        <v>13.3</v>
      </c>
      <c r="E25">
        <v>13.33</v>
      </c>
      <c r="F25">
        <v>13.33</v>
      </c>
      <c r="G25">
        <v>213600</v>
      </c>
      <c r="P25" s="37"/>
      <c r="Q25" s="38"/>
      <c r="R25" s="38"/>
      <c r="S25" s="38"/>
      <c r="T25" s="38"/>
      <c r="U25" s="38"/>
      <c r="V25" s="39"/>
    </row>
    <row r="26" spans="1:22">
      <c r="A26" s="12">
        <v>45139</v>
      </c>
      <c r="B26">
        <v>13.07</v>
      </c>
      <c r="C26">
        <v>13.5</v>
      </c>
      <c r="D26">
        <v>12.71</v>
      </c>
      <c r="E26">
        <v>13.44</v>
      </c>
      <c r="F26">
        <v>13.44</v>
      </c>
      <c r="G26">
        <v>384300</v>
      </c>
      <c r="P26" s="37"/>
      <c r="Q26" s="38"/>
      <c r="R26" s="38"/>
      <c r="S26" s="38"/>
      <c r="T26" s="38"/>
      <c r="U26" s="38"/>
      <c r="V26" s="39"/>
    </row>
    <row r="27" spans="1:22">
      <c r="A27" s="12">
        <v>45140</v>
      </c>
      <c r="B27">
        <v>13.55</v>
      </c>
      <c r="C27">
        <v>13.61</v>
      </c>
      <c r="D27">
        <v>13.021000000000001</v>
      </c>
      <c r="E27">
        <v>13.29</v>
      </c>
      <c r="F27">
        <v>13.29</v>
      </c>
      <c r="G27">
        <v>494600</v>
      </c>
      <c r="P27" s="37"/>
      <c r="Q27" s="38"/>
      <c r="R27" s="38"/>
      <c r="S27" s="38"/>
      <c r="T27" s="38"/>
      <c r="U27" s="38"/>
      <c r="V27" s="39"/>
    </row>
    <row r="28" spans="1:22">
      <c r="A28" s="12">
        <v>45141</v>
      </c>
      <c r="B28">
        <v>13.3</v>
      </c>
      <c r="C28">
        <v>13.548999999999999</v>
      </c>
      <c r="D28">
        <v>13.27</v>
      </c>
      <c r="E28">
        <v>13.4</v>
      </c>
      <c r="F28">
        <v>13.4</v>
      </c>
      <c r="G28">
        <v>295800</v>
      </c>
      <c r="P28" s="37"/>
      <c r="Q28" s="38"/>
      <c r="R28" s="38"/>
      <c r="S28" s="38"/>
      <c r="T28" s="38"/>
      <c r="U28" s="38"/>
      <c r="V28" s="39"/>
    </row>
    <row r="29" spans="1:22">
      <c r="A29" s="12">
        <v>45142</v>
      </c>
      <c r="B29">
        <v>13.33</v>
      </c>
      <c r="C29">
        <v>13.47</v>
      </c>
      <c r="D29">
        <v>13.07</v>
      </c>
      <c r="E29">
        <v>13.14</v>
      </c>
      <c r="F29">
        <v>13.14</v>
      </c>
      <c r="G29">
        <v>711400</v>
      </c>
      <c r="P29" s="37"/>
      <c r="Q29" s="38"/>
      <c r="R29" s="38"/>
      <c r="S29" s="38"/>
      <c r="T29" s="38"/>
      <c r="U29" s="38"/>
      <c r="V29" s="39"/>
    </row>
    <row r="30" spans="1:22">
      <c r="A30" s="12">
        <v>45145</v>
      </c>
      <c r="B30">
        <v>13.18</v>
      </c>
      <c r="C30">
        <v>13.28</v>
      </c>
      <c r="D30">
        <v>12.79</v>
      </c>
      <c r="E30">
        <v>13.25</v>
      </c>
      <c r="F30">
        <v>13.25</v>
      </c>
      <c r="G30">
        <v>240400</v>
      </c>
      <c r="P30" s="37"/>
      <c r="Q30" s="38"/>
      <c r="R30" s="38"/>
      <c r="S30" s="38"/>
      <c r="T30" s="38"/>
      <c r="U30" s="38"/>
      <c r="V30" s="39"/>
    </row>
    <row r="31" spans="1:22">
      <c r="A31" s="12">
        <v>45146</v>
      </c>
      <c r="B31">
        <v>13.59</v>
      </c>
      <c r="C31">
        <v>14.15</v>
      </c>
      <c r="D31">
        <v>13.44</v>
      </c>
      <c r="E31">
        <v>13.99</v>
      </c>
      <c r="F31">
        <v>13.99</v>
      </c>
      <c r="G31">
        <v>279300</v>
      </c>
      <c r="P31" s="37"/>
      <c r="Q31" s="38"/>
      <c r="R31" s="38"/>
      <c r="S31" s="38"/>
      <c r="T31" s="38"/>
      <c r="U31" s="38"/>
      <c r="V31" s="39"/>
    </row>
    <row r="32" spans="1:22">
      <c r="A32" s="12">
        <v>45147</v>
      </c>
      <c r="B32">
        <v>14.04</v>
      </c>
      <c r="C32">
        <v>14.05</v>
      </c>
      <c r="D32">
        <v>13.43</v>
      </c>
      <c r="E32">
        <v>13.47</v>
      </c>
      <c r="F32">
        <v>13.47</v>
      </c>
      <c r="G32">
        <v>370300</v>
      </c>
      <c r="P32" s="37"/>
      <c r="Q32" s="38"/>
      <c r="R32" s="38"/>
      <c r="S32" s="38"/>
      <c r="T32" s="38"/>
      <c r="U32" s="38"/>
      <c r="V32" s="39"/>
    </row>
    <row r="33" spans="1:22">
      <c r="A33" s="12">
        <v>45148</v>
      </c>
      <c r="B33">
        <v>13.67</v>
      </c>
      <c r="C33">
        <v>13.77</v>
      </c>
      <c r="D33">
        <v>13.36</v>
      </c>
      <c r="E33">
        <v>13.48</v>
      </c>
      <c r="F33">
        <v>13.48</v>
      </c>
      <c r="G33">
        <v>169700</v>
      </c>
      <c r="P33" s="37"/>
      <c r="Q33" s="38"/>
      <c r="R33" s="38"/>
      <c r="S33" s="38"/>
      <c r="T33" s="38"/>
      <c r="U33" s="38"/>
      <c r="V33" s="39"/>
    </row>
    <row r="34" spans="1:22">
      <c r="A34" s="12">
        <v>45149</v>
      </c>
      <c r="B34">
        <v>13.5</v>
      </c>
      <c r="C34">
        <v>13.63</v>
      </c>
      <c r="D34">
        <v>13.3</v>
      </c>
      <c r="E34">
        <v>13.44</v>
      </c>
      <c r="F34">
        <v>13.44</v>
      </c>
      <c r="G34">
        <v>198800</v>
      </c>
      <c r="P34" s="37"/>
      <c r="Q34" s="38"/>
      <c r="R34" s="38"/>
      <c r="S34" s="38"/>
      <c r="T34" s="38"/>
      <c r="U34" s="38"/>
      <c r="V34" s="39"/>
    </row>
    <row r="35" spans="1:22">
      <c r="A35" s="12">
        <v>45152</v>
      </c>
      <c r="B35">
        <v>13.36</v>
      </c>
      <c r="C35">
        <v>13.7</v>
      </c>
      <c r="D35">
        <v>13.27</v>
      </c>
      <c r="E35">
        <v>13.38</v>
      </c>
      <c r="F35">
        <v>13.38</v>
      </c>
      <c r="G35">
        <v>226200</v>
      </c>
      <c r="P35" s="37"/>
      <c r="Q35" s="38"/>
      <c r="R35" s="38"/>
      <c r="S35" s="38"/>
      <c r="T35" s="38"/>
      <c r="U35" s="38"/>
      <c r="V35" s="39"/>
    </row>
    <row r="36" spans="1:22">
      <c r="A36" s="12">
        <v>45153</v>
      </c>
      <c r="B36">
        <v>13.4</v>
      </c>
      <c r="C36">
        <v>13.525</v>
      </c>
      <c r="D36">
        <v>13.1</v>
      </c>
      <c r="E36">
        <v>13.22</v>
      </c>
      <c r="F36">
        <v>13.22</v>
      </c>
      <c r="G36">
        <v>146200</v>
      </c>
      <c r="P36" s="37"/>
      <c r="Q36" s="38"/>
      <c r="R36" s="38"/>
      <c r="S36" s="38"/>
      <c r="T36" s="38"/>
      <c r="U36" s="38"/>
      <c r="V36" s="39"/>
    </row>
    <row r="37" spans="1:22">
      <c r="A37" s="12">
        <v>45154</v>
      </c>
      <c r="B37">
        <v>13.14</v>
      </c>
      <c r="C37">
        <v>13.25</v>
      </c>
      <c r="D37">
        <v>12.97</v>
      </c>
      <c r="E37">
        <v>13.14</v>
      </c>
      <c r="F37">
        <v>13.14</v>
      </c>
      <c r="G37">
        <v>139700</v>
      </c>
      <c r="P37" s="37"/>
      <c r="Q37" s="38"/>
      <c r="R37" s="38"/>
      <c r="S37" s="38"/>
      <c r="T37" s="38"/>
      <c r="U37" s="38"/>
      <c r="V37" s="39"/>
    </row>
    <row r="38" spans="1:22">
      <c r="A38" s="12">
        <v>45155</v>
      </c>
      <c r="B38">
        <v>12.59</v>
      </c>
      <c r="C38">
        <v>12.59</v>
      </c>
      <c r="D38">
        <v>11.8</v>
      </c>
      <c r="E38">
        <v>12</v>
      </c>
      <c r="F38">
        <v>12</v>
      </c>
      <c r="G38">
        <v>567100</v>
      </c>
      <c r="P38" s="37"/>
      <c r="Q38" s="38"/>
      <c r="R38" s="38"/>
      <c r="S38" s="38"/>
      <c r="T38" s="38"/>
      <c r="U38" s="38"/>
      <c r="V38" s="39"/>
    </row>
    <row r="39" spans="1:22">
      <c r="A39" s="12">
        <v>45156</v>
      </c>
      <c r="B39">
        <v>10.59</v>
      </c>
      <c r="C39">
        <v>10.7</v>
      </c>
      <c r="D39">
        <v>10.08</v>
      </c>
      <c r="E39">
        <v>10.43</v>
      </c>
      <c r="F39">
        <v>10.43</v>
      </c>
      <c r="G39">
        <v>559600</v>
      </c>
      <c r="P39" s="37"/>
      <c r="Q39" s="38"/>
      <c r="R39" s="38"/>
      <c r="S39" s="38"/>
      <c r="T39" s="38"/>
      <c r="U39" s="38"/>
      <c r="V39" s="39"/>
    </row>
    <row r="40" spans="1:22">
      <c r="A40" s="12">
        <v>45159</v>
      </c>
      <c r="B40">
        <v>10.34</v>
      </c>
      <c r="C40">
        <v>10.49</v>
      </c>
      <c r="D40">
        <v>10.18</v>
      </c>
      <c r="E40">
        <v>10.43</v>
      </c>
      <c r="F40">
        <v>10.43</v>
      </c>
      <c r="G40">
        <v>190200</v>
      </c>
      <c r="P40" s="37"/>
      <c r="Q40" s="38"/>
      <c r="R40" s="38"/>
      <c r="S40" s="38"/>
      <c r="T40" s="38"/>
      <c r="U40" s="38"/>
      <c r="V40" s="39"/>
    </row>
    <row r="41" spans="1:22">
      <c r="A41" s="12">
        <v>45160</v>
      </c>
      <c r="B41">
        <v>10.35</v>
      </c>
      <c r="C41">
        <v>10.369</v>
      </c>
      <c r="D41">
        <v>10.11</v>
      </c>
      <c r="E41">
        <v>10.15</v>
      </c>
      <c r="F41">
        <v>10.15</v>
      </c>
      <c r="G41">
        <v>127000</v>
      </c>
      <c r="P41" s="37"/>
      <c r="Q41" s="38"/>
      <c r="R41" s="38"/>
      <c r="S41" s="38"/>
      <c r="T41" s="38"/>
      <c r="U41" s="38"/>
      <c r="V41" s="39"/>
    </row>
    <row r="42" spans="1:22">
      <c r="A42" s="12">
        <v>45161</v>
      </c>
      <c r="B42">
        <v>10.17</v>
      </c>
      <c r="C42">
        <v>10.9</v>
      </c>
      <c r="D42">
        <v>10.16</v>
      </c>
      <c r="E42">
        <v>10.75</v>
      </c>
      <c r="F42">
        <v>10.75</v>
      </c>
      <c r="G42">
        <v>375900</v>
      </c>
      <c r="P42" s="37"/>
      <c r="Q42" s="38"/>
      <c r="R42" s="38"/>
      <c r="S42" s="38"/>
      <c r="T42" s="38"/>
      <c r="U42" s="38"/>
      <c r="V42" s="39"/>
    </row>
    <row r="43" spans="1:22">
      <c r="A43" s="12">
        <v>45162</v>
      </c>
      <c r="B43">
        <v>10.56</v>
      </c>
      <c r="C43">
        <v>10.56</v>
      </c>
      <c r="D43">
        <v>10.14</v>
      </c>
      <c r="E43">
        <v>10.3</v>
      </c>
      <c r="F43">
        <v>10.3</v>
      </c>
      <c r="G43">
        <v>305100</v>
      </c>
      <c r="P43" s="37"/>
      <c r="Q43" s="38"/>
      <c r="R43" s="38"/>
      <c r="S43" s="38"/>
      <c r="T43" s="38"/>
      <c r="U43" s="38"/>
      <c r="V43" s="39"/>
    </row>
    <row r="44" spans="1:22">
      <c r="A44" s="12">
        <v>45163</v>
      </c>
      <c r="B44">
        <v>10.41</v>
      </c>
      <c r="C44">
        <v>10.51</v>
      </c>
      <c r="D44">
        <v>10.08</v>
      </c>
      <c r="E44">
        <v>10.24</v>
      </c>
      <c r="F44">
        <v>10.24</v>
      </c>
      <c r="G44">
        <v>250500</v>
      </c>
      <c r="P44" s="37"/>
      <c r="Q44" s="38"/>
      <c r="R44" s="38"/>
      <c r="S44" s="38"/>
      <c r="T44" s="38"/>
      <c r="U44" s="38"/>
      <c r="V44" s="39"/>
    </row>
    <row r="45" spans="1:22">
      <c r="A45" s="12">
        <v>45166</v>
      </c>
      <c r="B45">
        <v>10.26</v>
      </c>
      <c r="C45">
        <v>10.41</v>
      </c>
      <c r="D45">
        <v>10.199999999999999</v>
      </c>
      <c r="E45">
        <v>10.26</v>
      </c>
      <c r="F45">
        <v>10.26</v>
      </c>
      <c r="G45">
        <v>175700</v>
      </c>
      <c r="P45" s="37"/>
      <c r="Q45" s="38"/>
      <c r="R45" s="38"/>
      <c r="S45" s="38"/>
      <c r="T45" s="38"/>
      <c r="U45" s="38"/>
      <c r="V45" s="39"/>
    </row>
    <row r="46" spans="1:22">
      <c r="A46" s="12">
        <v>45167</v>
      </c>
      <c r="B46">
        <v>10.25</v>
      </c>
      <c r="C46">
        <v>12</v>
      </c>
      <c r="D46">
        <v>10.25</v>
      </c>
      <c r="E46">
        <v>11.73</v>
      </c>
      <c r="F46">
        <v>11.73</v>
      </c>
      <c r="G46">
        <v>782500</v>
      </c>
      <c r="P46" s="37"/>
      <c r="Q46" s="38"/>
      <c r="R46" s="38"/>
      <c r="S46" s="38"/>
      <c r="T46" s="38"/>
      <c r="U46" s="38"/>
      <c r="V46" s="39"/>
    </row>
    <row r="47" spans="1:22">
      <c r="A47" s="12">
        <v>45168</v>
      </c>
      <c r="B47">
        <v>11.37</v>
      </c>
      <c r="C47">
        <v>11.37</v>
      </c>
      <c r="D47">
        <v>11.02</v>
      </c>
      <c r="E47">
        <v>11.13</v>
      </c>
      <c r="F47">
        <v>11.13</v>
      </c>
      <c r="G47">
        <v>447700</v>
      </c>
      <c r="P47" s="37"/>
      <c r="Q47" s="38"/>
      <c r="R47" s="38"/>
      <c r="S47" s="38"/>
      <c r="T47" s="38"/>
      <c r="U47" s="38"/>
      <c r="V47" s="39"/>
    </row>
    <row r="48" spans="1:22">
      <c r="A48" s="12">
        <v>45169</v>
      </c>
      <c r="B48">
        <v>11.12</v>
      </c>
      <c r="C48">
        <v>11.156000000000001</v>
      </c>
      <c r="D48">
        <v>10.01</v>
      </c>
      <c r="E48">
        <v>10.19</v>
      </c>
      <c r="F48">
        <v>10.19</v>
      </c>
      <c r="G48">
        <v>2167700</v>
      </c>
      <c r="P48" s="37"/>
      <c r="Q48" s="38"/>
      <c r="R48" s="38"/>
      <c r="S48" s="38"/>
      <c r="T48" s="38"/>
      <c r="U48" s="38"/>
      <c r="V48" s="39"/>
    </row>
    <row r="49" spans="1:22">
      <c r="A49" s="37">
        <v>45170</v>
      </c>
      <c r="B49" s="38">
        <v>10.06</v>
      </c>
      <c r="C49" s="38">
        <v>10.08</v>
      </c>
      <c r="D49" s="38">
        <v>9.52</v>
      </c>
      <c r="E49" s="38">
        <v>9.76</v>
      </c>
      <c r="F49" s="38">
        <v>9.76</v>
      </c>
      <c r="G49" s="39">
        <v>509200</v>
      </c>
      <c r="P49" s="37"/>
      <c r="Q49" s="38"/>
      <c r="R49" s="38"/>
      <c r="S49" s="38"/>
      <c r="T49" s="38"/>
      <c r="U49" s="38"/>
      <c r="V49" s="39"/>
    </row>
    <row r="50" spans="1:22">
      <c r="A50" s="37">
        <v>45174</v>
      </c>
      <c r="B50" s="38">
        <v>9.86</v>
      </c>
      <c r="C50" s="38">
        <v>9.94</v>
      </c>
      <c r="D50" s="38">
        <v>9.7200000000000006</v>
      </c>
      <c r="E50" s="38">
        <v>9.77</v>
      </c>
      <c r="F50" s="38">
        <v>9.77</v>
      </c>
      <c r="G50" s="39">
        <v>176600</v>
      </c>
      <c r="P50" s="37"/>
      <c r="Q50" s="38"/>
      <c r="R50" s="38"/>
      <c r="S50" s="38"/>
      <c r="T50" s="38"/>
      <c r="U50" s="38"/>
      <c r="V50" s="39"/>
    </row>
    <row r="51" spans="1:22">
      <c r="A51" s="37">
        <v>45175</v>
      </c>
      <c r="B51" s="38">
        <v>9.7799999999999994</v>
      </c>
      <c r="C51" s="38">
        <v>10.06</v>
      </c>
      <c r="D51" s="38">
        <v>9.49</v>
      </c>
      <c r="E51" s="38">
        <v>9.7799999999999994</v>
      </c>
      <c r="F51" s="38">
        <v>9.7799999999999994</v>
      </c>
      <c r="G51" s="39">
        <v>357400</v>
      </c>
      <c r="P51" s="37"/>
      <c r="Q51" s="38"/>
      <c r="R51" s="38"/>
      <c r="S51" s="38"/>
      <c r="T51" s="38"/>
      <c r="U51" s="38"/>
      <c r="V51" s="39"/>
    </row>
    <row r="52" spans="1:22">
      <c r="A52" s="37">
        <v>45176</v>
      </c>
      <c r="B52" s="38">
        <v>9.74</v>
      </c>
      <c r="C52" s="38">
        <v>10.02</v>
      </c>
      <c r="D52" s="38">
        <v>9.7100000000000009</v>
      </c>
      <c r="E52" s="38">
        <v>9.94</v>
      </c>
      <c r="F52" s="38">
        <v>9.94</v>
      </c>
      <c r="G52" s="39">
        <v>192700</v>
      </c>
      <c r="P52" s="37"/>
      <c r="Q52" s="38"/>
      <c r="R52" s="38"/>
      <c r="S52" s="38"/>
      <c r="T52" s="38"/>
      <c r="U52" s="38"/>
      <c r="V52" s="39"/>
    </row>
    <row r="53" spans="1:22">
      <c r="A53" s="37">
        <v>45177</v>
      </c>
      <c r="B53" s="38">
        <v>9.93</v>
      </c>
      <c r="C53" s="38">
        <v>9.99</v>
      </c>
      <c r="D53" s="38">
        <v>9.81</v>
      </c>
      <c r="E53" s="38">
        <v>9.98</v>
      </c>
      <c r="F53" s="38">
        <v>9.98</v>
      </c>
      <c r="G53" s="39">
        <v>203600</v>
      </c>
      <c r="P53" s="37"/>
      <c r="Q53" s="38"/>
      <c r="R53" s="38"/>
      <c r="S53" s="38"/>
      <c r="T53" s="38"/>
      <c r="U53" s="38"/>
      <c r="V53" s="39"/>
    </row>
    <row r="54" spans="1:22">
      <c r="A54" s="37">
        <v>45180</v>
      </c>
      <c r="B54" s="38">
        <v>9.76</v>
      </c>
      <c r="C54" s="38">
        <v>9.84</v>
      </c>
      <c r="D54" s="38">
        <v>9.18</v>
      </c>
      <c r="E54" s="38">
        <v>9.24</v>
      </c>
      <c r="F54" s="38">
        <v>9.24</v>
      </c>
      <c r="G54" s="39">
        <v>492500</v>
      </c>
      <c r="P54" s="37"/>
      <c r="Q54" s="38"/>
      <c r="R54" s="38"/>
      <c r="S54" s="38"/>
      <c r="T54" s="38"/>
      <c r="U54" s="38"/>
      <c r="V54" s="39"/>
    </row>
    <row r="55" spans="1:22">
      <c r="A55" s="37">
        <v>45181</v>
      </c>
      <c r="B55" s="38">
        <v>10.050000000000001</v>
      </c>
      <c r="C55" s="38">
        <v>10.4</v>
      </c>
      <c r="D55" s="38">
        <v>9.91</v>
      </c>
      <c r="E55" s="38">
        <v>10.029999999999999</v>
      </c>
      <c r="F55" s="38">
        <v>10.029999999999999</v>
      </c>
      <c r="G55" s="39">
        <v>379000</v>
      </c>
      <c r="P55" s="37"/>
      <c r="Q55" s="38"/>
      <c r="R55" s="38"/>
      <c r="S55" s="38"/>
      <c r="T55" s="38"/>
      <c r="U55" s="38"/>
      <c r="V55" s="39"/>
    </row>
    <row r="56" spans="1:22">
      <c r="A56" s="37">
        <v>45182</v>
      </c>
      <c r="B56" s="38">
        <v>10.1</v>
      </c>
      <c r="C56" s="38">
        <v>10.31</v>
      </c>
      <c r="D56" s="38">
        <v>10.039999999999999</v>
      </c>
      <c r="E56" s="38">
        <v>10.09</v>
      </c>
      <c r="F56" s="38">
        <v>10.09</v>
      </c>
      <c r="G56" s="39">
        <v>250500</v>
      </c>
      <c r="P56" s="37"/>
      <c r="Q56" s="38"/>
      <c r="R56" s="38"/>
      <c r="S56" s="38"/>
      <c r="T56" s="38"/>
      <c r="U56" s="38"/>
      <c r="V56" s="39"/>
    </row>
    <row r="57" spans="1:22">
      <c r="A57" s="37">
        <v>45183</v>
      </c>
      <c r="B57" s="38">
        <v>10.56</v>
      </c>
      <c r="C57" s="38">
        <v>10.66</v>
      </c>
      <c r="D57" s="38">
        <v>10.43</v>
      </c>
      <c r="E57" s="38">
        <v>10.53</v>
      </c>
      <c r="F57" s="38">
        <v>10.53</v>
      </c>
      <c r="G57" s="39">
        <v>226100</v>
      </c>
      <c r="P57" s="37"/>
      <c r="Q57" s="38"/>
      <c r="R57" s="38"/>
      <c r="S57" s="38"/>
      <c r="T57" s="38"/>
      <c r="U57" s="38"/>
      <c r="V57" s="39"/>
    </row>
    <row r="58" spans="1:22">
      <c r="A58" s="37">
        <v>45184</v>
      </c>
      <c r="B58" s="38">
        <v>10.29</v>
      </c>
      <c r="C58" s="38">
        <v>10.37</v>
      </c>
      <c r="D58" s="38">
        <v>10.14</v>
      </c>
      <c r="E58" s="38">
        <v>10.3</v>
      </c>
      <c r="F58" s="38">
        <v>10.3</v>
      </c>
      <c r="G58" s="39">
        <v>93200</v>
      </c>
      <c r="P58" s="37"/>
      <c r="Q58" s="38"/>
      <c r="R58" s="38"/>
      <c r="S58" s="38"/>
      <c r="T58" s="38"/>
      <c r="U58" s="38"/>
      <c r="V58" s="39"/>
    </row>
    <row r="59" spans="1:22">
      <c r="A59" s="37">
        <v>45187</v>
      </c>
      <c r="B59" s="38">
        <v>11.01</v>
      </c>
      <c r="C59" s="38">
        <v>11.06</v>
      </c>
      <c r="D59" s="38">
        <v>10.47</v>
      </c>
      <c r="E59" s="38">
        <v>10.62</v>
      </c>
      <c r="F59" s="38">
        <v>10.62</v>
      </c>
      <c r="G59" s="39">
        <v>183600</v>
      </c>
      <c r="P59" s="37"/>
      <c r="Q59" s="38"/>
      <c r="R59" s="38"/>
      <c r="S59" s="38"/>
      <c r="T59" s="38"/>
      <c r="U59" s="38"/>
      <c r="V59" s="39"/>
    </row>
    <row r="60" spans="1:22">
      <c r="A60" s="37">
        <v>45188</v>
      </c>
      <c r="B60" s="38">
        <v>10.92</v>
      </c>
      <c r="C60" s="38">
        <v>11.18</v>
      </c>
      <c r="D60" s="38">
        <v>10.73</v>
      </c>
      <c r="E60" s="38">
        <v>10.93</v>
      </c>
      <c r="F60" s="38">
        <v>10.93</v>
      </c>
      <c r="G60" s="39">
        <v>144500</v>
      </c>
      <c r="P60" s="37"/>
      <c r="Q60" s="38"/>
      <c r="R60" s="38"/>
      <c r="S60" s="38"/>
      <c r="T60" s="38"/>
      <c r="U60" s="38"/>
      <c r="V60" s="39"/>
    </row>
    <row r="61" spans="1:22">
      <c r="A61" s="37">
        <v>45189</v>
      </c>
      <c r="B61" s="38">
        <v>10.82</v>
      </c>
      <c r="C61" s="38">
        <v>11.02</v>
      </c>
      <c r="D61" s="38">
        <v>10.6</v>
      </c>
      <c r="E61" s="38">
        <v>10.7</v>
      </c>
      <c r="F61" s="38">
        <v>10.7</v>
      </c>
      <c r="G61" s="39">
        <v>214400</v>
      </c>
      <c r="P61" s="37"/>
      <c r="Q61" s="38"/>
      <c r="R61" s="38"/>
      <c r="S61" s="38"/>
      <c r="T61" s="38"/>
      <c r="U61" s="38"/>
      <c r="V61" s="39"/>
    </row>
    <row r="62" spans="1:22">
      <c r="A62" s="37">
        <v>45190</v>
      </c>
      <c r="B62" s="38">
        <v>10.39</v>
      </c>
      <c r="C62" s="38">
        <v>10.5</v>
      </c>
      <c r="D62" s="38">
        <v>10.220000000000001</v>
      </c>
      <c r="E62" s="38">
        <v>10.43</v>
      </c>
      <c r="F62" s="38">
        <v>10.43</v>
      </c>
      <c r="G62" s="39">
        <v>103300</v>
      </c>
      <c r="P62" s="37"/>
      <c r="Q62" s="38"/>
      <c r="R62" s="38"/>
      <c r="S62" s="38"/>
      <c r="T62" s="38"/>
      <c r="U62" s="38"/>
      <c r="V62" s="39"/>
    </row>
    <row r="63" spans="1:22">
      <c r="A63" s="37">
        <v>45191</v>
      </c>
      <c r="B63" s="38">
        <v>10.42</v>
      </c>
      <c r="C63" s="38">
        <v>10.49</v>
      </c>
      <c r="D63" s="38">
        <v>10.35</v>
      </c>
      <c r="E63" s="38">
        <v>10.36</v>
      </c>
      <c r="F63" s="38">
        <v>10.36</v>
      </c>
      <c r="G63" s="39">
        <v>117800</v>
      </c>
      <c r="P63" s="37"/>
      <c r="Q63" s="38"/>
      <c r="R63" s="38"/>
      <c r="S63" s="38"/>
      <c r="T63" s="38"/>
      <c r="U63" s="38"/>
      <c r="V63" s="39"/>
    </row>
    <row r="64" spans="1:22">
      <c r="A64" s="37">
        <v>45194</v>
      </c>
      <c r="B64" s="38">
        <v>10.039999999999999</v>
      </c>
      <c r="C64" s="38">
        <v>10.27</v>
      </c>
      <c r="D64" s="38">
        <v>9.99</v>
      </c>
      <c r="E64" s="38">
        <v>10.210000000000001</v>
      </c>
      <c r="F64" s="38">
        <v>10.210000000000001</v>
      </c>
      <c r="G64" s="39">
        <v>108200</v>
      </c>
      <c r="P64" s="37"/>
      <c r="Q64" s="38"/>
      <c r="R64" s="38"/>
      <c r="S64" s="38"/>
      <c r="T64" s="38"/>
      <c r="U64" s="38"/>
      <c r="V64" s="39"/>
    </row>
    <row r="65" spans="1:22">
      <c r="A65" s="37">
        <v>45195</v>
      </c>
      <c r="B65" s="38">
        <v>10.07</v>
      </c>
      <c r="C65" s="38">
        <v>10.14</v>
      </c>
      <c r="D65" s="38">
        <v>9.98</v>
      </c>
      <c r="E65" s="38">
        <v>10.130000000000001</v>
      </c>
      <c r="F65" s="38">
        <v>10.130000000000001</v>
      </c>
      <c r="G65" s="39">
        <v>86000</v>
      </c>
      <c r="P65" s="37"/>
      <c r="Q65" s="38"/>
      <c r="R65" s="38"/>
      <c r="S65" s="38"/>
      <c r="T65" s="38"/>
      <c r="U65" s="38"/>
      <c r="V65" s="39"/>
    </row>
    <row r="66" spans="1:22">
      <c r="A66" s="37">
        <v>45196</v>
      </c>
      <c r="B66" s="38">
        <v>10.52</v>
      </c>
      <c r="C66" s="38">
        <v>10.56</v>
      </c>
      <c r="D66" s="38">
        <v>10</v>
      </c>
      <c r="E66" s="38">
        <v>10.119999999999999</v>
      </c>
      <c r="F66" s="38">
        <v>10.119999999999999</v>
      </c>
      <c r="G66" s="39">
        <v>199800</v>
      </c>
      <c r="P66" s="37"/>
      <c r="Q66" s="38"/>
      <c r="R66" s="38"/>
      <c r="S66" s="38"/>
      <c r="T66" s="38"/>
      <c r="U66" s="38"/>
      <c r="V66" s="39"/>
    </row>
    <row r="67" spans="1:22">
      <c r="A67" s="37">
        <v>45197</v>
      </c>
      <c r="B67" s="38">
        <v>10.35</v>
      </c>
      <c r="C67" s="38">
        <v>11.03</v>
      </c>
      <c r="D67" s="38">
        <v>10.31</v>
      </c>
      <c r="E67" s="38">
        <v>10.85</v>
      </c>
      <c r="F67" s="38">
        <v>10.85</v>
      </c>
      <c r="G67" s="39">
        <v>244500</v>
      </c>
      <c r="P67" s="37"/>
      <c r="Q67" s="38"/>
      <c r="R67" s="38"/>
      <c r="S67" s="38"/>
      <c r="T67" s="38"/>
      <c r="U67" s="38"/>
      <c r="V67" s="39"/>
    </row>
    <row r="68" spans="1:22">
      <c r="A68" s="37">
        <v>45198</v>
      </c>
      <c r="B68" s="38">
        <v>10.72</v>
      </c>
      <c r="C68" s="38">
        <v>10.76</v>
      </c>
      <c r="D68" s="38">
        <v>10.41</v>
      </c>
      <c r="E68" s="38">
        <v>10.64</v>
      </c>
      <c r="F68" s="38">
        <v>10.64</v>
      </c>
      <c r="G68" s="39">
        <v>242800</v>
      </c>
      <c r="P68" s="37"/>
      <c r="Q68" s="38"/>
      <c r="R68" s="38"/>
      <c r="S68" s="38"/>
      <c r="T68" s="38"/>
      <c r="U68" s="38"/>
      <c r="V68" s="39"/>
    </row>
    <row r="69" spans="1:22">
      <c r="A69" s="37">
        <v>45201</v>
      </c>
      <c r="B69" s="38">
        <v>11.87</v>
      </c>
      <c r="C69" s="38">
        <v>12.06</v>
      </c>
      <c r="D69" s="38">
        <v>11.21</v>
      </c>
      <c r="E69" s="38">
        <v>11.46</v>
      </c>
      <c r="F69" s="38">
        <v>11.46</v>
      </c>
      <c r="G69" s="39">
        <v>368800</v>
      </c>
      <c r="P69" s="37"/>
      <c r="Q69" s="38"/>
      <c r="R69" s="38"/>
      <c r="S69" s="38"/>
      <c r="T69" s="38"/>
      <c r="U69" s="38"/>
      <c r="V69" s="39"/>
    </row>
    <row r="70" spans="1:22">
      <c r="A70" s="37">
        <v>45202</v>
      </c>
      <c r="B70" s="38">
        <v>11.07</v>
      </c>
      <c r="C70" s="38">
        <v>11.14</v>
      </c>
      <c r="D70" s="38">
        <v>10.83</v>
      </c>
      <c r="E70" s="38">
        <v>10.86</v>
      </c>
      <c r="F70" s="38">
        <v>10.86</v>
      </c>
      <c r="G70" s="39">
        <v>150900</v>
      </c>
      <c r="P70" s="37"/>
      <c r="Q70" s="38"/>
      <c r="R70" s="38"/>
      <c r="S70" s="38"/>
      <c r="T70" s="38"/>
      <c r="U70" s="38"/>
      <c r="V70" s="39"/>
    </row>
    <row r="71" spans="1:22">
      <c r="A71" s="37">
        <v>45203</v>
      </c>
      <c r="B71" s="38">
        <v>11.03</v>
      </c>
      <c r="C71" s="38">
        <v>11.34</v>
      </c>
      <c r="D71" s="38">
        <v>10.87</v>
      </c>
      <c r="E71" s="38">
        <v>11.16</v>
      </c>
      <c r="F71" s="38">
        <v>11.16</v>
      </c>
      <c r="G71" s="39">
        <v>195600</v>
      </c>
      <c r="P71" s="37"/>
      <c r="Q71" s="38"/>
      <c r="R71" s="38"/>
      <c r="S71" s="38"/>
      <c r="T71" s="38"/>
      <c r="U71" s="38"/>
      <c r="V71" s="39"/>
    </row>
    <row r="72" spans="1:22">
      <c r="A72" s="37">
        <v>45204</v>
      </c>
      <c r="B72" s="38">
        <v>11.56</v>
      </c>
      <c r="C72" s="38">
        <v>11.6</v>
      </c>
      <c r="D72" s="38">
        <v>10.92</v>
      </c>
      <c r="E72" s="38">
        <v>11.02</v>
      </c>
      <c r="F72" s="38">
        <v>11.02</v>
      </c>
      <c r="G72" s="39">
        <v>222600</v>
      </c>
      <c r="P72" s="37"/>
      <c r="Q72" s="38"/>
      <c r="R72" s="38"/>
      <c r="S72" s="38"/>
      <c r="T72" s="38"/>
      <c r="U72" s="38"/>
      <c r="V72" s="39"/>
    </row>
    <row r="73" spans="1:22">
      <c r="A73" s="37">
        <v>45205</v>
      </c>
      <c r="B73" s="38">
        <v>10.94</v>
      </c>
      <c r="C73" s="38">
        <v>11.54</v>
      </c>
      <c r="D73" s="38">
        <v>10.94</v>
      </c>
      <c r="E73" s="38">
        <v>11.45</v>
      </c>
      <c r="F73" s="38">
        <v>11.45</v>
      </c>
      <c r="G73" s="39">
        <v>246200</v>
      </c>
      <c r="P73" s="37"/>
      <c r="Q73" s="38"/>
      <c r="R73" s="38"/>
      <c r="S73" s="38"/>
      <c r="T73" s="38"/>
      <c r="U73" s="38"/>
      <c r="V73" s="39"/>
    </row>
    <row r="74" spans="1:22">
      <c r="A74" s="37">
        <v>45208</v>
      </c>
      <c r="B74" s="38">
        <v>11.03</v>
      </c>
      <c r="C74" s="38">
        <v>11.24</v>
      </c>
      <c r="D74" s="38">
        <v>10.81</v>
      </c>
      <c r="E74" s="38">
        <v>11.16</v>
      </c>
      <c r="F74" s="38">
        <v>11.16</v>
      </c>
      <c r="G74" s="39">
        <v>333500</v>
      </c>
      <c r="P74" s="37"/>
      <c r="Q74" s="38"/>
      <c r="R74" s="38"/>
      <c r="S74" s="38"/>
      <c r="T74" s="38"/>
      <c r="U74" s="38"/>
      <c r="V74" s="39"/>
    </row>
    <row r="75" spans="1:22">
      <c r="A75" s="37">
        <v>45209</v>
      </c>
      <c r="B75" s="38">
        <v>10.96</v>
      </c>
      <c r="C75" s="38">
        <v>11.1</v>
      </c>
      <c r="D75" s="38">
        <v>10.84</v>
      </c>
      <c r="E75" s="38">
        <v>10.92</v>
      </c>
      <c r="F75" s="38">
        <v>10.92</v>
      </c>
      <c r="G75" s="39">
        <v>224100</v>
      </c>
      <c r="P75" s="37"/>
      <c r="Q75" s="38"/>
      <c r="R75" s="38"/>
      <c r="S75" s="38"/>
      <c r="T75" s="38"/>
      <c r="U75" s="38"/>
      <c r="V75" s="39"/>
    </row>
    <row r="76" spans="1:22">
      <c r="A76" s="37">
        <v>45210</v>
      </c>
      <c r="B76" s="38">
        <v>10.72</v>
      </c>
      <c r="C76" s="38">
        <v>10.72</v>
      </c>
      <c r="D76" s="38">
        <v>10.19</v>
      </c>
      <c r="E76" s="38">
        <v>10.38</v>
      </c>
      <c r="F76" s="38">
        <v>10.38</v>
      </c>
      <c r="G76" s="39">
        <v>336500</v>
      </c>
      <c r="P76" s="37"/>
      <c r="Q76" s="38"/>
      <c r="R76" s="38"/>
      <c r="S76" s="38"/>
      <c r="T76" s="38"/>
      <c r="U76" s="38"/>
      <c r="V76" s="39"/>
    </row>
    <row r="77" spans="1:22">
      <c r="A77" s="37">
        <v>45211</v>
      </c>
      <c r="B77" s="38">
        <v>10.38</v>
      </c>
      <c r="C77" s="38">
        <v>10.39</v>
      </c>
      <c r="D77" s="38">
        <v>10.19</v>
      </c>
      <c r="E77" s="38">
        <v>10.33</v>
      </c>
      <c r="F77" s="38">
        <v>10.33</v>
      </c>
      <c r="G77" s="39">
        <v>143900</v>
      </c>
      <c r="P77" s="37"/>
      <c r="Q77" s="38"/>
      <c r="R77" s="38"/>
      <c r="S77" s="38"/>
      <c r="T77" s="38"/>
      <c r="U77" s="38"/>
      <c r="V77" s="39"/>
    </row>
    <row r="78" spans="1:22">
      <c r="A78" s="37">
        <v>45212</v>
      </c>
      <c r="B78" s="38">
        <v>10.47</v>
      </c>
      <c r="C78" s="38">
        <v>10.49</v>
      </c>
      <c r="D78" s="38">
        <v>10.28</v>
      </c>
      <c r="E78" s="38">
        <v>10.4</v>
      </c>
      <c r="F78" s="38">
        <v>10.4</v>
      </c>
      <c r="G78" s="39">
        <v>203300</v>
      </c>
      <c r="P78" s="37"/>
      <c r="Q78" s="38"/>
      <c r="R78" s="38"/>
      <c r="S78" s="38"/>
      <c r="T78" s="38"/>
      <c r="U78" s="38"/>
      <c r="V78" s="39"/>
    </row>
    <row r="79" spans="1:22">
      <c r="A79" s="37">
        <v>45215</v>
      </c>
      <c r="B79" s="38">
        <v>12.49</v>
      </c>
      <c r="C79" s="38">
        <v>13</v>
      </c>
      <c r="D79" s="38">
        <v>11.19</v>
      </c>
      <c r="E79" s="38">
        <v>11.75</v>
      </c>
      <c r="F79" s="38">
        <v>11.75</v>
      </c>
      <c r="G79" s="39">
        <v>1644100</v>
      </c>
      <c r="P79" s="37"/>
      <c r="Q79" s="38"/>
      <c r="R79" s="38"/>
      <c r="S79" s="38"/>
      <c r="T79" s="38"/>
      <c r="U79" s="38"/>
      <c r="V79" s="39"/>
    </row>
    <row r="80" spans="1:22">
      <c r="A80" s="37">
        <v>45216</v>
      </c>
      <c r="B80" s="38">
        <v>11.6</v>
      </c>
      <c r="C80" s="38">
        <v>11.88</v>
      </c>
      <c r="D80" s="38">
        <v>11.47</v>
      </c>
      <c r="E80" s="38">
        <v>11.81</v>
      </c>
      <c r="F80" s="38">
        <v>11.81</v>
      </c>
      <c r="G80" s="39">
        <v>170400</v>
      </c>
      <c r="P80" s="37"/>
      <c r="Q80" s="38"/>
      <c r="R80" s="38"/>
      <c r="S80" s="38"/>
      <c r="T80" s="38"/>
      <c r="U80" s="38"/>
      <c r="V80" s="39"/>
    </row>
    <row r="81" spans="1:22">
      <c r="A81" s="37">
        <v>45217</v>
      </c>
      <c r="B81" s="38">
        <v>11.65</v>
      </c>
      <c r="C81" s="38">
        <v>11.7</v>
      </c>
      <c r="D81" s="38">
        <v>11.44</v>
      </c>
      <c r="E81" s="38">
        <v>11.54</v>
      </c>
      <c r="F81" s="38">
        <v>11.54</v>
      </c>
      <c r="G81" s="39">
        <v>98300</v>
      </c>
      <c r="P81" s="37"/>
      <c r="Q81" s="38"/>
      <c r="R81" s="38"/>
      <c r="S81" s="38"/>
      <c r="T81" s="38"/>
      <c r="U81" s="38"/>
      <c r="V81" s="39"/>
    </row>
    <row r="82" spans="1:22">
      <c r="A82" s="37">
        <v>45218</v>
      </c>
      <c r="B82" s="38">
        <v>11.79</v>
      </c>
      <c r="C82" s="38">
        <v>12.15</v>
      </c>
      <c r="D82" s="38">
        <v>11.73</v>
      </c>
      <c r="E82" s="38">
        <v>12.05</v>
      </c>
      <c r="F82" s="38">
        <v>12.05</v>
      </c>
      <c r="G82" s="39">
        <v>249700</v>
      </c>
      <c r="P82" s="37"/>
      <c r="Q82" s="38"/>
      <c r="R82" s="38"/>
      <c r="S82" s="38"/>
      <c r="T82" s="38"/>
      <c r="U82" s="38"/>
      <c r="V82" s="39"/>
    </row>
    <row r="83" spans="1:22">
      <c r="A83" s="37">
        <v>45219</v>
      </c>
      <c r="B83" s="38">
        <v>12.68</v>
      </c>
      <c r="C83" s="38">
        <v>12.83</v>
      </c>
      <c r="D83" s="38">
        <v>12.47</v>
      </c>
      <c r="E83" s="38">
        <v>12.68</v>
      </c>
      <c r="F83" s="38">
        <v>12.68</v>
      </c>
      <c r="G83" s="39">
        <v>331300</v>
      </c>
      <c r="P83" s="37"/>
      <c r="Q83" s="38"/>
      <c r="R83" s="38"/>
      <c r="S83" s="38"/>
      <c r="T83" s="38"/>
      <c r="U83" s="38"/>
      <c r="V83" s="39"/>
    </row>
    <row r="84" spans="1:22">
      <c r="A84" s="37">
        <v>45222</v>
      </c>
      <c r="B84" s="38">
        <v>13.53</v>
      </c>
      <c r="C84" s="38">
        <v>14.27</v>
      </c>
      <c r="D84" s="38">
        <v>13.35</v>
      </c>
      <c r="E84" s="38">
        <v>14.2</v>
      </c>
      <c r="F84" s="38">
        <v>14.2</v>
      </c>
      <c r="G84" s="39">
        <v>807300</v>
      </c>
      <c r="P84" s="37"/>
      <c r="Q84" s="38"/>
      <c r="R84" s="38"/>
      <c r="S84" s="38"/>
      <c r="T84" s="38"/>
      <c r="U84" s="38"/>
      <c r="V84" s="39"/>
    </row>
    <row r="85" spans="1:22">
      <c r="A85" s="37">
        <v>45223</v>
      </c>
      <c r="B85" s="38">
        <v>17.02</v>
      </c>
      <c r="C85" s="38">
        <v>17.11</v>
      </c>
      <c r="D85" s="38">
        <v>15.92</v>
      </c>
      <c r="E85" s="38">
        <v>16.37</v>
      </c>
      <c r="F85" s="38">
        <v>16.37</v>
      </c>
      <c r="G85" s="39">
        <v>962900</v>
      </c>
      <c r="P85" s="37"/>
      <c r="Q85" s="38"/>
      <c r="R85" s="38"/>
      <c r="S85" s="38"/>
      <c r="T85" s="38"/>
      <c r="U85" s="38"/>
      <c r="V85" s="39"/>
    </row>
    <row r="86" spans="1:22">
      <c r="A86" s="37">
        <v>45224</v>
      </c>
      <c r="B86" s="38">
        <v>17.04</v>
      </c>
      <c r="C86" s="38">
        <v>17.79</v>
      </c>
      <c r="D86" s="38">
        <v>16.87</v>
      </c>
      <c r="E86" s="38">
        <v>17.38</v>
      </c>
      <c r="F86" s="38">
        <v>17.38</v>
      </c>
      <c r="G86" s="39">
        <v>841100</v>
      </c>
      <c r="P86" s="37"/>
      <c r="Q86" s="38"/>
      <c r="R86" s="38"/>
      <c r="S86" s="38"/>
      <c r="T86" s="38"/>
      <c r="U86" s="38"/>
      <c r="V86" s="39"/>
    </row>
    <row r="87" spans="1:22">
      <c r="A87" s="37">
        <v>45225</v>
      </c>
      <c r="B87" s="38">
        <v>16.91</v>
      </c>
      <c r="C87" s="38">
        <v>17.059999999999999</v>
      </c>
      <c r="D87" s="38">
        <v>16.329999999999998</v>
      </c>
      <c r="E87" s="38">
        <v>16.5</v>
      </c>
      <c r="F87" s="38">
        <v>16.5</v>
      </c>
      <c r="G87" s="39">
        <v>700600</v>
      </c>
      <c r="P87" s="37"/>
      <c r="Q87" s="38"/>
      <c r="R87" s="38"/>
      <c r="S87" s="38"/>
      <c r="T87" s="38"/>
      <c r="U87" s="38"/>
      <c r="V87" s="39"/>
    </row>
    <row r="88" spans="1:22">
      <c r="A88" s="37">
        <v>45226</v>
      </c>
      <c r="B88" s="38">
        <v>16.86</v>
      </c>
      <c r="C88" s="38">
        <v>16.86</v>
      </c>
      <c r="D88" s="38">
        <v>15.86</v>
      </c>
      <c r="E88" s="38">
        <v>16.190000000000001</v>
      </c>
      <c r="F88" s="38">
        <v>16.190000000000001</v>
      </c>
      <c r="G88" s="39">
        <v>375600</v>
      </c>
      <c r="P88" s="37"/>
      <c r="Q88" s="38"/>
      <c r="R88" s="38"/>
      <c r="S88" s="38"/>
      <c r="T88" s="38"/>
      <c r="U88" s="38"/>
      <c r="V88" s="39"/>
    </row>
    <row r="89" spans="1:22">
      <c r="A89" s="37">
        <v>45229</v>
      </c>
      <c r="B89" s="38">
        <v>17.11</v>
      </c>
      <c r="C89" s="38">
        <v>17.309999999999999</v>
      </c>
      <c r="D89" s="38">
        <v>16.53</v>
      </c>
      <c r="E89" s="38">
        <v>16.940000000000001</v>
      </c>
      <c r="F89" s="38">
        <v>16.940000000000001</v>
      </c>
      <c r="G89" s="39">
        <v>680100</v>
      </c>
      <c r="P89" s="37"/>
      <c r="Q89" s="38"/>
      <c r="R89" s="38"/>
      <c r="S89" s="38"/>
      <c r="T89" s="38"/>
      <c r="U89" s="38"/>
      <c r="V89" s="39"/>
    </row>
    <row r="90" spans="1:22">
      <c r="A90" s="37">
        <v>45230</v>
      </c>
      <c r="B90" s="38">
        <v>16.8</v>
      </c>
      <c r="C90" s="38">
        <v>17.14</v>
      </c>
      <c r="D90" s="38">
        <v>16.59</v>
      </c>
      <c r="E90" s="38">
        <v>17.079999999999998</v>
      </c>
      <c r="F90" s="38">
        <v>17.079999999999998</v>
      </c>
      <c r="G90" s="39">
        <v>294600</v>
      </c>
      <c r="P90" s="37"/>
      <c r="Q90" s="38"/>
      <c r="R90" s="38"/>
      <c r="S90" s="38"/>
      <c r="T90" s="38"/>
      <c r="U90" s="38"/>
      <c r="V90" s="39"/>
    </row>
    <row r="91" spans="1:22">
      <c r="A91" s="37">
        <v>45231</v>
      </c>
      <c r="B91" s="38">
        <v>17.329999999999998</v>
      </c>
      <c r="C91" s="38">
        <v>17.34</v>
      </c>
      <c r="D91" s="38">
        <v>16.5</v>
      </c>
      <c r="E91" s="38">
        <v>17.16</v>
      </c>
      <c r="F91" s="38">
        <v>17.16</v>
      </c>
      <c r="G91" s="39">
        <v>733000</v>
      </c>
      <c r="P91" s="37"/>
      <c r="Q91" s="38"/>
      <c r="R91" s="38"/>
      <c r="S91" s="38"/>
      <c r="T91" s="38"/>
      <c r="U91" s="38"/>
      <c r="V91" s="39"/>
    </row>
    <row r="92" spans="1:22">
      <c r="A92" s="37">
        <v>45232</v>
      </c>
      <c r="B92" s="38">
        <v>17.66</v>
      </c>
      <c r="C92" s="38">
        <v>17.739999999999998</v>
      </c>
      <c r="D92" s="38">
        <v>16.77</v>
      </c>
      <c r="E92" s="38">
        <v>17.489999999999998</v>
      </c>
      <c r="F92" s="38">
        <v>17.489999999999998</v>
      </c>
      <c r="G92" s="39">
        <v>890500</v>
      </c>
      <c r="P92" s="37"/>
      <c r="Q92" s="38"/>
      <c r="R92" s="38"/>
      <c r="S92" s="38"/>
      <c r="T92" s="38"/>
      <c r="U92" s="38"/>
      <c r="V92" s="39"/>
    </row>
    <row r="93" spans="1:22">
      <c r="A93" s="37">
        <v>45233</v>
      </c>
      <c r="B93" s="38">
        <v>16.79</v>
      </c>
      <c r="C93" s="38">
        <v>17.329999999999998</v>
      </c>
      <c r="D93" s="38">
        <v>16.79</v>
      </c>
      <c r="E93" s="38">
        <v>16.989999999999998</v>
      </c>
      <c r="F93" s="38">
        <v>16.989999999999998</v>
      </c>
      <c r="G93" s="39">
        <v>367900</v>
      </c>
      <c r="P93" s="37"/>
      <c r="Q93" s="38"/>
      <c r="R93" s="38"/>
      <c r="S93" s="38"/>
      <c r="T93" s="38"/>
      <c r="U93" s="38"/>
      <c r="V93" s="39"/>
    </row>
    <row r="94" spans="1:22">
      <c r="A94" s="37">
        <v>45236</v>
      </c>
      <c r="B94" s="38">
        <v>17.559999999999999</v>
      </c>
      <c r="C94" s="38">
        <v>17.690000000000001</v>
      </c>
      <c r="D94" s="38">
        <v>17.25</v>
      </c>
      <c r="E94" s="38">
        <v>17.510000000000002</v>
      </c>
      <c r="F94" s="38">
        <v>17.510000000000002</v>
      </c>
      <c r="G94" s="39">
        <v>672200</v>
      </c>
      <c r="P94" s="37"/>
      <c r="Q94" s="38"/>
      <c r="R94" s="38"/>
      <c r="S94" s="38"/>
      <c r="T94" s="38"/>
      <c r="U94" s="38"/>
      <c r="V94" s="39"/>
    </row>
    <row r="95" spans="1:22">
      <c r="A95" s="37">
        <v>45237</v>
      </c>
      <c r="B95" s="38">
        <v>17.16</v>
      </c>
      <c r="C95" s="38">
        <v>18.46</v>
      </c>
      <c r="D95" s="38">
        <v>16.940000000000001</v>
      </c>
      <c r="E95" s="38">
        <v>18.27</v>
      </c>
      <c r="F95" s="38">
        <v>18.27</v>
      </c>
      <c r="G95" s="39">
        <v>629800</v>
      </c>
      <c r="P95" s="37"/>
      <c r="Q95" s="38"/>
      <c r="R95" s="38"/>
      <c r="S95" s="38"/>
      <c r="T95" s="38"/>
      <c r="U95" s="38"/>
      <c r="V95" s="39"/>
    </row>
    <row r="96" spans="1:22">
      <c r="A96" s="37">
        <v>45238</v>
      </c>
      <c r="B96" s="38">
        <v>17.760000000000002</v>
      </c>
      <c r="C96" s="38">
        <v>18.21</v>
      </c>
      <c r="D96" s="38">
        <v>17.46</v>
      </c>
      <c r="E96" s="38">
        <v>18.079999999999998</v>
      </c>
      <c r="F96" s="38">
        <v>18.079999999999998</v>
      </c>
      <c r="G96" s="39">
        <v>342600</v>
      </c>
      <c r="P96" s="37"/>
      <c r="Q96" s="38"/>
      <c r="R96" s="38"/>
      <c r="S96" s="38"/>
      <c r="T96" s="38"/>
      <c r="U96" s="38"/>
      <c r="V96" s="39"/>
    </row>
    <row r="97" spans="1:22">
      <c r="A97" s="37">
        <v>45239</v>
      </c>
      <c r="B97" s="38">
        <v>20</v>
      </c>
      <c r="C97" s="38">
        <v>20.51</v>
      </c>
      <c r="D97" s="38">
        <v>18.04</v>
      </c>
      <c r="E97" s="38">
        <v>18.97</v>
      </c>
      <c r="F97" s="38">
        <v>18.97</v>
      </c>
      <c r="G97" s="39">
        <v>952600</v>
      </c>
      <c r="P97" s="37"/>
      <c r="Q97" s="38"/>
      <c r="R97" s="38"/>
      <c r="S97" s="38"/>
      <c r="T97" s="38"/>
      <c r="U97" s="38"/>
      <c r="V97" s="39"/>
    </row>
    <row r="98" spans="1:22">
      <c r="A98" s="37">
        <v>45240</v>
      </c>
      <c r="B98" s="38">
        <v>19.66</v>
      </c>
      <c r="C98" s="38">
        <v>20.010000000000002</v>
      </c>
      <c r="D98" s="38">
        <v>19.25</v>
      </c>
      <c r="E98" s="38">
        <v>19.82</v>
      </c>
      <c r="F98" s="38">
        <v>19.82</v>
      </c>
      <c r="G98" s="39">
        <v>397900</v>
      </c>
      <c r="P98" s="37"/>
      <c r="Q98" s="38"/>
      <c r="R98" s="38"/>
      <c r="S98" s="38"/>
      <c r="T98" s="38"/>
      <c r="U98" s="38"/>
      <c r="V98" s="39"/>
    </row>
    <row r="99" spans="1:22">
      <c r="A99" s="37">
        <v>45243</v>
      </c>
      <c r="B99" s="38">
        <v>19.21</v>
      </c>
      <c r="C99" s="38">
        <v>19.420000000000002</v>
      </c>
      <c r="D99" s="38">
        <v>18.829999999999998</v>
      </c>
      <c r="E99" s="38">
        <v>19.190000000000001</v>
      </c>
      <c r="F99" s="38">
        <v>19.190000000000001</v>
      </c>
      <c r="G99" s="39">
        <v>420200</v>
      </c>
      <c r="P99" s="37"/>
      <c r="Q99" s="38"/>
      <c r="R99" s="38"/>
      <c r="S99" s="38"/>
      <c r="T99" s="38"/>
      <c r="U99" s="38"/>
      <c r="V99" s="39"/>
    </row>
    <row r="100" spans="1:22">
      <c r="A100" s="37">
        <v>45244</v>
      </c>
      <c r="B100" s="38">
        <v>18.86</v>
      </c>
      <c r="C100" s="38">
        <v>19.100000000000001</v>
      </c>
      <c r="D100" s="38">
        <v>16.88</v>
      </c>
      <c r="E100" s="38">
        <v>17.39</v>
      </c>
      <c r="F100" s="38">
        <v>17.39</v>
      </c>
      <c r="G100" s="39">
        <v>1067100</v>
      </c>
      <c r="P100" s="37"/>
      <c r="Q100" s="38"/>
      <c r="R100" s="38"/>
      <c r="S100" s="38"/>
      <c r="T100" s="38"/>
      <c r="U100" s="38"/>
      <c r="V100" s="39"/>
    </row>
    <row r="101" spans="1:22">
      <c r="A101" s="37">
        <v>45245</v>
      </c>
      <c r="B101" s="38">
        <v>18.34</v>
      </c>
      <c r="C101" s="38">
        <v>20.170000000000002</v>
      </c>
      <c r="D101" s="38">
        <v>18.27</v>
      </c>
      <c r="E101" s="38">
        <v>19.93</v>
      </c>
      <c r="F101" s="38">
        <v>19.93</v>
      </c>
      <c r="G101" s="39">
        <v>674100</v>
      </c>
      <c r="P101" s="37"/>
      <c r="Q101" s="38"/>
      <c r="R101" s="38"/>
      <c r="S101" s="38"/>
      <c r="T101" s="38"/>
      <c r="U101" s="38"/>
      <c r="V101" s="39"/>
    </row>
    <row r="102" spans="1:22">
      <c r="A102" s="37">
        <v>45246</v>
      </c>
      <c r="B102" s="38">
        <v>18.7</v>
      </c>
      <c r="C102" s="38">
        <v>19.09</v>
      </c>
      <c r="D102" s="38">
        <v>17.63</v>
      </c>
      <c r="E102" s="38">
        <v>18.100000000000001</v>
      </c>
      <c r="F102" s="38">
        <v>18.100000000000001</v>
      </c>
      <c r="G102" s="39">
        <v>990600</v>
      </c>
      <c r="P102" s="37"/>
      <c r="Q102" s="38"/>
      <c r="R102" s="38"/>
      <c r="S102" s="38"/>
      <c r="T102" s="38"/>
      <c r="U102" s="38"/>
      <c r="V102" s="39"/>
    </row>
    <row r="103" spans="1:22">
      <c r="A103" s="37">
        <v>45247</v>
      </c>
      <c r="B103" s="38">
        <v>18.41</v>
      </c>
      <c r="C103" s="38">
        <v>19.09</v>
      </c>
      <c r="D103" s="38">
        <v>18.010000000000002</v>
      </c>
      <c r="E103" s="38">
        <v>18.62</v>
      </c>
      <c r="F103" s="38">
        <v>18.62</v>
      </c>
      <c r="G103" s="39">
        <v>735000</v>
      </c>
      <c r="P103" s="37"/>
      <c r="Q103" s="38"/>
      <c r="R103" s="38"/>
      <c r="S103" s="38"/>
      <c r="T103" s="38"/>
      <c r="U103" s="38"/>
      <c r="V103" s="39"/>
    </row>
    <row r="104" spans="1:22">
      <c r="A104" s="37">
        <v>45250</v>
      </c>
      <c r="B104" s="38">
        <v>19.27</v>
      </c>
      <c r="C104" s="38">
        <v>20.03</v>
      </c>
      <c r="D104" s="38">
        <v>18.98</v>
      </c>
      <c r="E104" s="38">
        <v>19.850000000000001</v>
      </c>
      <c r="F104" s="38">
        <v>19.850000000000001</v>
      </c>
      <c r="G104" s="39">
        <v>781600</v>
      </c>
      <c r="P104" s="37"/>
      <c r="Q104" s="38"/>
      <c r="R104" s="38"/>
      <c r="S104" s="38"/>
      <c r="T104" s="38"/>
      <c r="U104" s="38"/>
      <c r="V104" s="39"/>
    </row>
    <row r="105" spans="1:22">
      <c r="A105" s="37">
        <v>45251</v>
      </c>
      <c r="B105" s="38">
        <v>19.16</v>
      </c>
      <c r="C105" s="38">
        <v>19.78</v>
      </c>
      <c r="D105" s="38">
        <v>18.440000000000001</v>
      </c>
      <c r="E105" s="38">
        <v>19.11</v>
      </c>
      <c r="F105" s="38">
        <v>19.11</v>
      </c>
      <c r="G105" s="39">
        <v>723000</v>
      </c>
      <c r="P105" s="37"/>
      <c r="Q105" s="38"/>
      <c r="R105" s="38"/>
      <c r="S105" s="38"/>
      <c r="T105" s="38"/>
      <c r="U105" s="38"/>
      <c r="V105" s="39"/>
    </row>
    <row r="106" spans="1:22">
      <c r="A106" s="37">
        <v>45252</v>
      </c>
      <c r="B106" s="38">
        <v>18.559999999999999</v>
      </c>
      <c r="C106" s="38">
        <v>19.86</v>
      </c>
      <c r="D106" s="38">
        <v>18.309999999999999</v>
      </c>
      <c r="E106" s="38">
        <v>19.86</v>
      </c>
      <c r="F106" s="38">
        <v>19.86</v>
      </c>
      <c r="G106" s="39">
        <v>808400</v>
      </c>
      <c r="P106" s="37"/>
      <c r="Q106" s="38"/>
      <c r="R106" s="38"/>
      <c r="S106" s="38"/>
      <c r="T106" s="38"/>
      <c r="U106" s="38"/>
      <c r="V106" s="39"/>
    </row>
    <row r="107" spans="1:22">
      <c r="A107" s="37">
        <v>45254</v>
      </c>
      <c r="B107" s="38">
        <v>19.98</v>
      </c>
      <c r="C107" s="38">
        <v>20.85</v>
      </c>
      <c r="D107" s="38">
        <v>19.79</v>
      </c>
      <c r="E107" s="38">
        <v>20.09</v>
      </c>
      <c r="F107" s="38">
        <v>20.09</v>
      </c>
      <c r="G107" s="39">
        <v>763900</v>
      </c>
      <c r="P107" s="37"/>
      <c r="Q107" s="38"/>
      <c r="R107" s="38"/>
      <c r="S107" s="38"/>
      <c r="T107" s="38"/>
      <c r="U107" s="38"/>
      <c r="V107" s="39"/>
    </row>
    <row r="108" spans="1:22">
      <c r="A108" s="37">
        <v>45257</v>
      </c>
      <c r="B108" s="38">
        <v>18.63</v>
      </c>
      <c r="C108" s="38">
        <v>19.05</v>
      </c>
      <c r="D108" s="38">
        <v>18.55</v>
      </c>
      <c r="E108" s="38">
        <v>18.72</v>
      </c>
      <c r="F108" s="38">
        <v>18.72</v>
      </c>
      <c r="G108" s="39">
        <v>715300</v>
      </c>
      <c r="P108" s="37"/>
      <c r="Q108" s="38"/>
      <c r="R108" s="38"/>
      <c r="S108" s="38"/>
      <c r="T108" s="38"/>
      <c r="U108" s="38"/>
      <c r="V108" s="39"/>
    </row>
    <row r="109" spans="1:22">
      <c r="A109" s="37">
        <v>45258</v>
      </c>
      <c r="B109" s="38">
        <v>19.399999999999999</v>
      </c>
      <c r="C109" s="38">
        <v>20.65</v>
      </c>
      <c r="D109" s="38">
        <v>19.27</v>
      </c>
      <c r="E109" s="38">
        <v>20.309999999999999</v>
      </c>
      <c r="F109" s="38">
        <v>20.309999999999999</v>
      </c>
      <c r="G109" s="39">
        <v>619500</v>
      </c>
      <c r="P109" s="37"/>
      <c r="Q109" s="38"/>
      <c r="R109" s="38"/>
      <c r="S109" s="38"/>
      <c r="T109" s="38"/>
      <c r="U109" s="38"/>
      <c r="V109" s="39"/>
    </row>
    <row r="110" spans="1:22">
      <c r="A110" s="37">
        <v>45259</v>
      </c>
      <c r="B110" s="38">
        <v>20.04</v>
      </c>
      <c r="C110" s="38">
        <v>20.04</v>
      </c>
      <c r="D110" s="38">
        <v>19.37</v>
      </c>
      <c r="E110" s="38">
        <v>19.489999999999998</v>
      </c>
      <c r="F110" s="38">
        <v>19.489999999999998</v>
      </c>
      <c r="G110" s="39">
        <v>681800</v>
      </c>
      <c r="P110" s="37"/>
      <c r="Q110" s="38"/>
      <c r="R110" s="38"/>
      <c r="S110" s="38"/>
      <c r="T110" s="38"/>
      <c r="U110" s="38"/>
      <c r="V110" s="39"/>
    </row>
    <row r="111" spans="1:22">
      <c r="A111" s="37">
        <v>45260</v>
      </c>
      <c r="B111" s="38">
        <v>19.309999999999999</v>
      </c>
      <c r="C111" s="38">
        <v>19.350000000000001</v>
      </c>
      <c r="D111" s="38">
        <v>18.940000000000001</v>
      </c>
      <c r="E111" s="38">
        <v>19.239999999999998</v>
      </c>
      <c r="F111" s="38">
        <v>19.239999999999998</v>
      </c>
      <c r="G111" s="39">
        <v>454400</v>
      </c>
      <c r="P111" s="37"/>
      <c r="Q111" s="38"/>
      <c r="R111" s="38"/>
      <c r="S111" s="38"/>
      <c r="T111" s="38"/>
      <c r="U111" s="38"/>
      <c r="V111" s="39"/>
    </row>
    <row r="112" spans="1:22">
      <c r="A112" s="37">
        <v>45261</v>
      </c>
      <c r="B112" s="38">
        <v>19.989999999999998</v>
      </c>
      <c r="C112" s="38">
        <v>20.69</v>
      </c>
      <c r="D112" s="38">
        <v>19.829999999999998</v>
      </c>
      <c r="E112" s="38">
        <v>20.3</v>
      </c>
      <c r="F112" s="38">
        <v>20.3</v>
      </c>
      <c r="G112" s="39">
        <v>620100</v>
      </c>
      <c r="P112" s="37"/>
      <c r="Q112" s="38"/>
      <c r="R112" s="38"/>
      <c r="S112" s="38"/>
      <c r="T112" s="38"/>
      <c r="U112" s="38"/>
      <c r="V112" s="39"/>
    </row>
    <row r="113" spans="1:22">
      <c r="A113" s="37">
        <v>45264</v>
      </c>
      <c r="B113" s="38">
        <v>23.32</v>
      </c>
      <c r="C113" s="38">
        <v>23.76</v>
      </c>
      <c r="D113" s="38">
        <v>22.77</v>
      </c>
      <c r="E113" s="38">
        <v>23.42</v>
      </c>
      <c r="F113" s="38">
        <v>23.42</v>
      </c>
      <c r="G113" s="39">
        <v>1225300</v>
      </c>
      <c r="P113" s="37"/>
      <c r="Q113" s="38"/>
      <c r="R113" s="38"/>
      <c r="S113" s="38"/>
      <c r="T113" s="38"/>
      <c r="U113" s="38"/>
      <c r="V113" s="39"/>
    </row>
    <row r="114" spans="1:22">
      <c r="A114" s="37">
        <v>45265</v>
      </c>
      <c r="B114" s="38">
        <v>23.96</v>
      </c>
      <c r="C114" s="38">
        <v>26</v>
      </c>
      <c r="D114" s="38">
        <v>23.68</v>
      </c>
      <c r="E114" s="38">
        <v>25.73</v>
      </c>
      <c r="F114" s="38">
        <v>25.73</v>
      </c>
      <c r="G114" s="39">
        <v>1456700</v>
      </c>
      <c r="P114" s="37"/>
      <c r="Q114" s="38"/>
      <c r="R114" s="38"/>
      <c r="S114" s="38"/>
      <c r="T114" s="38"/>
      <c r="U114" s="38"/>
      <c r="V114" s="39"/>
    </row>
    <row r="115" spans="1:22">
      <c r="A115" s="37">
        <v>45266</v>
      </c>
      <c r="B115" s="38">
        <v>26.24</v>
      </c>
      <c r="C115" s="38">
        <v>26.27</v>
      </c>
      <c r="D115" s="38">
        <v>25.57</v>
      </c>
      <c r="E115" s="38">
        <v>25.62</v>
      </c>
      <c r="F115" s="38">
        <v>25.62</v>
      </c>
      <c r="G115" s="39">
        <v>891000</v>
      </c>
      <c r="P115" s="37"/>
      <c r="Q115" s="38"/>
      <c r="R115" s="38"/>
      <c r="S115" s="38"/>
      <c r="T115" s="38"/>
      <c r="U115" s="38"/>
      <c r="V115" s="39"/>
    </row>
    <row r="116" spans="1:22">
      <c r="A116" s="37">
        <v>45267</v>
      </c>
      <c r="B116" s="38">
        <v>25.3</v>
      </c>
      <c r="C116" s="38">
        <v>25.8</v>
      </c>
      <c r="D116" s="38">
        <v>24.78</v>
      </c>
      <c r="E116" s="38">
        <v>25.04</v>
      </c>
      <c r="F116" s="38">
        <v>25.04</v>
      </c>
      <c r="G116" s="39">
        <v>780700</v>
      </c>
      <c r="P116" s="37"/>
      <c r="Q116" s="38"/>
      <c r="R116" s="38"/>
      <c r="S116" s="38"/>
      <c r="T116" s="38"/>
      <c r="U116" s="38"/>
      <c r="V116" s="39"/>
    </row>
    <row r="117" spans="1:22">
      <c r="A117" s="37">
        <v>45268</v>
      </c>
      <c r="B117" s="38">
        <v>25.49</v>
      </c>
      <c r="C117" s="38">
        <v>26.49</v>
      </c>
      <c r="D117" s="38">
        <v>25.45</v>
      </c>
      <c r="E117" s="38">
        <v>26.3</v>
      </c>
      <c r="F117" s="38">
        <v>26.3</v>
      </c>
      <c r="G117" s="39">
        <v>862300</v>
      </c>
      <c r="P117" s="37"/>
      <c r="Q117" s="38"/>
      <c r="R117" s="38"/>
      <c r="S117" s="38"/>
      <c r="T117" s="38"/>
      <c r="U117" s="38"/>
      <c r="V117" s="39"/>
    </row>
    <row r="118" spans="1:22">
      <c r="A118" s="37">
        <v>45271</v>
      </c>
      <c r="B118" s="38">
        <v>23.24</v>
      </c>
      <c r="C118" s="38">
        <v>23.43</v>
      </c>
      <c r="D118" s="38">
        <v>21.15</v>
      </c>
      <c r="E118" s="38">
        <v>21.92</v>
      </c>
      <c r="F118" s="38">
        <v>21.92</v>
      </c>
      <c r="G118" s="39">
        <v>1576100</v>
      </c>
      <c r="P118" s="37"/>
      <c r="Q118" s="38"/>
      <c r="R118" s="38"/>
      <c r="S118" s="38"/>
      <c r="T118" s="38"/>
      <c r="U118" s="38"/>
      <c r="V118" s="39"/>
    </row>
    <row r="119" spans="1:22">
      <c r="A119" s="37">
        <v>45272</v>
      </c>
      <c r="B119" s="38">
        <v>22.87</v>
      </c>
      <c r="C119" s="38">
        <v>22.91</v>
      </c>
      <c r="D119" s="38">
        <v>21.7</v>
      </c>
      <c r="E119" s="38">
        <v>22.3</v>
      </c>
      <c r="F119" s="38">
        <v>22.3</v>
      </c>
      <c r="G119" s="39">
        <v>894300</v>
      </c>
      <c r="P119" s="37"/>
      <c r="Q119" s="38"/>
      <c r="R119" s="38"/>
      <c r="S119" s="38"/>
      <c r="T119" s="38"/>
      <c r="U119" s="38"/>
      <c r="V119" s="39"/>
    </row>
    <row r="120" spans="1:22">
      <c r="A120" s="37">
        <v>45273</v>
      </c>
      <c r="B120" s="38">
        <v>22.55</v>
      </c>
      <c r="C120" s="38">
        <v>24.32</v>
      </c>
      <c r="D120" s="38">
        <v>22.48</v>
      </c>
      <c r="E120" s="38">
        <v>24.17</v>
      </c>
      <c r="F120" s="38">
        <v>24.17</v>
      </c>
      <c r="G120" s="39">
        <v>1931700</v>
      </c>
      <c r="P120" s="37"/>
      <c r="Q120" s="38"/>
      <c r="R120" s="38"/>
      <c r="S120" s="38"/>
      <c r="T120" s="38"/>
      <c r="U120" s="38"/>
      <c r="V120" s="39"/>
    </row>
    <row r="121" spans="1:22">
      <c r="A121" s="37">
        <v>45274</v>
      </c>
      <c r="B121" s="38">
        <v>23.85</v>
      </c>
      <c r="C121" s="38">
        <v>24.75</v>
      </c>
      <c r="D121" s="38">
        <v>23.35</v>
      </c>
      <c r="E121" s="38">
        <v>24.27</v>
      </c>
      <c r="F121" s="38">
        <v>24.27</v>
      </c>
      <c r="G121" s="39">
        <v>754700</v>
      </c>
      <c r="P121" s="35"/>
      <c r="Q121" s="36"/>
      <c r="R121" s="36"/>
      <c r="S121" s="36"/>
      <c r="T121" s="36"/>
      <c r="U121" s="36"/>
      <c r="V121" s="36"/>
    </row>
    <row r="122" spans="1:22">
      <c r="A122" s="37">
        <v>45275</v>
      </c>
      <c r="B122" s="38">
        <v>23.32</v>
      </c>
      <c r="C122" s="38">
        <v>23.42</v>
      </c>
      <c r="D122" s="38">
        <v>22.73</v>
      </c>
      <c r="E122" s="38">
        <v>23.31</v>
      </c>
      <c r="F122" s="38">
        <v>23.31</v>
      </c>
      <c r="G122" s="39">
        <v>1218700</v>
      </c>
      <c r="P122" s="34"/>
      <c r="Q122" s="34"/>
      <c r="R122" s="34"/>
      <c r="S122" s="34"/>
      <c r="T122" s="34"/>
      <c r="U122" s="34"/>
      <c r="V122" s="34"/>
    </row>
    <row r="123" spans="1:22">
      <c r="A123" s="37">
        <v>45278</v>
      </c>
      <c r="B123" s="38">
        <v>22.52</v>
      </c>
      <c r="C123" s="38">
        <v>23.12</v>
      </c>
      <c r="D123" s="38">
        <v>22.04</v>
      </c>
      <c r="E123" s="38">
        <v>23.08</v>
      </c>
      <c r="F123" s="38">
        <v>23.08</v>
      </c>
      <c r="G123" s="39">
        <v>854700</v>
      </c>
    </row>
    <row r="124" spans="1:22">
      <c r="A124" s="37">
        <v>45279</v>
      </c>
      <c r="B124" s="38">
        <v>23.87</v>
      </c>
      <c r="C124" s="38">
        <v>23.87</v>
      </c>
      <c r="D124" s="38">
        <v>22.77</v>
      </c>
      <c r="E124" s="38">
        <v>23.29</v>
      </c>
      <c r="F124" s="38">
        <v>23.29</v>
      </c>
      <c r="G124" s="39">
        <v>847900</v>
      </c>
    </row>
    <row r="125" spans="1:22">
      <c r="A125" s="37">
        <v>45280</v>
      </c>
      <c r="B125" s="38">
        <v>25.38</v>
      </c>
      <c r="C125" s="38">
        <v>25.74</v>
      </c>
      <c r="D125" s="38">
        <v>24.54</v>
      </c>
      <c r="E125" s="38">
        <v>24.76</v>
      </c>
      <c r="F125" s="38">
        <v>24.76</v>
      </c>
      <c r="G125" s="39">
        <v>1223100</v>
      </c>
    </row>
    <row r="126" spans="1:22">
      <c r="A126" s="37">
        <v>45281</v>
      </c>
      <c r="B126" s="38">
        <v>25.18</v>
      </c>
      <c r="C126" s="38">
        <v>25.25</v>
      </c>
      <c r="D126" s="38">
        <v>24.59</v>
      </c>
      <c r="E126" s="38">
        <v>25.03</v>
      </c>
      <c r="F126" s="38">
        <v>25.03</v>
      </c>
      <c r="G126" s="39">
        <v>1009900</v>
      </c>
    </row>
    <row r="127" spans="1:22">
      <c r="A127" s="37">
        <v>45282</v>
      </c>
      <c r="B127" s="38">
        <v>24.5</v>
      </c>
      <c r="C127" s="38">
        <v>25.33</v>
      </c>
      <c r="D127" s="38">
        <v>24.5</v>
      </c>
      <c r="E127" s="38">
        <v>24.95</v>
      </c>
      <c r="F127" s="38">
        <v>24.95</v>
      </c>
      <c r="G127" s="39">
        <v>676700</v>
      </c>
    </row>
    <row r="128" spans="1:22">
      <c r="A128" s="37">
        <v>45286</v>
      </c>
      <c r="B128" s="38">
        <v>23.74</v>
      </c>
      <c r="C128" s="38">
        <v>23.76</v>
      </c>
      <c r="D128" s="38">
        <v>22.52</v>
      </c>
      <c r="E128" s="38">
        <v>23.07</v>
      </c>
      <c r="F128" s="38">
        <v>23.07</v>
      </c>
      <c r="G128" s="39">
        <v>1395100</v>
      </c>
    </row>
    <row r="129" spans="1:7">
      <c r="A129" s="37">
        <v>45287</v>
      </c>
      <c r="B129" s="38">
        <v>24.04</v>
      </c>
      <c r="C129" s="38">
        <v>24.72</v>
      </c>
      <c r="D129" s="38">
        <v>23.81</v>
      </c>
      <c r="E129" s="38">
        <v>24.64</v>
      </c>
      <c r="F129" s="38">
        <v>24.64</v>
      </c>
      <c r="G129" s="39">
        <v>1122200</v>
      </c>
    </row>
    <row r="130" spans="1:7">
      <c r="A130" s="37">
        <v>45288</v>
      </c>
      <c r="B130" s="38">
        <v>23.89</v>
      </c>
      <c r="C130" s="38">
        <v>23.89</v>
      </c>
      <c r="D130" s="38">
        <v>23.1</v>
      </c>
      <c r="E130" s="38">
        <v>23.38</v>
      </c>
      <c r="F130" s="38">
        <v>23.38</v>
      </c>
      <c r="G130" s="39">
        <v>1060700</v>
      </c>
    </row>
    <row r="131" spans="1:7">
      <c r="A131" s="37">
        <v>45289</v>
      </c>
      <c r="B131" s="38">
        <v>23.76</v>
      </c>
      <c r="C131" s="38">
        <v>23.99</v>
      </c>
      <c r="D131" s="38">
        <v>22</v>
      </c>
      <c r="E131" s="38">
        <v>22.76</v>
      </c>
      <c r="F131" s="38">
        <v>22.76</v>
      </c>
      <c r="G131" s="39">
        <v>1073300</v>
      </c>
    </row>
    <row r="132" spans="1:7">
      <c r="A132" s="12">
        <v>45293</v>
      </c>
      <c r="B132">
        <v>26.950001</v>
      </c>
      <c r="C132">
        <v>27.059999000000001</v>
      </c>
      <c r="D132">
        <v>25.65</v>
      </c>
      <c r="E132">
        <v>25.719999000000001</v>
      </c>
      <c r="F132">
        <v>25.719999000000001</v>
      </c>
      <c r="G132">
        <v>1088300</v>
      </c>
    </row>
    <row r="133" spans="1:7">
      <c r="A133" s="12">
        <v>45294</v>
      </c>
      <c r="B133">
        <v>22.5</v>
      </c>
      <c r="C133">
        <v>24.18</v>
      </c>
      <c r="D133">
        <v>22.41</v>
      </c>
      <c r="E133">
        <v>23.309999000000001</v>
      </c>
      <c r="F133">
        <v>23.309999000000001</v>
      </c>
      <c r="G133">
        <v>1612000</v>
      </c>
    </row>
    <row r="134" spans="1:7">
      <c r="A134" s="12">
        <v>45295</v>
      </c>
      <c r="B134">
        <v>23.93</v>
      </c>
      <c r="C134">
        <v>25.52</v>
      </c>
      <c r="D134">
        <v>23.74</v>
      </c>
      <c r="E134">
        <v>24.83</v>
      </c>
      <c r="F134">
        <v>24.83</v>
      </c>
      <c r="G134">
        <v>831800</v>
      </c>
    </row>
    <row r="135" spans="1:7">
      <c r="A135" s="12">
        <v>45296</v>
      </c>
      <c r="B135">
        <v>24.51</v>
      </c>
      <c r="C135">
        <v>24.950001</v>
      </c>
      <c r="D135">
        <v>23.450001</v>
      </c>
      <c r="E135">
        <v>24.57</v>
      </c>
      <c r="F135">
        <v>24.57</v>
      </c>
      <c r="G135">
        <v>836400</v>
      </c>
    </row>
    <row r="136" spans="1:7">
      <c r="A136" s="12">
        <v>45299</v>
      </c>
      <c r="B136">
        <v>25.629999000000002</v>
      </c>
      <c r="C136">
        <v>28.25</v>
      </c>
      <c r="D136">
        <v>25.273001000000001</v>
      </c>
      <c r="E136">
        <v>27.719999000000001</v>
      </c>
      <c r="F136">
        <v>27.719999000000001</v>
      </c>
      <c r="G136">
        <v>1865200</v>
      </c>
    </row>
    <row r="137" spans="1:7">
      <c r="A137" s="12">
        <v>45300</v>
      </c>
      <c r="B137">
        <v>27.65</v>
      </c>
      <c r="C137">
        <v>27.889999</v>
      </c>
      <c r="D137">
        <v>27.120000999999998</v>
      </c>
      <c r="E137">
        <v>27.469999000000001</v>
      </c>
      <c r="F137">
        <v>27.469999000000001</v>
      </c>
      <c r="G137">
        <v>1363400</v>
      </c>
    </row>
    <row r="138" spans="1:7">
      <c r="A138" s="12">
        <v>45301</v>
      </c>
      <c r="B138">
        <v>25.73</v>
      </c>
      <c r="C138">
        <v>27.389999</v>
      </c>
      <c r="D138">
        <v>24.959999</v>
      </c>
      <c r="E138">
        <v>26.690000999999999</v>
      </c>
      <c r="F138">
        <v>26.690000999999999</v>
      </c>
      <c r="G138">
        <v>2076400</v>
      </c>
    </row>
    <row r="139" spans="1:7">
      <c r="A139" s="12">
        <v>45302</v>
      </c>
      <c r="B139">
        <v>28.709999</v>
      </c>
      <c r="C139">
        <v>30.1</v>
      </c>
      <c r="D139">
        <v>25.75</v>
      </c>
      <c r="E139">
        <v>26.66</v>
      </c>
      <c r="F139">
        <v>26.66</v>
      </c>
      <c r="G139">
        <v>3750800</v>
      </c>
    </row>
    <row r="140" spans="1:7">
      <c r="A140" s="12">
        <v>45303</v>
      </c>
      <c r="B140">
        <v>26</v>
      </c>
      <c r="C140">
        <v>26.114999999999998</v>
      </c>
      <c r="D140">
        <v>22.85</v>
      </c>
      <c r="E140">
        <v>23.440000999999999</v>
      </c>
      <c r="F140">
        <v>23.440000999999999</v>
      </c>
      <c r="G140">
        <v>2496800</v>
      </c>
    </row>
    <row r="141" spans="1:7">
      <c r="A141" s="12">
        <v>45307</v>
      </c>
      <c r="B141">
        <v>22.77</v>
      </c>
      <c r="C141">
        <v>23.299999</v>
      </c>
      <c r="D141">
        <v>21.799999</v>
      </c>
      <c r="E141">
        <v>23.190000999999999</v>
      </c>
      <c r="F141">
        <v>23.190000999999999</v>
      </c>
      <c r="G141">
        <v>1397300</v>
      </c>
    </row>
    <row r="142" spans="1:7">
      <c r="A142" s="12">
        <v>45308</v>
      </c>
      <c r="B142">
        <v>22.309999000000001</v>
      </c>
      <c r="C142">
        <v>22.806000000000001</v>
      </c>
      <c r="D142">
        <v>22</v>
      </c>
      <c r="E142">
        <v>22.67</v>
      </c>
      <c r="F142">
        <v>22.67</v>
      </c>
      <c r="G142">
        <v>569900</v>
      </c>
    </row>
    <row r="143" spans="1:7">
      <c r="A143" s="12">
        <v>45309</v>
      </c>
      <c r="B143">
        <v>22.35</v>
      </c>
      <c r="C143">
        <v>22.709999</v>
      </c>
      <c r="D143">
        <v>20.27</v>
      </c>
      <c r="E143">
        <v>20.629999000000002</v>
      </c>
      <c r="F143">
        <v>20.629999000000002</v>
      </c>
      <c r="G143">
        <v>1548500</v>
      </c>
    </row>
    <row r="144" spans="1:7">
      <c r="A144" s="12">
        <v>45310</v>
      </c>
      <c r="B144">
        <v>20.780000999999999</v>
      </c>
      <c r="C144">
        <v>21.83</v>
      </c>
      <c r="D144">
        <v>20</v>
      </c>
      <c r="E144">
        <v>21.35</v>
      </c>
      <c r="F144">
        <v>21.35</v>
      </c>
      <c r="G144">
        <v>973400</v>
      </c>
    </row>
    <row r="145" spans="1:7">
      <c r="A145" s="12">
        <v>45313</v>
      </c>
      <c r="B145">
        <v>20.219999000000001</v>
      </c>
      <c r="C145">
        <v>20.48</v>
      </c>
      <c r="D145">
        <v>19</v>
      </c>
      <c r="E145">
        <v>19.870000999999998</v>
      </c>
      <c r="F145">
        <v>19.870000999999998</v>
      </c>
      <c r="G145">
        <v>1347400</v>
      </c>
    </row>
    <row r="146" spans="1:7">
      <c r="A146" s="12">
        <v>45314</v>
      </c>
      <c r="B146">
        <v>18.5</v>
      </c>
      <c r="C146">
        <v>19.329999999999998</v>
      </c>
      <c r="D146">
        <v>18.209999</v>
      </c>
      <c r="E146">
        <v>18.899999999999999</v>
      </c>
      <c r="F146">
        <v>18.899999999999999</v>
      </c>
      <c r="G146">
        <v>943100</v>
      </c>
    </row>
    <row r="147" spans="1:7">
      <c r="A147" s="12">
        <v>45315</v>
      </c>
      <c r="B147">
        <v>19.649999999999999</v>
      </c>
      <c r="C147">
        <v>19.850000000000001</v>
      </c>
      <c r="D147">
        <v>19.120000999999998</v>
      </c>
      <c r="E147">
        <v>19.219999000000001</v>
      </c>
      <c r="F147">
        <v>19.219999000000001</v>
      </c>
      <c r="G147">
        <v>757900</v>
      </c>
    </row>
    <row r="148" spans="1:7">
      <c r="A148" s="12">
        <v>45316</v>
      </c>
      <c r="B148">
        <v>19.620000999999998</v>
      </c>
      <c r="C148">
        <v>19.739999999999998</v>
      </c>
      <c r="D148">
        <v>19.200001</v>
      </c>
      <c r="E148">
        <v>19.469999000000001</v>
      </c>
      <c r="F148">
        <v>19.469999000000001</v>
      </c>
      <c r="G148">
        <v>511800</v>
      </c>
    </row>
    <row r="149" spans="1:7">
      <c r="A149" s="12">
        <v>45317</v>
      </c>
      <c r="B149">
        <v>20.639999</v>
      </c>
      <c r="C149">
        <v>21.839001</v>
      </c>
      <c r="D149">
        <v>20.639999</v>
      </c>
      <c r="E149">
        <v>21.59</v>
      </c>
      <c r="F149">
        <v>21.59</v>
      </c>
      <c r="G149">
        <v>1376500</v>
      </c>
    </row>
    <row r="150" spans="1:7">
      <c r="A150" s="12">
        <v>45320</v>
      </c>
      <c r="B150">
        <v>21.5</v>
      </c>
      <c r="C150">
        <v>22.940000999999999</v>
      </c>
      <c r="D150">
        <v>21.341999000000001</v>
      </c>
      <c r="E150">
        <v>22.809999000000001</v>
      </c>
      <c r="F150">
        <v>22.809999000000001</v>
      </c>
      <c r="G150">
        <v>1069400</v>
      </c>
    </row>
    <row r="151" spans="1:7">
      <c r="A151" s="12">
        <v>45321</v>
      </c>
      <c r="B151">
        <v>22.98</v>
      </c>
      <c r="C151">
        <v>23.32</v>
      </c>
      <c r="D151">
        <v>22.85</v>
      </c>
      <c r="E151">
        <v>23.200001</v>
      </c>
      <c r="F151">
        <v>23.200001</v>
      </c>
      <c r="G151">
        <v>602400</v>
      </c>
    </row>
    <row r="152" spans="1:7">
      <c r="A152" s="12">
        <v>45322</v>
      </c>
      <c r="B152">
        <v>22.23</v>
      </c>
      <c r="C152">
        <v>23.41</v>
      </c>
      <c r="D152">
        <v>22</v>
      </c>
      <c r="E152">
        <v>22.09</v>
      </c>
      <c r="F152">
        <v>22.09</v>
      </c>
      <c r="G152">
        <v>931800</v>
      </c>
    </row>
    <row r="153" spans="1:7">
      <c r="A153" s="12">
        <v>45323</v>
      </c>
      <c r="B153">
        <v>21.889999</v>
      </c>
      <c r="C153">
        <v>22.83</v>
      </c>
      <c r="D153">
        <v>21.879999000000002</v>
      </c>
      <c r="E153">
        <v>22.58</v>
      </c>
      <c r="F153">
        <v>22.58</v>
      </c>
      <c r="G153">
        <v>638700</v>
      </c>
    </row>
    <row r="154" spans="1:7">
      <c r="A154" s="12">
        <v>45324</v>
      </c>
      <c r="B154">
        <v>22.23</v>
      </c>
      <c r="C154">
        <v>23.040001</v>
      </c>
      <c r="D154">
        <v>22.219999000000001</v>
      </c>
      <c r="E154">
        <v>22.49</v>
      </c>
      <c r="F154">
        <v>22.49</v>
      </c>
      <c r="G154">
        <v>713500</v>
      </c>
    </row>
    <row r="155" spans="1:7">
      <c r="A155" s="12">
        <v>45327</v>
      </c>
      <c r="B155">
        <v>22.9</v>
      </c>
      <c r="C155">
        <v>22.93</v>
      </c>
      <c r="D155">
        <v>21.73</v>
      </c>
      <c r="E155">
        <v>21.809999000000001</v>
      </c>
      <c r="F155">
        <v>21.809999000000001</v>
      </c>
      <c r="G155">
        <v>890800</v>
      </c>
    </row>
    <row r="156" spans="1:7">
      <c r="A156" s="12">
        <v>45328</v>
      </c>
      <c r="B156">
        <v>22.34</v>
      </c>
      <c r="C156">
        <v>22.893999000000001</v>
      </c>
      <c r="D156">
        <v>22.299999</v>
      </c>
      <c r="E156">
        <v>22.59</v>
      </c>
      <c r="F156">
        <v>22.59</v>
      </c>
      <c r="G156">
        <v>787200</v>
      </c>
    </row>
    <row r="157" spans="1:7">
      <c r="A157" s="12">
        <v>45329</v>
      </c>
      <c r="B157">
        <v>22.52</v>
      </c>
      <c r="C157">
        <v>23.83</v>
      </c>
      <c r="D157">
        <v>22.34</v>
      </c>
      <c r="E157">
        <v>23.709999</v>
      </c>
      <c r="F157">
        <v>23.709999</v>
      </c>
      <c r="G157">
        <v>1113100</v>
      </c>
    </row>
    <row r="158" spans="1:7">
      <c r="A158" s="12">
        <v>45330</v>
      </c>
      <c r="B158">
        <v>24.65</v>
      </c>
      <c r="C158">
        <v>25.280000999999999</v>
      </c>
      <c r="D158">
        <v>24.43</v>
      </c>
      <c r="E158">
        <v>25.139999</v>
      </c>
      <c r="F158">
        <v>25.139999</v>
      </c>
      <c r="G158">
        <v>1386100</v>
      </c>
    </row>
    <row r="159" spans="1:7">
      <c r="A159" s="12">
        <v>45331</v>
      </c>
      <c r="B159">
        <v>26.799999</v>
      </c>
      <c r="C159">
        <v>28.120000999999998</v>
      </c>
      <c r="D159">
        <v>26.57</v>
      </c>
      <c r="E159">
        <v>27.34</v>
      </c>
      <c r="F159">
        <v>27.34</v>
      </c>
      <c r="G159">
        <v>1795500</v>
      </c>
    </row>
    <row r="160" spans="1:7">
      <c r="A160" s="12">
        <v>45334</v>
      </c>
      <c r="B160">
        <v>28.120000999999998</v>
      </c>
      <c r="C160">
        <v>30.624001</v>
      </c>
      <c r="D160">
        <v>28.07</v>
      </c>
      <c r="E160">
        <v>30.41</v>
      </c>
      <c r="F160">
        <v>30.41</v>
      </c>
      <c r="G160">
        <v>2043700</v>
      </c>
    </row>
    <row r="161" spans="1:7">
      <c r="A161" s="12">
        <v>45335</v>
      </c>
      <c r="B161">
        <v>28.93</v>
      </c>
      <c r="C161">
        <v>29.629999000000002</v>
      </c>
      <c r="D161">
        <v>28.200001</v>
      </c>
      <c r="E161">
        <v>29.629999000000002</v>
      </c>
      <c r="F161">
        <v>29.629999000000002</v>
      </c>
      <c r="G161">
        <v>2012800</v>
      </c>
    </row>
    <row r="162" spans="1:7">
      <c r="A162" s="12">
        <v>45336</v>
      </c>
      <c r="B162">
        <v>32.409999999999997</v>
      </c>
      <c r="C162">
        <v>32.720001000000003</v>
      </c>
      <c r="D162">
        <v>31.704999999999998</v>
      </c>
      <c r="E162">
        <v>32.340000000000003</v>
      </c>
      <c r="F162">
        <v>32.340000000000003</v>
      </c>
      <c r="G162">
        <v>2238300</v>
      </c>
    </row>
    <row r="163" spans="1:7">
      <c r="A163" s="12">
        <v>45337</v>
      </c>
      <c r="B163">
        <v>33.159999999999997</v>
      </c>
      <c r="C163">
        <v>33.700001</v>
      </c>
      <c r="D163">
        <v>32.099997999999999</v>
      </c>
      <c r="E163">
        <v>32.290000999999997</v>
      </c>
      <c r="F163">
        <v>32.290000999999997</v>
      </c>
      <c r="G163">
        <v>1722700</v>
      </c>
    </row>
    <row r="164" spans="1:7">
      <c r="A164" s="12">
        <v>45338</v>
      </c>
      <c r="B164">
        <v>32.889999000000003</v>
      </c>
      <c r="C164">
        <v>33.18</v>
      </c>
      <c r="D164">
        <v>32.080002</v>
      </c>
      <c r="E164">
        <v>32.43</v>
      </c>
      <c r="F164">
        <v>32.43</v>
      </c>
      <c r="G164">
        <v>1144300</v>
      </c>
    </row>
    <row r="165" spans="1:7">
      <c r="A165" s="12">
        <v>45342</v>
      </c>
      <c r="B165">
        <v>32.970001000000003</v>
      </c>
      <c r="C165">
        <v>33.029998999999997</v>
      </c>
      <c r="D165">
        <v>30.950001</v>
      </c>
      <c r="E165">
        <v>32.529998999999997</v>
      </c>
      <c r="F165">
        <v>32.529998999999997</v>
      </c>
      <c r="G165">
        <v>1634100</v>
      </c>
    </row>
    <row r="166" spans="1:7">
      <c r="A166" s="12">
        <v>45343</v>
      </c>
      <c r="B166">
        <v>30.93</v>
      </c>
      <c r="C166">
        <v>31.677</v>
      </c>
      <c r="D166">
        <v>30.709999</v>
      </c>
      <c r="E166">
        <v>31.139999</v>
      </c>
      <c r="F166">
        <v>31.139999</v>
      </c>
      <c r="G166">
        <v>1274600</v>
      </c>
    </row>
    <row r="167" spans="1:7">
      <c r="A167" s="12">
        <v>45344</v>
      </c>
      <c r="B167">
        <v>31.25</v>
      </c>
      <c r="C167">
        <v>32.5</v>
      </c>
      <c r="D167">
        <v>31.139999</v>
      </c>
      <c r="E167">
        <v>32.369999</v>
      </c>
      <c r="F167">
        <v>32.369999</v>
      </c>
      <c r="G167">
        <v>1117500</v>
      </c>
    </row>
    <row r="168" spans="1:7">
      <c r="A168" s="12">
        <v>45345</v>
      </c>
      <c r="B168">
        <v>31.26</v>
      </c>
      <c r="C168">
        <v>31.426000999999999</v>
      </c>
      <c r="D168">
        <v>30.58</v>
      </c>
      <c r="E168">
        <v>31.200001</v>
      </c>
      <c r="F168">
        <v>31.200001</v>
      </c>
      <c r="G168">
        <v>947300</v>
      </c>
    </row>
    <row r="169" spans="1:7">
      <c r="A169" s="12">
        <v>45348</v>
      </c>
      <c r="B169">
        <v>31.51</v>
      </c>
      <c r="C169">
        <v>36</v>
      </c>
      <c r="D169">
        <v>31.475000000000001</v>
      </c>
      <c r="E169">
        <v>35.43</v>
      </c>
      <c r="F169">
        <v>35.43</v>
      </c>
      <c r="G169">
        <v>2723000</v>
      </c>
    </row>
    <row r="170" spans="1:7">
      <c r="A170" s="12">
        <v>45349</v>
      </c>
      <c r="B170">
        <v>38.389999000000003</v>
      </c>
      <c r="C170">
        <v>39.349997999999999</v>
      </c>
      <c r="D170">
        <v>37.580002</v>
      </c>
      <c r="E170">
        <v>38.610000999999997</v>
      </c>
      <c r="F170">
        <v>38.610000999999997</v>
      </c>
      <c r="G170">
        <v>2902800</v>
      </c>
    </row>
    <row r="171" spans="1:7">
      <c r="A171" s="12">
        <v>45350</v>
      </c>
      <c r="B171">
        <v>42.830002</v>
      </c>
      <c r="C171">
        <v>48.244999</v>
      </c>
      <c r="D171">
        <v>41.540999999999997</v>
      </c>
      <c r="E171">
        <v>43.09</v>
      </c>
      <c r="F171">
        <v>43.09</v>
      </c>
      <c r="G171">
        <v>8133000</v>
      </c>
    </row>
    <row r="172" spans="1:7">
      <c r="A172" s="12">
        <v>45351</v>
      </c>
      <c r="B172">
        <v>45.029998999999997</v>
      </c>
      <c r="C172">
        <v>45.279998999999997</v>
      </c>
      <c r="D172">
        <v>42.400002000000001</v>
      </c>
      <c r="E172">
        <v>43.900002000000001</v>
      </c>
      <c r="F172">
        <v>43.900002000000001</v>
      </c>
      <c r="G172">
        <v>6235900</v>
      </c>
    </row>
    <row r="173" spans="1:7">
      <c r="A173" s="12">
        <v>45352</v>
      </c>
      <c r="B173">
        <v>44.52</v>
      </c>
      <c r="C173">
        <v>45.700001</v>
      </c>
      <c r="D173">
        <v>42.619999</v>
      </c>
      <c r="E173">
        <v>45.380001</v>
      </c>
      <c r="F173">
        <v>45.380001</v>
      </c>
      <c r="G173">
        <v>3410400</v>
      </c>
    </row>
    <row r="174" spans="1:7">
      <c r="A174" s="12">
        <v>45355</v>
      </c>
      <c r="B174">
        <v>49.009998000000003</v>
      </c>
      <c r="C174">
        <v>52.599997999999999</v>
      </c>
      <c r="D174">
        <v>48.560001</v>
      </c>
      <c r="E174">
        <v>52.07</v>
      </c>
      <c r="F174">
        <v>52.07</v>
      </c>
      <c r="G174">
        <v>6641700</v>
      </c>
    </row>
    <row r="175" spans="1:7">
      <c r="A175" s="12">
        <v>45356</v>
      </c>
      <c r="B175">
        <v>52</v>
      </c>
      <c r="C175">
        <v>54.84</v>
      </c>
      <c r="D175">
        <v>39.610000999999997</v>
      </c>
      <c r="E175">
        <v>43.110000999999997</v>
      </c>
      <c r="F175">
        <v>43.110000999999997</v>
      </c>
      <c r="G175">
        <v>9504100</v>
      </c>
    </row>
    <row r="176" spans="1:7">
      <c r="A176" s="12">
        <v>45357</v>
      </c>
      <c r="B176">
        <v>49.810001</v>
      </c>
      <c r="C176">
        <v>50.849997999999999</v>
      </c>
      <c r="D176">
        <v>47.549999</v>
      </c>
      <c r="E176">
        <v>50.060001</v>
      </c>
      <c r="F176">
        <v>50.060001</v>
      </c>
      <c r="G176">
        <v>5127200</v>
      </c>
    </row>
    <row r="177" spans="1:7">
      <c r="A177" s="12">
        <v>45358</v>
      </c>
      <c r="B177">
        <v>50.73</v>
      </c>
      <c r="C177">
        <v>51.849997999999999</v>
      </c>
      <c r="D177">
        <v>49.599997999999999</v>
      </c>
      <c r="E177">
        <v>51.16</v>
      </c>
      <c r="F177">
        <v>51.16</v>
      </c>
      <c r="G177">
        <v>3156500</v>
      </c>
    </row>
    <row r="178" spans="1:7">
      <c r="A178" s="12">
        <v>45359</v>
      </c>
      <c r="B178">
        <v>51.849997999999999</v>
      </c>
      <c r="C178">
        <v>55.238998000000002</v>
      </c>
      <c r="D178">
        <v>48.779998999999997</v>
      </c>
      <c r="E178">
        <v>53.27</v>
      </c>
      <c r="F178">
        <v>53.27</v>
      </c>
      <c r="G178">
        <v>5398000</v>
      </c>
    </row>
    <row r="179" spans="1:7">
      <c r="A179" s="12">
        <v>45362</v>
      </c>
      <c r="B179">
        <v>58.200001</v>
      </c>
      <c r="C179">
        <v>59.07</v>
      </c>
      <c r="D179">
        <v>56.360000999999997</v>
      </c>
      <c r="E179">
        <v>57.919998</v>
      </c>
      <c r="F179">
        <v>57.919998</v>
      </c>
      <c r="G179">
        <v>5899600</v>
      </c>
    </row>
    <row r="180" spans="1:7">
      <c r="A180" s="12">
        <v>45363</v>
      </c>
      <c r="B180">
        <v>58.07</v>
      </c>
      <c r="C180">
        <v>59.509998000000003</v>
      </c>
      <c r="D180">
        <v>52.110000999999997</v>
      </c>
      <c r="E180">
        <v>56.59</v>
      </c>
      <c r="F180">
        <v>56.59</v>
      </c>
      <c r="G180">
        <v>6560400</v>
      </c>
    </row>
    <row r="181" spans="1:7">
      <c r="A181" s="12">
        <v>45364</v>
      </c>
      <c r="B181">
        <v>58.810001</v>
      </c>
      <c r="C181">
        <v>59.740001999999997</v>
      </c>
      <c r="D181">
        <v>57.009998000000003</v>
      </c>
      <c r="E181">
        <v>59.669998</v>
      </c>
      <c r="F181">
        <v>59.669998</v>
      </c>
      <c r="G181">
        <v>4032400</v>
      </c>
    </row>
    <row r="182" spans="1:7">
      <c r="A182" s="12">
        <v>45365</v>
      </c>
      <c r="B182">
        <v>57.990001999999997</v>
      </c>
      <c r="C182">
        <v>58.354999999999997</v>
      </c>
      <c r="D182">
        <v>51.099997999999999</v>
      </c>
      <c r="E182">
        <v>52.82</v>
      </c>
      <c r="F182">
        <v>52.82</v>
      </c>
      <c r="G182">
        <v>6062500</v>
      </c>
    </row>
    <row r="183" spans="1:7">
      <c r="A183" s="12">
        <v>45366</v>
      </c>
      <c r="B183">
        <v>50.279998999999997</v>
      </c>
      <c r="C183">
        <v>54.68</v>
      </c>
      <c r="D183">
        <v>49.720001000000003</v>
      </c>
      <c r="E183">
        <v>52.43</v>
      </c>
      <c r="F183">
        <v>52.43</v>
      </c>
      <c r="G183">
        <v>6211100</v>
      </c>
    </row>
    <row r="184" spans="1:7">
      <c r="A184" s="12">
        <v>45369</v>
      </c>
      <c r="B184">
        <v>50.529998999999997</v>
      </c>
      <c r="C184">
        <v>51.470001000000003</v>
      </c>
      <c r="D184">
        <v>48.25</v>
      </c>
      <c r="E184">
        <v>48.799999</v>
      </c>
      <c r="F184">
        <v>48.799999</v>
      </c>
      <c r="G184">
        <v>4880000</v>
      </c>
    </row>
    <row r="185" spans="1:7">
      <c r="A185" s="12">
        <v>45370</v>
      </c>
      <c r="B185">
        <v>44.299999</v>
      </c>
      <c r="C185">
        <v>47.25</v>
      </c>
      <c r="D185">
        <v>41.889999000000003</v>
      </c>
      <c r="E185">
        <v>45.110000999999997</v>
      </c>
      <c r="F185">
        <v>45.110000999999997</v>
      </c>
      <c r="G185">
        <v>7294000</v>
      </c>
    </row>
    <row r="186" spans="1:7">
      <c r="A186" s="12">
        <v>45371</v>
      </c>
      <c r="B186">
        <v>43.740001999999997</v>
      </c>
      <c r="C186">
        <v>47.509998000000003</v>
      </c>
      <c r="D186">
        <v>41.82</v>
      </c>
      <c r="E186">
        <v>47.25</v>
      </c>
      <c r="F186">
        <v>47.25</v>
      </c>
      <c r="G186">
        <v>6471800</v>
      </c>
    </row>
    <row r="187" spans="1:7">
      <c r="A187" s="12">
        <v>45372</v>
      </c>
      <c r="B187">
        <v>49.59</v>
      </c>
      <c r="C187">
        <v>49.790000999999997</v>
      </c>
      <c r="D187">
        <v>45.619999</v>
      </c>
      <c r="E187">
        <v>46.110000999999997</v>
      </c>
      <c r="F187">
        <v>46.110000999999997</v>
      </c>
      <c r="G187">
        <v>6038300</v>
      </c>
    </row>
    <row r="188" spans="1:7">
      <c r="A188" s="12">
        <v>45373</v>
      </c>
      <c r="B188">
        <v>44.5</v>
      </c>
      <c r="C188">
        <v>44.709999000000003</v>
      </c>
      <c r="D188">
        <v>42.41</v>
      </c>
      <c r="E188">
        <v>44.16</v>
      </c>
      <c r="F188">
        <v>44.16</v>
      </c>
      <c r="G188">
        <v>6033000</v>
      </c>
    </row>
    <row r="189" spans="1:7">
      <c r="A189" s="12">
        <v>45376</v>
      </c>
      <c r="B189">
        <v>48.34</v>
      </c>
      <c r="C189">
        <v>54.215000000000003</v>
      </c>
      <c r="D189">
        <v>48.34</v>
      </c>
      <c r="E189">
        <v>54.060001</v>
      </c>
      <c r="F189">
        <v>54.060001</v>
      </c>
      <c r="G189">
        <v>7978000</v>
      </c>
    </row>
    <row r="190" spans="1:7">
      <c r="A190" s="12">
        <v>45377</v>
      </c>
      <c r="B190">
        <v>53.810001</v>
      </c>
      <c r="C190">
        <v>53.91</v>
      </c>
      <c r="D190">
        <v>51.34</v>
      </c>
      <c r="E190">
        <v>51.490001999999997</v>
      </c>
      <c r="F190">
        <v>51.490001999999997</v>
      </c>
      <c r="G190">
        <v>4445700</v>
      </c>
    </row>
    <row r="191" spans="1:7">
      <c r="A191" s="12">
        <v>45378</v>
      </c>
      <c r="B191">
        <v>54.59</v>
      </c>
      <c r="C191">
        <v>54.849997999999999</v>
      </c>
      <c r="D191">
        <v>49.689999</v>
      </c>
      <c r="E191">
        <v>50.060001</v>
      </c>
      <c r="F191">
        <v>50.060001</v>
      </c>
      <c r="G191">
        <v>5211200</v>
      </c>
    </row>
    <row r="192" spans="1:7">
      <c r="A192" s="12">
        <v>45379</v>
      </c>
      <c r="B192">
        <v>53.59</v>
      </c>
      <c r="C192">
        <v>54.709999000000003</v>
      </c>
      <c r="D192">
        <v>52.779998999999997</v>
      </c>
      <c r="E192">
        <v>53.25</v>
      </c>
      <c r="F192">
        <v>53.25</v>
      </c>
      <c r="G192">
        <v>6171300</v>
      </c>
    </row>
    <row r="193" spans="1:7">
      <c r="A193" s="37">
        <v>45383</v>
      </c>
      <c r="B193" s="38">
        <v>52.03</v>
      </c>
      <c r="C193" s="38">
        <v>52.14</v>
      </c>
      <c r="D193" s="38">
        <v>48.95</v>
      </c>
      <c r="E193" s="38">
        <v>51.57</v>
      </c>
      <c r="F193" s="38">
        <v>44.51</v>
      </c>
      <c r="G193" s="39">
        <v>5876500</v>
      </c>
    </row>
    <row r="194" spans="1:7">
      <c r="A194" s="37">
        <v>45384</v>
      </c>
      <c r="B194" s="38">
        <v>44.21</v>
      </c>
      <c r="C194" s="38">
        <v>46.5</v>
      </c>
      <c r="D194" s="38">
        <v>43.62</v>
      </c>
      <c r="E194" s="38">
        <v>45.73</v>
      </c>
      <c r="F194" s="38">
        <v>39.47</v>
      </c>
      <c r="G194" s="39">
        <v>8003200</v>
      </c>
    </row>
    <row r="195" spans="1:7">
      <c r="A195" s="37">
        <v>45385</v>
      </c>
      <c r="B195" s="38">
        <v>45.5</v>
      </c>
      <c r="C195" s="38">
        <v>47.23</v>
      </c>
      <c r="D195" s="38">
        <v>45.25</v>
      </c>
      <c r="E195" s="38">
        <v>45.56</v>
      </c>
      <c r="F195" s="38">
        <v>39.33</v>
      </c>
      <c r="G195" s="39">
        <v>3287500</v>
      </c>
    </row>
    <row r="196" spans="1:7">
      <c r="A196" s="37">
        <v>45386</v>
      </c>
      <c r="B196" s="38">
        <v>47.6</v>
      </c>
      <c r="C196" s="38">
        <v>50.49</v>
      </c>
      <c r="D196" s="38">
        <v>47.37</v>
      </c>
      <c r="E196" s="38">
        <v>49.17</v>
      </c>
      <c r="F196" s="38">
        <v>42.44</v>
      </c>
      <c r="G196" s="39">
        <v>5448300</v>
      </c>
    </row>
    <row r="197" spans="1:7">
      <c r="A197" s="37">
        <v>45387</v>
      </c>
      <c r="B197" s="38">
        <v>46.89</v>
      </c>
      <c r="C197" s="38">
        <v>49.36</v>
      </c>
      <c r="D197" s="38">
        <v>46.75</v>
      </c>
      <c r="E197" s="38">
        <v>47.45</v>
      </c>
      <c r="F197" s="38">
        <v>40.96</v>
      </c>
      <c r="G197" s="39">
        <v>4706000</v>
      </c>
    </row>
    <row r="198" spans="1:7">
      <c r="A198" s="37">
        <v>45390</v>
      </c>
      <c r="B198" s="38">
        <v>54.49</v>
      </c>
      <c r="C198" s="38">
        <v>54.51</v>
      </c>
      <c r="D198" s="38">
        <v>52.91</v>
      </c>
      <c r="E198" s="38">
        <v>53.74</v>
      </c>
      <c r="F198" s="38">
        <v>46.39</v>
      </c>
      <c r="G198" s="39">
        <v>5466700</v>
      </c>
    </row>
    <row r="199" spans="1:7">
      <c r="A199" s="37">
        <v>45391</v>
      </c>
      <c r="B199" s="38">
        <v>51.97</v>
      </c>
      <c r="C199" s="38">
        <v>52.54</v>
      </c>
      <c r="D199" s="38">
        <v>48.33</v>
      </c>
      <c r="E199" s="38">
        <v>49.45</v>
      </c>
      <c r="F199" s="38">
        <v>42.68</v>
      </c>
      <c r="G199" s="39">
        <v>5242400</v>
      </c>
    </row>
    <row r="200" spans="1:7">
      <c r="A200" s="37">
        <v>45392</v>
      </c>
      <c r="B200" s="38">
        <v>47.44</v>
      </c>
      <c r="C200" s="38">
        <v>51.08</v>
      </c>
      <c r="D200" s="38">
        <v>47.17</v>
      </c>
      <c r="E200" s="38">
        <v>51.08</v>
      </c>
      <c r="F200" s="38">
        <v>44.09</v>
      </c>
      <c r="G200" s="39">
        <v>4968600</v>
      </c>
    </row>
    <row r="201" spans="1:7">
      <c r="A201" s="37">
        <v>45393</v>
      </c>
      <c r="B201" s="38">
        <v>52.09</v>
      </c>
      <c r="C201" s="38">
        <v>52.29</v>
      </c>
      <c r="D201" s="38">
        <v>50.17</v>
      </c>
      <c r="E201" s="38">
        <v>51.74</v>
      </c>
      <c r="F201" s="38">
        <v>44.66</v>
      </c>
      <c r="G201" s="39">
        <v>4621300</v>
      </c>
    </row>
    <row r="202" spans="1:7">
      <c r="A202" s="37">
        <v>45394</v>
      </c>
      <c r="B202" s="38">
        <v>51.01</v>
      </c>
      <c r="C202" s="38">
        <v>51.34</v>
      </c>
      <c r="D202" s="38">
        <v>44.24</v>
      </c>
      <c r="E202" s="38">
        <v>46.14</v>
      </c>
      <c r="F202" s="38">
        <v>39.83</v>
      </c>
      <c r="G202" s="39">
        <v>8171000</v>
      </c>
    </row>
    <row r="203" spans="1:7">
      <c r="A203" s="37">
        <v>45397</v>
      </c>
      <c r="B203" s="38">
        <v>45.58</v>
      </c>
      <c r="C203" s="38">
        <v>45.89</v>
      </c>
      <c r="D203" s="38">
        <v>40</v>
      </c>
      <c r="E203" s="38">
        <v>41.29</v>
      </c>
      <c r="F203" s="38">
        <v>35.64</v>
      </c>
      <c r="G203" s="39">
        <v>7622100</v>
      </c>
    </row>
    <row r="204" spans="1:7">
      <c r="A204" s="37">
        <v>45398</v>
      </c>
      <c r="B204" s="38">
        <v>41.14</v>
      </c>
      <c r="C204" s="38">
        <v>41.38</v>
      </c>
      <c r="D204" s="38">
        <v>39.159999999999997</v>
      </c>
      <c r="E204" s="38">
        <v>40.549999999999997</v>
      </c>
      <c r="F204" s="38">
        <v>35</v>
      </c>
      <c r="G204" s="39">
        <v>5637600</v>
      </c>
    </row>
    <row r="205" spans="1:7">
      <c r="A205" s="37">
        <v>45399</v>
      </c>
      <c r="B205" s="38">
        <v>40</v>
      </c>
      <c r="C205" s="38">
        <v>40.78</v>
      </c>
      <c r="D205" s="38">
        <v>36.409999999999997</v>
      </c>
      <c r="E205" s="38">
        <v>38.08</v>
      </c>
      <c r="F205" s="38">
        <v>32.869999999999997</v>
      </c>
      <c r="G205" s="39">
        <v>8490400</v>
      </c>
    </row>
    <row r="206" spans="1:7">
      <c r="A206" s="37">
        <v>45400</v>
      </c>
      <c r="B206" s="38">
        <v>39.840000000000003</v>
      </c>
      <c r="C206" s="38">
        <v>42.14</v>
      </c>
      <c r="D206" s="38">
        <v>39.200000000000003</v>
      </c>
      <c r="E206" s="38">
        <v>41.31</v>
      </c>
      <c r="F206" s="38">
        <v>35.659999999999997</v>
      </c>
      <c r="G206" s="39">
        <v>6303800</v>
      </c>
    </row>
    <row r="207" spans="1:7">
      <c r="A207" s="37">
        <v>45401</v>
      </c>
      <c r="B207" s="38">
        <v>42.74</v>
      </c>
      <c r="C207" s="38">
        <v>43.35</v>
      </c>
      <c r="D207" s="38">
        <v>41.21</v>
      </c>
      <c r="E207" s="38">
        <v>42.22</v>
      </c>
      <c r="F207" s="38">
        <v>36.44</v>
      </c>
      <c r="G207" s="39">
        <v>5424000</v>
      </c>
    </row>
    <row r="208" spans="1:7">
      <c r="A208" s="37">
        <v>45404</v>
      </c>
      <c r="B208" s="38">
        <v>44.52</v>
      </c>
      <c r="C208" s="38">
        <v>45.55</v>
      </c>
      <c r="D208" s="38">
        <v>43.89</v>
      </c>
      <c r="E208" s="38">
        <v>45.15</v>
      </c>
      <c r="F208" s="38">
        <v>38.97</v>
      </c>
      <c r="G208" s="39">
        <v>4674400</v>
      </c>
    </row>
    <row r="209" spans="1:7">
      <c r="A209" s="37">
        <v>45405</v>
      </c>
      <c r="B209" s="38">
        <v>44.51</v>
      </c>
      <c r="C209" s="38">
        <v>45.96</v>
      </c>
      <c r="D209" s="38">
        <v>44.45</v>
      </c>
      <c r="E209" s="38">
        <v>44.94</v>
      </c>
      <c r="F209" s="38">
        <v>38.79</v>
      </c>
      <c r="G209" s="39">
        <v>3458000</v>
      </c>
    </row>
    <row r="210" spans="1:7">
      <c r="A210" s="37">
        <v>45406</v>
      </c>
      <c r="B210" s="38">
        <v>44.15</v>
      </c>
      <c r="C210" s="38">
        <v>44.67</v>
      </c>
      <c r="D210" s="38">
        <v>41.06</v>
      </c>
      <c r="E210" s="38">
        <v>41.32</v>
      </c>
      <c r="F210" s="38">
        <v>35.67</v>
      </c>
      <c r="G210" s="39">
        <v>5266300</v>
      </c>
    </row>
    <row r="211" spans="1:7">
      <c r="A211" s="37">
        <v>45407</v>
      </c>
      <c r="B211" s="38">
        <v>40.130000000000003</v>
      </c>
      <c r="C211" s="38">
        <v>42.55</v>
      </c>
      <c r="D211" s="38">
        <v>39.78</v>
      </c>
      <c r="E211" s="38">
        <v>42.28</v>
      </c>
      <c r="F211" s="38">
        <v>36.5</v>
      </c>
      <c r="G211" s="39">
        <v>3812000</v>
      </c>
    </row>
    <row r="212" spans="1:7">
      <c r="A212" s="37">
        <v>45408</v>
      </c>
      <c r="B212" s="38">
        <v>41.05</v>
      </c>
      <c r="C212" s="38">
        <v>42.41</v>
      </c>
      <c r="D212" s="38">
        <v>40.29</v>
      </c>
      <c r="E212" s="38">
        <v>40.94</v>
      </c>
      <c r="F212" s="38">
        <v>35.340000000000003</v>
      </c>
      <c r="G212" s="39">
        <v>3425600</v>
      </c>
    </row>
    <row r="213" spans="1:7">
      <c r="A213" s="37">
        <v>45411</v>
      </c>
      <c r="B213" s="38">
        <v>39.21</v>
      </c>
      <c r="C213" s="38">
        <v>40.22</v>
      </c>
      <c r="D213" s="38">
        <v>38.22</v>
      </c>
      <c r="E213" s="38">
        <v>39.9</v>
      </c>
      <c r="F213" s="38">
        <v>34.44</v>
      </c>
      <c r="G213" s="39">
        <v>3211300</v>
      </c>
    </row>
    <row r="214" spans="1:7">
      <c r="A214" s="37">
        <v>45412</v>
      </c>
      <c r="B214" s="38">
        <v>37.4</v>
      </c>
      <c r="C214" s="38">
        <v>37.97</v>
      </c>
      <c r="D214" s="38">
        <v>34.57</v>
      </c>
      <c r="E214" s="38">
        <v>34.75</v>
      </c>
      <c r="F214" s="38">
        <v>30</v>
      </c>
      <c r="G214" s="39">
        <v>5843600</v>
      </c>
    </row>
    <row r="215" spans="1:7">
      <c r="A215" s="37">
        <v>45413</v>
      </c>
      <c r="B215" s="38">
        <v>33.15</v>
      </c>
      <c r="C215" s="38">
        <v>35.29</v>
      </c>
      <c r="D215" s="38">
        <v>31.82</v>
      </c>
      <c r="E215" s="38">
        <v>32.19</v>
      </c>
      <c r="F215" s="38">
        <v>27.79</v>
      </c>
      <c r="G215" s="39">
        <v>8532800</v>
      </c>
    </row>
    <row r="216" spans="1:7">
      <c r="A216" s="37">
        <v>45414</v>
      </c>
      <c r="B216" s="38">
        <v>34.369999999999997</v>
      </c>
      <c r="C216" s="38">
        <v>35.39</v>
      </c>
      <c r="D216" s="38">
        <v>33.79</v>
      </c>
      <c r="E216" s="38">
        <v>35.14</v>
      </c>
      <c r="F216" s="38">
        <v>30.33</v>
      </c>
      <c r="G216" s="39">
        <v>3882200</v>
      </c>
    </row>
    <row r="217" spans="1:7">
      <c r="A217" s="37">
        <v>45415</v>
      </c>
      <c r="B217" s="38">
        <v>37.31</v>
      </c>
      <c r="C217" s="38">
        <v>38.54</v>
      </c>
      <c r="D217" s="38">
        <v>37.28</v>
      </c>
      <c r="E217" s="38">
        <v>38.340000000000003</v>
      </c>
      <c r="F217" s="38">
        <v>33.090000000000003</v>
      </c>
      <c r="G217" s="39">
        <v>4547000</v>
      </c>
    </row>
    <row r="218" spans="1:7">
      <c r="A218" s="37">
        <v>45418</v>
      </c>
      <c r="B218" s="38">
        <v>40.18</v>
      </c>
      <c r="C218" s="38">
        <v>40.96</v>
      </c>
      <c r="D218" s="38">
        <v>38.97</v>
      </c>
      <c r="E218" s="38">
        <v>39.659999999999997</v>
      </c>
      <c r="F218" s="38">
        <v>34.229999999999997</v>
      </c>
      <c r="G218" s="39">
        <v>3533800</v>
      </c>
    </row>
    <row r="219" spans="1:7">
      <c r="A219" s="37">
        <v>45419</v>
      </c>
      <c r="B219" s="38">
        <v>40.07</v>
      </c>
      <c r="C219" s="38">
        <v>41.07</v>
      </c>
      <c r="D219" s="38">
        <v>39.1</v>
      </c>
      <c r="E219" s="38">
        <v>39.47</v>
      </c>
      <c r="F219" s="38">
        <v>34.07</v>
      </c>
      <c r="G219" s="39">
        <v>2127900</v>
      </c>
    </row>
    <row r="220" spans="1:7">
      <c r="A220" s="37">
        <v>45420</v>
      </c>
      <c r="B220" s="38">
        <v>38</v>
      </c>
      <c r="C220" s="38">
        <v>39.11</v>
      </c>
      <c r="D220" s="38">
        <v>37.69</v>
      </c>
      <c r="E220" s="38">
        <v>38.19</v>
      </c>
      <c r="F220" s="38">
        <v>32.97</v>
      </c>
      <c r="G220" s="39">
        <v>4204400</v>
      </c>
    </row>
    <row r="221" spans="1:7">
      <c r="A221" s="37">
        <v>45421</v>
      </c>
      <c r="B221" s="38">
        <v>37.11</v>
      </c>
      <c r="C221" s="38">
        <v>38.99</v>
      </c>
      <c r="D221" s="38">
        <v>36.54</v>
      </c>
      <c r="E221" s="38">
        <v>38.619999999999997</v>
      </c>
      <c r="F221" s="38">
        <v>33.340000000000003</v>
      </c>
      <c r="G221" s="39">
        <v>4543200</v>
      </c>
    </row>
    <row r="222" spans="1:7">
      <c r="A222" s="37">
        <v>45422</v>
      </c>
      <c r="B222" s="38">
        <v>39.15</v>
      </c>
      <c r="C222" s="38">
        <v>39.44</v>
      </c>
      <c r="D222" s="38">
        <v>35.659999999999997</v>
      </c>
      <c r="E222" s="38">
        <v>36.340000000000003</v>
      </c>
      <c r="F222" s="38">
        <v>31.37</v>
      </c>
      <c r="G222" s="39">
        <v>5808100</v>
      </c>
    </row>
    <row r="223" spans="1:7">
      <c r="A223" s="37">
        <v>45425</v>
      </c>
      <c r="B223" s="38">
        <v>38.909999999999997</v>
      </c>
      <c r="C223" s="38">
        <v>39.78</v>
      </c>
      <c r="D223" s="38">
        <v>38.6</v>
      </c>
      <c r="E223" s="38">
        <v>39.369999999999997</v>
      </c>
      <c r="F223" s="38">
        <v>33.979999999999997</v>
      </c>
      <c r="G223" s="39">
        <v>3272700</v>
      </c>
    </row>
    <row r="224" spans="1:7">
      <c r="A224" s="37">
        <v>45426</v>
      </c>
      <c r="B224" s="38">
        <v>37.82</v>
      </c>
      <c r="C224" s="38">
        <v>38.19</v>
      </c>
      <c r="D224" s="38">
        <v>36.71</v>
      </c>
      <c r="E224" s="38">
        <v>37.340000000000003</v>
      </c>
      <c r="F224" s="38">
        <v>32.229999999999997</v>
      </c>
      <c r="G224" s="39">
        <v>3128900</v>
      </c>
    </row>
    <row r="225" spans="1:7">
      <c r="A225" s="37">
        <v>45427</v>
      </c>
      <c r="B225" s="38">
        <v>40.6</v>
      </c>
      <c r="C225" s="38">
        <v>43.42</v>
      </c>
      <c r="D225" s="38">
        <v>40.26</v>
      </c>
      <c r="E225" s="38">
        <v>42.89</v>
      </c>
      <c r="F225" s="38">
        <v>37.020000000000003</v>
      </c>
      <c r="G225" s="39">
        <v>7058400</v>
      </c>
    </row>
    <row r="226" spans="1:7">
      <c r="A226" s="37">
        <v>45428</v>
      </c>
      <c r="B226" s="38">
        <v>42.82</v>
      </c>
      <c r="C226" s="38">
        <v>43.35</v>
      </c>
      <c r="D226" s="38">
        <v>40.880000000000003</v>
      </c>
      <c r="E226" s="38">
        <v>41.61</v>
      </c>
      <c r="F226" s="38">
        <v>35.92</v>
      </c>
      <c r="G226" s="39">
        <v>4659600</v>
      </c>
    </row>
    <row r="227" spans="1:7">
      <c r="A227" s="37">
        <v>45429</v>
      </c>
      <c r="B227" s="38">
        <v>43.2</v>
      </c>
      <c r="C227" s="38">
        <v>44.67</v>
      </c>
      <c r="D227" s="38">
        <v>42.41</v>
      </c>
      <c r="E227" s="38">
        <v>44.18</v>
      </c>
      <c r="F227" s="38">
        <v>38.14</v>
      </c>
      <c r="G227" s="39">
        <v>4827000</v>
      </c>
    </row>
    <row r="228" spans="1:7">
      <c r="A228" s="37">
        <v>45432</v>
      </c>
      <c r="B228" s="38">
        <v>43.91</v>
      </c>
      <c r="C228" s="38">
        <v>48.15</v>
      </c>
      <c r="D228" s="38">
        <v>43.57</v>
      </c>
      <c r="E228" s="38">
        <v>48.06</v>
      </c>
      <c r="F228" s="38">
        <v>41.48</v>
      </c>
      <c r="G228" s="39">
        <v>5638200</v>
      </c>
    </row>
    <row r="229" spans="1:7">
      <c r="A229" s="37">
        <v>45433</v>
      </c>
      <c r="B229" s="38">
        <v>49.15</v>
      </c>
      <c r="C229" s="38">
        <v>49.69</v>
      </c>
      <c r="D229" s="38">
        <v>46.66</v>
      </c>
      <c r="E229" s="38">
        <v>46.84</v>
      </c>
      <c r="F229" s="38">
        <v>40.43</v>
      </c>
      <c r="G229" s="39">
        <v>5396400</v>
      </c>
    </row>
    <row r="230" spans="1:7">
      <c r="A230" s="37">
        <v>45434</v>
      </c>
      <c r="B230" s="38">
        <v>46.45</v>
      </c>
      <c r="C230" s="38">
        <v>47.9</v>
      </c>
      <c r="D230" s="38">
        <v>45.71</v>
      </c>
      <c r="E230" s="38">
        <v>46.29</v>
      </c>
      <c r="F230" s="38">
        <v>40.799999999999997</v>
      </c>
      <c r="G230" s="39">
        <v>4433600</v>
      </c>
    </row>
    <row r="231" spans="1:7">
      <c r="A231" s="37">
        <v>45435</v>
      </c>
      <c r="B231" s="38">
        <v>45.95</v>
      </c>
      <c r="C231" s="38">
        <v>46.03</v>
      </c>
      <c r="D231" s="38">
        <v>42.35</v>
      </c>
      <c r="E231" s="38">
        <v>42.97</v>
      </c>
      <c r="F231" s="38">
        <v>37.869999999999997</v>
      </c>
      <c r="G231" s="39">
        <v>5571100</v>
      </c>
    </row>
    <row r="232" spans="1:7">
      <c r="A232" s="37">
        <v>45436</v>
      </c>
      <c r="B232" s="38">
        <v>43.26</v>
      </c>
      <c r="C232" s="38">
        <v>45.84</v>
      </c>
      <c r="D232" s="38">
        <v>42.7</v>
      </c>
      <c r="E232" s="38">
        <v>45.56</v>
      </c>
      <c r="F232" s="38">
        <v>40.159999999999997</v>
      </c>
      <c r="G232" s="39">
        <v>4622700</v>
      </c>
    </row>
    <row r="233" spans="1:7">
      <c r="A233" s="37">
        <v>45440</v>
      </c>
      <c r="B233" s="38">
        <v>44.43</v>
      </c>
      <c r="C233" s="38">
        <v>44.61</v>
      </c>
      <c r="D233" s="38">
        <v>42.82</v>
      </c>
      <c r="E233" s="38">
        <v>44.41</v>
      </c>
      <c r="F233" s="38">
        <v>39.14</v>
      </c>
      <c r="G233" s="39">
        <v>5282300</v>
      </c>
    </row>
    <row r="234" spans="1:7">
      <c r="A234" s="37">
        <v>45441</v>
      </c>
      <c r="B234" s="38">
        <v>43.51</v>
      </c>
      <c r="C234" s="38">
        <v>43.74</v>
      </c>
      <c r="D234" s="38">
        <v>42.63</v>
      </c>
      <c r="E234" s="38">
        <v>42.79</v>
      </c>
      <c r="F234" s="38">
        <v>37.72</v>
      </c>
      <c r="G234" s="39">
        <v>3643900</v>
      </c>
    </row>
    <row r="235" spans="1:7">
      <c r="A235" s="37">
        <v>45442</v>
      </c>
      <c r="B235" s="38">
        <v>44.07</v>
      </c>
      <c r="C235" s="38">
        <v>45.87</v>
      </c>
      <c r="D235" s="38">
        <v>43.86</v>
      </c>
      <c r="E235" s="38">
        <v>44.71</v>
      </c>
      <c r="F235" s="38">
        <v>39.409999999999997</v>
      </c>
      <c r="G235" s="39">
        <v>6407700</v>
      </c>
    </row>
    <row r="236" spans="1:7">
      <c r="A236" s="37">
        <v>45443</v>
      </c>
      <c r="B236" s="38">
        <v>44.71</v>
      </c>
      <c r="C236" s="38">
        <v>44.78</v>
      </c>
      <c r="D236" s="38">
        <v>41.7</v>
      </c>
      <c r="E236" s="38">
        <v>43.01</v>
      </c>
      <c r="F236" s="38">
        <v>37.909999999999997</v>
      </c>
      <c r="G236" s="39">
        <v>3846900</v>
      </c>
    </row>
    <row r="237" spans="1:7">
      <c r="A237" s="37">
        <v>45446</v>
      </c>
      <c r="B237" s="38">
        <v>45.92</v>
      </c>
      <c r="C237" s="38">
        <v>46.68</v>
      </c>
      <c r="D237" s="38">
        <v>44.51</v>
      </c>
      <c r="E237" s="38">
        <v>45.12</v>
      </c>
      <c r="F237" s="38">
        <v>39.770000000000003</v>
      </c>
      <c r="G237" s="39">
        <v>4733900</v>
      </c>
    </row>
    <row r="238" spans="1:7">
      <c r="A238" s="37">
        <v>45447</v>
      </c>
      <c r="B238" s="38">
        <v>45.43</v>
      </c>
      <c r="C238" s="38">
        <v>47.81</v>
      </c>
      <c r="D238" s="38">
        <v>45.16</v>
      </c>
      <c r="E238" s="38">
        <v>46.75</v>
      </c>
      <c r="F238" s="38">
        <v>41.21</v>
      </c>
      <c r="G238" s="39">
        <v>5842300</v>
      </c>
    </row>
    <row r="239" spans="1:7">
      <c r="A239" s="37">
        <v>45448</v>
      </c>
      <c r="B239" s="38">
        <v>47.85</v>
      </c>
      <c r="C239" s="38">
        <v>48.71</v>
      </c>
      <c r="D239" s="38">
        <v>46.6</v>
      </c>
      <c r="E239" s="38">
        <v>47.95</v>
      </c>
      <c r="F239" s="38">
        <v>42.26</v>
      </c>
      <c r="G239" s="39">
        <v>6586000</v>
      </c>
    </row>
    <row r="240" spans="1:7">
      <c r="A240" s="37">
        <v>45449</v>
      </c>
      <c r="B240" s="38">
        <v>47.73</v>
      </c>
      <c r="C240" s="38">
        <v>48.49</v>
      </c>
      <c r="D240" s="38">
        <v>46.66</v>
      </c>
      <c r="E240" s="38">
        <v>46.79</v>
      </c>
      <c r="F240" s="38">
        <v>41.24</v>
      </c>
      <c r="G240" s="39">
        <v>4588200</v>
      </c>
    </row>
    <row r="241" spans="1:7">
      <c r="A241" s="37">
        <v>45450</v>
      </c>
      <c r="B241" s="38">
        <v>47.87</v>
      </c>
      <c r="C241" s="38">
        <v>48.42</v>
      </c>
      <c r="D241" s="38">
        <v>43.61</v>
      </c>
      <c r="E241" s="38">
        <v>44.94</v>
      </c>
      <c r="F241" s="38">
        <v>39.61</v>
      </c>
      <c r="G241" s="39">
        <v>7247800</v>
      </c>
    </row>
    <row r="242" spans="1:7">
      <c r="A242" s="37">
        <v>45453</v>
      </c>
      <c r="B242" s="38">
        <v>44.84</v>
      </c>
      <c r="C242" s="38">
        <v>46.16</v>
      </c>
      <c r="D242" s="38">
        <v>44.62</v>
      </c>
      <c r="E242" s="38">
        <v>45.09</v>
      </c>
      <c r="F242" s="38">
        <v>39.74</v>
      </c>
      <c r="G242" s="39">
        <v>4593200</v>
      </c>
    </row>
    <row r="243" spans="1:7">
      <c r="A243" s="37">
        <v>45454</v>
      </c>
      <c r="B243" s="38">
        <v>42.15</v>
      </c>
      <c r="C243" s="38">
        <v>42.79</v>
      </c>
      <c r="D243" s="38">
        <v>40.61</v>
      </c>
      <c r="E243" s="38">
        <v>42.51</v>
      </c>
      <c r="F243" s="38">
        <v>37.47</v>
      </c>
      <c r="G243" s="39">
        <v>6927300</v>
      </c>
    </row>
    <row r="244" spans="1:7">
      <c r="A244" s="37">
        <v>45455</v>
      </c>
      <c r="B244" s="38">
        <v>44.82</v>
      </c>
      <c r="C244" s="38">
        <v>45.82</v>
      </c>
      <c r="D244" s="38">
        <v>42.09</v>
      </c>
      <c r="E244" s="38">
        <v>42.51</v>
      </c>
      <c r="F244" s="38">
        <v>37.47</v>
      </c>
      <c r="G244" s="39">
        <v>6497600</v>
      </c>
    </row>
    <row r="245" spans="1:7">
      <c r="A245" s="37">
        <v>45456</v>
      </c>
      <c r="B245" s="38">
        <v>43.09</v>
      </c>
      <c r="C245" s="38">
        <v>43.52</v>
      </c>
      <c r="D245" s="38">
        <v>40.57</v>
      </c>
      <c r="E245" s="38">
        <v>41.13</v>
      </c>
      <c r="F245" s="38">
        <v>36.25</v>
      </c>
      <c r="G245" s="39">
        <v>6489200</v>
      </c>
    </row>
    <row r="246" spans="1:7">
      <c r="A246" s="37">
        <v>45457</v>
      </c>
      <c r="B246" s="38">
        <v>42.03</v>
      </c>
      <c r="C246" s="38">
        <v>42.13</v>
      </c>
      <c r="D246" s="38">
        <v>39.119999999999997</v>
      </c>
      <c r="E246" s="38">
        <v>39.71</v>
      </c>
      <c r="F246" s="38">
        <v>35</v>
      </c>
      <c r="G246" s="39">
        <v>5954400</v>
      </c>
    </row>
    <row r="247" spans="1:7">
      <c r="A247" s="37">
        <v>45460</v>
      </c>
      <c r="B247" s="38">
        <v>39.81</v>
      </c>
      <c r="C247" s="38">
        <v>41.9</v>
      </c>
      <c r="D247" s="38">
        <v>39.07</v>
      </c>
      <c r="E247" s="38">
        <v>41.16</v>
      </c>
      <c r="F247" s="38">
        <v>36.28</v>
      </c>
      <c r="G247" s="39">
        <v>3699500</v>
      </c>
    </row>
    <row r="248" spans="1:7">
      <c r="A248" s="37">
        <v>45461</v>
      </c>
      <c r="B248" s="38">
        <v>38.799999999999997</v>
      </c>
      <c r="C248" s="38">
        <v>39.43</v>
      </c>
      <c r="D248" s="38">
        <v>37.700000000000003</v>
      </c>
      <c r="E248" s="38">
        <v>38.200000000000003</v>
      </c>
      <c r="F248" s="38">
        <v>33.67</v>
      </c>
      <c r="G248" s="39">
        <v>6683900</v>
      </c>
    </row>
    <row r="249" spans="1:7">
      <c r="A249" s="37">
        <v>45463</v>
      </c>
      <c r="B249" s="38">
        <v>39.26</v>
      </c>
      <c r="C249" s="38">
        <v>39.549999999999997</v>
      </c>
      <c r="D249" s="38">
        <v>38.31</v>
      </c>
      <c r="E249" s="38">
        <v>38.93</v>
      </c>
      <c r="F249" s="38">
        <v>34.31</v>
      </c>
      <c r="G249" s="39">
        <v>5445200</v>
      </c>
    </row>
    <row r="250" spans="1:7">
      <c r="A250" s="37">
        <v>45464</v>
      </c>
      <c r="B250" s="38">
        <v>37.1</v>
      </c>
      <c r="C250" s="38">
        <v>38.14</v>
      </c>
      <c r="D250" s="38">
        <v>36.880000000000003</v>
      </c>
      <c r="E250" s="38">
        <v>37.869999999999997</v>
      </c>
      <c r="F250" s="38">
        <v>33.380000000000003</v>
      </c>
      <c r="G250" s="39">
        <v>4948400</v>
      </c>
    </row>
    <row r="251" spans="1:7">
      <c r="A251" s="37">
        <v>45467</v>
      </c>
      <c r="B251" s="38">
        <v>34.369999999999997</v>
      </c>
      <c r="C251" s="38">
        <v>34.909999999999997</v>
      </c>
      <c r="D251" s="38">
        <v>31.63</v>
      </c>
      <c r="E251" s="38">
        <v>32.18</v>
      </c>
      <c r="F251" s="38">
        <v>28.36</v>
      </c>
      <c r="G251" s="39">
        <v>10123200</v>
      </c>
    </row>
    <row r="252" spans="1:7">
      <c r="A252" s="37">
        <v>45468</v>
      </c>
      <c r="B252" s="38">
        <v>33.28</v>
      </c>
      <c r="C252" s="38">
        <v>34.5</v>
      </c>
      <c r="D252" s="38">
        <v>32.96</v>
      </c>
      <c r="E252" s="38">
        <v>34.08</v>
      </c>
      <c r="F252" s="38">
        <v>30.86</v>
      </c>
      <c r="G252" s="39">
        <v>6590700</v>
      </c>
    </row>
    <row r="253" spans="1:7">
      <c r="A253" s="37">
        <v>45469</v>
      </c>
      <c r="B253" s="38">
        <v>33.53</v>
      </c>
      <c r="C253" s="38">
        <v>34.04</v>
      </c>
      <c r="D253" s="38">
        <v>32.590000000000003</v>
      </c>
      <c r="E253" s="38">
        <v>32.9</v>
      </c>
      <c r="F253" s="38">
        <v>29.79</v>
      </c>
      <c r="G253" s="39">
        <v>3516800</v>
      </c>
    </row>
    <row r="254" spans="1:7">
      <c r="A254" s="37">
        <v>45470</v>
      </c>
      <c r="B254" s="38">
        <v>33.61</v>
      </c>
      <c r="C254" s="38">
        <v>34.49</v>
      </c>
      <c r="D254" s="38">
        <v>33.270000000000003</v>
      </c>
      <c r="E254" s="38">
        <v>33.380000000000003</v>
      </c>
      <c r="F254" s="38">
        <v>30.23</v>
      </c>
      <c r="G254" s="39">
        <v>3156100</v>
      </c>
    </row>
    <row r="255" spans="1:7">
      <c r="A255" s="37">
        <v>45471</v>
      </c>
      <c r="B255" s="38">
        <v>33.35</v>
      </c>
      <c r="C255" s="38">
        <v>33.76</v>
      </c>
      <c r="D255" s="38">
        <v>31.58</v>
      </c>
      <c r="E255" s="38">
        <v>31.68</v>
      </c>
      <c r="F255" s="38">
        <v>28.69</v>
      </c>
      <c r="G255" s="39">
        <v>3778000</v>
      </c>
    </row>
    <row r="256" spans="1:7">
      <c r="A256" s="37">
        <v>45474</v>
      </c>
      <c r="B256" s="38">
        <v>34.770000000000003</v>
      </c>
      <c r="C256" s="38">
        <v>35.869999999999997</v>
      </c>
      <c r="D256" s="38">
        <v>34.340000000000003</v>
      </c>
      <c r="E256" s="38">
        <v>35.090000000000003</v>
      </c>
      <c r="F256" s="38">
        <v>31.77</v>
      </c>
      <c r="G256" s="39">
        <v>4605000</v>
      </c>
    </row>
    <row r="257" spans="1:7">
      <c r="A257" s="37">
        <v>45475</v>
      </c>
      <c r="B257" s="38">
        <v>34.72</v>
      </c>
      <c r="C257" s="38">
        <v>35</v>
      </c>
      <c r="D257" s="38">
        <v>33.39</v>
      </c>
      <c r="E257" s="38">
        <v>33.630000000000003</v>
      </c>
      <c r="F257" s="38">
        <v>30.45</v>
      </c>
      <c r="G257" s="39">
        <v>4122300</v>
      </c>
    </row>
    <row r="258" spans="1:7">
      <c r="A258" s="37">
        <v>45476</v>
      </c>
      <c r="B258" s="38">
        <v>31.77</v>
      </c>
      <c r="C258" s="38">
        <v>32.29</v>
      </c>
      <c r="D258" s="38">
        <v>31.37</v>
      </c>
      <c r="E258" s="38">
        <v>32.020000000000003</v>
      </c>
      <c r="F258" s="38">
        <v>28.99</v>
      </c>
      <c r="G258" s="39">
        <v>4821100</v>
      </c>
    </row>
    <row r="259" spans="1:7">
      <c r="A259" s="37">
        <v>45478</v>
      </c>
      <c r="B259" s="38">
        <v>26.79</v>
      </c>
      <c r="C259" s="38">
        <v>28.43</v>
      </c>
      <c r="D259" s="38">
        <v>26.63</v>
      </c>
      <c r="E259" s="38">
        <v>27.85</v>
      </c>
      <c r="F259" s="38">
        <v>25.22</v>
      </c>
      <c r="G259" s="39">
        <v>12258100</v>
      </c>
    </row>
    <row r="260" spans="1:7">
      <c r="A260" s="37">
        <v>45481</v>
      </c>
      <c r="B260" s="38">
        <v>28.58</v>
      </c>
      <c r="C260" s="38">
        <v>28.71</v>
      </c>
      <c r="D260" s="38">
        <v>26.33</v>
      </c>
      <c r="E260" s="38">
        <v>27.82</v>
      </c>
      <c r="F260" s="38">
        <v>25.19</v>
      </c>
      <c r="G260" s="39">
        <v>8854300</v>
      </c>
    </row>
    <row r="261" spans="1:7">
      <c r="A261" s="37">
        <v>45482</v>
      </c>
      <c r="B261" s="38">
        <v>28.47</v>
      </c>
      <c r="C261" s="38">
        <v>29.58</v>
      </c>
      <c r="D261" s="38">
        <v>28.25</v>
      </c>
      <c r="E261" s="38">
        <v>29.14</v>
      </c>
      <c r="F261" s="38">
        <v>26.39</v>
      </c>
      <c r="G261" s="39">
        <v>4981700</v>
      </c>
    </row>
    <row r="262" spans="1:7">
      <c r="A262" s="37">
        <v>45483</v>
      </c>
      <c r="B262" s="38">
        <v>29.26</v>
      </c>
      <c r="C262" s="38">
        <v>29.32</v>
      </c>
      <c r="D262" s="38">
        <v>28.57</v>
      </c>
      <c r="E262" s="38">
        <v>28.69</v>
      </c>
      <c r="F262" s="38">
        <v>25.98</v>
      </c>
      <c r="G262" s="39">
        <v>5927600</v>
      </c>
    </row>
    <row r="263" spans="1:7">
      <c r="A263" s="37">
        <v>45484</v>
      </c>
      <c r="B263" s="38">
        <v>30.04</v>
      </c>
      <c r="C263" s="38">
        <v>30.24</v>
      </c>
      <c r="D263" s="38">
        <v>28.38</v>
      </c>
      <c r="E263" s="38">
        <v>28.64</v>
      </c>
      <c r="F263" s="38">
        <v>25.93</v>
      </c>
      <c r="G263" s="39">
        <v>7246600</v>
      </c>
    </row>
    <row r="264" spans="1:7">
      <c r="A264" s="37">
        <v>45485</v>
      </c>
      <c r="B264" s="38">
        <v>28.81</v>
      </c>
      <c r="C264" s="38">
        <v>29.82</v>
      </c>
      <c r="D264" s="38">
        <v>28.75</v>
      </c>
      <c r="E264" s="38">
        <v>28.92</v>
      </c>
      <c r="F264" s="38">
        <v>26.19</v>
      </c>
      <c r="G264" s="39">
        <v>4955800</v>
      </c>
    </row>
    <row r="265" spans="1:7">
      <c r="A265" s="37">
        <v>45488</v>
      </c>
      <c r="B265" s="38">
        <v>33.97</v>
      </c>
      <c r="C265" s="38">
        <v>35.21</v>
      </c>
      <c r="D265" s="38">
        <v>33.659999999999997</v>
      </c>
      <c r="E265" s="38">
        <v>34.619999999999997</v>
      </c>
      <c r="F265" s="38">
        <v>31.35</v>
      </c>
      <c r="G265" s="39">
        <v>8807600</v>
      </c>
    </row>
    <row r="266" spans="1:7">
      <c r="A266" s="37">
        <v>45489</v>
      </c>
      <c r="B266" s="38">
        <v>35.1</v>
      </c>
      <c r="C266" s="38">
        <v>36.700000000000003</v>
      </c>
      <c r="D266" s="38">
        <v>34.26</v>
      </c>
      <c r="E266" s="38">
        <v>36.57</v>
      </c>
      <c r="F266" s="38">
        <v>33.11</v>
      </c>
      <c r="G266" s="39">
        <v>9396200</v>
      </c>
    </row>
    <row r="267" spans="1:7">
      <c r="A267" s="37">
        <v>45490</v>
      </c>
      <c r="B267" s="38">
        <v>36</v>
      </c>
      <c r="C267" s="38">
        <v>36.83</v>
      </c>
      <c r="D267" s="38">
        <v>35.01</v>
      </c>
      <c r="E267" s="38">
        <v>35.909999999999997</v>
      </c>
      <c r="F267" s="38">
        <v>32.520000000000003</v>
      </c>
      <c r="G267" s="39">
        <v>6682200</v>
      </c>
    </row>
    <row r="268" spans="1:7">
      <c r="A268" s="37">
        <v>45491</v>
      </c>
      <c r="B268" s="38">
        <v>36.229999999999997</v>
      </c>
      <c r="C268" s="38">
        <v>36.33</v>
      </c>
      <c r="D268" s="38">
        <v>34.28</v>
      </c>
      <c r="E268" s="38">
        <v>34.700000000000003</v>
      </c>
      <c r="F268" s="38">
        <v>31.42</v>
      </c>
      <c r="G268" s="39">
        <v>5751800</v>
      </c>
    </row>
    <row r="269" spans="1:7">
      <c r="A269" s="37">
        <v>45492</v>
      </c>
      <c r="B269" s="38">
        <v>35.380000000000003</v>
      </c>
      <c r="C269" s="38">
        <v>39.1</v>
      </c>
      <c r="D269" s="38">
        <v>35.31</v>
      </c>
      <c r="E269" s="38">
        <v>38.85</v>
      </c>
      <c r="F269" s="38">
        <v>35.18</v>
      </c>
      <c r="G269" s="39">
        <v>8122100</v>
      </c>
    </row>
    <row r="270" spans="1:7">
      <c r="A270" s="37">
        <v>45495</v>
      </c>
      <c r="B270" s="38">
        <v>39.159999999999997</v>
      </c>
      <c r="C270" s="38">
        <v>39.9</v>
      </c>
      <c r="D270" s="38">
        <v>37.83</v>
      </c>
      <c r="E270" s="38">
        <v>39.9</v>
      </c>
      <c r="F270" s="38">
        <v>36.130000000000003</v>
      </c>
      <c r="G270" s="39">
        <v>7665400</v>
      </c>
    </row>
    <row r="271" spans="1:7">
      <c r="A271" s="37">
        <v>45496</v>
      </c>
      <c r="B271" s="38">
        <v>37.86</v>
      </c>
      <c r="C271" s="38">
        <v>38.799999999999997</v>
      </c>
      <c r="D271" s="38">
        <v>36.54</v>
      </c>
      <c r="E271" s="38">
        <v>36.69</v>
      </c>
      <c r="F271" s="38">
        <v>33.22</v>
      </c>
      <c r="G271" s="39">
        <v>8103400</v>
      </c>
    </row>
    <row r="272" spans="1:7">
      <c r="A272" s="37">
        <v>45497</v>
      </c>
      <c r="B272" s="38">
        <v>37.35</v>
      </c>
      <c r="C272" s="38">
        <v>37.799999999999997</v>
      </c>
      <c r="D272" s="38">
        <v>35.94</v>
      </c>
      <c r="E272" s="38">
        <v>36.119999999999997</v>
      </c>
      <c r="F272" s="38">
        <v>33.33</v>
      </c>
      <c r="G272" s="39">
        <v>5921700</v>
      </c>
    </row>
    <row r="273" spans="1:7">
      <c r="A273" s="37">
        <v>45498</v>
      </c>
      <c r="B273" s="38">
        <v>34.46</v>
      </c>
      <c r="C273" s="38">
        <v>35.450000000000003</v>
      </c>
      <c r="D273" s="38">
        <v>33.42</v>
      </c>
      <c r="E273" s="38">
        <v>34.93</v>
      </c>
      <c r="F273" s="38">
        <v>32.229999999999997</v>
      </c>
      <c r="G273" s="39">
        <v>6787100</v>
      </c>
    </row>
    <row r="274" spans="1:7">
      <c r="A274" s="37">
        <v>45499</v>
      </c>
      <c r="B274" s="38">
        <v>37.950000000000003</v>
      </c>
      <c r="C274" s="38">
        <v>38.770000000000003</v>
      </c>
      <c r="D274" s="38">
        <v>37.270000000000003</v>
      </c>
      <c r="E274" s="38">
        <v>38.58</v>
      </c>
      <c r="F274" s="38">
        <v>35.6</v>
      </c>
      <c r="G274" s="39">
        <v>5312900</v>
      </c>
    </row>
    <row r="275" spans="1:7">
      <c r="A275" s="37">
        <v>45502</v>
      </c>
      <c r="B275" s="38">
        <v>40.35</v>
      </c>
      <c r="C275" s="38">
        <v>40.42</v>
      </c>
      <c r="D275" s="38">
        <v>36.590000000000003</v>
      </c>
      <c r="E275" s="38">
        <v>37.56</v>
      </c>
      <c r="F275" s="38">
        <v>34.659999999999997</v>
      </c>
      <c r="G275" s="39">
        <v>9826000</v>
      </c>
    </row>
    <row r="276" spans="1:7">
      <c r="A276" s="37">
        <v>45503</v>
      </c>
      <c r="B276" s="38">
        <v>36.76</v>
      </c>
      <c r="C276" s="38">
        <v>37.119999999999997</v>
      </c>
      <c r="D276" s="38">
        <v>35.47</v>
      </c>
      <c r="E276" s="38">
        <v>35.880000000000003</v>
      </c>
      <c r="F276" s="38">
        <v>33.11</v>
      </c>
      <c r="G276" s="39">
        <v>4155600</v>
      </c>
    </row>
    <row r="277" spans="1:7">
      <c r="A277" s="37">
        <v>45504</v>
      </c>
      <c r="B277" s="38">
        <v>36.5</v>
      </c>
      <c r="C277" s="38">
        <v>36.92</v>
      </c>
      <c r="D277" s="38">
        <v>34.82</v>
      </c>
      <c r="E277" s="38">
        <v>35.14</v>
      </c>
      <c r="F277" s="38">
        <v>32.42</v>
      </c>
      <c r="G277" s="39">
        <v>5761000</v>
      </c>
    </row>
    <row r="278" spans="1:7">
      <c r="A278" s="37">
        <v>45505</v>
      </c>
      <c r="B278" s="38">
        <v>34.450000000000003</v>
      </c>
      <c r="C278" s="38">
        <v>34.799999999999997</v>
      </c>
      <c r="D278" s="38">
        <v>31.83</v>
      </c>
      <c r="E278" s="38">
        <v>32.99</v>
      </c>
      <c r="F278" s="38">
        <v>30.44</v>
      </c>
      <c r="G278" s="39">
        <v>8290200</v>
      </c>
    </row>
    <row r="279" spans="1:7">
      <c r="A279" s="37">
        <v>45506</v>
      </c>
      <c r="B279" s="38">
        <v>34.590000000000003</v>
      </c>
      <c r="C279" s="38">
        <v>35.35</v>
      </c>
      <c r="D279" s="38">
        <v>31.96</v>
      </c>
      <c r="E279" s="38">
        <v>32.18</v>
      </c>
      <c r="F279" s="38">
        <v>29.69</v>
      </c>
      <c r="G279" s="39">
        <v>7197200</v>
      </c>
    </row>
    <row r="280" spans="1:7">
      <c r="A280" s="37">
        <v>45509</v>
      </c>
      <c r="B280" s="38">
        <v>19.04</v>
      </c>
      <c r="C280" s="38">
        <v>24.93</v>
      </c>
      <c r="D280" s="38">
        <v>18.95</v>
      </c>
      <c r="E280" s="38">
        <v>22.78</v>
      </c>
      <c r="F280" s="38">
        <v>21.02</v>
      </c>
      <c r="G280" s="39">
        <v>20164100</v>
      </c>
    </row>
    <row r="281" spans="1:7">
      <c r="A281" s="37">
        <v>45510</v>
      </c>
      <c r="B281" s="38">
        <v>24.23</v>
      </c>
      <c r="C281" s="38">
        <v>25.91</v>
      </c>
      <c r="D281" s="38">
        <v>22.76</v>
      </c>
      <c r="E281" s="38">
        <v>25.67</v>
      </c>
      <c r="F281" s="38">
        <v>23.69</v>
      </c>
      <c r="G281" s="39">
        <v>8220200</v>
      </c>
    </row>
    <row r="282" spans="1:7">
      <c r="A282" s="37">
        <v>45511</v>
      </c>
      <c r="B282" s="38">
        <v>26.04</v>
      </c>
      <c r="C282" s="38">
        <v>26.27</v>
      </c>
      <c r="D282" s="38">
        <v>23.65</v>
      </c>
      <c r="E282" s="38">
        <v>23.75</v>
      </c>
      <c r="F282" s="38">
        <v>21.91</v>
      </c>
      <c r="G282" s="39">
        <v>7573100</v>
      </c>
    </row>
    <row r="283" spans="1:7">
      <c r="A283" s="37">
        <v>45512</v>
      </c>
      <c r="B283" s="38">
        <v>26.37</v>
      </c>
      <c r="C283" s="38">
        <v>28.27</v>
      </c>
      <c r="D283" s="38">
        <v>25.44</v>
      </c>
      <c r="E283" s="38">
        <v>27.89</v>
      </c>
      <c r="F283" s="38">
        <v>25.73</v>
      </c>
      <c r="G283" s="39">
        <v>7122900</v>
      </c>
    </row>
    <row r="284" spans="1:7">
      <c r="A284" s="37">
        <v>45513</v>
      </c>
      <c r="B284" s="38">
        <v>28.62</v>
      </c>
      <c r="C284" s="38">
        <v>29.38</v>
      </c>
      <c r="D284" s="38">
        <v>27.9</v>
      </c>
      <c r="E284" s="38">
        <v>29.07</v>
      </c>
      <c r="F284" s="38">
        <v>26.82</v>
      </c>
      <c r="G284" s="39">
        <v>5470800</v>
      </c>
    </row>
    <row r="285" spans="1:7">
      <c r="A285" s="37">
        <v>45516</v>
      </c>
      <c r="B285" s="38">
        <v>27.85</v>
      </c>
      <c r="C285" s="38">
        <v>29</v>
      </c>
      <c r="D285" s="38">
        <v>26.26</v>
      </c>
      <c r="E285" s="38">
        <v>27.35</v>
      </c>
      <c r="F285" s="38">
        <v>25.24</v>
      </c>
      <c r="G285" s="39">
        <v>7645700</v>
      </c>
    </row>
    <row r="286" spans="1:7">
      <c r="A286" s="37">
        <v>45517</v>
      </c>
      <c r="B286" s="38">
        <v>27.25</v>
      </c>
      <c r="C286" s="38">
        <v>29.78</v>
      </c>
      <c r="D286" s="38">
        <v>27.18</v>
      </c>
      <c r="E286" s="38">
        <v>29.02</v>
      </c>
      <c r="F286" s="38">
        <v>26.78</v>
      </c>
      <c r="G286" s="39">
        <v>6467400</v>
      </c>
    </row>
    <row r="287" spans="1:7">
      <c r="A287" s="37">
        <v>45518</v>
      </c>
      <c r="B287" s="38">
        <v>28.94</v>
      </c>
      <c r="C287" s="38">
        <v>29.12</v>
      </c>
      <c r="D287" s="38">
        <v>26.94</v>
      </c>
      <c r="E287" s="38">
        <v>27.14</v>
      </c>
      <c r="F287" s="38">
        <v>25.04</v>
      </c>
      <c r="G287" s="39">
        <v>8468900</v>
      </c>
    </row>
    <row r="288" spans="1:7">
      <c r="A288" s="37">
        <v>45519</v>
      </c>
      <c r="B288" s="38">
        <v>27.37</v>
      </c>
      <c r="C288" s="38">
        <v>28.05</v>
      </c>
      <c r="D288" s="38">
        <v>25.12</v>
      </c>
      <c r="E288" s="38">
        <v>25.42</v>
      </c>
      <c r="F288" s="38">
        <v>23.46</v>
      </c>
      <c r="G288" s="39">
        <v>11532700</v>
      </c>
    </row>
    <row r="289" spans="1:7">
      <c r="A289" s="37">
        <v>45520</v>
      </c>
      <c r="B289" s="38">
        <v>26.85</v>
      </c>
      <c r="C289" s="38">
        <v>28.02</v>
      </c>
      <c r="D289" s="38">
        <v>25.98</v>
      </c>
      <c r="E289" s="38">
        <v>27.9</v>
      </c>
      <c r="F289" s="38">
        <v>25.74</v>
      </c>
      <c r="G289" s="39">
        <v>6344000</v>
      </c>
    </row>
    <row r="290" spans="1:7">
      <c r="A290" s="37">
        <v>45523</v>
      </c>
      <c r="B290" s="38">
        <v>26.88</v>
      </c>
      <c r="C290" s="38">
        <v>27.43</v>
      </c>
      <c r="D290" s="38">
        <v>26.25</v>
      </c>
      <c r="E290" s="38">
        <v>27.12</v>
      </c>
      <c r="F290" s="38">
        <v>25.02</v>
      </c>
      <c r="G290" s="39">
        <v>5331200</v>
      </c>
    </row>
    <row r="291" spans="1:7">
      <c r="A291" s="37">
        <v>45524</v>
      </c>
      <c r="B291" s="38">
        <v>28.52</v>
      </c>
      <c r="C291" s="38">
        <v>28.95</v>
      </c>
      <c r="D291" s="38">
        <v>26.7</v>
      </c>
      <c r="E291" s="38">
        <v>27.58</v>
      </c>
      <c r="F291" s="38">
        <v>25.45</v>
      </c>
      <c r="G291" s="39">
        <v>8024700</v>
      </c>
    </row>
    <row r="292" spans="1:7">
      <c r="A292" s="37">
        <v>45525</v>
      </c>
      <c r="B292" s="38">
        <v>27.56</v>
      </c>
      <c r="C292" s="38">
        <v>29.56</v>
      </c>
      <c r="D292" s="38">
        <v>26.97</v>
      </c>
      <c r="E292" s="38">
        <v>29.53</v>
      </c>
      <c r="F292" s="38">
        <v>27.25</v>
      </c>
      <c r="G292" s="39">
        <v>7816200</v>
      </c>
    </row>
    <row r="293" spans="1:7">
      <c r="A293" s="37">
        <v>45526</v>
      </c>
      <c r="B293" s="38">
        <v>28.78</v>
      </c>
      <c r="C293" s="38">
        <v>28.87</v>
      </c>
      <c r="D293" s="38">
        <v>28.01</v>
      </c>
      <c r="E293" s="38">
        <v>28.2</v>
      </c>
      <c r="F293" s="38">
        <v>26.02</v>
      </c>
      <c r="G293" s="39">
        <v>5117100</v>
      </c>
    </row>
    <row r="294" spans="1:7">
      <c r="A294" s="37">
        <v>45527</v>
      </c>
      <c r="B294" s="38">
        <v>28.97</v>
      </c>
      <c r="C294" s="38">
        <v>31.57</v>
      </c>
      <c r="D294" s="38">
        <v>28.62</v>
      </c>
      <c r="E294" s="38">
        <v>31.36</v>
      </c>
      <c r="F294" s="38">
        <v>28.94</v>
      </c>
      <c r="G294" s="39">
        <v>10251500</v>
      </c>
    </row>
    <row r="295" spans="1:7">
      <c r="A295" s="37">
        <v>45530</v>
      </c>
      <c r="B295" s="38">
        <v>31.49</v>
      </c>
      <c r="C295" s="38">
        <v>31.58</v>
      </c>
      <c r="D295" s="38">
        <v>30.68</v>
      </c>
      <c r="E295" s="38">
        <v>31.01</v>
      </c>
      <c r="F295" s="38">
        <v>28.61</v>
      </c>
      <c r="G295" s="39">
        <v>6320400</v>
      </c>
    </row>
    <row r="296" spans="1:7">
      <c r="A296" s="37">
        <v>45531</v>
      </c>
      <c r="B296" s="38">
        <v>30.02</v>
      </c>
      <c r="C296" s="38">
        <v>30.07</v>
      </c>
      <c r="D296" s="38">
        <v>29.05</v>
      </c>
      <c r="E296" s="38">
        <v>29.75</v>
      </c>
      <c r="F296" s="38">
        <v>27.45</v>
      </c>
      <c r="G296" s="39">
        <v>7381000</v>
      </c>
    </row>
    <row r="297" spans="1:7">
      <c r="A297" s="37">
        <v>45532</v>
      </c>
      <c r="B297" s="38">
        <v>26.98</v>
      </c>
      <c r="C297" s="38">
        <v>27.11</v>
      </c>
      <c r="D297" s="38">
        <v>25.03</v>
      </c>
      <c r="E297" s="38">
        <v>25.94</v>
      </c>
      <c r="F297" s="38">
        <v>24.45</v>
      </c>
      <c r="G297" s="39">
        <v>8684600</v>
      </c>
    </row>
    <row r="298" spans="1:7">
      <c r="A298" s="37">
        <v>45533</v>
      </c>
      <c r="B298" s="38">
        <v>27.16</v>
      </c>
      <c r="C298" s="38">
        <v>27.98</v>
      </c>
      <c r="D298" s="38">
        <v>25.94</v>
      </c>
      <c r="E298" s="38">
        <v>26.26</v>
      </c>
      <c r="F298" s="38">
        <v>24.75</v>
      </c>
      <c r="G298" s="39">
        <v>7618000</v>
      </c>
    </row>
    <row r="299" spans="1:7">
      <c r="A299" s="37">
        <v>45534</v>
      </c>
      <c r="B299" s="38">
        <v>26.48</v>
      </c>
      <c r="C299" s="38">
        <v>26.81</v>
      </c>
      <c r="D299" s="38">
        <v>24.86</v>
      </c>
      <c r="E299" s="38">
        <v>25.64</v>
      </c>
      <c r="F299" s="38">
        <v>24.17</v>
      </c>
      <c r="G299" s="39">
        <v>7299000</v>
      </c>
    </row>
    <row r="300" spans="1:7">
      <c r="A300" s="37">
        <v>45538</v>
      </c>
      <c r="B300" s="38">
        <v>26.05</v>
      </c>
      <c r="C300" s="38">
        <v>26.07</v>
      </c>
      <c r="D300" s="38">
        <v>24.58</v>
      </c>
      <c r="E300" s="38">
        <v>25.09</v>
      </c>
      <c r="F300" s="38">
        <v>23.65</v>
      </c>
      <c r="G300" s="39">
        <v>4710000</v>
      </c>
    </row>
    <row r="301" spans="1:7">
      <c r="A301" s="37">
        <v>45539</v>
      </c>
      <c r="B301" s="38">
        <v>23.71</v>
      </c>
      <c r="C301" s="38">
        <v>25.55</v>
      </c>
      <c r="D301" s="38">
        <v>23.41</v>
      </c>
      <c r="E301" s="38">
        <v>25.13</v>
      </c>
      <c r="F301" s="38">
        <v>23.69</v>
      </c>
      <c r="G301" s="39">
        <v>6423500</v>
      </c>
    </row>
    <row r="302" spans="1:7">
      <c r="A302" s="37">
        <v>45540</v>
      </c>
      <c r="B302" s="38">
        <v>23.84</v>
      </c>
      <c r="C302" s="38">
        <v>24.38</v>
      </c>
      <c r="D302" s="38">
        <v>23.08</v>
      </c>
      <c r="E302" s="38">
        <v>23.36</v>
      </c>
      <c r="F302" s="38">
        <v>22.02</v>
      </c>
      <c r="G302" s="39">
        <v>5788600</v>
      </c>
    </row>
    <row r="303" spans="1:7">
      <c r="A303" s="37">
        <v>45541</v>
      </c>
      <c r="B303" s="38">
        <v>23.96</v>
      </c>
      <c r="C303" s="38">
        <v>24.05</v>
      </c>
      <c r="D303" s="38">
        <v>20.91</v>
      </c>
      <c r="E303" s="38">
        <v>21.16</v>
      </c>
      <c r="F303" s="38">
        <v>19.940000000000001</v>
      </c>
      <c r="G303" s="39">
        <v>9908000</v>
      </c>
    </row>
    <row r="304" spans="1:7">
      <c r="A304" s="37">
        <v>45544</v>
      </c>
      <c r="B304" s="38">
        <v>22.74</v>
      </c>
      <c r="C304" s="38">
        <v>24.18</v>
      </c>
      <c r="D304" s="38">
        <v>22.22</v>
      </c>
      <c r="E304" s="38">
        <v>24.1</v>
      </c>
      <c r="F304" s="38">
        <v>22.72</v>
      </c>
      <c r="G304" s="39">
        <v>5478700</v>
      </c>
    </row>
    <row r="305" spans="1:7">
      <c r="A305" s="37">
        <v>45545</v>
      </c>
      <c r="B305" s="38">
        <v>23.86</v>
      </c>
      <c r="C305" s="38">
        <v>24.84</v>
      </c>
      <c r="D305" s="38">
        <v>23.53</v>
      </c>
      <c r="E305" s="38">
        <v>24.77</v>
      </c>
      <c r="F305" s="38">
        <v>23.35</v>
      </c>
      <c r="G305" s="39">
        <v>3579700</v>
      </c>
    </row>
    <row r="306" spans="1:7">
      <c r="A306" s="37">
        <v>45546</v>
      </c>
      <c r="B306" s="38">
        <v>23.8</v>
      </c>
      <c r="C306" s="38">
        <v>24.81</v>
      </c>
      <c r="D306" s="38">
        <v>22.62</v>
      </c>
      <c r="E306" s="38">
        <v>24.46</v>
      </c>
      <c r="F306" s="38">
        <v>23.05</v>
      </c>
      <c r="G306" s="39">
        <v>6796500</v>
      </c>
    </row>
    <row r="307" spans="1:7">
      <c r="A307" s="37">
        <v>45547</v>
      </c>
      <c r="B307" s="38">
        <v>24.53</v>
      </c>
      <c r="C307" s="38">
        <v>25.26</v>
      </c>
      <c r="D307" s="38">
        <v>24.14</v>
      </c>
      <c r="E307" s="38">
        <v>25.1</v>
      </c>
      <c r="F307" s="38">
        <v>23.66</v>
      </c>
      <c r="G307" s="39">
        <v>4815900</v>
      </c>
    </row>
    <row r="308" spans="1:7">
      <c r="A308" s="37">
        <v>45548</v>
      </c>
      <c r="B308" s="38">
        <v>24.54</v>
      </c>
      <c r="C308" s="38">
        <v>26.53</v>
      </c>
      <c r="D308" s="38">
        <v>24.46</v>
      </c>
      <c r="E308" s="38">
        <v>26.27</v>
      </c>
      <c r="F308" s="38">
        <v>24.76</v>
      </c>
      <c r="G308" s="39">
        <v>6652400</v>
      </c>
    </row>
    <row r="309" spans="1:7">
      <c r="A309" s="37">
        <v>45551</v>
      </c>
      <c r="B309" s="38">
        <v>25.17</v>
      </c>
      <c r="C309" s="38">
        <v>25.17</v>
      </c>
      <c r="D309" s="38">
        <v>24.21</v>
      </c>
      <c r="E309" s="38">
        <v>24.65</v>
      </c>
      <c r="F309" s="38">
        <v>23.23</v>
      </c>
      <c r="G309" s="39">
        <v>4718400</v>
      </c>
    </row>
    <row r="310" spans="1:7">
      <c r="A310" s="37">
        <v>45552</v>
      </c>
      <c r="B310" s="38">
        <v>25.82</v>
      </c>
      <c r="C310" s="38">
        <v>27.58</v>
      </c>
      <c r="D310" s="38">
        <v>25.46</v>
      </c>
      <c r="E310" s="38">
        <v>26.31</v>
      </c>
      <c r="F310" s="38">
        <v>24.8</v>
      </c>
      <c r="G310" s="39">
        <v>8436700</v>
      </c>
    </row>
    <row r="311" spans="1:7">
      <c r="A311" s="37">
        <v>45553</v>
      </c>
      <c r="B311" s="38">
        <v>26.27</v>
      </c>
      <c r="C311" s="38">
        <v>27.54</v>
      </c>
      <c r="D311" s="38">
        <v>25.61</v>
      </c>
      <c r="E311" s="38">
        <v>26.34</v>
      </c>
      <c r="F311" s="38">
        <v>24.83</v>
      </c>
      <c r="G311" s="39">
        <v>8741900</v>
      </c>
    </row>
    <row r="312" spans="1:7">
      <c r="A312" s="37">
        <v>45554</v>
      </c>
      <c r="B312" s="38">
        <v>29.23</v>
      </c>
      <c r="C312" s="38">
        <v>29.8</v>
      </c>
      <c r="D312" s="38">
        <v>28.69</v>
      </c>
      <c r="E312" s="38">
        <v>29.2</v>
      </c>
      <c r="F312" s="38">
        <v>27.52</v>
      </c>
      <c r="G312" s="39">
        <v>6785900</v>
      </c>
    </row>
    <row r="313" spans="1:7">
      <c r="A313" s="37">
        <v>45555</v>
      </c>
      <c r="B313" s="38">
        <v>28.89</v>
      </c>
      <c r="C313" s="38">
        <v>29.47</v>
      </c>
      <c r="D313" s="38">
        <v>28.35</v>
      </c>
      <c r="E313" s="38">
        <v>28.77</v>
      </c>
      <c r="F313" s="38">
        <v>27.12</v>
      </c>
      <c r="G313" s="39">
        <v>6057500</v>
      </c>
    </row>
    <row r="314" spans="1:7">
      <c r="A314" s="37">
        <v>45558</v>
      </c>
      <c r="B314" s="38">
        <v>29.18</v>
      </c>
      <c r="C314" s="38">
        <v>29.67</v>
      </c>
      <c r="D314" s="38">
        <v>28.94</v>
      </c>
      <c r="E314" s="38">
        <v>29.17</v>
      </c>
      <c r="F314" s="38">
        <v>27.49</v>
      </c>
      <c r="G314" s="39">
        <v>5260600</v>
      </c>
    </row>
    <row r="315" spans="1:7">
      <c r="A315" s="37">
        <v>45559</v>
      </c>
      <c r="B315" s="38">
        <v>29.34</v>
      </c>
      <c r="C315" s="38">
        <v>30.2</v>
      </c>
      <c r="D315" s="38">
        <v>28.58</v>
      </c>
      <c r="E315" s="38">
        <v>30.09</v>
      </c>
      <c r="F315" s="38">
        <v>28.36</v>
      </c>
      <c r="G315" s="39">
        <v>5826300</v>
      </c>
    </row>
    <row r="316" spans="1:7">
      <c r="A316" s="37">
        <v>45560</v>
      </c>
      <c r="B316" s="38">
        <v>29.36</v>
      </c>
      <c r="C316" s="38">
        <v>29.81</v>
      </c>
      <c r="D316" s="38">
        <v>28.8</v>
      </c>
      <c r="E316" s="38">
        <v>28.99</v>
      </c>
      <c r="F316" s="38">
        <v>27.32</v>
      </c>
      <c r="G316" s="39">
        <v>4926700</v>
      </c>
    </row>
    <row r="317" spans="1:7">
      <c r="A317" s="37">
        <v>45561</v>
      </c>
      <c r="B317" s="38">
        <v>29.58</v>
      </c>
      <c r="C317" s="38">
        <v>30.93</v>
      </c>
      <c r="D317" s="38">
        <v>29.28</v>
      </c>
      <c r="E317" s="38">
        <v>29.79</v>
      </c>
      <c r="F317" s="38">
        <v>28.7</v>
      </c>
      <c r="G317" s="39">
        <v>9699700</v>
      </c>
    </row>
    <row r="318" spans="1:7">
      <c r="A318" s="37">
        <v>45562</v>
      </c>
      <c r="B318" s="38">
        <v>30.69</v>
      </c>
      <c r="C318" s="38">
        <v>31.58</v>
      </c>
      <c r="D318" s="38">
        <v>30.39</v>
      </c>
      <c r="E318" s="38">
        <v>30.66</v>
      </c>
      <c r="F318" s="38">
        <v>29.54</v>
      </c>
      <c r="G318" s="39">
        <v>8809200</v>
      </c>
    </row>
    <row r="319" spans="1:7">
      <c r="A319" s="37">
        <v>45565</v>
      </c>
      <c r="B319" s="38">
        <v>28.96</v>
      </c>
      <c r="C319" s="38">
        <v>29.11</v>
      </c>
      <c r="D319" s="38">
        <v>28.07</v>
      </c>
      <c r="E319" s="38">
        <v>28.49</v>
      </c>
      <c r="F319" s="38">
        <v>27.45</v>
      </c>
      <c r="G319" s="39">
        <v>7850400</v>
      </c>
    </row>
    <row r="320" spans="1:7">
      <c r="A320" s="37">
        <v>45566</v>
      </c>
      <c r="B320" s="38">
        <v>28.4</v>
      </c>
      <c r="C320" s="38">
        <v>28.46</v>
      </c>
      <c r="D320" s="38">
        <v>26.23</v>
      </c>
      <c r="E320" s="38">
        <v>26.92</v>
      </c>
      <c r="F320" s="38">
        <v>25.94</v>
      </c>
      <c r="G320" s="39">
        <v>8331000</v>
      </c>
    </row>
    <row r="321" spans="1:7">
      <c r="A321" s="37">
        <v>45567</v>
      </c>
      <c r="B321" s="38">
        <v>26.2</v>
      </c>
      <c r="C321" s="38">
        <v>27.48</v>
      </c>
      <c r="D321" s="38">
        <v>25.4</v>
      </c>
      <c r="E321" s="38">
        <v>25.56</v>
      </c>
      <c r="F321" s="38">
        <v>24.63</v>
      </c>
      <c r="G321" s="39">
        <v>7594200</v>
      </c>
    </row>
    <row r="322" spans="1:7">
      <c r="A322" s="37">
        <v>45568</v>
      </c>
      <c r="B322" s="38">
        <v>25.79</v>
      </c>
      <c r="C322" s="38">
        <v>26.3</v>
      </c>
      <c r="D322" s="38">
        <v>25.26</v>
      </c>
      <c r="E322" s="38">
        <v>26.26</v>
      </c>
      <c r="F322" s="38">
        <v>25.3</v>
      </c>
      <c r="G322" s="39">
        <v>6624300</v>
      </c>
    </row>
    <row r="323" spans="1:7">
      <c r="A323" s="37">
        <v>45569</v>
      </c>
      <c r="B323" s="38">
        <v>26.69</v>
      </c>
      <c r="C323" s="38">
        <v>27.51</v>
      </c>
      <c r="D323" s="38">
        <v>25.97</v>
      </c>
      <c r="E323" s="38">
        <v>27.42</v>
      </c>
      <c r="F323" s="38">
        <v>26.42</v>
      </c>
      <c r="G323" s="39">
        <v>6590600</v>
      </c>
    </row>
    <row r="324" spans="1:7">
      <c r="A324" s="37">
        <v>45572</v>
      </c>
      <c r="B324" s="38">
        <v>27.99</v>
      </c>
      <c r="C324" s="38">
        <v>29.28</v>
      </c>
      <c r="D324" s="38">
        <v>27.67</v>
      </c>
      <c r="E324" s="38">
        <v>28.25</v>
      </c>
      <c r="F324" s="38">
        <v>27.22</v>
      </c>
      <c r="G324" s="39">
        <v>7097600</v>
      </c>
    </row>
    <row r="325" spans="1:7">
      <c r="A325" s="37">
        <v>45573</v>
      </c>
      <c r="B325" s="38">
        <v>27.56</v>
      </c>
      <c r="C325" s="38">
        <v>28.14</v>
      </c>
      <c r="D325" s="38">
        <v>26.81</v>
      </c>
      <c r="E325" s="38">
        <v>27.21</v>
      </c>
      <c r="F325" s="38">
        <v>26.22</v>
      </c>
      <c r="G325" s="39">
        <v>7036500</v>
      </c>
    </row>
    <row r="326" spans="1:7">
      <c r="A326" s="37">
        <v>45574</v>
      </c>
      <c r="B326" s="38">
        <v>26.87</v>
      </c>
      <c r="C326" s="38">
        <v>27.36</v>
      </c>
      <c r="D326" s="38">
        <v>25.89</v>
      </c>
      <c r="E326" s="38">
        <v>26.11</v>
      </c>
      <c r="F326" s="38">
        <v>25.16</v>
      </c>
      <c r="G326" s="39">
        <v>5769900</v>
      </c>
    </row>
    <row r="327" spans="1:7">
      <c r="A327" s="37">
        <v>45575</v>
      </c>
      <c r="B327" s="38">
        <v>26.19</v>
      </c>
      <c r="C327" s="38">
        <v>26.19</v>
      </c>
      <c r="D327" s="38">
        <v>24.23</v>
      </c>
      <c r="E327" s="38">
        <v>24.98</v>
      </c>
      <c r="F327" s="38">
        <v>24.07</v>
      </c>
      <c r="G327" s="39">
        <v>7301600</v>
      </c>
    </row>
    <row r="328" spans="1:7">
      <c r="A328" s="37">
        <v>45576</v>
      </c>
      <c r="B328" s="38">
        <v>26.41</v>
      </c>
      <c r="C328" s="38">
        <v>28.14</v>
      </c>
      <c r="D328" s="38">
        <v>26.41</v>
      </c>
      <c r="E328" s="38">
        <v>27.85</v>
      </c>
      <c r="F328" s="38">
        <v>26.83</v>
      </c>
      <c r="G328" s="39">
        <v>8266400</v>
      </c>
    </row>
    <row r="329" spans="1:7">
      <c r="A329" s="37">
        <v>45579</v>
      </c>
      <c r="B329" s="38">
        <v>29.36</v>
      </c>
      <c r="C329" s="38">
        <v>30.74</v>
      </c>
      <c r="D329" s="38">
        <v>29.23</v>
      </c>
      <c r="E329" s="38">
        <v>30.33</v>
      </c>
      <c r="F329" s="38">
        <v>29.22</v>
      </c>
      <c r="G329" s="39">
        <v>9498500</v>
      </c>
    </row>
    <row r="330" spans="1:7">
      <c r="A330" s="37">
        <v>45580</v>
      </c>
      <c r="B330" s="38">
        <v>30.35</v>
      </c>
      <c r="C330" s="38">
        <v>32.28</v>
      </c>
      <c r="D330" s="38">
        <v>29.3</v>
      </c>
      <c r="E330" s="38">
        <v>31.31</v>
      </c>
      <c r="F330" s="38">
        <v>30.17</v>
      </c>
      <c r="G330" s="39">
        <v>12508000</v>
      </c>
    </row>
    <row r="331" spans="1:7">
      <c r="A331" s="37">
        <v>45581</v>
      </c>
      <c r="B331" s="38">
        <v>32.19</v>
      </c>
      <c r="C331" s="38">
        <v>32.61</v>
      </c>
      <c r="D331" s="38">
        <v>31.47</v>
      </c>
      <c r="E331" s="38">
        <v>32</v>
      </c>
      <c r="F331" s="38">
        <v>30.83</v>
      </c>
      <c r="G331" s="39">
        <v>7384800</v>
      </c>
    </row>
    <row r="332" spans="1:7">
      <c r="A332" s="37">
        <v>45582</v>
      </c>
      <c r="B332" s="38">
        <v>31.26</v>
      </c>
      <c r="C332" s="38">
        <v>31.94</v>
      </c>
      <c r="D332" s="38">
        <v>30.87</v>
      </c>
      <c r="E332" s="38">
        <v>31.1</v>
      </c>
      <c r="F332" s="38">
        <v>29.96</v>
      </c>
      <c r="G332" s="39">
        <v>6002100</v>
      </c>
    </row>
    <row r="333" spans="1:7">
      <c r="A333" s="37">
        <v>45583</v>
      </c>
      <c r="B333" s="38">
        <v>32</v>
      </c>
      <c r="C333" s="38">
        <v>33.200000000000003</v>
      </c>
      <c r="D333" s="38">
        <v>31.9</v>
      </c>
      <c r="E333" s="38">
        <v>32.76</v>
      </c>
      <c r="F333" s="38">
        <v>31.56</v>
      </c>
      <c r="G333" s="39">
        <v>10327000</v>
      </c>
    </row>
    <row r="334" spans="1:7">
      <c r="A334" s="37">
        <v>45586</v>
      </c>
      <c r="B334" s="38">
        <v>32.04</v>
      </c>
      <c r="C334" s="38">
        <v>32.049999999999997</v>
      </c>
      <c r="D334" s="38">
        <v>30.93</v>
      </c>
      <c r="E334" s="38">
        <v>31.87</v>
      </c>
      <c r="F334" s="38">
        <v>30.71</v>
      </c>
      <c r="G334" s="39">
        <v>8100900</v>
      </c>
    </row>
    <row r="335" spans="1:7">
      <c r="A335" s="37">
        <v>45587</v>
      </c>
      <c r="B335" s="38">
        <v>31.25</v>
      </c>
      <c r="C335" s="38">
        <v>31.83</v>
      </c>
      <c r="D335" s="38">
        <v>30.76</v>
      </c>
      <c r="E335" s="38">
        <v>31.6</v>
      </c>
      <c r="F335" s="38">
        <v>30.45</v>
      </c>
      <c r="G335" s="39">
        <v>6456700</v>
      </c>
    </row>
    <row r="336" spans="1:7">
      <c r="A336" s="37">
        <v>45588</v>
      </c>
      <c r="B336" s="38">
        <v>30.67</v>
      </c>
      <c r="C336" s="38">
        <v>31.03</v>
      </c>
      <c r="D336" s="38">
        <v>29.41</v>
      </c>
      <c r="E336" s="38">
        <v>30.56</v>
      </c>
      <c r="F336" s="38">
        <v>29.44</v>
      </c>
      <c r="G336" s="39">
        <v>9235600</v>
      </c>
    </row>
    <row r="337" spans="1:7">
      <c r="A337" s="37">
        <v>45589</v>
      </c>
      <c r="B337" s="38">
        <v>31.66</v>
      </c>
      <c r="C337" s="38">
        <v>32.33</v>
      </c>
      <c r="D337" s="38">
        <v>31.33</v>
      </c>
      <c r="E337" s="38">
        <v>32.299999999999997</v>
      </c>
      <c r="F337" s="38">
        <v>31.12</v>
      </c>
      <c r="G337" s="39">
        <v>6880500</v>
      </c>
    </row>
    <row r="338" spans="1:7">
      <c r="A338" s="37">
        <v>45590</v>
      </c>
      <c r="B338" s="38">
        <v>32.06</v>
      </c>
      <c r="C338" s="38">
        <v>32.86</v>
      </c>
      <c r="D338" s="38">
        <v>29.95</v>
      </c>
      <c r="E338" s="38">
        <v>30.79</v>
      </c>
      <c r="F338" s="38">
        <v>29.67</v>
      </c>
      <c r="G338" s="39">
        <v>10790500</v>
      </c>
    </row>
    <row r="339" spans="1:7">
      <c r="A339" s="37">
        <v>45593</v>
      </c>
      <c r="B339" s="38">
        <v>32.9</v>
      </c>
      <c r="C339" s="38">
        <v>33.81</v>
      </c>
      <c r="D339" s="38">
        <v>32.369999999999997</v>
      </c>
      <c r="E339" s="38">
        <v>33.520000000000003</v>
      </c>
      <c r="F339" s="38">
        <v>32.299999999999997</v>
      </c>
      <c r="G339" s="39">
        <v>9173000</v>
      </c>
    </row>
    <row r="340" spans="1:7">
      <c r="A340" s="37">
        <v>45594</v>
      </c>
      <c r="B340" s="38">
        <v>34.5</v>
      </c>
      <c r="C340" s="38">
        <v>36.92</v>
      </c>
      <c r="D340" s="38">
        <v>34.21</v>
      </c>
      <c r="E340" s="38">
        <v>35.83</v>
      </c>
      <c r="F340" s="38">
        <v>35.14</v>
      </c>
      <c r="G340" s="39">
        <v>16412400</v>
      </c>
    </row>
    <row r="341" spans="1:7">
      <c r="A341" s="37">
        <v>45595</v>
      </c>
      <c r="B341" s="38">
        <v>35.08</v>
      </c>
      <c r="C341" s="38">
        <v>35.770000000000003</v>
      </c>
      <c r="D341" s="38">
        <v>34.64</v>
      </c>
      <c r="E341" s="38">
        <v>35.11</v>
      </c>
      <c r="F341" s="38">
        <v>34.43</v>
      </c>
      <c r="G341" s="39">
        <v>8891700</v>
      </c>
    </row>
    <row r="342" spans="1:7">
      <c r="A342" s="37">
        <v>45596</v>
      </c>
      <c r="B342" s="38">
        <v>35.17</v>
      </c>
      <c r="C342" s="38">
        <v>35.24</v>
      </c>
      <c r="D342" s="38">
        <v>32.96</v>
      </c>
      <c r="E342" s="38">
        <v>33.04</v>
      </c>
      <c r="F342" s="38">
        <v>32.4</v>
      </c>
      <c r="G342" s="39">
        <v>9975100</v>
      </c>
    </row>
    <row r="343" spans="1:7">
      <c r="A343" s="37">
        <v>45597</v>
      </c>
      <c r="B343" s="38">
        <v>33.19</v>
      </c>
      <c r="C343" s="38">
        <v>34.69</v>
      </c>
      <c r="D343" s="38">
        <v>31.89</v>
      </c>
      <c r="E343" s="38">
        <v>32.28</v>
      </c>
      <c r="F343" s="38">
        <v>31.66</v>
      </c>
      <c r="G343" s="39">
        <v>11505400</v>
      </c>
    </row>
    <row r="344" spans="1:7">
      <c r="A344" s="37">
        <v>45600</v>
      </c>
      <c r="B344" s="38">
        <v>31.66</v>
      </c>
      <c r="C344" s="38">
        <v>31.85</v>
      </c>
      <c r="D344" s="38">
        <v>30.33</v>
      </c>
      <c r="E344" s="38">
        <v>30.49</v>
      </c>
      <c r="F344" s="38">
        <v>29.9</v>
      </c>
      <c r="G344" s="39">
        <v>7577400</v>
      </c>
    </row>
    <row r="345" spans="1:7">
      <c r="A345" s="37">
        <v>45601</v>
      </c>
      <c r="B345" s="38">
        <v>32.28</v>
      </c>
      <c r="C345" s="38">
        <v>33.42</v>
      </c>
      <c r="D345" s="38">
        <v>31.81</v>
      </c>
      <c r="E345" s="38">
        <v>32.46</v>
      </c>
      <c r="F345" s="38">
        <v>31.83</v>
      </c>
      <c r="G345" s="39">
        <v>9037500</v>
      </c>
    </row>
    <row r="346" spans="1:7">
      <c r="A346" s="37">
        <v>45602</v>
      </c>
      <c r="B346" s="38">
        <v>37.08</v>
      </c>
      <c r="C346" s="38">
        <v>39.17</v>
      </c>
      <c r="D346" s="38">
        <v>36.28</v>
      </c>
      <c r="E346" s="38">
        <v>38.79</v>
      </c>
      <c r="F346" s="38">
        <v>38.04</v>
      </c>
      <c r="G346" s="39">
        <v>16700800</v>
      </c>
    </row>
    <row r="347" spans="1:7">
      <c r="A347" s="37">
        <v>45603</v>
      </c>
      <c r="B347" s="38">
        <v>37.53</v>
      </c>
      <c r="C347" s="38">
        <v>39.58</v>
      </c>
      <c r="D347" s="38">
        <v>37.119999999999997</v>
      </c>
      <c r="E347" s="38">
        <v>39.159999999999997</v>
      </c>
      <c r="F347" s="38">
        <v>38.409999999999997</v>
      </c>
      <c r="G347" s="39">
        <v>11893800</v>
      </c>
    </row>
    <row r="348" spans="1:7">
      <c r="A348" s="37">
        <v>45604</v>
      </c>
      <c r="B348" s="38">
        <v>38.85</v>
      </c>
      <c r="C348" s="38">
        <v>40.01</v>
      </c>
      <c r="D348" s="38">
        <v>38.26</v>
      </c>
      <c r="E348" s="38">
        <v>39.33</v>
      </c>
      <c r="F348" s="38">
        <v>38.57</v>
      </c>
      <c r="G348" s="39">
        <v>11250600</v>
      </c>
    </row>
    <row r="349" spans="1:7">
      <c r="A349" s="37">
        <v>45607</v>
      </c>
      <c r="B349" s="38">
        <v>44.62</v>
      </c>
      <c r="C349" s="38">
        <v>50.46</v>
      </c>
      <c r="D349" s="38">
        <v>44.43</v>
      </c>
      <c r="E349" s="38">
        <v>49.98</v>
      </c>
      <c r="F349" s="38">
        <v>49.02</v>
      </c>
      <c r="G349" s="39">
        <v>21571000</v>
      </c>
    </row>
    <row r="350" spans="1:7">
      <c r="A350" s="37">
        <v>45608</v>
      </c>
      <c r="B350" s="38">
        <v>48.96</v>
      </c>
      <c r="C350" s="38">
        <v>53.28</v>
      </c>
      <c r="D350" s="38">
        <v>47.91</v>
      </c>
      <c r="E350" s="38">
        <v>52.83</v>
      </c>
      <c r="F350" s="38">
        <v>51.81</v>
      </c>
      <c r="G350" s="39">
        <v>18759600</v>
      </c>
    </row>
    <row r="351" spans="1:7">
      <c r="A351" s="37">
        <v>45609</v>
      </c>
      <c r="B351" s="38">
        <v>53.26</v>
      </c>
      <c r="C351" s="38">
        <v>57.45</v>
      </c>
      <c r="D351" s="38">
        <v>52.43</v>
      </c>
      <c r="E351" s="38">
        <v>53</v>
      </c>
      <c r="F351" s="38">
        <v>51.98</v>
      </c>
      <c r="G351" s="39">
        <v>26707800</v>
      </c>
    </row>
    <row r="352" spans="1:7">
      <c r="A352" s="37">
        <v>45610</v>
      </c>
      <c r="B352" s="38">
        <v>54.73</v>
      </c>
      <c r="C352" s="38">
        <v>55.39</v>
      </c>
      <c r="D352" s="38">
        <v>50.09</v>
      </c>
      <c r="E352" s="38">
        <v>50.13</v>
      </c>
      <c r="F352" s="38">
        <v>49.16</v>
      </c>
      <c r="G352" s="39">
        <v>16034700</v>
      </c>
    </row>
    <row r="353" spans="1:7">
      <c r="A353" s="37">
        <v>45611</v>
      </c>
      <c r="B353" s="38">
        <v>52.26</v>
      </c>
      <c r="C353" s="38">
        <v>54.94</v>
      </c>
      <c r="D353" s="38">
        <v>50.43</v>
      </c>
      <c r="E353" s="38">
        <v>54.85</v>
      </c>
      <c r="F353" s="38">
        <v>53.79</v>
      </c>
      <c r="G353" s="39">
        <v>15609100</v>
      </c>
    </row>
    <row r="354" spans="1:7">
      <c r="A354" s="37">
        <v>45614</v>
      </c>
      <c r="B354" s="38">
        <v>53.44</v>
      </c>
      <c r="C354" s="38">
        <v>56.27</v>
      </c>
      <c r="D354" s="38">
        <v>52.54</v>
      </c>
      <c r="E354" s="38">
        <v>54.94</v>
      </c>
      <c r="F354" s="38">
        <v>53.88</v>
      </c>
      <c r="G354" s="39">
        <v>13567300</v>
      </c>
    </row>
    <row r="355" spans="1:7">
      <c r="A355" s="37">
        <v>45615</v>
      </c>
      <c r="B355" s="38">
        <v>54.96</v>
      </c>
      <c r="C355" s="38">
        <v>58.08</v>
      </c>
      <c r="D355" s="38">
        <v>54.44</v>
      </c>
      <c r="E355" s="38">
        <v>56.08</v>
      </c>
      <c r="F355" s="38">
        <v>55</v>
      </c>
      <c r="G355" s="39">
        <v>13007100</v>
      </c>
    </row>
    <row r="356" spans="1:7">
      <c r="A356" s="37">
        <v>45616</v>
      </c>
      <c r="B356" s="38">
        <v>58.61</v>
      </c>
      <c r="C356" s="38">
        <v>59.18</v>
      </c>
      <c r="D356" s="38">
        <v>56.86</v>
      </c>
      <c r="E356" s="38">
        <v>58.28</v>
      </c>
      <c r="F356" s="38">
        <v>57.16</v>
      </c>
      <c r="G356" s="39">
        <v>12730300</v>
      </c>
    </row>
    <row r="357" spans="1:7">
      <c r="A357" s="37">
        <v>45617</v>
      </c>
      <c r="B357" s="38">
        <v>61.97</v>
      </c>
      <c r="C357" s="38">
        <v>64.16</v>
      </c>
      <c r="D357" s="38">
        <v>59.61</v>
      </c>
      <c r="E357" s="38">
        <v>62.87</v>
      </c>
      <c r="F357" s="38">
        <v>61.66</v>
      </c>
      <c r="G357" s="39">
        <v>17547700</v>
      </c>
    </row>
    <row r="358" spans="1:7">
      <c r="A358" s="37">
        <v>45618</v>
      </c>
      <c r="B358" s="38">
        <v>62.1</v>
      </c>
      <c r="C358" s="38">
        <v>64.92</v>
      </c>
      <c r="D358" s="38">
        <v>61.35</v>
      </c>
      <c r="E358" s="38">
        <v>64.180000000000007</v>
      </c>
      <c r="F358" s="38">
        <v>62.94</v>
      </c>
      <c r="G358" s="39">
        <v>10834100</v>
      </c>
    </row>
    <row r="359" spans="1:7">
      <c r="A359" s="37">
        <v>45621</v>
      </c>
      <c r="B359" s="38">
        <v>61.66</v>
      </c>
      <c r="C359" s="38">
        <v>61.9</v>
      </c>
      <c r="D359" s="38">
        <v>57.7</v>
      </c>
      <c r="E359" s="38">
        <v>58.33</v>
      </c>
      <c r="F359" s="38">
        <v>57.21</v>
      </c>
      <c r="G359" s="39">
        <v>13349000</v>
      </c>
    </row>
    <row r="360" spans="1:7">
      <c r="A360" s="37">
        <v>45622</v>
      </c>
      <c r="B360" s="38">
        <v>54.37</v>
      </c>
      <c r="C360" s="38">
        <v>57.75</v>
      </c>
      <c r="D360" s="38">
        <v>52.58</v>
      </c>
      <c r="E360" s="38">
        <v>52.99</v>
      </c>
      <c r="F360" s="38">
        <v>52.52</v>
      </c>
      <c r="G360" s="39">
        <v>13234800</v>
      </c>
    </row>
    <row r="361" spans="1:7">
      <c r="A361" s="37">
        <v>45623</v>
      </c>
      <c r="B361" s="38">
        <v>57.22</v>
      </c>
      <c r="C361" s="38">
        <v>60.41</v>
      </c>
      <c r="D361" s="38">
        <v>56.87</v>
      </c>
      <c r="E361" s="38">
        <v>59.64</v>
      </c>
      <c r="F361" s="38">
        <v>59.11</v>
      </c>
      <c r="G361" s="39">
        <v>12210700</v>
      </c>
    </row>
    <row r="362" spans="1:7">
      <c r="A362" s="37">
        <v>45625</v>
      </c>
      <c r="B362" s="38">
        <v>60.55</v>
      </c>
      <c r="C362" s="38">
        <v>62.6</v>
      </c>
      <c r="D362" s="38">
        <v>60.16</v>
      </c>
      <c r="E362" s="38">
        <v>60.2</v>
      </c>
      <c r="F362" s="38">
        <v>59.66</v>
      </c>
      <c r="G362" s="39">
        <v>9394800</v>
      </c>
    </row>
    <row r="363" spans="1:7">
      <c r="A363" s="37">
        <v>45628</v>
      </c>
      <c r="B363" s="38">
        <v>58.61</v>
      </c>
      <c r="C363" s="38">
        <v>60.6</v>
      </c>
      <c r="D363" s="38">
        <v>56.52</v>
      </c>
      <c r="E363" s="38">
        <v>58.14</v>
      </c>
      <c r="F363" s="38">
        <v>57.62</v>
      </c>
      <c r="G363" s="39">
        <v>9488200</v>
      </c>
    </row>
    <row r="364" spans="1:7">
      <c r="A364" s="37">
        <v>45629</v>
      </c>
      <c r="B364" s="38">
        <v>56.28</v>
      </c>
      <c r="C364" s="38">
        <v>59.02</v>
      </c>
      <c r="D364" s="38">
        <v>55.55</v>
      </c>
      <c r="E364" s="38">
        <v>58.07</v>
      </c>
      <c r="F364" s="38">
        <v>57.55</v>
      </c>
      <c r="G364" s="39">
        <v>8474600</v>
      </c>
    </row>
    <row r="365" spans="1:7">
      <c r="A365" s="37">
        <v>45630</v>
      </c>
      <c r="B365" s="38">
        <v>58.31</v>
      </c>
      <c r="C365" s="38">
        <v>62.54</v>
      </c>
      <c r="D365" s="38">
        <v>56.73</v>
      </c>
      <c r="E365" s="38">
        <v>62.19</v>
      </c>
      <c r="F365" s="38">
        <v>61.63</v>
      </c>
      <c r="G365" s="39">
        <v>11845000</v>
      </c>
    </row>
    <row r="366" spans="1:7">
      <c r="A366" s="37">
        <v>45631</v>
      </c>
      <c r="B366" s="38">
        <v>67</v>
      </c>
      <c r="C366" s="38">
        <v>68.09</v>
      </c>
      <c r="D366" s="38">
        <v>60.44</v>
      </c>
      <c r="E366" s="38">
        <v>61.99</v>
      </c>
      <c r="F366" s="38">
        <v>61.44</v>
      </c>
      <c r="G366" s="39">
        <v>16503800</v>
      </c>
    </row>
    <row r="367" spans="1:7">
      <c r="A367" s="37">
        <v>45632</v>
      </c>
      <c r="B367" s="38">
        <v>62.32</v>
      </c>
      <c r="C367" s="38">
        <v>65.92</v>
      </c>
      <c r="D367" s="38">
        <v>61.47</v>
      </c>
      <c r="E367" s="38">
        <v>65.22</v>
      </c>
      <c r="F367" s="38">
        <v>64.64</v>
      </c>
      <c r="G367" s="39">
        <v>10454000</v>
      </c>
    </row>
    <row r="368" spans="1:7">
      <c r="A368" s="37">
        <v>45635</v>
      </c>
      <c r="B368" s="38">
        <v>61.85</v>
      </c>
      <c r="C368" s="38">
        <v>63.68</v>
      </c>
      <c r="D368" s="38">
        <v>57.94</v>
      </c>
      <c r="E368" s="38">
        <v>58.16</v>
      </c>
      <c r="F368" s="38">
        <v>57.64</v>
      </c>
      <c r="G368" s="39">
        <v>11535600</v>
      </c>
    </row>
    <row r="369" spans="1:7">
      <c r="A369" s="37">
        <v>45636</v>
      </c>
      <c r="B369" s="38">
        <v>60.29</v>
      </c>
      <c r="C369" s="38">
        <v>60.6</v>
      </c>
      <c r="D369" s="38">
        <v>55.69</v>
      </c>
      <c r="E369" s="38">
        <v>58.33</v>
      </c>
      <c r="F369" s="38">
        <v>57.81</v>
      </c>
      <c r="G369" s="39">
        <v>11284500</v>
      </c>
    </row>
    <row r="370" spans="1:7">
      <c r="A370" s="37">
        <v>45637</v>
      </c>
      <c r="B370" s="38">
        <v>61.19</v>
      </c>
      <c r="C370" s="38">
        <v>64.87</v>
      </c>
      <c r="D370" s="38">
        <v>60.82</v>
      </c>
      <c r="E370" s="38">
        <v>64.349999999999994</v>
      </c>
      <c r="F370" s="38">
        <v>63.78</v>
      </c>
      <c r="G370" s="39">
        <v>14076500</v>
      </c>
    </row>
    <row r="371" spans="1:7">
      <c r="A371" s="37">
        <v>45638</v>
      </c>
      <c r="B371" s="38">
        <v>64.41</v>
      </c>
      <c r="C371" s="38">
        <v>65.900000000000006</v>
      </c>
      <c r="D371" s="38">
        <v>61.47</v>
      </c>
      <c r="E371" s="38">
        <v>62.47</v>
      </c>
      <c r="F371" s="38">
        <v>61.91</v>
      </c>
      <c r="G371" s="39">
        <v>10035000</v>
      </c>
    </row>
    <row r="372" spans="1:7">
      <c r="A372" s="37">
        <v>45639</v>
      </c>
      <c r="B372" s="38">
        <v>63.08</v>
      </c>
      <c r="C372" s="38">
        <v>65.03</v>
      </c>
      <c r="D372" s="38">
        <v>62.12</v>
      </c>
      <c r="E372" s="38">
        <v>64.62</v>
      </c>
      <c r="F372" s="38">
        <v>64.040000000000006</v>
      </c>
      <c r="G372" s="39">
        <v>10116400</v>
      </c>
    </row>
    <row r="373" spans="1:7">
      <c r="A373" s="37">
        <v>45642</v>
      </c>
      <c r="B373" s="38">
        <v>67.400000000000006</v>
      </c>
      <c r="C373" s="38">
        <v>71.98</v>
      </c>
      <c r="D373" s="38">
        <v>67.25</v>
      </c>
      <c r="E373" s="38">
        <v>69.349999999999994</v>
      </c>
      <c r="F373" s="38">
        <v>69.349999999999994</v>
      </c>
      <c r="G373" s="39">
        <v>12354200</v>
      </c>
    </row>
    <row r="374" spans="1:7">
      <c r="A374" s="37">
        <v>45643</v>
      </c>
      <c r="B374" s="38">
        <v>71.94</v>
      </c>
      <c r="C374" s="38">
        <v>72.8</v>
      </c>
      <c r="D374" s="38">
        <v>69.14</v>
      </c>
      <c r="E374" s="38">
        <v>70.55</v>
      </c>
      <c r="F374" s="38">
        <v>70.55</v>
      </c>
      <c r="G374" s="39">
        <v>9260900</v>
      </c>
    </row>
    <row r="375" spans="1:7">
      <c r="A375" s="37">
        <v>45644</v>
      </c>
      <c r="B375" s="38">
        <v>67.44</v>
      </c>
      <c r="C375" s="38">
        <v>67.89</v>
      </c>
      <c r="D375" s="38">
        <v>61.1</v>
      </c>
      <c r="E375" s="38">
        <v>61.87</v>
      </c>
      <c r="F375" s="38">
        <v>61.87</v>
      </c>
      <c r="G375" s="39">
        <v>16116600</v>
      </c>
    </row>
    <row r="376" spans="1:7">
      <c r="A376" s="37">
        <v>45645</v>
      </c>
      <c r="B376" s="38">
        <v>63.8</v>
      </c>
      <c r="C376" s="38">
        <v>64.45</v>
      </c>
      <c r="D376" s="38">
        <v>55.36</v>
      </c>
      <c r="E376" s="38">
        <v>56.3</v>
      </c>
      <c r="F376" s="38">
        <v>56.3</v>
      </c>
      <c r="G376" s="39">
        <v>16642300</v>
      </c>
    </row>
    <row r="377" spans="1:7">
      <c r="A377" s="37">
        <v>45646</v>
      </c>
      <c r="B377" s="38">
        <v>54.87</v>
      </c>
      <c r="C377" s="38">
        <v>58.18</v>
      </c>
      <c r="D377" s="38">
        <v>54.61</v>
      </c>
      <c r="E377" s="38">
        <v>56.37</v>
      </c>
      <c r="F377" s="38">
        <v>56.37</v>
      </c>
      <c r="G377" s="39">
        <v>12521500</v>
      </c>
    </row>
    <row r="378" spans="1:7">
      <c r="A378" s="37">
        <v>45649</v>
      </c>
      <c r="B378" s="38">
        <v>55.24</v>
      </c>
      <c r="C378" s="38">
        <v>55.37</v>
      </c>
      <c r="D378" s="38">
        <v>51.35</v>
      </c>
      <c r="E378" s="38">
        <v>52.18</v>
      </c>
      <c r="F378" s="38">
        <v>52.18</v>
      </c>
      <c r="G378" s="39">
        <v>11208900</v>
      </c>
    </row>
    <row r="379" spans="1:7">
      <c r="A379" s="37">
        <v>45650</v>
      </c>
      <c r="B379" s="38">
        <v>56.61</v>
      </c>
      <c r="C379" s="38">
        <v>59.47</v>
      </c>
      <c r="D379" s="38">
        <v>56.24</v>
      </c>
      <c r="E379" s="38">
        <v>59.12</v>
      </c>
      <c r="F379" s="38">
        <v>59.12</v>
      </c>
      <c r="G379" s="39">
        <v>8948400</v>
      </c>
    </row>
    <row r="380" spans="1:7">
      <c r="A380" s="37">
        <v>45652</v>
      </c>
      <c r="B380" s="38">
        <v>54.89</v>
      </c>
      <c r="C380" s="38">
        <v>56.05</v>
      </c>
      <c r="D380" s="38">
        <v>54.16</v>
      </c>
      <c r="E380" s="38">
        <v>54.69</v>
      </c>
      <c r="F380" s="38">
        <v>54.69</v>
      </c>
      <c r="G380" s="39">
        <v>8858100</v>
      </c>
    </row>
    <row r="381" spans="1:7">
      <c r="A381" s="37">
        <v>45653</v>
      </c>
      <c r="B381" s="38">
        <v>55.52</v>
      </c>
      <c r="C381" s="38">
        <v>55.55</v>
      </c>
      <c r="D381" s="38">
        <v>51.81</v>
      </c>
      <c r="E381" s="38">
        <v>53.24</v>
      </c>
      <c r="F381" s="38">
        <v>53.24</v>
      </c>
      <c r="G381" s="39">
        <v>7430900</v>
      </c>
    </row>
    <row r="382" spans="1:7">
      <c r="A382" s="37">
        <v>45656</v>
      </c>
      <c r="B382" s="38">
        <v>51.3</v>
      </c>
      <c r="C382" s="38">
        <v>53.62</v>
      </c>
      <c r="D382" s="38">
        <v>49.3</v>
      </c>
      <c r="E382" s="38">
        <v>52.91</v>
      </c>
      <c r="F382" s="38">
        <v>52.91</v>
      </c>
      <c r="G382" s="39">
        <v>10443200</v>
      </c>
    </row>
    <row r="383" spans="1:7">
      <c r="A383" s="37">
        <v>45657</v>
      </c>
      <c r="B383" s="38">
        <v>54.74</v>
      </c>
      <c r="C383" s="38">
        <v>55.25</v>
      </c>
      <c r="D383" s="38">
        <v>51.68</v>
      </c>
      <c r="E383" s="38">
        <v>51.75</v>
      </c>
      <c r="F383" s="38">
        <v>51.75</v>
      </c>
      <c r="G383" s="39">
        <v>7231300</v>
      </c>
    </row>
    <row r="384" spans="1:7">
      <c r="A384" s="37">
        <v>45659</v>
      </c>
      <c r="B384" s="38">
        <v>55.51</v>
      </c>
      <c r="C384" s="38">
        <v>57.1</v>
      </c>
      <c r="D384" s="38">
        <v>54.79</v>
      </c>
      <c r="E384" s="38">
        <v>56.43</v>
      </c>
      <c r="F384" s="38">
        <v>55.51</v>
      </c>
      <c r="G384" s="39">
        <v>7798800</v>
      </c>
    </row>
    <row r="385" spans="1:7">
      <c r="A385" s="62">
        <v>45660</v>
      </c>
      <c r="B385" s="63">
        <v>56.16</v>
      </c>
      <c r="C385" s="63">
        <v>58.5</v>
      </c>
      <c r="D385" s="63">
        <v>55.57</v>
      </c>
      <c r="E385" s="63">
        <v>57.69</v>
      </c>
      <c r="F385" s="63">
        <v>56.75</v>
      </c>
      <c r="G385" s="64">
        <v>6069800</v>
      </c>
    </row>
    <row r="386" spans="1:7">
      <c r="A386" s="37">
        <v>45663</v>
      </c>
      <c r="B386" s="38">
        <v>58.41</v>
      </c>
      <c r="C386" s="38">
        <v>62.75</v>
      </c>
      <c r="D386" s="38">
        <v>58.06</v>
      </c>
      <c r="E386" s="38">
        <v>62.06</v>
      </c>
      <c r="F386" s="38">
        <v>61.05</v>
      </c>
      <c r="G386" s="39">
        <v>10085700</v>
      </c>
    </row>
    <row r="387" spans="1:7">
      <c r="A387" s="62">
        <v>45664</v>
      </c>
      <c r="B387" s="63">
        <v>60.22</v>
      </c>
      <c r="C387" s="63">
        <v>60.36</v>
      </c>
      <c r="D387" s="63">
        <v>54.21</v>
      </c>
      <c r="E387" s="63">
        <v>54.38</v>
      </c>
      <c r="F387" s="63">
        <v>53.5</v>
      </c>
      <c r="G387" s="64">
        <v>11520600</v>
      </c>
    </row>
    <row r="388" spans="1:7">
      <c r="A388" s="37">
        <v>45665</v>
      </c>
      <c r="B388" s="38">
        <v>53.4</v>
      </c>
      <c r="C388" s="38">
        <v>54.24</v>
      </c>
      <c r="D388" s="38">
        <v>50.05</v>
      </c>
      <c r="E388" s="38">
        <v>51.77</v>
      </c>
      <c r="F388" s="38">
        <v>50.93</v>
      </c>
      <c r="G388" s="39">
        <v>8384700</v>
      </c>
    </row>
    <row r="389" spans="1:7">
      <c r="A389" s="62">
        <v>45667</v>
      </c>
      <c r="B389" s="63">
        <v>52.33</v>
      </c>
      <c r="C389" s="63">
        <v>53.87</v>
      </c>
      <c r="D389" s="63">
        <v>49.85</v>
      </c>
      <c r="E389" s="63">
        <v>52.62</v>
      </c>
      <c r="F389" s="63">
        <v>51.77</v>
      </c>
      <c r="G389" s="64">
        <v>7966400</v>
      </c>
    </row>
    <row r="390" spans="1:7">
      <c r="A390" s="37">
        <v>45670</v>
      </c>
      <c r="B390" s="38">
        <v>48.03</v>
      </c>
      <c r="C390" s="38">
        <v>51.43</v>
      </c>
      <c r="D390" s="38">
        <v>46.41</v>
      </c>
      <c r="E390" s="38">
        <v>51.21</v>
      </c>
      <c r="F390" s="38">
        <v>50.38</v>
      </c>
      <c r="G390" s="39">
        <v>8095500</v>
      </c>
    </row>
    <row r="391" spans="1:7">
      <c r="A391" s="62">
        <v>45671</v>
      </c>
      <c r="B391" s="63">
        <v>54.7</v>
      </c>
      <c r="C391" s="63">
        <v>55.25</v>
      </c>
      <c r="D391" s="63">
        <v>52.97</v>
      </c>
      <c r="E391" s="63">
        <v>54.26</v>
      </c>
      <c r="F391" s="63">
        <v>53.38</v>
      </c>
      <c r="G391" s="64">
        <v>6382600</v>
      </c>
    </row>
    <row r="392" spans="1:7">
      <c r="A392" s="37">
        <v>45672</v>
      </c>
      <c r="B392" s="38">
        <v>57.01</v>
      </c>
      <c r="C392" s="38">
        <v>59.3</v>
      </c>
      <c r="D392" s="38">
        <v>56.75</v>
      </c>
      <c r="E392" s="38">
        <v>57.92</v>
      </c>
      <c r="F392" s="38">
        <v>56.98</v>
      </c>
      <c r="G392" s="39">
        <v>8130700</v>
      </c>
    </row>
    <row r="393" spans="1:7">
      <c r="A393" s="62">
        <v>45673</v>
      </c>
      <c r="B393" s="63">
        <v>57.63</v>
      </c>
      <c r="C393" s="63">
        <v>59.1</v>
      </c>
      <c r="D393" s="63">
        <v>55.04</v>
      </c>
      <c r="E393" s="63">
        <v>58.85</v>
      </c>
      <c r="F393" s="63">
        <v>57.9</v>
      </c>
      <c r="G393" s="64">
        <v>9804600</v>
      </c>
    </row>
    <row r="394" spans="1:7">
      <c r="A394" s="37">
        <v>45674</v>
      </c>
      <c r="B394" s="38">
        <v>61.68</v>
      </c>
      <c r="C394" s="38">
        <v>65.55</v>
      </c>
      <c r="D394" s="38">
        <v>61.06</v>
      </c>
      <c r="E394" s="38">
        <v>63.92</v>
      </c>
      <c r="F394" s="38">
        <v>62.88</v>
      </c>
      <c r="G394" s="39">
        <v>10425100</v>
      </c>
    </row>
    <row r="395" spans="1:7">
      <c r="A395" s="62">
        <v>45678</v>
      </c>
      <c r="B395" s="63">
        <v>64.42</v>
      </c>
      <c r="C395" s="63">
        <v>67</v>
      </c>
      <c r="D395" s="63">
        <v>61.21</v>
      </c>
      <c r="E395" s="63">
        <v>65.540000000000006</v>
      </c>
      <c r="F395" s="63">
        <v>64.48</v>
      </c>
      <c r="G395" s="64">
        <v>13671800</v>
      </c>
    </row>
    <row r="396" spans="1:7">
      <c r="A396" s="37">
        <v>45679</v>
      </c>
      <c r="B396" s="38">
        <v>63.49</v>
      </c>
      <c r="C396" s="38">
        <v>64.19</v>
      </c>
      <c r="D396" s="38">
        <v>61.85</v>
      </c>
      <c r="E396" s="38">
        <v>63.17</v>
      </c>
      <c r="F396" s="38">
        <v>62.15</v>
      </c>
      <c r="G396" s="39">
        <v>8027800</v>
      </c>
    </row>
    <row r="397" spans="1:7">
      <c r="A397" s="62">
        <v>45680</v>
      </c>
      <c r="B397" s="63">
        <v>60.5</v>
      </c>
      <c r="C397" s="63">
        <v>66.2</v>
      </c>
      <c r="D397" s="63">
        <v>60.35</v>
      </c>
      <c r="E397" s="63">
        <v>61.69</v>
      </c>
      <c r="F397" s="63">
        <v>60.69</v>
      </c>
      <c r="G397" s="64">
        <v>14760400</v>
      </c>
    </row>
    <row r="398" spans="1:7">
      <c r="A398" s="37">
        <v>45681</v>
      </c>
      <c r="B398" s="38">
        <v>64.25</v>
      </c>
      <c r="C398" s="38">
        <v>66.540000000000006</v>
      </c>
      <c r="D398" s="38">
        <v>63.37</v>
      </c>
      <c r="E398" s="38">
        <v>63.57</v>
      </c>
      <c r="F398" s="38">
        <v>62.54</v>
      </c>
      <c r="G398" s="39">
        <v>8458200</v>
      </c>
    </row>
    <row r="399" spans="1:7">
      <c r="A399" s="62">
        <v>45684</v>
      </c>
      <c r="B399" s="63">
        <v>58.44</v>
      </c>
      <c r="C399" s="63">
        <v>60.37</v>
      </c>
      <c r="D399" s="63">
        <v>56</v>
      </c>
      <c r="E399" s="63">
        <v>59.15</v>
      </c>
      <c r="F399" s="63">
        <v>58.19</v>
      </c>
      <c r="G399" s="64">
        <v>10664800</v>
      </c>
    </row>
    <row r="400" spans="1:7">
      <c r="A400" s="65">
        <v>45685</v>
      </c>
      <c r="B400" s="66">
        <v>60.63</v>
      </c>
      <c r="C400" s="66">
        <v>62.09</v>
      </c>
      <c r="D400" s="66">
        <v>58.87</v>
      </c>
      <c r="E400" s="66">
        <v>58.99</v>
      </c>
      <c r="F400" s="66">
        <v>58.03</v>
      </c>
      <c r="G400" s="67">
        <v>6353100</v>
      </c>
    </row>
    <row r="401" spans="1:7">
      <c r="A401" s="62">
        <v>45686</v>
      </c>
      <c r="B401" s="63">
        <v>59.99</v>
      </c>
      <c r="C401" s="63">
        <v>63.26</v>
      </c>
      <c r="D401" s="63">
        <v>59.11</v>
      </c>
      <c r="E401" s="63">
        <v>62.4</v>
      </c>
      <c r="F401" s="63">
        <v>61.48</v>
      </c>
      <c r="G401" s="64">
        <v>8051200</v>
      </c>
    </row>
    <row r="402" spans="1:7">
      <c r="A402" s="62">
        <v>45687</v>
      </c>
      <c r="B402" s="63">
        <v>63.35</v>
      </c>
      <c r="C402" s="63">
        <v>65.31</v>
      </c>
      <c r="D402" s="63">
        <v>63.03</v>
      </c>
      <c r="E402" s="63">
        <v>63.14</v>
      </c>
      <c r="F402" s="63">
        <v>62.21</v>
      </c>
      <c r="G402" s="64">
        <v>6697000</v>
      </c>
    </row>
    <row r="403" spans="1:7">
      <c r="A403" s="37">
        <v>45688</v>
      </c>
      <c r="B403" s="38">
        <v>62.92</v>
      </c>
      <c r="C403" s="38">
        <v>64.680000000000007</v>
      </c>
      <c r="D403" s="38">
        <v>58.8</v>
      </c>
      <c r="E403" s="38">
        <v>58.89</v>
      </c>
      <c r="F403" s="38">
        <v>58.03</v>
      </c>
      <c r="G403" s="39">
        <v>9468100</v>
      </c>
    </row>
    <row r="404" spans="1:7">
      <c r="A404" s="62">
        <v>45691</v>
      </c>
      <c r="B404" s="63">
        <v>51.04</v>
      </c>
      <c r="C404" s="63">
        <v>59.75</v>
      </c>
      <c r="D404" s="63">
        <v>50.7</v>
      </c>
      <c r="E404" s="63">
        <v>58.7</v>
      </c>
      <c r="F404" s="63">
        <v>57.84</v>
      </c>
      <c r="G404" s="64">
        <v>14844300</v>
      </c>
    </row>
    <row r="405" spans="1:7">
      <c r="A405" s="37">
        <v>45692</v>
      </c>
      <c r="B405" s="38">
        <v>56.26</v>
      </c>
      <c r="C405" s="38">
        <v>58.2</v>
      </c>
      <c r="D405" s="38">
        <v>54.7</v>
      </c>
      <c r="E405" s="38">
        <v>55.57</v>
      </c>
      <c r="F405" s="38">
        <v>54.75</v>
      </c>
      <c r="G405" s="39">
        <v>8365800</v>
      </c>
    </row>
    <row r="406" spans="1:7">
      <c r="A406" s="62">
        <v>45693</v>
      </c>
      <c r="B406" s="63">
        <v>55.61</v>
      </c>
      <c r="C406" s="63">
        <v>56.17</v>
      </c>
      <c r="D406" s="63">
        <v>52.98</v>
      </c>
      <c r="E406" s="63">
        <v>53.98</v>
      </c>
      <c r="F406" s="63">
        <v>53.19</v>
      </c>
      <c r="G406" s="64">
        <v>7565400</v>
      </c>
    </row>
    <row r="407" spans="1:7">
      <c r="A407" s="37">
        <v>45694</v>
      </c>
      <c r="B407" s="38">
        <v>55.04</v>
      </c>
      <c r="C407" s="38">
        <v>55.8</v>
      </c>
      <c r="D407" s="38">
        <v>52.01</v>
      </c>
      <c r="E407" s="38">
        <v>53.6</v>
      </c>
      <c r="F407" s="38">
        <v>52.81</v>
      </c>
      <c r="G407" s="39">
        <v>9199100</v>
      </c>
    </row>
    <row r="408" spans="1:7">
      <c r="A408" s="62">
        <v>45695</v>
      </c>
      <c r="B408" s="63">
        <v>56.66</v>
      </c>
      <c r="C408" s="63">
        <v>57.2</v>
      </c>
      <c r="D408" s="63">
        <v>51.88</v>
      </c>
      <c r="E408" s="63">
        <v>52.08</v>
      </c>
      <c r="F408" s="63">
        <v>51.32</v>
      </c>
      <c r="G408" s="64">
        <v>11611000</v>
      </c>
    </row>
    <row r="409" spans="1:7">
      <c r="A409" s="37">
        <v>45698</v>
      </c>
      <c r="B409" s="38">
        <v>54.22</v>
      </c>
      <c r="C409" s="38">
        <v>54.6</v>
      </c>
      <c r="D409" s="38">
        <v>53.25</v>
      </c>
      <c r="E409" s="38">
        <v>53.85</v>
      </c>
      <c r="F409" s="38">
        <v>53.06</v>
      </c>
      <c r="G409" s="39">
        <v>6108600</v>
      </c>
    </row>
    <row r="410" spans="1:7">
      <c r="A410" s="62">
        <v>45699</v>
      </c>
      <c r="B410" s="63">
        <v>53.2</v>
      </c>
      <c r="C410" s="63">
        <v>53.8</v>
      </c>
      <c r="D410" s="63">
        <v>50.92</v>
      </c>
      <c r="E410" s="63">
        <v>51.41</v>
      </c>
      <c r="F410" s="63">
        <v>50.66</v>
      </c>
      <c r="G410" s="64">
        <v>6427400</v>
      </c>
    </row>
    <row r="411" spans="1:7">
      <c r="A411" s="37">
        <v>45700</v>
      </c>
      <c r="B411" s="38">
        <v>50.77</v>
      </c>
      <c r="C411" s="38">
        <v>54.14</v>
      </c>
      <c r="D411" s="38">
        <v>50.51</v>
      </c>
      <c r="E411" s="38">
        <v>53.37</v>
      </c>
      <c r="F411" s="38">
        <v>52.59</v>
      </c>
      <c r="G411" s="39">
        <v>7898300</v>
      </c>
    </row>
    <row r="412" spans="1:7">
      <c r="A412" s="62">
        <v>45701</v>
      </c>
      <c r="B412" s="63">
        <v>52.09</v>
      </c>
      <c r="C412" s="63">
        <v>52.69</v>
      </c>
      <c r="D412" s="63">
        <v>51.21</v>
      </c>
      <c r="E412" s="63">
        <v>52.49</v>
      </c>
      <c r="F412" s="63">
        <v>51.72</v>
      </c>
      <c r="G412" s="64">
        <v>11118900</v>
      </c>
    </row>
    <row r="413" spans="1:7">
      <c r="A413" s="37">
        <v>45702</v>
      </c>
      <c r="B413" s="38">
        <v>52.87</v>
      </c>
      <c r="C413" s="38">
        <v>55.56</v>
      </c>
      <c r="D413" s="38">
        <v>52.42</v>
      </c>
      <c r="E413" s="38">
        <v>53.58</v>
      </c>
      <c r="F413" s="38">
        <v>52.79</v>
      </c>
      <c r="G413" s="39">
        <v>7947600</v>
      </c>
    </row>
    <row r="414" spans="1:7">
      <c r="A414" s="62">
        <v>45706</v>
      </c>
      <c r="B414" s="63">
        <v>52.58</v>
      </c>
      <c r="C414" s="63">
        <v>52.74</v>
      </c>
      <c r="D414" s="63">
        <v>48.93</v>
      </c>
      <c r="E414" s="63">
        <v>49.87</v>
      </c>
      <c r="F414" s="63">
        <v>49.14</v>
      </c>
      <c r="G414" s="64">
        <v>12794500</v>
      </c>
    </row>
    <row r="415" spans="1:7">
      <c r="A415" s="37">
        <v>45707</v>
      </c>
      <c r="B415" s="38">
        <v>52.31</v>
      </c>
      <c r="C415" s="38">
        <v>52.73</v>
      </c>
      <c r="D415" s="38">
        <v>51.18</v>
      </c>
      <c r="E415" s="38">
        <v>52.03</v>
      </c>
      <c r="F415" s="38">
        <v>51.27</v>
      </c>
      <c r="G415" s="39">
        <v>6974000</v>
      </c>
    </row>
    <row r="416" spans="1:7">
      <c r="A416" s="62">
        <v>45708</v>
      </c>
      <c r="B416" s="63">
        <v>53.9</v>
      </c>
      <c r="C416" s="63">
        <v>54.97</v>
      </c>
      <c r="D416" s="63">
        <v>52.64</v>
      </c>
      <c r="E416" s="63">
        <v>54.61</v>
      </c>
      <c r="F416" s="63">
        <v>53.81</v>
      </c>
      <c r="G416" s="64">
        <v>5540200</v>
      </c>
    </row>
    <row r="417" spans="1:7">
      <c r="A417" s="37">
        <v>45709</v>
      </c>
      <c r="B417" s="38">
        <v>55.3</v>
      </c>
      <c r="C417" s="38">
        <v>55.58</v>
      </c>
      <c r="D417" s="38">
        <v>50.06</v>
      </c>
      <c r="E417" s="38">
        <v>50.24</v>
      </c>
      <c r="F417" s="38">
        <v>49.5</v>
      </c>
      <c r="G417" s="39">
        <v>8074800</v>
      </c>
    </row>
    <row r="418" spans="1:7">
      <c r="A418" s="62">
        <v>45712</v>
      </c>
      <c r="B418" s="63">
        <v>50.93</v>
      </c>
      <c r="C418" s="63">
        <v>51.37</v>
      </c>
      <c r="D418" s="63">
        <v>48.96</v>
      </c>
      <c r="E418" s="63">
        <v>49.36</v>
      </c>
      <c r="F418" s="63">
        <v>48.64</v>
      </c>
      <c r="G418" s="64">
        <v>6876000</v>
      </c>
    </row>
    <row r="419" spans="1:7">
      <c r="A419" s="37">
        <v>45713</v>
      </c>
      <c r="B419" s="38">
        <v>44.09</v>
      </c>
      <c r="C419" s="38">
        <v>44.18</v>
      </c>
      <c r="D419" s="38">
        <v>40.630000000000003</v>
      </c>
      <c r="E419" s="38">
        <v>43.28</v>
      </c>
      <c r="F419" s="38">
        <v>42.64</v>
      </c>
      <c r="G419" s="39">
        <v>14285800</v>
      </c>
    </row>
    <row r="420" spans="1:7">
      <c r="A420" s="62">
        <v>45714</v>
      </c>
      <c r="B420" s="63">
        <v>40.6</v>
      </c>
      <c r="C420" s="63">
        <v>43.41</v>
      </c>
      <c r="D420" s="63">
        <v>37.31</v>
      </c>
      <c r="E420" s="63">
        <v>39.520000000000003</v>
      </c>
      <c r="F420" s="63">
        <v>38.99</v>
      </c>
      <c r="G420" s="64">
        <v>13781200</v>
      </c>
    </row>
    <row r="421" spans="1:7">
      <c r="A421" s="62">
        <v>45715</v>
      </c>
      <c r="B421" s="63">
        <v>41.18</v>
      </c>
      <c r="C421" s="63">
        <v>41.33</v>
      </c>
      <c r="D421" s="63">
        <v>37.700000000000003</v>
      </c>
      <c r="E421" s="63">
        <v>38.44</v>
      </c>
      <c r="F421" s="63">
        <v>37.93</v>
      </c>
      <c r="G421" s="64">
        <v>7853400</v>
      </c>
    </row>
    <row r="422" spans="1:7">
      <c r="A422" s="37">
        <v>45716</v>
      </c>
      <c r="B422" s="38">
        <v>37.07</v>
      </c>
      <c r="C422" s="38">
        <v>40.270000000000003</v>
      </c>
      <c r="D422" s="38">
        <v>36.36</v>
      </c>
      <c r="E422" s="38">
        <v>39.369999999999997</v>
      </c>
      <c r="F422" s="38">
        <v>38.840000000000003</v>
      </c>
      <c r="G422" s="39">
        <v>10203800</v>
      </c>
    </row>
    <row r="423" spans="1:7">
      <c r="A423" s="62">
        <v>45719</v>
      </c>
      <c r="B423" s="63">
        <v>47.56</v>
      </c>
      <c r="C423" s="63">
        <v>47.72</v>
      </c>
      <c r="D423" s="63">
        <v>40.020000000000003</v>
      </c>
      <c r="E423" s="63">
        <v>40.909999999999997</v>
      </c>
      <c r="F423" s="63">
        <v>40.36</v>
      </c>
      <c r="G423" s="64">
        <v>12463300</v>
      </c>
    </row>
    <row r="424" spans="1:7">
      <c r="A424" s="37">
        <v>45720</v>
      </c>
      <c r="B424" s="38">
        <v>37.770000000000003</v>
      </c>
      <c r="C424" s="38">
        <v>43.63</v>
      </c>
      <c r="D424" s="38">
        <v>36.51</v>
      </c>
      <c r="E424" s="38">
        <v>41.66</v>
      </c>
      <c r="F424" s="38">
        <v>41.1</v>
      </c>
      <c r="G424" s="39">
        <v>9525800</v>
      </c>
    </row>
    <row r="425" spans="1:7">
      <c r="A425" s="62">
        <v>45721</v>
      </c>
      <c r="B425" s="63">
        <v>44.46</v>
      </c>
      <c r="C425" s="63">
        <v>45.25</v>
      </c>
      <c r="D425" s="63">
        <v>42.29</v>
      </c>
      <c r="E425" s="63">
        <v>45.17</v>
      </c>
      <c r="F425" s="63">
        <v>44.57</v>
      </c>
      <c r="G425" s="64">
        <v>8375600</v>
      </c>
    </row>
    <row r="426" spans="1:7">
      <c r="A426" s="37">
        <v>45722</v>
      </c>
      <c r="B426" s="38">
        <v>44.57</v>
      </c>
      <c r="C426" s="38">
        <v>46.16</v>
      </c>
      <c r="D426" s="38">
        <v>42.37</v>
      </c>
      <c r="E426" s="38">
        <v>43.64</v>
      </c>
      <c r="F426" s="38">
        <v>43.06</v>
      </c>
      <c r="G426" s="39">
        <v>7270600</v>
      </c>
    </row>
    <row r="427" spans="1:7">
      <c r="A427" s="62">
        <v>45723</v>
      </c>
      <c r="B427" s="63">
        <v>43.66</v>
      </c>
      <c r="C427" s="63">
        <v>45.68</v>
      </c>
      <c r="D427" s="63">
        <v>41.03</v>
      </c>
      <c r="E427" s="63">
        <v>41.55</v>
      </c>
      <c r="F427" s="63">
        <v>40.99</v>
      </c>
      <c r="G427" s="64">
        <v>8289800</v>
      </c>
    </row>
    <row r="428" spans="1:7">
      <c r="A428" s="37">
        <v>45726</v>
      </c>
      <c r="B428" s="38">
        <v>37.369999999999997</v>
      </c>
      <c r="C428" s="38">
        <v>37.630000000000003</v>
      </c>
      <c r="D428" s="38">
        <v>32.299999999999997</v>
      </c>
      <c r="E428" s="38">
        <v>33.85</v>
      </c>
      <c r="F428" s="38">
        <v>33.4</v>
      </c>
      <c r="G428" s="39">
        <v>12770500</v>
      </c>
    </row>
    <row r="429" spans="1:7">
      <c r="A429" s="62">
        <v>45727</v>
      </c>
      <c r="B429" s="63">
        <v>36.06</v>
      </c>
      <c r="C429" s="63">
        <v>37.81</v>
      </c>
      <c r="D429" s="63">
        <v>33.86</v>
      </c>
      <c r="E429" s="63">
        <v>37.35</v>
      </c>
      <c r="F429" s="63">
        <v>36.85</v>
      </c>
      <c r="G429" s="64">
        <v>8408200</v>
      </c>
    </row>
    <row r="430" spans="1:7">
      <c r="A430" s="37">
        <v>45728</v>
      </c>
      <c r="B430" s="38">
        <v>37.53</v>
      </c>
      <c r="C430" s="38">
        <v>37.97</v>
      </c>
      <c r="D430" s="38">
        <v>35.01</v>
      </c>
      <c r="E430" s="38">
        <v>37.159999999999997</v>
      </c>
      <c r="F430" s="38">
        <v>36.659999999999997</v>
      </c>
      <c r="G430" s="39">
        <v>6614600</v>
      </c>
    </row>
    <row r="431" spans="1:7">
      <c r="A431" s="62">
        <v>45729</v>
      </c>
      <c r="B431" s="63">
        <v>37.11</v>
      </c>
      <c r="C431" s="63">
        <v>37.36</v>
      </c>
      <c r="D431" s="63">
        <v>34.409999999999997</v>
      </c>
      <c r="E431" s="63">
        <v>34.65</v>
      </c>
      <c r="F431" s="63">
        <v>34.19</v>
      </c>
      <c r="G431" s="64">
        <v>5485800</v>
      </c>
    </row>
    <row r="432" spans="1:7">
      <c r="A432" s="37">
        <v>45730</v>
      </c>
      <c r="B432" s="38">
        <v>37.51</v>
      </c>
      <c r="C432" s="38">
        <v>39.22</v>
      </c>
      <c r="D432" s="38">
        <v>36.86</v>
      </c>
      <c r="E432" s="38">
        <v>38.57</v>
      </c>
      <c r="F432" s="38">
        <v>38.049999999999997</v>
      </c>
      <c r="G432" s="39">
        <v>9402300</v>
      </c>
    </row>
    <row r="433" spans="1:7">
      <c r="A433" s="62">
        <v>45733</v>
      </c>
      <c r="B433" s="63">
        <v>36.89</v>
      </c>
      <c r="C433" s="63">
        <v>38.619999999999997</v>
      </c>
      <c r="D433" s="63">
        <v>36.44</v>
      </c>
      <c r="E433" s="63">
        <v>38.36</v>
      </c>
      <c r="F433" s="63">
        <v>37.85</v>
      </c>
      <c r="G433" s="64">
        <v>6935200</v>
      </c>
    </row>
    <row r="434" spans="1:7">
      <c r="A434" s="37">
        <v>45734</v>
      </c>
      <c r="B434" s="38">
        <v>36.31</v>
      </c>
      <c r="C434" s="38">
        <v>36.42</v>
      </c>
      <c r="D434" s="38">
        <v>35.15</v>
      </c>
      <c r="E434" s="38">
        <v>36.29</v>
      </c>
      <c r="F434" s="38">
        <v>35.81</v>
      </c>
      <c r="G434" s="39">
        <v>5208500</v>
      </c>
    </row>
    <row r="435" spans="1:7">
      <c r="A435" s="62">
        <v>45735</v>
      </c>
      <c r="B435" s="63">
        <v>37.78</v>
      </c>
      <c r="C435" s="63">
        <v>39.6</v>
      </c>
      <c r="D435" s="63">
        <v>37.49</v>
      </c>
      <c r="E435" s="63">
        <v>39.159999999999997</v>
      </c>
      <c r="F435" s="63">
        <v>38.64</v>
      </c>
      <c r="G435" s="64">
        <v>6751400</v>
      </c>
    </row>
    <row r="436" spans="1:7">
      <c r="A436" s="37">
        <v>45736</v>
      </c>
      <c r="B436" s="38">
        <v>38.799999999999997</v>
      </c>
      <c r="C436" s="38">
        <v>40.090000000000003</v>
      </c>
      <c r="D436" s="38">
        <v>37.340000000000003</v>
      </c>
      <c r="E436" s="38">
        <v>37.82</v>
      </c>
      <c r="F436" s="38">
        <v>37.31</v>
      </c>
      <c r="G436" s="39">
        <v>6540700</v>
      </c>
    </row>
    <row r="437" spans="1:7">
      <c r="A437" s="62">
        <v>45737</v>
      </c>
      <c r="B437" s="63">
        <v>37.36</v>
      </c>
      <c r="C437" s="63">
        <v>38.020000000000003</v>
      </c>
      <c r="D437" s="63">
        <v>36.89</v>
      </c>
      <c r="E437" s="63">
        <v>37.65</v>
      </c>
      <c r="F437" s="63">
        <v>37.15</v>
      </c>
      <c r="G437" s="64">
        <v>4073300</v>
      </c>
    </row>
    <row r="438" spans="1:7">
      <c r="A438" s="37">
        <v>45740</v>
      </c>
      <c r="B438" s="38">
        <v>40.67</v>
      </c>
      <c r="C438" s="38">
        <v>42.03</v>
      </c>
      <c r="D438" s="38">
        <v>40.57</v>
      </c>
      <c r="E438" s="38">
        <v>41.52</v>
      </c>
      <c r="F438" s="38">
        <v>40.97</v>
      </c>
      <c r="G438" s="39">
        <v>7191300</v>
      </c>
    </row>
    <row r="439" spans="1:7">
      <c r="A439" s="62">
        <v>45741</v>
      </c>
      <c r="B439" s="63">
        <v>40.909999999999997</v>
      </c>
      <c r="C439" s="63">
        <v>41.56</v>
      </c>
      <c r="D439" s="63">
        <v>40.340000000000003</v>
      </c>
      <c r="E439" s="63">
        <v>41.4</v>
      </c>
      <c r="F439" s="63">
        <v>40.85</v>
      </c>
      <c r="G439" s="64">
        <v>6568700</v>
      </c>
    </row>
    <row r="440" spans="1:7">
      <c r="A440" s="37">
        <v>45742</v>
      </c>
      <c r="B440" s="38">
        <v>40.770000000000003</v>
      </c>
      <c r="C440" s="38">
        <v>41.22</v>
      </c>
      <c r="D440" s="38">
        <v>39.119999999999997</v>
      </c>
      <c r="E440" s="38">
        <v>39.82</v>
      </c>
      <c r="F440" s="38">
        <v>39.29</v>
      </c>
      <c r="G440" s="39">
        <v>5722800</v>
      </c>
    </row>
    <row r="441" spans="1:7">
      <c r="A441" s="62">
        <v>45743</v>
      </c>
      <c r="B441" s="63">
        <v>39.049999999999997</v>
      </c>
      <c r="C441" s="63">
        <v>40.25</v>
      </c>
      <c r="D441" s="63">
        <v>38.58</v>
      </c>
      <c r="E441" s="63">
        <v>39.75</v>
      </c>
      <c r="F441" s="63">
        <v>39.75</v>
      </c>
      <c r="G441" s="64">
        <v>4957100</v>
      </c>
    </row>
    <row r="442" spans="1:7">
      <c r="A442" s="62">
        <v>45744</v>
      </c>
      <c r="B442" s="63">
        <v>38.06</v>
      </c>
      <c r="C442" s="63">
        <v>38.29</v>
      </c>
      <c r="D442" s="63">
        <v>36.369999999999997</v>
      </c>
      <c r="E442" s="63">
        <v>36.54</v>
      </c>
      <c r="F442" s="63">
        <v>36.54</v>
      </c>
      <c r="G442" s="64">
        <v>6522000</v>
      </c>
    </row>
    <row r="443" spans="1:7">
      <c r="A443" s="37">
        <v>45747</v>
      </c>
      <c r="B443" s="38">
        <v>35.520000000000003</v>
      </c>
      <c r="C443" s="38">
        <v>36.799999999999997</v>
      </c>
      <c r="D443" s="38">
        <v>34.729999999999997</v>
      </c>
      <c r="E443" s="38">
        <v>35.479999999999997</v>
      </c>
      <c r="F443" s="38">
        <v>35.479999999999997</v>
      </c>
      <c r="G443" s="39">
        <v>4755300</v>
      </c>
    </row>
    <row r="444" spans="1:7">
      <c r="A444" s="62">
        <v>45748</v>
      </c>
      <c r="B444" s="63">
        <v>36.520000000000003</v>
      </c>
      <c r="C444" s="63">
        <v>38.22</v>
      </c>
      <c r="D444" s="63">
        <v>35.42</v>
      </c>
      <c r="E444" s="63">
        <v>37.729999999999997</v>
      </c>
      <c r="F444" s="63">
        <v>37.729999999999997</v>
      </c>
      <c r="G444" s="64">
        <v>5385100</v>
      </c>
    </row>
    <row r="445" spans="1:7">
      <c r="A445" s="37">
        <v>45749</v>
      </c>
      <c r="B445" s="38">
        <v>37.4</v>
      </c>
      <c r="C445" s="38">
        <v>39.93</v>
      </c>
      <c r="D445" s="38">
        <v>37.24</v>
      </c>
      <c r="E445" s="38">
        <v>39.450000000000003</v>
      </c>
      <c r="F445" s="38">
        <v>39.450000000000003</v>
      </c>
      <c r="G445" s="39">
        <v>7161900</v>
      </c>
    </row>
    <row r="446" spans="1:7">
      <c r="A446" s="62">
        <v>45750</v>
      </c>
      <c r="B446" s="63">
        <v>34.799999999999997</v>
      </c>
      <c r="C446" s="63">
        <v>35.54</v>
      </c>
      <c r="D446" s="63">
        <v>34.130000000000003</v>
      </c>
      <c r="E446" s="63">
        <v>34.81</v>
      </c>
      <c r="F446" s="63">
        <v>34.81</v>
      </c>
      <c r="G446" s="64">
        <v>6254100</v>
      </c>
    </row>
    <row r="447" spans="1:7">
      <c r="A447" s="37">
        <v>45751</v>
      </c>
      <c r="B447" s="38">
        <v>35.4</v>
      </c>
      <c r="C447" s="38">
        <v>37.18</v>
      </c>
      <c r="D447" s="38">
        <v>34.65</v>
      </c>
      <c r="E447" s="38">
        <v>36.65</v>
      </c>
      <c r="F447" s="38">
        <v>36.65</v>
      </c>
      <c r="G447" s="39">
        <v>8978600</v>
      </c>
    </row>
    <row r="448" spans="1:7">
      <c r="A448" s="62">
        <v>45754</v>
      </c>
      <c r="B448" s="63">
        <v>30.3</v>
      </c>
      <c r="C448" s="63">
        <v>34.17</v>
      </c>
      <c r="D448" s="63">
        <v>29.34</v>
      </c>
      <c r="E448" s="63">
        <v>31.47</v>
      </c>
      <c r="F448" s="63">
        <v>31.47</v>
      </c>
      <c r="G448" s="64">
        <v>14425100</v>
      </c>
    </row>
    <row r="449" spans="1:7">
      <c r="A449" s="37">
        <v>45755</v>
      </c>
      <c r="B449" s="38">
        <v>33.11</v>
      </c>
      <c r="C449" s="38">
        <v>33.21</v>
      </c>
      <c r="D449" s="38">
        <v>29.84</v>
      </c>
      <c r="E449" s="38">
        <v>30.26</v>
      </c>
      <c r="F449" s="38">
        <v>30.26</v>
      </c>
      <c r="G449" s="39">
        <v>7392400</v>
      </c>
    </row>
    <row r="450" spans="1:7">
      <c r="A450" s="62">
        <v>45756</v>
      </c>
      <c r="B450" s="63">
        <v>30.21</v>
      </c>
      <c r="C450" s="63">
        <v>35.299999999999997</v>
      </c>
      <c r="D450" s="63">
        <v>30.21</v>
      </c>
      <c r="E450" s="63">
        <v>34.729999999999997</v>
      </c>
      <c r="F450" s="63">
        <v>34.729999999999997</v>
      </c>
      <c r="G450" s="64">
        <v>10719600</v>
      </c>
    </row>
    <row r="451" spans="1:7">
      <c r="A451" s="37">
        <v>45757</v>
      </c>
      <c r="B451" s="38">
        <v>34.130000000000003</v>
      </c>
      <c r="C451" s="38">
        <v>34.22</v>
      </c>
      <c r="D451" s="38">
        <v>31.26</v>
      </c>
      <c r="E451" s="38">
        <v>32.4</v>
      </c>
      <c r="F451" s="38">
        <v>32.4</v>
      </c>
      <c r="G451" s="39">
        <v>7130000</v>
      </c>
    </row>
    <row r="452" spans="1:7">
      <c r="A452" s="62">
        <v>45758</v>
      </c>
      <c r="B452" s="63">
        <v>34.46</v>
      </c>
      <c r="C452" s="63">
        <v>36.19</v>
      </c>
      <c r="D452" s="63">
        <v>33.700000000000003</v>
      </c>
      <c r="E452" s="63">
        <v>35.9</v>
      </c>
      <c r="F452" s="63">
        <v>35.9</v>
      </c>
      <c r="G452" s="64">
        <v>7568300</v>
      </c>
    </row>
    <row r="453" spans="1:7">
      <c r="A453" s="37">
        <v>45761</v>
      </c>
      <c r="B453" s="38">
        <v>36.71</v>
      </c>
      <c r="C453" s="38">
        <v>37.57</v>
      </c>
      <c r="D453" s="38">
        <v>35.700000000000003</v>
      </c>
      <c r="E453" s="38">
        <v>36.78</v>
      </c>
      <c r="F453" s="38">
        <v>36.78</v>
      </c>
      <c r="G453" s="39">
        <v>5633400</v>
      </c>
    </row>
    <row r="454" spans="1:7">
      <c r="A454" s="62">
        <v>45762</v>
      </c>
      <c r="B454" s="63">
        <v>37.590000000000003</v>
      </c>
      <c r="C454" s="63">
        <v>38.17</v>
      </c>
      <c r="D454" s="63">
        <v>35.83</v>
      </c>
      <c r="E454" s="63">
        <v>35.950000000000003</v>
      </c>
      <c r="F454" s="63">
        <v>35.950000000000003</v>
      </c>
      <c r="G454" s="64">
        <v>5883000</v>
      </c>
    </row>
    <row r="455" spans="1:7">
      <c r="A455" s="37">
        <v>45763</v>
      </c>
      <c r="B455" s="38">
        <v>35.619999999999997</v>
      </c>
      <c r="C455" s="38">
        <v>37.270000000000003</v>
      </c>
      <c r="D455" s="38">
        <v>35.29</v>
      </c>
      <c r="E455" s="38">
        <v>36.229999999999997</v>
      </c>
      <c r="F455" s="38">
        <v>36.229999999999997</v>
      </c>
      <c r="G455" s="39">
        <v>7746200</v>
      </c>
    </row>
    <row r="456" spans="1:7">
      <c r="A456" s="62">
        <v>45764</v>
      </c>
      <c r="B456" s="63">
        <v>36.46</v>
      </c>
      <c r="C456" s="63">
        <v>37.24</v>
      </c>
      <c r="D456" s="63">
        <v>35.659999999999997</v>
      </c>
      <c r="E456" s="63">
        <v>36.71</v>
      </c>
      <c r="F456" s="63">
        <v>36.71</v>
      </c>
      <c r="G456" s="64">
        <v>4458700</v>
      </c>
    </row>
    <row r="457" spans="1:7">
      <c r="A457" s="37">
        <v>45768</v>
      </c>
      <c r="B457" s="38">
        <v>38.72</v>
      </c>
      <c r="C457" s="38">
        <v>39.96</v>
      </c>
      <c r="D457" s="38">
        <v>37.93</v>
      </c>
      <c r="E457" s="38">
        <v>38.840000000000003</v>
      </c>
      <c r="F457" s="38">
        <v>38.840000000000003</v>
      </c>
      <c r="G457" s="39">
        <v>7918700</v>
      </c>
    </row>
    <row r="458" spans="1:7">
      <c r="A458" s="62">
        <v>45769</v>
      </c>
      <c r="B458" s="63">
        <v>40.89</v>
      </c>
      <c r="C458" s="63">
        <v>42.74</v>
      </c>
      <c r="D458" s="63">
        <v>40.72</v>
      </c>
      <c r="E458" s="63">
        <v>42.47</v>
      </c>
      <c r="F458" s="63">
        <v>42.47</v>
      </c>
      <c r="G458" s="64">
        <v>9221200</v>
      </c>
    </row>
    <row r="459" spans="1:7">
      <c r="A459" s="37">
        <v>45770</v>
      </c>
      <c r="B459" s="38">
        <v>44.81</v>
      </c>
      <c r="C459" s="38">
        <v>45.34</v>
      </c>
      <c r="D459" s="38">
        <v>42.82</v>
      </c>
      <c r="E459" s="38">
        <v>44.3</v>
      </c>
      <c r="F459" s="38">
        <v>44.3</v>
      </c>
      <c r="G459" s="39">
        <v>9832600</v>
      </c>
    </row>
    <row r="460" spans="1:7">
      <c r="A460" s="62">
        <v>45771</v>
      </c>
      <c r="B460" s="63">
        <v>43.57</v>
      </c>
      <c r="C460" s="63">
        <v>44.09</v>
      </c>
      <c r="D460" s="63">
        <v>43.41</v>
      </c>
      <c r="E460" s="63">
        <v>44.04</v>
      </c>
      <c r="F460" s="63">
        <v>44.04</v>
      </c>
      <c r="G460" s="64">
        <v>1286563</v>
      </c>
    </row>
  </sheetData>
  <sortState xmlns:xlrd2="http://schemas.microsoft.com/office/spreadsheetml/2017/richdata2" ref="P12:V122">
    <sortCondition ref="P12:P12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12199-6A81-4AED-A0C5-DE7191CB5FB6}">
  <sheetPr codeName="Sheet12"/>
  <dimension ref="A1:W2739"/>
  <sheetViews>
    <sheetView topLeftCell="A2692" workbookViewId="0">
      <selection activeCell="J2616" sqref="J2616"/>
    </sheetView>
  </sheetViews>
  <sheetFormatPr defaultRowHeight="15"/>
  <cols>
    <col min="1" max="1" width="13.42578125" style="1" customWidth="1"/>
    <col min="6" max="6" width="11.7109375" customWidth="1"/>
    <col min="7" max="7" width="13" customWidth="1"/>
    <col min="16" max="16" width="13.42578125" customWidth="1"/>
    <col min="17" max="17" width="10.5703125" customWidth="1"/>
  </cols>
  <sheetData>
    <row r="1" spans="1:7">
      <c r="A1" s="1" t="s">
        <v>13</v>
      </c>
      <c r="B1" t="s">
        <v>7</v>
      </c>
      <c r="C1" t="s">
        <v>8</v>
      </c>
      <c r="D1" t="s">
        <v>9</v>
      </c>
      <c r="E1" t="s">
        <v>10</v>
      </c>
      <c r="F1" t="s">
        <v>12</v>
      </c>
      <c r="G1" t="s">
        <v>11</v>
      </c>
    </row>
    <row r="2" spans="1:7">
      <c r="A2" s="1">
        <v>43048</v>
      </c>
      <c r="B2">
        <v>308.64498900000001</v>
      </c>
      <c r="C2">
        <v>329.45199600000001</v>
      </c>
      <c r="D2">
        <v>307.05599999999998</v>
      </c>
      <c r="E2">
        <v>320.88400300000001</v>
      </c>
      <c r="F2">
        <v>320.88400300000001</v>
      </c>
      <c r="G2">
        <v>893249984</v>
      </c>
    </row>
    <row r="3" spans="1:7">
      <c r="A3" s="1">
        <v>43049</v>
      </c>
      <c r="B3">
        <v>320.67099000000002</v>
      </c>
      <c r="C3">
        <v>324.71798699999999</v>
      </c>
      <c r="D3">
        <v>294.54199199999999</v>
      </c>
      <c r="E3">
        <v>299.25299100000001</v>
      </c>
      <c r="F3">
        <v>299.25299100000001</v>
      </c>
      <c r="G3">
        <v>885985984</v>
      </c>
    </row>
    <row r="4" spans="1:7">
      <c r="A4" s="1">
        <v>43050</v>
      </c>
      <c r="B4">
        <v>298.58599900000002</v>
      </c>
      <c r="C4">
        <v>319.45300300000002</v>
      </c>
      <c r="D4">
        <v>298.19198599999999</v>
      </c>
      <c r="E4">
        <v>314.68099999999998</v>
      </c>
      <c r="F4">
        <v>314.68099999999998</v>
      </c>
      <c r="G4">
        <v>842300992</v>
      </c>
    </row>
    <row r="5" spans="1:7">
      <c r="A5" s="1">
        <v>43051</v>
      </c>
      <c r="B5">
        <v>314.69000199999999</v>
      </c>
      <c r="C5">
        <v>319.15301499999998</v>
      </c>
      <c r="D5">
        <v>298.51299999999998</v>
      </c>
      <c r="E5">
        <v>307.90798999999998</v>
      </c>
      <c r="F5">
        <v>307.90798999999998</v>
      </c>
      <c r="G5">
        <v>1613479936</v>
      </c>
    </row>
    <row r="6" spans="1:7">
      <c r="A6" s="1">
        <v>43052</v>
      </c>
      <c r="B6">
        <v>307.02499399999999</v>
      </c>
      <c r="C6">
        <v>328.415009</v>
      </c>
      <c r="D6">
        <v>307.02499399999999</v>
      </c>
      <c r="E6">
        <v>316.716003</v>
      </c>
      <c r="F6">
        <v>316.716003</v>
      </c>
      <c r="G6">
        <v>1041889984</v>
      </c>
    </row>
    <row r="7" spans="1:7">
      <c r="A7" s="1">
        <v>43053</v>
      </c>
      <c r="B7">
        <v>316.76299999999998</v>
      </c>
      <c r="C7">
        <v>340.17700200000002</v>
      </c>
      <c r="D7">
        <v>316.76299999999998</v>
      </c>
      <c r="E7">
        <v>337.631012</v>
      </c>
      <c r="F7">
        <v>337.631012</v>
      </c>
      <c r="G7">
        <v>1069680000</v>
      </c>
    </row>
    <row r="8" spans="1:7">
      <c r="A8" s="1">
        <v>43054</v>
      </c>
      <c r="B8">
        <v>337.96398900000003</v>
      </c>
      <c r="C8">
        <v>340.91198700000001</v>
      </c>
      <c r="D8">
        <v>329.81298800000002</v>
      </c>
      <c r="E8">
        <v>333.35699499999998</v>
      </c>
      <c r="F8">
        <v>333.35699499999998</v>
      </c>
      <c r="G8">
        <v>722665984</v>
      </c>
    </row>
    <row r="9" spans="1:7">
      <c r="A9" s="1">
        <v>43055</v>
      </c>
      <c r="B9">
        <v>333.442993</v>
      </c>
      <c r="C9">
        <v>336.158997</v>
      </c>
      <c r="D9">
        <v>323.60598800000002</v>
      </c>
      <c r="E9">
        <v>330.92401100000001</v>
      </c>
      <c r="F9">
        <v>330.92401100000001</v>
      </c>
      <c r="G9">
        <v>797254016</v>
      </c>
    </row>
    <row r="10" spans="1:7">
      <c r="A10" s="1">
        <v>43056</v>
      </c>
      <c r="B10">
        <v>330.16699199999999</v>
      </c>
      <c r="C10">
        <v>334.96398900000003</v>
      </c>
      <c r="D10">
        <v>327.52301</v>
      </c>
      <c r="E10">
        <v>332.39401199999998</v>
      </c>
      <c r="F10">
        <v>332.39401199999998</v>
      </c>
      <c r="G10">
        <v>621732992</v>
      </c>
    </row>
    <row r="11" spans="1:7">
      <c r="A11" s="1">
        <v>43057</v>
      </c>
      <c r="B11">
        <v>331.98001099999999</v>
      </c>
      <c r="C11">
        <v>349.61599699999999</v>
      </c>
      <c r="D11">
        <v>327.68701199999998</v>
      </c>
      <c r="E11">
        <v>347.61200000000002</v>
      </c>
      <c r="F11">
        <v>347.61200000000002</v>
      </c>
      <c r="G11">
        <v>649638976</v>
      </c>
    </row>
    <row r="12" spans="1:7">
      <c r="A12" s="1">
        <v>43058</v>
      </c>
      <c r="B12">
        <v>347.40100100000001</v>
      </c>
      <c r="C12">
        <v>371.29098499999998</v>
      </c>
      <c r="D12">
        <v>344.73998999999998</v>
      </c>
      <c r="E12">
        <v>354.385986</v>
      </c>
      <c r="F12">
        <v>354.385986</v>
      </c>
      <c r="G12">
        <v>1181529984</v>
      </c>
    </row>
    <row r="13" spans="1:7">
      <c r="A13" s="1">
        <v>43059</v>
      </c>
      <c r="B13">
        <v>354.09399400000001</v>
      </c>
      <c r="C13">
        <v>372.13699300000002</v>
      </c>
      <c r="D13">
        <v>353.28900099999998</v>
      </c>
      <c r="E13">
        <v>366.73001099999999</v>
      </c>
      <c r="F13">
        <v>366.73001099999999</v>
      </c>
      <c r="G13">
        <v>807027008</v>
      </c>
    </row>
    <row r="14" spans="1:7">
      <c r="A14" s="1">
        <v>43060</v>
      </c>
      <c r="B14">
        <v>367.442993</v>
      </c>
      <c r="C14">
        <v>372.47000100000002</v>
      </c>
      <c r="D14">
        <v>350.692993</v>
      </c>
      <c r="E14">
        <v>360.40100100000001</v>
      </c>
      <c r="F14">
        <v>360.40100100000001</v>
      </c>
      <c r="G14">
        <v>949912000</v>
      </c>
    </row>
    <row r="15" spans="1:7">
      <c r="A15" s="1">
        <v>43061</v>
      </c>
      <c r="B15">
        <v>360.31201199999998</v>
      </c>
      <c r="C15">
        <v>381.42001299999998</v>
      </c>
      <c r="D15">
        <v>360.14700299999998</v>
      </c>
      <c r="E15">
        <v>380.65200800000002</v>
      </c>
      <c r="F15">
        <v>380.65200800000002</v>
      </c>
      <c r="G15">
        <v>800819008</v>
      </c>
    </row>
    <row r="16" spans="1:7">
      <c r="A16" s="1">
        <v>43062</v>
      </c>
      <c r="B16">
        <v>381.43899499999998</v>
      </c>
      <c r="C16">
        <v>425.54800399999999</v>
      </c>
      <c r="D16">
        <v>376.08801299999999</v>
      </c>
      <c r="E16">
        <v>410.16598499999998</v>
      </c>
      <c r="F16">
        <v>410.16598499999998</v>
      </c>
      <c r="G16">
        <v>1845680000</v>
      </c>
    </row>
    <row r="17" spans="1:7">
      <c r="A17" s="1">
        <v>43063</v>
      </c>
      <c r="B17">
        <v>412.50100700000002</v>
      </c>
      <c r="C17">
        <v>480.97299199999998</v>
      </c>
      <c r="D17">
        <v>402.75799599999999</v>
      </c>
      <c r="E17">
        <v>474.91101099999997</v>
      </c>
      <c r="F17">
        <v>474.91101099999997</v>
      </c>
      <c r="G17">
        <v>2292829952</v>
      </c>
    </row>
    <row r="18" spans="1:7">
      <c r="A18" s="1">
        <v>43064</v>
      </c>
      <c r="B18">
        <v>475.675995</v>
      </c>
      <c r="C18">
        <v>485.19198599999999</v>
      </c>
      <c r="D18">
        <v>461.05300899999997</v>
      </c>
      <c r="E18">
        <v>466.27600100000001</v>
      </c>
      <c r="F18">
        <v>466.27600100000001</v>
      </c>
      <c r="G18">
        <v>1422080000</v>
      </c>
    </row>
    <row r="19" spans="1:7">
      <c r="A19" s="1">
        <v>43065</v>
      </c>
      <c r="B19">
        <v>465.97399899999999</v>
      </c>
      <c r="C19">
        <v>472.72299199999998</v>
      </c>
      <c r="D19">
        <v>451.60598800000002</v>
      </c>
      <c r="E19">
        <v>471.32998700000002</v>
      </c>
      <c r="F19">
        <v>471.32998700000002</v>
      </c>
      <c r="G19">
        <v>1197779968</v>
      </c>
    </row>
    <row r="20" spans="1:7">
      <c r="A20" s="1">
        <v>43066</v>
      </c>
      <c r="B20">
        <v>471.53100599999999</v>
      </c>
      <c r="C20">
        <v>493.40499899999998</v>
      </c>
      <c r="D20">
        <v>468.48498499999999</v>
      </c>
      <c r="E20">
        <v>480.35501099999999</v>
      </c>
      <c r="F20">
        <v>480.35501099999999</v>
      </c>
      <c r="G20">
        <v>1396480000</v>
      </c>
    </row>
    <row r="21" spans="1:7">
      <c r="A21" s="1">
        <v>43067</v>
      </c>
      <c r="B21">
        <v>480.51800500000002</v>
      </c>
      <c r="C21">
        <v>482.48001099999999</v>
      </c>
      <c r="D21">
        <v>466.34698500000002</v>
      </c>
      <c r="E21">
        <v>472.90200800000002</v>
      </c>
      <c r="F21">
        <v>472.90200800000002</v>
      </c>
      <c r="G21">
        <v>1346499968</v>
      </c>
    </row>
    <row r="22" spans="1:7">
      <c r="A22" s="1">
        <v>43068</v>
      </c>
      <c r="B22">
        <v>473.28100599999999</v>
      </c>
      <c r="C22">
        <v>522.307007</v>
      </c>
      <c r="D22">
        <v>425.07101399999999</v>
      </c>
      <c r="E22">
        <v>427.52301</v>
      </c>
      <c r="F22">
        <v>427.52301</v>
      </c>
      <c r="G22">
        <v>2675940096</v>
      </c>
    </row>
    <row r="23" spans="1:7">
      <c r="A23" s="1">
        <v>43069</v>
      </c>
      <c r="B23">
        <v>431.21499599999999</v>
      </c>
      <c r="C23">
        <v>465.49700899999999</v>
      </c>
      <c r="D23">
        <v>401.24301100000002</v>
      </c>
      <c r="E23">
        <v>447.114014</v>
      </c>
      <c r="F23">
        <v>447.114014</v>
      </c>
      <c r="G23">
        <v>1903040000</v>
      </c>
    </row>
    <row r="24" spans="1:7">
      <c r="A24" s="1">
        <v>43070</v>
      </c>
      <c r="B24">
        <v>445.20901500000002</v>
      </c>
      <c r="C24">
        <v>472.60900900000001</v>
      </c>
      <c r="D24">
        <v>428.31201199999998</v>
      </c>
      <c r="E24">
        <v>466.540009</v>
      </c>
      <c r="F24">
        <v>466.540009</v>
      </c>
      <c r="G24">
        <v>1247879936</v>
      </c>
    </row>
    <row r="25" spans="1:7">
      <c r="A25" s="1">
        <v>43071</v>
      </c>
      <c r="B25">
        <v>466.85101300000002</v>
      </c>
      <c r="C25">
        <v>476.239014</v>
      </c>
      <c r="D25">
        <v>456.65301499999998</v>
      </c>
      <c r="E25">
        <v>463.449005</v>
      </c>
      <c r="F25">
        <v>463.449005</v>
      </c>
      <c r="G25">
        <v>943649984</v>
      </c>
    </row>
    <row r="26" spans="1:7">
      <c r="A26" s="1">
        <v>43072</v>
      </c>
      <c r="B26">
        <v>463.70498700000002</v>
      </c>
      <c r="C26">
        <v>482.81399499999998</v>
      </c>
      <c r="D26">
        <v>451.85199</v>
      </c>
      <c r="E26">
        <v>465.85299700000002</v>
      </c>
      <c r="F26">
        <v>465.85299700000002</v>
      </c>
      <c r="G26">
        <v>990556992</v>
      </c>
    </row>
    <row r="27" spans="1:7">
      <c r="A27" s="1">
        <v>43073</v>
      </c>
      <c r="B27">
        <v>466.05398600000001</v>
      </c>
      <c r="C27">
        <v>474.77700800000002</v>
      </c>
      <c r="D27">
        <v>453.31201199999998</v>
      </c>
      <c r="E27">
        <v>470.20400999999998</v>
      </c>
      <c r="F27">
        <v>470.20400999999998</v>
      </c>
      <c r="G27">
        <v>1005550016</v>
      </c>
    </row>
    <row r="28" spans="1:7">
      <c r="A28" s="1">
        <v>43074</v>
      </c>
      <c r="B28">
        <v>470.29400600000002</v>
      </c>
      <c r="C28">
        <v>473.55801400000001</v>
      </c>
      <c r="D28">
        <v>457.66000400000001</v>
      </c>
      <c r="E28">
        <v>463.28100599999999</v>
      </c>
      <c r="F28">
        <v>463.28100599999999</v>
      </c>
      <c r="G28">
        <v>1216720000</v>
      </c>
    </row>
    <row r="29" spans="1:7">
      <c r="A29" s="1">
        <v>43075</v>
      </c>
      <c r="B29">
        <v>462.60400399999997</v>
      </c>
      <c r="C29">
        <v>462.70800800000001</v>
      </c>
      <c r="D29">
        <v>420.209991</v>
      </c>
      <c r="E29">
        <v>428.58801299999999</v>
      </c>
      <c r="F29">
        <v>428.58801299999999</v>
      </c>
      <c r="G29">
        <v>1998259968</v>
      </c>
    </row>
    <row r="30" spans="1:7">
      <c r="A30" s="1">
        <v>43076</v>
      </c>
      <c r="B30">
        <v>426.368988</v>
      </c>
      <c r="C30">
        <v>441.39700299999998</v>
      </c>
      <c r="D30">
        <v>414.41101099999997</v>
      </c>
      <c r="E30">
        <v>434.40798999999998</v>
      </c>
      <c r="F30">
        <v>434.40798999999998</v>
      </c>
      <c r="G30">
        <v>2129570048</v>
      </c>
    </row>
    <row r="31" spans="1:7">
      <c r="A31" s="1">
        <v>43077</v>
      </c>
      <c r="B31">
        <v>434.989014</v>
      </c>
      <c r="C31">
        <v>466.06201199999998</v>
      </c>
      <c r="D31">
        <v>422.36700400000001</v>
      </c>
      <c r="E31">
        <v>456.03100599999999</v>
      </c>
      <c r="F31">
        <v>456.03100599999999</v>
      </c>
      <c r="G31">
        <v>2336379904</v>
      </c>
    </row>
    <row r="32" spans="1:7">
      <c r="A32" s="1">
        <v>43078</v>
      </c>
      <c r="B32">
        <v>457.34399400000001</v>
      </c>
      <c r="C32">
        <v>504.14700299999998</v>
      </c>
      <c r="D32">
        <v>456.25299100000001</v>
      </c>
      <c r="E32">
        <v>473.50201399999997</v>
      </c>
      <c r="F32">
        <v>473.50201399999997</v>
      </c>
      <c r="G32">
        <v>2003849984</v>
      </c>
    </row>
    <row r="33" spans="1:7">
      <c r="A33" s="1">
        <v>43079</v>
      </c>
      <c r="B33">
        <v>472.78900099999998</v>
      </c>
      <c r="C33">
        <v>472.78900099999998</v>
      </c>
      <c r="D33">
        <v>429.51400799999999</v>
      </c>
      <c r="E33">
        <v>441.72100799999998</v>
      </c>
      <c r="F33">
        <v>441.72100799999998</v>
      </c>
      <c r="G33">
        <v>1404179968</v>
      </c>
    </row>
    <row r="34" spans="1:7">
      <c r="A34" s="1">
        <v>43080</v>
      </c>
      <c r="B34">
        <v>440.358002</v>
      </c>
      <c r="C34">
        <v>516.96899399999995</v>
      </c>
      <c r="D34">
        <v>439.10400399999997</v>
      </c>
      <c r="E34">
        <v>515.135986</v>
      </c>
      <c r="F34">
        <v>515.135986</v>
      </c>
      <c r="G34">
        <v>1771440000</v>
      </c>
    </row>
    <row r="35" spans="1:7">
      <c r="A35" s="1">
        <v>43081</v>
      </c>
      <c r="B35">
        <v>522.28601100000003</v>
      </c>
      <c r="C35">
        <v>657.317993</v>
      </c>
      <c r="D35">
        <v>504.493988</v>
      </c>
      <c r="E35">
        <v>651.43102999999996</v>
      </c>
      <c r="F35">
        <v>651.43102999999996</v>
      </c>
      <c r="G35">
        <v>5179829760</v>
      </c>
    </row>
    <row r="36" spans="1:7">
      <c r="A36" s="1">
        <v>43082</v>
      </c>
      <c r="B36">
        <v>644.90600600000005</v>
      </c>
      <c r="C36">
        <v>747.99298099999999</v>
      </c>
      <c r="D36">
        <v>597.79797399999995</v>
      </c>
      <c r="E36">
        <v>702.76702899999998</v>
      </c>
      <c r="F36">
        <v>702.76702899999998</v>
      </c>
      <c r="G36">
        <v>4524539904</v>
      </c>
    </row>
    <row r="37" spans="1:7">
      <c r="A37" s="1">
        <v>43083</v>
      </c>
      <c r="B37">
        <v>700.59399399999995</v>
      </c>
      <c r="C37">
        <v>753.12097200000005</v>
      </c>
      <c r="D37">
        <v>664.989014</v>
      </c>
      <c r="E37">
        <v>695.81597899999997</v>
      </c>
      <c r="F37">
        <v>695.81597899999997</v>
      </c>
      <c r="G37">
        <v>3821580032</v>
      </c>
    </row>
    <row r="38" spans="1:7">
      <c r="A38" s="1">
        <v>43084</v>
      </c>
      <c r="B38">
        <v>696.37597700000003</v>
      </c>
      <c r="C38">
        <v>697.13201900000001</v>
      </c>
      <c r="D38">
        <v>621.06097399999999</v>
      </c>
      <c r="E38">
        <v>684.44799799999998</v>
      </c>
      <c r="F38">
        <v>684.44799799999998</v>
      </c>
      <c r="G38">
        <v>2758710016</v>
      </c>
    </row>
    <row r="39" spans="1:7">
      <c r="A39" s="1">
        <v>43085</v>
      </c>
      <c r="B39">
        <v>686.19201699999996</v>
      </c>
      <c r="C39">
        <v>718.38500999999997</v>
      </c>
      <c r="D39">
        <v>680.78601100000003</v>
      </c>
      <c r="E39">
        <v>696.20898399999999</v>
      </c>
      <c r="F39">
        <v>696.20898399999999</v>
      </c>
      <c r="G39">
        <v>2165690112</v>
      </c>
    </row>
    <row r="40" spans="1:7">
      <c r="A40" s="1">
        <v>43086</v>
      </c>
      <c r="B40">
        <v>696.23699999999997</v>
      </c>
      <c r="C40">
        <v>735.82501200000002</v>
      </c>
      <c r="D40">
        <v>696.23699999999997</v>
      </c>
      <c r="E40">
        <v>719.97497599999997</v>
      </c>
      <c r="F40">
        <v>719.97497599999997</v>
      </c>
      <c r="G40">
        <v>2147389952</v>
      </c>
    </row>
    <row r="41" spans="1:7">
      <c r="A41" s="1">
        <v>43087</v>
      </c>
      <c r="B41">
        <v>721.73199499999998</v>
      </c>
      <c r="C41">
        <v>803.92797900000005</v>
      </c>
      <c r="D41">
        <v>689.23101799999995</v>
      </c>
      <c r="E41">
        <v>794.64502000000005</v>
      </c>
      <c r="F41">
        <v>794.64502000000005</v>
      </c>
      <c r="G41">
        <v>3249230080</v>
      </c>
    </row>
    <row r="42" spans="1:7">
      <c r="A42" s="1">
        <v>43088</v>
      </c>
      <c r="B42">
        <v>793.90100099999995</v>
      </c>
      <c r="C42">
        <v>881.94397000000004</v>
      </c>
      <c r="D42">
        <v>785.34198000000004</v>
      </c>
      <c r="E42">
        <v>826.82299799999998</v>
      </c>
      <c r="F42">
        <v>826.82299799999998</v>
      </c>
      <c r="G42">
        <v>4096549888</v>
      </c>
    </row>
    <row r="43" spans="1:7">
      <c r="A43" s="1">
        <v>43089</v>
      </c>
      <c r="B43">
        <v>827.51599099999999</v>
      </c>
      <c r="C43">
        <v>845.06201199999998</v>
      </c>
      <c r="D43">
        <v>756.00402799999995</v>
      </c>
      <c r="E43">
        <v>819.08599900000002</v>
      </c>
      <c r="F43">
        <v>819.08599900000002</v>
      </c>
      <c r="G43">
        <v>3969939968</v>
      </c>
    </row>
    <row r="44" spans="1:7">
      <c r="A44" s="1">
        <v>43090</v>
      </c>
      <c r="B44">
        <v>820.23602300000005</v>
      </c>
      <c r="C44">
        <v>880.54303000000004</v>
      </c>
      <c r="D44">
        <v>792.68902600000001</v>
      </c>
      <c r="E44">
        <v>821.06298800000002</v>
      </c>
      <c r="F44">
        <v>821.06298800000002</v>
      </c>
      <c r="G44">
        <v>3569060096</v>
      </c>
    </row>
    <row r="45" spans="1:7">
      <c r="A45" s="1">
        <v>43091</v>
      </c>
      <c r="B45">
        <v>822.64300500000002</v>
      </c>
      <c r="C45">
        <v>827.68298300000004</v>
      </c>
      <c r="D45">
        <v>543.762024</v>
      </c>
      <c r="E45">
        <v>674.85998500000005</v>
      </c>
      <c r="F45">
        <v>674.85998500000005</v>
      </c>
      <c r="G45">
        <v>4977710080</v>
      </c>
    </row>
    <row r="46" spans="1:7">
      <c r="A46" s="1">
        <v>43092</v>
      </c>
      <c r="B46">
        <v>681.31597899999997</v>
      </c>
      <c r="C46">
        <v>763.89502000000005</v>
      </c>
      <c r="D46">
        <v>679.73101799999995</v>
      </c>
      <c r="E46">
        <v>719.387024</v>
      </c>
      <c r="F46">
        <v>719.387024</v>
      </c>
      <c r="G46">
        <v>2480339968</v>
      </c>
    </row>
    <row r="47" spans="1:7">
      <c r="A47" s="1">
        <v>43093</v>
      </c>
      <c r="B47">
        <v>721.76898200000005</v>
      </c>
      <c r="C47">
        <v>721.76898200000005</v>
      </c>
      <c r="D47">
        <v>614.92199700000003</v>
      </c>
      <c r="E47">
        <v>694.14801</v>
      </c>
      <c r="F47">
        <v>694.14801</v>
      </c>
      <c r="G47">
        <v>2300549888</v>
      </c>
    </row>
    <row r="48" spans="1:7">
      <c r="A48" s="1">
        <v>43094</v>
      </c>
      <c r="B48">
        <v>698.86999500000002</v>
      </c>
      <c r="C48">
        <v>782.52099599999997</v>
      </c>
      <c r="D48">
        <v>698.86999500000002</v>
      </c>
      <c r="E48">
        <v>765.83398399999999</v>
      </c>
      <c r="F48">
        <v>765.83398399999999</v>
      </c>
      <c r="G48">
        <v>2491760128</v>
      </c>
    </row>
    <row r="49" spans="1:7">
      <c r="A49" s="1">
        <v>43095</v>
      </c>
      <c r="B49">
        <v>763.36999500000002</v>
      </c>
      <c r="C49">
        <v>786.78997800000002</v>
      </c>
      <c r="D49">
        <v>760.93499799999995</v>
      </c>
      <c r="E49">
        <v>773.83599900000002</v>
      </c>
      <c r="F49">
        <v>773.83599900000002</v>
      </c>
      <c r="G49">
        <v>2201159936</v>
      </c>
    </row>
    <row r="50" spans="1:7">
      <c r="A50" s="1">
        <v>43096</v>
      </c>
      <c r="B50">
        <v>774.96997099999999</v>
      </c>
      <c r="C50">
        <v>789.25299099999995</v>
      </c>
      <c r="D50">
        <v>738.41302499999995</v>
      </c>
      <c r="E50">
        <v>762.84198000000004</v>
      </c>
      <c r="F50">
        <v>762.84198000000004</v>
      </c>
      <c r="G50">
        <v>2100029952</v>
      </c>
    </row>
    <row r="51" spans="1:7">
      <c r="A51" s="1">
        <v>43097</v>
      </c>
      <c r="B51">
        <v>762.20800799999995</v>
      </c>
      <c r="C51">
        <v>763.31897000000004</v>
      </c>
      <c r="D51">
        <v>701.18701199999998</v>
      </c>
      <c r="E51">
        <v>737.02301</v>
      </c>
      <c r="F51">
        <v>737.02301</v>
      </c>
      <c r="G51">
        <v>2389149952</v>
      </c>
    </row>
    <row r="52" spans="1:7">
      <c r="A52" s="1">
        <v>43098</v>
      </c>
      <c r="B52">
        <v>740.38897699999995</v>
      </c>
      <c r="C52">
        <v>770.11700399999995</v>
      </c>
      <c r="D52">
        <v>729.60797100000002</v>
      </c>
      <c r="E52">
        <v>753.59198000000004</v>
      </c>
      <c r="F52">
        <v>753.59198000000004</v>
      </c>
      <c r="G52">
        <v>2648969984</v>
      </c>
    </row>
    <row r="53" spans="1:7">
      <c r="A53" s="1">
        <v>43099</v>
      </c>
      <c r="B53">
        <v>753.81500200000005</v>
      </c>
      <c r="C53">
        <v>753.81500200000005</v>
      </c>
      <c r="D53">
        <v>685.23101799999995</v>
      </c>
      <c r="E53">
        <v>717.25701900000001</v>
      </c>
      <c r="F53">
        <v>717.25701900000001</v>
      </c>
      <c r="G53">
        <v>3187780096</v>
      </c>
    </row>
    <row r="54" spans="1:7">
      <c r="A54" s="1">
        <v>43100</v>
      </c>
      <c r="B54">
        <v>712.21197500000005</v>
      </c>
      <c r="C54">
        <v>760.34802200000001</v>
      </c>
      <c r="D54">
        <v>710.11901899999998</v>
      </c>
      <c r="E54">
        <v>756.73297100000002</v>
      </c>
      <c r="F54">
        <v>756.73297100000002</v>
      </c>
      <c r="G54">
        <v>2554269952</v>
      </c>
    </row>
    <row r="55" spans="1:7">
      <c r="A55" s="1">
        <v>43101</v>
      </c>
      <c r="B55">
        <v>755.75701900000001</v>
      </c>
      <c r="C55">
        <v>782.53002900000001</v>
      </c>
      <c r="D55">
        <v>742.00402799999995</v>
      </c>
      <c r="E55">
        <v>772.64099099999999</v>
      </c>
      <c r="F55">
        <v>772.64099099999999</v>
      </c>
      <c r="G55">
        <v>2595760128</v>
      </c>
    </row>
    <row r="56" spans="1:7">
      <c r="A56" s="1">
        <v>43102</v>
      </c>
      <c r="B56">
        <v>772.34600799999998</v>
      </c>
      <c r="C56">
        <v>914.830017</v>
      </c>
      <c r="D56">
        <v>772.34600799999998</v>
      </c>
      <c r="E56">
        <v>884.44397000000004</v>
      </c>
      <c r="F56">
        <v>884.44397000000004</v>
      </c>
      <c r="G56">
        <v>5783349760</v>
      </c>
    </row>
    <row r="57" spans="1:7">
      <c r="A57" s="1">
        <v>43103</v>
      </c>
      <c r="B57">
        <v>886</v>
      </c>
      <c r="C57">
        <v>974.47100799999998</v>
      </c>
      <c r="D57">
        <v>868.45098900000005</v>
      </c>
      <c r="E57">
        <v>962.71997099999999</v>
      </c>
      <c r="F57">
        <v>962.71997099999999</v>
      </c>
      <c r="G57">
        <v>5093159936</v>
      </c>
    </row>
    <row r="58" spans="1:7">
      <c r="A58" s="1">
        <v>43104</v>
      </c>
      <c r="B58">
        <v>961.71301300000005</v>
      </c>
      <c r="C58">
        <v>1045.079956</v>
      </c>
      <c r="D58">
        <v>946.08599900000002</v>
      </c>
      <c r="E58">
        <v>980.92199700000003</v>
      </c>
      <c r="F58">
        <v>980.92199700000003</v>
      </c>
      <c r="G58">
        <v>6502859776</v>
      </c>
    </row>
    <row r="59" spans="1:7">
      <c r="A59" s="1">
        <v>43105</v>
      </c>
      <c r="B59">
        <v>975.75</v>
      </c>
      <c r="C59">
        <v>1075.3900149999999</v>
      </c>
      <c r="D59">
        <v>956.32501200000002</v>
      </c>
      <c r="E59">
        <v>997.71997099999999</v>
      </c>
      <c r="F59">
        <v>997.71997099999999</v>
      </c>
      <c r="G59">
        <v>6683149824</v>
      </c>
    </row>
    <row r="60" spans="1:7">
      <c r="A60" s="1">
        <v>43106</v>
      </c>
      <c r="B60">
        <v>995.15399200000002</v>
      </c>
      <c r="C60">
        <v>1060.709961</v>
      </c>
      <c r="D60">
        <v>994.62200900000005</v>
      </c>
      <c r="E60">
        <v>1041.6800539999999</v>
      </c>
      <c r="F60">
        <v>1041.6800539999999</v>
      </c>
      <c r="G60">
        <v>4662219776</v>
      </c>
    </row>
    <row r="61" spans="1:7">
      <c r="A61" s="1">
        <v>43107</v>
      </c>
      <c r="B61">
        <v>1043.01001</v>
      </c>
      <c r="C61">
        <v>1153.170044</v>
      </c>
      <c r="D61">
        <v>1043.01001</v>
      </c>
      <c r="E61">
        <v>1153.170044</v>
      </c>
      <c r="F61">
        <v>1153.170044</v>
      </c>
      <c r="G61">
        <v>5569880064</v>
      </c>
    </row>
    <row r="62" spans="1:7">
      <c r="A62" s="1">
        <v>43108</v>
      </c>
      <c r="B62">
        <v>1158.26001</v>
      </c>
      <c r="C62">
        <v>1266.9300539999999</v>
      </c>
      <c r="D62">
        <v>1016.049988</v>
      </c>
      <c r="E62">
        <v>1148.530029</v>
      </c>
      <c r="F62">
        <v>1148.530029</v>
      </c>
      <c r="G62">
        <v>8450970112</v>
      </c>
    </row>
    <row r="63" spans="1:7">
      <c r="A63" s="1">
        <v>43109</v>
      </c>
      <c r="B63">
        <v>1146</v>
      </c>
      <c r="C63">
        <v>1320.9799800000001</v>
      </c>
      <c r="D63">
        <v>1145.48999</v>
      </c>
      <c r="E63">
        <v>1299.73999</v>
      </c>
      <c r="F63">
        <v>1299.73999</v>
      </c>
      <c r="G63">
        <v>7965459968</v>
      </c>
    </row>
    <row r="64" spans="1:7">
      <c r="A64" s="1">
        <v>43110</v>
      </c>
      <c r="B64">
        <v>1300.339966</v>
      </c>
      <c r="C64">
        <v>1417.380005</v>
      </c>
      <c r="D64">
        <v>1226.599976</v>
      </c>
      <c r="E64">
        <v>1255.8199460000001</v>
      </c>
      <c r="F64">
        <v>1255.8199460000001</v>
      </c>
      <c r="G64">
        <v>9214950400</v>
      </c>
    </row>
    <row r="65" spans="1:7">
      <c r="A65" s="1">
        <v>43111</v>
      </c>
      <c r="B65">
        <v>1268.089966</v>
      </c>
      <c r="C65">
        <v>1337.3000489999999</v>
      </c>
      <c r="D65">
        <v>1135.170044</v>
      </c>
      <c r="E65">
        <v>1154.9300539999999</v>
      </c>
      <c r="F65">
        <v>1154.9300539999999</v>
      </c>
      <c r="G65">
        <v>7235899904</v>
      </c>
    </row>
    <row r="66" spans="1:7">
      <c r="A66" s="1">
        <v>43112</v>
      </c>
      <c r="B66">
        <v>1158.290039</v>
      </c>
      <c r="C66">
        <v>1296.040039</v>
      </c>
      <c r="D66">
        <v>1120.089966</v>
      </c>
      <c r="E66">
        <v>1273.1999510000001</v>
      </c>
      <c r="F66">
        <v>1273.1999510000001</v>
      </c>
      <c r="G66">
        <v>5222300160</v>
      </c>
    </row>
    <row r="67" spans="1:7">
      <c r="A67" s="1">
        <v>43113</v>
      </c>
      <c r="B67">
        <v>1270.469971</v>
      </c>
      <c r="C67">
        <v>1432.880005</v>
      </c>
      <c r="D67">
        <v>1270.469971</v>
      </c>
      <c r="E67">
        <v>1396.420044</v>
      </c>
      <c r="F67">
        <v>1396.420044</v>
      </c>
      <c r="G67">
        <v>5746760192</v>
      </c>
    </row>
    <row r="68" spans="1:7">
      <c r="A68" s="1">
        <v>43114</v>
      </c>
      <c r="B68">
        <v>1397.4799800000001</v>
      </c>
      <c r="C68">
        <v>1400.5600589999999</v>
      </c>
      <c r="D68">
        <v>1286.209961</v>
      </c>
      <c r="E68">
        <v>1366.7700199999999</v>
      </c>
      <c r="F68">
        <v>1366.7700199999999</v>
      </c>
      <c r="G68">
        <v>4841630208</v>
      </c>
    </row>
    <row r="69" spans="1:7">
      <c r="A69" s="1">
        <v>43115</v>
      </c>
      <c r="B69">
        <v>1365.209961</v>
      </c>
      <c r="C69">
        <v>1390.589966</v>
      </c>
      <c r="D69">
        <v>1290.599976</v>
      </c>
      <c r="E69">
        <v>1291.920044</v>
      </c>
      <c r="F69">
        <v>1291.920044</v>
      </c>
      <c r="G69">
        <v>4781100032</v>
      </c>
    </row>
    <row r="70" spans="1:7">
      <c r="A70" s="1">
        <v>43116</v>
      </c>
      <c r="B70">
        <v>1292.630005</v>
      </c>
      <c r="C70">
        <v>1292.630005</v>
      </c>
      <c r="D70">
        <v>875.544983</v>
      </c>
      <c r="E70">
        <v>1053.6899410000001</v>
      </c>
      <c r="F70">
        <v>1053.6899410000001</v>
      </c>
      <c r="G70">
        <v>8405139968</v>
      </c>
    </row>
    <row r="71" spans="1:7">
      <c r="A71" s="1">
        <v>43117</v>
      </c>
      <c r="B71">
        <v>1061.339966</v>
      </c>
      <c r="C71">
        <v>1090.2299800000001</v>
      </c>
      <c r="D71">
        <v>780.92199700000003</v>
      </c>
      <c r="E71">
        <v>1014.25</v>
      </c>
      <c r="F71">
        <v>1014.25</v>
      </c>
      <c r="G71">
        <v>8545160192</v>
      </c>
    </row>
    <row r="72" spans="1:7">
      <c r="A72" s="1">
        <v>43118</v>
      </c>
      <c r="B72">
        <v>1016.440002</v>
      </c>
      <c r="C72">
        <v>1100.3100589999999</v>
      </c>
      <c r="D72">
        <v>967.75897199999997</v>
      </c>
      <c r="E72">
        <v>1036.280029</v>
      </c>
      <c r="F72">
        <v>1036.280029</v>
      </c>
      <c r="G72">
        <v>5938319872</v>
      </c>
    </row>
    <row r="73" spans="1:7">
      <c r="A73" s="1">
        <v>43119</v>
      </c>
      <c r="B73">
        <v>1028.8199460000001</v>
      </c>
      <c r="C73">
        <v>1093.219971</v>
      </c>
      <c r="D73">
        <v>1003.710022</v>
      </c>
      <c r="E73">
        <v>1039.099976</v>
      </c>
      <c r="F73">
        <v>1039.099976</v>
      </c>
      <c r="G73">
        <v>4084450048</v>
      </c>
    </row>
    <row r="74" spans="1:7">
      <c r="A74" s="1">
        <v>43120</v>
      </c>
      <c r="B74">
        <v>1044.9499510000001</v>
      </c>
      <c r="C74">
        <v>1167.1099850000001</v>
      </c>
      <c r="D74">
        <v>1044.9499510000001</v>
      </c>
      <c r="E74">
        <v>1155.150024</v>
      </c>
      <c r="F74">
        <v>1155.150024</v>
      </c>
      <c r="G74">
        <v>3975190016</v>
      </c>
    </row>
    <row r="75" spans="1:7">
      <c r="A75" s="1">
        <v>43121</v>
      </c>
      <c r="B75">
        <v>1155.6800539999999</v>
      </c>
      <c r="C75">
        <v>1155.6800539999999</v>
      </c>
      <c r="D75">
        <v>1021.5</v>
      </c>
      <c r="E75">
        <v>1049.579956</v>
      </c>
      <c r="F75">
        <v>1049.579956</v>
      </c>
      <c r="G75">
        <v>3378089984</v>
      </c>
    </row>
    <row r="76" spans="1:7">
      <c r="A76" s="1">
        <v>43122</v>
      </c>
      <c r="B76">
        <v>1055.349976</v>
      </c>
      <c r="C76">
        <v>1089.099976</v>
      </c>
      <c r="D76">
        <v>930.74102800000003</v>
      </c>
      <c r="E76">
        <v>1003.26001</v>
      </c>
      <c r="F76">
        <v>1003.26001</v>
      </c>
      <c r="G76">
        <v>3810099968</v>
      </c>
    </row>
    <row r="77" spans="1:7">
      <c r="A77" s="1">
        <v>43123</v>
      </c>
      <c r="B77">
        <v>1004.169983</v>
      </c>
      <c r="C77">
        <v>1023.22998</v>
      </c>
      <c r="D77">
        <v>920.53997800000002</v>
      </c>
      <c r="E77">
        <v>986.22900400000003</v>
      </c>
      <c r="F77">
        <v>986.22900400000003</v>
      </c>
      <c r="G77">
        <v>3556699904</v>
      </c>
    </row>
    <row r="78" spans="1:7">
      <c r="A78" s="1">
        <v>43124</v>
      </c>
      <c r="B78">
        <v>987.47699</v>
      </c>
      <c r="C78">
        <v>1062.4399410000001</v>
      </c>
      <c r="D78">
        <v>965.80798300000004</v>
      </c>
      <c r="E78">
        <v>1058.780029</v>
      </c>
      <c r="F78">
        <v>1058.780029</v>
      </c>
      <c r="G78">
        <v>3944039936</v>
      </c>
    </row>
    <row r="79" spans="1:7">
      <c r="A79" s="1">
        <v>43125</v>
      </c>
      <c r="B79">
        <v>1063.219971</v>
      </c>
      <c r="C79">
        <v>1104.660034</v>
      </c>
      <c r="D79">
        <v>1034.73999</v>
      </c>
      <c r="E79">
        <v>1056.030029</v>
      </c>
      <c r="F79">
        <v>1056.030029</v>
      </c>
      <c r="G79">
        <v>4050190080</v>
      </c>
    </row>
    <row r="80" spans="1:7">
      <c r="A80" s="1">
        <v>43126</v>
      </c>
      <c r="B80">
        <v>1052.6999510000001</v>
      </c>
      <c r="C80">
        <v>1080.599976</v>
      </c>
      <c r="D80">
        <v>996.783997</v>
      </c>
      <c r="E80">
        <v>1055.170044</v>
      </c>
      <c r="F80">
        <v>1055.170044</v>
      </c>
      <c r="G80">
        <v>3617690112</v>
      </c>
    </row>
    <row r="81" spans="1:7">
      <c r="A81" s="1">
        <v>43127</v>
      </c>
      <c r="B81">
        <v>1055.75</v>
      </c>
      <c r="C81">
        <v>1121.9799800000001</v>
      </c>
      <c r="D81">
        <v>1042.119995</v>
      </c>
      <c r="E81">
        <v>1107.0699460000001</v>
      </c>
      <c r="F81">
        <v>1107.0699460000001</v>
      </c>
      <c r="G81">
        <v>3002870016</v>
      </c>
    </row>
    <row r="82" spans="1:7">
      <c r="A82" s="1">
        <v>43128</v>
      </c>
      <c r="B82">
        <v>1111.780029</v>
      </c>
      <c r="C82">
        <v>1257.7700199999999</v>
      </c>
      <c r="D82">
        <v>1111.780029</v>
      </c>
      <c r="E82">
        <v>1246.01001</v>
      </c>
      <c r="F82">
        <v>1246.01001</v>
      </c>
      <c r="G82">
        <v>5372329984</v>
      </c>
    </row>
    <row r="83" spans="1:7">
      <c r="A83" s="1">
        <v>43129</v>
      </c>
      <c r="B83">
        <v>1246.6999510000001</v>
      </c>
      <c r="C83">
        <v>1256.6999510000001</v>
      </c>
      <c r="D83">
        <v>1169.079956</v>
      </c>
      <c r="E83">
        <v>1182.3599850000001</v>
      </c>
      <c r="F83">
        <v>1182.3599850000001</v>
      </c>
      <c r="G83">
        <v>3715079936</v>
      </c>
    </row>
    <row r="84" spans="1:7">
      <c r="A84" s="1">
        <v>43130</v>
      </c>
      <c r="B84">
        <v>1184.130005</v>
      </c>
      <c r="C84">
        <v>1184.630005</v>
      </c>
      <c r="D84">
        <v>1058.969971</v>
      </c>
      <c r="E84">
        <v>1071.130005</v>
      </c>
      <c r="F84">
        <v>1071.130005</v>
      </c>
      <c r="G84">
        <v>4107859968</v>
      </c>
    </row>
    <row r="85" spans="1:7">
      <c r="A85" s="1">
        <v>43131</v>
      </c>
      <c r="B85">
        <v>1071.089966</v>
      </c>
      <c r="C85">
        <v>1128.660034</v>
      </c>
      <c r="D85">
        <v>1034.5</v>
      </c>
      <c r="E85">
        <v>1118.3100589999999</v>
      </c>
      <c r="F85">
        <v>1118.3100589999999</v>
      </c>
      <c r="G85">
        <v>3757560064</v>
      </c>
    </row>
    <row r="86" spans="1:7">
      <c r="A86" s="1">
        <v>43132</v>
      </c>
      <c r="B86">
        <v>1119.369995</v>
      </c>
      <c r="C86">
        <v>1161.349976</v>
      </c>
      <c r="D86">
        <v>984.81897000000004</v>
      </c>
      <c r="E86">
        <v>1036.790039</v>
      </c>
      <c r="F86">
        <v>1036.790039</v>
      </c>
      <c r="G86">
        <v>5261680128</v>
      </c>
    </row>
    <row r="87" spans="1:7">
      <c r="A87" s="1">
        <v>43133</v>
      </c>
      <c r="B87">
        <v>1035.7700199999999</v>
      </c>
      <c r="C87">
        <v>1035.7700199999999</v>
      </c>
      <c r="D87">
        <v>757.97997999999995</v>
      </c>
      <c r="E87">
        <v>915.78497300000004</v>
      </c>
      <c r="F87">
        <v>915.78497300000004</v>
      </c>
      <c r="G87">
        <v>6713290240</v>
      </c>
    </row>
    <row r="88" spans="1:7">
      <c r="A88" s="1">
        <v>43134</v>
      </c>
      <c r="B88">
        <v>919.21099900000002</v>
      </c>
      <c r="C88">
        <v>991.942993</v>
      </c>
      <c r="D88">
        <v>847.69000200000005</v>
      </c>
      <c r="E88">
        <v>964.01898200000005</v>
      </c>
      <c r="F88">
        <v>964.01898200000005</v>
      </c>
      <c r="G88">
        <v>3243480064</v>
      </c>
    </row>
    <row r="89" spans="1:7">
      <c r="A89" s="1">
        <v>43135</v>
      </c>
      <c r="B89">
        <v>964.66699200000005</v>
      </c>
      <c r="C89">
        <v>969.03198199999997</v>
      </c>
      <c r="D89">
        <v>805.06402600000001</v>
      </c>
      <c r="E89">
        <v>834.682007</v>
      </c>
      <c r="F89">
        <v>834.682007</v>
      </c>
      <c r="G89">
        <v>2997090048</v>
      </c>
    </row>
    <row r="90" spans="1:7">
      <c r="A90" s="1">
        <v>43136</v>
      </c>
      <c r="B90">
        <v>834.95800799999995</v>
      </c>
      <c r="C90">
        <v>856.64599599999997</v>
      </c>
      <c r="D90">
        <v>644.59899900000005</v>
      </c>
      <c r="E90">
        <v>697.95098900000005</v>
      </c>
      <c r="F90">
        <v>697.95098900000005</v>
      </c>
      <c r="G90">
        <v>4269530112</v>
      </c>
    </row>
    <row r="91" spans="1:7">
      <c r="A91" s="1">
        <v>43137</v>
      </c>
      <c r="B91">
        <v>707.73699999999997</v>
      </c>
      <c r="C91">
        <v>796.43902600000001</v>
      </c>
      <c r="D91">
        <v>574.41900599999997</v>
      </c>
      <c r="E91">
        <v>793.12200900000005</v>
      </c>
      <c r="F91">
        <v>793.12200900000005</v>
      </c>
      <c r="G91">
        <v>6518269952</v>
      </c>
    </row>
    <row r="92" spans="1:7">
      <c r="A92" s="1">
        <v>43138</v>
      </c>
      <c r="B92">
        <v>790.42797900000005</v>
      </c>
      <c r="C92">
        <v>851.20001200000002</v>
      </c>
      <c r="D92">
        <v>723.43298300000004</v>
      </c>
      <c r="E92">
        <v>757.067993</v>
      </c>
      <c r="F92">
        <v>757.067993</v>
      </c>
      <c r="G92">
        <v>3896179968</v>
      </c>
    </row>
    <row r="93" spans="1:7">
      <c r="A93" s="1">
        <v>43139</v>
      </c>
      <c r="B93">
        <v>755.84301800000003</v>
      </c>
      <c r="C93">
        <v>845.08599900000002</v>
      </c>
      <c r="D93">
        <v>755.84301800000003</v>
      </c>
      <c r="E93">
        <v>817.807007</v>
      </c>
      <c r="F93">
        <v>817.807007</v>
      </c>
      <c r="G93">
        <v>3708189952</v>
      </c>
    </row>
    <row r="94" spans="1:7">
      <c r="A94" s="1">
        <v>43140</v>
      </c>
      <c r="B94">
        <v>818.47997999999995</v>
      </c>
      <c r="C94">
        <v>884.00402799999995</v>
      </c>
      <c r="D94">
        <v>788.83398399999999</v>
      </c>
      <c r="E94">
        <v>883.86499000000003</v>
      </c>
      <c r="F94">
        <v>883.86499000000003</v>
      </c>
      <c r="G94">
        <v>2495820032</v>
      </c>
    </row>
    <row r="95" spans="1:7">
      <c r="A95" s="1">
        <v>43141</v>
      </c>
      <c r="B95">
        <v>882.46698000000004</v>
      </c>
      <c r="C95">
        <v>917.40002400000003</v>
      </c>
      <c r="D95">
        <v>825.57702600000005</v>
      </c>
      <c r="E95">
        <v>860.41497800000002</v>
      </c>
      <c r="F95">
        <v>860.41497800000002</v>
      </c>
      <c r="G95">
        <v>2930530048</v>
      </c>
    </row>
    <row r="96" spans="1:7">
      <c r="A96" s="1">
        <v>43142</v>
      </c>
      <c r="B96">
        <v>859.28802499999995</v>
      </c>
      <c r="C96">
        <v>859.28802499999995</v>
      </c>
      <c r="D96">
        <v>788.22198500000002</v>
      </c>
      <c r="E96">
        <v>814.65997300000004</v>
      </c>
      <c r="F96">
        <v>814.65997300000004</v>
      </c>
      <c r="G96">
        <v>2486650112</v>
      </c>
    </row>
    <row r="97" spans="1:7">
      <c r="A97" s="1">
        <v>43143</v>
      </c>
      <c r="B97">
        <v>817.50799600000005</v>
      </c>
      <c r="C97">
        <v>875.93701199999998</v>
      </c>
      <c r="D97">
        <v>817.50799600000005</v>
      </c>
      <c r="E97">
        <v>868.70696999999996</v>
      </c>
      <c r="F97">
        <v>868.70696999999996</v>
      </c>
      <c r="G97">
        <v>2243450112</v>
      </c>
    </row>
    <row r="98" spans="1:7">
      <c r="A98" s="1">
        <v>43144</v>
      </c>
      <c r="B98">
        <v>869.29303000000004</v>
      </c>
      <c r="C98">
        <v>870.70898399999999</v>
      </c>
      <c r="D98">
        <v>828.83697500000005</v>
      </c>
      <c r="E98">
        <v>845.25799600000005</v>
      </c>
      <c r="F98">
        <v>845.25799600000005</v>
      </c>
      <c r="G98">
        <v>2081170048</v>
      </c>
    </row>
    <row r="99" spans="1:7">
      <c r="A99" s="1">
        <v>43145</v>
      </c>
      <c r="B99">
        <v>844.27899200000002</v>
      </c>
      <c r="C99">
        <v>926.42901600000005</v>
      </c>
      <c r="D99">
        <v>844.27899200000002</v>
      </c>
      <c r="E99">
        <v>923.56097399999999</v>
      </c>
      <c r="F99">
        <v>923.56097399999999</v>
      </c>
      <c r="G99">
        <v>2818370048</v>
      </c>
    </row>
    <row r="100" spans="1:7">
      <c r="A100" s="1">
        <v>43146</v>
      </c>
      <c r="B100">
        <v>923.728027</v>
      </c>
      <c r="C100">
        <v>951.94799799999998</v>
      </c>
      <c r="D100">
        <v>911.11102300000005</v>
      </c>
      <c r="E100">
        <v>936.97601299999997</v>
      </c>
      <c r="F100">
        <v>936.97601299999997</v>
      </c>
      <c r="G100">
        <v>2900100096</v>
      </c>
    </row>
    <row r="101" spans="1:7">
      <c r="A101" s="1">
        <v>43147</v>
      </c>
      <c r="B101">
        <v>934.78601100000003</v>
      </c>
      <c r="C101">
        <v>950.00500499999998</v>
      </c>
      <c r="D101">
        <v>917.84802200000001</v>
      </c>
      <c r="E101">
        <v>944.21002199999998</v>
      </c>
      <c r="F101">
        <v>944.21002199999998</v>
      </c>
      <c r="G101">
        <v>2369449984</v>
      </c>
    </row>
    <row r="102" spans="1:7">
      <c r="A102" s="1">
        <v>43148</v>
      </c>
      <c r="B102">
        <v>944.74798599999997</v>
      </c>
      <c r="C102">
        <v>976.59497099999999</v>
      </c>
      <c r="D102">
        <v>940.75402799999995</v>
      </c>
      <c r="E102">
        <v>974.11499000000003</v>
      </c>
      <c r="F102">
        <v>974.11499000000003</v>
      </c>
      <c r="G102">
        <v>2525720064</v>
      </c>
    </row>
    <row r="103" spans="1:7">
      <c r="A103" s="1">
        <v>43149</v>
      </c>
      <c r="B103">
        <v>973.34899900000005</v>
      </c>
      <c r="C103">
        <v>982.93298300000004</v>
      </c>
      <c r="D103">
        <v>915.44500700000003</v>
      </c>
      <c r="E103">
        <v>923.921021</v>
      </c>
      <c r="F103">
        <v>923.921021</v>
      </c>
      <c r="G103">
        <v>2567290112</v>
      </c>
    </row>
    <row r="104" spans="1:7">
      <c r="A104" s="1">
        <v>43150</v>
      </c>
      <c r="B104">
        <v>921.66803000000004</v>
      </c>
      <c r="C104">
        <v>957.77697799999999</v>
      </c>
      <c r="D104">
        <v>921.55401600000005</v>
      </c>
      <c r="E104">
        <v>943.86499000000003</v>
      </c>
      <c r="F104">
        <v>943.86499000000003</v>
      </c>
      <c r="G104">
        <v>2169019904</v>
      </c>
    </row>
    <row r="105" spans="1:7">
      <c r="A105" s="1">
        <v>43151</v>
      </c>
      <c r="B105">
        <v>943.56701699999996</v>
      </c>
      <c r="C105">
        <v>965.26501499999995</v>
      </c>
      <c r="D105">
        <v>892.953979</v>
      </c>
      <c r="E105">
        <v>895.37097200000005</v>
      </c>
      <c r="F105">
        <v>895.37097200000005</v>
      </c>
      <c r="G105">
        <v>2545260032</v>
      </c>
    </row>
    <row r="106" spans="1:7">
      <c r="A106" s="1">
        <v>43152</v>
      </c>
      <c r="B106">
        <v>894.13500999999997</v>
      </c>
      <c r="C106">
        <v>912.375</v>
      </c>
      <c r="D106">
        <v>830.56298800000002</v>
      </c>
      <c r="E106">
        <v>849.97100799999998</v>
      </c>
      <c r="F106">
        <v>849.97100799999998</v>
      </c>
      <c r="G106">
        <v>2531729920</v>
      </c>
    </row>
    <row r="107" spans="1:7">
      <c r="A107" s="1">
        <v>43153</v>
      </c>
      <c r="B107">
        <v>849.262024</v>
      </c>
      <c r="C107">
        <v>875.92602499999998</v>
      </c>
      <c r="D107">
        <v>802.66803000000004</v>
      </c>
      <c r="E107">
        <v>812.84497099999999</v>
      </c>
      <c r="F107">
        <v>812.84497099999999</v>
      </c>
      <c r="G107">
        <v>2150370048</v>
      </c>
    </row>
    <row r="108" spans="1:7">
      <c r="A108" s="1">
        <v>43154</v>
      </c>
      <c r="B108">
        <v>811.58502199999998</v>
      </c>
      <c r="C108">
        <v>886.317993</v>
      </c>
      <c r="D108">
        <v>794.79101600000001</v>
      </c>
      <c r="E108">
        <v>864.18902600000001</v>
      </c>
      <c r="F108">
        <v>864.18902600000001</v>
      </c>
      <c r="G108">
        <v>2334820096</v>
      </c>
    </row>
    <row r="109" spans="1:7">
      <c r="A109" s="1">
        <v>43155</v>
      </c>
      <c r="B109">
        <v>861.59301800000003</v>
      </c>
      <c r="C109">
        <v>879.53100600000005</v>
      </c>
      <c r="D109">
        <v>818.54998799999998</v>
      </c>
      <c r="E109">
        <v>840.51501499999995</v>
      </c>
      <c r="F109">
        <v>840.51501499999995</v>
      </c>
      <c r="G109">
        <v>1926579968</v>
      </c>
    </row>
    <row r="110" spans="1:7">
      <c r="A110" s="1">
        <v>43156</v>
      </c>
      <c r="B110">
        <v>839.45898399999999</v>
      </c>
      <c r="C110">
        <v>853.14599599999997</v>
      </c>
      <c r="D110">
        <v>822.38098100000002</v>
      </c>
      <c r="E110">
        <v>844.80999799999995</v>
      </c>
      <c r="F110">
        <v>844.80999799999995</v>
      </c>
      <c r="G110">
        <v>1646960000</v>
      </c>
    </row>
    <row r="111" spans="1:7">
      <c r="A111" s="1">
        <v>43157</v>
      </c>
      <c r="B111">
        <v>845.27801499999998</v>
      </c>
      <c r="C111">
        <v>880.39202899999998</v>
      </c>
      <c r="D111">
        <v>842.31897000000004</v>
      </c>
      <c r="E111">
        <v>869.31500200000005</v>
      </c>
      <c r="F111">
        <v>869.31500200000005</v>
      </c>
      <c r="G111">
        <v>2044480000</v>
      </c>
    </row>
    <row r="112" spans="1:7">
      <c r="A112" s="1">
        <v>43158</v>
      </c>
      <c r="B112">
        <v>870.36499000000003</v>
      </c>
      <c r="C112">
        <v>896.25897199999997</v>
      </c>
      <c r="D112">
        <v>867.09698500000002</v>
      </c>
      <c r="E112">
        <v>878.26501499999995</v>
      </c>
      <c r="F112">
        <v>878.26501499999995</v>
      </c>
      <c r="G112">
        <v>2053980032</v>
      </c>
    </row>
    <row r="113" spans="1:7">
      <c r="A113" s="1">
        <v>43159</v>
      </c>
      <c r="B113">
        <v>877.93402100000003</v>
      </c>
      <c r="C113">
        <v>890.10797100000002</v>
      </c>
      <c r="D113">
        <v>855.12402299999997</v>
      </c>
      <c r="E113">
        <v>855.19897500000002</v>
      </c>
      <c r="F113">
        <v>855.19897500000002</v>
      </c>
      <c r="G113">
        <v>1963980032</v>
      </c>
    </row>
    <row r="114" spans="1:7">
      <c r="A114" s="1">
        <v>43160</v>
      </c>
      <c r="B114">
        <v>856.012024</v>
      </c>
      <c r="C114">
        <v>880.30200200000002</v>
      </c>
      <c r="D114">
        <v>851.919983</v>
      </c>
      <c r="E114">
        <v>872.20001200000002</v>
      </c>
      <c r="F114">
        <v>872.20001200000002</v>
      </c>
      <c r="G114">
        <v>1868519936</v>
      </c>
    </row>
    <row r="115" spans="1:7">
      <c r="A115" s="1">
        <v>43161</v>
      </c>
      <c r="B115">
        <v>871.76397699999995</v>
      </c>
      <c r="C115">
        <v>876.37799099999995</v>
      </c>
      <c r="D115">
        <v>852.42199700000003</v>
      </c>
      <c r="E115">
        <v>856.853027</v>
      </c>
      <c r="F115">
        <v>856.853027</v>
      </c>
      <c r="G115">
        <v>1894419968</v>
      </c>
    </row>
    <row r="116" spans="1:7">
      <c r="A116" s="1">
        <v>43162</v>
      </c>
      <c r="B116">
        <v>856.71099900000002</v>
      </c>
      <c r="C116">
        <v>868.453979</v>
      </c>
      <c r="D116">
        <v>855.20696999999996</v>
      </c>
      <c r="E116">
        <v>857.22497599999997</v>
      </c>
      <c r="F116">
        <v>857.22497599999997</v>
      </c>
      <c r="G116">
        <v>1699369984</v>
      </c>
    </row>
    <row r="117" spans="1:7">
      <c r="A117" s="1">
        <v>43163</v>
      </c>
      <c r="B117">
        <v>856.18597399999999</v>
      </c>
      <c r="C117">
        <v>867.95001200000002</v>
      </c>
      <c r="D117">
        <v>840.28002900000001</v>
      </c>
      <c r="E117">
        <v>866.67797900000005</v>
      </c>
      <c r="F117">
        <v>866.67797900000005</v>
      </c>
      <c r="G117">
        <v>1697939968</v>
      </c>
    </row>
    <row r="118" spans="1:7">
      <c r="A118" s="1">
        <v>43164</v>
      </c>
      <c r="B118">
        <v>866.84600799999998</v>
      </c>
      <c r="C118">
        <v>869.919983</v>
      </c>
      <c r="D118">
        <v>853.52002000000005</v>
      </c>
      <c r="E118">
        <v>853.68402100000003</v>
      </c>
      <c r="F118">
        <v>853.68402100000003</v>
      </c>
      <c r="G118">
        <v>1898489984</v>
      </c>
    </row>
    <row r="119" spans="1:7">
      <c r="A119" s="1">
        <v>43165</v>
      </c>
      <c r="B119">
        <v>853.81701699999996</v>
      </c>
      <c r="C119">
        <v>853.81701699999996</v>
      </c>
      <c r="D119">
        <v>809.93102999999996</v>
      </c>
      <c r="E119">
        <v>816.95098900000005</v>
      </c>
      <c r="F119">
        <v>816.95098900000005</v>
      </c>
      <c r="G119">
        <v>1943069952</v>
      </c>
    </row>
    <row r="120" spans="1:7">
      <c r="A120" s="1">
        <v>43166</v>
      </c>
      <c r="B120">
        <v>816.27099599999997</v>
      </c>
      <c r="C120">
        <v>825.60699499999998</v>
      </c>
      <c r="D120">
        <v>726.54699700000003</v>
      </c>
      <c r="E120">
        <v>752.83099400000003</v>
      </c>
      <c r="F120">
        <v>752.83099400000003</v>
      </c>
      <c r="G120">
        <v>2175419904</v>
      </c>
    </row>
    <row r="121" spans="1:7">
      <c r="A121" s="1">
        <v>43167</v>
      </c>
      <c r="B121">
        <v>752.57000700000003</v>
      </c>
      <c r="C121">
        <v>773.76702899999998</v>
      </c>
      <c r="D121">
        <v>696.16900599999997</v>
      </c>
      <c r="E121">
        <v>704.59600799999998</v>
      </c>
      <c r="F121">
        <v>704.59600799999998</v>
      </c>
      <c r="G121">
        <v>1891640064</v>
      </c>
    </row>
    <row r="122" spans="1:7">
      <c r="A122" s="1">
        <v>43168</v>
      </c>
      <c r="B122">
        <v>702.19702099999995</v>
      </c>
      <c r="C122">
        <v>729.15600600000005</v>
      </c>
      <c r="D122">
        <v>648.10699499999998</v>
      </c>
      <c r="E122">
        <v>728.91601600000001</v>
      </c>
      <c r="F122">
        <v>728.91601600000001</v>
      </c>
      <c r="G122">
        <v>2233019904</v>
      </c>
    </row>
    <row r="123" spans="1:7">
      <c r="A123" s="1">
        <v>43169</v>
      </c>
      <c r="B123">
        <v>730.15997300000004</v>
      </c>
      <c r="C123">
        <v>748.03100600000005</v>
      </c>
      <c r="D123">
        <v>682.69500700000003</v>
      </c>
      <c r="E123">
        <v>686.89001499999995</v>
      </c>
      <c r="F123">
        <v>686.89001499999995</v>
      </c>
      <c r="G123">
        <v>1532960000</v>
      </c>
    </row>
    <row r="124" spans="1:7">
      <c r="A124" s="1">
        <v>43170</v>
      </c>
      <c r="B124">
        <v>685.31201199999998</v>
      </c>
      <c r="C124">
        <v>735.83099400000003</v>
      </c>
      <c r="D124">
        <v>668.12298599999997</v>
      </c>
      <c r="E124">
        <v>723.33898899999997</v>
      </c>
      <c r="F124">
        <v>723.33898899999997</v>
      </c>
      <c r="G124">
        <v>1562680064</v>
      </c>
    </row>
    <row r="125" spans="1:7">
      <c r="A125" s="1">
        <v>43171</v>
      </c>
      <c r="B125">
        <v>724.40600600000005</v>
      </c>
      <c r="C125">
        <v>742.51397699999995</v>
      </c>
      <c r="D125">
        <v>683.26800500000002</v>
      </c>
      <c r="E125">
        <v>699.83099400000003</v>
      </c>
      <c r="F125">
        <v>699.83099400000003</v>
      </c>
      <c r="G125">
        <v>1764999936</v>
      </c>
    </row>
    <row r="126" spans="1:7">
      <c r="A126" s="1">
        <v>43172</v>
      </c>
      <c r="B126">
        <v>698.15301499999998</v>
      </c>
      <c r="C126">
        <v>713.73498500000005</v>
      </c>
      <c r="D126">
        <v>682.34997599999997</v>
      </c>
      <c r="E126">
        <v>690.82702600000005</v>
      </c>
      <c r="F126">
        <v>690.82702600000005</v>
      </c>
      <c r="G126">
        <v>1425959936</v>
      </c>
    </row>
    <row r="127" spans="1:7">
      <c r="A127" s="1">
        <v>43173</v>
      </c>
      <c r="B127">
        <v>691.21899399999995</v>
      </c>
      <c r="C127">
        <v>702.783997</v>
      </c>
      <c r="D127">
        <v>594.09997599999997</v>
      </c>
      <c r="E127">
        <v>614.29101600000001</v>
      </c>
      <c r="F127">
        <v>614.29101600000001</v>
      </c>
      <c r="G127">
        <v>1810560000</v>
      </c>
    </row>
    <row r="128" spans="1:7">
      <c r="A128" s="1">
        <v>43174</v>
      </c>
      <c r="B128">
        <v>614.83898899999997</v>
      </c>
      <c r="C128">
        <v>620.61602800000003</v>
      </c>
      <c r="D128">
        <v>579.50500499999998</v>
      </c>
      <c r="E128">
        <v>611.30401600000005</v>
      </c>
      <c r="F128">
        <v>611.30401600000005</v>
      </c>
      <c r="G128">
        <v>1770460032</v>
      </c>
    </row>
    <row r="129" spans="1:7">
      <c r="A129" s="1">
        <v>43175</v>
      </c>
      <c r="B129">
        <v>611.77801499999998</v>
      </c>
      <c r="C129">
        <v>623.16803000000004</v>
      </c>
      <c r="D129">
        <v>587.86199999999997</v>
      </c>
      <c r="E129">
        <v>601.66601600000001</v>
      </c>
      <c r="F129">
        <v>601.66601600000001</v>
      </c>
      <c r="G129">
        <v>1417350016</v>
      </c>
    </row>
    <row r="130" spans="1:7">
      <c r="A130" s="1">
        <v>43176</v>
      </c>
      <c r="B130">
        <v>601.67797900000005</v>
      </c>
      <c r="C130">
        <v>609.15100099999995</v>
      </c>
      <c r="D130">
        <v>549.09600799999998</v>
      </c>
      <c r="E130">
        <v>552.77899200000002</v>
      </c>
      <c r="F130">
        <v>552.77899200000002</v>
      </c>
      <c r="G130">
        <v>1267810048</v>
      </c>
    </row>
    <row r="131" spans="1:7">
      <c r="A131" s="1">
        <v>43177</v>
      </c>
      <c r="B131">
        <v>551.64001499999995</v>
      </c>
      <c r="C131">
        <v>551.64001499999995</v>
      </c>
      <c r="D131">
        <v>460.08801299999999</v>
      </c>
      <c r="E131">
        <v>538.64398200000005</v>
      </c>
      <c r="F131">
        <v>538.64398200000005</v>
      </c>
      <c r="G131">
        <v>2685499904</v>
      </c>
    </row>
    <row r="132" spans="1:7">
      <c r="A132" s="1">
        <v>43178</v>
      </c>
      <c r="B132">
        <v>546.62597700000003</v>
      </c>
      <c r="C132">
        <v>558.09997599999997</v>
      </c>
      <c r="D132">
        <v>519.12298599999997</v>
      </c>
      <c r="E132">
        <v>556.72601299999997</v>
      </c>
      <c r="F132">
        <v>556.72601299999997</v>
      </c>
      <c r="G132">
        <v>2046790016</v>
      </c>
    </row>
    <row r="133" spans="1:7">
      <c r="A133" s="1">
        <v>43179</v>
      </c>
      <c r="B133">
        <v>556.72198500000002</v>
      </c>
      <c r="C133">
        <v>567.09002699999996</v>
      </c>
      <c r="D133">
        <v>521.203979</v>
      </c>
      <c r="E133">
        <v>557.17498799999998</v>
      </c>
      <c r="F133">
        <v>557.17498799999998</v>
      </c>
      <c r="G133">
        <v>1833680000</v>
      </c>
    </row>
    <row r="134" spans="1:7">
      <c r="A134" s="1">
        <v>43180</v>
      </c>
      <c r="B134">
        <v>559.09997599999997</v>
      </c>
      <c r="C134">
        <v>589.60699499999998</v>
      </c>
      <c r="D134">
        <v>550.57202099999995</v>
      </c>
      <c r="E134">
        <v>561.73199499999998</v>
      </c>
      <c r="F134">
        <v>561.73199499999998</v>
      </c>
      <c r="G134">
        <v>1781270016</v>
      </c>
    </row>
    <row r="135" spans="1:7">
      <c r="A135" s="1">
        <v>43181</v>
      </c>
      <c r="B135">
        <v>562.103027</v>
      </c>
      <c r="C135">
        <v>577.56597899999997</v>
      </c>
      <c r="D135">
        <v>523.08898899999997</v>
      </c>
      <c r="E135">
        <v>539.70202600000005</v>
      </c>
      <c r="F135">
        <v>539.70202600000005</v>
      </c>
      <c r="G135">
        <v>1523459968</v>
      </c>
    </row>
    <row r="136" spans="1:7">
      <c r="A136" s="1">
        <v>43182</v>
      </c>
      <c r="B136">
        <v>539.864014</v>
      </c>
      <c r="C136">
        <v>540.48699999999997</v>
      </c>
      <c r="D136">
        <v>512.12701400000003</v>
      </c>
      <c r="E136">
        <v>539.61901899999998</v>
      </c>
      <c r="F136">
        <v>539.61901899999998</v>
      </c>
      <c r="G136">
        <v>1596349952</v>
      </c>
    </row>
    <row r="137" spans="1:7">
      <c r="A137" s="1">
        <v>43183</v>
      </c>
      <c r="B137">
        <v>542.57202099999995</v>
      </c>
      <c r="C137">
        <v>545.38201900000001</v>
      </c>
      <c r="D137">
        <v>526.080017</v>
      </c>
      <c r="E137">
        <v>526.43902600000001</v>
      </c>
      <c r="F137">
        <v>526.43902600000001</v>
      </c>
      <c r="G137">
        <v>1300009984</v>
      </c>
    </row>
    <row r="138" spans="1:7">
      <c r="A138" s="1">
        <v>43184</v>
      </c>
      <c r="B138">
        <v>522.70300299999997</v>
      </c>
      <c r="C138">
        <v>535.82098399999995</v>
      </c>
      <c r="D138">
        <v>515.658997</v>
      </c>
      <c r="E138">
        <v>524.28698699999995</v>
      </c>
      <c r="F138">
        <v>524.28698699999995</v>
      </c>
      <c r="G138">
        <v>1151170048</v>
      </c>
    </row>
    <row r="139" spans="1:7">
      <c r="A139" s="1">
        <v>43185</v>
      </c>
      <c r="B139">
        <v>524.28698699999995</v>
      </c>
      <c r="C139">
        <v>526.37902799999995</v>
      </c>
      <c r="D139">
        <v>470.44000199999999</v>
      </c>
      <c r="E139">
        <v>489.95098899999999</v>
      </c>
      <c r="F139">
        <v>489.95098899999999</v>
      </c>
      <c r="G139">
        <v>1638880000</v>
      </c>
    </row>
    <row r="140" spans="1:7">
      <c r="A140" s="1">
        <v>43186</v>
      </c>
      <c r="B140">
        <v>489.58999599999999</v>
      </c>
      <c r="C140">
        <v>491.45901500000002</v>
      </c>
      <c r="D140">
        <v>449.97100799999998</v>
      </c>
      <c r="E140">
        <v>450.11599699999999</v>
      </c>
      <c r="F140">
        <v>450.11599699999999</v>
      </c>
      <c r="G140">
        <v>1617939968</v>
      </c>
    </row>
    <row r="141" spans="1:7">
      <c r="A141" s="1">
        <v>43187</v>
      </c>
      <c r="B141">
        <v>450.29098499999998</v>
      </c>
      <c r="C141">
        <v>466.21099900000002</v>
      </c>
      <c r="D141">
        <v>444.86099200000001</v>
      </c>
      <c r="E141">
        <v>446.27899200000002</v>
      </c>
      <c r="F141">
        <v>446.27899200000002</v>
      </c>
      <c r="G141">
        <v>1514179968</v>
      </c>
    </row>
    <row r="142" spans="1:7">
      <c r="A142" s="1">
        <v>43188</v>
      </c>
      <c r="B142">
        <v>448.07501200000002</v>
      </c>
      <c r="C142">
        <v>450.81298800000002</v>
      </c>
      <c r="D142">
        <v>385.81298800000002</v>
      </c>
      <c r="E142">
        <v>385.96798699999999</v>
      </c>
      <c r="F142">
        <v>385.96798699999999</v>
      </c>
      <c r="G142">
        <v>1970230016</v>
      </c>
    </row>
    <row r="143" spans="1:7">
      <c r="A143" s="1">
        <v>43189</v>
      </c>
      <c r="B143">
        <v>385.90499899999998</v>
      </c>
      <c r="C143">
        <v>409.92898600000001</v>
      </c>
      <c r="D143">
        <v>368.63299599999999</v>
      </c>
      <c r="E143">
        <v>394.64498900000001</v>
      </c>
      <c r="F143">
        <v>394.64498900000001</v>
      </c>
      <c r="G143">
        <v>1878130048</v>
      </c>
    </row>
    <row r="144" spans="1:7">
      <c r="A144" s="1">
        <v>43190</v>
      </c>
      <c r="B144">
        <v>395.00399800000002</v>
      </c>
      <c r="C144">
        <v>418.46798699999999</v>
      </c>
      <c r="D144">
        <v>392.95300300000002</v>
      </c>
      <c r="E144">
        <v>396.45700099999999</v>
      </c>
      <c r="F144">
        <v>396.45700099999999</v>
      </c>
      <c r="G144">
        <v>1323920000</v>
      </c>
    </row>
    <row r="145" spans="1:7">
      <c r="A145" s="1">
        <v>43191</v>
      </c>
      <c r="B145">
        <v>397.25399800000002</v>
      </c>
      <c r="C145">
        <v>400.52801499999998</v>
      </c>
      <c r="D145">
        <v>363.80499300000002</v>
      </c>
      <c r="E145">
        <v>379.60699499999998</v>
      </c>
      <c r="F145">
        <v>379.60699499999998</v>
      </c>
      <c r="G145">
        <v>1256930048</v>
      </c>
    </row>
    <row r="146" spans="1:7">
      <c r="A146" s="1">
        <v>43192</v>
      </c>
      <c r="B146">
        <v>379.699005</v>
      </c>
      <c r="C146">
        <v>395.17099000000002</v>
      </c>
      <c r="D146">
        <v>377.59298699999999</v>
      </c>
      <c r="E146">
        <v>386.42498799999998</v>
      </c>
      <c r="F146">
        <v>386.42498799999998</v>
      </c>
      <c r="G146">
        <v>1102259968</v>
      </c>
    </row>
    <row r="147" spans="1:7">
      <c r="A147" s="1">
        <v>43193</v>
      </c>
      <c r="B147">
        <v>387.31201199999998</v>
      </c>
      <c r="C147">
        <v>418.96798699999999</v>
      </c>
      <c r="D147">
        <v>383.53201300000001</v>
      </c>
      <c r="E147">
        <v>416.89300500000002</v>
      </c>
      <c r="F147">
        <v>416.89300500000002</v>
      </c>
      <c r="G147">
        <v>1363399936</v>
      </c>
    </row>
    <row r="148" spans="1:7">
      <c r="A148" s="1">
        <v>43194</v>
      </c>
      <c r="B148">
        <v>416.48498499999999</v>
      </c>
      <c r="C148">
        <v>417.47198500000002</v>
      </c>
      <c r="D148">
        <v>375.30999800000001</v>
      </c>
      <c r="E148">
        <v>380.54299900000001</v>
      </c>
      <c r="F148">
        <v>380.54299900000001</v>
      </c>
      <c r="G148">
        <v>1287730048</v>
      </c>
    </row>
    <row r="149" spans="1:7">
      <c r="A149" s="1">
        <v>43195</v>
      </c>
      <c r="B149">
        <v>379.94699100000003</v>
      </c>
      <c r="C149">
        <v>387.716003</v>
      </c>
      <c r="D149">
        <v>369.81601000000001</v>
      </c>
      <c r="E149">
        <v>383.23199499999998</v>
      </c>
      <c r="F149">
        <v>383.23199499999998</v>
      </c>
      <c r="G149">
        <v>1210680064</v>
      </c>
    </row>
    <row r="150" spans="1:7">
      <c r="A150" s="1">
        <v>43196</v>
      </c>
      <c r="B150">
        <v>382.73098800000002</v>
      </c>
      <c r="C150">
        <v>385.19500699999998</v>
      </c>
      <c r="D150">
        <v>366.91101099999997</v>
      </c>
      <c r="E150">
        <v>370.28500400000001</v>
      </c>
      <c r="F150">
        <v>370.28500400000001</v>
      </c>
      <c r="G150">
        <v>967105984</v>
      </c>
    </row>
    <row r="151" spans="1:7">
      <c r="A151" s="1">
        <v>43197</v>
      </c>
      <c r="B151">
        <v>370.38000499999998</v>
      </c>
      <c r="C151">
        <v>393.05898999999999</v>
      </c>
      <c r="D151">
        <v>369.93600500000002</v>
      </c>
      <c r="E151">
        <v>385.31399499999998</v>
      </c>
      <c r="F151">
        <v>385.31399499999998</v>
      </c>
      <c r="G151">
        <v>951475008</v>
      </c>
    </row>
    <row r="152" spans="1:7">
      <c r="A152" s="1">
        <v>43198</v>
      </c>
      <c r="B152">
        <v>385.74301100000002</v>
      </c>
      <c r="C152">
        <v>402.58999599999999</v>
      </c>
      <c r="D152">
        <v>385.60199</v>
      </c>
      <c r="E152">
        <v>400.50799599999999</v>
      </c>
      <c r="F152">
        <v>400.50799599999999</v>
      </c>
      <c r="G152">
        <v>948488000</v>
      </c>
    </row>
    <row r="153" spans="1:7">
      <c r="A153" s="1">
        <v>43199</v>
      </c>
      <c r="B153">
        <v>400.85699499999998</v>
      </c>
      <c r="C153">
        <v>429.25100700000002</v>
      </c>
      <c r="D153">
        <v>390.60998499999999</v>
      </c>
      <c r="E153">
        <v>398.52600100000001</v>
      </c>
      <c r="F153">
        <v>398.52600100000001</v>
      </c>
      <c r="G153">
        <v>1478390016</v>
      </c>
    </row>
    <row r="154" spans="1:7">
      <c r="A154" s="1">
        <v>43200</v>
      </c>
      <c r="B154">
        <v>399.41101099999997</v>
      </c>
      <c r="C154">
        <v>415.88799999999998</v>
      </c>
      <c r="D154">
        <v>393.87899800000002</v>
      </c>
      <c r="E154">
        <v>414.24301100000002</v>
      </c>
      <c r="F154">
        <v>414.24301100000002</v>
      </c>
      <c r="G154">
        <v>1196000000</v>
      </c>
    </row>
    <row r="155" spans="1:7">
      <c r="A155" s="1">
        <v>43201</v>
      </c>
      <c r="B155">
        <v>415.02398699999998</v>
      </c>
      <c r="C155">
        <v>430.540009</v>
      </c>
      <c r="D155">
        <v>412.47100799999998</v>
      </c>
      <c r="E155">
        <v>430.540009</v>
      </c>
      <c r="F155">
        <v>430.540009</v>
      </c>
      <c r="G155">
        <v>1439040000</v>
      </c>
    </row>
    <row r="156" spans="1:7">
      <c r="A156" s="1">
        <v>43202</v>
      </c>
      <c r="B156">
        <v>430.16101099999997</v>
      </c>
      <c r="C156">
        <v>493.05801400000001</v>
      </c>
      <c r="D156">
        <v>417.41299400000003</v>
      </c>
      <c r="E156">
        <v>492.94101000000001</v>
      </c>
      <c r="F156">
        <v>492.94101000000001</v>
      </c>
      <c r="G156">
        <v>2519360000</v>
      </c>
    </row>
    <row r="157" spans="1:7">
      <c r="A157" s="1">
        <v>43203</v>
      </c>
      <c r="B157">
        <v>493.16000400000001</v>
      </c>
      <c r="C157">
        <v>526.46997099999999</v>
      </c>
      <c r="D157">
        <v>482.658997</v>
      </c>
      <c r="E157">
        <v>492.73498499999999</v>
      </c>
      <c r="F157">
        <v>492.73498499999999</v>
      </c>
      <c r="G157">
        <v>2419249920</v>
      </c>
    </row>
    <row r="158" spans="1:7">
      <c r="A158" s="1">
        <v>43204</v>
      </c>
      <c r="B158">
        <v>492.57998700000002</v>
      </c>
      <c r="C158">
        <v>512.02398700000003</v>
      </c>
      <c r="D158">
        <v>488.27899200000002</v>
      </c>
      <c r="E158">
        <v>501.47799700000002</v>
      </c>
      <c r="F158">
        <v>501.47799700000002</v>
      </c>
      <c r="G158">
        <v>1519079936</v>
      </c>
    </row>
    <row r="159" spans="1:7">
      <c r="A159" s="1">
        <v>43205</v>
      </c>
      <c r="B159">
        <v>502.88000499999998</v>
      </c>
      <c r="C159">
        <v>531.70202600000005</v>
      </c>
      <c r="D159">
        <v>502.88000499999998</v>
      </c>
      <c r="E159">
        <v>531.70202600000005</v>
      </c>
      <c r="F159">
        <v>531.70202600000005</v>
      </c>
      <c r="G159">
        <v>1726089984</v>
      </c>
    </row>
    <row r="160" spans="1:7">
      <c r="A160" s="1">
        <v>43206</v>
      </c>
      <c r="B160">
        <v>532.07397500000002</v>
      </c>
      <c r="C160">
        <v>534.19702099999995</v>
      </c>
      <c r="D160">
        <v>500.25</v>
      </c>
      <c r="E160">
        <v>511.14700299999998</v>
      </c>
      <c r="F160">
        <v>511.14700299999998</v>
      </c>
      <c r="G160">
        <v>1758979968</v>
      </c>
    </row>
    <row r="161" spans="1:7">
      <c r="A161" s="1">
        <v>43207</v>
      </c>
      <c r="B161">
        <v>511.14498900000001</v>
      </c>
      <c r="C161">
        <v>518.03100600000005</v>
      </c>
      <c r="D161">
        <v>502.56399499999998</v>
      </c>
      <c r="E161">
        <v>502.89401199999998</v>
      </c>
      <c r="F161">
        <v>502.89401199999998</v>
      </c>
      <c r="G161">
        <v>1760359936</v>
      </c>
    </row>
    <row r="162" spans="1:7">
      <c r="A162" s="1">
        <v>43208</v>
      </c>
      <c r="B162">
        <v>503.30898999999999</v>
      </c>
      <c r="C162">
        <v>525.09198000000004</v>
      </c>
      <c r="D162">
        <v>503.04501299999998</v>
      </c>
      <c r="E162">
        <v>524.78900099999998</v>
      </c>
      <c r="F162">
        <v>524.78900099999998</v>
      </c>
      <c r="G162">
        <v>1762940032</v>
      </c>
    </row>
    <row r="163" spans="1:7">
      <c r="A163" s="1">
        <v>43209</v>
      </c>
      <c r="B163">
        <v>524.03802499999995</v>
      </c>
      <c r="C163">
        <v>567.88897699999995</v>
      </c>
      <c r="D163">
        <v>523.262024</v>
      </c>
      <c r="E163">
        <v>567.88897699999995</v>
      </c>
      <c r="F163">
        <v>567.88897699999995</v>
      </c>
      <c r="G163">
        <v>2256869888</v>
      </c>
    </row>
    <row r="164" spans="1:7">
      <c r="A164" s="1">
        <v>43210</v>
      </c>
      <c r="B164">
        <v>567.989014</v>
      </c>
      <c r="C164">
        <v>618.71502699999996</v>
      </c>
      <c r="D164">
        <v>560.28301999999996</v>
      </c>
      <c r="E164">
        <v>615.71801800000003</v>
      </c>
      <c r="F164">
        <v>615.71801800000003</v>
      </c>
      <c r="G164">
        <v>2849469952</v>
      </c>
    </row>
    <row r="165" spans="1:7">
      <c r="A165" s="1">
        <v>43211</v>
      </c>
      <c r="B165">
        <v>616.00402799999995</v>
      </c>
      <c r="C165">
        <v>621.88800000000003</v>
      </c>
      <c r="D165">
        <v>578.54998799999998</v>
      </c>
      <c r="E165">
        <v>605.39502000000005</v>
      </c>
      <c r="F165">
        <v>605.39502000000005</v>
      </c>
      <c r="G165">
        <v>2612460032</v>
      </c>
    </row>
    <row r="166" spans="1:7">
      <c r="A166" s="1">
        <v>43212</v>
      </c>
      <c r="B166">
        <v>606.11901899999998</v>
      </c>
      <c r="C166">
        <v>640.76702899999998</v>
      </c>
      <c r="D166">
        <v>593.86901899999998</v>
      </c>
      <c r="E166">
        <v>621.85998500000005</v>
      </c>
      <c r="F166">
        <v>621.85998500000005</v>
      </c>
      <c r="G166">
        <v>2426269952</v>
      </c>
    </row>
    <row r="167" spans="1:7">
      <c r="A167" s="1">
        <v>43213</v>
      </c>
      <c r="B167">
        <v>621.19897500000002</v>
      </c>
      <c r="C167">
        <v>646.70001200000002</v>
      </c>
      <c r="D167">
        <v>621.03497300000004</v>
      </c>
      <c r="E167">
        <v>642.54797399999995</v>
      </c>
      <c r="F167">
        <v>642.54797399999995</v>
      </c>
      <c r="G167">
        <v>2386830080</v>
      </c>
    </row>
    <row r="168" spans="1:7">
      <c r="A168" s="1">
        <v>43214</v>
      </c>
      <c r="B168">
        <v>643.39801</v>
      </c>
      <c r="C168">
        <v>708.875</v>
      </c>
      <c r="D168">
        <v>643.39801</v>
      </c>
      <c r="E168">
        <v>708.15801999999996</v>
      </c>
      <c r="F168">
        <v>708.15801999999996</v>
      </c>
      <c r="G168">
        <v>3581860096</v>
      </c>
    </row>
    <row r="169" spans="1:7">
      <c r="A169" s="1">
        <v>43215</v>
      </c>
      <c r="B169">
        <v>707.06201199999998</v>
      </c>
      <c r="C169">
        <v>707.06201199999998</v>
      </c>
      <c r="D169">
        <v>600.21197500000005</v>
      </c>
      <c r="E169">
        <v>615.41601600000001</v>
      </c>
      <c r="F169">
        <v>615.41601600000001</v>
      </c>
      <c r="G169">
        <v>4216140032</v>
      </c>
    </row>
    <row r="170" spans="1:7">
      <c r="A170" s="1">
        <v>43216</v>
      </c>
      <c r="B170">
        <v>618.078979</v>
      </c>
      <c r="C170">
        <v>663.18102999999996</v>
      </c>
      <c r="D170">
        <v>604.00701900000001</v>
      </c>
      <c r="E170">
        <v>662.80902100000003</v>
      </c>
      <c r="F170">
        <v>662.80902100000003</v>
      </c>
      <c r="G170">
        <v>2984009984</v>
      </c>
    </row>
    <row r="171" spans="1:7">
      <c r="A171" s="1">
        <v>43217</v>
      </c>
      <c r="B171">
        <v>662.10900900000001</v>
      </c>
      <c r="C171">
        <v>684.86798099999999</v>
      </c>
      <c r="D171">
        <v>647.03198199999997</v>
      </c>
      <c r="E171">
        <v>647.03198199999997</v>
      </c>
      <c r="F171">
        <v>647.03198199999997</v>
      </c>
      <c r="G171">
        <v>2598129920</v>
      </c>
    </row>
    <row r="172" spans="1:7">
      <c r="A172" s="1">
        <v>43218</v>
      </c>
      <c r="B172">
        <v>644.64599599999997</v>
      </c>
      <c r="C172">
        <v>691.44201699999996</v>
      </c>
      <c r="D172">
        <v>644.64599599999997</v>
      </c>
      <c r="E172">
        <v>683.67797900000005</v>
      </c>
      <c r="F172">
        <v>683.67797900000005</v>
      </c>
      <c r="G172">
        <v>2496659968</v>
      </c>
    </row>
    <row r="173" spans="1:7">
      <c r="A173" s="1">
        <v>43219</v>
      </c>
      <c r="B173">
        <v>683.91198699999995</v>
      </c>
      <c r="C173">
        <v>697.75598100000002</v>
      </c>
      <c r="D173">
        <v>670.51300000000003</v>
      </c>
      <c r="E173">
        <v>688.88098100000002</v>
      </c>
      <c r="F173">
        <v>688.88098100000002</v>
      </c>
      <c r="G173">
        <v>2740559872</v>
      </c>
    </row>
    <row r="174" spans="1:7">
      <c r="A174" s="1">
        <v>43220</v>
      </c>
      <c r="B174">
        <v>689.760986</v>
      </c>
      <c r="C174">
        <v>694.43902600000001</v>
      </c>
      <c r="D174">
        <v>666.11700399999995</v>
      </c>
      <c r="E174">
        <v>669.92401099999995</v>
      </c>
      <c r="F174">
        <v>669.92401099999995</v>
      </c>
      <c r="G174">
        <v>2853100032</v>
      </c>
    </row>
    <row r="175" spans="1:7">
      <c r="A175" s="1">
        <v>43221</v>
      </c>
      <c r="B175">
        <v>670.46301300000005</v>
      </c>
      <c r="C175">
        <v>674.40301499999998</v>
      </c>
      <c r="D175">
        <v>637.53997800000002</v>
      </c>
      <c r="E175">
        <v>673.612976</v>
      </c>
      <c r="F175">
        <v>673.612976</v>
      </c>
      <c r="G175">
        <v>2678960128</v>
      </c>
    </row>
    <row r="176" spans="1:7">
      <c r="A176" s="1">
        <v>43222</v>
      </c>
      <c r="B176">
        <v>674.07501200000002</v>
      </c>
      <c r="C176">
        <v>688.84198000000004</v>
      </c>
      <c r="D176">
        <v>667.419983</v>
      </c>
      <c r="E176">
        <v>687.14898700000003</v>
      </c>
      <c r="F176">
        <v>687.14898700000003</v>
      </c>
      <c r="G176">
        <v>2822269952</v>
      </c>
    </row>
    <row r="177" spans="1:7">
      <c r="A177" s="1">
        <v>43223</v>
      </c>
      <c r="B177">
        <v>686.591003</v>
      </c>
      <c r="C177">
        <v>784.341003</v>
      </c>
      <c r="D177">
        <v>686.591003</v>
      </c>
      <c r="E177">
        <v>779.54303000000004</v>
      </c>
      <c r="F177">
        <v>779.54303000000004</v>
      </c>
      <c r="G177">
        <v>4210939904</v>
      </c>
    </row>
    <row r="178" spans="1:7">
      <c r="A178" s="1">
        <v>43224</v>
      </c>
      <c r="B178">
        <v>776.77502400000003</v>
      </c>
      <c r="C178">
        <v>803.74597200000005</v>
      </c>
      <c r="D178">
        <v>762.63201900000001</v>
      </c>
      <c r="E178">
        <v>785.62402299999997</v>
      </c>
      <c r="F178">
        <v>785.62402299999997</v>
      </c>
      <c r="G178">
        <v>3533410048</v>
      </c>
    </row>
    <row r="179" spans="1:7">
      <c r="A179" s="1">
        <v>43225</v>
      </c>
      <c r="B179">
        <v>784.58300799999995</v>
      </c>
      <c r="C179">
        <v>827.455017</v>
      </c>
      <c r="D179">
        <v>784.23699999999997</v>
      </c>
      <c r="E179">
        <v>816.11999500000002</v>
      </c>
      <c r="F179">
        <v>816.11999500000002</v>
      </c>
      <c r="G179">
        <v>3035040000</v>
      </c>
    </row>
    <row r="180" spans="1:7">
      <c r="A180" s="1">
        <v>43226</v>
      </c>
      <c r="B180">
        <v>816.08801300000005</v>
      </c>
      <c r="C180">
        <v>835.057007</v>
      </c>
      <c r="D180">
        <v>764.88299600000005</v>
      </c>
      <c r="E180">
        <v>792.31097399999999</v>
      </c>
      <c r="F180">
        <v>792.31097399999999</v>
      </c>
      <c r="G180">
        <v>3105570048</v>
      </c>
    </row>
    <row r="181" spans="1:7">
      <c r="A181" s="1">
        <v>43227</v>
      </c>
      <c r="B181">
        <v>793.33898899999997</v>
      </c>
      <c r="C181">
        <v>795.75799600000005</v>
      </c>
      <c r="D181">
        <v>710.17797900000005</v>
      </c>
      <c r="E181">
        <v>753.72497599999997</v>
      </c>
      <c r="F181">
        <v>753.72497599999997</v>
      </c>
      <c r="G181">
        <v>4316120064</v>
      </c>
    </row>
    <row r="182" spans="1:7">
      <c r="A182" s="1">
        <v>43228</v>
      </c>
      <c r="B182">
        <v>755.00897199999997</v>
      </c>
      <c r="C182">
        <v>774.24902299999997</v>
      </c>
      <c r="D182">
        <v>728.12902799999995</v>
      </c>
      <c r="E182">
        <v>752.85699499999998</v>
      </c>
      <c r="F182">
        <v>752.85699499999998</v>
      </c>
      <c r="G182">
        <v>2920489984</v>
      </c>
    </row>
    <row r="183" spans="1:7">
      <c r="A183" s="1">
        <v>43229</v>
      </c>
      <c r="B183">
        <v>752.90197799999999</v>
      </c>
      <c r="C183">
        <v>759.52899200000002</v>
      </c>
      <c r="D183">
        <v>718.47198500000002</v>
      </c>
      <c r="E183">
        <v>752.27502400000003</v>
      </c>
      <c r="F183">
        <v>752.27502400000003</v>
      </c>
      <c r="G183">
        <v>2877870080</v>
      </c>
    </row>
    <row r="184" spans="1:7">
      <c r="A184" s="1">
        <v>43230</v>
      </c>
      <c r="B184">
        <v>752.578979</v>
      </c>
      <c r="C184">
        <v>766.74798599999997</v>
      </c>
      <c r="D184">
        <v>726.66400099999998</v>
      </c>
      <c r="E184">
        <v>727.27697799999999</v>
      </c>
      <c r="F184">
        <v>727.27697799999999</v>
      </c>
      <c r="G184">
        <v>2748950016</v>
      </c>
    </row>
    <row r="185" spans="1:7">
      <c r="A185" s="1">
        <v>43231</v>
      </c>
      <c r="B185">
        <v>727.01300000000003</v>
      </c>
      <c r="C185">
        <v>736.97699</v>
      </c>
      <c r="D185">
        <v>669.82501200000002</v>
      </c>
      <c r="E185">
        <v>679.58599900000002</v>
      </c>
      <c r="F185">
        <v>679.58599900000002</v>
      </c>
      <c r="G185">
        <v>3290080000</v>
      </c>
    </row>
    <row r="186" spans="1:7">
      <c r="A186" s="1">
        <v>43232</v>
      </c>
      <c r="B186">
        <v>679.87701400000003</v>
      </c>
      <c r="C186">
        <v>691.41101100000003</v>
      </c>
      <c r="D186">
        <v>644.06597899999997</v>
      </c>
      <c r="E186">
        <v>686.04797399999995</v>
      </c>
      <c r="F186">
        <v>686.04797399999995</v>
      </c>
      <c r="G186">
        <v>2668480000</v>
      </c>
    </row>
    <row r="187" spans="1:7">
      <c r="A187" s="1">
        <v>43233</v>
      </c>
      <c r="B187">
        <v>687.17498799999998</v>
      </c>
      <c r="C187">
        <v>741.31201199999998</v>
      </c>
      <c r="D187">
        <v>675.31897000000004</v>
      </c>
      <c r="E187">
        <v>733.49597200000005</v>
      </c>
      <c r="F187">
        <v>733.49597200000005</v>
      </c>
      <c r="G187">
        <v>2362500096</v>
      </c>
    </row>
    <row r="188" spans="1:7">
      <c r="A188" s="1">
        <v>43234</v>
      </c>
      <c r="B188">
        <v>732.73297100000002</v>
      </c>
      <c r="C188">
        <v>742.169983</v>
      </c>
      <c r="D188">
        <v>695.79199200000005</v>
      </c>
      <c r="E188">
        <v>730.54901099999995</v>
      </c>
      <c r="F188">
        <v>730.54901099999995</v>
      </c>
      <c r="G188">
        <v>3005110016</v>
      </c>
    </row>
    <row r="189" spans="1:7">
      <c r="A189" s="1">
        <v>43235</v>
      </c>
      <c r="B189">
        <v>731.14300500000002</v>
      </c>
      <c r="C189">
        <v>739.05200200000002</v>
      </c>
      <c r="D189">
        <v>700.99499500000002</v>
      </c>
      <c r="E189">
        <v>708.87097200000005</v>
      </c>
      <c r="F189">
        <v>708.87097200000005</v>
      </c>
      <c r="G189">
        <v>2523069952</v>
      </c>
    </row>
    <row r="190" spans="1:7">
      <c r="A190" s="1">
        <v>43236</v>
      </c>
      <c r="B190">
        <v>708.08697500000005</v>
      </c>
      <c r="C190">
        <v>710.20001200000002</v>
      </c>
      <c r="D190">
        <v>682.54101600000001</v>
      </c>
      <c r="E190">
        <v>707.04998799999998</v>
      </c>
      <c r="F190">
        <v>707.04998799999998</v>
      </c>
      <c r="G190">
        <v>2476130048</v>
      </c>
    </row>
    <row r="191" spans="1:7">
      <c r="A191" s="1">
        <v>43237</v>
      </c>
      <c r="B191">
        <v>708.71801800000003</v>
      </c>
      <c r="C191">
        <v>718.83300799999995</v>
      </c>
      <c r="D191">
        <v>668.83398399999999</v>
      </c>
      <c r="E191">
        <v>672.65698199999997</v>
      </c>
      <c r="F191">
        <v>672.65698199999997</v>
      </c>
      <c r="G191">
        <v>2350619904</v>
      </c>
    </row>
    <row r="192" spans="1:7">
      <c r="A192" s="1">
        <v>43238</v>
      </c>
      <c r="B192">
        <v>672.10199</v>
      </c>
      <c r="C192">
        <v>695.03100600000005</v>
      </c>
      <c r="D192">
        <v>663.80902100000003</v>
      </c>
      <c r="E192">
        <v>694.36700399999995</v>
      </c>
      <c r="F192">
        <v>694.36700399999995</v>
      </c>
      <c r="G192">
        <v>2305740032</v>
      </c>
    </row>
    <row r="193" spans="1:7">
      <c r="A193" s="1">
        <v>43239</v>
      </c>
      <c r="B193">
        <v>695.07202099999995</v>
      </c>
      <c r="C193">
        <v>715.57800299999997</v>
      </c>
      <c r="D193">
        <v>686.79101600000001</v>
      </c>
      <c r="E193">
        <v>696.53002900000001</v>
      </c>
      <c r="F193">
        <v>696.53002900000001</v>
      </c>
      <c r="G193">
        <v>2021549952</v>
      </c>
    </row>
    <row r="194" spans="1:7">
      <c r="A194" s="1">
        <v>43240</v>
      </c>
      <c r="B194">
        <v>697.92297399999995</v>
      </c>
      <c r="C194">
        <v>723.75299099999995</v>
      </c>
      <c r="D194">
        <v>692.66900599999997</v>
      </c>
      <c r="E194">
        <v>715.36901899999998</v>
      </c>
      <c r="F194">
        <v>715.36901899999998</v>
      </c>
      <c r="G194">
        <v>2156910080</v>
      </c>
    </row>
    <row r="195" spans="1:7">
      <c r="A195" s="1">
        <v>43241</v>
      </c>
      <c r="B195">
        <v>717.192993</v>
      </c>
      <c r="C195">
        <v>719.27801499999998</v>
      </c>
      <c r="D195">
        <v>692.49401899999998</v>
      </c>
      <c r="E195">
        <v>699.22198500000002</v>
      </c>
      <c r="F195">
        <v>699.22198500000002</v>
      </c>
      <c r="G195">
        <v>2005170048</v>
      </c>
    </row>
    <row r="196" spans="1:7">
      <c r="A196" s="1">
        <v>43242</v>
      </c>
      <c r="B196">
        <v>700.17797900000005</v>
      </c>
      <c r="C196">
        <v>700.97601299999997</v>
      </c>
      <c r="D196">
        <v>644.02600099999995</v>
      </c>
      <c r="E196">
        <v>647.74102800000003</v>
      </c>
      <c r="F196">
        <v>647.74102800000003</v>
      </c>
      <c r="G196">
        <v>2230469888</v>
      </c>
    </row>
    <row r="197" spans="1:7">
      <c r="A197" s="1">
        <v>43243</v>
      </c>
      <c r="B197">
        <v>646.669983</v>
      </c>
      <c r="C197">
        <v>651.635986</v>
      </c>
      <c r="D197">
        <v>572.95202600000005</v>
      </c>
      <c r="E197">
        <v>583.58502199999998</v>
      </c>
      <c r="F197">
        <v>583.58502199999998</v>
      </c>
      <c r="G197">
        <v>2995429888</v>
      </c>
    </row>
    <row r="198" spans="1:7">
      <c r="A198" s="1">
        <v>43244</v>
      </c>
      <c r="B198">
        <v>584.53601100000003</v>
      </c>
      <c r="C198">
        <v>610.817993</v>
      </c>
      <c r="D198">
        <v>557.20599400000003</v>
      </c>
      <c r="E198">
        <v>601.75500499999998</v>
      </c>
      <c r="F198">
        <v>601.75500499999998</v>
      </c>
      <c r="G198">
        <v>2791099904</v>
      </c>
    </row>
    <row r="199" spans="1:7">
      <c r="A199" s="1">
        <v>43245</v>
      </c>
      <c r="B199">
        <v>602.14001499999995</v>
      </c>
      <c r="C199">
        <v>617.18597399999999</v>
      </c>
      <c r="D199">
        <v>575.62402299999997</v>
      </c>
      <c r="E199">
        <v>586.73400900000001</v>
      </c>
      <c r="F199">
        <v>586.73400900000001</v>
      </c>
      <c r="G199">
        <v>2110919936</v>
      </c>
    </row>
    <row r="200" spans="1:7">
      <c r="A200" s="1">
        <v>43246</v>
      </c>
      <c r="B200">
        <v>587.42602499999998</v>
      </c>
      <c r="C200">
        <v>606.17498799999998</v>
      </c>
      <c r="D200">
        <v>583.512024</v>
      </c>
      <c r="E200">
        <v>587.28002900000001</v>
      </c>
      <c r="F200">
        <v>587.28002900000001</v>
      </c>
      <c r="G200">
        <v>1694300032</v>
      </c>
    </row>
    <row r="201" spans="1:7">
      <c r="A201" s="1">
        <v>43247</v>
      </c>
      <c r="B201">
        <v>588.52002000000005</v>
      </c>
      <c r="C201">
        <v>590.32800299999997</v>
      </c>
      <c r="D201">
        <v>562.86602800000003</v>
      </c>
      <c r="E201">
        <v>572.66803000000004</v>
      </c>
      <c r="F201">
        <v>572.66803000000004</v>
      </c>
      <c r="G201">
        <v>1788790016</v>
      </c>
    </row>
    <row r="202" spans="1:7">
      <c r="A202" s="1">
        <v>43248</v>
      </c>
      <c r="B202">
        <v>573.044983</v>
      </c>
      <c r="C202">
        <v>576.04901099999995</v>
      </c>
      <c r="D202">
        <v>512.55200200000002</v>
      </c>
      <c r="E202">
        <v>516.03601100000003</v>
      </c>
      <c r="F202">
        <v>516.03601100000003</v>
      </c>
      <c r="G202">
        <v>2356900096</v>
      </c>
    </row>
    <row r="203" spans="1:7">
      <c r="A203" s="1">
        <v>43249</v>
      </c>
      <c r="B203">
        <v>516.14801</v>
      </c>
      <c r="C203">
        <v>572.26397699999995</v>
      </c>
      <c r="D203">
        <v>516.14801</v>
      </c>
      <c r="E203">
        <v>565.38800000000003</v>
      </c>
      <c r="F203">
        <v>565.38800000000003</v>
      </c>
      <c r="G203">
        <v>2330820096</v>
      </c>
    </row>
    <row r="204" spans="1:7">
      <c r="A204" s="1">
        <v>43250</v>
      </c>
      <c r="B204">
        <v>566.830017</v>
      </c>
      <c r="C204">
        <v>583.135986</v>
      </c>
      <c r="D204">
        <v>545.43102999999996</v>
      </c>
      <c r="E204">
        <v>559.59002699999996</v>
      </c>
      <c r="F204">
        <v>559.59002699999996</v>
      </c>
      <c r="G204">
        <v>2053970048</v>
      </c>
    </row>
    <row r="205" spans="1:7">
      <c r="A205" s="1">
        <v>43251</v>
      </c>
      <c r="B205">
        <v>558.49700900000005</v>
      </c>
      <c r="C205">
        <v>585.53802499999995</v>
      </c>
      <c r="D205">
        <v>557.06597899999997</v>
      </c>
      <c r="E205">
        <v>577.64502000000005</v>
      </c>
      <c r="F205">
        <v>577.64502000000005</v>
      </c>
      <c r="G205">
        <v>1985040000</v>
      </c>
    </row>
    <row r="206" spans="1:7">
      <c r="A206" s="1">
        <v>43252</v>
      </c>
      <c r="B206">
        <v>578.67199700000003</v>
      </c>
      <c r="C206">
        <v>589.09301800000003</v>
      </c>
      <c r="D206">
        <v>567.66497800000002</v>
      </c>
      <c r="E206">
        <v>580.04303000000004</v>
      </c>
      <c r="F206">
        <v>580.04303000000004</v>
      </c>
      <c r="G206">
        <v>1945890048</v>
      </c>
    </row>
    <row r="207" spans="1:7">
      <c r="A207" s="1">
        <v>43253</v>
      </c>
      <c r="B207">
        <v>580.42901600000005</v>
      </c>
      <c r="C207">
        <v>597.07702600000005</v>
      </c>
      <c r="D207">
        <v>577.32202099999995</v>
      </c>
      <c r="E207">
        <v>591.80798300000004</v>
      </c>
      <c r="F207">
        <v>591.80798300000004</v>
      </c>
      <c r="G207">
        <v>1880390016</v>
      </c>
    </row>
    <row r="208" spans="1:7">
      <c r="A208" s="1">
        <v>43254</v>
      </c>
      <c r="B208">
        <v>591.25897199999997</v>
      </c>
      <c r="C208">
        <v>624.51300000000003</v>
      </c>
      <c r="D208">
        <v>591.25897199999997</v>
      </c>
      <c r="E208">
        <v>618.328979</v>
      </c>
      <c r="F208">
        <v>618.328979</v>
      </c>
      <c r="G208">
        <v>1832550016</v>
      </c>
    </row>
    <row r="209" spans="1:7">
      <c r="A209" s="1">
        <v>43255</v>
      </c>
      <c r="B209">
        <v>619.43701199999998</v>
      </c>
      <c r="C209">
        <v>623.42901600000005</v>
      </c>
      <c r="D209">
        <v>583.74700900000005</v>
      </c>
      <c r="E209">
        <v>592.98498500000005</v>
      </c>
      <c r="F209">
        <v>592.98498500000005</v>
      </c>
      <c r="G209">
        <v>1903430016</v>
      </c>
    </row>
    <row r="210" spans="1:7">
      <c r="A210" s="1">
        <v>43256</v>
      </c>
      <c r="B210">
        <v>593.40600600000005</v>
      </c>
      <c r="C210">
        <v>611.330017</v>
      </c>
      <c r="D210">
        <v>580.98199499999998</v>
      </c>
      <c r="E210">
        <v>609.30297900000005</v>
      </c>
      <c r="F210">
        <v>609.30297900000005</v>
      </c>
      <c r="G210">
        <v>1844269952</v>
      </c>
    </row>
    <row r="211" spans="1:7">
      <c r="A211" s="1">
        <v>43257</v>
      </c>
      <c r="B211">
        <v>610.262024</v>
      </c>
      <c r="C211">
        <v>611.64300500000002</v>
      </c>
      <c r="D211">
        <v>596.39599599999997</v>
      </c>
      <c r="E211">
        <v>607.12402299999997</v>
      </c>
      <c r="F211">
        <v>607.12402299999997</v>
      </c>
      <c r="G211">
        <v>1756530048</v>
      </c>
    </row>
    <row r="212" spans="1:7">
      <c r="A212" s="1">
        <v>43258</v>
      </c>
      <c r="B212">
        <v>607.68701199999998</v>
      </c>
      <c r="C212">
        <v>616.14398200000005</v>
      </c>
      <c r="D212">
        <v>601.692993</v>
      </c>
      <c r="E212">
        <v>605.18701199999998</v>
      </c>
      <c r="F212">
        <v>605.18701199999998</v>
      </c>
      <c r="G212">
        <v>1880140032</v>
      </c>
    </row>
    <row r="213" spans="1:7">
      <c r="A213" s="1">
        <v>43259</v>
      </c>
      <c r="B213">
        <v>605.442993</v>
      </c>
      <c r="C213">
        <v>608.81097399999999</v>
      </c>
      <c r="D213">
        <v>595.59301800000003</v>
      </c>
      <c r="E213">
        <v>601.07702600000005</v>
      </c>
      <c r="F213">
        <v>601.07702600000005</v>
      </c>
      <c r="G213">
        <v>1637779968</v>
      </c>
    </row>
    <row r="214" spans="1:7">
      <c r="A214" s="1">
        <v>43260</v>
      </c>
      <c r="B214">
        <v>600.90502900000001</v>
      </c>
      <c r="C214">
        <v>608.58300799999995</v>
      </c>
      <c r="D214">
        <v>597.56201199999998</v>
      </c>
      <c r="E214">
        <v>597.56201199999998</v>
      </c>
      <c r="F214">
        <v>597.56201199999998</v>
      </c>
      <c r="G214">
        <v>1519309952</v>
      </c>
    </row>
    <row r="215" spans="1:7">
      <c r="A215" s="1">
        <v>43261</v>
      </c>
      <c r="B215">
        <v>594.34497099999999</v>
      </c>
      <c r="C215">
        <v>594.34497099999999</v>
      </c>
      <c r="D215">
        <v>511.88900799999999</v>
      </c>
      <c r="E215">
        <v>526.47900400000003</v>
      </c>
      <c r="F215">
        <v>526.47900400000003</v>
      </c>
      <c r="G215">
        <v>2234880000</v>
      </c>
    </row>
    <row r="216" spans="1:7">
      <c r="A216" s="1">
        <v>43262</v>
      </c>
      <c r="B216">
        <v>524.85699499999998</v>
      </c>
      <c r="C216">
        <v>536.85797100000002</v>
      </c>
      <c r="D216">
        <v>515.26898200000005</v>
      </c>
      <c r="E216">
        <v>533.283997</v>
      </c>
      <c r="F216">
        <v>533.283997</v>
      </c>
      <c r="G216">
        <v>1982119936</v>
      </c>
    </row>
    <row r="217" spans="1:7">
      <c r="A217" s="1">
        <v>43263</v>
      </c>
      <c r="B217">
        <v>532.71002199999998</v>
      </c>
      <c r="C217">
        <v>538.955017</v>
      </c>
      <c r="D217">
        <v>491.23498499999999</v>
      </c>
      <c r="E217">
        <v>496.84298699999999</v>
      </c>
      <c r="F217">
        <v>496.84298699999999</v>
      </c>
      <c r="G217">
        <v>1932760064</v>
      </c>
    </row>
    <row r="218" spans="1:7">
      <c r="A218" s="1">
        <v>43264</v>
      </c>
      <c r="B218">
        <v>498.01800500000002</v>
      </c>
      <c r="C218">
        <v>501.90499899999998</v>
      </c>
      <c r="D218">
        <v>459.00399800000002</v>
      </c>
      <c r="E218">
        <v>477.493988</v>
      </c>
      <c r="F218">
        <v>477.493988</v>
      </c>
      <c r="G218">
        <v>2080130048</v>
      </c>
    </row>
    <row r="219" spans="1:7">
      <c r="A219" s="1">
        <v>43265</v>
      </c>
      <c r="B219">
        <v>478.381012</v>
      </c>
      <c r="C219">
        <v>523.544983</v>
      </c>
      <c r="D219">
        <v>467.466003</v>
      </c>
      <c r="E219">
        <v>519.74200399999995</v>
      </c>
      <c r="F219">
        <v>519.74200399999995</v>
      </c>
      <c r="G219">
        <v>2458650112</v>
      </c>
    </row>
    <row r="220" spans="1:7">
      <c r="A220" s="1">
        <v>43266</v>
      </c>
      <c r="B220">
        <v>520.47997999999995</v>
      </c>
      <c r="C220">
        <v>521.30499299999997</v>
      </c>
      <c r="D220">
        <v>487.46899400000001</v>
      </c>
      <c r="E220">
        <v>491.00399800000002</v>
      </c>
      <c r="F220">
        <v>491.00399800000002</v>
      </c>
      <c r="G220">
        <v>1808269952</v>
      </c>
    </row>
    <row r="221" spans="1:7">
      <c r="A221" s="1">
        <v>43267</v>
      </c>
      <c r="B221">
        <v>490.41400099999998</v>
      </c>
      <c r="C221">
        <v>503.22299199999998</v>
      </c>
      <c r="D221">
        <v>488.85101300000002</v>
      </c>
      <c r="E221">
        <v>499.641998</v>
      </c>
      <c r="F221">
        <v>499.641998</v>
      </c>
      <c r="G221">
        <v>1314109952</v>
      </c>
    </row>
    <row r="222" spans="1:7">
      <c r="A222" s="1">
        <v>43268</v>
      </c>
      <c r="B222">
        <v>499.459991</v>
      </c>
      <c r="C222">
        <v>507.64099099999999</v>
      </c>
      <c r="D222">
        <v>498.64801</v>
      </c>
      <c r="E222">
        <v>500.44799799999998</v>
      </c>
      <c r="F222">
        <v>500.44799799999998</v>
      </c>
      <c r="G222">
        <v>1264870016</v>
      </c>
    </row>
    <row r="223" spans="1:7">
      <c r="A223" s="1">
        <v>43269</v>
      </c>
      <c r="B223">
        <v>499.38299599999999</v>
      </c>
      <c r="C223">
        <v>521.796021</v>
      </c>
      <c r="D223">
        <v>494.06601000000001</v>
      </c>
      <c r="E223">
        <v>518.89099099999999</v>
      </c>
      <c r="F223">
        <v>518.89099099999999</v>
      </c>
      <c r="G223">
        <v>1513869952</v>
      </c>
    </row>
    <row r="224" spans="1:7">
      <c r="A224" s="1">
        <v>43270</v>
      </c>
      <c r="B224">
        <v>519.02301</v>
      </c>
      <c r="C224">
        <v>542.353027</v>
      </c>
      <c r="D224">
        <v>516.31201199999998</v>
      </c>
      <c r="E224">
        <v>537.95696999999996</v>
      </c>
      <c r="F224">
        <v>537.95696999999996</v>
      </c>
      <c r="G224">
        <v>1726569984</v>
      </c>
    </row>
    <row r="225" spans="1:7">
      <c r="A225" s="1">
        <v>43271</v>
      </c>
      <c r="B225">
        <v>538.50598100000002</v>
      </c>
      <c r="C225">
        <v>541.01501499999995</v>
      </c>
      <c r="D225">
        <v>519.36901899999998</v>
      </c>
      <c r="E225">
        <v>536.26800500000002</v>
      </c>
      <c r="F225">
        <v>536.26800500000002</v>
      </c>
      <c r="G225">
        <v>1596290048</v>
      </c>
    </row>
    <row r="226" spans="1:7">
      <c r="A226" s="1">
        <v>43272</v>
      </c>
      <c r="B226">
        <v>536.44702099999995</v>
      </c>
      <c r="C226">
        <v>543.71698000000004</v>
      </c>
      <c r="D226">
        <v>524.25897199999997</v>
      </c>
      <c r="E226">
        <v>527.36700399999995</v>
      </c>
      <c r="F226">
        <v>527.36700399999995</v>
      </c>
      <c r="G226">
        <v>1462070016</v>
      </c>
    </row>
    <row r="227" spans="1:7">
      <c r="A227" s="1">
        <v>43273</v>
      </c>
      <c r="B227">
        <v>527.19397000000004</v>
      </c>
      <c r="C227">
        <v>527.19397000000004</v>
      </c>
      <c r="D227">
        <v>456.87701399999997</v>
      </c>
      <c r="E227">
        <v>465.81698599999999</v>
      </c>
      <c r="F227">
        <v>465.81698599999999</v>
      </c>
      <c r="G227">
        <v>2226030080</v>
      </c>
    </row>
    <row r="228" spans="1:7">
      <c r="A228" s="1">
        <v>43274</v>
      </c>
      <c r="B228">
        <v>466.27398699999998</v>
      </c>
      <c r="C228">
        <v>479.12899800000002</v>
      </c>
      <c r="D228">
        <v>462.39300500000002</v>
      </c>
      <c r="E228">
        <v>474.51998900000001</v>
      </c>
      <c r="F228">
        <v>474.51998900000001</v>
      </c>
      <c r="G228">
        <v>1651379968</v>
      </c>
    </row>
    <row r="229" spans="1:7">
      <c r="A229" s="1">
        <v>43275</v>
      </c>
      <c r="B229">
        <v>474.76800500000002</v>
      </c>
      <c r="C229">
        <v>475.35900900000001</v>
      </c>
      <c r="D229">
        <v>426.46899400000001</v>
      </c>
      <c r="E229">
        <v>457.67199699999998</v>
      </c>
      <c r="F229">
        <v>457.67199699999998</v>
      </c>
      <c r="G229">
        <v>2490579968</v>
      </c>
    </row>
    <row r="230" spans="1:7">
      <c r="A230" s="1">
        <v>43276</v>
      </c>
      <c r="B230">
        <v>455.93600500000002</v>
      </c>
      <c r="C230">
        <v>470.34399400000001</v>
      </c>
      <c r="D230">
        <v>448.89599600000003</v>
      </c>
      <c r="E230">
        <v>460.30999800000001</v>
      </c>
      <c r="F230">
        <v>460.30999800000001</v>
      </c>
      <c r="G230">
        <v>4007950080</v>
      </c>
    </row>
    <row r="231" spans="1:7">
      <c r="A231" s="1">
        <v>43277</v>
      </c>
      <c r="B231">
        <v>460.733002</v>
      </c>
      <c r="C231">
        <v>461.21301299999999</v>
      </c>
      <c r="D231">
        <v>432.77200299999998</v>
      </c>
      <c r="E231">
        <v>432.77200299999998</v>
      </c>
      <c r="F231">
        <v>432.77200299999998</v>
      </c>
      <c r="G231">
        <v>1356560000</v>
      </c>
    </row>
    <row r="232" spans="1:7">
      <c r="A232" s="1">
        <v>43278</v>
      </c>
      <c r="B232">
        <v>432.243988</v>
      </c>
      <c r="C232">
        <v>444.24301100000002</v>
      </c>
      <c r="D232">
        <v>424.83898900000003</v>
      </c>
      <c r="E232">
        <v>442.36498999999998</v>
      </c>
      <c r="F232">
        <v>442.36498999999998</v>
      </c>
      <c r="G232">
        <v>1368940032</v>
      </c>
    </row>
    <row r="233" spans="1:7">
      <c r="A233" s="1">
        <v>43279</v>
      </c>
      <c r="B233">
        <v>442.290009</v>
      </c>
      <c r="C233">
        <v>443.61801100000002</v>
      </c>
      <c r="D233">
        <v>419.68301400000001</v>
      </c>
      <c r="E233">
        <v>422.36498999999998</v>
      </c>
      <c r="F233">
        <v>422.36498999999998</v>
      </c>
      <c r="G233">
        <v>1360790016</v>
      </c>
    </row>
    <row r="234" spans="1:7">
      <c r="A234" s="1">
        <v>43280</v>
      </c>
      <c r="B234">
        <v>422.58700599999997</v>
      </c>
      <c r="C234">
        <v>441.79299900000001</v>
      </c>
      <c r="D234">
        <v>407.94699100000003</v>
      </c>
      <c r="E234">
        <v>436.00900300000001</v>
      </c>
      <c r="F234">
        <v>436.00900300000001</v>
      </c>
      <c r="G234">
        <v>1564499968</v>
      </c>
    </row>
    <row r="235" spans="1:7">
      <c r="A235" s="1">
        <v>43281</v>
      </c>
      <c r="B235">
        <v>436.20901500000002</v>
      </c>
      <c r="C235">
        <v>458.79699699999998</v>
      </c>
      <c r="D235">
        <v>436.20901500000002</v>
      </c>
      <c r="E235">
        <v>455.17999300000002</v>
      </c>
      <c r="F235">
        <v>455.17999300000002</v>
      </c>
      <c r="G235">
        <v>1475939968</v>
      </c>
    </row>
    <row r="236" spans="1:7">
      <c r="A236" s="1">
        <v>43282</v>
      </c>
      <c r="B236">
        <v>455.24200400000001</v>
      </c>
      <c r="C236">
        <v>457.13900799999999</v>
      </c>
      <c r="D236">
        <v>446.38501000000002</v>
      </c>
      <c r="E236">
        <v>453.91799900000001</v>
      </c>
      <c r="F236">
        <v>453.91799900000001</v>
      </c>
      <c r="G236">
        <v>1511730048</v>
      </c>
    </row>
    <row r="237" spans="1:7">
      <c r="A237" s="1">
        <v>43283</v>
      </c>
      <c r="B237">
        <v>453.824005</v>
      </c>
      <c r="C237">
        <v>479.13000499999998</v>
      </c>
      <c r="D237">
        <v>447.11099200000001</v>
      </c>
      <c r="E237">
        <v>475.34698500000002</v>
      </c>
      <c r="F237">
        <v>475.34698500000002</v>
      </c>
      <c r="G237">
        <v>1625789952</v>
      </c>
    </row>
    <row r="238" spans="1:7">
      <c r="A238" s="1">
        <v>43284</v>
      </c>
      <c r="B238">
        <v>475.385986</v>
      </c>
      <c r="C238">
        <v>483.85400399999997</v>
      </c>
      <c r="D238">
        <v>462.58200099999999</v>
      </c>
      <c r="E238">
        <v>464.19500699999998</v>
      </c>
      <c r="F238">
        <v>464.19500699999998</v>
      </c>
      <c r="G238">
        <v>1683939968</v>
      </c>
    </row>
    <row r="239" spans="1:7">
      <c r="A239" s="1">
        <v>43285</v>
      </c>
      <c r="B239">
        <v>464.15100100000001</v>
      </c>
      <c r="C239">
        <v>481.43600500000002</v>
      </c>
      <c r="D239">
        <v>455.18499800000001</v>
      </c>
      <c r="E239">
        <v>467.317993</v>
      </c>
      <c r="F239">
        <v>467.317993</v>
      </c>
      <c r="G239">
        <v>1549769984</v>
      </c>
    </row>
    <row r="240" spans="1:7">
      <c r="A240" s="1">
        <v>43286</v>
      </c>
      <c r="B240">
        <v>467.28698700000001</v>
      </c>
      <c r="C240">
        <v>483.22500600000001</v>
      </c>
      <c r="D240">
        <v>464.62899800000002</v>
      </c>
      <c r="E240">
        <v>474.41198700000001</v>
      </c>
      <c r="F240">
        <v>474.41198700000001</v>
      </c>
      <c r="G240">
        <v>1828610048</v>
      </c>
    </row>
    <row r="241" spans="1:7">
      <c r="A241" s="1">
        <v>43287</v>
      </c>
      <c r="B241">
        <v>474.35699499999998</v>
      </c>
      <c r="C241">
        <v>479.65200800000002</v>
      </c>
      <c r="D241">
        <v>457.61498999999998</v>
      </c>
      <c r="E241">
        <v>474.01199300000002</v>
      </c>
      <c r="F241">
        <v>474.01199300000002</v>
      </c>
      <c r="G241">
        <v>1627609984</v>
      </c>
    </row>
    <row r="242" spans="1:7">
      <c r="A242" s="1">
        <v>43288</v>
      </c>
      <c r="B242">
        <v>474.057007</v>
      </c>
      <c r="C242">
        <v>491.66000400000001</v>
      </c>
      <c r="D242">
        <v>466.83599900000002</v>
      </c>
      <c r="E242">
        <v>491.66000400000001</v>
      </c>
      <c r="F242">
        <v>491.66000400000001</v>
      </c>
      <c r="G242">
        <v>1358360064</v>
      </c>
    </row>
    <row r="243" spans="1:7">
      <c r="A243" s="1">
        <v>43289</v>
      </c>
      <c r="B243">
        <v>492.067993</v>
      </c>
      <c r="C243">
        <v>503.199005</v>
      </c>
      <c r="D243">
        <v>488.41699199999999</v>
      </c>
      <c r="E243">
        <v>489.118988</v>
      </c>
      <c r="F243">
        <v>489.118988</v>
      </c>
      <c r="G243">
        <v>1344560000</v>
      </c>
    </row>
    <row r="244" spans="1:7">
      <c r="A244" s="1">
        <v>43290</v>
      </c>
      <c r="B244">
        <v>488.87799100000001</v>
      </c>
      <c r="C244">
        <v>490.85199</v>
      </c>
      <c r="D244">
        <v>475.17498799999998</v>
      </c>
      <c r="E244">
        <v>476.682007</v>
      </c>
      <c r="F244">
        <v>476.682007</v>
      </c>
      <c r="G244">
        <v>1533799936</v>
      </c>
    </row>
    <row r="245" spans="1:7">
      <c r="A245" s="1">
        <v>43291</v>
      </c>
      <c r="B245">
        <v>476.16198700000001</v>
      </c>
      <c r="C245">
        <v>478.317993</v>
      </c>
      <c r="D245">
        <v>433.959991</v>
      </c>
      <c r="E245">
        <v>434.42401100000001</v>
      </c>
      <c r="F245">
        <v>434.42401100000001</v>
      </c>
      <c r="G245">
        <v>1789069952</v>
      </c>
    </row>
    <row r="246" spans="1:7">
      <c r="A246" s="1">
        <v>43292</v>
      </c>
      <c r="B246">
        <v>434.51501500000001</v>
      </c>
      <c r="C246">
        <v>447.31601000000001</v>
      </c>
      <c r="D246">
        <v>429.50698899999998</v>
      </c>
      <c r="E246">
        <v>446.51800500000002</v>
      </c>
      <c r="F246">
        <v>446.51800500000002</v>
      </c>
      <c r="G246">
        <v>1422470016</v>
      </c>
    </row>
    <row r="247" spans="1:7">
      <c r="A247" s="1">
        <v>43293</v>
      </c>
      <c r="B247">
        <v>446.50201399999997</v>
      </c>
      <c r="C247">
        <v>446.50201399999997</v>
      </c>
      <c r="D247">
        <v>422.80999800000001</v>
      </c>
      <c r="E247">
        <v>430.074005</v>
      </c>
      <c r="F247">
        <v>430.074005</v>
      </c>
      <c r="G247">
        <v>1495440000</v>
      </c>
    </row>
    <row r="248" spans="1:7">
      <c r="A248" s="1">
        <v>43294</v>
      </c>
      <c r="B248">
        <v>430.74099699999999</v>
      </c>
      <c r="C248">
        <v>442.36300699999998</v>
      </c>
      <c r="D248">
        <v>430.74099699999999</v>
      </c>
      <c r="E248">
        <v>434.02700800000002</v>
      </c>
      <c r="F248">
        <v>434.02700800000002</v>
      </c>
      <c r="G248">
        <v>1489670016</v>
      </c>
    </row>
    <row r="249" spans="1:7">
      <c r="A249" s="1">
        <v>43295</v>
      </c>
      <c r="B249">
        <v>434.510986</v>
      </c>
      <c r="C249">
        <v>439.43398999999999</v>
      </c>
      <c r="D249">
        <v>431.47399899999999</v>
      </c>
      <c r="E249">
        <v>436.08599900000002</v>
      </c>
      <c r="F249">
        <v>436.08599900000002</v>
      </c>
      <c r="G249">
        <v>1235820032</v>
      </c>
    </row>
    <row r="250" spans="1:7">
      <c r="A250" s="1">
        <v>43296</v>
      </c>
      <c r="B250">
        <v>435.88299599999999</v>
      </c>
      <c r="C250">
        <v>454.00100700000002</v>
      </c>
      <c r="D250">
        <v>433.92099000000002</v>
      </c>
      <c r="E250">
        <v>449.85000600000001</v>
      </c>
      <c r="F250">
        <v>449.85000600000001</v>
      </c>
      <c r="G250">
        <v>1350160000</v>
      </c>
    </row>
    <row r="251" spans="1:7">
      <c r="A251" s="1">
        <v>43297</v>
      </c>
      <c r="B251">
        <v>450.42498799999998</v>
      </c>
      <c r="C251">
        <v>480.65798999999998</v>
      </c>
      <c r="D251">
        <v>446.79800399999999</v>
      </c>
      <c r="E251">
        <v>480.65798999999998</v>
      </c>
      <c r="F251">
        <v>480.65798999999998</v>
      </c>
      <c r="G251">
        <v>1858680064</v>
      </c>
    </row>
    <row r="252" spans="1:7">
      <c r="A252" s="1">
        <v>43298</v>
      </c>
      <c r="B252">
        <v>480.07699600000001</v>
      </c>
      <c r="C252">
        <v>508.77999899999998</v>
      </c>
      <c r="D252">
        <v>468.915009</v>
      </c>
      <c r="E252">
        <v>501.00201399999997</v>
      </c>
      <c r="F252">
        <v>501.00201399999997</v>
      </c>
      <c r="G252">
        <v>2288100096</v>
      </c>
    </row>
    <row r="253" spans="1:7">
      <c r="A253" s="1">
        <v>43299</v>
      </c>
      <c r="B253">
        <v>500.83801299999999</v>
      </c>
      <c r="C253">
        <v>513.43298300000004</v>
      </c>
      <c r="D253">
        <v>474.35900900000001</v>
      </c>
      <c r="E253">
        <v>480.51299999999998</v>
      </c>
      <c r="F253">
        <v>480.51299999999998</v>
      </c>
      <c r="G253">
        <v>2371559936</v>
      </c>
    </row>
    <row r="254" spans="1:7">
      <c r="A254" s="1">
        <v>43300</v>
      </c>
      <c r="B254">
        <v>480.62799100000001</v>
      </c>
      <c r="C254">
        <v>483.23998999999998</v>
      </c>
      <c r="D254">
        <v>465.141998</v>
      </c>
      <c r="E254">
        <v>469.618988</v>
      </c>
      <c r="F254">
        <v>469.618988</v>
      </c>
      <c r="G254">
        <v>2068739968</v>
      </c>
    </row>
    <row r="255" spans="1:7">
      <c r="A255" s="1">
        <v>43301</v>
      </c>
      <c r="B255">
        <v>469.307007</v>
      </c>
      <c r="C255">
        <v>469.307007</v>
      </c>
      <c r="D255">
        <v>443.692993</v>
      </c>
      <c r="E255">
        <v>450.69799799999998</v>
      </c>
      <c r="F255">
        <v>450.69799799999998</v>
      </c>
      <c r="G255">
        <v>1821350016</v>
      </c>
    </row>
    <row r="256" spans="1:7">
      <c r="A256" s="1">
        <v>43302</v>
      </c>
      <c r="B256">
        <v>450.67898600000001</v>
      </c>
      <c r="C256">
        <v>468.08300800000001</v>
      </c>
      <c r="D256">
        <v>445.77600100000001</v>
      </c>
      <c r="E256">
        <v>462.43600500000002</v>
      </c>
      <c r="F256">
        <v>462.43600500000002</v>
      </c>
      <c r="G256">
        <v>1504310016</v>
      </c>
    </row>
    <row r="257" spans="1:7">
      <c r="A257" s="1">
        <v>43303</v>
      </c>
      <c r="B257">
        <v>462.43798800000002</v>
      </c>
      <c r="C257">
        <v>470.89801</v>
      </c>
      <c r="D257">
        <v>458.118988</v>
      </c>
      <c r="E257">
        <v>459.65701300000001</v>
      </c>
      <c r="F257">
        <v>459.65701300000001</v>
      </c>
      <c r="G257">
        <v>1338589952</v>
      </c>
    </row>
    <row r="258" spans="1:7">
      <c r="A258" s="1">
        <v>43304</v>
      </c>
      <c r="B258">
        <v>459.43899499999998</v>
      </c>
      <c r="C258">
        <v>469.76599099999999</v>
      </c>
      <c r="D258">
        <v>449.72799700000002</v>
      </c>
      <c r="E258">
        <v>450.85299700000002</v>
      </c>
      <c r="F258">
        <v>450.85299700000002</v>
      </c>
      <c r="G258">
        <v>1596999936</v>
      </c>
    </row>
    <row r="259" spans="1:7">
      <c r="A259" s="1">
        <v>43305</v>
      </c>
      <c r="B259">
        <v>451.135986</v>
      </c>
      <c r="C259">
        <v>481.141998</v>
      </c>
      <c r="D259">
        <v>450.56500199999999</v>
      </c>
      <c r="E259">
        <v>479.37298600000003</v>
      </c>
      <c r="F259">
        <v>479.37298600000003</v>
      </c>
      <c r="G259">
        <v>2287520000</v>
      </c>
    </row>
    <row r="260" spans="1:7">
      <c r="A260" s="1">
        <v>43306</v>
      </c>
      <c r="B260">
        <v>479.90600599999999</v>
      </c>
      <c r="C260">
        <v>482.86801100000002</v>
      </c>
      <c r="D260">
        <v>466.47399899999999</v>
      </c>
      <c r="E260">
        <v>472.49301100000002</v>
      </c>
      <c r="F260">
        <v>472.49301100000002</v>
      </c>
      <c r="G260">
        <v>1930780032</v>
      </c>
    </row>
    <row r="261" spans="1:7">
      <c r="A261" s="1">
        <v>43307</v>
      </c>
      <c r="B261">
        <v>472.33099399999998</v>
      </c>
      <c r="C261">
        <v>483.69601399999999</v>
      </c>
      <c r="D261">
        <v>461.42401100000001</v>
      </c>
      <c r="E261">
        <v>464.03698700000001</v>
      </c>
      <c r="F261">
        <v>464.03698700000001</v>
      </c>
      <c r="G261">
        <v>1621560064</v>
      </c>
    </row>
    <row r="262" spans="1:7">
      <c r="A262" s="1">
        <v>43308</v>
      </c>
      <c r="B262">
        <v>464.00900300000001</v>
      </c>
      <c r="C262">
        <v>473.22198500000002</v>
      </c>
      <c r="D262">
        <v>458.29098499999998</v>
      </c>
      <c r="E262">
        <v>469.66598499999998</v>
      </c>
      <c r="F262">
        <v>469.66598499999998</v>
      </c>
      <c r="G262">
        <v>1734259968</v>
      </c>
    </row>
    <row r="263" spans="1:7">
      <c r="A263" s="1">
        <v>43309</v>
      </c>
      <c r="B263">
        <v>469.67800899999997</v>
      </c>
      <c r="C263">
        <v>471.59399400000001</v>
      </c>
      <c r="D263">
        <v>462.989014</v>
      </c>
      <c r="E263">
        <v>466.89801</v>
      </c>
      <c r="F263">
        <v>466.89801</v>
      </c>
      <c r="G263">
        <v>1531890048</v>
      </c>
    </row>
    <row r="264" spans="1:7">
      <c r="A264" s="1">
        <v>43310</v>
      </c>
      <c r="B264">
        <v>466.915009</v>
      </c>
      <c r="C264">
        <v>470.35598800000002</v>
      </c>
      <c r="D264">
        <v>462.71200599999997</v>
      </c>
      <c r="E264">
        <v>466.665009</v>
      </c>
      <c r="F264">
        <v>466.665009</v>
      </c>
      <c r="G264">
        <v>1631910016</v>
      </c>
    </row>
    <row r="265" spans="1:7">
      <c r="A265" s="1">
        <v>43311</v>
      </c>
      <c r="B265">
        <v>466.82699600000001</v>
      </c>
      <c r="C265">
        <v>467.95199600000001</v>
      </c>
      <c r="D265">
        <v>448.64099099999999</v>
      </c>
      <c r="E265">
        <v>457.08099399999998</v>
      </c>
      <c r="F265">
        <v>457.08099399999998</v>
      </c>
      <c r="G265">
        <v>2141590000</v>
      </c>
    </row>
    <row r="266" spans="1:7">
      <c r="A266" s="1">
        <v>43312</v>
      </c>
      <c r="B266">
        <v>457.24499500000002</v>
      </c>
      <c r="C266">
        <v>457.24499500000002</v>
      </c>
      <c r="D266">
        <v>430.44400000000002</v>
      </c>
      <c r="E266">
        <v>433.86700400000001</v>
      </c>
      <c r="F266">
        <v>433.86700400000001</v>
      </c>
      <c r="G266">
        <v>1820680000</v>
      </c>
    </row>
    <row r="267" spans="1:7">
      <c r="A267" s="1">
        <v>43313</v>
      </c>
      <c r="B267">
        <v>433.868988</v>
      </c>
      <c r="C267">
        <v>435.45700099999999</v>
      </c>
      <c r="D267">
        <v>410.46398900000003</v>
      </c>
      <c r="E267">
        <v>420.74700899999999</v>
      </c>
      <c r="F267">
        <v>420.74700899999999</v>
      </c>
      <c r="G267">
        <v>1888060000</v>
      </c>
    </row>
    <row r="268" spans="1:7">
      <c r="A268" s="1">
        <v>43314</v>
      </c>
      <c r="B268">
        <v>420.80599999999998</v>
      </c>
      <c r="C268">
        <v>425.033997</v>
      </c>
      <c r="D268">
        <v>410.30898999999999</v>
      </c>
      <c r="E268">
        <v>412.62100199999998</v>
      </c>
      <c r="F268">
        <v>412.62100199999998</v>
      </c>
      <c r="G268">
        <v>1569300000</v>
      </c>
    </row>
    <row r="269" spans="1:7">
      <c r="A269" s="1">
        <v>43315</v>
      </c>
      <c r="B269">
        <v>412.56698599999999</v>
      </c>
      <c r="C269">
        <v>420.54901100000001</v>
      </c>
      <c r="D269">
        <v>399.91000400000001</v>
      </c>
      <c r="E269">
        <v>418.26199300000002</v>
      </c>
      <c r="F269">
        <v>418.26199300000002</v>
      </c>
      <c r="G269">
        <v>1722340000</v>
      </c>
    </row>
    <row r="270" spans="1:7">
      <c r="A270" s="1">
        <v>43316</v>
      </c>
      <c r="B270">
        <v>418.23700000000002</v>
      </c>
      <c r="C270">
        <v>420.18600500000002</v>
      </c>
      <c r="D270">
        <v>403.77600100000001</v>
      </c>
      <c r="E270">
        <v>407.25201399999997</v>
      </c>
      <c r="F270">
        <v>407.25201399999997</v>
      </c>
      <c r="G270">
        <v>1466540000</v>
      </c>
    </row>
    <row r="271" spans="1:7">
      <c r="A271" s="1">
        <v>43317</v>
      </c>
      <c r="B271">
        <v>407.34600799999998</v>
      </c>
      <c r="C271">
        <v>413.716003</v>
      </c>
      <c r="D271">
        <v>402.432007</v>
      </c>
      <c r="E271">
        <v>410.51599099999999</v>
      </c>
      <c r="F271">
        <v>410.51599099999999</v>
      </c>
      <c r="G271">
        <v>1396820000</v>
      </c>
    </row>
    <row r="272" spans="1:7">
      <c r="A272" s="1">
        <v>43318</v>
      </c>
      <c r="B272">
        <v>410.56698599999999</v>
      </c>
      <c r="C272">
        <v>414.540009</v>
      </c>
      <c r="D272">
        <v>403.31500199999999</v>
      </c>
      <c r="E272">
        <v>406.65798999999998</v>
      </c>
      <c r="F272">
        <v>406.65798999999998</v>
      </c>
      <c r="G272">
        <v>1384880000</v>
      </c>
    </row>
    <row r="273" spans="1:7">
      <c r="A273" s="1">
        <v>43319</v>
      </c>
      <c r="B273">
        <v>406.800995</v>
      </c>
      <c r="C273">
        <v>411.40499899999998</v>
      </c>
      <c r="D273">
        <v>376.07699600000001</v>
      </c>
      <c r="E273">
        <v>380.21499599999999</v>
      </c>
      <c r="F273">
        <v>380.21499599999999</v>
      </c>
      <c r="G273">
        <v>1828350000</v>
      </c>
    </row>
    <row r="274" spans="1:7">
      <c r="A274" s="1">
        <v>43320</v>
      </c>
      <c r="B274">
        <v>379.891998</v>
      </c>
      <c r="C274">
        <v>380.67099000000002</v>
      </c>
      <c r="D274">
        <v>353.73400900000001</v>
      </c>
      <c r="E274">
        <v>356.61300699999998</v>
      </c>
      <c r="F274">
        <v>356.61300699999998</v>
      </c>
      <c r="G274">
        <v>2016080000</v>
      </c>
    </row>
    <row r="275" spans="1:7">
      <c r="A275" s="1">
        <v>43321</v>
      </c>
      <c r="B275">
        <v>356.97100799999998</v>
      </c>
      <c r="C275">
        <v>370.94601399999999</v>
      </c>
      <c r="D275">
        <v>353.614014</v>
      </c>
      <c r="E275">
        <v>365.58801299999999</v>
      </c>
      <c r="F275">
        <v>365.58801299999999</v>
      </c>
      <c r="G275">
        <v>1616610000</v>
      </c>
    </row>
    <row r="276" spans="1:7">
      <c r="A276" s="1">
        <v>43322</v>
      </c>
      <c r="B276">
        <v>365.77600100000001</v>
      </c>
      <c r="C276">
        <v>367.04501299999998</v>
      </c>
      <c r="D276">
        <v>329.58599900000002</v>
      </c>
      <c r="E276">
        <v>334.175995</v>
      </c>
      <c r="F276">
        <v>334.175995</v>
      </c>
      <c r="G276">
        <v>1699400000</v>
      </c>
    </row>
    <row r="277" spans="1:7">
      <c r="A277" s="1">
        <v>43323</v>
      </c>
      <c r="B277">
        <v>334.26400799999999</v>
      </c>
      <c r="C277">
        <v>334.26400799999999</v>
      </c>
      <c r="D277">
        <v>308.48800699999998</v>
      </c>
      <c r="E277">
        <v>322.11200000000002</v>
      </c>
      <c r="F277">
        <v>322.11200000000002</v>
      </c>
      <c r="G277">
        <v>1790370000</v>
      </c>
    </row>
    <row r="278" spans="1:7">
      <c r="A278" s="1">
        <v>43324</v>
      </c>
      <c r="B278">
        <v>320.82299799999998</v>
      </c>
      <c r="C278">
        <v>328.58999599999999</v>
      </c>
      <c r="D278">
        <v>318.60199</v>
      </c>
      <c r="E278">
        <v>319.57000699999998</v>
      </c>
      <c r="F278">
        <v>319.57000699999998</v>
      </c>
      <c r="G278">
        <v>1625420000</v>
      </c>
    </row>
    <row r="279" spans="1:7">
      <c r="A279" s="1">
        <v>43325</v>
      </c>
      <c r="B279">
        <v>320.209991</v>
      </c>
      <c r="C279">
        <v>323.550995</v>
      </c>
      <c r="D279">
        <v>284.93398999999999</v>
      </c>
      <c r="E279">
        <v>286.49499500000002</v>
      </c>
      <c r="F279">
        <v>286.49499500000002</v>
      </c>
      <c r="G279">
        <v>1751190000</v>
      </c>
    </row>
    <row r="280" spans="1:7">
      <c r="A280" s="1">
        <v>43326</v>
      </c>
      <c r="B280">
        <v>286.36498999999998</v>
      </c>
      <c r="C280">
        <v>286.36498999999998</v>
      </c>
      <c r="D280">
        <v>254.64999399999999</v>
      </c>
      <c r="E280">
        <v>278.932007</v>
      </c>
      <c r="F280">
        <v>278.932007</v>
      </c>
      <c r="G280">
        <v>2137850000</v>
      </c>
    </row>
    <row r="281" spans="1:7">
      <c r="A281" s="1">
        <v>43327</v>
      </c>
      <c r="B281">
        <v>280.38699300000002</v>
      </c>
      <c r="C281">
        <v>303.58999599999999</v>
      </c>
      <c r="D281">
        <v>280.118988</v>
      </c>
      <c r="E281">
        <v>282.364014</v>
      </c>
      <c r="F281">
        <v>282.364014</v>
      </c>
      <c r="G281">
        <v>1878150000</v>
      </c>
    </row>
    <row r="282" spans="1:7">
      <c r="A282" s="1">
        <v>43328</v>
      </c>
      <c r="B282">
        <v>282.74099699999999</v>
      </c>
      <c r="C282">
        <v>298.47601300000002</v>
      </c>
      <c r="D282">
        <v>280.92800899999997</v>
      </c>
      <c r="E282">
        <v>288.04599000000002</v>
      </c>
      <c r="F282">
        <v>288.04599000000002</v>
      </c>
      <c r="G282">
        <v>1552970000</v>
      </c>
    </row>
    <row r="283" spans="1:7">
      <c r="A283" s="1">
        <v>43329</v>
      </c>
      <c r="B283">
        <v>287.68301400000001</v>
      </c>
      <c r="C283">
        <v>316.17001299999998</v>
      </c>
      <c r="D283">
        <v>287.34600799999998</v>
      </c>
      <c r="E283">
        <v>315.72900399999997</v>
      </c>
      <c r="F283">
        <v>315.72900399999997</v>
      </c>
      <c r="G283">
        <v>1995460000</v>
      </c>
    </row>
    <row r="284" spans="1:7">
      <c r="A284" s="1">
        <v>43330</v>
      </c>
      <c r="B284">
        <v>316.79098499999998</v>
      </c>
      <c r="C284">
        <v>320.44601399999999</v>
      </c>
      <c r="D284">
        <v>286.550995</v>
      </c>
      <c r="E284">
        <v>295.81201199999998</v>
      </c>
      <c r="F284">
        <v>295.81201199999998</v>
      </c>
      <c r="G284">
        <v>1764020000</v>
      </c>
    </row>
    <row r="285" spans="1:7">
      <c r="A285" s="1">
        <v>43331</v>
      </c>
      <c r="B285">
        <v>295.67001299999998</v>
      </c>
      <c r="C285">
        <v>307.09799199999998</v>
      </c>
      <c r="D285">
        <v>291.33200099999999</v>
      </c>
      <c r="E285">
        <v>300.83401500000002</v>
      </c>
      <c r="F285">
        <v>300.83401500000002</v>
      </c>
      <c r="G285">
        <v>1447910000</v>
      </c>
    </row>
    <row r="286" spans="1:7">
      <c r="A286" s="1">
        <v>43332</v>
      </c>
      <c r="B286">
        <v>301.381012</v>
      </c>
      <c r="C286">
        <v>304.37200899999999</v>
      </c>
      <c r="D286">
        <v>273.510986</v>
      </c>
      <c r="E286">
        <v>274.31500199999999</v>
      </c>
      <c r="F286">
        <v>274.31500199999999</v>
      </c>
      <c r="G286">
        <v>1413790000</v>
      </c>
    </row>
    <row r="287" spans="1:7">
      <c r="A287" s="1">
        <v>43333</v>
      </c>
      <c r="B287">
        <v>273.33099399999998</v>
      </c>
      <c r="C287">
        <v>285.97000100000002</v>
      </c>
      <c r="D287">
        <v>273.33099399999998</v>
      </c>
      <c r="E287">
        <v>281.94400000000002</v>
      </c>
      <c r="F287">
        <v>281.94400000000002</v>
      </c>
      <c r="G287">
        <v>1164120000</v>
      </c>
    </row>
    <row r="288" spans="1:7">
      <c r="A288" s="1">
        <v>43334</v>
      </c>
      <c r="B288">
        <v>281.96798699999999</v>
      </c>
      <c r="C288">
        <v>297.48599200000001</v>
      </c>
      <c r="D288">
        <v>264.99798600000003</v>
      </c>
      <c r="E288">
        <v>271.341003</v>
      </c>
      <c r="F288">
        <v>271.341003</v>
      </c>
      <c r="G288">
        <v>1507660000</v>
      </c>
    </row>
    <row r="289" spans="1:7">
      <c r="A289" s="1">
        <v>43335</v>
      </c>
      <c r="B289">
        <v>271.74798600000003</v>
      </c>
      <c r="C289">
        <v>279.54599000000002</v>
      </c>
      <c r="D289">
        <v>271.08999599999999</v>
      </c>
      <c r="E289">
        <v>277.10400399999997</v>
      </c>
      <c r="F289">
        <v>277.10400399999997</v>
      </c>
      <c r="G289">
        <v>1271160000</v>
      </c>
    </row>
    <row r="290" spans="1:7">
      <c r="A290" s="1">
        <v>43336</v>
      </c>
      <c r="B290">
        <v>278.11099200000001</v>
      </c>
      <c r="C290">
        <v>283.30200200000002</v>
      </c>
      <c r="D290">
        <v>273.85998499999999</v>
      </c>
      <c r="E290">
        <v>282.96701000000002</v>
      </c>
      <c r="F290">
        <v>282.96701000000002</v>
      </c>
      <c r="G290">
        <v>1450170000</v>
      </c>
    </row>
    <row r="291" spans="1:7">
      <c r="A291" s="1">
        <v>43337</v>
      </c>
      <c r="B291">
        <v>283.28100599999999</v>
      </c>
      <c r="C291">
        <v>283.51501500000001</v>
      </c>
      <c r="D291">
        <v>278.47100799999998</v>
      </c>
      <c r="E291">
        <v>279.64599600000003</v>
      </c>
      <c r="F291">
        <v>279.64599600000003</v>
      </c>
      <c r="G291">
        <v>1208360000</v>
      </c>
    </row>
    <row r="292" spans="1:7">
      <c r="A292" s="1">
        <v>43338</v>
      </c>
      <c r="B292">
        <v>279.52499399999999</v>
      </c>
      <c r="C292">
        <v>279.52499399999999</v>
      </c>
      <c r="D292">
        <v>272.44400000000002</v>
      </c>
      <c r="E292">
        <v>275.19699100000003</v>
      </c>
      <c r="F292">
        <v>275.19699100000003</v>
      </c>
      <c r="G292">
        <v>1206650000</v>
      </c>
    </row>
    <row r="293" spans="1:7">
      <c r="A293" s="1">
        <v>43339</v>
      </c>
      <c r="B293">
        <v>275.35000600000001</v>
      </c>
      <c r="C293">
        <v>285.60299700000002</v>
      </c>
      <c r="D293">
        <v>273.64999399999999</v>
      </c>
      <c r="E293">
        <v>285.60299700000002</v>
      </c>
      <c r="F293">
        <v>285.60299700000002</v>
      </c>
      <c r="G293">
        <v>1406790000</v>
      </c>
    </row>
    <row r="294" spans="1:7">
      <c r="A294" s="1">
        <v>43340</v>
      </c>
      <c r="B294">
        <v>286.64898699999998</v>
      </c>
      <c r="C294">
        <v>297.39999399999999</v>
      </c>
      <c r="D294">
        <v>283.57199100000003</v>
      </c>
      <c r="E294">
        <v>296.49899299999998</v>
      </c>
      <c r="F294">
        <v>296.49899299999998</v>
      </c>
      <c r="G294">
        <v>1513350000</v>
      </c>
    </row>
    <row r="295" spans="1:7">
      <c r="A295" s="1">
        <v>43341</v>
      </c>
      <c r="B295">
        <v>296.16299400000003</v>
      </c>
      <c r="C295">
        <v>297.07101399999999</v>
      </c>
      <c r="D295">
        <v>287.28698700000001</v>
      </c>
      <c r="E295">
        <v>289.31201199999998</v>
      </c>
      <c r="F295">
        <v>289.31201199999998</v>
      </c>
      <c r="G295">
        <v>1474460000</v>
      </c>
    </row>
    <row r="296" spans="1:7">
      <c r="A296" s="1">
        <v>43342</v>
      </c>
      <c r="B296">
        <v>289.75299100000001</v>
      </c>
      <c r="C296">
        <v>291.24301100000002</v>
      </c>
      <c r="D296">
        <v>275.21099900000002</v>
      </c>
      <c r="E296">
        <v>284.10501099999999</v>
      </c>
      <c r="F296">
        <v>284.10501099999999</v>
      </c>
      <c r="G296">
        <v>1513100000</v>
      </c>
    </row>
    <row r="297" spans="1:7">
      <c r="A297" s="1">
        <v>43343</v>
      </c>
      <c r="B297">
        <v>284.11999500000002</v>
      </c>
      <c r="C297">
        <v>284.550995</v>
      </c>
      <c r="D297">
        <v>278.51299999999998</v>
      </c>
      <c r="E297">
        <v>283.00399800000002</v>
      </c>
      <c r="F297">
        <v>283.00399800000002</v>
      </c>
      <c r="G297">
        <v>1411910000</v>
      </c>
    </row>
    <row r="298" spans="1:7">
      <c r="A298" s="1">
        <v>43344</v>
      </c>
      <c r="B298">
        <v>283.49600199999998</v>
      </c>
      <c r="C298">
        <v>301.14401199999998</v>
      </c>
      <c r="D298">
        <v>283.49600199999998</v>
      </c>
      <c r="E298">
        <v>295.341003</v>
      </c>
      <c r="F298">
        <v>295.341003</v>
      </c>
      <c r="G298">
        <v>1546630000</v>
      </c>
    </row>
    <row r="299" spans="1:7">
      <c r="A299" s="1">
        <v>43345</v>
      </c>
      <c r="B299">
        <v>295.45300300000002</v>
      </c>
      <c r="C299">
        <v>298.68600500000002</v>
      </c>
      <c r="D299">
        <v>290.925995</v>
      </c>
      <c r="E299">
        <v>294.37100199999998</v>
      </c>
      <c r="F299">
        <v>294.37100199999998</v>
      </c>
      <c r="G299">
        <v>1321050000</v>
      </c>
    </row>
    <row r="300" spans="1:7">
      <c r="A300" s="1">
        <v>43346</v>
      </c>
      <c r="B300">
        <v>295.18099999999998</v>
      </c>
      <c r="C300">
        <v>295.591003</v>
      </c>
      <c r="D300">
        <v>287.432007</v>
      </c>
      <c r="E300">
        <v>289.25900300000001</v>
      </c>
      <c r="F300">
        <v>289.25900300000001</v>
      </c>
      <c r="G300">
        <v>1394490000</v>
      </c>
    </row>
    <row r="301" spans="1:7">
      <c r="A301" s="1">
        <v>43347</v>
      </c>
      <c r="B301">
        <v>289.29699699999998</v>
      </c>
      <c r="C301">
        <v>291.57998700000002</v>
      </c>
      <c r="D301">
        <v>284.25500499999998</v>
      </c>
      <c r="E301">
        <v>285.72299199999998</v>
      </c>
      <c r="F301">
        <v>285.72299199999998</v>
      </c>
      <c r="G301">
        <v>1554870000</v>
      </c>
    </row>
    <row r="302" spans="1:7">
      <c r="A302" s="1">
        <v>43348</v>
      </c>
      <c r="B302">
        <v>286.04501299999998</v>
      </c>
      <c r="C302">
        <v>288.16299400000003</v>
      </c>
      <c r="D302">
        <v>232.330994</v>
      </c>
      <c r="E302">
        <v>232.330994</v>
      </c>
      <c r="F302">
        <v>232.330994</v>
      </c>
      <c r="G302">
        <v>2390390000</v>
      </c>
    </row>
    <row r="303" spans="1:7">
      <c r="A303" s="1">
        <v>43349</v>
      </c>
      <c r="B303">
        <v>231.64799500000001</v>
      </c>
      <c r="C303">
        <v>231.75500500000001</v>
      </c>
      <c r="D303">
        <v>218.12300099999999</v>
      </c>
      <c r="E303">
        <v>230.21499600000001</v>
      </c>
      <c r="F303">
        <v>230.21499600000001</v>
      </c>
      <c r="G303">
        <v>2097310000</v>
      </c>
    </row>
    <row r="304" spans="1:7">
      <c r="A304" s="1">
        <v>43350</v>
      </c>
      <c r="B304">
        <v>229.53500399999999</v>
      </c>
      <c r="C304">
        <v>233.895996</v>
      </c>
      <c r="D304">
        <v>217.074997</v>
      </c>
      <c r="E304">
        <v>217.203003</v>
      </c>
      <c r="F304">
        <v>217.203003</v>
      </c>
      <c r="G304">
        <v>1678260000</v>
      </c>
    </row>
    <row r="305" spans="1:7">
      <c r="A305" s="1">
        <v>43351</v>
      </c>
      <c r="B305">
        <v>217.912003</v>
      </c>
      <c r="C305">
        <v>220.36700400000001</v>
      </c>
      <c r="D305">
        <v>193.25900300000001</v>
      </c>
      <c r="E305">
        <v>197.95100400000001</v>
      </c>
      <c r="F305">
        <v>197.95100400000001</v>
      </c>
      <c r="G305">
        <v>1517200000</v>
      </c>
    </row>
    <row r="306" spans="1:7">
      <c r="A306" s="1">
        <v>43352</v>
      </c>
      <c r="B306">
        <v>198.384995</v>
      </c>
      <c r="C306">
        <v>207.666</v>
      </c>
      <c r="D306">
        <v>188.30600000000001</v>
      </c>
      <c r="E306">
        <v>196.92399599999999</v>
      </c>
      <c r="F306">
        <v>196.92399599999999</v>
      </c>
      <c r="G306">
        <v>1585980000</v>
      </c>
    </row>
    <row r="307" spans="1:7">
      <c r="A307" s="1">
        <v>43353</v>
      </c>
      <c r="B307">
        <v>197.850998</v>
      </c>
      <c r="C307">
        <v>201.88299599999999</v>
      </c>
      <c r="D307">
        <v>189.584</v>
      </c>
      <c r="E307">
        <v>197.07899499999999</v>
      </c>
      <c r="F307">
        <v>197.07899499999999</v>
      </c>
      <c r="G307">
        <v>1502960000</v>
      </c>
    </row>
    <row r="308" spans="1:7">
      <c r="A308" s="1">
        <v>43354</v>
      </c>
      <c r="B308">
        <v>198.17700199999999</v>
      </c>
      <c r="C308">
        <v>198.50599700000001</v>
      </c>
      <c r="D308">
        <v>180.59599299999999</v>
      </c>
      <c r="E308">
        <v>185.06599399999999</v>
      </c>
      <c r="F308">
        <v>185.06599399999999</v>
      </c>
      <c r="G308">
        <v>1568900000</v>
      </c>
    </row>
    <row r="309" spans="1:7">
      <c r="A309" s="1">
        <v>43355</v>
      </c>
      <c r="B309">
        <v>185.42300399999999</v>
      </c>
      <c r="C309">
        <v>185.587006</v>
      </c>
      <c r="D309">
        <v>170.25700399999999</v>
      </c>
      <c r="E309">
        <v>183.330994</v>
      </c>
      <c r="F309">
        <v>183.330994</v>
      </c>
      <c r="G309">
        <v>1874850000</v>
      </c>
    </row>
    <row r="310" spans="1:7">
      <c r="A310" s="1">
        <v>43356</v>
      </c>
      <c r="B310">
        <v>183.679001</v>
      </c>
      <c r="C310">
        <v>214.00199900000001</v>
      </c>
      <c r="D310">
        <v>183.679001</v>
      </c>
      <c r="E310">
        <v>211.354004</v>
      </c>
      <c r="F310">
        <v>211.354004</v>
      </c>
      <c r="G310">
        <v>2330720000</v>
      </c>
    </row>
    <row r="311" spans="1:7">
      <c r="A311" s="1">
        <v>43357</v>
      </c>
      <c r="B311">
        <v>212.669006</v>
      </c>
      <c r="C311">
        <v>222.794006</v>
      </c>
      <c r="D311">
        <v>204.871002</v>
      </c>
      <c r="E311">
        <v>211.74899300000001</v>
      </c>
      <c r="F311">
        <v>211.74899300000001</v>
      </c>
      <c r="G311">
        <v>2232190000</v>
      </c>
    </row>
    <row r="312" spans="1:7">
      <c r="A312" s="1">
        <v>43358</v>
      </c>
      <c r="B312">
        <v>209.81399500000001</v>
      </c>
      <c r="C312">
        <v>226.604004</v>
      </c>
      <c r="D312">
        <v>209.60600299999999</v>
      </c>
      <c r="E312">
        <v>223.074005</v>
      </c>
      <c r="F312">
        <v>223.074005</v>
      </c>
      <c r="G312">
        <v>1670490000</v>
      </c>
    </row>
    <row r="313" spans="1:7">
      <c r="A313" s="1">
        <v>43359</v>
      </c>
      <c r="B313">
        <v>222.80299400000001</v>
      </c>
      <c r="C313">
        <v>222.80299400000001</v>
      </c>
      <c r="D313">
        <v>211.11799600000001</v>
      </c>
      <c r="E313">
        <v>220.58900499999999</v>
      </c>
      <c r="F313">
        <v>220.58900499999999</v>
      </c>
      <c r="G313">
        <v>1502260000</v>
      </c>
    </row>
    <row r="314" spans="1:7">
      <c r="A314" s="1">
        <v>43360</v>
      </c>
      <c r="B314">
        <v>221.58200099999999</v>
      </c>
      <c r="C314">
        <v>224.26100199999999</v>
      </c>
      <c r="D314">
        <v>195.307999</v>
      </c>
      <c r="E314">
        <v>197.875</v>
      </c>
      <c r="F314">
        <v>197.875</v>
      </c>
      <c r="G314">
        <v>2019910000</v>
      </c>
    </row>
    <row r="315" spans="1:7">
      <c r="A315" s="1">
        <v>43361</v>
      </c>
      <c r="B315">
        <v>197.095001</v>
      </c>
      <c r="C315">
        <v>213.35699500000001</v>
      </c>
      <c r="D315">
        <v>195.93400600000001</v>
      </c>
      <c r="E315">
        <v>209.97500600000001</v>
      </c>
      <c r="F315">
        <v>209.97500600000001</v>
      </c>
      <c r="G315">
        <v>1800640000</v>
      </c>
    </row>
    <row r="316" spans="1:7">
      <c r="A316" s="1">
        <v>43362</v>
      </c>
      <c r="B316">
        <v>209.47200000000001</v>
      </c>
      <c r="C316">
        <v>213.871002</v>
      </c>
      <c r="D316">
        <v>201.65600599999999</v>
      </c>
      <c r="E316">
        <v>209.96899400000001</v>
      </c>
      <c r="F316">
        <v>209.96899400000001</v>
      </c>
      <c r="G316">
        <v>1733330000</v>
      </c>
    </row>
    <row r="317" spans="1:7">
      <c r="A317" s="1">
        <v>43363</v>
      </c>
      <c r="B317">
        <v>210.287994</v>
      </c>
      <c r="C317">
        <v>224.817993</v>
      </c>
      <c r="D317">
        <v>207.78900100000001</v>
      </c>
      <c r="E317">
        <v>224.591003</v>
      </c>
      <c r="F317">
        <v>224.591003</v>
      </c>
      <c r="G317">
        <v>1782070000</v>
      </c>
    </row>
    <row r="318" spans="1:7">
      <c r="A318" s="1">
        <v>43364</v>
      </c>
      <c r="B318">
        <v>225.25100699999999</v>
      </c>
      <c r="C318">
        <v>248.38800000000001</v>
      </c>
      <c r="D318">
        <v>221.567001</v>
      </c>
      <c r="E318">
        <v>246.584</v>
      </c>
      <c r="F318">
        <v>246.584</v>
      </c>
      <c r="G318">
        <v>2836200000</v>
      </c>
    </row>
    <row r="319" spans="1:7">
      <c r="A319" s="1">
        <v>43365</v>
      </c>
      <c r="B319">
        <v>247.337006</v>
      </c>
      <c r="C319">
        <v>251.195999</v>
      </c>
      <c r="D319">
        <v>233.80999800000001</v>
      </c>
      <c r="E319">
        <v>240.479996</v>
      </c>
      <c r="F319">
        <v>240.479996</v>
      </c>
      <c r="G319">
        <v>1921820000</v>
      </c>
    </row>
    <row r="320" spans="1:7">
      <c r="A320" s="1">
        <v>43366</v>
      </c>
      <c r="B320">
        <v>240.99200400000001</v>
      </c>
      <c r="C320">
        <v>247.46400499999999</v>
      </c>
      <c r="D320">
        <v>237.85699500000001</v>
      </c>
      <c r="E320">
        <v>244.33000200000001</v>
      </c>
      <c r="F320">
        <v>244.33000200000001</v>
      </c>
      <c r="G320">
        <v>1693470000</v>
      </c>
    </row>
    <row r="321" spans="1:7">
      <c r="A321" s="1">
        <v>43367</v>
      </c>
      <c r="B321">
        <v>244.84399400000001</v>
      </c>
      <c r="C321">
        <v>245.108002</v>
      </c>
      <c r="D321">
        <v>227.490005</v>
      </c>
      <c r="E321">
        <v>228.729996</v>
      </c>
      <c r="F321">
        <v>228.729996</v>
      </c>
      <c r="G321">
        <v>1748740000</v>
      </c>
    </row>
    <row r="322" spans="1:7">
      <c r="A322" s="1">
        <v>43368</v>
      </c>
      <c r="B322">
        <v>228.32699600000001</v>
      </c>
      <c r="C322">
        <v>228.32699600000001</v>
      </c>
      <c r="D322">
        <v>206.490005</v>
      </c>
      <c r="E322">
        <v>218.50500500000001</v>
      </c>
      <c r="F322">
        <v>218.50500500000001</v>
      </c>
      <c r="G322">
        <v>2120360000</v>
      </c>
    </row>
    <row r="323" spans="1:7">
      <c r="A323" s="1">
        <v>43369</v>
      </c>
      <c r="B323">
        <v>218.64700300000001</v>
      </c>
      <c r="C323">
        <v>221.43699599999999</v>
      </c>
      <c r="D323">
        <v>209.11300700000001</v>
      </c>
      <c r="E323">
        <v>215.84700000000001</v>
      </c>
      <c r="F323">
        <v>215.84700000000001</v>
      </c>
      <c r="G323">
        <v>1756100000</v>
      </c>
    </row>
    <row r="324" spans="1:7">
      <c r="A324" s="1">
        <v>43370</v>
      </c>
      <c r="B324">
        <v>215.44000199999999</v>
      </c>
      <c r="C324">
        <v>230.60699500000001</v>
      </c>
      <c r="D324">
        <v>212.65400700000001</v>
      </c>
      <c r="E324">
        <v>228.49400299999999</v>
      </c>
      <c r="F324">
        <v>228.49400299999999</v>
      </c>
      <c r="G324">
        <v>2030320000</v>
      </c>
    </row>
    <row r="325" spans="1:7">
      <c r="A325" s="1">
        <v>43371</v>
      </c>
      <c r="B325">
        <v>229.041</v>
      </c>
      <c r="C325">
        <v>231.74800099999999</v>
      </c>
      <c r="D325">
        <v>218.669006</v>
      </c>
      <c r="E325">
        <v>222.401993</v>
      </c>
      <c r="F325">
        <v>222.401993</v>
      </c>
      <c r="G325">
        <v>2018120000</v>
      </c>
    </row>
    <row r="326" spans="1:7">
      <c r="A326" s="1">
        <v>43372</v>
      </c>
      <c r="B326">
        <v>221.70500200000001</v>
      </c>
      <c r="C326">
        <v>234.01400799999999</v>
      </c>
      <c r="D326">
        <v>216.078003</v>
      </c>
      <c r="E326">
        <v>231.634995</v>
      </c>
      <c r="F326">
        <v>231.634995</v>
      </c>
      <c r="G326">
        <v>2208720000</v>
      </c>
    </row>
    <row r="327" spans="1:7">
      <c r="A327" s="1">
        <v>43373</v>
      </c>
      <c r="B327">
        <v>231.32899499999999</v>
      </c>
      <c r="C327">
        <v>236.98599200000001</v>
      </c>
      <c r="D327">
        <v>228.445007</v>
      </c>
      <c r="E327">
        <v>232.848007</v>
      </c>
      <c r="F327">
        <v>232.848007</v>
      </c>
      <c r="G327">
        <v>1765560000</v>
      </c>
    </row>
    <row r="328" spans="1:7">
      <c r="A328" s="1">
        <v>43374</v>
      </c>
      <c r="B328">
        <v>233.220001</v>
      </c>
      <c r="C328">
        <v>234.145004</v>
      </c>
      <c r="D328">
        <v>226.945007</v>
      </c>
      <c r="E328">
        <v>230.76800499999999</v>
      </c>
      <c r="F328">
        <v>230.76800499999999</v>
      </c>
      <c r="G328">
        <v>1597500000</v>
      </c>
    </row>
    <row r="329" spans="1:7">
      <c r="A329" s="1">
        <v>43375</v>
      </c>
      <c r="B329">
        <v>231.10000600000001</v>
      </c>
      <c r="C329">
        <v>231.16700700000001</v>
      </c>
      <c r="D329">
        <v>225.837997</v>
      </c>
      <c r="E329">
        <v>227.18100000000001</v>
      </c>
      <c r="F329">
        <v>227.18100000000001</v>
      </c>
      <c r="G329">
        <v>1542080000</v>
      </c>
    </row>
    <row r="330" spans="1:7">
      <c r="A330" s="1">
        <v>43376</v>
      </c>
      <c r="B330">
        <v>226.40699799999999</v>
      </c>
      <c r="C330">
        <v>226.45799299999999</v>
      </c>
      <c r="D330">
        <v>213.97099299999999</v>
      </c>
      <c r="E330">
        <v>220.48899800000001</v>
      </c>
      <c r="F330">
        <v>220.48899800000001</v>
      </c>
      <c r="G330">
        <v>1683930000</v>
      </c>
    </row>
    <row r="331" spans="1:7">
      <c r="A331" s="1">
        <v>43377</v>
      </c>
      <c r="B331">
        <v>220.445999</v>
      </c>
      <c r="C331">
        <v>226.14799500000001</v>
      </c>
      <c r="D331">
        <v>220.08999600000001</v>
      </c>
      <c r="E331">
        <v>222.21800200000001</v>
      </c>
      <c r="F331">
        <v>222.21800200000001</v>
      </c>
      <c r="G331">
        <v>1479500000</v>
      </c>
    </row>
    <row r="332" spans="1:7">
      <c r="A332" s="1">
        <v>43378</v>
      </c>
      <c r="B332">
        <v>222.266998</v>
      </c>
      <c r="C332">
        <v>228.31899999999999</v>
      </c>
      <c r="D332">
        <v>220.95700099999999</v>
      </c>
      <c r="E332">
        <v>227.600998</v>
      </c>
      <c r="F332">
        <v>227.600998</v>
      </c>
      <c r="G332">
        <v>1547330000</v>
      </c>
    </row>
    <row r="333" spans="1:7">
      <c r="A333" s="1">
        <v>43379</v>
      </c>
      <c r="B333">
        <v>227.55200199999999</v>
      </c>
      <c r="C333">
        <v>227.925995</v>
      </c>
      <c r="D333">
        <v>224.246002</v>
      </c>
      <c r="E333">
        <v>225.11999499999999</v>
      </c>
      <c r="F333">
        <v>225.11999499999999</v>
      </c>
      <c r="G333">
        <v>1505070000</v>
      </c>
    </row>
    <row r="334" spans="1:7">
      <c r="A334" s="1">
        <v>43380</v>
      </c>
      <c r="B334">
        <v>225.43499800000001</v>
      </c>
      <c r="C334">
        <v>226.36999499999999</v>
      </c>
      <c r="D334">
        <v>222.996002</v>
      </c>
      <c r="E334">
        <v>226.11900299999999</v>
      </c>
      <c r="F334">
        <v>226.11900299999999</v>
      </c>
      <c r="G334">
        <v>1470480000</v>
      </c>
    </row>
    <row r="335" spans="1:7">
      <c r="A335" s="1">
        <v>43381</v>
      </c>
      <c r="B335">
        <v>226.50900300000001</v>
      </c>
      <c r="C335">
        <v>230.76499899999999</v>
      </c>
      <c r="D335">
        <v>224.557007</v>
      </c>
      <c r="E335">
        <v>229.25500500000001</v>
      </c>
      <c r="F335">
        <v>229.25500500000001</v>
      </c>
      <c r="G335">
        <v>1470740000</v>
      </c>
    </row>
    <row r="336" spans="1:7">
      <c r="A336" s="1">
        <v>43382</v>
      </c>
      <c r="B336">
        <v>229.71000699999999</v>
      </c>
      <c r="C336">
        <v>230.16099500000001</v>
      </c>
      <c r="D336">
        <v>226.40100100000001</v>
      </c>
      <c r="E336">
        <v>227.98199500000001</v>
      </c>
      <c r="F336">
        <v>227.98199500000001</v>
      </c>
      <c r="G336">
        <v>1405130000</v>
      </c>
    </row>
    <row r="337" spans="1:7">
      <c r="A337" s="1">
        <v>43383</v>
      </c>
      <c r="B337">
        <v>227.615005</v>
      </c>
      <c r="C337">
        <v>227.70700099999999</v>
      </c>
      <c r="D337">
        <v>224.49499499999999</v>
      </c>
      <c r="E337">
        <v>225.76899700000001</v>
      </c>
      <c r="F337">
        <v>225.76899700000001</v>
      </c>
      <c r="G337">
        <v>1384040000</v>
      </c>
    </row>
    <row r="338" spans="1:7">
      <c r="A338" s="1">
        <v>43384</v>
      </c>
      <c r="B338">
        <v>225.61000100000001</v>
      </c>
      <c r="C338">
        <v>225.61000100000001</v>
      </c>
      <c r="D338">
        <v>189.283005</v>
      </c>
      <c r="E338">
        <v>189.49899300000001</v>
      </c>
      <c r="F338">
        <v>189.49899300000001</v>
      </c>
      <c r="G338">
        <v>2167620000</v>
      </c>
    </row>
    <row r="339" spans="1:7">
      <c r="A339" s="1">
        <v>43385</v>
      </c>
      <c r="B339">
        <v>188.70700099999999</v>
      </c>
      <c r="C339">
        <v>199.40100100000001</v>
      </c>
      <c r="D339">
        <v>188.70700099999999</v>
      </c>
      <c r="E339">
        <v>196.72700499999999</v>
      </c>
      <c r="F339">
        <v>196.72700499999999</v>
      </c>
      <c r="G339">
        <v>1487900000</v>
      </c>
    </row>
    <row r="340" spans="1:7">
      <c r="A340" s="1">
        <v>43386</v>
      </c>
      <c r="B340">
        <v>196.36399800000001</v>
      </c>
      <c r="C340">
        <v>201.27900700000001</v>
      </c>
      <c r="D340">
        <v>196.36399800000001</v>
      </c>
      <c r="E340">
        <v>199.841003</v>
      </c>
      <c r="F340">
        <v>199.841003</v>
      </c>
      <c r="G340">
        <v>1167610000</v>
      </c>
    </row>
    <row r="341" spans="1:7">
      <c r="A341" s="1">
        <v>43387</v>
      </c>
      <c r="B341">
        <v>199.69099399999999</v>
      </c>
      <c r="C341">
        <v>201.82699600000001</v>
      </c>
      <c r="D341">
        <v>195.24299600000001</v>
      </c>
      <c r="E341">
        <v>195.71499600000001</v>
      </c>
      <c r="F341">
        <v>195.71499600000001</v>
      </c>
      <c r="G341">
        <v>1169260000</v>
      </c>
    </row>
    <row r="342" spans="1:7">
      <c r="A342" s="1">
        <v>43388</v>
      </c>
      <c r="B342">
        <v>195.270004</v>
      </c>
      <c r="C342">
        <v>222.11799600000001</v>
      </c>
      <c r="D342">
        <v>194.158997</v>
      </c>
      <c r="E342">
        <v>209.70399499999999</v>
      </c>
      <c r="F342">
        <v>209.70399499999999</v>
      </c>
      <c r="G342">
        <v>2865830000</v>
      </c>
    </row>
    <row r="343" spans="1:7">
      <c r="A343" s="1">
        <v>43389</v>
      </c>
      <c r="B343">
        <v>209.628006</v>
      </c>
      <c r="C343">
        <v>212.17300399999999</v>
      </c>
      <c r="D343">
        <v>207.983994</v>
      </c>
      <c r="E343">
        <v>210.11999499999999</v>
      </c>
      <c r="F343">
        <v>210.11999499999999</v>
      </c>
      <c r="G343">
        <v>1532280000</v>
      </c>
    </row>
    <row r="344" spans="1:7">
      <c r="A344" s="1">
        <v>43390</v>
      </c>
      <c r="B344">
        <v>210.216995</v>
      </c>
      <c r="C344">
        <v>211.125</v>
      </c>
      <c r="D344">
        <v>205.92799400000001</v>
      </c>
      <c r="E344">
        <v>207.08299299999999</v>
      </c>
      <c r="F344">
        <v>207.08299299999999</v>
      </c>
      <c r="G344">
        <v>1444130000</v>
      </c>
    </row>
    <row r="345" spans="1:7">
      <c r="A345" s="1">
        <v>43391</v>
      </c>
      <c r="B345">
        <v>207.40400700000001</v>
      </c>
      <c r="C345">
        <v>208.470001</v>
      </c>
      <c r="D345">
        <v>201.74299600000001</v>
      </c>
      <c r="E345">
        <v>203.35200499999999</v>
      </c>
      <c r="F345">
        <v>203.35200499999999</v>
      </c>
      <c r="G345">
        <v>1365860000</v>
      </c>
    </row>
    <row r="346" spans="1:7">
      <c r="A346" s="1">
        <v>43392</v>
      </c>
      <c r="B346">
        <v>203.25700399999999</v>
      </c>
      <c r="C346">
        <v>204.662994</v>
      </c>
      <c r="D346">
        <v>201.84399400000001</v>
      </c>
      <c r="E346">
        <v>203.72700499999999</v>
      </c>
      <c r="F346">
        <v>203.72700499999999</v>
      </c>
      <c r="G346">
        <v>1264480000</v>
      </c>
    </row>
    <row r="347" spans="1:7">
      <c r="A347" s="1">
        <v>43393</v>
      </c>
      <c r="B347">
        <v>203.51499899999999</v>
      </c>
      <c r="C347">
        <v>206.22200000000001</v>
      </c>
      <c r="D347">
        <v>203.08500699999999</v>
      </c>
      <c r="E347">
        <v>205.429993</v>
      </c>
      <c r="F347">
        <v>205.429993</v>
      </c>
      <c r="G347">
        <v>1238780000</v>
      </c>
    </row>
    <row r="348" spans="1:7">
      <c r="A348" s="1">
        <v>43394</v>
      </c>
      <c r="B348">
        <v>205.38999899999999</v>
      </c>
      <c r="C348">
        <v>208.154999</v>
      </c>
      <c r="D348">
        <v>204.621002</v>
      </c>
      <c r="E348">
        <v>205.141998</v>
      </c>
      <c r="F348">
        <v>205.141998</v>
      </c>
      <c r="G348">
        <v>1190300000</v>
      </c>
    </row>
    <row r="349" spans="1:7">
      <c r="A349" s="1">
        <v>43395</v>
      </c>
      <c r="B349">
        <v>205.17399599999999</v>
      </c>
      <c r="C349">
        <v>206.932007</v>
      </c>
      <c r="D349">
        <v>203.37699900000001</v>
      </c>
      <c r="E349">
        <v>204.044006</v>
      </c>
      <c r="F349">
        <v>204.044006</v>
      </c>
      <c r="G349">
        <v>1328980000</v>
      </c>
    </row>
    <row r="350" spans="1:7">
      <c r="A350" s="1">
        <v>43396</v>
      </c>
      <c r="B350">
        <v>204.016006</v>
      </c>
      <c r="C350">
        <v>205.15100100000001</v>
      </c>
      <c r="D350">
        <v>201.91099500000001</v>
      </c>
      <c r="E350">
        <v>204.33599899999999</v>
      </c>
      <c r="F350">
        <v>204.33599899999999</v>
      </c>
      <c r="G350">
        <v>1237490000</v>
      </c>
    </row>
    <row r="351" spans="1:7">
      <c r="A351" s="1">
        <v>43397</v>
      </c>
      <c r="B351">
        <v>204.12699900000001</v>
      </c>
      <c r="C351">
        <v>205.580994</v>
      </c>
      <c r="D351">
        <v>203.354004</v>
      </c>
      <c r="E351">
        <v>203.85200499999999</v>
      </c>
      <c r="F351">
        <v>203.85200499999999</v>
      </c>
      <c r="G351">
        <v>1102220000</v>
      </c>
    </row>
    <row r="352" spans="1:7">
      <c r="A352" s="1">
        <v>43398</v>
      </c>
      <c r="B352">
        <v>203.86799600000001</v>
      </c>
      <c r="C352">
        <v>204.13200399999999</v>
      </c>
      <c r="D352">
        <v>201.82299800000001</v>
      </c>
      <c r="E352">
        <v>202.71899400000001</v>
      </c>
      <c r="F352">
        <v>202.71899400000001</v>
      </c>
      <c r="G352">
        <v>1102900000</v>
      </c>
    </row>
    <row r="353" spans="1:7">
      <c r="A353" s="1">
        <v>43399</v>
      </c>
      <c r="B353">
        <v>202.33599899999999</v>
      </c>
      <c r="C353">
        <v>204.779999</v>
      </c>
      <c r="D353">
        <v>201.550995</v>
      </c>
      <c r="E353">
        <v>203.32899499999999</v>
      </c>
      <c r="F353">
        <v>203.32899499999999</v>
      </c>
      <c r="G353">
        <v>1161310000</v>
      </c>
    </row>
    <row r="354" spans="1:7">
      <c r="A354" s="1">
        <v>43400</v>
      </c>
      <c r="B354">
        <v>203.35600299999999</v>
      </c>
      <c r="C354">
        <v>206.08200099999999</v>
      </c>
      <c r="D354">
        <v>203.12600699999999</v>
      </c>
      <c r="E354">
        <v>204.21000699999999</v>
      </c>
      <c r="F354">
        <v>204.21000699999999</v>
      </c>
      <c r="G354">
        <v>1084810000</v>
      </c>
    </row>
    <row r="355" spans="1:7">
      <c r="A355" s="1">
        <v>43401</v>
      </c>
      <c r="B355">
        <v>204.509995</v>
      </c>
      <c r="C355">
        <v>205.919006</v>
      </c>
      <c r="D355">
        <v>203.52299500000001</v>
      </c>
      <c r="E355">
        <v>205.36599699999999</v>
      </c>
      <c r="F355">
        <v>205.36599699999999</v>
      </c>
      <c r="G355">
        <v>1139140000</v>
      </c>
    </row>
    <row r="356" spans="1:7">
      <c r="A356" s="1">
        <v>43402</v>
      </c>
      <c r="B356">
        <v>205.17399599999999</v>
      </c>
      <c r="C356">
        <v>205.59700000000001</v>
      </c>
      <c r="D356">
        <v>195.733994</v>
      </c>
      <c r="E356">
        <v>197.246994</v>
      </c>
      <c r="F356">
        <v>197.246994</v>
      </c>
      <c r="G356">
        <v>1517230000</v>
      </c>
    </row>
    <row r="357" spans="1:7">
      <c r="A357" s="1">
        <v>43403</v>
      </c>
      <c r="B357">
        <v>197.203003</v>
      </c>
      <c r="C357">
        <v>198.121994</v>
      </c>
      <c r="D357">
        <v>196.350998</v>
      </c>
      <c r="E357">
        <v>197.55600000000001</v>
      </c>
      <c r="F357">
        <v>197.55600000000001</v>
      </c>
      <c r="G357">
        <v>1363500000</v>
      </c>
    </row>
    <row r="358" spans="1:7">
      <c r="A358" s="1">
        <v>43404</v>
      </c>
      <c r="B358">
        <v>197.649002</v>
      </c>
      <c r="C358">
        <v>198.337997</v>
      </c>
      <c r="D358">
        <v>196.53100599999999</v>
      </c>
      <c r="E358">
        <v>197.38099700000001</v>
      </c>
      <c r="F358">
        <v>197.38099700000001</v>
      </c>
      <c r="G358">
        <v>1442380000</v>
      </c>
    </row>
    <row r="359" spans="1:7">
      <c r="A359" s="1">
        <v>43405</v>
      </c>
      <c r="B359">
        <v>197.537003</v>
      </c>
      <c r="C359">
        <v>203.753998</v>
      </c>
      <c r="D359">
        <v>197.328003</v>
      </c>
      <c r="E359">
        <v>198.871994</v>
      </c>
      <c r="F359">
        <v>198.871994</v>
      </c>
      <c r="G359">
        <v>1336700000</v>
      </c>
    </row>
    <row r="360" spans="1:7">
      <c r="A360" s="1">
        <v>43406</v>
      </c>
      <c r="B360">
        <v>198.98199500000001</v>
      </c>
      <c r="C360">
        <v>201.26899700000001</v>
      </c>
      <c r="D360">
        <v>198.75500500000001</v>
      </c>
      <c r="E360">
        <v>200.634995</v>
      </c>
      <c r="F360">
        <v>200.634995</v>
      </c>
      <c r="G360">
        <v>1451870000</v>
      </c>
    </row>
    <row r="361" spans="1:7">
      <c r="A361" s="1">
        <v>43407</v>
      </c>
      <c r="B361">
        <v>200.740005</v>
      </c>
      <c r="C361">
        <v>200.740005</v>
      </c>
      <c r="D361">
        <v>199.52499399999999</v>
      </c>
      <c r="E361">
        <v>200.18600499999999</v>
      </c>
      <c r="F361">
        <v>200.18600499999999</v>
      </c>
      <c r="G361">
        <v>1307150000</v>
      </c>
    </row>
    <row r="362" spans="1:7">
      <c r="A362" s="1">
        <v>43408</v>
      </c>
      <c r="B362">
        <v>200.158005</v>
      </c>
      <c r="C362">
        <v>211.27200300000001</v>
      </c>
      <c r="D362">
        <v>198.98599200000001</v>
      </c>
      <c r="E362">
        <v>207.48599200000001</v>
      </c>
      <c r="F362">
        <v>207.48599200000001</v>
      </c>
      <c r="G362">
        <v>1749300000</v>
      </c>
    </row>
    <row r="363" spans="1:7">
      <c r="A363" s="1">
        <v>43409</v>
      </c>
      <c r="B363">
        <v>207.10000600000001</v>
      </c>
      <c r="C363">
        <v>210.81899999999999</v>
      </c>
      <c r="D363">
        <v>206.57299800000001</v>
      </c>
      <c r="E363">
        <v>209.091003</v>
      </c>
      <c r="F363">
        <v>209.091003</v>
      </c>
      <c r="G363">
        <v>1613510000</v>
      </c>
    </row>
    <row r="364" spans="1:7">
      <c r="A364" s="1">
        <v>43410</v>
      </c>
      <c r="B364">
        <v>209.47399899999999</v>
      </c>
      <c r="C364">
        <v>218.45199600000001</v>
      </c>
      <c r="D364">
        <v>207.89399700000001</v>
      </c>
      <c r="E364">
        <v>218.45199600000001</v>
      </c>
      <c r="F364">
        <v>218.45199600000001</v>
      </c>
      <c r="G364">
        <v>1856940000</v>
      </c>
    </row>
    <row r="365" spans="1:7">
      <c r="A365" s="1">
        <v>43411</v>
      </c>
      <c r="B365">
        <v>218.899002</v>
      </c>
      <c r="C365">
        <v>221.651993</v>
      </c>
      <c r="D365">
        <v>216.79600500000001</v>
      </c>
      <c r="E365">
        <v>217.182999</v>
      </c>
      <c r="F365">
        <v>217.182999</v>
      </c>
      <c r="G365">
        <v>1927830000</v>
      </c>
    </row>
    <row r="366" spans="1:7">
      <c r="A366" s="1">
        <v>43412</v>
      </c>
      <c r="B366">
        <v>217.32699600000001</v>
      </c>
      <c r="C366">
        <v>218.337997</v>
      </c>
      <c r="D366">
        <v>212.199005</v>
      </c>
      <c r="E366">
        <v>212.23100299999999</v>
      </c>
      <c r="F366">
        <v>212.23100299999999</v>
      </c>
      <c r="G366">
        <v>1769080000</v>
      </c>
    </row>
    <row r="367" spans="1:7">
      <c r="A367" s="1">
        <v>43413</v>
      </c>
      <c r="B367">
        <v>211.98699999999999</v>
      </c>
      <c r="C367">
        <v>213.31599399999999</v>
      </c>
      <c r="D367">
        <v>209.51499899999999</v>
      </c>
      <c r="E367">
        <v>210.074005</v>
      </c>
      <c r="F367">
        <v>210.074005</v>
      </c>
      <c r="G367">
        <v>1554750000</v>
      </c>
    </row>
    <row r="368" spans="1:7">
      <c r="A368" s="1">
        <v>43414</v>
      </c>
      <c r="B368">
        <v>209.97500600000001</v>
      </c>
      <c r="C368">
        <v>213.85699500000001</v>
      </c>
      <c r="D368">
        <v>209.804993</v>
      </c>
      <c r="E368">
        <v>212.533005</v>
      </c>
      <c r="F368">
        <v>212.533005</v>
      </c>
      <c r="G368">
        <v>1377760000</v>
      </c>
    </row>
    <row r="369" spans="1:7">
      <c r="A369" s="1">
        <v>43415</v>
      </c>
      <c r="B369">
        <v>212.479004</v>
      </c>
      <c r="C369">
        <v>212.99899300000001</v>
      </c>
      <c r="D369">
        <v>208.86799600000001</v>
      </c>
      <c r="E369">
        <v>211.33999600000001</v>
      </c>
      <c r="F369">
        <v>211.33999600000001</v>
      </c>
      <c r="G369">
        <v>1501600000</v>
      </c>
    </row>
    <row r="370" spans="1:7">
      <c r="A370" s="1">
        <v>43416</v>
      </c>
      <c r="B370">
        <v>211.51300000000001</v>
      </c>
      <c r="C370">
        <v>212.62300099999999</v>
      </c>
      <c r="D370">
        <v>208.92399599999999</v>
      </c>
      <c r="E370">
        <v>210.41799900000001</v>
      </c>
      <c r="F370">
        <v>210.41799900000001</v>
      </c>
      <c r="G370">
        <v>1452380000</v>
      </c>
    </row>
    <row r="371" spans="1:7">
      <c r="A371" s="1">
        <v>43417</v>
      </c>
      <c r="B371">
        <v>210.149002</v>
      </c>
      <c r="C371">
        <v>210.51499899999999</v>
      </c>
      <c r="D371">
        <v>206.134995</v>
      </c>
      <c r="E371">
        <v>206.82600400000001</v>
      </c>
      <c r="F371">
        <v>206.82600400000001</v>
      </c>
      <c r="G371">
        <v>1610260000</v>
      </c>
    </row>
    <row r="372" spans="1:7">
      <c r="A372" s="1">
        <v>43418</v>
      </c>
      <c r="B372">
        <v>206.533997</v>
      </c>
      <c r="C372">
        <v>207.04499799999999</v>
      </c>
      <c r="D372">
        <v>174.084</v>
      </c>
      <c r="E372">
        <v>181.39700300000001</v>
      </c>
      <c r="F372">
        <v>181.39700300000001</v>
      </c>
      <c r="G372">
        <v>2595330000</v>
      </c>
    </row>
    <row r="373" spans="1:7">
      <c r="A373" s="1">
        <v>43419</v>
      </c>
      <c r="B373">
        <v>181.899002</v>
      </c>
      <c r="C373">
        <v>184.25100699999999</v>
      </c>
      <c r="D373">
        <v>170.18899500000001</v>
      </c>
      <c r="E373">
        <v>180.80600000000001</v>
      </c>
      <c r="F373">
        <v>180.80600000000001</v>
      </c>
      <c r="G373">
        <v>2638410000</v>
      </c>
    </row>
    <row r="374" spans="1:7">
      <c r="A374" s="1">
        <v>43420</v>
      </c>
      <c r="B374">
        <v>180.865005</v>
      </c>
      <c r="C374">
        <v>181.35000600000001</v>
      </c>
      <c r="D374">
        <v>173.12600699999999</v>
      </c>
      <c r="E374">
        <v>175.17700199999999</v>
      </c>
      <c r="F374">
        <v>175.17700199999999</v>
      </c>
      <c r="G374">
        <v>2015330000</v>
      </c>
    </row>
    <row r="375" spans="1:7">
      <c r="A375" s="1">
        <v>43421</v>
      </c>
      <c r="B375">
        <v>175.36000100000001</v>
      </c>
      <c r="C375">
        <v>175.850998</v>
      </c>
      <c r="D375">
        <v>172.86900299999999</v>
      </c>
      <c r="E375">
        <v>174.00100699999999</v>
      </c>
      <c r="F375">
        <v>174.00100699999999</v>
      </c>
      <c r="G375">
        <v>1832800000</v>
      </c>
    </row>
    <row r="376" spans="1:7">
      <c r="A376" s="1">
        <v>43422</v>
      </c>
      <c r="B376">
        <v>174.175003</v>
      </c>
      <c r="C376">
        <v>179.151993</v>
      </c>
      <c r="D376">
        <v>174.175003</v>
      </c>
      <c r="E376">
        <v>177.067001</v>
      </c>
      <c r="F376">
        <v>177.067001</v>
      </c>
      <c r="G376">
        <v>1810920000</v>
      </c>
    </row>
    <row r="377" spans="1:7">
      <c r="A377" s="1">
        <v>43423</v>
      </c>
      <c r="B377">
        <v>177.179001</v>
      </c>
      <c r="C377">
        <v>177.179001</v>
      </c>
      <c r="D377">
        <v>147.850998</v>
      </c>
      <c r="E377">
        <v>149.175003</v>
      </c>
      <c r="F377">
        <v>149.175003</v>
      </c>
      <c r="G377">
        <v>2745160000</v>
      </c>
    </row>
    <row r="378" spans="1:7">
      <c r="A378" s="1">
        <v>43424</v>
      </c>
      <c r="B378">
        <v>148.81100499999999</v>
      </c>
      <c r="C378">
        <v>151.253006</v>
      </c>
      <c r="D378">
        <v>126.360001</v>
      </c>
      <c r="E378">
        <v>130.33900499999999</v>
      </c>
      <c r="F378">
        <v>130.33900499999999</v>
      </c>
      <c r="G378">
        <v>3134410000</v>
      </c>
    </row>
    <row r="379" spans="1:7">
      <c r="A379" s="1">
        <v>43425</v>
      </c>
      <c r="B379">
        <v>131.141998</v>
      </c>
      <c r="C379">
        <v>138.88999899999999</v>
      </c>
      <c r="D379">
        <v>125.758003</v>
      </c>
      <c r="E379">
        <v>136.70100400000001</v>
      </c>
      <c r="F379">
        <v>136.70100400000001</v>
      </c>
      <c r="G379">
        <v>2685930000</v>
      </c>
    </row>
    <row r="380" spans="1:7">
      <c r="A380" s="1">
        <v>43426</v>
      </c>
      <c r="B380">
        <v>136.81100499999999</v>
      </c>
      <c r="C380">
        <v>137.740005</v>
      </c>
      <c r="D380">
        <v>126.706001</v>
      </c>
      <c r="E380">
        <v>126.706001</v>
      </c>
      <c r="F380">
        <v>126.706001</v>
      </c>
      <c r="G380">
        <v>1792150000</v>
      </c>
    </row>
    <row r="381" spans="1:7">
      <c r="A381" s="1">
        <v>43427</v>
      </c>
      <c r="B381">
        <v>126.418999</v>
      </c>
      <c r="C381">
        <v>127.02800000000001</v>
      </c>
      <c r="D381">
        <v>119.558998</v>
      </c>
      <c r="E381">
        <v>123.295998</v>
      </c>
      <c r="F381">
        <v>123.295998</v>
      </c>
      <c r="G381">
        <v>1998010000</v>
      </c>
    </row>
    <row r="382" spans="1:7">
      <c r="A382" s="1">
        <v>43428</v>
      </c>
      <c r="B382">
        <v>123.304001</v>
      </c>
      <c r="C382">
        <v>126.78800200000001</v>
      </c>
      <c r="D382">
        <v>110.824997</v>
      </c>
      <c r="E382">
        <v>113.49400300000001</v>
      </c>
      <c r="F382">
        <v>113.49400300000001</v>
      </c>
      <c r="G382">
        <v>1800960000</v>
      </c>
    </row>
    <row r="383" spans="1:7">
      <c r="A383" s="1">
        <v>43429</v>
      </c>
      <c r="B383">
        <v>113.12599899999999</v>
      </c>
      <c r="C383">
        <v>118.88099699999999</v>
      </c>
      <c r="D383">
        <v>101.769997</v>
      </c>
      <c r="E383">
        <v>116.449997</v>
      </c>
      <c r="F383">
        <v>116.449997</v>
      </c>
      <c r="G383">
        <v>2466750000</v>
      </c>
    </row>
    <row r="384" spans="1:7">
      <c r="A384" s="1">
        <v>43430</v>
      </c>
      <c r="B384">
        <v>116.343002</v>
      </c>
      <c r="C384">
        <v>118.200996</v>
      </c>
      <c r="D384">
        <v>104.89299800000001</v>
      </c>
      <c r="E384">
        <v>108.334999</v>
      </c>
      <c r="F384">
        <v>108.334999</v>
      </c>
      <c r="G384">
        <v>2139490000</v>
      </c>
    </row>
    <row r="385" spans="1:7">
      <c r="A385" s="1">
        <v>43431</v>
      </c>
      <c r="B385">
        <v>107.91300200000001</v>
      </c>
      <c r="C385">
        <v>111.84200300000001</v>
      </c>
      <c r="D385">
        <v>102.452003</v>
      </c>
      <c r="E385">
        <v>110.010002</v>
      </c>
      <c r="F385">
        <v>110.010002</v>
      </c>
      <c r="G385">
        <v>2320010000</v>
      </c>
    </row>
    <row r="386" spans="1:7">
      <c r="A386" s="1">
        <v>43432</v>
      </c>
      <c r="B386">
        <v>110.197998</v>
      </c>
      <c r="C386">
        <v>126.047997</v>
      </c>
      <c r="D386">
        <v>110.197998</v>
      </c>
      <c r="E386">
        <v>122.43800400000001</v>
      </c>
      <c r="F386">
        <v>122.43800400000001</v>
      </c>
      <c r="G386">
        <v>2673470000</v>
      </c>
    </row>
    <row r="387" spans="1:7">
      <c r="A387" s="1">
        <v>43433</v>
      </c>
      <c r="B387">
        <v>122.72154999999999</v>
      </c>
      <c r="C387">
        <v>123.229721</v>
      </c>
      <c r="D387">
        <v>115.297691</v>
      </c>
      <c r="E387">
        <v>117.542648</v>
      </c>
      <c r="F387">
        <v>117.542648</v>
      </c>
      <c r="G387">
        <v>2196099151</v>
      </c>
    </row>
    <row r="388" spans="1:7">
      <c r="A388" s="1">
        <v>43434</v>
      </c>
      <c r="B388">
        <v>117.72809599999999</v>
      </c>
      <c r="C388">
        <v>119.423767</v>
      </c>
      <c r="D388">
        <v>111.74496499999999</v>
      </c>
      <c r="E388">
        <v>113.17141700000001</v>
      </c>
      <c r="F388">
        <v>113.17141700000001</v>
      </c>
      <c r="G388">
        <v>2020748396</v>
      </c>
    </row>
    <row r="389" spans="1:7">
      <c r="A389" s="1">
        <v>43435</v>
      </c>
      <c r="B389">
        <v>113.397758</v>
      </c>
      <c r="C389">
        <v>120.841454</v>
      </c>
      <c r="D389">
        <v>111.619125</v>
      </c>
      <c r="E389">
        <v>118.635559</v>
      </c>
      <c r="F389">
        <v>118.635559</v>
      </c>
      <c r="G389">
        <v>2131475768</v>
      </c>
    </row>
    <row r="390" spans="1:7">
      <c r="A390" s="1">
        <v>43436</v>
      </c>
      <c r="B390">
        <v>118.26815000000001</v>
      </c>
      <c r="C390">
        <v>120.56205</v>
      </c>
      <c r="D390">
        <v>116.09204099999999</v>
      </c>
      <c r="E390">
        <v>116.388901</v>
      </c>
      <c r="F390">
        <v>116.388901</v>
      </c>
      <c r="G390">
        <v>1856199149</v>
      </c>
    </row>
    <row r="391" spans="1:7">
      <c r="A391" s="1">
        <v>43437</v>
      </c>
      <c r="B391">
        <v>116.378761</v>
      </c>
      <c r="C391">
        <v>116.61906399999999</v>
      </c>
      <c r="D391">
        <v>107.415657</v>
      </c>
      <c r="E391">
        <v>108.92501799999999</v>
      </c>
      <c r="F391">
        <v>108.92501799999999</v>
      </c>
      <c r="G391">
        <v>1772756193</v>
      </c>
    </row>
    <row r="392" spans="1:7">
      <c r="A392" s="1">
        <v>43438</v>
      </c>
      <c r="B392">
        <v>108.803162</v>
      </c>
      <c r="C392">
        <v>113.142914</v>
      </c>
      <c r="D392">
        <v>107.40271799999999</v>
      </c>
      <c r="E392">
        <v>110.21418799999999</v>
      </c>
      <c r="F392">
        <v>110.21418799999999</v>
      </c>
      <c r="G392">
        <v>1748116495</v>
      </c>
    </row>
    <row r="393" spans="1:7">
      <c r="A393" s="1">
        <v>43439</v>
      </c>
      <c r="B393">
        <v>110.33551799999999</v>
      </c>
      <c r="C393">
        <v>110.59860999999999</v>
      </c>
      <c r="D393">
        <v>102.475555</v>
      </c>
      <c r="E393">
        <v>102.475555</v>
      </c>
      <c r="F393">
        <v>102.475555</v>
      </c>
      <c r="G393">
        <v>1990157607</v>
      </c>
    </row>
    <row r="394" spans="1:7">
      <c r="A394" s="1">
        <v>43440</v>
      </c>
      <c r="B394">
        <v>102.450592</v>
      </c>
      <c r="C394">
        <v>104.103493</v>
      </c>
      <c r="D394">
        <v>91.761054999999999</v>
      </c>
      <c r="E394">
        <v>91.761054999999999</v>
      </c>
      <c r="F394">
        <v>91.761054999999999</v>
      </c>
      <c r="G394">
        <v>2310716932</v>
      </c>
    </row>
    <row r="395" spans="1:7">
      <c r="A395" s="1">
        <v>43441</v>
      </c>
      <c r="B395">
        <v>91.649833999999998</v>
      </c>
      <c r="C395">
        <v>96.089843999999999</v>
      </c>
      <c r="D395">
        <v>83.469718999999998</v>
      </c>
      <c r="E395">
        <v>93.294562999999997</v>
      </c>
      <c r="F395">
        <v>93.294562999999997</v>
      </c>
      <c r="G395">
        <v>2554304530</v>
      </c>
    </row>
    <row r="396" spans="1:7">
      <c r="A396" s="1">
        <v>43442</v>
      </c>
      <c r="B396">
        <v>93.410079999999994</v>
      </c>
      <c r="C396">
        <v>97.059882999999999</v>
      </c>
      <c r="D396">
        <v>86.825667999999993</v>
      </c>
      <c r="E396">
        <v>92.159637000000004</v>
      </c>
      <c r="F396">
        <v>92.159637000000004</v>
      </c>
      <c r="G396">
        <v>1855759401</v>
      </c>
    </row>
    <row r="397" spans="1:7">
      <c r="A397" s="1">
        <v>43443</v>
      </c>
      <c r="B397">
        <v>92.035431000000003</v>
      </c>
      <c r="C397">
        <v>98.900031999999996</v>
      </c>
      <c r="D397">
        <v>91.031281000000007</v>
      </c>
      <c r="E397">
        <v>95.142059000000003</v>
      </c>
      <c r="F397">
        <v>95.142059000000003</v>
      </c>
      <c r="G397">
        <v>1875567180</v>
      </c>
    </row>
    <row r="398" spans="1:7">
      <c r="A398" s="1">
        <v>43444</v>
      </c>
      <c r="B398">
        <v>94.992171999999997</v>
      </c>
      <c r="C398">
        <v>96.257300999999998</v>
      </c>
      <c r="D398">
        <v>90.654251000000002</v>
      </c>
      <c r="E398">
        <v>91.685654</v>
      </c>
      <c r="F398">
        <v>91.685654</v>
      </c>
      <c r="G398">
        <v>1756437577</v>
      </c>
    </row>
    <row r="399" spans="1:7">
      <c r="A399" s="1">
        <v>43445</v>
      </c>
      <c r="B399">
        <v>91.578934000000004</v>
      </c>
      <c r="C399">
        <v>92.782325999999998</v>
      </c>
      <c r="D399">
        <v>87.688407999999995</v>
      </c>
      <c r="E399">
        <v>88.945305000000005</v>
      </c>
      <c r="F399">
        <v>88.945305000000005</v>
      </c>
      <c r="G399">
        <v>1707497898</v>
      </c>
    </row>
    <row r="400" spans="1:7">
      <c r="A400" s="1">
        <v>43446</v>
      </c>
      <c r="B400">
        <v>88.610703000000001</v>
      </c>
      <c r="C400">
        <v>92.240555000000001</v>
      </c>
      <c r="D400">
        <v>88.263557000000006</v>
      </c>
      <c r="E400">
        <v>90.593299999999999</v>
      </c>
      <c r="F400">
        <v>90.593299999999999</v>
      </c>
      <c r="G400">
        <v>1533050103</v>
      </c>
    </row>
    <row r="401" spans="1:7">
      <c r="A401" s="1">
        <v>43447</v>
      </c>
      <c r="B401">
        <v>90.655227999999994</v>
      </c>
      <c r="C401">
        <v>91.111603000000002</v>
      </c>
      <c r="D401">
        <v>85.518310999999997</v>
      </c>
      <c r="E401">
        <v>86.539314000000005</v>
      </c>
      <c r="F401">
        <v>86.539314000000005</v>
      </c>
      <c r="G401">
        <v>1754475622</v>
      </c>
    </row>
    <row r="402" spans="1:7">
      <c r="A402" s="1">
        <v>43448</v>
      </c>
      <c r="B402">
        <v>86.630356000000006</v>
      </c>
      <c r="C402">
        <v>87.144942999999998</v>
      </c>
      <c r="D402">
        <v>83.226478999999998</v>
      </c>
      <c r="E402">
        <v>84.308295999999999</v>
      </c>
      <c r="F402">
        <v>84.308295999999999</v>
      </c>
      <c r="G402">
        <v>1651491877</v>
      </c>
    </row>
    <row r="403" spans="1:7">
      <c r="A403" s="1">
        <v>43449</v>
      </c>
      <c r="B403">
        <v>84.279694000000006</v>
      </c>
      <c r="C403">
        <v>85.342742999999999</v>
      </c>
      <c r="D403">
        <v>82.829886999999999</v>
      </c>
      <c r="E403">
        <v>84.440810999999997</v>
      </c>
      <c r="F403">
        <v>84.440810999999997</v>
      </c>
      <c r="G403">
        <v>1496176898</v>
      </c>
    </row>
    <row r="404" spans="1:7">
      <c r="A404" s="1">
        <v>43450</v>
      </c>
      <c r="B404">
        <v>84.469406000000006</v>
      </c>
      <c r="C404">
        <v>87.568123</v>
      </c>
      <c r="D404">
        <v>84.469406000000006</v>
      </c>
      <c r="E404">
        <v>85.262100000000004</v>
      </c>
      <c r="F404">
        <v>85.262100000000004</v>
      </c>
      <c r="G404">
        <v>1565817037</v>
      </c>
    </row>
    <row r="405" spans="1:7">
      <c r="A405" s="1">
        <v>43451</v>
      </c>
      <c r="B405">
        <v>85.382110999999995</v>
      </c>
      <c r="C405">
        <v>96.805053999999998</v>
      </c>
      <c r="D405">
        <v>85.382110999999995</v>
      </c>
      <c r="E405">
        <v>95.133826999999997</v>
      </c>
      <c r="F405">
        <v>95.133826999999997</v>
      </c>
      <c r="G405">
        <v>2101453024</v>
      </c>
    </row>
    <row r="406" spans="1:7">
      <c r="A406" s="1">
        <v>43452</v>
      </c>
      <c r="B406">
        <v>95.108040000000003</v>
      </c>
      <c r="C406">
        <v>101.32023599999999</v>
      </c>
      <c r="D406">
        <v>92.968520999999996</v>
      </c>
      <c r="E406">
        <v>101.11245700000001</v>
      </c>
      <c r="F406">
        <v>101.11245700000001</v>
      </c>
      <c r="G406">
        <v>2277514076</v>
      </c>
    </row>
    <row r="407" spans="1:7">
      <c r="A407" s="1">
        <v>43453</v>
      </c>
      <c r="B407">
        <v>101.683846</v>
      </c>
      <c r="C407">
        <v>108.549057</v>
      </c>
      <c r="D407">
        <v>100.69146000000001</v>
      </c>
      <c r="E407">
        <v>101.26857800000001</v>
      </c>
      <c r="F407">
        <v>101.26857800000001</v>
      </c>
      <c r="G407">
        <v>2456482115</v>
      </c>
    </row>
    <row r="408" spans="1:7">
      <c r="A408" s="1">
        <v>43454</v>
      </c>
      <c r="B408">
        <v>101.090439</v>
      </c>
      <c r="C408">
        <v>117.17012800000001</v>
      </c>
      <c r="D408">
        <v>100.639961</v>
      </c>
      <c r="E408">
        <v>116.21687300000001</v>
      </c>
      <c r="F408">
        <v>116.21687300000001</v>
      </c>
      <c r="G408">
        <v>3063842618</v>
      </c>
    </row>
    <row r="409" spans="1:7">
      <c r="A409" s="1">
        <v>43455</v>
      </c>
      <c r="B409">
        <v>115.835403</v>
      </c>
      <c r="C409">
        <v>119.094162</v>
      </c>
      <c r="D409">
        <v>107.584793</v>
      </c>
      <c r="E409">
        <v>109.49623099999999</v>
      </c>
      <c r="F409">
        <v>109.49623099999999</v>
      </c>
      <c r="G409">
        <v>2632539990</v>
      </c>
    </row>
    <row r="410" spans="1:7">
      <c r="A410" s="1">
        <v>43456</v>
      </c>
      <c r="B410">
        <v>109.45594</v>
      </c>
      <c r="C410">
        <v>116.75949900000001</v>
      </c>
      <c r="D410">
        <v>107.50316599999999</v>
      </c>
      <c r="E410">
        <v>116.75949900000001</v>
      </c>
      <c r="F410">
        <v>116.75949900000001</v>
      </c>
      <c r="G410">
        <v>2338772939</v>
      </c>
    </row>
    <row r="411" spans="1:7">
      <c r="A411" s="1">
        <v>43457</v>
      </c>
      <c r="B411">
        <v>117.273895</v>
      </c>
      <c r="C411">
        <v>133.07530199999999</v>
      </c>
      <c r="D411">
        <v>117.273895</v>
      </c>
      <c r="E411">
        <v>130.76525899999999</v>
      </c>
      <c r="F411">
        <v>130.76525899999999</v>
      </c>
      <c r="G411">
        <v>3579715061</v>
      </c>
    </row>
    <row r="412" spans="1:7">
      <c r="A412" s="1">
        <v>43458</v>
      </c>
      <c r="B412">
        <v>130.64166299999999</v>
      </c>
      <c r="C412">
        <v>157.668701</v>
      </c>
      <c r="D412">
        <v>130.64166299999999</v>
      </c>
      <c r="E412">
        <v>140.23800700000001</v>
      </c>
      <c r="F412">
        <v>140.23800700000001</v>
      </c>
      <c r="G412">
        <v>4370343387</v>
      </c>
    </row>
    <row r="413" spans="1:7">
      <c r="A413" s="1">
        <v>43459</v>
      </c>
      <c r="B413">
        <v>140.997589</v>
      </c>
      <c r="C413">
        <v>140.997589</v>
      </c>
      <c r="D413">
        <v>125.11328899999999</v>
      </c>
      <c r="E413">
        <v>129.844345</v>
      </c>
      <c r="F413">
        <v>129.844345</v>
      </c>
      <c r="G413">
        <v>3298280609</v>
      </c>
    </row>
    <row r="414" spans="1:7">
      <c r="A414" s="1">
        <v>43460</v>
      </c>
      <c r="B414">
        <v>129.888824</v>
      </c>
      <c r="C414">
        <v>136.677246</v>
      </c>
      <c r="D414">
        <v>126.292908</v>
      </c>
      <c r="E414">
        <v>131.86563100000001</v>
      </c>
      <c r="F414">
        <v>131.86563100000001</v>
      </c>
      <c r="G414">
        <v>2720469126</v>
      </c>
    </row>
    <row r="415" spans="1:7">
      <c r="A415" s="1">
        <v>43461</v>
      </c>
      <c r="B415">
        <v>131.92358400000001</v>
      </c>
      <c r="C415">
        <v>132.677063</v>
      </c>
      <c r="D415">
        <v>115.65010100000001</v>
      </c>
      <c r="E415">
        <v>116.575912</v>
      </c>
      <c r="F415">
        <v>116.575912</v>
      </c>
      <c r="G415">
        <v>2612804378</v>
      </c>
    </row>
    <row r="416" spans="1:7">
      <c r="A416" s="1">
        <v>43462</v>
      </c>
      <c r="B416">
        <v>116.898201</v>
      </c>
      <c r="C416">
        <v>137.647018</v>
      </c>
      <c r="D416">
        <v>115.69313</v>
      </c>
      <c r="E416">
        <v>137.647018</v>
      </c>
      <c r="F416">
        <v>137.647018</v>
      </c>
      <c r="G416">
        <v>3130201009</v>
      </c>
    </row>
    <row r="417" spans="1:7">
      <c r="A417" s="1">
        <v>43463</v>
      </c>
      <c r="B417">
        <v>138.46878100000001</v>
      </c>
      <c r="C417">
        <v>147.03433200000001</v>
      </c>
      <c r="D417">
        <v>134.57017500000001</v>
      </c>
      <c r="E417">
        <v>138.01834099999999</v>
      </c>
      <c r="F417">
        <v>138.01834099999999</v>
      </c>
      <c r="G417">
        <v>3169029972</v>
      </c>
    </row>
    <row r="418" spans="1:7">
      <c r="A418" s="1">
        <v>43464</v>
      </c>
      <c r="B418">
        <v>137.62745699999999</v>
      </c>
      <c r="C418">
        <v>140.689087</v>
      </c>
      <c r="D418">
        <v>133.98232999999999</v>
      </c>
      <c r="E418">
        <v>139.85945100000001</v>
      </c>
      <c r="F418">
        <v>139.85945100000001</v>
      </c>
      <c r="G418">
        <v>2660086834</v>
      </c>
    </row>
    <row r="419" spans="1:7">
      <c r="A419" s="1">
        <v>43465</v>
      </c>
      <c r="B419">
        <v>140.03106700000001</v>
      </c>
      <c r="C419">
        <v>140.181152</v>
      </c>
      <c r="D419">
        <v>132.51939400000001</v>
      </c>
      <c r="E419">
        <v>133.368256</v>
      </c>
      <c r="F419">
        <v>133.368256</v>
      </c>
      <c r="G419">
        <v>2358360234</v>
      </c>
    </row>
    <row r="420" spans="1:7">
      <c r="A420" s="1">
        <v>43466</v>
      </c>
      <c r="B420">
        <v>133.41815199999999</v>
      </c>
      <c r="C420">
        <v>141.39750699999999</v>
      </c>
      <c r="D420">
        <v>132.650711</v>
      </c>
      <c r="E420">
        <v>140.819412</v>
      </c>
      <c r="F420">
        <v>140.819412</v>
      </c>
      <c r="G420">
        <v>2258709868</v>
      </c>
    </row>
    <row r="421" spans="1:7">
      <c r="A421" s="1">
        <v>43467</v>
      </c>
      <c r="B421">
        <v>141.51951600000001</v>
      </c>
      <c r="C421">
        <v>156.92913799999999</v>
      </c>
      <c r="D421">
        <v>140.65095500000001</v>
      </c>
      <c r="E421">
        <v>155.047684</v>
      </c>
      <c r="F421">
        <v>155.047684</v>
      </c>
      <c r="G421">
        <v>3328240369</v>
      </c>
    </row>
    <row r="422" spans="1:7">
      <c r="A422" s="1">
        <v>43468</v>
      </c>
      <c r="B422">
        <v>155.196045</v>
      </c>
      <c r="C422">
        <v>155.86305200000001</v>
      </c>
      <c r="D422">
        <v>147.198364</v>
      </c>
      <c r="E422">
        <v>149.13500999999999</v>
      </c>
      <c r="F422">
        <v>149.13500999999999</v>
      </c>
      <c r="G422">
        <v>2676164880</v>
      </c>
    </row>
    <row r="423" spans="1:7">
      <c r="A423" s="1">
        <v>43469</v>
      </c>
      <c r="B423">
        <v>148.91288800000001</v>
      </c>
      <c r="C423">
        <v>156.87898300000001</v>
      </c>
      <c r="D423">
        <v>147.907104</v>
      </c>
      <c r="E423">
        <v>154.58194</v>
      </c>
      <c r="F423">
        <v>154.58194</v>
      </c>
      <c r="G423">
        <v>3126192535</v>
      </c>
    </row>
    <row r="424" spans="1:7">
      <c r="A424" s="1">
        <v>43470</v>
      </c>
      <c r="B424">
        <v>154.33741800000001</v>
      </c>
      <c r="C424">
        <v>160.82489000000001</v>
      </c>
      <c r="D424">
        <v>154.33741800000001</v>
      </c>
      <c r="E424">
        <v>155.63859600000001</v>
      </c>
      <c r="F424">
        <v>155.63859600000001</v>
      </c>
      <c r="G424">
        <v>3338211928</v>
      </c>
    </row>
    <row r="425" spans="1:7">
      <c r="A425" s="1">
        <v>43471</v>
      </c>
      <c r="B425">
        <v>155.80422999999999</v>
      </c>
      <c r="C425">
        <v>159.37144499999999</v>
      </c>
      <c r="D425">
        <v>152.08592200000001</v>
      </c>
      <c r="E425">
        <v>157.74620100000001</v>
      </c>
      <c r="F425">
        <v>157.74620100000001</v>
      </c>
      <c r="G425">
        <v>3231294371</v>
      </c>
    </row>
    <row r="426" spans="1:7">
      <c r="A426" s="1">
        <v>43472</v>
      </c>
      <c r="B426">
        <v>157.809494</v>
      </c>
      <c r="C426">
        <v>158.450424</v>
      </c>
      <c r="D426">
        <v>151.15072599999999</v>
      </c>
      <c r="E426">
        <v>151.699219</v>
      </c>
      <c r="F426">
        <v>151.699219</v>
      </c>
      <c r="G426">
        <v>2712108388</v>
      </c>
    </row>
    <row r="427" spans="1:7">
      <c r="A427" s="1">
        <v>43473</v>
      </c>
      <c r="B427">
        <v>151.967545</v>
      </c>
      <c r="C427">
        <v>153.625778</v>
      </c>
      <c r="D427">
        <v>148.66954000000001</v>
      </c>
      <c r="E427">
        <v>150.359634</v>
      </c>
      <c r="F427">
        <v>150.359634</v>
      </c>
      <c r="G427">
        <v>2459808140</v>
      </c>
    </row>
    <row r="428" spans="1:7">
      <c r="A428" s="1">
        <v>43474</v>
      </c>
      <c r="B428">
        <v>150.554688</v>
      </c>
      <c r="C428">
        <v>153.622253</v>
      </c>
      <c r="D428">
        <v>150.288376</v>
      </c>
      <c r="E428">
        <v>150.80311599999999</v>
      </c>
      <c r="F428">
        <v>150.80311599999999</v>
      </c>
      <c r="G428">
        <v>2369241197</v>
      </c>
    </row>
    <row r="429" spans="1:7">
      <c r="A429" s="1">
        <v>43475</v>
      </c>
      <c r="B429">
        <v>150.84350599999999</v>
      </c>
      <c r="C429">
        <v>152.14827</v>
      </c>
      <c r="D429">
        <v>126.52937300000001</v>
      </c>
      <c r="E429">
        <v>128.62518299999999</v>
      </c>
      <c r="F429">
        <v>128.62518299999999</v>
      </c>
      <c r="G429">
        <v>3397734456</v>
      </c>
    </row>
    <row r="430" spans="1:7">
      <c r="A430" s="1">
        <v>43476</v>
      </c>
      <c r="B430">
        <v>127.813965</v>
      </c>
      <c r="C430">
        <v>130.16593900000001</v>
      </c>
      <c r="D430">
        <v>125.24494199999999</v>
      </c>
      <c r="E430">
        <v>127.54832500000001</v>
      </c>
      <c r="F430">
        <v>127.54832500000001</v>
      </c>
      <c r="G430">
        <v>2667585234</v>
      </c>
    </row>
    <row r="431" spans="1:7">
      <c r="A431" s="1">
        <v>43477</v>
      </c>
      <c r="B431">
        <v>127.52808400000001</v>
      </c>
      <c r="C431">
        <v>128.666122</v>
      </c>
      <c r="D431">
        <v>125.446754</v>
      </c>
      <c r="E431">
        <v>125.96653000000001</v>
      </c>
      <c r="F431">
        <v>125.96653000000001</v>
      </c>
      <c r="G431">
        <v>2212109224</v>
      </c>
    </row>
    <row r="432" spans="1:7">
      <c r="A432" s="1">
        <v>43478</v>
      </c>
      <c r="B432">
        <v>125.90722700000001</v>
      </c>
      <c r="C432">
        <v>126.267876</v>
      </c>
      <c r="D432">
        <v>116.08596799999999</v>
      </c>
      <c r="E432">
        <v>116.89780399999999</v>
      </c>
      <c r="F432">
        <v>116.89780399999999</v>
      </c>
      <c r="G432">
        <v>2268263944</v>
      </c>
    </row>
    <row r="433" spans="1:7">
      <c r="A433" s="1">
        <v>43479</v>
      </c>
      <c r="B433">
        <v>116.979095</v>
      </c>
      <c r="C433">
        <v>130.85673499999999</v>
      </c>
      <c r="D433">
        <v>116.96756000000001</v>
      </c>
      <c r="E433">
        <v>129.068726</v>
      </c>
      <c r="F433">
        <v>129.068726</v>
      </c>
      <c r="G433">
        <v>2798085735</v>
      </c>
    </row>
    <row r="434" spans="1:7">
      <c r="A434" s="1">
        <v>43480</v>
      </c>
      <c r="B434">
        <v>129.172684</v>
      </c>
      <c r="C434">
        <v>130.743561</v>
      </c>
      <c r="D434">
        <v>120.31152299999999</v>
      </c>
      <c r="E434">
        <v>122.032715</v>
      </c>
      <c r="F434">
        <v>122.032715</v>
      </c>
      <c r="G434">
        <v>2735449164</v>
      </c>
    </row>
    <row r="435" spans="1:7">
      <c r="A435" s="1">
        <v>43481</v>
      </c>
      <c r="B435">
        <v>121.809242</v>
      </c>
      <c r="C435">
        <v>127.11824799999999</v>
      </c>
      <c r="D435">
        <v>121.44141399999999</v>
      </c>
      <c r="E435">
        <v>123.547066</v>
      </c>
      <c r="F435">
        <v>123.547066</v>
      </c>
      <c r="G435">
        <v>2746469340</v>
      </c>
    </row>
    <row r="436" spans="1:7">
      <c r="A436" s="1">
        <v>43482</v>
      </c>
      <c r="B436">
        <v>123.57353999999999</v>
      </c>
      <c r="C436">
        <v>124.27072099999999</v>
      </c>
      <c r="D436">
        <v>120.817032</v>
      </c>
      <c r="E436">
        <v>123.74191999999999</v>
      </c>
      <c r="F436">
        <v>123.74191999999999</v>
      </c>
      <c r="G436">
        <v>2594091285</v>
      </c>
    </row>
    <row r="437" spans="1:7">
      <c r="A437" s="1">
        <v>43483</v>
      </c>
      <c r="B437">
        <v>123.65465500000001</v>
      </c>
      <c r="C437">
        <v>123.84169</v>
      </c>
      <c r="D437">
        <v>120.24189800000001</v>
      </c>
      <c r="E437">
        <v>121.010262</v>
      </c>
      <c r="F437">
        <v>121.010262</v>
      </c>
      <c r="G437">
        <v>2305389800</v>
      </c>
    </row>
    <row r="438" spans="1:7">
      <c r="A438" s="1">
        <v>43484</v>
      </c>
      <c r="B438">
        <v>121.61442599999999</v>
      </c>
      <c r="C438">
        <v>125.904228</v>
      </c>
      <c r="D438">
        <v>121.161034</v>
      </c>
      <c r="E438">
        <v>124.51902</v>
      </c>
      <c r="F438">
        <v>124.51902</v>
      </c>
      <c r="G438">
        <v>3048261797</v>
      </c>
    </row>
    <row r="439" spans="1:7">
      <c r="A439" s="1">
        <v>43485</v>
      </c>
      <c r="B439">
        <v>124.632401</v>
      </c>
      <c r="C439">
        <v>125.07038900000001</v>
      </c>
      <c r="D439">
        <v>118.702324</v>
      </c>
      <c r="E439">
        <v>119.47483099999999</v>
      </c>
      <c r="F439">
        <v>119.47483099999999</v>
      </c>
      <c r="G439">
        <v>2964108269</v>
      </c>
    </row>
    <row r="440" spans="1:7">
      <c r="A440" s="1">
        <v>43486</v>
      </c>
      <c r="B440">
        <v>119.636459</v>
      </c>
      <c r="C440">
        <v>119.715439</v>
      </c>
      <c r="D440">
        <v>116.15743999999999</v>
      </c>
      <c r="E440">
        <v>117.15785200000001</v>
      </c>
      <c r="F440">
        <v>117.15785200000001</v>
      </c>
      <c r="G440">
        <v>2421720343</v>
      </c>
    </row>
    <row r="441" spans="1:7">
      <c r="A441" s="1">
        <v>43487</v>
      </c>
      <c r="B441">
        <v>117.11075599999999</v>
      </c>
      <c r="C441">
        <v>119.664345</v>
      </c>
      <c r="D441">
        <v>114.676682</v>
      </c>
      <c r="E441">
        <v>118.747551</v>
      </c>
      <c r="F441">
        <v>118.747551</v>
      </c>
      <c r="G441">
        <v>2552507405</v>
      </c>
    </row>
    <row r="442" spans="1:7">
      <c r="A442" s="1">
        <v>43488</v>
      </c>
      <c r="B442">
        <v>118.713814</v>
      </c>
      <c r="C442">
        <v>119.422798</v>
      </c>
      <c r="D442">
        <v>116.376648</v>
      </c>
      <c r="E442">
        <v>117.452606</v>
      </c>
      <c r="F442">
        <v>117.452606</v>
      </c>
      <c r="G442">
        <v>2556952198</v>
      </c>
    </row>
    <row r="443" spans="1:7">
      <c r="A443" s="1">
        <v>43489</v>
      </c>
      <c r="B443">
        <v>117.462784</v>
      </c>
      <c r="C443">
        <v>118.032104</v>
      </c>
      <c r="D443">
        <v>116.006798</v>
      </c>
      <c r="E443">
        <v>117.36288500000001</v>
      </c>
      <c r="F443">
        <v>117.36288500000001</v>
      </c>
      <c r="G443">
        <v>2520843420</v>
      </c>
    </row>
    <row r="444" spans="1:7">
      <c r="A444" s="1">
        <v>43490</v>
      </c>
      <c r="B444">
        <v>117.594955</v>
      </c>
      <c r="C444">
        <v>117.802994</v>
      </c>
      <c r="D444">
        <v>115.83015399999999</v>
      </c>
      <c r="E444">
        <v>116.378342</v>
      </c>
      <c r="F444">
        <v>116.378342</v>
      </c>
      <c r="G444">
        <v>2606881898</v>
      </c>
    </row>
    <row r="445" spans="1:7">
      <c r="A445" s="1">
        <v>43491</v>
      </c>
      <c r="B445">
        <v>116.37352799999999</v>
      </c>
      <c r="C445">
        <v>118.084114</v>
      </c>
      <c r="D445">
        <v>115.980576</v>
      </c>
      <c r="E445">
        <v>116.488739</v>
      </c>
      <c r="F445">
        <v>116.488739</v>
      </c>
      <c r="G445">
        <v>2412181169</v>
      </c>
    </row>
    <row r="446" spans="1:7">
      <c r="A446" s="1">
        <v>43492</v>
      </c>
      <c r="B446">
        <v>116.51031500000001</v>
      </c>
      <c r="C446">
        <v>116.68541</v>
      </c>
      <c r="D446">
        <v>113.405289</v>
      </c>
      <c r="E446">
        <v>113.405289</v>
      </c>
      <c r="F446">
        <v>113.405289</v>
      </c>
      <c r="G446">
        <v>2775888287</v>
      </c>
    </row>
    <row r="447" spans="1:7">
      <c r="A447" s="1">
        <v>43493</v>
      </c>
      <c r="B447">
        <v>113.28523300000001</v>
      </c>
      <c r="C447">
        <v>113.688232</v>
      </c>
      <c r="D447">
        <v>103.33646400000001</v>
      </c>
      <c r="E447">
        <v>106.589973</v>
      </c>
      <c r="F447">
        <v>106.589973</v>
      </c>
      <c r="G447">
        <v>3366895505</v>
      </c>
    </row>
    <row r="448" spans="1:7">
      <c r="A448" s="1">
        <v>43494</v>
      </c>
      <c r="B448">
        <v>106.721954</v>
      </c>
      <c r="C448">
        <v>107.16578699999999</v>
      </c>
      <c r="D448">
        <v>103.999229</v>
      </c>
      <c r="E448">
        <v>105.598213</v>
      </c>
      <c r="F448">
        <v>105.598213</v>
      </c>
      <c r="G448">
        <v>2900418606</v>
      </c>
    </row>
    <row r="449" spans="1:7">
      <c r="A449" s="1">
        <v>43495</v>
      </c>
      <c r="B449">
        <v>105.40720399999999</v>
      </c>
      <c r="C449">
        <v>109.45298</v>
      </c>
      <c r="D449">
        <v>104.843796</v>
      </c>
      <c r="E449">
        <v>108.907539</v>
      </c>
      <c r="F449">
        <v>108.907539</v>
      </c>
      <c r="G449">
        <v>2874370355</v>
      </c>
    </row>
    <row r="450" spans="1:7">
      <c r="A450" s="1">
        <v>43496</v>
      </c>
      <c r="B450">
        <v>108.900772</v>
      </c>
      <c r="C450">
        <v>110.458359</v>
      </c>
      <c r="D450">
        <v>106.525352</v>
      </c>
      <c r="E450">
        <v>107.06101200000001</v>
      </c>
      <c r="F450">
        <v>107.06101200000001</v>
      </c>
      <c r="G450">
        <v>2828796031</v>
      </c>
    </row>
    <row r="451" spans="1:7">
      <c r="A451" s="1">
        <v>43497</v>
      </c>
      <c r="B451">
        <v>107.147682</v>
      </c>
      <c r="C451">
        <v>108.63871</v>
      </c>
      <c r="D451">
        <v>105.04650100000001</v>
      </c>
      <c r="E451">
        <v>107.609787</v>
      </c>
      <c r="F451">
        <v>107.609787</v>
      </c>
      <c r="G451">
        <v>2541271519</v>
      </c>
    </row>
    <row r="452" spans="1:7">
      <c r="A452" s="1">
        <v>43498</v>
      </c>
      <c r="B452">
        <v>107.466415</v>
      </c>
      <c r="C452">
        <v>110.65387699999999</v>
      </c>
      <c r="D452">
        <v>106.764015</v>
      </c>
      <c r="E452">
        <v>110.43026</v>
      </c>
      <c r="F452">
        <v>110.43026</v>
      </c>
      <c r="G452">
        <v>2385157838</v>
      </c>
    </row>
    <row r="453" spans="1:7">
      <c r="A453" s="1">
        <v>43499</v>
      </c>
      <c r="B453">
        <v>110.490318</v>
      </c>
      <c r="C453">
        <v>110.827354</v>
      </c>
      <c r="D453">
        <v>106.56398799999999</v>
      </c>
      <c r="E453">
        <v>107.49266799999999</v>
      </c>
      <c r="F453">
        <v>107.49266799999999</v>
      </c>
      <c r="G453">
        <v>2519334757</v>
      </c>
    </row>
    <row r="454" spans="1:7">
      <c r="A454" s="1">
        <v>43500</v>
      </c>
      <c r="B454">
        <v>107.62582399999999</v>
      </c>
      <c r="C454">
        <v>108.701035</v>
      </c>
      <c r="D454">
        <v>107.067421</v>
      </c>
      <c r="E454">
        <v>107.821602</v>
      </c>
      <c r="F454">
        <v>107.821602</v>
      </c>
      <c r="G454">
        <v>2491888675</v>
      </c>
    </row>
    <row r="455" spans="1:7">
      <c r="A455" s="1">
        <v>43501</v>
      </c>
      <c r="B455">
        <v>107.62816599999999</v>
      </c>
      <c r="C455">
        <v>108.134789</v>
      </c>
      <c r="D455">
        <v>106.909897</v>
      </c>
      <c r="E455">
        <v>107.44352000000001</v>
      </c>
      <c r="F455">
        <v>107.44352000000001</v>
      </c>
      <c r="G455">
        <v>2515863999</v>
      </c>
    </row>
    <row r="456" spans="1:7">
      <c r="A456" s="1">
        <v>43502</v>
      </c>
      <c r="B456">
        <v>107.569305</v>
      </c>
      <c r="C456">
        <v>107.569305</v>
      </c>
      <c r="D456">
        <v>102.934563</v>
      </c>
      <c r="E456">
        <v>104.91928900000001</v>
      </c>
      <c r="F456">
        <v>104.91928900000001</v>
      </c>
      <c r="G456">
        <v>2593048199</v>
      </c>
    </row>
    <row r="457" spans="1:7">
      <c r="A457" s="1">
        <v>43503</v>
      </c>
      <c r="B457">
        <v>104.83577699999999</v>
      </c>
      <c r="C457">
        <v>106.058876</v>
      </c>
      <c r="D457">
        <v>104.40913399999999</v>
      </c>
      <c r="E457">
        <v>104.535301</v>
      </c>
      <c r="F457">
        <v>104.535301</v>
      </c>
      <c r="G457">
        <v>2326764622</v>
      </c>
    </row>
    <row r="458" spans="1:7">
      <c r="A458" s="1">
        <v>43504</v>
      </c>
      <c r="B458">
        <v>104.64505</v>
      </c>
      <c r="C458">
        <v>119.805817</v>
      </c>
      <c r="D458">
        <v>104.194435</v>
      </c>
      <c r="E458">
        <v>119.267746</v>
      </c>
      <c r="F458">
        <v>119.267746</v>
      </c>
      <c r="G458">
        <v>3656841347</v>
      </c>
    </row>
    <row r="459" spans="1:7">
      <c r="A459" s="1">
        <v>43505</v>
      </c>
      <c r="B459">
        <v>119.214111</v>
      </c>
      <c r="C459">
        <v>120.689735</v>
      </c>
      <c r="D459">
        <v>118.000404</v>
      </c>
      <c r="E459">
        <v>119.430885</v>
      </c>
      <c r="F459">
        <v>119.430885</v>
      </c>
      <c r="G459">
        <v>2884650400</v>
      </c>
    </row>
    <row r="460" spans="1:7">
      <c r="A460" s="1">
        <v>43506</v>
      </c>
      <c r="B460">
        <v>119.40896600000001</v>
      </c>
      <c r="C460">
        <v>124.853622</v>
      </c>
      <c r="D460">
        <v>117.105774</v>
      </c>
      <c r="E460">
        <v>124.806488</v>
      </c>
      <c r="F460">
        <v>124.806488</v>
      </c>
      <c r="G460">
        <v>3148766590</v>
      </c>
    </row>
    <row r="461" spans="1:7">
      <c r="A461" s="1">
        <v>43507</v>
      </c>
      <c r="B461">
        <v>124.87153600000001</v>
      </c>
      <c r="C461">
        <v>124.87153600000001</v>
      </c>
      <c r="D461">
        <v>120.311752</v>
      </c>
      <c r="E461">
        <v>121.298393</v>
      </c>
      <c r="F461">
        <v>121.298393</v>
      </c>
      <c r="G461">
        <v>3222473887</v>
      </c>
    </row>
    <row r="462" spans="1:7">
      <c r="A462" s="1">
        <v>43508</v>
      </c>
      <c r="B462">
        <v>121.178574</v>
      </c>
      <c r="C462">
        <v>123.4683</v>
      </c>
      <c r="D462">
        <v>119.600021</v>
      </c>
      <c r="E462">
        <v>122.572289</v>
      </c>
      <c r="F462">
        <v>122.572289</v>
      </c>
      <c r="G462">
        <v>3149576429</v>
      </c>
    </row>
    <row r="463" spans="1:7">
      <c r="A463" s="1">
        <v>43509</v>
      </c>
      <c r="B463">
        <v>122.54428900000001</v>
      </c>
      <c r="C463">
        <v>125.550697</v>
      </c>
      <c r="D463">
        <v>121.612495</v>
      </c>
      <c r="E463">
        <v>122.55360400000001</v>
      </c>
      <c r="F463">
        <v>122.55360400000001</v>
      </c>
      <c r="G463">
        <v>3386585799</v>
      </c>
    </row>
    <row r="464" spans="1:7">
      <c r="A464" s="1">
        <v>43510</v>
      </c>
      <c r="B464">
        <v>122.416985</v>
      </c>
      <c r="C464">
        <v>124.451988</v>
      </c>
      <c r="D464">
        <v>121.334892</v>
      </c>
      <c r="E464">
        <v>121.39020499999999</v>
      </c>
      <c r="F464">
        <v>121.39020499999999</v>
      </c>
      <c r="G464">
        <v>3331701628</v>
      </c>
    </row>
    <row r="465" spans="1:7">
      <c r="A465" s="1">
        <v>43511</v>
      </c>
      <c r="B465">
        <v>121.45369700000001</v>
      </c>
      <c r="C465">
        <v>123.66012600000001</v>
      </c>
      <c r="D465">
        <v>121.37191799999999</v>
      </c>
      <c r="E465">
        <v>122.100388</v>
      </c>
      <c r="F465">
        <v>122.100388</v>
      </c>
      <c r="G465">
        <v>3021741615</v>
      </c>
    </row>
    <row r="466" spans="1:7">
      <c r="A466" s="1">
        <v>43512</v>
      </c>
      <c r="B466">
        <v>122.39645400000001</v>
      </c>
      <c r="C466">
        <v>124.134811</v>
      </c>
      <c r="D466">
        <v>122.295303</v>
      </c>
      <c r="E466">
        <v>123.260216</v>
      </c>
      <c r="F466">
        <v>123.260216</v>
      </c>
      <c r="G466">
        <v>2905833287</v>
      </c>
    </row>
    <row r="467" spans="1:7">
      <c r="A467" s="1">
        <v>43513</v>
      </c>
      <c r="B467">
        <v>123.18208300000001</v>
      </c>
      <c r="C467">
        <v>134.46009799999999</v>
      </c>
      <c r="D467">
        <v>123.09161400000001</v>
      </c>
      <c r="E467">
        <v>133.59887699999999</v>
      </c>
      <c r="F467">
        <v>133.59887699999999</v>
      </c>
      <c r="G467">
        <v>4236081130</v>
      </c>
    </row>
    <row r="468" spans="1:7">
      <c r="A468" s="1">
        <v>43514</v>
      </c>
      <c r="B468">
        <v>133.03254699999999</v>
      </c>
      <c r="C468">
        <v>147.68658400000001</v>
      </c>
      <c r="D468">
        <v>133.001938</v>
      </c>
      <c r="E468">
        <v>146.09837300000001</v>
      </c>
      <c r="F468">
        <v>146.09837300000001</v>
      </c>
      <c r="G468">
        <v>5387525773</v>
      </c>
    </row>
    <row r="469" spans="1:7">
      <c r="A469" s="1">
        <v>43515</v>
      </c>
      <c r="B469">
        <v>146.398819</v>
      </c>
      <c r="C469">
        <v>149.92997700000001</v>
      </c>
      <c r="D469">
        <v>145.12846400000001</v>
      </c>
      <c r="E469">
        <v>145.346191</v>
      </c>
      <c r="F469">
        <v>145.346191</v>
      </c>
      <c r="G469">
        <v>5310842625</v>
      </c>
    </row>
    <row r="470" spans="1:7">
      <c r="A470" s="1">
        <v>43516</v>
      </c>
      <c r="B470">
        <v>145.172729</v>
      </c>
      <c r="C470">
        <v>149.554337</v>
      </c>
      <c r="D470">
        <v>142.50212099999999</v>
      </c>
      <c r="E470">
        <v>149.554337</v>
      </c>
      <c r="F470">
        <v>149.554337</v>
      </c>
      <c r="G470">
        <v>4500094965</v>
      </c>
    </row>
    <row r="471" spans="1:7">
      <c r="A471" s="1">
        <v>43517</v>
      </c>
      <c r="B471">
        <v>149.35232500000001</v>
      </c>
      <c r="C471">
        <v>149.35232500000001</v>
      </c>
      <c r="D471">
        <v>144.56381200000001</v>
      </c>
      <c r="E471">
        <v>146.130844</v>
      </c>
      <c r="F471">
        <v>146.130844</v>
      </c>
      <c r="G471">
        <v>3995766856</v>
      </c>
    </row>
    <row r="472" spans="1:7">
      <c r="A472" s="1">
        <v>43518</v>
      </c>
      <c r="B472">
        <v>146.07325700000001</v>
      </c>
      <c r="C472">
        <v>149.26861600000001</v>
      </c>
      <c r="D472">
        <v>145.20654300000001</v>
      </c>
      <c r="E472">
        <v>149.09245300000001</v>
      </c>
      <c r="F472">
        <v>149.09245300000001</v>
      </c>
      <c r="G472">
        <v>3731099284</v>
      </c>
    </row>
    <row r="473" spans="1:7">
      <c r="A473" s="1">
        <v>43519</v>
      </c>
      <c r="B473">
        <v>148.67662000000001</v>
      </c>
      <c r="C473">
        <v>159.12586999999999</v>
      </c>
      <c r="D473">
        <v>147.33105499999999</v>
      </c>
      <c r="E473">
        <v>158.79542499999999</v>
      </c>
      <c r="F473">
        <v>158.79542499999999</v>
      </c>
      <c r="G473">
        <v>4519468458</v>
      </c>
    </row>
    <row r="474" spans="1:7">
      <c r="A474" s="1">
        <v>43520</v>
      </c>
      <c r="B474">
        <v>158.90240499999999</v>
      </c>
      <c r="C474">
        <v>165.549622</v>
      </c>
      <c r="D474">
        <v>135.85266100000001</v>
      </c>
      <c r="E474">
        <v>135.85266100000001</v>
      </c>
      <c r="F474">
        <v>135.85266100000001</v>
      </c>
      <c r="G474">
        <v>5957715043</v>
      </c>
    </row>
    <row r="475" spans="1:7">
      <c r="A475" s="1">
        <v>43521</v>
      </c>
      <c r="B475">
        <v>135.49972500000001</v>
      </c>
      <c r="C475">
        <v>142.52557400000001</v>
      </c>
      <c r="D475">
        <v>135.48384100000001</v>
      </c>
      <c r="E475">
        <v>139.82286099999999</v>
      </c>
      <c r="F475">
        <v>139.82286099999999</v>
      </c>
      <c r="G475">
        <v>4914392068</v>
      </c>
    </row>
    <row r="476" spans="1:7">
      <c r="A476" s="1">
        <v>43522</v>
      </c>
      <c r="B476">
        <v>139.64608799999999</v>
      </c>
      <c r="C476">
        <v>139.97644</v>
      </c>
      <c r="D476">
        <v>136.57960499999999</v>
      </c>
      <c r="E476">
        <v>138.089676</v>
      </c>
      <c r="F476">
        <v>138.089676</v>
      </c>
      <c r="G476">
        <v>3791292839</v>
      </c>
    </row>
    <row r="477" spans="1:7">
      <c r="A477" s="1">
        <v>43523</v>
      </c>
      <c r="B477">
        <v>138.029572</v>
      </c>
      <c r="C477">
        <v>141.33622700000001</v>
      </c>
      <c r="D477">
        <v>131.60292100000001</v>
      </c>
      <c r="E477">
        <v>136.12596099999999</v>
      </c>
      <c r="F477">
        <v>136.12596099999999</v>
      </c>
      <c r="G477">
        <v>4469776860</v>
      </c>
    </row>
    <row r="478" spans="1:7">
      <c r="A478" s="1">
        <v>43524</v>
      </c>
      <c r="B478">
        <v>136.28308100000001</v>
      </c>
      <c r="C478">
        <v>138.847137</v>
      </c>
      <c r="D478">
        <v>135.65759299999999</v>
      </c>
      <c r="E478">
        <v>136.74624600000001</v>
      </c>
      <c r="F478">
        <v>136.74624600000001</v>
      </c>
      <c r="G478">
        <v>4535438953</v>
      </c>
    </row>
    <row r="479" spans="1:7">
      <c r="A479" s="1">
        <v>43525</v>
      </c>
      <c r="B479">
        <v>136.836243</v>
      </c>
      <c r="C479">
        <v>138.99527</v>
      </c>
      <c r="D479">
        <v>136.43478400000001</v>
      </c>
      <c r="E479">
        <v>136.44361900000001</v>
      </c>
      <c r="F479">
        <v>136.44361900000001</v>
      </c>
      <c r="G479">
        <v>3756124824</v>
      </c>
    </row>
    <row r="480" spans="1:7">
      <c r="A480" s="1">
        <v>43526</v>
      </c>
      <c r="B480">
        <v>136.35008199999999</v>
      </c>
      <c r="C480">
        <v>137.184799</v>
      </c>
      <c r="D480">
        <v>132.436386</v>
      </c>
      <c r="E480">
        <v>134.20695499999999</v>
      </c>
      <c r="F480">
        <v>134.20695499999999</v>
      </c>
      <c r="G480">
        <v>3747176425</v>
      </c>
    </row>
    <row r="481" spans="1:7">
      <c r="A481" s="1">
        <v>43527</v>
      </c>
      <c r="B481">
        <v>134.78611799999999</v>
      </c>
      <c r="C481">
        <v>135.849289</v>
      </c>
      <c r="D481">
        <v>131.328857</v>
      </c>
      <c r="E481">
        <v>132.24941999999999</v>
      </c>
      <c r="F481">
        <v>132.24941999999999</v>
      </c>
      <c r="G481">
        <v>3454374053</v>
      </c>
    </row>
    <row r="482" spans="1:7">
      <c r="A482" s="1">
        <v>43528</v>
      </c>
      <c r="B482">
        <v>132.157883</v>
      </c>
      <c r="C482">
        <v>132.729141</v>
      </c>
      <c r="D482">
        <v>125.40270200000001</v>
      </c>
      <c r="E482">
        <v>127.774124</v>
      </c>
      <c r="F482">
        <v>127.774124</v>
      </c>
      <c r="G482">
        <v>4008171341</v>
      </c>
    </row>
    <row r="483" spans="1:7">
      <c r="A483" s="1">
        <v>43529</v>
      </c>
      <c r="B483">
        <v>127.792953</v>
      </c>
      <c r="C483">
        <v>138.22998000000001</v>
      </c>
      <c r="D483">
        <v>126.735298</v>
      </c>
      <c r="E483">
        <v>137.82238799999999</v>
      </c>
      <c r="F483">
        <v>137.82238799999999</v>
      </c>
      <c r="G483">
        <v>4764849990</v>
      </c>
    </row>
    <row r="484" spans="1:7">
      <c r="A484" s="1">
        <v>43530</v>
      </c>
      <c r="B484">
        <v>137.95874000000001</v>
      </c>
      <c r="C484">
        <v>139.96882600000001</v>
      </c>
      <c r="D484">
        <v>136.14591999999999</v>
      </c>
      <c r="E484">
        <v>138.78935200000001</v>
      </c>
      <c r="F484">
        <v>138.78935200000001</v>
      </c>
      <c r="G484">
        <v>4589054219</v>
      </c>
    </row>
    <row r="485" spans="1:7">
      <c r="A485" s="1">
        <v>43531</v>
      </c>
      <c r="B485">
        <v>138.94238300000001</v>
      </c>
      <c r="C485">
        <v>140.85787999999999</v>
      </c>
      <c r="D485">
        <v>137.273132</v>
      </c>
      <c r="E485">
        <v>138.03450000000001</v>
      </c>
      <c r="F485">
        <v>138.03450000000001</v>
      </c>
      <c r="G485">
        <v>4339206292</v>
      </c>
    </row>
    <row r="486" spans="1:7">
      <c r="A486" s="1">
        <v>43532</v>
      </c>
      <c r="B486">
        <v>138.31135599999999</v>
      </c>
      <c r="C486">
        <v>139.4991</v>
      </c>
      <c r="D486">
        <v>133.557693</v>
      </c>
      <c r="E486">
        <v>135.12707499999999</v>
      </c>
      <c r="F486">
        <v>135.12707499999999</v>
      </c>
      <c r="G486">
        <v>4678816794</v>
      </c>
    </row>
    <row r="487" spans="1:7">
      <c r="A487" s="1">
        <v>43533</v>
      </c>
      <c r="B487">
        <v>134.88755800000001</v>
      </c>
      <c r="C487">
        <v>139.119415</v>
      </c>
      <c r="D487">
        <v>134.67712399999999</v>
      </c>
      <c r="E487">
        <v>137.96533199999999</v>
      </c>
      <c r="F487">
        <v>137.96533199999999</v>
      </c>
      <c r="G487">
        <v>5011918715</v>
      </c>
    </row>
    <row r="488" spans="1:7">
      <c r="A488" s="1">
        <v>43534</v>
      </c>
      <c r="B488">
        <v>138.18049600000001</v>
      </c>
      <c r="C488">
        <v>138.270309</v>
      </c>
      <c r="D488">
        <v>135.68568400000001</v>
      </c>
      <c r="E488">
        <v>136.75868199999999</v>
      </c>
      <c r="F488">
        <v>136.75868199999999</v>
      </c>
      <c r="G488">
        <v>4578438499</v>
      </c>
    </row>
    <row r="489" spans="1:7">
      <c r="A489" s="1">
        <v>43535</v>
      </c>
      <c r="B489">
        <v>136.84953300000001</v>
      </c>
      <c r="C489">
        <v>137.353409</v>
      </c>
      <c r="D489">
        <v>133.10279800000001</v>
      </c>
      <c r="E489">
        <v>133.83403000000001</v>
      </c>
      <c r="F489">
        <v>133.83403000000001</v>
      </c>
      <c r="G489">
        <v>4689807419</v>
      </c>
    </row>
    <row r="490" spans="1:7">
      <c r="A490" s="1">
        <v>43536</v>
      </c>
      <c r="B490">
        <v>134.01284799999999</v>
      </c>
      <c r="C490">
        <v>135.27346800000001</v>
      </c>
      <c r="D490">
        <v>130.944153</v>
      </c>
      <c r="E490">
        <v>134.44288599999999</v>
      </c>
      <c r="F490">
        <v>134.44288599999999</v>
      </c>
      <c r="G490">
        <v>4709988000</v>
      </c>
    </row>
    <row r="491" spans="1:7">
      <c r="A491" s="1">
        <v>43537</v>
      </c>
      <c r="B491">
        <v>134.611771</v>
      </c>
      <c r="C491">
        <v>134.611771</v>
      </c>
      <c r="D491">
        <v>132.71972700000001</v>
      </c>
      <c r="E491">
        <v>133.26307700000001</v>
      </c>
      <c r="F491">
        <v>133.26307700000001</v>
      </c>
      <c r="G491">
        <v>4265162099</v>
      </c>
    </row>
    <row r="492" spans="1:7">
      <c r="A492" s="1">
        <v>43538</v>
      </c>
      <c r="B492">
        <v>133.203903</v>
      </c>
      <c r="C492">
        <v>135.180847</v>
      </c>
      <c r="D492">
        <v>132.75007600000001</v>
      </c>
      <c r="E492">
        <v>133.71159399999999</v>
      </c>
      <c r="F492">
        <v>133.71159399999999</v>
      </c>
      <c r="G492">
        <v>4476532147</v>
      </c>
    </row>
    <row r="493" spans="1:7">
      <c r="A493" s="1">
        <v>43539</v>
      </c>
      <c r="B493">
        <v>133.56715399999999</v>
      </c>
      <c r="C493">
        <v>138.39514199999999</v>
      </c>
      <c r="D493">
        <v>133.56715399999999</v>
      </c>
      <c r="E493">
        <v>137.691788</v>
      </c>
      <c r="F493">
        <v>137.691788</v>
      </c>
      <c r="G493">
        <v>4506861856</v>
      </c>
    </row>
    <row r="494" spans="1:7">
      <c r="A494" s="1">
        <v>43540</v>
      </c>
      <c r="B494">
        <v>137.911957</v>
      </c>
      <c r="C494">
        <v>144.55844099999999</v>
      </c>
      <c r="D494">
        <v>137.911957</v>
      </c>
      <c r="E494">
        <v>142.398178</v>
      </c>
      <c r="F494">
        <v>142.398178</v>
      </c>
      <c r="G494">
        <v>4839003569</v>
      </c>
    </row>
    <row r="495" spans="1:7">
      <c r="A495" s="1">
        <v>43541</v>
      </c>
      <c r="B495">
        <v>142.23829699999999</v>
      </c>
      <c r="C495">
        <v>142.37191799999999</v>
      </c>
      <c r="D495">
        <v>139.32351700000001</v>
      </c>
      <c r="E495">
        <v>140.00054900000001</v>
      </c>
      <c r="F495">
        <v>140.00054900000001</v>
      </c>
      <c r="G495">
        <v>3827157729</v>
      </c>
    </row>
    <row r="496" spans="1:7">
      <c r="A496" s="1">
        <v>43542</v>
      </c>
      <c r="B496">
        <v>140.10485800000001</v>
      </c>
      <c r="C496">
        <v>142.267212</v>
      </c>
      <c r="D496">
        <v>138.841553</v>
      </c>
      <c r="E496">
        <v>139.37460300000001</v>
      </c>
      <c r="F496">
        <v>139.37460300000001</v>
      </c>
      <c r="G496">
        <v>4551739879</v>
      </c>
    </row>
    <row r="497" spans="1:7">
      <c r="A497" s="1">
        <v>43543</v>
      </c>
      <c r="B497">
        <v>139.25401299999999</v>
      </c>
      <c r="C497">
        <v>140.989059</v>
      </c>
      <c r="D497">
        <v>139.143021</v>
      </c>
      <c r="E497">
        <v>140.51919599999999</v>
      </c>
      <c r="F497">
        <v>140.51919599999999</v>
      </c>
      <c r="G497">
        <v>4251488129</v>
      </c>
    </row>
    <row r="498" spans="1:7">
      <c r="A498" s="1">
        <v>43544</v>
      </c>
      <c r="B498">
        <v>140.484711</v>
      </c>
      <c r="C498">
        <v>140.945572</v>
      </c>
      <c r="D498">
        <v>138.30703700000001</v>
      </c>
      <c r="E498">
        <v>140.68635599999999</v>
      </c>
      <c r="F498">
        <v>140.68635599999999</v>
      </c>
      <c r="G498">
        <v>4664134462</v>
      </c>
    </row>
    <row r="499" spans="1:7">
      <c r="A499" s="1">
        <v>43545</v>
      </c>
      <c r="B499">
        <v>140.47848500000001</v>
      </c>
      <c r="C499">
        <v>141.00323499999999</v>
      </c>
      <c r="D499">
        <v>135.855423</v>
      </c>
      <c r="E499">
        <v>136.63606300000001</v>
      </c>
      <c r="F499">
        <v>136.63606300000001</v>
      </c>
      <c r="G499">
        <v>5087247796</v>
      </c>
    </row>
    <row r="500" spans="1:7">
      <c r="A500" s="1">
        <v>43546</v>
      </c>
      <c r="B500">
        <v>136.56225599999999</v>
      </c>
      <c r="C500">
        <v>138.794296</v>
      </c>
      <c r="D500">
        <v>136.22860700000001</v>
      </c>
      <c r="E500">
        <v>137.181442</v>
      </c>
      <c r="F500">
        <v>137.181442</v>
      </c>
      <c r="G500">
        <v>4490899266</v>
      </c>
    </row>
    <row r="501" spans="1:7">
      <c r="A501" s="1">
        <v>43547</v>
      </c>
      <c r="B501">
        <v>137.03987100000001</v>
      </c>
      <c r="C501">
        <v>139.385391</v>
      </c>
      <c r="D501">
        <v>136.91201799999999</v>
      </c>
      <c r="E501">
        <v>138.239868</v>
      </c>
      <c r="F501">
        <v>138.239868</v>
      </c>
      <c r="G501">
        <v>4436568613</v>
      </c>
    </row>
    <row r="502" spans="1:7">
      <c r="A502" s="1">
        <v>43548</v>
      </c>
      <c r="B502">
        <v>138.31535299999999</v>
      </c>
      <c r="C502">
        <v>138.37560999999999</v>
      </c>
      <c r="D502">
        <v>136.313751</v>
      </c>
      <c r="E502">
        <v>136.98692299999999</v>
      </c>
      <c r="F502">
        <v>136.98692299999999</v>
      </c>
      <c r="G502">
        <v>4266845458</v>
      </c>
    </row>
    <row r="503" spans="1:7">
      <c r="A503" s="1">
        <v>43549</v>
      </c>
      <c r="B503">
        <v>137.08135999999999</v>
      </c>
      <c r="C503">
        <v>137.69534300000001</v>
      </c>
      <c r="D503">
        <v>133.49015800000001</v>
      </c>
      <c r="E503">
        <v>135.03102100000001</v>
      </c>
      <c r="F503">
        <v>135.03102100000001</v>
      </c>
      <c r="G503">
        <v>4480516753</v>
      </c>
    </row>
    <row r="504" spans="1:7">
      <c r="A504" s="1">
        <v>43550</v>
      </c>
      <c r="B504">
        <v>135.05432099999999</v>
      </c>
      <c r="C504">
        <v>135.46035800000001</v>
      </c>
      <c r="D504">
        <v>133.757339</v>
      </c>
      <c r="E504">
        <v>135.46035800000001</v>
      </c>
      <c r="F504">
        <v>135.46035800000001</v>
      </c>
      <c r="G504">
        <v>4499271679</v>
      </c>
    </row>
    <row r="505" spans="1:7">
      <c r="A505" s="1">
        <v>43551</v>
      </c>
      <c r="B505">
        <v>135.45436100000001</v>
      </c>
      <c r="C505">
        <v>141.07547</v>
      </c>
      <c r="D505">
        <v>135.34165999999999</v>
      </c>
      <c r="E505">
        <v>140.988159</v>
      </c>
      <c r="F505">
        <v>140.988159</v>
      </c>
      <c r="G505">
        <v>5228240093</v>
      </c>
    </row>
    <row r="506" spans="1:7">
      <c r="A506" s="1">
        <v>43552</v>
      </c>
      <c r="B506">
        <v>141.005844</v>
      </c>
      <c r="C506">
        <v>141.007935</v>
      </c>
      <c r="D506">
        <v>138.42517100000001</v>
      </c>
      <c r="E506">
        <v>139.416473</v>
      </c>
      <c r="F506">
        <v>139.416473</v>
      </c>
      <c r="G506">
        <v>4163212475</v>
      </c>
    </row>
    <row r="507" spans="1:7">
      <c r="A507" s="1">
        <v>43553</v>
      </c>
      <c r="B507">
        <v>139.34320099999999</v>
      </c>
      <c r="C507">
        <v>142.54924</v>
      </c>
      <c r="D507">
        <v>138.04510500000001</v>
      </c>
      <c r="E507">
        <v>142.497421</v>
      </c>
      <c r="F507">
        <v>142.497421</v>
      </c>
      <c r="G507">
        <v>5125602702</v>
      </c>
    </row>
    <row r="508" spans="1:7">
      <c r="A508" s="1">
        <v>43554</v>
      </c>
      <c r="B508">
        <v>142.35914600000001</v>
      </c>
      <c r="C508">
        <v>149.613235</v>
      </c>
      <c r="D508">
        <v>141.03173799999999</v>
      </c>
      <c r="E508">
        <v>142.092682</v>
      </c>
      <c r="F508">
        <v>142.092682</v>
      </c>
      <c r="G508">
        <v>5144662127</v>
      </c>
    </row>
    <row r="509" spans="1:7">
      <c r="A509" s="1">
        <v>43555</v>
      </c>
      <c r="B509">
        <v>142.13922099999999</v>
      </c>
      <c r="C509">
        <v>142.18920900000001</v>
      </c>
      <c r="D509">
        <v>140.697372</v>
      </c>
      <c r="E509">
        <v>141.51409899999999</v>
      </c>
      <c r="F509">
        <v>141.51409899999999</v>
      </c>
      <c r="G509">
        <v>4249050197</v>
      </c>
    </row>
    <row r="510" spans="1:7">
      <c r="A510" s="1">
        <v>43556</v>
      </c>
      <c r="B510">
        <v>141.465485</v>
      </c>
      <c r="C510">
        <v>142.733994</v>
      </c>
      <c r="D510">
        <v>140.73756399999999</v>
      </c>
      <c r="E510">
        <v>141.830322</v>
      </c>
      <c r="F510">
        <v>141.830322</v>
      </c>
      <c r="G510">
        <v>4611999536</v>
      </c>
    </row>
    <row r="511" spans="1:7">
      <c r="A511" s="1">
        <v>43557</v>
      </c>
      <c r="B511">
        <v>141.83952300000001</v>
      </c>
      <c r="C511">
        <v>165.226822</v>
      </c>
      <c r="D511">
        <v>141.636459</v>
      </c>
      <c r="E511">
        <v>163.96174600000001</v>
      </c>
      <c r="F511">
        <v>163.96174600000001</v>
      </c>
      <c r="G511">
        <v>9826645698</v>
      </c>
    </row>
    <row r="512" spans="1:7">
      <c r="A512" s="1">
        <v>43558</v>
      </c>
      <c r="B512">
        <v>164.008636</v>
      </c>
      <c r="C512">
        <v>178.32205200000001</v>
      </c>
      <c r="D512">
        <v>157.32214400000001</v>
      </c>
      <c r="E512">
        <v>161.45880099999999</v>
      </c>
      <c r="F512">
        <v>161.45880099999999</v>
      </c>
      <c r="G512">
        <v>10622456246</v>
      </c>
    </row>
    <row r="513" spans="1:7">
      <c r="A513" s="1">
        <v>43559</v>
      </c>
      <c r="B513">
        <v>161.43176299999999</v>
      </c>
      <c r="C513">
        <v>164.929214</v>
      </c>
      <c r="D513">
        <v>155.24110400000001</v>
      </c>
      <c r="E513">
        <v>158.052536</v>
      </c>
      <c r="F513">
        <v>158.052536</v>
      </c>
      <c r="G513">
        <v>7953123529</v>
      </c>
    </row>
    <row r="514" spans="1:7">
      <c r="A514" s="1">
        <v>43560</v>
      </c>
      <c r="B514">
        <v>158.020004</v>
      </c>
      <c r="C514">
        <v>167.220383</v>
      </c>
      <c r="D514">
        <v>157.44395399999999</v>
      </c>
      <c r="E514">
        <v>165.514847</v>
      </c>
      <c r="F514">
        <v>165.514847</v>
      </c>
      <c r="G514">
        <v>7531316908</v>
      </c>
    </row>
    <row r="515" spans="1:7">
      <c r="A515" s="1">
        <v>43561</v>
      </c>
      <c r="B515">
        <v>165.511246</v>
      </c>
      <c r="C515">
        <v>172.51577800000001</v>
      </c>
      <c r="D515">
        <v>161.79946899999999</v>
      </c>
      <c r="E515">
        <v>165.947205</v>
      </c>
      <c r="F515">
        <v>165.947205</v>
      </c>
      <c r="G515">
        <v>7167016221</v>
      </c>
    </row>
    <row r="516" spans="1:7">
      <c r="A516" s="1">
        <v>43562</v>
      </c>
      <c r="B516">
        <v>165.977249</v>
      </c>
      <c r="C516">
        <v>175.213165</v>
      </c>
      <c r="D516">
        <v>164.932098</v>
      </c>
      <c r="E516">
        <v>174.53164699999999</v>
      </c>
      <c r="F516">
        <v>174.53164699999999</v>
      </c>
      <c r="G516">
        <v>7596176020</v>
      </c>
    </row>
    <row r="517" spans="1:7">
      <c r="A517" s="1">
        <v>43563</v>
      </c>
      <c r="B517">
        <v>174.44967700000001</v>
      </c>
      <c r="C517">
        <v>184.37785299999999</v>
      </c>
      <c r="D517">
        <v>174.16099500000001</v>
      </c>
      <c r="E517">
        <v>180.25881999999999</v>
      </c>
      <c r="F517">
        <v>180.25881999999999</v>
      </c>
      <c r="G517">
        <v>9304964610</v>
      </c>
    </row>
    <row r="518" spans="1:7">
      <c r="A518" s="1">
        <v>43564</v>
      </c>
      <c r="B518">
        <v>180.22212200000001</v>
      </c>
      <c r="C518">
        <v>180.25422699999999</v>
      </c>
      <c r="D518">
        <v>175.09175099999999</v>
      </c>
      <c r="E518">
        <v>176.11457799999999</v>
      </c>
      <c r="F518">
        <v>176.11457799999999</v>
      </c>
      <c r="G518">
        <v>7632529578</v>
      </c>
    </row>
    <row r="519" spans="1:7">
      <c r="A519" s="1">
        <v>43565</v>
      </c>
      <c r="B519">
        <v>176.06784099999999</v>
      </c>
      <c r="C519">
        <v>183.134277</v>
      </c>
      <c r="D519">
        <v>175.230377</v>
      </c>
      <c r="E519">
        <v>177.337479</v>
      </c>
      <c r="F519">
        <v>177.337479</v>
      </c>
      <c r="G519">
        <v>7856924879</v>
      </c>
    </row>
    <row r="520" spans="1:7">
      <c r="A520" s="1">
        <v>43566</v>
      </c>
      <c r="B520">
        <v>177.342758</v>
      </c>
      <c r="C520">
        <v>177.48748800000001</v>
      </c>
      <c r="D520">
        <v>162.320618</v>
      </c>
      <c r="E520">
        <v>165.49702500000001</v>
      </c>
      <c r="F520">
        <v>165.49702500000001</v>
      </c>
      <c r="G520">
        <v>7859383417</v>
      </c>
    </row>
    <row r="521" spans="1:7">
      <c r="A521" s="1">
        <v>43567</v>
      </c>
      <c r="B521">
        <v>165.335205</v>
      </c>
      <c r="C521">
        <v>166.12751800000001</v>
      </c>
      <c r="D521">
        <v>161.02973900000001</v>
      </c>
      <c r="E521">
        <v>164.73632799999999</v>
      </c>
      <c r="F521">
        <v>164.73632799999999</v>
      </c>
      <c r="G521">
        <v>6237185309</v>
      </c>
    </row>
    <row r="522" spans="1:7">
      <c r="A522" s="1">
        <v>43568</v>
      </c>
      <c r="B522">
        <v>164.622849</v>
      </c>
      <c r="C522">
        <v>166.362427</v>
      </c>
      <c r="D522">
        <v>163.01185599999999</v>
      </c>
      <c r="E522">
        <v>164.513351</v>
      </c>
      <c r="F522">
        <v>164.513351</v>
      </c>
      <c r="G522">
        <v>4959301561</v>
      </c>
    </row>
    <row r="523" spans="1:7">
      <c r="A523" s="1">
        <v>43569</v>
      </c>
      <c r="B523">
        <v>164.476089</v>
      </c>
      <c r="C523">
        <v>168.59103400000001</v>
      </c>
      <c r="D523">
        <v>162.78147899999999</v>
      </c>
      <c r="E523">
        <v>167.838516</v>
      </c>
      <c r="F523">
        <v>167.838516</v>
      </c>
      <c r="G523">
        <v>4846298303</v>
      </c>
    </row>
    <row r="524" spans="1:7">
      <c r="A524" s="1">
        <v>43570</v>
      </c>
      <c r="B524">
        <v>167.89747600000001</v>
      </c>
      <c r="C524">
        <v>168.81845100000001</v>
      </c>
      <c r="D524">
        <v>159.55573999999999</v>
      </c>
      <c r="E524">
        <v>161.574173</v>
      </c>
      <c r="F524">
        <v>161.574173</v>
      </c>
      <c r="G524">
        <v>5672311824</v>
      </c>
    </row>
    <row r="525" spans="1:7">
      <c r="A525" s="1">
        <v>43571</v>
      </c>
      <c r="B525">
        <v>161.52654999999999</v>
      </c>
      <c r="C525">
        <v>167.66632100000001</v>
      </c>
      <c r="D525">
        <v>160.88874799999999</v>
      </c>
      <c r="E525">
        <v>167.62344400000001</v>
      </c>
      <c r="F525">
        <v>167.62344400000001</v>
      </c>
      <c r="G525">
        <v>5180105341</v>
      </c>
    </row>
    <row r="526" spans="1:7">
      <c r="A526" s="1">
        <v>43572</v>
      </c>
      <c r="B526">
        <v>167.553696</v>
      </c>
      <c r="C526">
        <v>168.93858299999999</v>
      </c>
      <c r="D526">
        <v>165.501892</v>
      </c>
      <c r="E526">
        <v>166.95076</v>
      </c>
      <c r="F526">
        <v>166.95076</v>
      </c>
      <c r="G526">
        <v>5596102715</v>
      </c>
    </row>
    <row r="527" spans="1:7">
      <c r="A527" s="1">
        <v>43573</v>
      </c>
      <c r="B527">
        <v>166.913208</v>
      </c>
      <c r="C527">
        <v>175.36532600000001</v>
      </c>
      <c r="D527">
        <v>166.67211900000001</v>
      </c>
      <c r="E527">
        <v>173.81402600000001</v>
      </c>
      <c r="F527">
        <v>173.81402600000001</v>
      </c>
      <c r="G527">
        <v>6971581464</v>
      </c>
    </row>
    <row r="528" spans="1:7">
      <c r="A528" s="1">
        <v>43574</v>
      </c>
      <c r="B528">
        <v>173.78788800000001</v>
      </c>
      <c r="C528">
        <v>173.97889699999999</v>
      </c>
      <c r="D528">
        <v>170.62020899999999</v>
      </c>
      <c r="E528">
        <v>173.70843500000001</v>
      </c>
      <c r="F528">
        <v>173.70843500000001</v>
      </c>
      <c r="G528">
        <v>6541053061</v>
      </c>
    </row>
    <row r="529" spans="1:7">
      <c r="A529" s="1">
        <v>43575</v>
      </c>
      <c r="B529">
        <v>173.71881099999999</v>
      </c>
      <c r="C529">
        <v>176.70581100000001</v>
      </c>
      <c r="D529">
        <v>171.78883400000001</v>
      </c>
      <c r="E529">
        <v>173.75126599999999</v>
      </c>
      <c r="F529">
        <v>173.75126599999999</v>
      </c>
      <c r="G529">
        <v>6142567812</v>
      </c>
    </row>
    <row r="530" spans="1:7">
      <c r="A530" s="1">
        <v>43576</v>
      </c>
      <c r="B530">
        <v>173.715408</v>
      </c>
      <c r="C530">
        <v>174.42077599999999</v>
      </c>
      <c r="D530">
        <v>167.42858899999999</v>
      </c>
      <c r="E530">
        <v>170.04652400000001</v>
      </c>
      <c r="F530">
        <v>170.04652400000001</v>
      </c>
      <c r="G530">
        <v>6005571688</v>
      </c>
    </row>
    <row r="531" spans="1:7">
      <c r="A531" s="1">
        <v>43577</v>
      </c>
      <c r="B531">
        <v>170.01748699999999</v>
      </c>
      <c r="C531">
        <v>173.06912199999999</v>
      </c>
      <c r="D531">
        <v>168.72955300000001</v>
      </c>
      <c r="E531">
        <v>171.874664</v>
      </c>
      <c r="F531">
        <v>171.874664</v>
      </c>
      <c r="G531">
        <v>6094878077</v>
      </c>
    </row>
    <row r="532" spans="1:7">
      <c r="A532" s="1">
        <v>43578</v>
      </c>
      <c r="B532">
        <v>172.007217</v>
      </c>
      <c r="C532">
        <v>176.850784</v>
      </c>
      <c r="D532">
        <v>170.896759</v>
      </c>
      <c r="E532">
        <v>171.4478</v>
      </c>
      <c r="F532">
        <v>171.4478</v>
      </c>
      <c r="G532">
        <v>7097827092</v>
      </c>
    </row>
    <row r="533" spans="1:7">
      <c r="A533" s="1">
        <v>43579</v>
      </c>
      <c r="B533">
        <v>171.34953300000001</v>
      </c>
      <c r="C533">
        <v>171.57321200000001</v>
      </c>
      <c r="D533">
        <v>161.976685</v>
      </c>
      <c r="E533">
        <v>165.82609600000001</v>
      </c>
      <c r="F533">
        <v>165.82609600000001</v>
      </c>
      <c r="G533">
        <v>7351304156</v>
      </c>
    </row>
    <row r="534" spans="1:7">
      <c r="A534" s="1">
        <v>43580</v>
      </c>
      <c r="B534">
        <v>165.91473400000001</v>
      </c>
      <c r="C534">
        <v>166.51341199999999</v>
      </c>
      <c r="D534">
        <v>153.84700000000001</v>
      </c>
      <c r="E534">
        <v>154.459396</v>
      </c>
      <c r="F534">
        <v>154.459396</v>
      </c>
      <c r="G534">
        <v>6820332362</v>
      </c>
    </row>
    <row r="535" spans="1:7">
      <c r="A535" s="1">
        <v>43581</v>
      </c>
      <c r="B535">
        <v>154.57943700000001</v>
      </c>
      <c r="C535">
        <v>158.02900700000001</v>
      </c>
      <c r="D535">
        <v>152.085678</v>
      </c>
      <c r="E535">
        <v>156.347092</v>
      </c>
      <c r="F535">
        <v>156.347092</v>
      </c>
      <c r="G535">
        <v>7505283355</v>
      </c>
    </row>
    <row r="536" spans="1:7">
      <c r="A536" s="1">
        <v>43582</v>
      </c>
      <c r="B536">
        <v>156.270859</v>
      </c>
      <c r="C536">
        <v>160.589417</v>
      </c>
      <c r="D536">
        <v>155.62188699999999</v>
      </c>
      <c r="E536">
        <v>158.43493699999999</v>
      </c>
      <c r="F536">
        <v>158.43493699999999</v>
      </c>
      <c r="G536">
        <v>5863109118</v>
      </c>
    </row>
    <row r="537" spans="1:7">
      <c r="A537" s="1">
        <v>43583</v>
      </c>
      <c r="B537">
        <v>158.49977100000001</v>
      </c>
      <c r="C537">
        <v>159.56538399999999</v>
      </c>
      <c r="D537">
        <v>157.125519</v>
      </c>
      <c r="E537">
        <v>157.295074</v>
      </c>
      <c r="F537">
        <v>157.295074</v>
      </c>
      <c r="G537">
        <v>5379894433</v>
      </c>
    </row>
    <row r="538" spans="1:7">
      <c r="A538" s="1">
        <v>43584</v>
      </c>
      <c r="B538">
        <v>157.29106100000001</v>
      </c>
      <c r="C538">
        <v>158.333923</v>
      </c>
      <c r="D538">
        <v>153.18652299999999</v>
      </c>
      <c r="E538">
        <v>155.20199600000001</v>
      </c>
      <c r="F538">
        <v>155.20199600000001</v>
      </c>
      <c r="G538">
        <v>6053776253</v>
      </c>
    </row>
    <row r="539" spans="1:7">
      <c r="A539" s="1">
        <v>43585</v>
      </c>
      <c r="B539">
        <v>155.172775</v>
      </c>
      <c r="C539">
        <v>162.43225100000001</v>
      </c>
      <c r="D539">
        <v>155.172775</v>
      </c>
      <c r="E539">
        <v>162.166031</v>
      </c>
      <c r="F539">
        <v>162.166031</v>
      </c>
      <c r="G539">
        <v>6275803460</v>
      </c>
    </row>
    <row r="540" spans="1:7">
      <c r="A540" s="1">
        <v>43586</v>
      </c>
      <c r="B540">
        <v>162.186554</v>
      </c>
      <c r="C540">
        <v>164.06068400000001</v>
      </c>
      <c r="D540">
        <v>159.66021699999999</v>
      </c>
      <c r="E540">
        <v>160.818344</v>
      </c>
      <c r="F540">
        <v>160.818344</v>
      </c>
      <c r="G540">
        <v>5789172433</v>
      </c>
    </row>
    <row r="541" spans="1:7">
      <c r="A541" s="1">
        <v>43587</v>
      </c>
      <c r="B541">
        <v>160.853577</v>
      </c>
      <c r="C541">
        <v>162.93701200000001</v>
      </c>
      <c r="D541">
        <v>160.060699</v>
      </c>
      <c r="E541">
        <v>162.12278699999999</v>
      </c>
      <c r="F541">
        <v>162.12278699999999</v>
      </c>
      <c r="G541">
        <v>6044171062</v>
      </c>
    </row>
    <row r="542" spans="1:7">
      <c r="A542" s="1">
        <v>43588</v>
      </c>
      <c r="B542">
        <v>162.075165</v>
      </c>
      <c r="C542">
        <v>170.06874099999999</v>
      </c>
      <c r="D542">
        <v>161.08062699999999</v>
      </c>
      <c r="E542">
        <v>167.95240799999999</v>
      </c>
      <c r="F542">
        <v>167.95240799999999</v>
      </c>
      <c r="G542">
        <v>7299410672</v>
      </c>
    </row>
    <row r="543" spans="1:7">
      <c r="A543" s="1">
        <v>43589</v>
      </c>
      <c r="B543">
        <v>167.88722200000001</v>
      </c>
      <c r="C543">
        <v>170.64593500000001</v>
      </c>
      <c r="D543">
        <v>161.791428</v>
      </c>
      <c r="E543">
        <v>164.02658099999999</v>
      </c>
      <c r="F543">
        <v>164.02658099999999</v>
      </c>
      <c r="G543">
        <v>6658100049</v>
      </c>
    </row>
    <row r="544" spans="1:7">
      <c r="A544" s="1">
        <v>43590</v>
      </c>
      <c r="B544">
        <v>164.01525899999999</v>
      </c>
      <c r="C544">
        <v>165.399979</v>
      </c>
      <c r="D544">
        <v>159.70065299999999</v>
      </c>
      <c r="E544">
        <v>163.45069899999999</v>
      </c>
      <c r="F544">
        <v>163.45069899999999</v>
      </c>
      <c r="G544">
        <v>5938415562</v>
      </c>
    </row>
    <row r="545" spans="1:7">
      <c r="A545" s="1">
        <v>43591</v>
      </c>
      <c r="B545">
        <v>163.33798200000001</v>
      </c>
      <c r="C545">
        <v>175.76010099999999</v>
      </c>
      <c r="D545">
        <v>159.98819</v>
      </c>
      <c r="E545">
        <v>172.65321399999999</v>
      </c>
      <c r="F545">
        <v>172.65321399999999</v>
      </c>
      <c r="G545">
        <v>7540096853</v>
      </c>
    </row>
    <row r="546" spans="1:7">
      <c r="A546" s="1">
        <v>43592</v>
      </c>
      <c r="B546">
        <v>172.427277</v>
      </c>
      <c r="C546">
        <v>180.394409</v>
      </c>
      <c r="D546">
        <v>169.694717</v>
      </c>
      <c r="E546">
        <v>169.79866000000001</v>
      </c>
      <c r="F546">
        <v>169.79866000000001</v>
      </c>
      <c r="G546">
        <v>8411140170</v>
      </c>
    </row>
    <row r="547" spans="1:7">
      <c r="A547" s="1">
        <v>43593</v>
      </c>
      <c r="B547">
        <v>169.90420499999999</v>
      </c>
      <c r="C547">
        <v>172.183548</v>
      </c>
      <c r="D547">
        <v>166.40924100000001</v>
      </c>
      <c r="E547">
        <v>170.94816599999999</v>
      </c>
      <c r="F547">
        <v>170.94816599999999</v>
      </c>
      <c r="G547">
        <v>6416569598</v>
      </c>
    </row>
    <row r="548" spans="1:7">
      <c r="A548" s="1">
        <v>43594</v>
      </c>
      <c r="B548">
        <v>170.951874</v>
      </c>
      <c r="C548">
        <v>172.880402</v>
      </c>
      <c r="D548">
        <v>167.24787900000001</v>
      </c>
      <c r="E548">
        <v>170.28930700000001</v>
      </c>
      <c r="F548">
        <v>170.28930700000001</v>
      </c>
      <c r="G548">
        <v>6546914198</v>
      </c>
    </row>
    <row r="549" spans="1:7">
      <c r="A549" s="1">
        <v>43595</v>
      </c>
      <c r="B549">
        <v>170.312973</v>
      </c>
      <c r="C549">
        <v>175.88526899999999</v>
      </c>
      <c r="D549">
        <v>168.99142499999999</v>
      </c>
      <c r="E549">
        <v>173.14274599999999</v>
      </c>
      <c r="F549">
        <v>173.14274599999999</v>
      </c>
      <c r="G549">
        <v>8036919053</v>
      </c>
    </row>
    <row r="550" spans="1:7">
      <c r="A550" s="1">
        <v>43596</v>
      </c>
      <c r="B550">
        <v>173.13931299999999</v>
      </c>
      <c r="C550">
        <v>203.466644</v>
      </c>
      <c r="D550">
        <v>173.13931299999999</v>
      </c>
      <c r="E550">
        <v>194.304337</v>
      </c>
      <c r="F550">
        <v>194.304337</v>
      </c>
      <c r="G550">
        <v>12578331654</v>
      </c>
    </row>
    <row r="551" spans="1:7">
      <c r="A551" s="1">
        <v>43597</v>
      </c>
      <c r="B551">
        <v>194.163025</v>
      </c>
      <c r="C551">
        <v>201.881485</v>
      </c>
      <c r="D551">
        <v>183.653931</v>
      </c>
      <c r="E551">
        <v>187.32531700000001</v>
      </c>
      <c r="F551">
        <v>187.32531700000001</v>
      </c>
      <c r="G551">
        <v>10326050090</v>
      </c>
    </row>
    <row r="552" spans="1:7">
      <c r="A552" s="1">
        <v>43598</v>
      </c>
      <c r="B552">
        <v>187.417923</v>
      </c>
      <c r="C552">
        <v>205.09826699999999</v>
      </c>
      <c r="D552">
        <v>185.30590799999999</v>
      </c>
      <c r="E552">
        <v>196.846283</v>
      </c>
      <c r="F552">
        <v>196.846283</v>
      </c>
      <c r="G552">
        <v>10367149039</v>
      </c>
    </row>
    <row r="553" spans="1:7">
      <c r="A553" s="1">
        <v>43599</v>
      </c>
      <c r="B553">
        <v>196.738281</v>
      </c>
      <c r="C553">
        <v>217.87464900000001</v>
      </c>
      <c r="D553">
        <v>196.05481</v>
      </c>
      <c r="E553">
        <v>217.14857499999999</v>
      </c>
      <c r="F553">
        <v>217.14857499999999</v>
      </c>
      <c r="G553">
        <v>12751049755</v>
      </c>
    </row>
    <row r="554" spans="1:7">
      <c r="A554" s="1">
        <v>43600</v>
      </c>
      <c r="B554">
        <v>217.01011700000001</v>
      </c>
      <c r="C554">
        <v>247.446594</v>
      </c>
      <c r="D554">
        <v>216.822113</v>
      </c>
      <c r="E554">
        <v>247.15306100000001</v>
      </c>
      <c r="F554">
        <v>247.15306100000001</v>
      </c>
      <c r="G554">
        <v>13460006534</v>
      </c>
    </row>
    <row r="555" spans="1:7">
      <c r="A555" s="1">
        <v>43601</v>
      </c>
      <c r="B555">
        <v>246.941956</v>
      </c>
      <c r="C555">
        <v>275.39443999999997</v>
      </c>
      <c r="D555">
        <v>245.795288</v>
      </c>
      <c r="E555">
        <v>264.01001000000002</v>
      </c>
      <c r="F555">
        <v>264.01001000000002</v>
      </c>
      <c r="G555">
        <v>18661465873</v>
      </c>
    </row>
    <row r="556" spans="1:7">
      <c r="A556" s="1">
        <v>43602</v>
      </c>
      <c r="B556">
        <v>263.84835800000002</v>
      </c>
      <c r="C556">
        <v>266.97961400000003</v>
      </c>
      <c r="D556">
        <v>227.767426</v>
      </c>
      <c r="E556">
        <v>243.76458700000001</v>
      </c>
      <c r="F556">
        <v>243.76458700000001</v>
      </c>
      <c r="G556">
        <v>16037551694</v>
      </c>
    </row>
    <row r="557" spans="1:7">
      <c r="A557" s="1">
        <v>43603</v>
      </c>
      <c r="B557">
        <v>243.91130100000001</v>
      </c>
      <c r="C557">
        <v>246.362762</v>
      </c>
      <c r="D557">
        <v>233.09985399999999</v>
      </c>
      <c r="E557">
        <v>234.59522999999999</v>
      </c>
      <c r="F557">
        <v>234.59522999999999</v>
      </c>
      <c r="G557">
        <v>10933142646</v>
      </c>
    </row>
    <row r="558" spans="1:7">
      <c r="A558" s="1">
        <v>43604</v>
      </c>
      <c r="B558">
        <v>234.44946300000001</v>
      </c>
      <c r="C558">
        <v>263.74099699999999</v>
      </c>
      <c r="D558">
        <v>233.758667</v>
      </c>
      <c r="E558">
        <v>261.29220600000002</v>
      </c>
      <c r="F558">
        <v>261.29220600000002</v>
      </c>
      <c r="G558">
        <v>12049250894</v>
      </c>
    </row>
    <row r="559" spans="1:7">
      <c r="A559" s="1">
        <v>43605</v>
      </c>
      <c r="B559">
        <v>261.26748700000002</v>
      </c>
      <c r="C559">
        <v>261.55126999999999</v>
      </c>
      <c r="D559">
        <v>241.80365</v>
      </c>
      <c r="E559">
        <v>251.86440999999999</v>
      </c>
      <c r="F559">
        <v>251.86440999999999</v>
      </c>
      <c r="G559">
        <v>10834541285</v>
      </c>
    </row>
    <row r="560" spans="1:7">
      <c r="A560" s="1">
        <v>43606</v>
      </c>
      <c r="B560">
        <v>251.647842</v>
      </c>
      <c r="C560">
        <v>262.10754400000002</v>
      </c>
      <c r="D560">
        <v>248.196304</v>
      </c>
      <c r="E560">
        <v>255.215881</v>
      </c>
      <c r="F560">
        <v>255.215881</v>
      </c>
      <c r="G560">
        <v>11545049593</v>
      </c>
    </row>
    <row r="561" spans="1:7">
      <c r="A561" s="1">
        <v>43607</v>
      </c>
      <c r="B561">
        <v>254.995316</v>
      </c>
      <c r="C561">
        <v>258.801849</v>
      </c>
      <c r="D561">
        <v>242.73048399999999</v>
      </c>
      <c r="E561">
        <v>244.698914</v>
      </c>
      <c r="F561">
        <v>244.698914</v>
      </c>
      <c r="G561">
        <v>9818257463</v>
      </c>
    </row>
    <row r="562" spans="1:7">
      <c r="A562" s="1">
        <v>43608</v>
      </c>
      <c r="B562">
        <v>244.66511499999999</v>
      </c>
      <c r="C562">
        <v>247.61663799999999</v>
      </c>
      <c r="D562">
        <v>233.793091</v>
      </c>
      <c r="E562">
        <v>245.96566799999999</v>
      </c>
      <c r="F562">
        <v>245.96566799999999</v>
      </c>
      <c r="G562">
        <v>10671663487</v>
      </c>
    </row>
    <row r="563" spans="1:7">
      <c r="A563" s="1">
        <v>43609</v>
      </c>
      <c r="B563">
        <v>245.98709099999999</v>
      </c>
      <c r="C563">
        <v>255.25933800000001</v>
      </c>
      <c r="D563">
        <v>243.24009699999999</v>
      </c>
      <c r="E563">
        <v>249.48498499999999</v>
      </c>
      <c r="F563">
        <v>249.48498499999999</v>
      </c>
      <c r="G563">
        <v>9929433206</v>
      </c>
    </row>
    <row r="564" spans="1:7">
      <c r="A564" s="1">
        <v>43610</v>
      </c>
      <c r="B564">
        <v>249.69404599999999</v>
      </c>
      <c r="C564">
        <v>257.35684199999997</v>
      </c>
      <c r="D564">
        <v>249.08879099999999</v>
      </c>
      <c r="E564">
        <v>251.759872</v>
      </c>
      <c r="F564">
        <v>251.759872</v>
      </c>
      <c r="G564">
        <v>8924985385</v>
      </c>
    </row>
    <row r="565" spans="1:7">
      <c r="A565" s="1">
        <v>43611</v>
      </c>
      <c r="B565">
        <v>251.72479200000001</v>
      </c>
      <c r="C565">
        <v>269.16653400000001</v>
      </c>
      <c r="D565">
        <v>247.24539200000001</v>
      </c>
      <c r="E565">
        <v>267.06964099999999</v>
      </c>
      <c r="F565">
        <v>267.06964099999999</v>
      </c>
      <c r="G565">
        <v>9664267731</v>
      </c>
    </row>
    <row r="566" spans="1:7">
      <c r="A566" s="1">
        <v>43612</v>
      </c>
      <c r="B566">
        <v>267.14187600000002</v>
      </c>
      <c r="C566">
        <v>278.50726300000002</v>
      </c>
      <c r="D566">
        <v>265.44470200000001</v>
      </c>
      <c r="E566">
        <v>272.86264</v>
      </c>
      <c r="F566">
        <v>272.86264</v>
      </c>
      <c r="G566">
        <v>12074664736</v>
      </c>
    </row>
    <row r="567" spans="1:7">
      <c r="A567" s="1">
        <v>43613</v>
      </c>
      <c r="B567">
        <v>272.590485</v>
      </c>
      <c r="C567">
        <v>274.320831</v>
      </c>
      <c r="D567">
        <v>267.51437399999998</v>
      </c>
      <c r="E567">
        <v>271.76870700000001</v>
      </c>
      <c r="F567">
        <v>271.76870700000001</v>
      </c>
      <c r="G567">
        <v>10362846898</v>
      </c>
    </row>
    <row r="568" spans="1:7">
      <c r="A568" s="1">
        <v>43614</v>
      </c>
      <c r="B568">
        <v>271.77905299999998</v>
      </c>
      <c r="C568">
        <v>273.75628699999999</v>
      </c>
      <c r="D568">
        <v>263.09140000000002</v>
      </c>
      <c r="E568">
        <v>269.45568800000001</v>
      </c>
      <c r="F568">
        <v>269.45568800000001</v>
      </c>
      <c r="G568">
        <v>9819132174</v>
      </c>
    </row>
    <row r="569" spans="1:7">
      <c r="A569" s="1">
        <v>43615</v>
      </c>
      <c r="B569">
        <v>269.55187999999998</v>
      </c>
      <c r="C569">
        <v>287.20163000000002</v>
      </c>
      <c r="D569">
        <v>247.348602</v>
      </c>
      <c r="E569">
        <v>255.858948</v>
      </c>
      <c r="F569">
        <v>255.858948</v>
      </c>
      <c r="G569">
        <v>13604268584</v>
      </c>
    </row>
    <row r="570" spans="1:7">
      <c r="A570" s="1">
        <v>43616</v>
      </c>
      <c r="B570">
        <v>256.01525900000001</v>
      </c>
      <c r="C570">
        <v>268.659943</v>
      </c>
      <c r="D570">
        <v>249.11184700000001</v>
      </c>
      <c r="E570">
        <v>268.11355600000002</v>
      </c>
      <c r="F570">
        <v>268.11355600000002</v>
      </c>
      <c r="G570">
        <v>11255023515</v>
      </c>
    </row>
    <row r="571" spans="1:7">
      <c r="A571" s="1">
        <v>43617</v>
      </c>
      <c r="B571">
        <v>268.43335000000002</v>
      </c>
      <c r="C571">
        <v>273.55798299999998</v>
      </c>
      <c r="D571">
        <v>263.52459700000003</v>
      </c>
      <c r="E571">
        <v>265.39126599999997</v>
      </c>
      <c r="F571">
        <v>265.39126599999997</v>
      </c>
      <c r="G571">
        <v>9942869852</v>
      </c>
    </row>
    <row r="572" spans="1:7">
      <c r="A572" s="1">
        <v>43618</v>
      </c>
      <c r="B572">
        <v>265.51272599999999</v>
      </c>
      <c r="C572">
        <v>272.80721999999997</v>
      </c>
      <c r="D572">
        <v>265.04187000000002</v>
      </c>
      <c r="E572">
        <v>270.225525</v>
      </c>
      <c r="F572">
        <v>270.225525</v>
      </c>
      <c r="G572">
        <v>8744111713</v>
      </c>
    </row>
    <row r="573" spans="1:7">
      <c r="A573" s="1">
        <v>43619</v>
      </c>
      <c r="B573">
        <v>270.08856200000002</v>
      </c>
      <c r="C573">
        <v>270.33410600000002</v>
      </c>
      <c r="D573">
        <v>251.262192</v>
      </c>
      <c r="E573">
        <v>252.60792499999999</v>
      </c>
      <c r="F573">
        <v>252.60792499999999</v>
      </c>
      <c r="G573">
        <v>9375712917</v>
      </c>
    </row>
    <row r="574" spans="1:7">
      <c r="A574" s="1">
        <v>43620</v>
      </c>
      <c r="B574">
        <v>252.51164199999999</v>
      </c>
      <c r="C574">
        <v>252.51164199999999</v>
      </c>
      <c r="D574">
        <v>236.12721300000001</v>
      </c>
      <c r="E574">
        <v>241.33879099999999</v>
      </c>
      <c r="F574">
        <v>241.33879099999999</v>
      </c>
      <c r="G574">
        <v>10132549747</v>
      </c>
    </row>
    <row r="575" spans="1:7">
      <c r="A575" s="1">
        <v>43621</v>
      </c>
      <c r="B575">
        <v>241.49704</v>
      </c>
      <c r="C575">
        <v>248.138138</v>
      </c>
      <c r="D575">
        <v>239.98345900000001</v>
      </c>
      <c r="E575">
        <v>247.05100999999999</v>
      </c>
      <c r="F575">
        <v>247.05100999999999</v>
      </c>
      <c r="G575">
        <v>8548917062</v>
      </c>
    </row>
    <row r="576" spans="1:7">
      <c r="A576" s="1">
        <v>43622</v>
      </c>
      <c r="B576">
        <v>246.92524700000001</v>
      </c>
      <c r="C576">
        <v>249.94450399999999</v>
      </c>
      <c r="D576">
        <v>238.501114</v>
      </c>
      <c r="E576">
        <v>249.474335</v>
      </c>
      <c r="F576">
        <v>249.474335</v>
      </c>
      <c r="G576">
        <v>8265146806</v>
      </c>
    </row>
    <row r="577" spans="1:7">
      <c r="A577" s="1">
        <v>43623</v>
      </c>
      <c r="B577">
        <v>249.33528100000001</v>
      </c>
      <c r="C577">
        <v>254.352295</v>
      </c>
      <c r="D577">
        <v>246.59790000000001</v>
      </c>
      <c r="E577">
        <v>250.93035900000001</v>
      </c>
      <c r="F577">
        <v>250.93035900000001</v>
      </c>
      <c r="G577">
        <v>8379534528</v>
      </c>
    </row>
    <row r="578" spans="1:7">
      <c r="A578" s="1">
        <v>43624</v>
      </c>
      <c r="B578">
        <v>251.249313</v>
      </c>
      <c r="C578">
        <v>252.377396</v>
      </c>
      <c r="D578">
        <v>243.22911099999999</v>
      </c>
      <c r="E578">
        <v>245.73809800000001</v>
      </c>
      <c r="F578">
        <v>245.73809800000001</v>
      </c>
      <c r="G578">
        <v>7225996863</v>
      </c>
    </row>
    <row r="579" spans="1:7">
      <c r="A579" s="1">
        <v>43625</v>
      </c>
      <c r="B579">
        <v>245.540482</v>
      </c>
      <c r="C579">
        <v>245.972824</v>
      </c>
      <c r="D579">
        <v>229.257431</v>
      </c>
      <c r="E579">
        <v>233.08670000000001</v>
      </c>
      <c r="F579">
        <v>233.08670000000001</v>
      </c>
      <c r="G579">
        <v>7566421456</v>
      </c>
    </row>
    <row r="580" spans="1:7">
      <c r="A580" s="1">
        <v>43626</v>
      </c>
      <c r="B580">
        <v>232.830139</v>
      </c>
      <c r="C580">
        <v>247.66217</v>
      </c>
      <c r="D580">
        <v>229.34176600000001</v>
      </c>
      <c r="E580">
        <v>247.520126</v>
      </c>
      <c r="F580">
        <v>247.520126</v>
      </c>
      <c r="G580">
        <v>8141159848</v>
      </c>
    </row>
    <row r="581" spans="1:7">
      <c r="A581" s="1">
        <v>43627</v>
      </c>
      <c r="B581">
        <v>247.862122</v>
      </c>
      <c r="C581">
        <v>248.66258199999999</v>
      </c>
      <c r="D581">
        <v>239.82534799999999</v>
      </c>
      <c r="E581">
        <v>245.78183000000001</v>
      </c>
      <c r="F581">
        <v>245.78183000000001</v>
      </c>
      <c r="G581">
        <v>7382269700</v>
      </c>
    </row>
    <row r="582" spans="1:7">
      <c r="A582" s="1">
        <v>43628</v>
      </c>
      <c r="B582">
        <v>245.92549099999999</v>
      </c>
      <c r="C582">
        <v>261.01757800000001</v>
      </c>
      <c r="D582">
        <v>244.49131800000001</v>
      </c>
      <c r="E582">
        <v>260.90329000000003</v>
      </c>
      <c r="F582">
        <v>260.90329000000003</v>
      </c>
      <c r="G582">
        <v>8645598618</v>
      </c>
    </row>
    <row r="583" spans="1:7">
      <c r="A583" s="1">
        <v>43629</v>
      </c>
      <c r="B583">
        <v>260.91351300000002</v>
      </c>
      <c r="C583">
        <v>262.163116</v>
      </c>
      <c r="D583">
        <v>255.596283</v>
      </c>
      <c r="E583">
        <v>256.16879299999999</v>
      </c>
      <c r="F583">
        <v>256.16879299999999</v>
      </c>
      <c r="G583">
        <v>8442077836</v>
      </c>
    </row>
    <row r="584" spans="1:7">
      <c r="A584" s="1">
        <v>43630</v>
      </c>
      <c r="B584">
        <v>256.17965700000002</v>
      </c>
      <c r="C584">
        <v>265.371399</v>
      </c>
      <c r="D584">
        <v>254.14743000000001</v>
      </c>
      <c r="E584">
        <v>264.08746300000001</v>
      </c>
      <c r="F584">
        <v>264.08746300000001</v>
      </c>
      <c r="G584">
        <v>8676891267</v>
      </c>
    </row>
    <row r="585" spans="1:7">
      <c r="A585" s="1">
        <v>43631</v>
      </c>
      <c r="B585">
        <v>263.93414300000001</v>
      </c>
      <c r="C585">
        <v>271.505585</v>
      </c>
      <c r="D585">
        <v>262.121216</v>
      </c>
      <c r="E585">
        <v>269.019318</v>
      </c>
      <c r="F585">
        <v>269.019318</v>
      </c>
      <c r="G585">
        <v>8126853944</v>
      </c>
    </row>
    <row r="586" spans="1:7">
      <c r="A586" s="1">
        <v>43632</v>
      </c>
      <c r="B586">
        <v>268.90115400000002</v>
      </c>
      <c r="C586">
        <v>278.14318800000001</v>
      </c>
      <c r="D586">
        <v>265.53533900000002</v>
      </c>
      <c r="E586">
        <v>269.223206</v>
      </c>
      <c r="F586">
        <v>269.223206</v>
      </c>
      <c r="G586">
        <v>9676746453</v>
      </c>
    </row>
    <row r="587" spans="1:7">
      <c r="A587" s="1">
        <v>43633</v>
      </c>
      <c r="B587">
        <v>269.090576</v>
      </c>
      <c r="C587">
        <v>275.442566</v>
      </c>
      <c r="D587">
        <v>268.35379</v>
      </c>
      <c r="E587">
        <v>274.35110500000002</v>
      </c>
      <c r="F587">
        <v>274.35110500000002</v>
      </c>
      <c r="G587">
        <v>6009795781</v>
      </c>
    </row>
    <row r="588" spans="1:7">
      <c r="A588" s="1">
        <v>43634</v>
      </c>
      <c r="B588">
        <v>274.32025099999998</v>
      </c>
      <c r="C588">
        <v>274.32025099999998</v>
      </c>
      <c r="D588">
        <v>263.14443999999997</v>
      </c>
      <c r="E588">
        <v>265.051849</v>
      </c>
      <c r="F588">
        <v>265.051849</v>
      </c>
      <c r="G588">
        <v>6205242504</v>
      </c>
    </row>
    <row r="589" spans="1:7">
      <c r="A589" s="1">
        <v>43635</v>
      </c>
      <c r="B589">
        <v>265.05685399999999</v>
      </c>
      <c r="C589">
        <v>270.33337399999999</v>
      </c>
      <c r="D589">
        <v>264.75479100000001</v>
      </c>
      <c r="E589">
        <v>269.43179300000003</v>
      </c>
      <c r="F589">
        <v>269.43179300000003</v>
      </c>
      <c r="G589">
        <v>5516510947</v>
      </c>
    </row>
    <row r="590" spans="1:7">
      <c r="A590" s="1">
        <v>43636</v>
      </c>
      <c r="B590">
        <v>269.40786700000001</v>
      </c>
      <c r="C590">
        <v>274.07351699999998</v>
      </c>
      <c r="D590">
        <v>265.50045799999998</v>
      </c>
      <c r="E590">
        <v>271.69500699999998</v>
      </c>
      <c r="F590">
        <v>271.69500699999998</v>
      </c>
      <c r="G590">
        <v>6408981097</v>
      </c>
    </row>
    <row r="591" spans="1:7">
      <c r="A591" s="1">
        <v>43637</v>
      </c>
      <c r="B591">
        <v>271.74310300000002</v>
      </c>
      <c r="C591">
        <v>295.303314</v>
      </c>
      <c r="D591">
        <v>271.74310300000002</v>
      </c>
      <c r="E591">
        <v>294.91027800000001</v>
      </c>
      <c r="F591">
        <v>294.91027800000001</v>
      </c>
      <c r="G591">
        <v>9331694140</v>
      </c>
    </row>
    <row r="592" spans="1:7">
      <c r="A592" s="1">
        <v>43638</v>
      </c>
      <c r="B592">
        <v>295.11508199999997</v>
      </c>
      <c r="C592">
        <v>315.189728</v>
      </c>
      <c r="D592">
        <v>294.72824100000003</v>
      </c>
      <c r="E592">
        <v>309.38031000000001</v>
      </c>
      <c r="F592">
        <v>309.38031000000001</v>
      </c>
      <c r="G592">
        <v>10613731255</v>
      </c>
    </row>
    <row r="593" spans="1:7">
      <c r="A593" s="1">
        <v>43639</v>
      </c>
      <c r="B593">
        <v>309.41668700000002</v>
      </c>
      <c r="C593">
        <v>318.565674</v>
      </c>
      <c r="D593">
        <v>305.76458700000001</v>
      </c>
      <c r="E593">
        <v>307.827789</v>
      </c>
      <c r="F593">
        <v>307.827789</v>
      </c>
      <c r="G593">
        <v>8161062380</v>
      </c>
    </row>
    <row r="594" spans="1:7">
      <c r="A594" s="1">
        <v>43640</v>
      </c>
      <c r="B594">
        <v>307.72213699999998</v>
      </c>
      <c r="C594">
        <v>312.32934599999999</v>
      </c>
      <c r="D594">
        <v>299.55954000000003</v>
      </c>
      <c r="E594">
        <v>310.42468300000002</v>
      </c>
      <c r="F594">
        <v>310.42468300000002</v>
      </c>
      <c r="G594">
        <v>8205712062</v>
      </c>
    </row>
    <row r="595" spans="1:7">
      <c r="A595" s="1">
        <v>43641</v>
      </c>
      <c r="B595">
        <v>310.67861900000003</v>
      </c>
      <c r="C595">
        <v>318.12631199999998</v>
      </c>
      <c r="D595">
        <v>307.64315800000003</v>
      </c>
      <c r="E595">
        <v>318.12631199999998</v>
      </c>
      <c r="F595">
        <v>318.12631199999998</v>
      </c>
      <c r="G595">
        <v>9641764965</v>
      </c>
    </row>
    <row r="596" spans="1:7">
      <c r="A596" s="1">
        <v>43642</v>
      </c>
      <c r="B596">
        <v>317.99258400000002</v>
      </c>
      <c r="C596">
        <v>361.39868200000001</v>
      </c>
      <c r="D596">
        <v>315.95486499999998</v>
      </c>
      <c r="E596">
        <v>336.753174</v>
      </c>
      <c r="F596">
        <v>336.753174</v>
      </c>
      <c r="G596">
        <v>16437084081</v>
      </c>
    </row>
    <row r="597" spans="1:7">
      <c r="A597" s="1">
        <v>43643</v>
      </c>
      <c r="B597">
        <v>336.9599</v>
      </c>
      <c r="C597">
        <v>343.43344100000002</v>
      </c>
      <c r="D597">
        <v>278.57324199999999</v>
      </c>
      <c r="E597">
        <v>294.26763899999997</v>
      </c>
      <c r="F597">
        <v>294.26763899999997</v>
      </c>
      <c r="G597">
        <v>14038092503</v>
      </c>
    </row>
    <row r="598" spans="1:7">
      <c r="A598" s="1">
        <v>43644</v>
      </c>
      <c r="B598">
        <v>294.143036</v>
      </c>
      <c r="C598">
        <v>313.03155500000003</v>
      </c>
      <c r="D598">
        <v>292.939819</v>
      </c>
      <c r="E598">
        <v>311.22610500000002</v>
      </c>
      <c r="F598">
        <v>311.22610500000002</v>
      </c>
      <c r="G598">
        <v>11514656820</v>
      </c>
    </row>
    <row r="599" spans="1:7">
      <c r="A599" s="1">
        <v>43645</v>
      </c>
      <c r="B599">
        <v>311.284424</v>
      </c>
      <c r="C599">
        <v>322.04354899999998</v>
      </c>
      <c r="D599">
        <v>294.75384500000001</v>
      </c>
      <c r="E599">
        <v>320.058899</v>
      </c>
      <c r="F599">
        <v>320.058899</v>
      </c>
      <c r="G599">
        <v>10929374565</v>
      </c>
    </row>
    <row r="600" spans="1:7">
      <c r="A600" s="1">
        <v>43646</v>
      </c>
      <c r="B600">
        <v>319.584045</v>
      </c>
      <c r="C600">
        <v>322.789581</v>
      </c>
      <c r="D600">
        <v>290.69598400000001</v>
      </c>
      <c r="E600">
        <v>290.69598400000001</v>
      </c>
      <c r="F600">
        <v>290.69598400000001</v>
      </c>
      <c r="G600">
        <v>10303111000</v>
      </c>
    </row>
    <row r="601" spans="1:7">
      <c r="A601" s="1">
        <v>43647</v>
      </c>
      <c r="B601">
        <v>290.26849399999998</v>
      </c>
      <c r="C601">
        <v>301.02615400000002</v>
      </c>
      <c r="D601">
        <v>280.02282700000001</v>
      </c>
      <c r="E601">
        <v>293.64111300000002</v>
      </c>
      <c r="F601">
        <v>293.64111300000002</v>
      </c>
      <c r="G601">
        <v>10292223948</v>
      </c>
    </row>
    <row r="602" spans="1:7">
      <c r="A602" s="1">
        <v>43648</v>
      </c>
      <c r="B602">
        <v>293.537262</v>
      </c>
      <c r="C602">
        <v>295.65585299999998</v>
      </c>
      <c r="D602">
        <v>272.60257000000001</v>
      </c>
      <c r="E602">
        <v>291.59643599999998</v>
      </c>
      <c r="F602">
        <v>291.59643599999998</v>
      </c>
      <c r="G602">
        <v>10618413952</v>
      </c>
    </row>
    <row r="603" spans="1:7">
      <c r="A603" s="1">
        <v>43649</v>
      </c>
      <c r="B603">
        <v>291.76461799999998</v>
      </c>
      <c r="C603">
        <v>303.34204099999999</v>
      </c>
      <c r="D603">
        <v>291.40164199999998</v>
      </c>
      <c r="E603">
        <v>303.09997600000003</v>
      </c>
      <c r="F603">
        <v>303.09997600000003</v>
      </c>
      <c r="G603">
        <v>9926711979</v>
      </c>
    </row>
    <row r="604" spans="1:7">
      <c r="A604" s="1">
        <v>43650</v>
      </c>
      <c r="B604">
        <v>303.02508499999999</v>
      </c>
      <c r="C604">
        <v>303.96115099999997</v>
      </c>
      <c r="D604">
        <v>282.76574699999998</v>
      </c>
      <c r="E604">
        <v>284.52322400000003</v>
      </c>
      <c r="F604">
        <v>284.52322400000003</v>
      </c>
      <c r="G604">
        <v>8403513106</v>
      </c>
    </row>
    <row r="605" spans="1:7">
      <c r="A605" s="1">
        <v>43651</v>
      </c>
      <c r="B605">
        <v>284.38092</v>
      </c>
      <c r="C605">
        <v>293.92114299999997</v>
      </c>
      <c r="D605">
        <v>282.69470200000001</v>
      </c>
      <c r="E605">
        <v>287.99752799999999</v>
      </c>
      <c r="F605">
        <v>287.99752799999999</v>
      </c>
      <c r="G605">
        <v>8723493015</v>
      </c>
    </row>
    <row r="606" spans="1:7">
      <c r="A606" s="1">
        <v>43652</v>
      </c>
      <c r="B606">
        <v>287.89382899999998</v>
      </c>
      <c r="C606">
        <v>295.99142499999999</v>
      </c>
      <c r="D606">
        <v>286.665863</v>
      </c>
      <c r="E606">
        <v>287.54711900000001</v>
      </c>
      <c r="F606">
        <v>287.54711900000001</v>
      </c>
      <c r="G606">
        <v>7674615025</v>
      </c>
    </row>
    <row r="607" spans="1:7">
      <c r="A607" s="1">
        <v>43653</v>
      </c>
      <c r="B607">
        <v>287.60360700000001</v>
      </c>
      <c r="C607">
        <v>310.13931300000002</v>
      </c>
      <c r="D607">
        <v>286.10919200000001</v>
      </c>
      <c r="E607">
        <v>305.70056199999999</v>
      </c>
      <c r="F607">
        <v>305.70056199999999</v>
      </c>
      <c r="G607">
        <v>8119724981</v>
      </c>
    </row>
    <row r="608" spans="1:7">
      <c r="A608" s="1">
        <v>43654</v>
      </c>
      <c r="B608">
        <v>305.73477200000002</v>
      </c>
      <c r="C608">
        <v>314.26788299999998</v>
      </c>
      <c r="D608">
        <v>303.50045799999998</v>
      </c>
      <c r="E608">
        <v>313.25140399999998</v>
      </c>
      <c r="F608">
        <v>313.25140399999998</v>
      </c>
      <c r="G608">
        <v>9078905628</v>
      </c>
    </row>
    <row r="609" spans="1:7">
      <c r="A609" s="1">
        <v>43655</v>
      </c>
      <c r="B609">
        <v>313.32516500000003</v>
      </c>
      <c r="C609">
        <v>318.22311400000001</v>
      </c>
      <c r="D609">
        <v>305.28582799999998</v>
      </c>
      <c r="E609">
        <v>308.881012</v>
      </c>
      <c r="F609">
        <v>308.881012</v>
      </c>
      <c r="G609">
        <v>10055159803</v>
      </c>
    </row>
    <row r="610" spans="1:7">
      <c r="A610" s="1">
        <v>43656</v>
      </c>
      <c r="B610">
        <v>308.85128800000001</v>
      </c>
      <c r="C610">
        <v>313.069458</v>
      </c>
      <c r="D610">
        <v>285.56579599999998</v>
      </c>
      <c r="E610">
        <v>290.002319</v>
      </c>
      <c r="F610">
        <v>290.002319</v>
      </c>
      <c r="G610">
        <v>11679985167</v>
      </c>
    </row>
    <row r="611" spans="1:7">
      <c r="A611" s="1">
        <v>43657</v>
      </c>
      <c r="B611">
        <v>289.94598400000001</v>
      </c>
      <c r="C611">
        <v>290.02105699999998</v>
      </c>
      <c r="D611">
        <v>266.09466600000002</v>
      </c>
      <c r="E611">
        <v>268.70404100000002</v>
      </c>
      <c r="F611">
        <v>268.70404100000002</v>
      </c>
      <c r="G611">
        <v>10216287022</v>
      </c>
    </row>
    <row r="612" spans="1:7">
      <c r="A612" s="1">
        <v>43658</v>
      </c>
      <c r="B612">
        <v>268.69226099999997</v>
      </c>
      <c r="C612">
        <v>278.855591</v>
      </c>
      <c r="D612">
        <v>268.00003099999998</v>
      </c>
      <c r="E612">
        <v>276.276703</v>
      </c>
      <c r="F612">
        <v>276.276703</v>
      </c>
      <c r="G612">
        <v>8148936015</v>
      </c>
    </row>
    <row r="613" spans="1:7">
      <c r="A613" s="1">
        <v>43659</v>
      </c>
      <c r="B613">
        <v>276.28912400000002</v>
      </c>
      <c r="C613">
        <v>276.68524200000002</v>
      </c>
      <c r="D613">
        <v>263.06826799999999</v>
      </c>
      <c r="E613">
        <v>269.45880099999999</v>
      </c>
      <c r="F613">
        <v>269.45880099999999</v>
      </c>
      <c r="G613">
        <v>6716829429</v>
      </c>
    </row>
    <row r="614" spans="1:7">
      <c r="A614" s="1">
        <v>43660</v>
      </c>
      <c r="B614">
        <v>269.28161599999999</v>
      </c>
      <c r="C614">
        <v>269.64123499999999</v>
      </c>
      <c r="D614">
        <v>227.26921100000001</v>
      </c>
      <c r="E614">
        <v>227.57806400000001</v>
      </c>
      <c r="F614">
        <v>227.57806400000001</v>
      </c>
      <c r="G614">
        <v>8578339386</v>
      </c>
    </row>
    <row r="615" spans="1:7">
      <c r="A615" s="1">
        <v>43661</v>
      </c>
      <c r="B615">
        <v>227.965057</v>
      </c>
      <c r="C615">
        <v>235.02565000000001</v>
      </c>
      <c r="D615">
        <v>210.391266</v>
      </c>
      <c r="E615">
        <v>229.77600100000001</v>
      </c>
      <c r="F615">
        <v>229.77600100000001</v>
      </c>
      <c r="G615">
        <v>9723674244</v>
      </c>
    </row>
    <row r="616" spans="1:7">
      <c r="A616" s="1">
        <v>43662</v>
      </c>
      <c r="B616">
        <v>229.74865700000001</v>
      </c>
      <c r="C616">
        <v>234.51383999999999</v>
      </c>
      <c r="D616">
        <v>197.37789900000001</v>
      </c>
      <c r="E616">
        <v>199.18867499999999</v>
      </c>
      <c r="F616">
        <v>199.18867499999999</v>
      </c>
      <c r="G616">
        <v>9036620494</v>
      </c>
    </row>
    <row r="617" spans="1:7">
      <c r="A617" s="1">
        <v>43663</v>
      </c>
      <c r="B617">
        <v>199.066788</v>
      </c>
      <c r="C617">
        <v>217.97563199999999</v>
      </c>
      <c r="D617">
        <v>193.99041700000001</v>
      </c>
      <c r="E617">
        <v>211.48497</v>
      </c>
      <c r="F617">
        <v>211.48497</v>
      </c>
      <c r="G617">
        <v>9387747640</v>
      </c>
    </row>
    <row r="618" spans="1:7">
      <c r="A618" s="1">
        <v>43664</v>
      </c>
      <c r="B618">
        <v>211.44461100000001</v>
      </c>
      <c r="C618">
        <v>229.239395</v>
      </c>
      <c r="D618">
        <v>208.037735</v>
      </c>
      <c r="E618">
        <v>226.56616199999999</v>
      </c>
      <c r="F618">
        <v>226.56616199999999</v>
      </c>
      <c r="G618">
        <v>9327816059</v>
      </c>
    </row>
    <row r="619" spans="1:7">
      <c r="A619" s="1">
        <v>43665</v>
      </c>
      <c r="B619">
        <v>226.65770000000001</v>
      </c>
      <c r="C619">
        <v>226.94047499999999</v>
      </c>
      <c r="D619">
        <v>215.83824200000001</v>
      </c>
      <c r="E619">
        <v>221.33341999999999</v>
      </c>
      <c r="F619">
        <v>221.33341999999999</v>
      </c>
      <c r="G619">
        <v>7606433131</v>
      </c>
    </row>
    <row r="620" spans="1:7">
      <c r="A620" s="1">
        <v>43666</v>
      </c>
      <c r="B620">
        <v>221.41265899999999</v>
      </c>
      <c r="C620">
        <v>234.19845599999999</v>
      </c>
      <c r="D620">
        <v>221.18948399999999</v>
      </c>
      <c r="E620">
        <v>229.11921699999999</v>
      </c>
      <c r="F620">
        <v>229.11921699999999</v>
      </c>
      <c r="G620">
        <v>7976245988</v>
      </c>
    </row>
    <row r="621" spans="1:7">
      <c r="A621" s="1">
        <v>43667</v>
      </c>
      <c r="B621">
        <v>229.16769400000001</v>
      </c>
      <c r="C621">
        <v>229.86166399999999</v>
      </c>
      <c r="D621">
        <v>219.02775600000001</v>
      </c>
      <c r="E621">
        <v>225.63076799999999</v>
      </c>
      <c r="F621">
        <v>225.63076799999999</v>
      </c>
      <c r="G621">
        <v>6685082868</v>
      </c>
    </row>
    <row r="622" spans="1:7">
      <c r="A622" s="1">
        <v>43668</v>
      </c>
      <c r="B622">
        <v>225.698654</v>
      </c>
      <c r="C622">
        <v>226.86257900000001</v>
      </c>
      <c r="D622">
        <v>213.44837999999999</v>
      </c>
      <c r="E622">
        <v>217.560013</v>
      </c>
      <c r="F622">
        <v>217.560013</v>
      </c>
      <c r="G622">
        <v>6338843919</v>
      </c>
    </row>
    <row r="623" spans="1:7">
      <c r="A623" s="1">
        <v>43669</v>
      </c>
      <c r="B623">
        <v>217.568466</v>
      </c>
      <c r="C623">
        <v>218.51805100000001</v>
      </c>
      <c r="D623">
        <v>209.63812300000001</v>
      </c>
      <c r="E623">
        <v>212.72851600000001</v>
      </c>
      <c r="F623">
        <v>212.72851600000001</v>
      </c>
      <c r="G623">
        <v>6976091534</v>
      </c>
    </row>
    <row r="624" spans="1:7">
      <c r="A624" s="1">
        <v>43670</v>
      </c>
      <c r="B624">
        <v>212.55381800000001</v>
      </c>
      <c r="C624">
        <v>217.53543099999999</v>
      </c>
      <c r="D624">
        <v>203.89340200000001</v>
      </c>
      <c r="E624">
        <v>217.04637099999999</v>
      </c>
      <c r="F624">
        <v>217.04637099999999</v>
      </c>
      <c r="G624">
        <v>7168982843</v>
      </c>
    </row>
    <row r="625" spans="1:7">
      <c r="A625" s="1">
        <v>43671</v>
      </c>
      <c r="B625">
        <v>216.96911600000001</v>
      </c>
      <c r="C625">
        <v>224.25419600000001</v>
      </c>
      <c r="D625">
        <v>216.13514699999999</v>
      </c>
      <c r="E625">
        <v>219.61799600000001</v>
      </c>
      <c r="F625">
        <v>219.61799600000001</v>
      </c>
      <c r="G625">
        <v>6731281160</v>
      </c>
    </row>
    <row r="626" spans="1:7">
      <c r="A626" s="1">
        <v>43672</v>
      </c>
      <c r="B626">
        <v>219.628128</v>
      </c>
      <c r="C626">
        <v>220.236389</v>
      </c>
      <c r="D626">
        <v>214.125687</v>
      </c>
      <c r="E626">
        <v>219.62960799999999</v>
      </c>
      <c r="F626">
        <v>219.62960799999999</v>
      </c>
      <c r="G626">
        <v>5729852178</v>
      </c>
    </row>
    <row r="627" spans="1:7">
      <c r="A627" s="1">
        <v>43673</v>
      </c>
      <c r="B627">
        <v>219.61762999999999</v>
      </c>
      <c r="C627">
        <v>223.517258</v>
      </c>
      <c r="D627">
        <v>204.903931</v>
      </c>
      <c r="E627">
        <v>207.40831</v>
      </c>
      <c r="F627">
        <v>207.40831</v>
      </c>
      <c r="G627">
        <v>6257703908</v>
      </c>
    </row>
    <row r="628" spans="1:7">
      <c r="A628" s="1">
        <v>43674</v>
      </c>
      <c r="B628">
        <v>207.41377299999999</v>
      </c>
      <c r="C628">
        <v>212.04184000000001</v>
      </c>
      <c r="D628">
        <v>202.25289900000001</v>
      </c>
      <c r="E628">
        <v>211.186554</v>
      </c>
      <c r="F628">
        <v>211.186554</v>
      </c>
      <c r="G628">
        <v>5504887934</v>
      </c>
    </row>
    <row r="629" spans="1:7">
      <c r="A629" s="1">
        <v>43675</v>
      </c>
      <c r="B629">
        <v>211.12365700000001</v>
      </c>
      <c r="C629">
        <v>213.932053</v>
      </c>
      <c r="D629">
        <v>208.76431299999999</v>
      </c>
      <c r="E629">
        <v>211.26805100000001</v>
      </c>
      <c r="F629">
        <v>211.26805100000001</v>
      </c>
      <c r="G629">
        <v>5485190664</v>
      </c>
    </row>
    <row r="630" spans="1:7">
      <c r="A630" s="1">
        <v>43676</v>
      </c>
      <c r="B630">
        <v>211.339203</v>
      </c>
      <c r="C630">
        <v>213.61407500000001</v>
      </c>
      <c r="D630">
        <v>206.867615</v>
      </c>
      <c r="E630">
        <v>210.52259799999999</v>
      </c>
      <c r="F630">
        <v>210.52259799999999</v>
      </c>
      <c r="G630">
        <v>5489918859</v>
      </c>
    </row>
    <row r="631" spans="1:7">
      <c r="A631" s="1">
        <v>43677</v>
      </c>
      <c r="B631">
        <v>210.49241599999999</v>
      </c>
      <c r="C631">
        <v>218.654144</v>
      </c>
      <c r="D631">
        <v>210.43791200000001</v>
      </c>
      <c r="E631">
        <v>218.654144</v>
      </c>
      <c r="F631">
        <v>218.654144</v>
      </c>
      <c r="G631">
        <v>6003828340</v>
      </c>
    </row>
    <row r="632" spans="1:7">
      <c r="A632" s="1">
        <v>43678</v>
      </c>
      <c r="B632">
        <v>218.554596</v>
      </c>
      <c r="C632">
        <v>218.81265300000001</v>
      </c>
      <c r="D632">
        <v>212.91450499999999</v>
      </c>
      <c r="E632">
        <v>217.80844099999999</v>
      </c>
      <c r="F632">
        <v>217.80844099999999</v>
      </c>
      <c r="G632">
        <v>5965442642</v>
      </c>
    </row>
    <row r="633" spans="1:7">
      <c r="A633" s="1">
        <v>43679</v>
      </c>
      <c r="B633">
        <v>217.88445999999999</v>
      </c>
      <c r="C633">
        <v>222.182571</v>
      </c>
      <c r="D633">
        <v>215.97583</v>
      </c>
      <c r="E633">
        <v>217.871567</v>
      </c>
      <c r="F633">
        <v>217.871567</v>
      </c>
      <c r="G633">
        <v>6159440229</v>
      </c>
    </row>
    <row r="634" spans="1:7">
      <c r="A634" s="1">
        <v>43680</v>
      </c>
      <c r="B634">
        <v>217.895554</v>
      </c>
      <c r="C634">
        <v>224.62323000000001</v>
      </c>
      <c r="D634">
        <v>217.33174099999999</v>
      </c>
      <c r="E634">
        <v>222.490341</v>
      </c>
      <c r="F634">
        <v>222.490341</v>
      </c>
      <c r="G634">
        <v>5697798687</v>
      </c>
    </row>
    <row r="635" spans="1:7">
      <c r="A635" s="1">
        <v>43681</v>
      </c>
      <c r="B635">
        <v>222.58081100000001</v>
      </c>
      <c r="C635">
        <v>224.227295</v>
      </c>
      <c r="D635">
        <v>218.49217200000001</v>
      </c>
      <c r="E635">
        <v>222.669724</v>
      </c>
      <c r="F635">
        <v>222.669724</v>
      </c>
      <c r="G635">
        <v>5238542572</v>
      </c>
    </row>
    <row r="636" spans="1:7">
      <c r="A636" s="1">
        <v>43682</v>
      </c>
      <c r="B636">
        <v>222.650879</v>
      </c>
      <c r="C636">
        <v>235.63528400000001</v>
      </c>
      <c r="D636">
        <v>222.603882</v>
      </c>
      <c r="E636">
        <v>234.21502699999999</v>
      </c>
      <c r="F636">
        <v>234.21502699999999</v>
      </c>
      <c r="G636">
        <v>7765060287</v>
      </c>
    </row>
    <row r="637" spans="1:7">
      <c r="A637" s="1">
        <v>43683</v>
      </c>
      <c r="B637">
        <v>234.24558999999999</v>
      </c>
      <c r="C637">
        <v>239.115906</v>
      </c>
      <c r="D637">
        <v>223.55117799999999</v>
      </c>
      <c r="E637">
        <v>226.020645</v>
      </c>
      <c r="F637">
        <v>226.020645</v>
      </c>
      <c r="G637">
        <v>7647742672</v>
      </c>
    </row>
    <row r="638" spans="1:7">
      <c r="A638" s="1">
        <v>43684</v>
      </c>
      <c r="B638">
        <v>225.92529300000001</v>
      </c>
      <c r="C638">
        <v>229.65656999999999</v>
      </c>
      <c r="D638">
        <v>222.775452</v>
      </c>
      <c r="E638">
        <v>226.391006</v>
      </c>
      <c r="F638">
        <v>226.391006</v>
      </c>
      <c r="G638">
        <v>7020342210</v>
      </c>
    </row>
    <row r="639" spans="1:7">
      <c r="A639" s="1">
        <v>43685</v>
      </c>
      <c r="B639">
        <v>226.51847799999999</v>
      </c>
      <c r="C639">
        <v>226.774719</v>
      </c>
      <c r="D639">
        <v>216.51625100000001</v>
      </c>
      <c r="E639">
        <v>220.94186400000001</v>
      </c>
      <c r="F639">
        <v>220.94186400000001</v>
      </c>
      <c r="G639">
        <v>6713525644</v>
      </c>
    </row>
    <row r="640" spans="1:7">
      <c r="A640" s="1">
        <v>43686</v>
      </c>
      <c r="B640">
        <v>220.908646</v>
      </c>
      <c r="C640">
        <v>221.36433400000001</v>
      </c>
      <c r="D640">
        <v>208.24597199999999</v>
      </c>
      <c r="E640">
        <v>210.48890700000001</v>
      </c>
      <c r="F640">
        <v>210.48890700000001</v>
      </c>
      <c r="G640">
        <v>6964818795</v>
      </c>
    </row>
    <row r="641" spans="1:7">
      <c r="A641" s="1">
        <v>43687</v>
      </c>
      <c r="B641">
        <v>210.53016700000001</v>
      </c>
      <c r="C641">
        <v>213.73483300000001</v>
      </c>
      <c r="D641">
        <v>203.79310599999999</v>
      </c>
      <c r="E641">
        <v>206.73353599999999</v>
      </c>
      <c r="F641">
        <v>206.73353599999999</v>
      </c>
      <c r="G641">
        <v>6584748527</v>
      </c>
    </row>
    <row r="642" spans="1:7">
      <c r="A642" s="1">
        <v>43688</v>
      </c>
      <c r="B642">
        <v>206.73223899999999</v>
      </c>
      <c r="C642">
        <v>216.598648</v>
      </c>
      <c r="D642">
        <v>206.51080300000001</v>
      </c>
      <c r="E642">
        <v>216.09286499999999</v>
      </c>
      <c r="F642">
        <v>216.09286499999999</v>
      </c>
      <c r="G642">
        <v>6440605605</v>
      </c>
    </row>
    <row r="643" spans="1:7">
      <c r="A643" s="1">
        <v>43689</v>
      </c>
      <c r="B643">
        <v>216.05590799999999</v>
      </c>
      <c r="C643">
        <v>216.142563</v>
      </c>
      <c r="D643">
        <v>210.94648699999999</v>
      </c>
      <c r="E643">
        <v>211.288071</v>
      </c>
      <c r="F643">
        <v>211.288071</v>
      </c>
      <c r="G643">
        <v>5674315559</v>
      </c>
    </row>
    <row r="644" spans="1:7">
      <c r="A644" s="1">
        <v>43690</v>
      </c>
      <c r="B644">
        <v>211.34269699999999</v>
      </c>
      <c r="C644">
        <v>211.38441499999999</v>
      </c>
      <c r="D644">
        <v>205.42250100000001</v>
      </c>
      <c r="E644">
        <v>208.709045</v>
      </c>
      <c r="F644">
        <v>208.709045</v>
      </c>
      <c r="G644">
        <v>5946313205</v>
      </c>
    </row>
    <row r="645" spans="1:7">
      <c r="A645" s="1">
        <v>43691</v>
      </c>
      <c r="B645">
        <v>208.60398900000001</v>
      </c>
      <c r="C645">
        <v>209.06643700000001</v>
      </c>
      <c r="D645">
        <v>186.33192399999999</v>
      </c>
      <c r="E645">
        <v>186.607742</v>
      </c>
      <c r="F645">
        <v>186.607742</v>
      </c>
      <c r="G645">
        <v>7444456154</v>
      </c>
    </row>
    <row r="646" spans="1:7">
      <c r="A646" s="1">
        <v>43692</v>
      </c>
      <c r="B646">
        <v>186.683502</v>
      </c>
      <c r="C646">
        <v>189.46215799999999</v>
      </c>
      <c r="D646">
        <v>178.142563</v>
      </c>
      <c r="E646">
        <v>188.50206</v>
      </c>
      <c r="F646">
        <v>188.50206</v>
      </c>
      <c r="G646">
        <v>8197244441</v>
      </c>
    </row>
    <row r="647" spans="1:7">
      <c r="A647" s="1">
        <v>43693</v>
      </c>
      <c r="B647">
        <v>188.64425700000001</v>
      </c>
      <c r="C647">
        <v>188.90559400000001</v>
      </c>
      <c r="D647">
        <v>180.38484199999999</v>
      </c>
      <c r="E647">
        <v>185.440079</v>
      </c>
      <c r="F647">
        <v>185.440079</v>
      </c>
      <c r="G647">
        <v>7133915837</v>
      </c>
    </row>
    <row r="648" spans="1:7">
      <c r="A648" s="1">
        <v>43694</v>
      </c>
      <c r="B648">
        <v>185.53166200000001</v>
      </c>
      <c r="C648">
        <v>186.70313999999999</v>
      </c>
      <c r="D648">
        <v>182.593887</v>
      </c>
      <c r="E648">
        <v>185.68768299999999</v>
      </c>
      <c r="F648">
        <v>185.68768299999999</v>
      </c>
      <c r="G648">
        <v>5512696513</v>
      </c>
    </row>
    <row r="649" spans="1:7">
      <c r="A649" s="1">
        <v>43695</v>
      </c>
      <c r="B649">
        <v>185.841095</v>
      </c>
      <c r="C649">
        <v>197.522491</v>
      </c>
      <c r="D649">
        <v>183.69224500000001</v>
      </c>
      <c r="E649">
        <v>194.49352999999999</v>
      </c>
      <c r="F649">
        <v>194.49352999999999</v>
      </c>
      <c r="G649">
        <v>5969012024</v>
      </c>
    </row>
    <row r="650" spans="1:7">
      <c r="A650" s="1">
        <v>43696</v>
      </c>
      <c r="B650">
        <v>194.55602999999999</v>
      </c>
      <c r="C650">
        <v>203.56014999999999</v>
      </c>
      <c r="D650">
        <v>193.10824600000001</v>
      </c>
      <c r="E650">
        <v>203.09193400000001</v>
      </c>
      <c r="F650">
        <v>203.09193400000001</v>
      </c>
      <c r="G650">
        <v>6145148692</v>
      </c>
    </row>
    <row r="651" spans="1:7">
      <c r="A651" s="1">
        <v>43697</v>
      </c>
      <c r="B651">
        <v>202.813141</v>
      </c>
      <c r="C651">
        <v>203.01599100000001</v>
      </c>
      <c r="D651">
        <v>195.61953700000001</v>
      </c>
      <c r="E651">
        <v>196.565414</v>
      </c>
      <c r="F651">
        <v>196.565414</v>
      </c>
      <c r="G651">
        <v>6408417610</v>
      </c>
    </row>
    <row r="652" spans="1:7">
      <c r="A652" s="1">
        <v>43698</v>
      </c>
      <c r="B652">
        <v>196.621689</v>
      </c>
      <c r="C652">
        <v>197.027435</v>
      </c>
      <c r="D652">
        <v>182.689178</v>
      </c>
      <c r="E652">
        <v>186.89163199999999</v>
      </c>
      <c r="F652">
        <v>186.89163199999999</v>
      </c>
      <c r="G652">
        <v>7775772700</v>
      </c>
    </row>
    <row r="653" spans="1:7">
      <c r="A653" s="1">
        <v>43699</v>
      </c>
      <c r="B653">
        <v>186.941238</v>
      </c>
      <c r="C653">
        <v>194.41551200000001</v>
      </c>
      <c r="D653">
        <v>183.38452100000001</v>
      </c>
      <c r="E653">
        <v>191.33291600000001</v>
      </c>
      <c r="F653">
        <v>191.33291600000001</v>
      </c>
      <c r="G653">
        <v>7569043874</v>
      </c>
    </row>
    <row r="654" spans="1:7">
      <c r="A654" s="1">
        <v>43700</v>
      </c>
      <c r="B654">
        <v>191.10687300000001</v>
      </c>
      <c r="C654">
        <v>195.90649400000001</v>
      </c>
      <c r="D654">
        <v>189.56231700000001</v>
      </c>
      <c r="E654">
        <v>194.70620700000001</v>
      </c>
      <c r="F654">
        <v>194.70620700000001</v>
      </c>
      <c r="G654">
        <v>6658162377</v>
      </c>
    </row>
    <row r="655" spans="1:7">
      <c r="A655" s="1">
        <v>43701</v>
      </c>
      <c r="B655">
        <v>194.67163099999999</v>
      </c>
      <c r="C655">
        <v>194.784988</v>
      </c>
      <c r="D655">
        <v>187.62725800000001</v>
      </c>
      <c r="E655">
        <v>191.28956600000001</v>
      </c>
      <c r="F655">
        <v>191.28956600000001</v>
      </c>
      <c r="G655">
        <v>6249737982</v>
      </c>
    </row>
    <row r="656" spans="1:7">
      <c r="A656" s="1">
        <v>43702</v>
      </c>
      <c r="B656">
        <v>191.23478700000001</v>
      </c>
      <c r="C656">
        <v>192.16333</v>
      </c>
      <c r="D656">
        <v>184.964752</v>
      </c>
      <c r="E656">
        <v>186.84239199999999</v>
      </c>
      <c r="F656">
        <v>186.84239199999999</v>
      </c>
      <c r="G656">
        <v>5826017143</v>
      </c>
    </row>
    <row r="657" spans="1:7">
      <c r="A657" s="1">
        <v>43703</v>
      </c>
      <c r="B657">
        <v>186.73554999999999</v>
      </c>
      <c r="C657">
        <v>193.442184</v>
      </c>
      <c r="D657">
        <v>186.73554999999999</v>
      </c>
      <c r="E657">
        <v>188.929382</v>
      </c>
      <c r="F657">
        <v>188.929382</v>
      </c>
      <c r="G657">
        <v>7207986636</v>
      </c>
    </row>
    <row r="658" spans="1:7">
      <c r="A658" s="1">
        <v>43704</v>
      </c>
      <c r="B658">
        <v>188.95005800000001</v>
      </c>
      <c r="C658">
        <v>188.96318099999999</v>
      </c>
      <c r="D658">
        <v>185.47293099999999</v>
      </c>
      <c r="E658">
        <v>187.51666299999999</v>
      </c>
      <c r="F658">
        <v>187.51666299999999</v>
      </c>
      <c r="G658">
        <v>6042327402</v>
      </c>
    </row>
    <row r="659" spans="1:7">
      <c r="A659" s="1">
        <v>43705</v>
      </c>
      <c r="B659">
        <v>187.495499</v>
      </c>
      <c r="C659">
        <v>187.93087800000001</v>
      </c>
      <c r="D659">
        <v>172.185608</v>
      </c>
      <c r="E659">
        <v>173.88996900000001</v>
      </c>
      <c r="F659">
        <v>173.88996900000001</v>
      </c>
      <c r="G659">
        <v>6696604087</v>
      </c>
    </row>
    <row r="660" spans="1:7">
      <c r="A660" s="1">
        <v>43706</v>
      </c>
      <c r="B660">
        <v>173.95869400000001</v>
      </c>
      <c r="C660">
        <v>173.996399</v>
      </c>
      <c r="D660">
        <v>167.17089799999999</v>
      </c>
      <c r="E660">
        <v>169.516739</v>
      </c>
      <c r="F660">
        <v>169.516739</v>
      </c>
      <c r="G660">
        <v>7129569083</v>
      </c>
    </row>
    <row r="661" spans="1:7">
      <c r="A661" s="1">
        <v>43707</v>
      </c>
      <c r="B661">
        <v>169.48928799999999</v>
      </c>
      <c r="C661">
        <v>170.77351400000001</v>
      </c>
      <c r="D661">
        <v>167.07141100000001</v>
      </c>
      <c r="E661">
        <v>168.834869</v>
      </c>
      <c r="F661">
        <v>168.834869</v>
      </c>
      <c r="G661">
        <v>5776520220</v>
      </c>
    </row>
    <row r="662" spans="1:7">
      <c r="A662" s="1">
        <v>43708</v>
      </c>
      <c r="B662">
        <v>168.88789399999999</v>
      </c>
      <c r="C662">
        <v>174.32397499999999</v>
      </c>
      <c r="D662">
        <v>167.802582</v>
      </c>
      <c r="E662">
        <v>172.46978799999999</v>
      </c>
      <c r="F662">
        <v>172.46978799999999</v>
      </c>
      <c r="G662">
        <v>5830212249</v>
      </c>
    </row>
    <row r="663" spans="1:7">
      <c r="A663" s="1">
        <v>43709</v>
      </c>
      <c r="B663">
        <v>172.458405</v>
      </c>
      <c r="C663">
        <v>173.696854</v>
      </c>
      <c r="D663">
        <v>169.53128100000001</v>
      </c>
      <c r="E663">
        <v>171.629425</v>
      </c>
      <c r="F663">
        <v>171.629425</v>
      </c>
      <c r="G663">
        <v>5554799576</v>
      </c>
    </row>
    <row r="664" spans="1:7">
      <c r="A664" s="1">
        <v>43710</v>
      </c>
      <c r="B664">
        <v>171.69760099999999</v>
      </c>
      <c r="C664">
        <v>180.145218</v>
      </c>
      <c r="D664">
        <v>170.45169100000001</v>
      </c>
      <c r="E664">
        <v>178.347351</v>
      </c>
      <c r="F664">
        <v>178.347351</v>
      </c>
      <c r="G664">
        <v>6503447137</v>
      </c>
    </row>
    <row r="665" spans="1:7">
      <c r="A665" s="1">
        <v>43711</v>
      </c>
      <c r="B665">
        <v>178.35775799999999</v>
      </c>
      <c r="C665">
        <v>182.347992</v>
      </c>
      <c r="D665">
        <v>175.970169</v>
      </c>
      <c r="E665">
        <v>179.49932899999999</v>
      </c>
      <c r="F665">
        <v>179.49932899999999</v>
      </c>
      <c r="G665">
        <v>6962728938</v>
      </c>
    </row>
    <row r="666" spans="1:7">
      <c r="A666" s="1">
        <v>43712</v>
      </c>
      <c r="B666">
        <v>179.49198899999999</v>
      </c>
      <c r="C666">
        <v>180.13659699999999</v>
      </c>
      <c r="D666">
        <v>175.32536300000001</v>
      </c>
      <c r="E666">
        <v>175.99288899999999</v>
      </c>
      <c r="F666">
        <v>175.99288899999999</v>
      </c>
      <c r="G666">
        <v>5938120494</v>
      </c>
    </row>
    <row r="667" spans="1:7">
      <c r="A667" s="1">
        <v>43713</v>
      </c>
      <c r="B667">
        <v>175.96627799999999</v>
      </c>
      <c r="C667">
        <v>176.16390999999999</v>
      </c>
      <c r="D667">
        <v>171.746826</v>
      </c>
      <c r="E667">
        <v>174.21713299999999</v>
      </c>
      <c r="F667">
        <v>174.21713299999999</v>
      </c>
      <c r="G667">
        <v>5589476516</v>
      </c>
    </row>
    <row r="668" spans="1:7">
      <c r="A668" s="1">
        <v>43714</v>
      </c>
      <c r="B668">
        <v>174.17222599999999</v>
      </c>
      <c r="C668">
        <v>177.718704</v>
      </c>
      <c r="D668">
        <v>168.341339</v>
      </c>
      <c r="E668">
        <v>169.956177</v>
      </c>
      <c r="F668">
        <v>169.956177</v>
      </c>
      <c r="G668">
        <v>6797611878</v>
      </c>
    </row>
    <row r="669" spans="1:7">
      <c r="A669" s="1">
        <v>43715</v>
      </c>
      <c r="B669">
        <v>169.955276</v>
      </c>
      <c r="C669">
        <v>180.851608</v>
      </c>
      <c r="D669">
        <v>169.44412199999999</v>
      </c>
      <c r="E669">
        <v>178.262619</v>
      </c>
      <c r="F669">
        <v>178.262619</v>
      </c>
      <c r="G669">
        <v>6791531342</v>
      </c>
    </row>
    <row r="670" spans="1:7">
      <c r="A670" s="1">
        <v>43716</v>
      </c>
      <c r="B670">
        <v>178.28259299999999</v>
      </c>
      <c r="C670">
        <v>182.977081</v>
      </c>
      <c r="D670">
        <v>178.14250200000001</v>
      </c>
      <c r="E670">
        <v>181.35552999999999</v>
      </c>
      <c r="F670">
        <v>181.35552999999999</v>
      </c>
      <c r="G670">
        <v>6472677266</v>
      </c>
    </row>
    <row r="671" spans="1:7">
      <c r="A671" s="1">
        <v>43717</v>
      </c>
      <c r="B671">
        <v>181.36248800000001</v>
      </c>
      <c r="C671">
        <v>184.14946</v>
      </c>
      <c r="D671">
        <v>177.41935699999999</v>
      </c>
      <c r="E671">
        <v>181.14946</v>
      </c>
      <c r="F671">
        <v>181.14946</v>
      </c>
      <c r="G671">
        <v>7232938985</v>
      </c>
    </row>
    <row r="672" spans="1:7">
      <c r="A672" s="1">
        <v>43718</v>
      </c>
      <c r="B672">
        <v>181.21284499999999</v>
      </c>
      <c r="C672">
        <v>184.06343100000001</v>
      </c>
      <c r="D672">
        <v>178.122421</v>
      </c>
      <c r="E672">
        <v>179.78717</v>
      </c>
      <c r="F672">
        <v>179.78717</v>
      </c>
      <c r="G672">
        <v>6291476772</v>
      </c>
    </row>
    <row r="673" spans="1:7">
      <c r="A673" s="1">
        <v>43719</v>
      </c>
      <c r="B673">
        <v>179.839493</v>
      </c>
      <c r="C673">
        <v>181.757462</v>
      </c>
      <c r="D673">
        <v>176.50091599999999</v>
      </c>
      <c r="E673">
        <v>178.725494</v>
      </c>
      <c r="F673">
        <v>178.725494</v>
      </c>
      <c r="G673">
        <v>7157139035</v>
      </c>
    </row>
    <row r="674" spans="1:7">
      <c r="A674" s="1">
        <v>43720</v>
      </c>
      <c r="B674">
        <v>178.80377200000001</v>
      </c>
      <c r="C674">
        <v>181.99856600000001</v>
      </c>
      <c r="D674">
        <v>177.84732099999999</v>
      </c>
      <c r="E674">
        <v>181.016098</v>
      </c>
      <c r="F674">
        <v>181.016098</v>
      </c>
      <c r="G674">
        <v>5838605477</v>
      </c>
    </row>
    <row r="675" spans="1:7">
      <c r="A675" s="1">
        <v>43721</v>
      </c>
      <c r="B675">
        <v>180.97558599999999</v>
      </c>
      <c r="C675">
        <v>181.49829099999999</v>
      </c>
      <c r="D675">
        <v>178.58204699999999</v>
      </c>
      <c r="E675">
        <v>181.10972599999999</v>
      </c>
      <c r="F675">
        <v>181.10972599999999</v>
      </c>
      <c r="G675">
        <v>5955041237</v>
      </c>
    </row>
    <row r="676" spans="1:7">
      <c r="A676" s="1">
        <v>43722</v>
      </c>
      <c r="B676">
        <v>181.32157900000001</v>
      </c>
      <c r="C676">
        <v>188.44693000000001</v>
      </c>
      <c r="D676">
        <v>180.372208</v>
      </c>
      <c r="E676">
        <v>188.105515</v>
      </c>
      <c r="F676">
        <v>188.105515</v>
      </c>
      <c r="G676">
        <v>6500686511</v>
      </c>
    </row>
    <row r="677" spans="1:7">
      <c r="A677" s="1">
        <v>43723</v>
      </c>
      <c r="B677">
        <v>188.06843599999999</v>
      </c>
      <c r="C677">
        <v>190.399338</v>
      </c>
      <c r="D677">
        <v>186.447327</v>
      </c>
      <c r="E677">
        <v>189.78912399999999</v>
      </c>
      <c r="F677">
        <v>189.78912399999999</v>
      </c>
      <c r="G677">
        <v>6222874780</v>
      </c>
    </row>
    <row r="678" spans="1:7">
      <c r="A678" s="1">
        <v>43724</v>
      </c>
      <c r="B678">
        <v>189.68933100000001</v>
      </c>
      <c r="C678">
        <v>198.204971</v>
      </c>
      <c r="D678">
        <v>189.68933100000001</v>
      </c>
      <c r="E678">
        <v>197.11317399999999</v>
      </c>
      <c r="F678">
        <v>197.11317399999999</v>
      </c>
      <c r="G678">
        <v>8242029488</v>
      </c>
    </row>
    <row r="679" spans="1:7">
      <c r="A679" s="1">
        <v>43725</v>
      </c>
      <c r="B679">
        <v>197.11476099999999</v>
      </c>
      <c r="C679">
        <v>213.73194899999999</v>
      </c>
      <c r="D679">
        <v>196.715485</v>
      </c>
      <c r="E679">
        <v>208.60874899999999</v>
      </c>
      <c r="F679">
        <v>208.60874899999999</v>
      </c>
      <c r="G679">
        <v>10232590812</v>
      </c>
    </row>
    <row r="680" spans="1:7">
      <c r="A680" s="1">
        <v>43726</v>
      </c>
      <c r="B680">
        <v>208.05059800000001</v>
      </c>
      <c r="C680">
        <v>216.711502</v>
      </c>
      <c r="D680">
        <v>208.05059800000001</v>
      </c>
      <c r="E680">
        <v>211.393036</v>
      </c>
      <c r="F680">
        <v>211.393036</v>
      </c>
      <c r="G680">
        <v>9194634557</v>
      </c>
    </row>
    <row r="681" spans="1:7">
      <c r="A681" s="1">
        <v>43727</v>
      </c>
      <c r="B681">
        <v>211.24723800000001</v>
      </c>
      <c r="C681">
        <v>222.871689</v>
      </c>
      <c r="D681">
        <v>204.685776</v>
      </c>
      <c r="E681">
        <v>221.28085300000001</v>
      </c>
      <c r="F681">
        <v>221.28085300000001</v>
      </c>
      <c r="G681">
        <v>10620070913</v>
      </c>
    </row>
    <row r="682" spans="1:7">
      <c r="A682" s="1">
        <v>43728</v>
      </c>
      <c r="B682">
        <v>221.069626</v>
      </c>
      <c r="C682">
        <v>221.598557</v>
      </c>
      <c r="D682">
        <v>215.159637</v>
      </c>
      <c r="E682">
        <v>218.050049</v>
      </c>
      <c r="F682">
        <v>218.050049</v>
      </c>
      <c r="G682">
        <v>8027974273</v>
      </c>
    </row>
    <row r="683" spans="1:7">
      <c r="A683" s="1">
        <v>43729</v>
      </c>
      <c r="B683">
        <v>217.89738500000001</v>
      </c>
      <c r="C683">
        <v>220.95829800000001</v>
      </c>
      <c r="D683">
        <v>215.000168</v>
      </c>
      <c r="E683">
        <v>215.51620500000001</v>
      </c>
      <c r="F683">
        <v>215.51620500000001</v>
      </c>
      <c r="G683">
        <v>7743309778</v>
      </c>
    </row>
    <row r="684" spans="1:7">
      <c r="A684" s="1">
        <v>43730</v>
      </c>
      <c r="B684">
        <v>215.486557</v>
      </c>
      <c r="C684">
        <v>216.086243</v>
      </c>
      <c r="D684">
        <v>207.64492799999999</v>
      </c>
      <c r="E684">
        <v>211.54537999999999</v>
      </c>
      <c r="F684">
        <v>211.54537999999999</v>
      </c>
      <c r="G684">
        <v>7812854576</v>
      </c>
    </row>
    <row r="685" spans="1:7">
      <c r="A685" s="1">
        <v>43731</v>
      </c>
      <c r="B685">
        <v>211.713211</v>
      </c>
      <c r="C685">
        <v>211.84051500000001</v>
      </c>
      <c r="D685">
        <v>201.887238</v>
      </c>
      <c r="E685">
        <v>201.92131000000001</v>
      </c>
      <c r="F685">
        <v>201.92131000000001</v>
      </c>
      <c r="G685">
        <v>7494673136</v>
      </c>
    </row>
    <row r="686" spans="1:7">
      <c r="A686" s="1">
        <v>43732</v>
      </c>
      <c r="B686">
        <v>201.84208699999999</v>
      </c>
      <c r="C686">
        <v>203.50054900000001</v>
      </c>
      <c r="D686">
        <v>162.72778299999999</v>
      </c>
      <c r="E686">
        <v>168.11073300000001</v>
      </c>
      <c r="F686">
        <v>168.11073300000001</v>
      </c>
      <c r="G686">
        <v>11757739233</v>
      </c>
    </row>
    <row r="687" spans="1:7">
      <c r="A687" s="1">
        <v>43733</v>
      </c>
      <c r="B687">
        <v>168.13357500000001</v>
      </c>
      <c r="C687">
        <v>174.71977200000001</v>
      </c>
      <c r="D687">
        <v>164.91348300000001</v>
      </c>
      <c r="E687">
        <v>170.89269999999999</v>
      </c>
      <c r="F687">
        <v>170.89269999999999</v>
      </c>
      <c r="G687">
        <v>9766632018</v>
      </c>
    </row>
    <row r="688" spans="1:7">
      <c r="A688" s="1">
        <v>43734</v>
      </c>
      <c r="B688">
        <v>170.756912</v>
      </c>
      <c r="C688">
        <v>171.69264200000001</v>
      </c>
      <c r="D688">
        <v>157.130325</v>
      </c>
      <c r="E688">
        <v>166.727127</v>
      </c>
      <c r="F688">
        <v>166.727127</v>
      </c>
      <c r="G688">
        <v>7848286154</v>
      </c>
    </row>
    <row r="689" spans="1:7">
      <c r="A689" s="1">
        <v>43735</v>
      </c>
      <c r="B689">
        <v>166.651703</v>
      </c>
      <c r="C689">
        <v>175.61077900000001</v>
      </c>
      <c r="D689">
        <v>163.20950300000001</v>
      </c>
      <c r="E689">
        <v>174.71099899999999</v>
      </c>
      <c r="F689">
        <v>174.71099899999999</v>
      </c>
      <c r="G689">
        <v>7909313625</v>
      </c>
    </row>
    <row r="690" spans="1:7">
      <c r="A690" s="1">
        <v>43736</v>
      </c>
      <c r="B690">
        <v>174.68083200000001</v>
      </c>
      <c r="C690">
        <v>175.77873199999999</v>
      </c>
      <c r="D690">
        <v>170.773956</v>
      </c>
      <c r="E690">
        <v>174.572891</v>
      </c>
      <c r="F690">
        <v>174.572891</v>
      </c>
      <c r="G690">
        <v>6895423445</v>
      </c>
    </row>
    <row r="691" spans="1:7">
      <c r="A691" s="1">
        <v>43737</v>
      </c>
      <c r="B691">
        <v>174.61274700000001</v>
      </c>
      <c r="C691">
        <v>175.21021999999999</v>
      </c>
      <c r="D691">
        <v>166.99769599999999</v>
      </c>
      <c r="E691">
        <v>170.503479</v>
      </c>
      <c r="F691">
        <v>170.503479</v>
      </c>
      <c r="G691">
        <v>6497088199</v>
      </c>
    </row>
    <row r="692" spans="1:7">
      <c r="A692" s="1">
        <v>43738</v>
      </c>
      <c r="B692">
        <v>170.46134900000001</v>
      </c>
      <c r="C692">
        <v>179.872208</v>
      </c>
      <c r="D692">
        <v>167.03660600000001</v>
      </c>
      <c r="E692">
        <v>179.872208</v>
      </c>
      <c r="F692">
        <v>179.872208</v>
      </c>
      <c r="G692">
        <v>7552915148</v>
      </c>
    </row>
    <row r="693" spans="1:7">
      <c r="A693" s="1">
        <v>43739</v>
      </c>
      <c r="B693">
        <v>180.20912200000001</v>
      </c>
      <c r="C693">
        <v>185.04553200000001</v>
      </c>
      <c r="D693">
        <v>175.81265300000001</v>
      </c>
      <c r="E693">
        <v>177.34042400000001</v>
      </c>
      <c r="F693">
        <v>177.34042400000001</v>
      </c>
      <c r="G693">
        <v>7676276225</v>
      </c>
    </row>
    <row r="694" spans="1:7">
      <c r="A694" s="1">
        <v>43740</v>
      </c>
      <c r="B694">
        <v>177.22406000000001</v>
      </c>
      <c r="C694">
        <v>180.82612599999999</v>
      </c>
      <c r="D694">
        <v>175.33427399999999</v>
      </c>
      <c r="E694">
        <v>180.71051</v>
      </c>
      <c r="F694">
        <v>180.71051</v>
      </c>
      <c r="G694">
        <v>6335595250</v>
      </c>
    </row>
    <row r="695" spans="1:7">
      <c r="A695" s="1">
        <v>43741</v>
      </c>
      <c r="B695">
        <v>180.70370500000001</v>
      </c>
      <c r="C695">
        <v>180.79920999999999</v>
      </c>
      <c r="D695">
        <v>172.59986900000001</v>
      </c>
      <c r="E695">
        <v>175.199341</v>
      </c>
      <c r="F695">
        <v>175.199341</v>
      </c>
      <c r="G695">
        <v>6381403725</v>
      </c>
    </row>
    <row r="696" spans="1:7">
      <c r="A696" s="1">
        <v>43742</v>
      </c>
      <c r="B696">
        <v>175.23843400000001</v>
      </c>
      <c r="C696">
        <v>178.55207799999999</v>
      </c>
      <c r="D696">
        <v>173.564087</v>
      </c>
      <c r="E696">
        <v>176.98500100000001</v>
      </c>
      <c r="F696">
        <v>176.98500100000001</v>
      </c>
      <c r="G696">
        <v>6248928449</v>
      </c>
    </row>
    <row r="697" spans="1:7">
      <c r="A697" s="1">
        <v>43743</v>
      </c>
      <c r="B697">
        <v>176.94631999999999</v>
      </c>
      <c r="C697">
        <v>177.71324200000001</v>
      </c>
      <c r="D697">
        <v>173.06956500000001</v>
      </c>
      <c r="E697">
        <v>176.351517</v>
      </c>
      <c r="F697">
        <v>176.351517</v>
      </c>
      <c r="G697">
        <v>5837211771</v>
      </c>
    </row>
    <row r="698" spans="1:7">
      <c r="A698" s="1">
        <v>43744</v>
      </c>
      <c r="B698">
        <v>176.36438000000001</v>
      </c>
      <c r="C698">
        <v>177.36454800000001</v>
      </c>
      <c r="D698">
        <v>171.29977400000001</v>
      </c>
      <c r="E698">
        <v>173.05914300000001</v>
      </c>
      <c r="F698">
        <v>173.05914300000001</v>
      </c>
      <c r="G698">
        <v>5852890674</v>
      </c>
    </row>
    <row r="699" spans="1:7">
      <c r="A699" s="1">
        <v>43745</v>
      </c>
      <c r="B699">
        <v>172.940338</v>
      </c>
      <c r="C699">
        <v>182.35635400000001</v>
      </c>
      <c r="D699">
        <v>171.527817</v>
      </c>
      <c r="E699">
        <v>181.18634</v>
      </c>
      <c r="F699">
        <v>181.18634</v>
      </c>
      <c r="G699">
        <v>7844316834</v>
      </c>
    </row>
    <row r="700" spans="1:7">
      <c r="A700" s="1">
        <v>43746</v>
      </c>
      <c r="B700">
        <v>181.11335800000001</v>
      </c>
      <c r="C700">
        <v>184.35997</v>
      </c>
      <c r="D700">
        <v>179.13339199999999</v>
      </c>
      <c r="E700">
        <v>182.02156099999999</v>
      </c>
      <c r="F700">
        <v>182.02156099999999</v>
      </c>
      <c r="G700">
        <v>7466282780</v>
      </c>
    </row>
    <row r="701" spans="1:7">
      <c r="A701" s="1">
        <v>43747</v>
      </c>
      <c r="B701">
        <v>182.03630100000001</v>
      </c>
      <c r="C701">
        <v>194.30049099999999</v>
      </c>
      <c r="D701">
        <v>180.668442</v>
      </c>
      <c r="E701">
        <v>193.29325900000001</v>
      </c>
      <c r="F701">
        <v>193.29325900000001</v>
      </c>
      <c r="G701">
        <v>9088122101</v>
      </c>
    </row>
    <row r="702" spans="1:7">
      <c r="A702" s="1">
        <v>43748</v>
      </c>
      <c r="B702">
        <v>193.19107099999999</v>
      </c>
      <c r="C702">
        <v>193.89692700000001</v>
      </c>
      <c r="D702">
        <v>188.30647300000001</v>
      </c>
      <c r="E702">
        <v>191.65966800000001</v>
      </c>
      <c r="F702">
        <v>191.65966800000001</v>
      </c>
      <c r="G702">
        <v>8375913276</v>
      </c>
    </row>
    <row r="703" spans="1:7">
      <c r="A703" s="1">
        <v>43749</v>
      </c>
      <c r="B703">
        <v>191.80107100000001</v>
      </c>
      <c r="C703">
        <v>195.31880200000001</v>
      </c>
      <c r="D703">
        <v>181.661835</v>
      </c>
      <c r="E703">
        <v>182.56968699999999</v>
      </c>
      <c r="F703">
        <v>182.56968699999999</v>
      </c>
      <c r="G703">
        <v>9128522970</v>
      </c>
    </row>
    <row r="704" spans="1:7">
      <c r="A704" s="1">
        <v>43750</v>
      </c>
      <c r="B704">
        <v>182.53402700000001</v>
      </c>
      <c r="C704">
        <v>186.30488600000001</v>
      </c>
      <c r="D704">
        <v>179.98483300000001</v>
      </c>
      <c r="E704">
        <v>180.82664500000001</v>
      </c>
      <c r="F704">
        <v>180.82664500000001</v>
      </c>
      <c r="G704">
        <v>7494328840</v>
      </c>
    </row>
    <row r="705" spans="1:7">
      <c r="A705" s="1">
        <v>43751</v>
      </c>
      <c r="B705">
        <v>180.861313</v>
      </c>
      <c r="C705">
        <v>185.07591199999999</v>
      </c>
      <c r="D705">
        <v>180.31715399999999</v>
      </c>
      <c r="E705">
        <v>182.07515000000001</v>
      </c>
      <c r="F705">
        <v>182.07515000000001</v>
      </c>
      <c r="G705">
        <v>6733182273</v>
      </c>
    </row>
    <row r="706" spans="1:7">
      <c r="A706" s="1">
        <v>43752</v>
      </c>
      <c r="B706">
        <v>182.02847299999999</v>
      </c>
      <c r="C706">
        <v>187.303619</v>
      </c>
      <c r="D706">
        <v>181.66227699999999</v>
      </c>
      <c r="E706">
        <v>186.96090699999999</v>
      </c>
      <c r="F706">
        <v>186.96090699999999</v>
      </c>
      <c r="G706">
        <v>7276520699</v>
      </c>
    </row>
    <row r="707" spans="1:7">
      <c r="A707" s="1">
        <v>43753</v>
      </c>
      <c r="B707">
        <v>186.97705099999999</v>
      </c>
      <c r="C707">
        <v>187.759872</v>
      </c>
      <c r="D707">
        <v>179.462784</v>
      </c>
      <c r="E707">
        <v>181.40606700000001</v>
      </c>
      <c r="F707">
        <v>181.40606700000001</v>
      </c>
      <c r="G707">
        <v>7731456579</v>
      </c>
    </row>
    <row r="708" spans="1:7">
      <c r="A708" s="1">
        <v>43754</v>
      </c>
      <c r="B708">
        <v>181.34373500000001</v>
      </c>
      <c r="C708">
        <v>181.66861</v>
      </c>
      <c r="D708">
        <v>174.06416300000001</v>
      </c>
      <c r="E708">
        <v>176.01350400000001</v>
      </c>
      <c r="F708">
        <v>176.01350400000001</v>
      </c>
      <c r="G708">
        <v>7691244590</v>
      </c>
    </row>
    <row r="709" spans="1:7">
      <c r="A709" s="1">
        <v>43755</v>
      </c>
      <c r="B709">
        <v>175.906891</v>
      </c>
      <c r="C709">
        <v>178.899551</v>
      </c>
      <c r="D709">
        <v>174.56582599999999</v>
      </c>
      <c r="E709">
        <v>178.02835099999999</v>
      </c>
      <c r="F709">
        <v>178.02835099999999</v>
      </c>
      <c r="G709">
        <v>6737237423</v>
      </c>
    </row>
    <row r="710" spans="1:7">
      <c r="A710" s="1">
        <v>43756</v>
      </c>
      <c r="B710">
        <v>177.98855599999999</v>
      </c>
      <c r="C710">
        <v>178.17979399999999</v>
      </c>
      <c r="D710">
        <v>171.00505100000001</v>
      </c>
      <c r="E710">
        <v>173.62133800000001</v>
      </c>
      <c r="F710">
        <v>173.62133800000001</v>
      </c>
      <c r="G710">
        <v>7566257807</v>
      </c>
    </row>
    <row r="711" spans="1:7">
      <c r="A711" s="1">
        <v>43757</v>
      </c>
      <c r="B711">
        <v>173.64944499999999</v>
      </c>
      <c r="C711">
        <v>175.60823099999999</v>
      </c>
      <c r="D711">
        <v>172.21545399999999</v>
      </c>
      <c r="E711">
        <v>172.913025</v>
      </c>
      <c r="F711">
        <v>172.913025</v>
      </c>
      <c r="G711">
        <v>6551453871</v>
      </c>
    </row>
    <row r="712" spans="1:7">
      <c r="A712" s="1">
        <v>43758</v>
      </c>
      <c r="B712">
        <v>172.974762</v>
      </c>
      <c r="C712">
        <v>176.71868900000001</v>
      </c>
      <c r="D712">
        <v>171.210724</v>
      </c>
      <c r="E712">
        <v>175.534378</v>
      </c>
      <c r="F712">
        <v>175.534378</v>
      </c>
      <c r="G712">
        <v>6801091120</v>
      </c>
    </row>
    <row r="713" spans="1:7">
      <c r="A713" s="1">
        <v>43759</v>
      </c>
      <c r="B713">
        <v>175.52475000000001</v>
      </c>
      <c r="C713">
        <v>177.74172999999999</v>
      </c>
      <c r="D713">
        <v>173.28774999999999</v>
      </c>
      <c r="E713">
        <v>174.92098999999999</v>
      </c>
      <c r="F713">
        <v>174.92098999999999</v>
      </c>
      <c r="G713">
        <v>6815820627</v>
      </c>
    </row>
    <row r="714" spans="1:7">
      <c r="A714" s="1">
        <v>43760</v>
      </c>
      <c r="B714">
        <v>174.90505999999999</v>
      </c>
      <c r="C714">
        <v>175.650024</v>
      </c>
      <c r="D714">
        <v>172.26623499999999</v>
      </c>
      <c r="E714">
        <v>172.30085800000001</v>
      </c>
      <c r="F714">
        <v>172.30085800000001</v>
      </c>
      <c r="G714">
        <v>6990951966</v>
      </c>
    </row>
    <row r="715" spans="1:7">
      <c r="A715" s="1">
        <v>43761</v>
      </c>
      <c r="B715">
        <v>172.26280199999999</v>
      </c>
      <c r="C715">
        <v>172.42057800000001</v>
      </c>
      <c r="D715">
        <v>157.463425</v>
      </c>
      <c r="E715">
        <v>162.40278599999999</v>
      </c>
      <c r="F715">
        <v>162.40278599999999</v>
      </c>
      <c r="G715">
        <v>9624925919</v>
      </c>
    </row>
    <row r="716" spans="1:7">
      <c r="A716" s="1">
        <v>43762</v>
      </c>
      <c r="B716">
        <v>162.51411400000001</v>
      </c>
      <c r="C716">
        <v>164.14756800000001</v>
      </c>
      <c r="D716">
        <v>160.88795500000001</v>
      </c>
      <c r="E716">
        <v>162.16854900000001</v>
      </c>
      <c r="F716">
        <v>162.16854900000001</v>
      </c>
      <c r="G716">
        <v>7300917537</v>
      </c>
    </row>
    <row r="717" spans="1:7">
      <c r="A717" s="1">
        <v>43763</v>
      </c>
      <c r="B717">
        <v>162.18971300000001</v>
      </c>
      <c r="C717">
        <v>183.000122</v>
      </c>
      <c r="D717">
        <v>161.96601899999999</v>
      </c>
      <c r="E717">
        <v>181.52320900000001</v>
      </c>
      <c r="F717">
        <v>181.52320900000001</v>
      </c>
      <c r="G717">
        <v>10358594018</v>
      </c>
    </row>
    <row r="718" spans="1:7">
      <c r="A718" s="1">
        <v>43764</v>
      </c>
      <c r="B718">
        <v>181.667068</v>
      </c>
      <c r="C718">
        <v>195.94250500000001</v>
      </c>
      <c r="D718">
        <v>176.133804</v>
      </c>
      <c r="E718">
        <v>179.83547999999999</v>
      </c>
      <c r="F718">
        <v>179.83547999999999</v>
      </c>
      <c r="G718">
        <v>13831784986</v>
      </c>
    </row>
    <row r="719" spans="1:7">
      <c r="A719" s="1">
        <v>43765</v>
      </c>
      <c r="B719">
        <v>179.93263200000001</v>
      </c>
      <c r="C719">
        <v>188.15533400000001</v>
      </c>
      <c r="D719">
        <v>177.68235799999999</v>
      </c>
      <c r="E719">
        <v>184.24221800000001</v>
      </c>
      <c r="F719">
        <v>184.24221800000001</v>
      </c>
      <c r="G719">
        <v>10815941952</v>
      </c>
    </row>
    <row r="720" spans="1:7">
      <c r="A720" s="1">
        <v>43766</v>
      </c>
      <c r="B720">
        <v>184.39750699999999</v>
      </c>
      <c r="C720">
        <v>187.883163</v>
      </c>
      <c r="D720">
        <v>180.24955700000001</v>
      </c>
      <c r="E720">
        <v>182.662811</v>
      </c>
      <c r="F720">
        <v>182.662811</v>
      </c>
      <c r="G720">
        <v>10406734124</v>
      </c>
    </row>
    <row r="721" spans="1:7">
      <c r="A721" s="1">
        <v>43767</v>
      </c>
      <c r="B721">
        <v>182.67037999999999</v>
      </c>
      <c r="C721">
        <v>191.846756</v>
      </c>
      <c r="D721">
        <v>182.36436499999999</v>
      </c>
      <c r="E721">
        <v>190.34257500000001</v>
      </c>
      <c r="F721">
        <v>190.34257500000001</v>
      </c>
      <c r="G721">
        <v>10622761958</v>
      </c>
    </row>
    <row r="722" spans="1:7">
      <c r="A722" s="1">
        <v>43768</v>
      </c>
      <c r="B722">
        <v>190.33639500000001</v>
      </c>
      <c r="C722">
        <v>191.11193800000001</v>
      </c>
      <c r="D722">
        <v>181.54637099999999</v>
      </c>
      <c r="E722">
        <v>184.69216900000001</v>
      </c>
      <c r="F722">
        <v>184.69216900000001</v>
      </c>
      <c r="G722">
        <v>10484902804</v>
      </c>
    </row>
    <row r="723" spans="1:7">
      <c r="A723" s="1">
        <v>43769</v>
      </c>
      <c r="B723">
        <v>184.79762299999999</v>
      </c>
      <c r="C723">
        <v>188.75126599999999</v>
      </c>
      <c r="D723">
        <v>180.06835899999999</v>
      </c>
      <c r="E723">
        <v>183.96691899999999</v>
      </c>
      <c r="F723">
        <v>183.96691899999999</v>
      </c>
      <c r="G723">
        <v>9607939606</v>
      </c>
    </row>
    <row r="724" spans="1:7">
      <c r="A724" s="1">
        <v>43770</v>
      </c>
      <c r="B724">
        <v>183.803696</v>
      </c>
      <c r="C724">
        <v>185.059708</v>
      </c>
      <c r="D724">
        <v>181.09449799999999</v>
      </c>
      <c r="E724">
        <v>183.96989400000001</v>
      </c>
      <c r="F724">
        <v>183.96989400000001</v>
      </c>
      <c r="G724">
        <v>9145611130</v>
      </c>
    </row>
    <row r="725" spans="1:7">
      <c r="A725" s="1">
        <v>43771</v>
      </c>
      <c r="B725">
        <v>184.018158</v>
      </c>
      <c r="C725">
        <v>185.70895400000001</v>
      </c>
      <c r="D725">
        <v>182.79766799999999</v>
      </c>
      <c r="E725">
        <v>183.92572000000001</v>
      </c>
      <c r="F725">
        <v>183.92572000000001</v>
      </c>
      <c r="G725">
        <v>8087991830</v>
      </c>
    </row>
    <row r="726" spans="1:7">
      <c r="A726" s="1">
        <v>43772</v>
      </c>
      <c r="B726">
        <v>183.99482699999999</v>
      </c>
      <c r="C726">
        <v>185.024216</v>
      </c>
      <c r="D726">
        <v>179.81814600000001</v>
      </c>
      <c r="E726">
        <v>182.42501799999999</v>
      </c>
      <c r="F726">
        <v>182.42501799999999</v>
      </c>
      <c r="G726">
        <v>8760247744</v>
      </c>
    </row>
    <row r="727" spans="1:7">
      <c r="A727" s="1">
        <v>43773</v>
      </c>
      <c r="B727">
        <v>182.319031</v>
      </c>
      <c r="C727">
        <v>188.02293399999999</v>
      </c>
      <c r="D727">
        <v>181.821609</v>
      </c>
      <c r="E727">
        <v>186.35519400000001</v>
      </c>
      <c r="F727">
        <v>186.35519400000001</v>
      </c>
      <c r="G727">
        <v>10551917945</v>
      </c>
    </row>
    <row r="728" spans="1:7">
      <c r="A728" s="1">
        <v>43774</v>
      </c>
      <c r="B728">
        <v>186.30931100000001</v>
      </c>
      <c r="C728">
        <v>191.25782799999999</v>
      </c>
      <c r="D728">
        <v>184.331985</v>
      </c>
      <c r="E728">
        <v>189.304169</v>
      </c>
      <c r="F728">
        <v>189.304169</v>
      </c>
      <c r="G728">
        <v>10024177342</v>
      </c>
    </row>
    <row r="729" spans="1:7">
      <c r="A729" s="1">
        <v>43775</v>
      </c>
      <c r="B729">
        <v>189.113495</v>
      </c>
      <c r="C729">
        <v>193.547256</v>
      </c>
      <c r="D729">
        <v>188.66767899999999</v>
      </c>
      <c r="E729">
        <v>191.593842</v>
      </c>
      <c r="F729">
        <v>191.593842</v>
      </c>
      <c r="G729">
        <v>10156458684</v>
      </c>
    </row>
    <row r="730" spans="1:7">
      <c r="A730" s="1">
        <v>43776</v>
      </c>
      <c r="B730">
        <v>191.50430299999999</v>
      </c>
      <c r="C730">
        <v>191.861099</v>
      </c>
      <c r="D730">
        <v>186.567001</v>
      </c>
      <c r="E730">
        <v>187.97654700000001</v>
      </c>
      <c r="F730">
        <v>187.97654700000001</v>
      </c>
      <c r="G730">
        <v>9081247799</v>
      </c>
    </row>
    <row r="731" spans="1:7">
      <c r="A731" s="1">
        <v>43777</v>
      </c>
      <c r="B731">
        <v>187.924271</v>
      </c>
      <c r="C731">
        <v>188.815979</v>
      </c>
      <c r="D731">
        <v>182.54136700000001</v>
      </c>
      <c r="E731">
        <v>184.21147199999999</v>
      </c>
      <c r="F731">
        <v>184.21147199999999</v>
      </c>
      <c r="G731">
        <v>9176780911</v>
      </c>
    </row>
    <row r="732" spans="1:7">
      <c r="A732" s="1">
        <v>43778</v>
      </c>
      <c r="B732">
        <v>184.311722</v>
      </c>
      <c r="C732">
        <v>185.83853099999999</v>
      </c>
      <c r="D732">
        <v>183.90223700000001</v>
      </c>
      <c r="E732">
        <v>185.028717</v>
      </c>
      <c r="F732">
        <v>185.028717</v>
      </c>
      <c r="G732">
        <v>7277418704</v>
      </c>
    </row>
    <row r="733" spans="1:7">
      <c r="A733" s="1">
        <v>43779</v>
      </c>
      <c r="B733">
        <v>184.94335899999999</v>
      </c>
      <c r="C733">
        <v>190.92060900000001</v>
      </c>
      <c r="D733">
        <v>184.68678299999999</v>
      </c>
      <c r="E733">
        <v>189.47728000000001</v>
      </c>
      <c r="F733">
        <v>189.47728000000001</v>
      </c>
      <c r="G733">
        <v>8752784211</v>
      </c>
    </row>
    <row r="734" spans="1:7">
      <c r="A734" s="1">
        <v>43780</v>
      </c>
      <c r="B734">
        <v>189.50292999999999</v>
      </c>
      <c r="C734">
        <v>190.338425</v>
      </c>
      <c r="D734">
        <v>185.086319</v>
      </c>
      <c r="E734">
        <v>185.48963900000001</v>
      </c>
      <c r="F734">
        <v>185.48963900000001</v>
      </c>
      <c r="G734">
        <v>7877424106</v>
      </c>
    </row>
    <row r="735" spans="1:7">
      <c r="A735" s="1">
        <v>43781</v>
      </c>
      <c r="B735">
        <v>185.56483499999999</v>
      </c>
      <c r="C735">
        <v>187.94802899999999</v>
      </c>
      <c r="D735">
        <v>184.19105500000001</v>
      </c>
      <c r="E735">
        <v>186.843414</v>
      </c>
      <c r="F735">
        <v>186.843414</v>
      </c>
      <c r="G735">
        <v>7792186666</v>
      </c>
    </row>
    <row r="736" spans="1:7">
      <c r="A736" s="1">
        <v>43782</v>
      </c>
      <c r="B736">
        <v>186.94244399999999</v>
      </c>
      <c r="C736">
        <v>189.33187899999999</v>
      </c>
      <c r="D736">
        <v>185.93794299999999</v>
      </c>
      <c r="E736">
        <v>188.25874300000001</v>
      </c>
      <c r="F736">
        <v>188.25874300000001</v>
      </c>
      <c r="G736">
        <v>7343173596</v>
      </c>
    </row>
    <row r="737" spans="1:7">
      <c r="A737" s="1">
        <v>43783</v>
      </c>
      <c r="B737">
        <v>188.27250699999999</v>
      </c>
      <c r="C737">
        <v>188.63459800000001</v>
      </c>
      <c r="D737">
        <v>184.99229399999999</v>
      </c>
      <c r="E737">
        <v>185.99963399999999</v>
      </c>
      <c r="F737">
        <v>185.99963399999999</v>
      </c>
      <c r="G737">
        <v>7872664470</v>
      </c>
    </row>
    <row r="738" spans="1:7">
      <c r="A738" s="1">
        <v>43784</v>
      </c>
      <c r="B738">
        <v>186.058167</v>
      </c>
      <c r="C738">
        <v>186.25183100000001</v>
      </c>
      <c r="D738">
        <v>179.37956199999999</v>
      </c>
      <c r="E738">
        <v>180.52117899999999</v>
      </c>
      <c r="F738">
        <v>180.52117899999999</v>
      </c>
      <c r="G738">
        <v>8815678477</v>
      </c>
    </row>
    <row r="739" spans="1:7">
      <c r="A739" s="1">
        <v>43785</v>
      </c>
      <c r="B739">
        <v>180.4991</v>
      </c>
      <c r="C739">
        <v>184.15527299999999</v>
      </c>
      <c r="D739">
        <v>179.98567199999999</v>
      </c>
      <c r="E739">
        <v>183.34835799999999</v>
      </c>
      <c r="F739">
        <v>183.34835799999999</v>
      </c>
      <c r="G739">
        <v>6789888120</v>
      </c>
    </row>
    <row r="740" spans="1:7">
      <c r="A740" s="1">
        <v>43786</v>
      </c>
      <c r="B740">
        <v>183.35083</v>
      </c>
      <c r="C740">
        <v>188.19134500000001</v>
      </c>
      <c r="D740">
        <v>182.33680699999999</v>
      </c>
      <c r="E740">
        <v>185.11923200000001</v>
      </c>
      <c r="F740">
        <v>185.11923200000001</v>
      </c>
      <c r="G740">
        <v>7364325471</v>
      </c>
    </row>
    <row r="741" spans="1:7">
      <c r="A741" s="1">
        <v>43787</v>
      </c>
      <c r="B741">
        <v>185.04145800000001</v>
      </c>
      <c r="C741">
        <v>186.927155</v>
      </c>
      <c r="D741">
        <v>179.17550700000001</v>
      </c>
      <c r="E741">
        <v>180.55960099999999</v>
      </c>
      <c r="F741">
        <v>180.55960099999999</v>
      </c>
      <c r="G741">
        <v>7787662111</v>
      </c>
    </row>
    <row r="742" spans="1:7">
      <c r="A742" s="1">
        <v>43788</v>
      </c>
      <c r="B742">
        <v>180.50245699999999</v>
      </c>
      <c r="C742">
        <v>182.52799999999999</v>
      </c>
      <c r="D742">
        <v>175.197113</v>
      </c>
      <c r="E742">
        <v>177.45555100000001</v>
      </c>
      <c r="F742">
        <v>177.45555100000001</v>
      </c>
      <c r="G742">
        <v>7536699743</v>
      </c>
    </row>
    <row r="743" spans="1:7">
      <c r="A743" s="1">
        <v>43789</v>
      </c>
      <c r="B743">
        <v>177.41528299999999</v>
      </c>
      <c r="C743">
        <v>178.99314899999999</v>
      </c>
      <c r="D743">
        <v>175.290436</v>
      </c>
      <c r="E743">
        <v>175.69834900000001</v>
      </c>
      <c r="F743">
        <v>175.69834900000001</v>
      </c>
      <c r="G743">
        <v>7205785149</v>
      </c>
    </row>
    <row r="744" spans="1:7">
      <c r="A744" s="1">
        <v>43790</v>
      </c>
      <c r="B744">
        <v>175.673599</v>
      </c>
      <c r="C744">
        <v>176.20921300000001</v>
      </c>
      <c r="D744">
        <v>159.365128</v>
      </c>
      <c r="E744">
        <v>161.46272300000001</v>
      </c>
      <c r="F744">
        <v>161.46272300000001</v>
      </c>
      <c r="G744">
        <v>8546371325</v>
      </c>
    </row>
    <row r="745" spans="1:7">
      <c r="A745" s="1">
        <v>43791</v>
      </c>
      <c r="B745">
        <v>161.50588999999999</v>
      </c>
      <c r="C745">
        <v>163.02809099999999</v>
      </c>
      <c r="D745">
        <v>142.34410099999999</v>
      </c>
      <c r="E745">
        <v>150.26817299999999</v>
      </c>
      <c r="F745">
        <v>150.26817299999999</v>
      </c>
      <c r="G745">
        <v>12020749863</v>
      </c>
    </row>
    <row r="746" spans="1:7">
      <c r="A746" s="1">
        <v>43792</v>
      </c>
      <c r="B746">
        <v>150.212219</v>
      </c>
      <c r="C746">
        <v>154.101563</v>
      </c>
      <c r="D746">
        <v>147.60124200000001</v>
      </c>
      <c r="E746">
        <v>153.41778600000001</v>
      </c>
      <c r="F746">
        <v>153.41778600000001</v>
      </c>
      <c r="G746">
        <v>8289198330</v>
      </c>
    </row>
    <row r="747" spans="1:7">
      <c r="A747" s="1">
        <v>43793</v>
      </c>
      <c r="B747">
        <v>153.43052700000001</v>
      </c>
      <c r="C747">
        <v>153.965912</v>
      </c>
      <c r="D747">
        <v>142.83470199999999</v>
      </c>
      <c r="E747">
        <v>142.83470199999999</v>
      </c>
      <c r="F747">
        <v>142.83470199999999</v>
      </c>
      <c r="G747">
        <v>7782769098</v>
      </c>
    </row>
    <row r="748" spans="1:7">
      <c r="A748" s="1">
        <v>43794</v>
      </c>
      <c r="B748">
        <v>142.69700599999999</v>
      </c>
      <c r="C748">
        <v>150.20796200000001</v>
      </c>
      <c r="D748">
        <v>133.80233799999999</v>
      </c>
      <c r="E748">
        <v>146.47653199999999</v>
      </c>
      <c r="F748">
        <v>146.47653199999999</v>
      </c>
      <c r="G748">
        <v>10962753356</v>
      </c>
    </row>
    <row r="749" spans="1:7">
      <c r="A749" s="1">
        <v>43795</v>
      </c>
      <c r="B749">
        <v>146.404312</v>
      </c>
      <c r="C749">
        <v>150.004761</v>
      </c>
      <c r="D749">
        <v>145.21687299999999</v>
      </c>
      <c r="E749">
        <v>148.96507299999999</v>
      </c>
      <c r="F749">
        <v>148.96507299999999</v>
      </c>
      <c r="G749">
        <v>7648516297</v>
      </c>
    </row>
    <row r="750" spans="1:7">
      <c r="A750" s="1">
        <v>43796</v>
      </c>
      <c r="B750">
        <v>148.39681999999999</v>
      </c>
      <c r="C750">
        <v>154.88720699999999</v>
      </c>
      <c r="D750">
        <v>143.52560399999999</v>
      </c>
      <c r="E750">
        <v>153.010559</v>
      </c>
      <c r="F750">
        <v>153.010559</v>
      </c>
      <c r="G750">
        <v>8778095308</v>
      </c>
    </row>
    <row r="751" spans="1:7">
      <c r="A751" s="1">
        <v>43797</v>
      </c>
      <c r="B751">
        <v>153.069244</v>
      </c>
      <c r="C751">
        <v>156.613586</v>
      </c>
      <c r="D751">
        <v>151.09112500000001</v>
      </c>
      <c r="E751">
        <v>151.71757500000001</v>
      </c>
      <c r="F751">
        <v>151.71757500000001</v>
      </c>
      <c r="G751">
        <v>7346531960</v>
      </c>
    </row>
    <row r="752" spans="1:7">
      <c r="A752" s="1">
        <v>43798</v>
      </c>
      <c r="B752">
        <v>151.76859999999999</v>
      </c>
      <c r="C752">
        <v>156.84840399999999</v>
      </c>
      <c r="D752">
        <v>151.46043399999999</v>
      </c>
      <c r="E752">
        <v>155.30415300000001</v>
      </c>
      <c r="F752">
        <v>155.30415300000001</v>
      </c>
      <c r="G752">
        <v>7503898278</v>
      </c>
    </row>
    <row r="753" spans="1:7">
      <c r="A753" s="1">
        <v>43799</v>
      </c>
      <c r="B753">
        <v>155.286407</v>
      </c>
      <c r="C753">
        <v>156.69129899999999</v>
      </c>
      <c r="D753">
        <v>151.22534200000001</v>
      </c>
      <c r="E753">
        <v>152.53968800000001</v>
      </c>
      <c r="F753">
        <v>152.53968800000001</v>
      </c>
      <c r="G753">
        <v>6565950868</v>
      </c>
    </row>
    <row r="754" spans="1:7">
      <c r="A754" s="1">
        <v>43800</v>
      </c>
      <c r="B754">
        <v>152.491928</v>
      </c>
      <c r="C754">
        <v>152.491928</v>
      </c>
      <c r="D754">
        <v>147.06793200000001</v>
      </c>
      <c r="E754">
        <v>151.18573000000001</v>
      </c>
      <c r="F754">
        <v>151.18573000000001</v>
      </c>
      <c r="G754">
        <v>7102780298</v>
      </c>
    </row>
    <row r="755" spans="1:7">
      <c r="A755" s="1">
        <v>43801</v>
      </c>
      <c r="B755">
        <v>151.175476</v>
      </c>
      <c r="C755">
        <v>152.11695900000001</v>
      </c>
      <c r="D755">
        <v>147.606796</v>
      </c>
      <c r="E755">
        <v>149.059158</v>
      </c>
      <c r="F755">
        <v>149.059158</v>
      </c>
      <c r="G755">
        <v>6670561362</v>
      </c>
    </row>
    <row r="756" spans="1:7">
      <c r="A756" s="1">
        <v>43802</v>
      </c>
      <c r="B756">
        <v>149.058243</v>
      </c>
      <c r="C756">
        <v>150.31042500000001</v>
      </c>
      <c r="D756">
        <v>146.001678</v>
      </c>
      <c r="E756">
        <v>147.95642100000001</v>
      </c>
      <c r="F756">
        <v>147.95642100000001</v>
      </c>
      <c r="G756">
        <v>6204379850</v>
      </c>
    </row>
    <row r="757" spans="1:7">
      <c r="A757" s="1">
        <v>43803</v>
      </c>
      <c r="B757">
        <v>147.91838100000001</v>
      </c>
      <c r="C757">
        <v>150.68081699999999</v>
      </c>
      <c r="D757">
        <v>145.00088500000001</v>
      </c>
      <c r="E757">
        <v>146.74774199999999</v>
      </c>
      <c r="F757">
        <v>146.74774199999999</v>
      </c>
      <c r="G757">
        <v>7865937094</v>
      </c>
    </row>
    <row r="758" spans="1:7">
      <c r="A758" s="1">
        <v>43804</v>
      </c>
      <c r="B758">
        <v>146.68649300000001</v>
      </c>
      <c r="C758">
        <v>153.155396</v>
      </c>
      <c r="D758">
        <v>145.45907600000001</v>
      </c>
      <c r="E758">
        <v>149.24899300000001</v>
      </c>
      <c r="F758">
        <v>149.24899300000001</v>
      </c>
      <c r="G758">
        <v>6745910228</v>
      </c>
    </row>
    <row r="759" spans="1:7">
      <c r="A759" s="1">
        <v>43805</v>
      </c>
      <c r="B759">
        <v>149.39648399999999</v>
      </c>
      <c r="C759">
        <v>149.67051699999999</v>
      </c>
      <c r="D759">
        <v>147.60652200000001</v>
      </c>
      <c r="E759">
        <v>149.19444300000001</v>
      </c>
      <c r="F759">
        <v>149.19444300000001</v>
      </c>
      <c r="G759">
        <v>6458766441</v>
      </c>
    </row>
    <row r="760" spans="1:7">
      <c r="A760" s="1">
        <v>43806</v>
      </c>
      <c r="B760">
        <v>149.19760099999999</v>
      </c>
      <c r="C760">
        <v>149.799713</v>
      </c>
      <c r="D760">
        <v>148.37477100000001</v>
      </c>
      <c r="E760">
        <v>148.768158</v>
      </c>
      <c r="F760">
        <v>148.768158</v>
      </c>
      <c r="G760">
        <v>5911233284</v>
      </c>
    </row>
    <row r="761" spans="1:7">
      <c r="A761" s="1">
        <v>43807</v>
      </c>
      <c r="B761">
        <v>148.743683</v>
      </c>
      <c r="C761">
        <v>152.39292900000001</v>
      </c>
      <c r="D761">
        <v>148.31333900000001</v>
      </c>
      <c r="E761">
        <v>151.264725</v>
      </c>
      <c r="F761">
        <v>151.264725</v>
      </c>
      <c r="G761">
        <v>6441727252</v>
      </c>
    </row>
    <row r="762" spans="1:7">
      <c r="A762" s="1">
        <v>43808</v>
      </c>
      <c r="B762">
        <v>151.22439600000001</v>
      </c>
      <c r="C762">
        <v>151.91394</v>
      </c>
      <c r="D762">
        <v>147.62136799999999</v>
      </c>
      <c r="E762">
        <v>148.22517400000001</v>
      </c>
      <c r="F762">
        <v>148.22517400000001</v>
      </c>
      <c r="G762">
        <v>6744206747</v>
      </c>
    </row>
    <row r="763" spans="1:7">
      <c r="A763" s="1">
        <v>43809</v>
      </c>
      <c r="B763">
        <v>148.179855</v>
      </c>
      <c r="C763">
        <v>148.56446800000001</v>
      </c>
      <c r="D763">
        <v>144.90795900000001</v>
      </c>
      <c r="E763">
        <v>146.267044</v>
      </c>
      <c r="F763">
        <v>146.267044</v>
      </c>
      <c r="G763">
        <v>6859512025</v>
      </c>
    </row>
    <row r="764" spans="1:7">
      <c r="A764" s="1">
        <v>43810</v>
      </c>
      <c r="B764">
        <v>146.32064800000001</v>
      </c>
      <c r="C764">
        <v>147.139206</v>
      </c>
      <c r="D764">
        <v>143.04536400000001</v>
      </c>
      <c r="E764">
        <v>143.608002</v>
      </c>
      <c r="F764">
        <v>143.608002</v>
      </c>
      <c r="G764">
        <v>7037180049</v>
      </c>
    </row>
    <row r="765" spans="1:7">
      <c r="A765" s="1">
        <v>43811</v>
      </c>
      <c r="B765">
        <v>143.61566199999999</v>
      </c>
      <c r="C765">
        <v>145.75164799999999</v>
      </c>
      <c r="D765">
        <v>141.436981</v>
      </c>
      <c r="E765">
        <v>145.604004</v>
      </c>
      <c r="F765">
        <v>145.604004</v>
      </c>
      <c r="G765">
        <v>7890383413</v>
      </c>
    </row>
    <row r="766" spans="1:7">
      <c r="A766" s="1">
        <v>43812</v>
      </c>
      <c r="B766">
        <v>145.65568500000001</v>
      </c>
      <c r="C766">
        <v>145.857101</v>
      </c>
      <c r="D766">
        <v>143.746521</v>
      </c>
      <c r="E766">
        <v>144.944748</v>
      </c>
      <c r="F766">
        <v>144.944748</v>
      </c>
      <c r="G766">
        <v>7264810247</v>
      </c>
    </row>
    <row r="767" spans="1:7">
      <c r="A767" s="1">
        <v>43813</v>
      </c>
      <c r="B767">
        <v>144.95341500000001</v>
      </c>
      <c r="C767">
        <v>145.52908300000001</v>
      </c>
      <c r="D767">
        <v>142.43455499999999</v>
      </c>
      <c r="E767">
        <v>142.86923200000001</v>
      </c>
      <c r="F767">
        <v>142.86923200000001</v>
      </c>
      <c r="G767">
        <v>7048066973</v>
      </c>
    </row>
    <row r="768" spans="1:7">
      <c r="A768" s="1">
        <v>43814</v>
      </c>
      <c r="B768">
        <v>142.86499000000001</v>
      </c>
      <c r="C768">
        <v>143.925354</v>
      </c>
      <c r="D768">
        <v>139.42695599999999</v>
      </c>
      <c r="E768">
        <v>143.11499000000001</v>
      </c>
      <c r="F768">
        <v>143.11499000000001</v>
      </c>
      <c r="G768">
        <v>7235153411</v>
      </c>
    </row>
    <row r="769" spans="1:7">
      <c r="A769" s="1">
        <v>43815</v>
      </c>
      <c r="B769">
        <v>143.13952599999999</v>
      </c>
      <c r="C769">
        <v>143.22485399999999</v>
      </c>
      <c r="D769">
        <v>132.45666499999999</v>
      </c>
      <c r="E769">
        <v>133.61402899999999</v>
      </c>
      <c r="F769">
        <v>133.61402899999999</v>
      </c>
      <c r="G769">
        <v>8992282119</v>
      </c>
    </row>
    <row r="770" spans="1:7">
      <c r="A770" s="1">
        <v>43816</v>
      </c>
      <c r="B770">
        <v>133.647186</v>
      </c>
      <c r="C770">
        <v>134.01153600000001</v>
      </c>
      <c r="D770">
        <v>121.395081</v>
      </c>
      <c r="E770">
        <v>122.603889</v>
      </c>
      <c r="F770">
        <v>122.603889</v>
      </c>
      <c r="G770">
        <v>9057166141</v>
      </c>
    </row>
    <row r="771" spans="1:7">
      <c r="A771" s="1">
        <v>43817</v>
      </c>
      <c r="B771">
        <v>122.656837</v>
      </c>
      <c r="C771">
        <v>133.39416499999999</v>
      </c>
      <c r="D771">
        <v>119.78006000000001</v>
      </c>
      <c r="E771">
        <v>133.09219400000001</v>
      </c>
      <c r="F771">
        <v>133.09219400000001</v>
      </c>
      <c r="G771">
        <v>11864518321</v>
      </c>
    </row>
    <row r="772" spans="1:7">
      <c r="A772" s="1">
        <v>43818</v>
      </c>
      <c r="B772">
        <v>133.05278000000001</v>
      </c>
      <c r="C772">
        <v>134.19064299999999</v>
      </c>
      <c r="D772">
        <v>125.971664</v>
      </c>
      <c r="E772">
        <v>129.321136</v>
      </c>
      <c r="F772">
        <v>129.321136</v>
      </c>
      <c r="G772">
        <v>9564699140</v>
      </c>
    </row>
    <row r="773" spans="1:7">
      <c r="A773" s="1">
        <v>43819</v>
      </c>
      <c r="B773">
        <v>129.38436899999999</v>
      </c>
      <c r="C773">
        <v>129.75630200000001</v>
      </c>
      <c r="D773">
        <v>126.98535200000001</v>
      </c>
      <c r="E773">
        <v>129.06605500000001</v>
      </c>
      <c r="F773">
        <v>129.06605500000001</v>
      </c>
      <c r="G773">
        <v>8173594150</v>
      </c>
    </row>
    <row r="774" spans="1:7">
      <c r="A774" s="1">
        <v>43820</v>
      </c>
      <c r="B774">
        <v>129.09596300000001</v>
      </c>
      <c r="C774">
        <v>129.147659</v>
      </c>
      <c r="D774">
        <v>127.61209100000001</v>
      </c>
      <c r="E774">
        <v>128.13095100000001</v>
      </c>
      <c r="F774">
        <v>128.13095100000001</v>
      </c>
      <c r="G774">
        <v>7449064703</v>
      </c>
    </row>
    <row r="775" spans="1:7">
      <c r="A775" s="1">
        <v>43821</v>
      </c>
      <c r="B775">
        <v>128.098129</v>
      </c>
      <c r="C775">
        <v>133.160034</v>
      </c>
      <c r="D775">
        <v>127.92849</v>
      </c>
      <c r="E775">
        <v>132.372513</v>
      </c>
      <c r="F775">
        <v>132.372513</v>
      </c>
      <c r="G775">
        <v>9121058481</v>
      </c>
    </row>
    <row r="776" spans="1:7">
      <c r="A776" s="1">
        <v>43822</v>
      </c>
      <c r="B776">
        <v>132.30699200000001</v>
      </c>
      <c r="C776">
        <v>134.73175000000001</v>
      </c>
      <c r="D776">
        <v>127.416718</v>
      </c>
      <c r="E776">
        <v>128.61409</v>
      </c>
      <c r="F776">
        <v>128.61409</v>
      </c>
      <c r="G776">
        <v>9622497693</v>
      </c>
    </row>
    <row r="777" spans="1:7">
      <c r="A777" s="1">
        <v>43823</v>
      </c>
      <c r="B777">
        <v>128.629257</v>
      </c>
      <c r="C777">
        <v>131.67228700000001</v>
      </c>
      <c r="D777">
        <v>127.308769</v>
      </c>
      <c r="E777">
        <v>129.06388899999999</v>
      </c>
      <c r="F777">
        <v>129.06388899999999</v>
      </c>
      <c r="G777">
        <v>7961819689</v>
      </c>
    </row>
    <row r="778" spans="1:7">
      <c r="A778" s="1">
        <v>43824</v>
      </c>
      <c r="B778">
        <v>129.06849700000001</v>
      </c>
      <c r="C778">
        <v>129.06849700000001</v>
      </c>
      <c r="D778">
        <v>124.88549</v>
      </c>
      <c r="E778">
        <v>126.45463599999999</v>
      </c>
      <c r="F778">
        <v>126.45463599999999</v>
      </c>
      <c r="G778">
        <v>8418019054</v>
      </c>
    </row>
    <row r="779" spans="1:7">
      <c r="A779" s="1">
        <v>43825</v>
      </c>
      <c r="B779">
        <v>126.486328</v>
      </c>
      <c r="C779">
        <v>130.898346</v>
      </c>
      <c r="D779">
        <v>125.406441</v>
      </c>
      <c r="E779">
        <v>126.361221</v>
      </c>
      <c r="F779">
        <v>126.361221</v>
      </c>
      <c r="G779">
        <v>8600871980</v>
      </c>
    </row>
    <row r="780" spans="1:7">
      <c r="A780" s="1">
        <v>43826</v>
      </c>
      <c r="B780">
        <v>126.368797</v>
      </c>
      <c r="C780">
        <v>128.097565</v>
      </c>
      <c r="D780">
        <v>124.820808</v>
      </c>
      <c r="E780">
        <v>127.214607</v>
      </c>
      <c r="F780">
        <v>127.214607</v>
      </c>
      <c r="G780">
        <v>8299390176</v>
      </c>
    </row>
    <row r="781" spans="1:7">
      <c r="A781" s="1">
        <v>43827</v>
      </c>
      <c r="B781">
        <v>127.213013</v>
      </c>
      <c r="C781">
        <v>130.258163</v>
      </c>
      <c r="D781">
        <v>126.89969600000001</v>
      </c>
      <c r="E781">
        <v>128.32270800000001</v>
      </c>
      <c r="F781">
        <v>128.32270800000001</v>
      </c>
      <c r="G781">
        <v>8069298610</v>
      </c>
    </row>
    <row r="782" spans="1:7">
      <c r="A782" s="1">
        <v>43828</v>
      </c>
      <c r="B782">
        <v>128.266876</v>
      </c>
      <c r="C782">
        <v>136.81120300000001</v>
      </c>
      <c r="D782">
        <v>127.997658</v>
      </c>
      <c r="E782">
        <v>134.75798</v>
      </c>
      <c r="F782">
        <v>134.75798</v>
      </c>
      <c r="G782">
        <v>9708776786</v>
      </c>
    </row>
    <row r="783" spans="1:7">
      <c r="A783" s="1">
        <v>43829</v>
      </c>
      <c r="B783">
        <v>134.79652400000001</v>
      </c>
      <c r="C783">
        <v>136.75735499999999</v>
      </c>
      <c r="D783">
        <v>131.54556299999999</v>
      </c>
      <c r="E783">
        <v>132.63348400000001</v>
      </c>
      <c r="F783">
        <v>132.63348400000001</v>
      </c>
      <c r="G783">
        <v>9796951716</v>
      </c>
    </row>
    <row r="784" spans="1:7">
      <c r="A784" s="1">
        <v>43830</v>
      </c>
      <c r="B784">
        <v>132.61227400000001</v>
      </c>
      <c r="C784">
        <v>133.73268100000001</v>
      </c>
      <c r="D784">
        <v>128.798157</v>
      </c>
      <c r="E784">
        <v>129.61085499999999</v>
      </c>
      <c r="F784">
        <v>129.61085499999999</v>
      </c>
      <c r="G784">
        <v>8936866397</v>
      </c>
    </row>
    <row r="785" spans="1:7">
      <c r="A785" s="1">
        <v>43831</v>
      </c>
      <c r="B785">
        <v>129.630661</v>
      </c>
      <c r="C785">
        <v>132.83535800000001</v>
      </c>
      <c r="D785">
        <v>129.19828799999999</v>
      </c>
      <c r="E785">
        <v>130.80200199999999</v>
      </c>
      <c r="F785">
        <v>130.80200199999999</v>
      </c>
      <c r="G785">
        <v>7935230330</v>
      </c>
    </row>
    <row r="786" spans="1:7">
      <c r="A786" s="1">
        <v>43832</v>
      </c>
      <c r="B786">
        <v>130.82003800000001</v>
      </c>
      <c r="C786">
        <v>130.82003800000001</v>
      </c>
      <c r="D786">
        <v>126.95491</v>
      </c>
      <c r="E786">
        <v>127.410179</v>
      </c>
      <c r="F786">
        <v>127.410179</v>
      </c>
      <c r="G786">
        <v>8032709256</v>
      </c>
    </row>
    <row r="787" spans="1:7">
      <c r="A787" s="1">
        <v>43833</v>
      </c>
      <c r="B787">
        <v>127.41126300000001</v>
      </c>
      <c r="C787">
        <v>134.55401599999999</v>
      </c>
      <c r="D787">
        <v>126.490021</v>
      </c>
      <c r="E787">
        <v>134.171707</v>
      </c>
      <c r="F787">
        <v>134.171707</v>
      </c>
      <c r="G787">
        <v>10476845358</v>
      </c>
    </row>
    <row r="788" spans="1:7">
      <c r="A788" s="1">
        <v>43834</v>
      </c>
      <c r="B788">
        <v>134.16851800000001</v>
      </c>
      <c r="C788">
        <v>136.052719</v>
      </c>
      <c r="D788">
        <v>133.040558</v>
      </c>
      <c r="E788">
        <v>135.069366</v>
      </c>
      <c r="F788">
        <v>135.069366</v>
      </c>
      <c r="G788">
        <v>7430904515</v>
      </c>
    </row>
    <row r="789" spans="1:7">
      <c r="A789" s="1">
        <v>43835</v>
      </c>
      <c r="B789">
        <v>135.07209800000001</v>
      </c>
      <c r="C789">
        <v>139.410202</v>
      </c>
      <c r="D789">
        <v>135.045624</v>
      </c>
      <c r="E789">
        <v>136.276779</v>
      </c>
      <c r="F789">
        <v>136.276779</v>
      </c>
      <c r="G789">
        <v>7526675353</v>
      </c>
    </row>
    <row r="790" spans="1:7">
      <c r="A790" s="1">
        <v>43836</v>
      </c>
      <c r="B790">
        <v>136.305542</v>
      </c>
      <c r="C790">
        <v>144.32818599999999</v>
      </c>
      <c r="D790">
        <v>136.07963599999999</v>
      </c>
      <c r="E790">
        <v>144.30415300000001</v>
      </c>
      <c r="F790">
        <v>144.30415300000001</v>
      </c>
      <c r="G790">
        <v>9093747121</v>
      </c>
    </row>
    <row r="791" spans="1:7">
      <c r="A791" s="1">
        <v>43837</v>
      </c>
      <c r="B791">
        <v>144.31199599999999</v>
      </c>
      <c r="C791">
        <v>145.00176999999999</v>
      </c>
      <c r="D791">
        <v>140.488876</v>
      </c>
      <c r="E791">
        <v>143.54399100000001</v>
      </c>
      <c r="F791">
        <v>143.54399100000001</v>
      </c>
      <c r="G791">
        <v>9257954672</v>
      </c>
    </row>
    <row r="792" spans="1:7">
      <c r="A792" s="1">
        <v>43838</v>
      </c>
      <c r="B792">
        <v>143.48782299999999</v>
      </c>
      <c r="C792">
        <v>146.828003</v>
      </c>
      <c r="D792">
        <v>138.268204</v>
      </c>
      <c r="E792">
        <v>141.25813299999999</v>
      </c>
      <c r="F792">
        <v>141.25813299999999</v>
      </c>
      <c r="G792">
        <v>9387194957</v>
      </c>
    </row>
    <row r="793" spans="1:7">
      <c r="A793" s="1">
        <v>43839</v>
      </c>
      <c r="B793">
        <v>141.155777</v>
      </c>
      <c r="C793">
        <v>141.39398199999999</v>
      </c>
      <c r="D793">
        <v>136.23640399999999</v>
      </c>
      <c r="E793">
        <v>138.97920199999999</v>
      </c>
      <c r="F793">
        <v>138.97920199999999</v>
      </c>
      <c r="G793">
        <v>7697325348</v>
      </c>
    </row>
    <row r="794" spans="1:7">
      <c r="A794" s="1">
        <v>43840</v>
      </c>
      <c r="B794">
        <v>138.96704099999999</v>
      </c>
      <c r="C794">
        <v>144.167328</v>
      </c>
      <c r="D794">
        <v>135.52040099999999</v>
      </c>
      <c r="E794">
        <v>143.963776</v>
      </c>
      <c r="F794">
        <v>143.963776</v>
      </c>
      <c r="G794">
        <v>9084816203</v>
      </c>
    </row>
    <row r="795" spans="1:7">
      <c r="A795" s="1">
        <v>43841</v>
      </c>
      <c r="B795">
        <v>143.40910299999999</v>
      </c>
      <c r="C795">
        <v>146.48091099999999</v>
      </c>
      <c r="D795">
        <v>142.20796200000001</v>
      </c>
      <c r="E795">
        <v>142.927109</v>
      </c>
      <c r="F795">
        <v>142.927109</v>
      </c>
      <c r="G795">
        <v>9332208590</v>
      </c>
    </row>
    <row r="796" spans="1:7">
      <c r="A796" s="1">
        <v>43842</v>
      </c>
      <c r="B796">
        <v>143.03254699999999</v>
      </c>
      <c r="C796">
        <v>146.145859</v>
      </c>
      <c r="D796">
        <v>142.70764199999999</v>
      </c>
      <c r="E796">
        <v>145.873932</v>
      </c>
      <c r="F796">
        <v>145.873932</v>
      </c>
      <c r="G796">
        <v>8528167453</v>
      </c>
    </row>
    <row r="797" spans="1:7">
      <c r="A797" s="1">
        <v>43843</v>
      </c>
      <c r="B797">
        <v>146.22013899999999</v>
      </c>
      <c r="C797">
        <v>146.79122899999999</v>
      </c>
      <c r="D797">
        <v>142.90713500000001</v>
      </c>
      <c r="E797">
        <v>144.22659300000001</v>
      </c>
      <c r="F797">
        <v>144.22659300000001</v>
      </c>
      <c r="G797">
        <v>8378529470</v>
      </c>
    </row>
    <row r="798" spans="1:7">
      <c r="A798" s="1">
        <v>43844</v>
      </c>
      <c r="B798">
        <v>144.25105300000001</v>
      </c>
      <c r="C798">
        <v>167.68154899999999</v>
      </c>
      <c r="D798">
        <v>144.06492600000001</v>
      </c>
      <c r="E798">
        <v>165.955353</v>
      </c>
      <c r="F798">
        <v>165.955353</v>
      </c>
      <c r="G798">
        <v>16712318373</v>
      </c>
    </row>
    <row r="799" spans="1:7">
      <c r="A799" s="1">
        <v>43845</v>
      </c>
      <c r="B799">
        <v>165.73461900000001</v>
      </c>
      <c r="C799">
        <v>170.42567399999999</v>
      </c>
      <c r="D799">
        <v>161.10961900000001</v>
      </c>
      <c r="E799">
        <v>166.230682</v>
      </c>
      <c r="F799">
        <v>166.230682</v>
      </c>
      <c r="G799">
        <v>15173694057</v>
      </c>
    </row>
    <row r="800" spans="1:7">
      <c r="A800" s="1">
        <v>43846</v>
      </c>
      <c r="B800">
        <v>166.33282500000001</v>
      </c>
      <c r="C800">
        <v>167.05815100000001</v>
      </c>
      <c r="D800">
        <v>159.709641</v>
      </c>
      <c r="E800">
        <v>164.391006</v>
      </c>
      <c r="F800">
        <v>164.391006</v>
      </c>
      <c r="G800">
        <v>13735193018</v>
      </c>
    </row>
    <row r="801" spans="1:7">
      <c r="A801" s="1">
        <v>43847</v>
      </c>
      <c r="B801">
        <v>164.48938000000001</v>
      </c>
      <c r="C801">
        <v>173.06921399999999</v>
      </c>
      <c r="D801">
        <v>162.77560399999999</v>
      </c>
      <c r="E801">
        <v>170.77995300000001</v>
      </c>
      <c r="F801">
        <v>170.77995300000001</v>
      </c>
      <c r="G801">
        <v>14997091826</v>
      </c>
    </row>
    <row r="802" spans="1:7">
      <c r="A802" s="1">
        <v>43848</v>
      </c>
      <c r="B802">
        <v>170.747726</v>
      </c>
      <c r="C802">
        <v>178.52877799999999</v>
      </c>
      <c r="D802">
        <v>166.789017</v>
      </c>
      <c r="E802">
        <v>175.36567700000001</v>
      </c>
      <c r="F802">
        <v>175.36567700000001</v>
      </c>
      <c r="G802">
        <v>14929342256</v>
      </c>
    </row>
    <row r="803" spans="1:7">
      <c r="A803" s="1">
        <v>43849</v>
      </c>
      <c r="B803">
        <v>175.46759</v>
      </c>
      <c r="C803">
        <v>177.247635</v>
      </c>
      <c r="D803">
        <v>163.67686499999999</v>
      </c>
      <c r="E803">
        <v>166.96984900000001</v>
      </c>
      <c r="F803">
        <v>166.96984900000001</v>
      </c>
      <c r="G803">
        <v>13713374132</v>
      </c>
    </row>
    <row r="804" spans="1:7">
      <c r="A804" s="1">
        <v>43850</v>
      </c>
      <c r="B804">
        <v>166.90412900000001</v>
      </c>
      <c r="C804">
        <v>169.11488299999999</v>
      </c>
      <c r="D804">
        <v>162.331604</v>
      </c>
      <c r="E804">
        <v>167.12051400000001</v>
      </c>
      <c r="F804">
        <v>167.12051400000001</v>
      </c>
      <c r="G804">
        <v>11144529787</v>
      </c>
    </row>
    <row r="805" spans="1:7">
      <c r="A805" s="1">
        <v>43851</v>
      </c>
      <c r="B805">
        <v>167.06047100000001</v>
      </c>
      <c r="C805">
        <v>169.91011</v>
      </c>
      <c r="D805">
        <v>165.819717</v>
      </c>
      <c r="E805">
        <v>169.697159</v>
      </c>
      <c r="F805">
        <v>169.697159</v>
      </c>
      <c r="G805">
        <v>9789369362</v>
      </c>
    </row>
    <row r="806" spans="1:7">
      <c r="A806" s="1">
        <v>43852</v>
      </c>
      <c r="B806">
        <v>169.60853599999999</v>
      </c>
      <c r="C806">
        <v>171.00869800000001</v>
      </c>
      <c r="D806">
        <v>166.77423099999999</v>
      </c>
      <c r="E806">
        <v>168.29415900000001</v>
      </c>
      <c r="F806">
        <v>168.29415900000001</v>
      </c>
      <c r="G806">
        <v>9209827928</v>
      </c>
    </row>
    <row r="807" spans="1:7">
      <c r="A807" s="1">
        <v>43853</v>
      </c>
      <c r="B807">
        <v>168.29570000000001</v>
      </c>
      <c r="C807">
        <v>168.312241</v>
      </c>
      <c r="D807">
        <v>160.29531900000001</v>
      </c>
      <c r="E807">
        <v>162.92855800000001</v>
      </c>
      <c r="F807">
        <v>162.92855800000001</v>
      </c>
      <c r="G807">
        <v>10396868698</v>
      </c>
    </row>
    <row r="808" spans="1:7">
      <c r="A808" s="1">
        <v>43854</v>
      </c>
      <c r="B808">
        <v>162.89936800000001</v>
      </c>
      <c r="C808">
        <v>164.309448</v>
      </c>
      <c r="D808">
        <v>156.749741</v>
      </c>
      <c r="E808">
        <v>163.05117799999999</v>
      </c>
      <c r="F808">
        <v>163.05117799999999</v>
      </c>
      <c r="G808">
        <v>10657671162</v>
      </c>
    </row>
    <row r="809" spans="1:7">
      <c r="A809" s="1">
        <v>43855</v>
      </c>
      <c r="B809">
        <v>163.06729100000001</v>
      </c>
      <c r="C809">
        <v>163.22723400000001</v>
      </c>
      <c r="D809">
        <v>158.63247699999999</v>
      </c>
      <c r="E809">
        <v>161.28393600000001</v>
      </c>
      <c r="F809">
        <v>161.28393600000001</v>
      </c>
      <c r="G809">
        <v>8256956802</v>
      </c>
    </row>
    <row r="810" spans="1:7">
      <c r="A810" s="1">
        <v>43856</v>
      </c>
      <c r="B810">
        <v>161.17681899999999</v>
      </c>
      <c r="C810">
        <v>168.22032200000001</v>
      </c>
      <c r="D810">
        <v>160.281128</v>
      </c>
      <c r="E810">
        <v>168.07710299999999</v>
      </c>
      <c r="F810">
        <v>168.07710299999999</v>
      </c>
      <c r="G810">
        <v>9261861590</v>
      </c>
    </row>
    <row r="811" spans="1:7">
      <c r="A811" s="1">
        <v>43857</v>
      </c>
      <c r="B811">
        <v>168.00885</v>
      </c>
      <c r="C811">
        <v>172.92291299999999</v>
      </c>
      <c r="D811">
        <v>166.901093</v>
      </c>
      <c r="E811">
        <v>170.930893</v>
      </c>
      <c r="F811">
        <v>170.930893</v>
      </c>
      <c r="G811">
        <v>11004476145</v>
      </c>
    </row>
    <row r="812" spans="1:7">
      <c r="A812" s="1">
        <v>43858</v>
      </c>
      <c r="B812">
        <v>170.88485700000001</v>
      </c>
      <c r="C812">
        <v>176.370316</v>
      </c>
      <c r="D812">
        <v>170.738068</v>
      </c>
      <c r="E812">
        <v>176.370316</v>
      </c>
      <c r="F812">
        <v>176.370316</v>
      </c>
      <c r="G812">
        <v>11772875064</v>
      </c>
    </row>
    <row r="813" spans="1:7">
      <c r="A813" s="1">
        <v>43859</v>
      </c>
      <c r="B813">
        <v>176.34788499999999</v>
      </c>
      <c r="C813">
        <v>178.842972</v>
      </c>
      <c r="D813">
        <v>175.05033900000001</v>
      </c>
      <c r="E813">
        <v>175.05033900000001</v>
      </c>
      <c r="F813">
        <v>175.05033900000001</v>
      </c>
      <c r="G813">
        <v>10725267311</v>
      </c>
    </row>
    <row r="814" spans="1:7">
      <c r="A814" s="1">
        <v>43860</v>
      </c>
      <c r="B814">
        <v>174.917709</v>
      </c>
      <c r="C814">
        <v>186.26048299999999</v>
      </c>
      <c r="D814">
        <v>172.37463399999999</v>
      </c>
      <c r="E814">
        <v>184.69047499999999</v>
      </c>
      <c r="F814">
        <v>184.69047499999999</v>
      </c>
      <c r="G814">
        <v>12604789338</v>
      </c>
    </row>
    <row r="815" spans="1:7">
      <c r="A815" s="1">
        <v>43861</v>
      </c>
      <c r="B815">
        <v>184.736908</v>
      </c>
      <c r="C815">
        <v>185.40583799999999</v>
      </c>
      <c r="D815">
        <v>176.29681400000001</v>
      </c>
      <c r="E815">
        <v>180.16017199999999</v>
      </c>
      <c r="F815">
        <v>180.16017199999999</v>
      </c>
      <c r="G815">
        <v>11728616394</v>
      </c>
    </row>
    <row r="816" spans="1:7">
      <c r="A816" s="1">
        <v>43862</v>
      </c>
      <c r="B816">
        <v>180.11376999999999</v>
      </c>
      <c r="C816">
        <v>183.845551</v>
      </c>
      <c r="D816">
        <v>179.74517800000001</v>
      </c>
      <c r="E816">
        <v>183.67394999999999</v>
      </c>
      <c r="F816">
        <v>183.67394999999999</v>
      </c>
      <c r="G816">
        <v>11569697182</v>
      </c>
    </row>
    <row r="817" spans="1:7">
      <c r="A817" s="1">
        <v>43863</v>
      </c>
      <c r="B817">
        <v>183.532501</v>
      </c>
      <c r="C817">
        <v>193.080399</v>
      </c>
      <c r="D817">
        <v>180.17394999999999</v>
      </c>
      <c r="E817">
        <v>188.617538</v>
      </c>
      <c r="F817">
        <v>188.617538</v>
      </c>
      <c r="G817">
        <v>14054425389</v>
      </c>
    </row>
    <row r="818" spans="1:7">
      <c r="A818" s="1">
        <v>43864</v>
      </c>
      <c r="B818">
        <v>188.60740699999999</v>
      </c>
      <c r="C818">
        <v>193.43689000000001</v>
      </c>
      <c r="D818">
        <v>188.01269500000001</v>
      </c>
      <c r="E818">
        <v>189.86506700000001</v>
      </c>
      <c r="F818">
        <v>189.86506700000001</v>
      </c>
      <c r="G818">
        <v>12392875241</v>
      </c>
    </row>
    <row r="819" spans="1:7">
      <c r="A819" s="1">
        <v>43865</v>
      </c>
      <c r="B819">
        <v>189.86172500000001</v>
      </c>
      <c r="C819">
        <v>191.11149599999999</v>
      </c>
      <c r="D819">
        <v>185.40362500000001</v>
      </c>
      <c r="E819">
        <v>189.250595</v>
      </c>
      <c r="F819">
        <v>189.250595</v>
      </c>
      <c r="G819">
        <v>11714191695</v>
      </c>
    </row>
    <row r="820" spans="1:7">
      <c r="A820" s="1">
        <v>43866</v>
      </c>
      <c r="B820">
        <v>189.299103</v>
      </c>
      <c r="C820">
        <v>206.804001</v>
      </c>
      <c r="D820">
        <v>188.75268600000001</v>
      </c>
      <c r="E820">
        <v>204.23024000000001</v>
      </c>
      <c r="F820">
        <v>204.23024000000001</v>
      </c>
      <c r="G820">
        <v>14865434435</v>
      </c>
    </row>
    <row r="821" spans="1:7">
      <c r="A821" s="1">
        <v>43867</v>
      </c>
      <c r="B821">
        <v>204.12970000000001</v>
      </c>
      <c r="C821">
        <v>214.59771699999999</v>
      </c>
      <c r="D821">
        <v>201.904068</v>
      </c>
      <c r="E821">
        <v>212.33908099999999</v>
      </c>
      <c r="F821">
        <v>212.33908099999999</v>
      </c>
      <c r="G821">
        <v>16425589683</v>
      </c>
    </row>
    <row r="822" spans="1:7">
      <c r="A822" s="1">
        <v>43868</v>
      </c>
      <c r="B822">
        <v>212.315887</v>
      </c>
      <c r="C822">
        <v>223.14093</v>
      </c>
      <c r="D822">
        <v>212.30419900000001</v>
      </c>
      <c r="E822">
        <v>222.72605899999999</v>
      </c>
      <c r="F822">
        <v>222.72605899999999</v>
      </c>
      <c r="G822">
        <v>16673443564</v>
      </c>
    </row>
    <row r="823" spans="1:7">
      <c r="A823" s="1">
        <v>43869</v>
      </c>
      <c r="B823">
        <v>222.51097100000001</v>
      </c>
      <c r="C823">
        <v>226.588089</v>
      </c>
      <c r="D823">
        <v>215.386292</v>
      </c>
      <c r="E823">
        <v>223.14651499999999</v>
      </c>
      <c r="F823">
        <v>223.14651499999999</v>
      </c>
      <c r="G823">
        <v>16741203125</v>
      </c>
    </row>
    <row r="824" spans="1:7">
      <c r="A824" s="1">
        <v>43870</v>
      </c>
      <c r="B824">
        <v>222.98223899999999</v>
      </c>
      <c r="C824">
        <v>229.86424299999999</v>
      </c>
      <c r="D824">
        <v>222.98223899999999</v>
      </c>
      <c r="E824">
        <v>228.57856799999999</v>
      </c>
      <c r="F824">
        <v>228.57856799999999</v>
      </c>
      <c r="G824">
        <v>15031356241</v>
      </c>
    </row>
    <row r="825" spans="1:7">
      <c r="A825" s="1">
        <v>43871</v>
      </c>
      <c r="B825">
        <v>228.54913300000001</v>
      </c>
      <c r="C825">
        <v>229.18461600000001</v>
      </c>
      <c r="D825">
        <v>218.08004800000001</v>
      </c>
      <c r="E825">
        <v>223.522705</v>
      </c>
      <c r="F825">
        <v>223.522705</v>
      </c>
      <c r="G825">
        <v>16210008511</v>
      </c>
    </row>
    <row r="826" spans="1:7">
      <c r="A826" s="1">
        <v>43872</v>
      </c>
      <c r="B826">
        <v>223.38493299999999</v>
      </c>
      <c r="C826">
        <v>236.547134</v>
      </c>
      <c r="D826">
        <v>218.617615</v>
      </c>
      <c r="E826">
        <v>235.85119599999999</v>
      </c>
      <c r="F826">
        <v>235.85119599999999</v>
      </c>
      <c r="G826">
        <v>16964695963</v>
      </c>
    </row>
    <row r="827" spans="1:7">
      <c r="A827" s="1">
        <v>43873</v>
      </c>
      <c r="B827">
        <v>235.898224</v>
      </c>
      <c r="C827">
        <v>272.39883400000002</v>
      </c>
      <c r="D827">
        <v>235.89627100000001</v>
      </c>
      <c r="E827">
        <v>265.40612800000002</v>
      </c>
      <c r="F827">
        <v>265.40612800000002</v>
      </c>
      <c r="G827">
        <v>24545049386</v>
      </c>
    </row>
    <row r="828" spans="1:7">
      <c r="A828" s="1">
        <v>43874</v>
      </c>
      <c r="B828">
        <v>265.05270400000001</v>
      </c>
      <c r="C828">
        <v>273.74105800000001</v>
      </c>
      <c r="D828">
        <v>258.92251599999997</v>
      </c>
      <c r="E828">
        <v>268.099243</v>
      </c>
      <c r="F828">
        <v>268.099243</v>
      </c>
      <c r="G828">
        <v>25801317504</v>
      </c>
    </row>
    <row r="829" spans="1:7">
      <c r="A829" s="1">
        <v>43875</v>
      </c>
      <c r="B829">
        <v>268.02328499999999</v>
      </c>
      <c r="C829">
        <v>285.05642699999999</v>
      </c>
      <c r="D829">
        <v>262.76251200000002</v>
      </c>
      <c r="E829">
        <v>284.21749899999998</v>
      </c>
      <c r="F829">
        <v>284.21749899999998</v>
      </c>
      <c r="G829">
        <v>23558253463</v>
      </c>
    </row>
    <row r="830" spans="1:7">
      <c r="A830" s="1">
        <v>43876</v>
      </c>
      <c r="B830">
        <v>284.56130999999999</v>
      </c>
      <c r="C830">
        <v>287.12368800000002</v>
      </c>
      <c r="D830">
        <v>264.27966300000003</v>
      </c>
      <c r="E830">
        <v>264.72857699999997</v>
      </c>
      <c r="F830">
        <v>264.72857699999997</v>
      </c>
      <c r="G830">
        <v>23682452994</v>
      </c>
    </row>
    <row r="831" spans="1:7">
      <c r="A831" s="1">
        <v>43877</v>
      </c>
      <c r="B831">
        <v>264.90405299999998</v>
      </c>
      <c r="C831">
        <v>272.88244600000002</v>
      </c>
      <c r="D831">
        <v>242.48440600000001</v>
      </c>
      <c r="E831">
        <v>259.89471400000002</v>
      </c>
      <c r="F831">
        <v>259.89471400000002</v>
      </c>
      <c r="G831">
        <v>25152366643</v>
      </c>
    </row>
    <row r="832" spans="1:7">
      <c r="A832" s="1">
        <v>43878</v>
      </c>
      <c r="B832">
        <v>259.89056399999998</v>
      </c>
      <c r="C832">
        <v>266.87124599999999</v>
      </c>
      <c r="D832">
        <v>244.33532700000001</v>
      </c>
      <c r="E832">
        <v>266.36343399999998</v>
      </c>
      <c r="F832">
        <v>266.36343399999998</v>
      </c>
      <c r="G832">
        <v>26024080089</v>
      </c>
    </row>
    <row r="833" spans="1:7">
      <c r="A833" s="1">
        <v>43879</v>
      </c>
      <c r="B833">
        <v>266.50882000000001</v>
      </c>
      <c r="C833">
        <v>283.19613600000002</v>
      </c>
      <c r="D833">
        <v>261.46389799999997</v>
      </c>
      <c r="E833">
        <v>281.94457999999997</v>
      </c>
      <c r="F833">
        <v>281.94457999999997</v>
      </c>
      <c r="G833">
        <v>26511477187</v>
      </c>
    </row>
    <row r="834" spans="1:7">
      <c r="A834" s="1">
        <v>43880</v>
      </c>
      <c r="B834">
        <v>282.03628500000002</v>
      </c>
      <c r="C834">
        <v>283.53793300000001</v>
      </c>
      <c r="D834">
        <v>259.76397700000001</v>
      </c>
      <c r="E834">
        <v>259.76397700000001</v>
      </c>
      <c r="F834">
        <v>259.76397700000001</v>
      </c>
      <c r="G834">
        <v>22679414413</v>
      </c>
    </row>
    <row r="835" spans="1:7">
      <c r="A835" s="1">
        <v>43881</v>
      </c>
      <c r="B835">
        <v>259.81985500000002</v>
      </c>
      <c r="C835">
        <v>263.695404</v>
      </c>
      <c r="D835">
        <v>250.95126300000001</v>
      </c>
      <c r="E835">
        <v>257.94946299999998</v>
      </c>
      <c r="F835">
        <v>257.94946299999998</v>
      </c>
      <c r="G835">
        <v>23229828870</v>
      </c>
    </row>
    <row r="836" spans="1:7">
      <c r="A836" s="1">
        <v>43882</v>
      </c>
      <c r="B836">
        <v>257.89111300000002</v>
      </c>
      <c r="C836">
        <v>267.00485200000003</v>
      </c>
      <c r="D836">
        <v>255.689087</v>
      </c>
      <c r="E836">
        <v>265.600616</v>
      </c>
      <c r="F836">
        <v>265.600616</v>
      </c>
      <c r="G836">
        <v>20867593292</v>
      </c>
    </row>
    <row r="837" spans="1:7">
      <c r="A837" s="1">
        <v>43883</v>
      </c>
      <c r="B837">
        <v>265.55157500000001</v>
      </c>
      <c r="C837">
        <v>266.38720699999999</v>
      </c>
      <c r="D837">
        <v>258.91314699999998</v>
      </c>
      <c r="E837">
        <v>262.331726</v>
      </c>
      <c r="F837">
        <v>262.331726</v>
      </c>
      <c r="G837">
        <v>16906032862</v>
      </c>
    </row>
    <row r="838" spans="1:7">
      <c r="A838" s="1">
        <v>43884</v>
      </c>
      <c r="B838">
        <v>262.278412</v>
      </c>
      <c r="C838">
        <v>273.75414999999998</v>
      </c>
      <c r="D838">
        <v>261.96051</v>
      </c>
      <c r="E838">
        <v>273.75414999999998</v>
      </c>
      <c r="F838">
        <v>273.75414999999998</v>
      </c>
      <c r="G838">
        <v>19585998814</v>
      </c>
    </row>
    <row r="839" spans="1:7">
      <c r="A839" s="1">
        <v>43885</v>
      </c>
      <c r="B839">
        <v>273.70507800000001</v>
      </c>
      <c r="C839">
        <v>275.53951999999998</v>
      </c>
      <c r="D839">
        <v>259.62515300000001</v>
      </c>
      <c r="E839">
        <v>265.216431</v>
      </c>
      <c r="F839">
        <v>265.216431</v>
      </c>
      <c r="G839">
        <v>22400845640</v>
      </c>
    </row>
    <row r="840" spans="1:7">
      <c r="A840" s="1">
        <v>43886</v>
      </c>
      <c r="B840">
        <v>265.28338600000001</v>
      </c>
      <c r="C840">
        <v>265.431488</v>
      </c>
      <c r="D840">
        <v>246.858994</v>
      </c>
      <c r="E840">
        <v>247.81759600000001</v>
      </c>
      <c r="F840">
        <v>247.81759600000001</v>
      </c>
      <c r="G840">
        <v>21878882134</v>
      </c>
    </row>
    <row r="841" spans="1:7">
      <c r="A841" s="1">
        <v>43887</v>
      </c>
      <c r="B841">
        <v>247.74020400000001</v>
      </c>
      <c r="C841">
        <v>249.64970400000001</v>
      </c>
      <c r="D841">
        <v>221.26655600000001</v>
      </c>
      <c r="E841">
        <v>225.68026699999999</v>
      </c>
      <c r="F841">
        <v>225.68026699999999</v>
      </c>
      <c r="G841">
        <v>26235617201</v>
      </c>
    </row>
    <row r="842" spans="1:7">
      <c r="A842" s="1">
        <v>43888</v>
      </c>
      <c r="B842">
        <v>225.68704199999999</v>
      </c>
      <c r="C842">
        <v>237.228928</v>
      </c>
      <c r="D842">
        <v>212.66452000000001</v>
      </c>
      <c r="E842">
        <v>226.753387</v>
      </c>
      <c r="F842">
        <v>226.753387</v>
      </c>
      <c r="G842">
        <v>25645522790</v>
      </c>
    </row>
    <row r="843" spans="1:7">
      <c r="A843" s="1">
        <v>43889</v>
      </c>
      <c r="B843">
        <v>226.98760999999999</v>
      </c>
      <c r="C843">
        <v>234.20893899999999</v>
      </c>
      <c r="D843">
        <v>216.34620699999999</v>
      </c>
      <c r="E843">
        <v>226.76049800000001</v>
      </c>
      <c r="F843">
        <v>226.76049800000001</v>
      </c>
      <c r="G843">
        <v>22563530559</v>
      </c>
    </row>
    <row r="844" spans="1:7">
      <c r="A844" s="1">
        <v>43890</v>
      </c>
      <c r="B844">
        <v>226.83345</v>
      </c>
      <c r="C844">
        <v>232.25662199999999</v>
      </c>
      <c r="D844">
        <v>219.848511</v>
      </c>
      <c r="E844">
        <v>219.848511</v>
      </c>
      <c r="F844">
        <v>219.848511</v>
      </c>
      <c r="G844">
        <v>18181296376</v>
      </c>
    </row>
    <row r="845" spans="1:7">
      <c r="A845" s="1">
        <v>43891</v>
      </c>
      <c r="B845">
        <v>219.75268600000001</v>
      </c>
      <c r="C845">
        <v>226.677887</v>
      </c>
      <c r="D845">
        <v>214.13043200000001</v>
      </c>
      <c r="E845">
        <v>218.970596</v>
      </c>
      <c r="F845">
        <v>218.970596</v>
      </c>
      <c r="G845">
        <v>18179807469</v>
      </c>
    </row>
    <row r="846" spans="1:7">
      <c r="A846" s="1">
        <v>43892</v>
      </c>
      <c r="B846">
        <v>218.711624</v>
      </c>
      <c r="C846">
        <v>232.81158400000001</v>
      </c>
      <c r="D846">
        <v>217.28428600000001</v>
      </c>
      <c r="E846">
        <v>230.56977800000001</v>
      </c>
      <c r="F846">
        <v>230.56977800000001</v>
      </c>
      <c r="G846">
        <v>20305587789</v>
      </c>
    </row>
    <row r="847" spans="1:7">
      <c r="A847" s="1">
        <v>43893</v>
      </c>
      <c r="B847">
        <v>230.52397199999999</v>
      </c>
      <c r="C847">
        <v>232.325806</v>
      </c>
      <c r="D847">
        <v>221.73266599999999</v>
      </c>
      <c r="E847">
        <v>224.47962999999999</v>
      </c>
      <c r="F847">
        <v>224.47962999999999</v>
      </c>
      <c r="G847">
        <v>19853178572</v>
      </c>
    </row>
    <row r="848" spans="1:7">
      <c r="A848" s="1">
        <v>43894</v>
      </c>
      <c r="B848">
        <v>224.565338</v>
      </c>
      <c r="C848">
        <v>228.04042100000001</v>
      </c>
      <c r="D848">
        <v>222.08888200000001</v>
      </c>
      <c r="E848">
        <v>224.51797500000001</v>
      </c>
      <c r="F848">
        <v>224.51797500000001</v>
      </c>
      <c r="G848">
        <v>16567075208</v>
      </c>
    </row>
    <row r="849" spans="1:7">
      <c r="A849" s="1">
        <v>43895</v>
      </c>
      <c r="B849">
        <v>224.64189099999999</v>
      </c>
      <c r="C849">
        <v>234.36445599999999</v>
      </c>
      <c r="D849">
        <v>224.64189099999999</v>
      </c>
      <c r="E849">
        <v>229.26818800000001</v>
      </c>
      <c r="F849">
        <v>229.26818800000001</v>
      </c>
      <c r="G849">
        <v>18201291785</v>
      </c>
    </row>
    <row r="850" spans="1:7">
      <c r="A850" s="1">
        <v>43896</v>
      </c>
      <c r="B850">
        <v>229.16842700000001</v>
      </c>
      <c r="C850">
        <v>243.55497700000001</v>
      </c>
      <c r="D850">
        <v>228.74357599999999</v>
      </c>
      <c r="E850">
        <v>243.52529899999999</v>
      </c>
      <c r="F850">
        <v>243.52529899999999</v>
      </c>
      <c r="G850">
        <v>19374772256</v>
      </c>
    </row>
    <row r="851" spans="1:7">
      <c r="A851" s="1">
        <v>43897</v>
      </c>
      <c r="B851">
        <v>243.75019800000001</v>
      </c>
      <c r="C851">
        <v>249.97848500000001</v>
      </c>
      <c r="D851">
        <v>237.55128500000001</v>
      </c>
      <c r="E851">
        <v>237.85308800000001</v>
      </c>
      <c r="F851">
        <v>237.85308800000001</v>
      </c>
      <c r="G851">
        <v>19431652027</v>
      </c>
    </row>
    <row r="852" spans="1:7">
      <c r="A852" s="1">
        <v>43898</v>
      </c>
      <c r="B852">
        <v>237.78068500000001</v>
      </c>
      <c r="C852">
        <v>237.78068500000001</v>
      </c>
      <c r="D852">
        <v>200.602982</v>
      </c>
      <c r="E852">
        <v>200.68905599999999</v>
      </c>
      <c r="F852">
        <v>200.68905599999999</v>
      </c>
      <c r="G852">
        <v>21381823651</v>
      </c>
    </row>
    <row r="853" spans="1:7">
      <c r="A853" s="1">
        <v>43899</v>
      </c>
      <c r="B853">
        <v>201.31849700000001</v>
      </c>
      <c r="C853">
        <v>207.451401</v>
      </c>
      <c r="D853">
        <v>192.26989699999999</v>
      </c>
      <c r="E853">
        <v>201.98632799999999</v>
      </c>
      <c r="F853">
        <v>201.98632799999999</v>
      </c>
      <c r="G853">
        <v>23645428606</v>
      </c>
    </row>
    <row r="854" spans="1:7">
      <c r="A854" s="1">
        <v>43900</v>
      </c>
      <c r="B854">
        <v>202.86395300000001</v>
      </c>
      <c r="C854">
        <v>205.714249</v>
      </c>
      <c r="D854">
        <v>198.06449900000001</v>
      </c>
      <c r="E854">
        <v>200.76724200000001</v>
      </c>
      <c r="F854">
        <v>200.76724200000001</v>
      </c>
      <c r="G854">
        <v>18344930072</v>
      </c>
    </row>
    <row r="855" spans="1:7">
      <c r="A855" s="1">
        <v>43901</v>
      </c>
      <c r="B855">
        <v>200.768036</v>
      </c>
      <c r="C855">
        <v>202.95429999999999</v>
      </c>
      <c r="D855">
        <v>184.36215200000001</v>
      </c>
      <c r="E855">
        <v>194.86852999999999</v>
      </c>
      <c r="F855">
        <v>194.86852999999999</v>
      </c>
      <c r="G855">
        <v>16984790291</v>
      </c>
    </row>
    <row r="856" spans="1:7">
      <c r="A856" s="1">
        <v>43902</v>
      </c>
      <c r="B856">
        <v>194.738922</v>
      </c>
      <c r="C856">
        <v>195.14793399999999</v>
      </c>
      <c r="D856">
        <v>111.21070899999999</v>
      </c>
      <c r="E856">
        <v>112.347122</v>
      </c>
      <c r="F856">
        <v>112.347122</v>
      </c>
      <c r="G856">
        <v>22134741655</v>
      </c>
    </row>
    <row r="857" spans="1:7">
      <c r="A857" s="1">
        <v>43903</v>
      </c>
      <c r="B857">
        <v>112.689995</v>
      </c>
      <c r="C857">
        <v>137.42953499999999</v>
      </c>
      <c r="D857">
        <v>95.184303</v>
      </c>
      <c r="E857">
        <v>133.20181299999999</v>
      </c>
      <c r="F857">
        <v>133.20181299999999</v>
      </c>
      <c r="G857">
        <v>27864623061</v>
      </c>
    </row>
    <row r="858" spans="1:7">
      <c r="A858" s="1">
        <v>43904</v>
      </c>
      <c r="B858">
        <v>133.58247399999999</v>
      </c>
      <c r="C858">
        <v>134.484375</v>
      </c>
      <c r="D858">
        <v>122.414474</v>
      </c>
      <c r="E858">
        <v>123.306023</v>
      </c>
      <c r="F858">
        <v>123.306023</v>
      </c>
      <c r="G858">
        <v>12740784545</v>
      </c>
    </row>
    <row r="859" spans="1:7">
      <c r="A859" s="1">
        <v>43905</v>
      </c>
      <c r="B859">
        <v>123.24606300000001</v>
      </c>
      <c r="C859">
        <v>132.242142</v>
      </c>
      <c r="D859">
        <v>121.85365299999999</v>
      </c>
      <c r="E859">
        <v>125.214302</v>
      </c>
      <c r="F859">
        <v>125.214302</v>
      </c>
      <c r="G859">
        <v>12719251813</v>
      </c>
    </row>
    <row r="860" spans="1:7">
      <c r="A860" s="1">
        <v>43906</v>
      </c>
      <c r="B860">
        <v>124.996117</v>
      </c>
      <c r="C860">
        <v>124.996117</v>
      </c>
      <c r="D860">
        <v>105.17144</v>
      </c>
      <c r="E860">
        <v>110.605873</v>
      </c>
      <c r="F860">
        <v>110.605873</v>
      </c>
      <c r="G860">
        <v>15984904590</v>
      </c>
    </row>
    <row r="861" spans="1:7">
      <c r="A861" s="1">
        <v>43907</v>
      </c>
      <c r="B861">
        <v>110.406784</v>
      </c>
      <c r="C861">
        <v>118.988281</v>
      </c>
      <c r="D861">
        <v>110.406784</v>
      </c>
      <c r="E861">
        <v>113.94274900000001</v>
      </c>
      <c r="F861">
        <v>113.94274900000001</v>
      </c>
      <c r="G861">
        <v>12087490572</v>
      </c>
    </row>
    <row r="862" spans="1:7">
      <c r="A862" s="1">
        <v>43908</v>
      </c>
      <c r="B862">
        <v>113.857643</v>
      </c>
      <c r="C862">
        <v>116.02162199999999</v>
      </c>
      <c r="D862">
        <v>111.743111</v>
      </c>
      <c r="E862">
        <v>114.84227</v>
      </c>
      <c r="F862">
        <v>114.84227</v>
      </c>
      <c r="G862">
        <v>11617854009</v>
      </c>
    </row>
    <row r="863" spans="1:7">
      <c r="A863" s="1">
        <v>43909</v>
      </c>
      <c r="B863">
        <v>114.839828</v>
      </c>
      <c r="C863">
        <v>140.527725</v>
      </c>
      <c r="D863">
        <v>114.73286400000001</v>
      </c>
      <c r="E863">
        <v>136.59385700000001</v>
      </c>
      <c r="F863">
        <v>136.59385700000001</v>
      </c>
      <c r="G863">
        <v>16396753275</v>
      </c>
    </row>
    <row r="864" spans="1:7">
      <c r="A864" s="1">
        <v>43910</v>
      </c>
      <c r="B864">
        <v>136.64927700000001</v>
      </c>
      <c r="C864">
        <v>150.85380599999999</v>
      </c>
      <c r="D864">
        <v>122.605659</v>
      </c>
      <c r="E864">
        <v>132.737167</v>
      </c>
      <c r="F864">
        <v>132.737167</v>
      </c>
      <c r="G864">
        <v>18960388062</v>
      </c>
    </row>
    <row r="865" spans="1:7">
      <c r="A865" s="1">
        <v>43911</v>
      </c>
      <c r="B865">
        <v>133.10176100000001</v>
      </c>
      <c r="C865">
        <v>135.97241199999999</v>
      </c>
      <c r="D865">
        <v>127.163757</v>
      </c>
      <c r="E865">
        <v>132.81871000000001</v>
      </c>
      <c r="F865">
        <v>132.81871000000001</v>
      </c>
      <c r="G865">
        <v>13684083308</v>
      </c>
    </row>
    <row r="866" spans="1:7">
      <c r="A866" s="1">
        <v>43912</v>
      </c>
      <c r="B866">
        <v>132.851135</v>
      </c>
      <c r="C866">
        <v>136.15164200000001</v>
      </c>
      <c r="D866">
        <v>122.90933200000001</v>
      </c>
      <c r="E866">
        <v>123.321152</v>
      </c>
      <c r="F866">
        <v>123.321152</v>
      </c>
      <c r="G866">
        <v>12497707224</v>
      </c>
    </row>
    <row r="867" spans="1:7">
      <c r="A867" s="1">
        <v>43913</v>
      </c>
      <c r="B867">
        <v>123.365982</v>
      </c>
      <c r="C867">
        <v>134.91160600000001</v>
      </c>
      <c r="D867">
        <v>121.86788199999999</v>
      </c>
      <c r="E867">
        <v>134.91160600000001</v>
      </c>
      <c r="F867">
        <v>134.91160600000001</v>
      </c>
      <c r="G867">
        <v>14149877968</v>
      </c>
    </row>
    <row r="868" spans="1:7">
      <c r="A868" s="1">
        <v>43914</v>
      </c>
      <c r="B868">
        <v>135.19413800000001</v>
      </c>
      <c r="C868">
        <v>141.948532</v>
      </c>
      <c r="D868">
        <v>133.16877700000001</v>
      </c>
      <c r="E868">
        <v>138.76144400000001</v>
      </c>
      <c r="F868">
        <v>138.76144400000001</v>
      </c>
      <c r="G868">
        <v>14609068673</v>
      </c>
    </row>
    <row r="869" spans="1:7">
      <c r="A869" s="1">
        <v>43915</v>
      </c>
      <c r="B869">
        <v>138.914963</v>
      </c>
      <c r="C869">
        <v>141.40379300000001</v>
      </c>
      <c r="D869">
        <v>134.30422999999999</v>
      </c>
      <c r="E869">
        <v>136.19589199999999</v>
      </c>
      <c r="F869">
        <v>136.19589199999999</v>
      </c>
      <c r="G869">
        <v>13433092920</v>
      </c>
    </row>
    <row r="870" spans="1:7">
      <c r="A870" s="1">
        <v>43916</v>
      </c>
      <c r="B870">
        <v>136.190674</v>
      </c>
      <c r="C870">
        <v>138.830566</v>
      </c>
      <c r="D870">
        <v>134.886032</v>
      </c>
      <c r="E870">
        <v>138.361557</v>
      </c>
      <c r="F870">
        <v>138.361557</v>
      </c>
      <c r="G870">
        <v>11367261176</v>
      </c>
    </row>
    <row r="871" spans="1:7">
      <c r="A871" s="1">
        <v>43917</v>
      </c>
      <c r="B871">
        <v>138.369934</v>
      </c>
      <c r="C871">
        <v>139.90269499999999</v>
      </c>
      <c r="D871">
        <v>133.93794299999999</v>
      </c>
      <c r="E871">
        <v>133.93794299999999</v>
      </c>
      <c r="F871">
        <v>133.93794299999999</v>
      </c>
      <c r="G871">
        <v>11396286629</v>
      </c>
    </row>
    <row r="872" spans="1:7">
      <c r="A872" s="1">
        <v>43918</v>
      </c>
      <c r="B872">
        <v>134.03274500000001</v>
      </c>
      <c r="C872">
        <v>134.03274500000001</v>
      </c>
      <c r="D872">
        <v>126.962189</v>
      </c>
      <c r="E872">
        <v>130.98649599999999</v>
      </c>
      <c r="F872">
        <v>130.98649599999999</v>
      </c>
      <c r="G872">
        <v>12162403960</v>
      </c>
    </row>
    <row r="873" spans="1:7">
      <c r="A873" s="1">
        <v>43919</v>
      </c>
      <c r="B873">
        <v>131.01533499999999</v>
      </c>
      <c r="C873">
        <v>131.17408800000001</v>
      </c>
      <c r="D873">
        <v>125.45005</v>
      </c>
      <c r="E873">
        <v>125.583733</v>
      </c>
      <c r="F873">
        <v>125.583733</v>
      </c>
      <c r="G873">
        <v>9938133669</v>
      </c>
    </row>
    <row r="874" spans="1:7">
      <c r="A874" s="1">
        <v>43920</v>
      </c>
      <c r="B874">
        <v>125.577896</v>
      </c>
      <c r="C874">
        <v>133.91146900000001</v>
      </c>
      <c r="D874">
        <v>125.28968</v>
      </c>
      <c r="E874">
        <v>132.90454099999999</v>
      </c>
      <c r="F874">
        <v>132.90454099999999</v>
      </c>
      <c r="G874">
        <v>11841123306</v>
      </c>
    </row>
    <row r="875" spans="1:7">
      <c r="A875" s="1">
        <v>43921</v>
      </c>
      <c r="B875">
        <v>132.82092299999999</v>
      </c>
      <c r="C875">
        <v>134.27413899999999</v>
      </c>
      <c r="D875">
        <v>131.65289300000001</v>
      </c>
      <c r="E875">
        <v>133.59356700000001</v>
      </c>
      <c r="F875">
        <v>133.59356700000001</v>
      </c>
      <c r="G875">
        <v>11065246317</v>
      </c>
    </row>
    <row r="876" spans="1:7">
      <c r="A876" s="1">
        <v>43922</v>
      </c>
      <c r="B876">
        <v>133.61232000000001</v>
      </c>
      <c r="C876">
        <v>135.63455200000001</v>
      </c>
      <c r="D876">
        <v>129.730942</v>
      </c>
      <c r="E876">
        <v>135.63455200000001</v>
      </c>
      <c r="F876">
        <v>135.63455200000001</v>
      </c>
      <c r="G876">
        <v>12456564435</v>
      </c>
    </row>
    <row r="877" spans="1:7">
      <c r="A877" s="1">
        <v>43923</v>
      </c>
      <c r="B877">
        <v>135.732178</v>
      </c>
      <c r="C877">
        <v>146.787094</v>
      </c>
      <c r="D877">
        <v>135.732178</v>
      </c>
      <c r="E877">
        <v>142.029144</v>
      </c>
      <c r="F877">
        <v>142.029144</v>
      </c>
      <c r="G877">
        <v>15322861686</v>
      </c>
    </row>
    <row r="878" spans="1:7">
      <c r="A878" s="1">
        <v>43924</v>
      </c>
      <c r="B878">
        <v>142.11045799999999</v>
      </c>
      <c r="C878">
        <v>146.89987199999999</v>
      </c>
      <c r="D878">
        <v>139.61938499999999</v>
      </c>
      <c r="E878">
        <v>142.091309</v>
      </c>
      <c r="F878">
        <v>142.091309</v>
      </c>
      <c r="G878">
        <v>13184603402</v>
      </c>
    </row>
    <row r="879" spans="1:7">
      <c r="A879" s="1">
        <v>43925</v>
      </c>
      <c r="B879">
        <v>142.21517900000001</v>
      </c>
      <c r="C879">
        <v>145.37730400000001</v>
      </c>
      <c r="D879">
        <v>140.121826</v>
      </c>
      <c r="E879">
        <v>145.219391</v>
      </c>
      <c r="F879">
        <v>145.219391</v>
      </c>
      <c r="G879">
        <v>11946658257</v>
      </c>
    </row>
    <row r="880" spans="1:7">
      <c r="A880" s="1">
        <v>43926</v>
      </c>
      <c r="B880">
        <v>145.26101700000001</v>
      </c>
      <c r="C880">
        <v>146.128525</v>
      </c>
      <c r="D880">
        <v>142.102081</v>
      </c>
      <c r="E880">
        <v>143.54664600000001</v>
      </c>
      <c r="F880">
        <v>143.54664600000001</v>
      </c>
      <c r="G880">
        <v>11280993591</v>
      </c>
    </row>
    <row r="881" spans="1:7">
      <c r="A881" s="1">
        <v>43927</v>
      </c>
      <c r="B881">
        <v>143.608215</v>
      </c>
      <c r="C881">
        <v>169.27264400000001</v>
      </c>
      <c r="D881">
        <v>143.544601</v>
      </c>
      <c r="E881">
        <v>169.13587999999999</v>
      </c>
      <c r="F881">
        <v>169.13587999999999</v>
      </c>
      <c r="G881">
        <v>21636382525</v>
      </c>
    </row>
    <row r="882" spans="1:7">
      <c r="A882" s="1">
        <v>43928</v>
      </c>
      <c r="B882">
        <v>169.147446</v>
      </c>
      <c r="C882">
        <v>175.20413199999999</v>
      </c>
      <c r="D882">
        <v>164.20332300000001</v>
      </c>
      <c r="E882">
        <v>165.101944</v>
      </c>
      <c r="F882">
        <v>165.101944</v>
      </c>
      <c r="G882">
        <v>21659346091</v>
      </c>
    </row>
    <row r="883" spans="1:7">
      <c r="A883" s="1">
        <v>43929</v>
      </c>
      <c r="B883">
        <v>165.24032600000001</v>
      </c>
      <c r="C883">
        <v>173.21026599999999</v>
      </c>
      <c r="D883">
        <v>164.49319499999999</v>
      </c>
      <c r="E883">
        <v>172.641739</v>
      </c>
      <c r="F883">
        <v>172.641739</v>
      </c>
      <c r="G883">
        <v>17063110836</v>
      </c>
    </row>
    <row r="884" spans="1:7">
      <c r="A884" s="1">
        <v>43930</v>
      </c>
      <c r="B884">
        <v>172.76126099999999</v>
      </c>
      <c r="C884">
        <v>172.89778100000001</v>
      </c>
      <c r="D884">
        <v>167.987122</v>
      </c>
      <c r="E884">
        <v>170.80714399999999</v>
      </c>
      <c r="F884">
        <v>170.80714399999999</v>
      </c>
      <c r="G884">
        <v>14901696210</v>
      </c>
    </row>
    <row r="885" spans="1:7">
      <c r="A885" s="1">
        <v>43931</v>
      </c>
      <c r="B885">
        <v>170.82926900000001</v>
      </c>
      <c r="C885">
        <v>170.94976800000001</v>
      </c>
      <c r="D885">
        <v>154.91447400000001</v>
      </c>
      <c r="E885">
        <v>158.41244499999999</v>
      </c>
      <c r="F885">
        <v>158.41244499999999</v>
      </c>
      <c r="G885">
        <v>17980944616</v>
      </c>
    </row>
    <row r="886" spans="1:7">
      <c r="A886" s="1">
        <v>43932</v>
      </c>
      <c r="B886">
        <v>158.53898599999999</v>
      </c>
      <c r="C886">
        <v>161.16757200000001</v>
      </c>
      <c r="D886">
        <v>155.29834</v>
      </c>
      <c r="E886">
        <v>158.21601899999999</v>
      </c>
      <c r="F886">
        <v>158.21601899999999</v>
      </c>
      <c r="G886">
        <v>13555089447</v>
      </c>
    </row>
    <row r="887" spans="1:7">
      <c r="A887" s="1">
        <v>43933</v>
      </c>
      <c r="B887">
        <v>158.23239100000001</v>
      </c>
      <c r="C887">
        <v>164.516953</v>
      </c>
      <c r="D887">
        <v>156.32051100000001</v>
      </c>
      <c r="E887">
        <v>161.142426</v>
      </c>
      <c r="F887">
        <v>161.142426</v>
      </c>
      <c r="G887">
        <v>15123721386</v>
      </c>
    </row>
    <row r="888" spans="1:7">
      <c r="A888" s="1">
        <v>43934</v>
      </c>
      <c r="B888">
        <v>160.72067300000001</v>
      </c>
      <c r="C888">
        <v>160.749695</v>
      </c>
      <c r="D888">
        <v>151.614487</v>
      </c>
      <c r="E888">
        <v>156.27955600000001</v>
      </c>
      <c r="F888">
        <v>156.27955600000001</v>
      </c>
      <c r="G888">
        <v>16465282133</v>
      </c>
    </row>
    <row r="889" spans="1:7">
      <c r="A889" s="1">
        <v>43935</v>
      </c>
      <c r="B889">
        <v>156.35595699999999</v>
      </c>
      <c r="C889">
        <v>160.944275</v>
      </c>
      <c r="D889">
        <v>155.865936</v>
      </c>
      <c r="E889">
        <v>157.59639000000001</v>
      </c>
      <c r="F889">
        <v>157.59639000000001</v>
      </c>
      <c r="G889">
        <v>14723156630</v>
      </c>
    </row>
    <row r="890" spans="1:7">
      <c r="A890" s="1">
        <v>43936</v>
      </c>
      <c r="B890">
        <v>157.56564299999999</v>
      </c>
      <c r="C890">
        <v>160.71112099999999</v>
      </c>
      <c r="D890">
        <v>152.802841</v>
      </c>
      <c r="E890">
        <v>153.28689600000001</v>
      </c>
      <c r="F890">
        <v>153.28689600000001</v>
      </c>
      <c r="G890">
        <v>14171753737</v>
      </c>
    </row>
    <row r="891" spans="1:7">
      <c r="A891" s="1">
        <v>43937</v>
      </c>
      <c r="B891">
        <v>153.200424</v>
      </c>
      <c r="C891">
        <v>173.15727200000001</v>
      </c>
      <c r="D891">
        <v>150.359421</v>
      </c>
      <c r="E891">
        <v>172.15737899999999</v>
      </c>
      <c r="F891">
        <v>172.15737899999999</v>
      </c>
      <c r="G891">
        <v>22910469236</v>
      </c>
    </row>
    <row r="892" spans="1:7">
      <c r="A892" s="1">
        <v>43938</v>
      </c>
      <c r="B892">
        <v>172.27941899999999</v>
      </c>
      <c r="C892">
        <v>174.27590900000001</v>
      </c>
      <c r="D892">
        <v>169.75157200000001</v>
      </c>
      <c r="E892">
        <v>171.63857999999999</v>
      </c>
      <c r="F892">
        <v>171.63857999999999</v>
      </c>
      <c r="G892">
        <v>16714684266</v>
      </c>
    </row>
    <row r="893" spans="1:7">
      <c r="A893" s="1">
        <v>43939</v>
      </c>
      <c r="B893">
        <v>171.61807300000001</v>
      </c>
      <c r="C893">
        <v>187.94047499999999</v>
      </c>
      <c r="D893">
        <v>171.61807300000001</v>
      </c>
      <c r="E893">
        <v>186.91400100000001</v>
      </c>
      <c r="F893">
        <v>186.91400100000001</v>
      </c>
      <c r="G893">
        <v>20160323443</v>
      </c>
    </row>
    <row r="894" spans="1:7">
      <c r="A894" s="1">
        <v>43940</v>
      </c>
      <c r="B894">
        <v>186.86198400000001</v>
      </c>
      <c r="C894">
        <v>188.09892300000001</v>
      </c>
      <c r="D894">
        <v>180.12081900000001</v>
      </c>
      <c r="E894">
        <v>181.61496</v>
      </c>
      <c r="F894">
        <v>181.61496</v>
      </c>
      <c r="G894">
        <v>19146038381</v>
      </c>
    </row>
    <row r="895" spans="1:7">
      <c r="A895" s="1">
        <v>43941</v>
      </c>
      <c r="B895">
        <v>181.48022499999999</v>
      </c>
      <c r="C895">
        <v>186.08354199999999</v>
      </c>
      <c r="D895">
        <v>170.32127399999999</v>
      </c>
      <c r="E895">
        <v>172.29716500000001</v>
      </c>
      <c r="F895">
        <v>172.29716500000001</v>
      </c>
      <c r="G895">
        <v>21266681335</v>
      </c>
    </row>
    <row r="896" spans="1:7">
      <c r="A896" s="1">
        <v>43942</v>
      </c>
      <c r="B896">
        <v>172.01771500000001</v>
      </c>
      <c r="C896">
        <v>175.17846700000001</v>
      </c>
      <c r="D896">
        <v>170.552841</v>
      </c>
      <c r="E896">
        <v>172.73770099999999</v>
      </c>
      <c r="F896">
        <v>172.73770099999999</v>
      </c>
      <c r="G896">
        <v>16458767984</v>
      </c>
    </row>
    <row r="897" spans="1:7">
      <c r="A897" s="1">
        <v>43943</v>
      </c>
      <c r="B897">
        <v>172.67039500000001</v>
      </c>
      <c r="C897">
        <v>183.75100699999999</v>
      </c>
      <c r="D897">
        <v>171.82659899999999</v>
      </c>
      <c r="E897">
        <v>182.59957900000001</v>
      </c>
      <c r="F897">
        <v>182.59957900000001</v>
      </c>
      <c r="G897">
        <v>17994666395</v>
      </c>
    </row>
    <row r="898" spans="1:7">
      <c r="A898" s="1">
        <v>43944</v>
      </c>
      <c r="B898">
        <v>182.62017800000001</v>
      </c>
      <c r="C898">
        <v>189.08886699999999</v>
      </c>
      <c r="D898">
        <v>180.34065200000001</v>
      </c>
      <c r="E898">
        <v>185.028671</v>
      </c>
      <c r="F898">
        <v>185.028671</v>
      </c>
      <c r="G898">
        <v>21275740032</v>
      </c>
    </row>
    <row r="899" spans="1:7">
      <c r="A899" s="1">
        <v>43945</v>
      </c>
      <c r="B899">
        <v>185.22210699999999</v>
      </c>
      <c r="C899">
        <v>190.21038799999999</v>
      </c>
      <c r="D899">
        <v>185.22210699999999</v>
      </c>
      <c r="E899">
        <v>189.23693800000001</v>
      </c>
      <c r="F899">
        <v>189.23693800000001</v>
      </c>
      <c r="G899">
        <v>16788555028</v>
      </c>
    </row>
    <row r="900" spans="1:7">
      <c r="A900" s="1">
        <v>43946</v>
      </c>
      <c r="B900">
        <v>189.20739699999999</v>
      </c>
      <c r="C900">
        <v>196.792374</v>
      </c>
      <c r="D900">
        <v>188.45953399999999</v>
      </c>
      <c r="E900">
        <v>195.51530500000001</v>
      </c>
      <c r="F900">
        <v>195.51530500000001</v>
      </c>
      <c r="G900">
        <v>18260969748</v>
      </c>
    </row>
    <row r="901" spans="1:7">
      <c r="A901" s="1">
        <v>43947</v>
      </c>
      <c r="B901">
        <v>195.413589</v>
      </c>
      <c r="C901">
        <v>199.34497099999999</v>
      </c>
      <c r="D901">
        <v>194.768066</v>
      </c>
      <c r="E901">
        <v>197.31753499999999</v>
      </c>
      <c r="F901">
        <v>197.31753499999999</v>
      </c>
      <c r="G901">
        <v>18335367012</v>
      </c>
    </row>
    <row r="902" spans="1:7">
      <c r="A902" s="1">
        <v>43948</v>
      </c>
      <c r="B902">
        <v>197.47572299999999</v>
      </c>
      <c r="C902">
        <v>199.552795</v>
      </c>
      <c r="D902">
        <v>193.45416299999999</v>
      </c>
      <c r="E902">
        <v>197.224716</v>
      </c>
      <c r="F902">
        <v>197.224716</v>
      </c>
      <c r="G902">
        <v>18670194595</v>
      </c>
    </row>
    <row r="903" spans="1:7">
      <c r="A903" s="1">
        <v>43949</v>
      </c>
      <c r="B903">
        <v>197.27351400000001</v>
      </c>
      <c r="C903">
        <v>198.78654499999999</v>
      </c>
      <c r="D903">
        <v>194.84942599999999</v>
      </c>
      <c r="E903">
        <v>198.41539</v>
      </c>
      <c r="F903">
        <v>198.41539</v>
      </c>
      <c r="G903">
        <v>18217507467</v>
      </c>
    </row>
    <row r="904" spans="1:7">
      <c r="A904" s="1">
        <v>43950</v>
      </c>
      <c r="B904">
        <v>198.46519499999999</v>
      </c>
      <c r="C904">
        <v>218.45463599999999</v>
      </c>
      <c r="D904">
        <v>198.12451200000001</v>
      </c>
      <c r="E904">
        <v>216.968231</v>
      </c>
      <c r="F904">
        <v>216.968231</v>
      </c>
      <c r="G904">
        <v>26397548759</v>
      </c>
    </row>
    <row r="905" spans="1:7">
      <c r="A905" s="1">
        <v>43951</v>
      </c>
      <c r="B905">
        <v>216.90913399999999</v>
      </c>
      <c r="C905">
        <v>227.52969400000001</v>
      </c>
      <c r="D905">
        <v>206.43691999999999</v>
      </c>
      <c r="E905">
        <v>207.60205099999999</v>
      </c>
      <c r="F905">
        <v>207.60205099999999</v>
      </c>
      <c r="G905">
        <v>28089191904</v>
      </c>
    </row>
    <row r="906" spans="1:7">
      <c r="A906" s="1">
        <v>43952</v>
      </c>
      <c r="B906">
        <v>207.90173300000001</v>
      </c>
      <c r="C906">
        <v>217.62802099999999</v>
      </c>
      <c r="D906">
        <v>207.78088399999999</v>
      </c>
      <c r="E906">
        <v>214.21910099999999</v>
      </c>
      <c r="F906">
        <v>214.21910099999999</v>
      </c>
      <c r="G906">
        <v>20816320834</v>
      </c>
    </row>
    <row r="907" spans="1:7">
      <c r="A907" s="1">
        <v>43953</v>
      </c>
      <c r="B907">
        <v>214.230087</v>
      </c>
      <c r="C907">
        <v>215.847534</v>
      </c>
      <c r="D907">
        <v>212.87867700000001</v>
      </c>
      <c r="E907">
        <v>215.325378</v>
      </c>
      <c r="F907">
        <v>215.325378</v>
      </c>
      <c r="G907">
        <v>18260876092</v>
      </c>
    </row>
    <row r="908" spans="1:7">
      <c r="A908" s="1">
        <v>43954</v>
      </c>
      <c r="B908">
        <v>215.35206600000001</v>
      </c>
      <c r="C908">
        <v>219.27087399999999</v>
      </c>
      <c r="D908">
        <v>208.69236799999999</v>
      </c>
      <c r="E908">
        <v>210.93315100000001</v>
      </c>
      <c r="F908">
        <v>210.93315100000001</v>
      </c>
      <c r="G908">
        <v>20469034664</v>
      </c>
    </row>
    <row r="909" spans="1:7">
      <c r="A909" s="1">
        <v>43955</v>
      </c>
      <c r="B909">
        <v>210.89085399999999</v>
      </c>
      <c r="C909">
        <v>211.828384</v>
      </c>
      <c r="D909">
        <v>199.047729</v>
      </c>
      <c r="E909">
        <v>208.17401100000001</v>
      </c>
      <c r="F909">
        <v>208.17401100000001</v>
      </c>
      <c r="G909">
        <v>22602446422</v>
      </c>
    </row>
    <row r="910" spans="1:7">
      <c r="A910" s="1">
        <v>43956</v>
      </c>
      <c r="B910">
        <v>208.01300000000001</v>
      </c>
      <c r="C910">
        <v>211.77862500000001</v>
      </c>
      <c r="D910">
        <v>204.031128</v>
      </c>
      <c r="E910">
        <v>206.77439899999999</v>
      </c>
      <c r="F910">
        <v>206.77439899999999</v>
      </c>
      <c r="G910">
        <v>19004689099</v>
      </c>
    </row>
    <row r="911" spans="1:7">
      <c r="A911" s="1">
        <v>43957</v>
      </c>
      <c r="B911">
        <v>206.48135400000001</v>
      </c>
      <c r="C911">
        <v>211.53462200000001</v>
      </c>
      <c r="D911">
        <v>204.04087799999999</v>
      </c>
      <c r="E911">
        <v>204.05578600000001</v>
      </c>
      <c r="F911">
        <v>204.05578600000001</v>
      </c>
      <c r="G911">
        <v>20343543799</v>
      </c>
    </row>
    <row r="912" spans="1:7">
      <c r="A912" s="1">
        <v>43958</v>
      </c>
      <c r="B912">
        <v>203.912857</v>
      </c>
      <c r="C912">
        <v>214.392471</v>
      </c>
      <c r="D912">
        <v>202.07484400000001</v>
      </c>
      <c r="E912">
        <v>212.289413</v>
      </c>
      <c r="F912">
        <v>212.289413</v>
      </c>
      <c r="G912">
        <v>23594744655</v>
      </c>
    </row>
    <row r="913" spans="1:7">
      <c r="A913" s="1">
        <v>43959</v>
      </c>
      <c r="B913">
        <v>212.19824199999999</v>
      </c>
      <c r="C913">
        <v>216.32768200000001</v>
      </c>
      <c r="D913">
        <v>208.83073400000001</v>
      </c>
      <c r="E913">
        <v>212.99157700000001</v>
      </c>
      <c r="F913">
        <v>212.99157700000001</v>
      </c>
      <c r="G913">
        <v>20445139356</v>
      </c>
    </row>
    <row r="914" spans="1:7">
      <c r="A914" s="1">
        <v>43960</v>
      </c>
      <c r="B914">
        <v>213.142166</v>
      </c>
      <c r="C914">
        <v>214.73912000000001</v>
      </c>
      <c r="D914">
        <v>209.071518</v>
      </c>
      <c r="E914">
        <v>211.60012800000001</v>
      </c>
      <c r="F914">
        <v>211.60012800000001</v>
      </c>
      <c r="G914">
        <v>18950547549</v>
      </c>
    </row>
    <row r="915" spans="1:7">
      <c r="A915" s="1">
        <v>43961</v>
      </c>
      <c r="B915">
        <v>211.5522</v>
      </c>
      <c r="C915">
        <v>211.5522</v>
      </c>
      <c r="D915">
        <v>182.71116599999999</v>
      </c>
      <c r="E915">
        <v>188.59956399999999</v>
      </c>
      <c r="F915">
        <v>188.59956399999999</v>
      </c>
      <c r="G915">
        <v>25211575193</v>
      </c>
    </row>
    <row r="916" spans="1:7">
      <c r="A916" s="1">
        <v>43962</v>
      </c>
      <c r="B916">
        <v>188.63218699999999</v>
      </c>
      <c r="C916">
        <v>191.362335</v>
      </c>
      <c r="D916">
        <v>180.71833799999999</v>
      </c>
      <c r="E916">
        <v>185.91284200000001</v>
      </c>
      <c r="F916">
        <v>185.91284200000001</v>
      </c>
      <c r="G916">
        <v>20054601647</v>
      </c>
    </row>
    <row r="917" spans="1:7">
      <c r="A917" s="1">
        <v>43963</v>
      </c>
      <c r="B917">
        <v>185.87733499999999</v>
      </c>
      <c r="C917">
        <v>191.601349</v>
      </c>
      <c r="D917">
        <v>185.701797</v>
      </c>
      <c r="E917">
        <v>189.3125</v>
      </c>
      <c r="F917">
        <v>189.3125</v>
      </c>
      <c r="G917">
        <v>15899726284</v>
      </c>
    </row>
    <row r="918" spans="1:7">
      <c r="A918" s="1">
        <v>43964</v>
      </c>
      <c r="B918">
        <v>189.3741</v>
      </c>
      <c r="C918">
        <v>200.197327</v>
      </c>
      <c r="D918">
        <v>189.127701</v>
      </c>
      <c r="E918">
        <v>199.19328300000001</v>
      </c>
      <c r="F918">
        <v>199.19328300000001</v>
      </c>
      <c r="G918">
        <v>17054662289</v>
      </c>
    </row>
    <row r="919" spans="1:7">
      <c r="A919" s="1">
        <v>43965</v>
      </c>
      <c r="B919">
        <v>198.89151000000001</v>
      </c>
      <c r="C919">
        <v>204.11759900000001</v>
      </c>
      <c r="D919">
        <v>196.86882</v>
      </c>
      <c r="E919">
        <v>202.94909699999999</v>
      </c>
      <c r="F919">
        <v>202.94909699999999</v>
      </c>
      <c r="G919">
        <v>20150524861</v>
      </c>
    </row>
    <row r="920" spans="1:7">
      <c r="A920" s="1">
        <v>43966</v>
      </c>
      <c r="B920">
        <v>202.955399</v>
      </c>
      <c r="C920">
        <v>203.56639100000001</v>
      </c>
      <c r="D920">
        <v>193.75567599999999</v>
      </c>
      <c r="E920">
        <v>195.62266500000001</v>
      </c>
      <c r="F920">
        <v>195.62266500000001</v>
      </c>
      <c r="G920">
        <v>16602342092</v>
      </c>
    </row>
    <row r="921" spans="1:7">
      <c r="A921" s="1">
        <v>43967</v>
      </c>
      <c r="B921">
        <v>195.61338799999999</v>
      </c>
      <c r="C921">
        <v>202.77119400000001</v>
      </c>
      <c r="D921">
        <v>194.501587</v>
      </c>
      <c r="E921">
        <v>200.67712399999999</v>
      </c>
      <c r="F921">
        <v>200.67712399999999</v>
      </c>
      <c r="G921">
        <v>15379081645</v>
      </c>
    </row>
    <row r="922" spans="1:7">
      <c r="A922" s="1">
        <v>43968</v>
      </c>
      <c r="B922">
        <v>200.60887099999999</v>
      </c>
      <c r="C922">
        <v>209.160934</v>
      </c>
      <c r="D922">
        <v>200.10279800000001</v>
      </c>
      <c r="E922">
        <v>207.158691</v>
      </c>
      <c r="F922">
        <v>207.158691</v>
      </c>
      <c r="G922">
        <v>15470397303</v>
      </c>
    </row>
    <row r="923" spans="1:7">
      <c r="A923" s="1">
        <v>43969</v>
      </c>
      <c r="B923">
        <v>207.179779</v>
      </c>
      <c r="C923">
        <v>215.90846300000001</v>
      </c>
      <c r="D923">
        <v>207.10907</v>
      </c>
      <c r="E923">
        <v>214.52505500000001</v>
      </c>
      <c r="F923">
        <v>214.52505500000001</v>
      </c>
      <c r="G923">
        <v>17411566928</v>
      </c>
    </row>
    <row r="924" spans="1:7">
      <c r="A924" s="1">
        <v>43970</v>
      </c>
      <c r="B924">
        <v>214.60493500000001</v>
      </c>
      <c r="C924">
        <v>214.60493500000001</v>
      </c>
      <c r="D924">
        <v>210.14305100000001</v>
      </c>
      <c r="E924">
        <v>213.451111</v>
      </c>
      <c r="F924">
        <v>213.451111</v>
      </c>
      <c r="G924">
        <v>14346192779</v>
      </c>
    </row>
    <row r="925" spans="1:7">
      <c r="A925" s="1">
        <v>43971</v>
      </c>
      <c r="B925">
        <v>213.44624300000001</v>
      </c>
      <c r="C925">
        <v>214.71682699999999</v>
      </c>
      <c r="D925">
        <v>207.97581500000001</v>
      </c>
      <c r="E925">
        <v>210.09674100000001</v>
      </c>
      <c r="F925">
        <v>210.09674100000001</v>
      </c>
      <c r="G925">
        <v>12730175511</v>
      </c>
    </row>
    <row r="926" spans="1:7">
      <c r="A926" s="1">
        <v>43972</v>
      </c>
      <c r="B926">
        <v>210.12915000000001</v>
      </c>
      <c r="C926">
        <v>211.62518299999999</v>
      </c>
      <c r="D926">
        <v>193.34643600000001</v>
      </c>
      <c r="E926">
        <v>199.88360599999999</v>
      </c>
      <c r="F926">
        <v>199.88360599999999</v>
      </c>
      <c r="G926">
        <v>13308321229</v>
      </c>
    </row>
    <row r="927" spans="1:7">
      <c r="A927" s="1">
        <v>43973</v>
      </c>
      <c r="B927">
        <v>199.83711199999999</v>
      </c>
      <c r="C927">
        <v>208.59153699999999</v>
      </c>
      <c r="D927">
        <v>198.040863</v>
      </c>
      <c r="E927">
        <v>207.16918899999999</v>
      </c>
      <c r="F927">
        <v>207.16918899999999</v>
      </c>
      <c r="G927">
        <v>12041592114</v>
      </c>
    </row>
    <row r="928" spans="1:7">
      <c r="A928" s="1">
        <v>43974</v>
      </c>
      <c r="B928">
        <v>207.194489</v>
      </c>
      <c r="C928">
        <v>210.386459</v>
      </c>
      <c r="D928">
        <v>205.29422</v>
      </c>
      <c r="E928">
        <v>208.69439700000001</v>
      </c>
      <c r="F928">
        <v>208.69439700000001</v>
      </c>
      <c r="G928">
        <v>10665476768</v>
      </c>
    </row>
    <row r="929" spans="1:7">
      <c r="A929" s="1">
        <v>43975</v>
      </c>
      <c r="B929">
        <v>208.71606399999999</v>
      </c>
      <c r="C929">
        <v>210.595078</v>
      </c>
      <c r="D929">
        <v>202.37034600000001</v>
      </c>
      <c r="E929">
        <v>202.37034600000001</v>
      </c>
      <c r="F929">
        <v>202.37034600000001</v>
      </c>
      <c r="G929">
        <v>11833299572</v>
      </c>
    </row>
    <row r="930" spans="1:7">
      <c r="A930" s="1">
        <v>43976</v>
      </c>
      <c r="B930">
        <v>201.982651</v>
      </c>
      <c r="C930">
        <v>206.36144999999999</v>
      </c>
      <c r="D930">
        <v>200.66755699999999</v>
      </c>
      <c r="E930">
        <v>205.319748</v>
      </c>
      <c r="F930">
        <v>205.319748</v>
      </c>
      <c r="G930">
        <v>10415044124</v>
      </c>
    </row>
    <row r="931" spans="1:7">
      <c r="A931" s="1">
        <v>43977</v>
      </c>
      <c r="B931">
        <v>205.259567</v>
      </c>
      <c r="C931">
        <v>205.75254799999999</v>
      </c>
      <c r="D931">
        <v>200.26428200000001</v>
      </c>
      <c r="E931">
        <v>201.90231299999999</v>
      </c>
      <c r="F931">
        <v>201.90231299999999</v>
      </c>
      <c r="G931">
        <v>10159741290</v>
      </c>
    </row>
    <row r="932" spans="1:7">
      <c r="A932" s="1">
        <v>43978</v>
      </c>
      <c r="B932">
        <v>201.89300499999999</v>
      </c>
      <c r="C932">
        <v>208.86343400000001</v>
      </c>
      <c r="D932">
        <v>201.785065</v>
      </c>
      <c r="E932">
        <v>208.86343400000001</v>
      </c>
      <c r="F932">
        <v>208.86343400000001</v>
      </c>
      <c r="G932">
        <v>10631034756</v>
      </c>
    </row>
    <row r="933" spans="1:7">
      <c r="A933" s="1">
        <v>43979</v>
      </c>
      <c r="B933">
        <v>208.885437</v>
      </c>
      <c r="C933">
        <v>220.27650499999999</v>
      </c>
      <c r="D933">
        <v>206.242661</v>
      </c>
      <c r="E933">
        <v>219.84042400000001</v>
      </c>
      <c r="F933">
        <v>219.84042400000001</v>
      </c>
      <c r="G933">
        <v>12212469604</v>
      </c>
    </row>
    <row r="934" spans="1:7">
      <c r="A934" s="1">
        <v>43980</v>
      </c>
      <c r="B934">
        <v>219.925049</v>
      </c>
      <c r="C934">
        <v>224.21687299999999</v>
      </c>
      <c r="D934">
        <v>218.23805200000001</v>
      </c>
      <c r="E934">
        <v>220.67512500000001</v>
      </c>
      <c r="F934">
        <v>220.67512500000001</v>
      </c>
      <c r="G934">
        <v>12265816557</v>
      </c>
    </row>
    <row r="935" spans="1:7">
      <c r="A935" s="1">
        <v>43981</v>
      </c>
      <c r="B935">
        <v>220.717209</v>
      </c>
      <c r="C935">
        <v>243.94314600000001</v>
      </c>
      <c r="D935">
        <v>218.744461</v>
      </c>
      <c r="E935">
        <v>242.345596</v>
      </c>
      <c r="F935">
        <v>242.345596</v>
      </c>
      <c r="G935">
        <v>15027397867</v>
      </c>
    </row>
    <row r="936" spans="1:7">
      <c r="A936" s="1">
        <v>43982</v>
      </c>
      <c r="B936">
        <v>242.35137900000001</v>
      </c>
      <c r="C936">
        <v>244.04525799999999</v>
      </c>
      <c r="D936">
        <v>230.05282600000001</v>
      </c>
      <c r="E936">
        <v>230.975708</v>
      </c>
      <c r="F936">
        <v>230.975708</v>
      </c>
      <c r="G936">
        <v>12234904813</v>
      </c>
    </row>
    <row r="937" spans="1:7">
      <c r="A937" s="1">
        <v>43983</v>
      </c>
      <c r="B937">
        <v>230.86026000000001</v>
      </c>
      <c r="C937">
        <v>248.23628199999999</v>
      </c>
      <c r="D937">
        <v>230.48805200000001</v>
      </c>
      <c r="E937">
        <v>246.99176</v>
      </c>
      <c r="F937">
        <v>246.99176</v>
      </c>
      <c r="G937">
        <v>13951727936</v>
      </c>
    </row>
    <row r="938" spans="1:7">
      <c r="A938" s="1">
        <v>43984</v>
      </c>
      <c r="B938">
        <v>246.82818599999999</v>
      </c>
      <c r="C938">
        <v>252.22200000000001</v>
      </c>
      <c r="D938">
        <v>233.22529599999999</v>
      </c>
      <c r="E938">
        <v>237.219055</v>
      </c>
      <c r="F938">
        <v>237.219055</v>
      </c>
      <c r="G938">
        <v>13782107567</v>
      </c>
    </row>
    <row r="939" spans="1:7">
      <c r="A939" s="1">
        <v>43985</v>
      </c>
      <c r="B939">
        <v>237.395218</v>
      </c>
      <c r="C939">
        <v>244.17932099999999</v>
      </c>
      <c r="D939">
        <v>235.46444700000001</v>
      </c>
      <c r="E939">
        <v>244.17932099999999</v>
      </c>
      <c r="F939">
        <v>244.17932099999999</v>
      </c>
      <c r="G939">
        <v>9861760817</v>
      </c>
    </row>
    <row r="940" spans="1:7">
      <c r="A940" s="1">
        <v>43986</v>
      </c>
      <c r="B940">
        <v>244.10528600000001</v>
      </c>
      <c r="C940">
        <v>245.92896999999999</v>
      </c>
      <c r="D940">
        <v>236.76530500000001</v>
      </c>
      <c r="E940">
        <v>244.42639199999999</v>
      </c>
      <c r="F940">
        <v>244.42639199999999</v>
      </c>
      <c r="G940">
        <v>10170414304</v>
      </c>
    </row>
    <row r="941" spans="1:7">
      <c r="A941" s="1">
        <v>43987</v>
      </c>
      <c r="B941">
        <v>244.349594</v>
      </c>
      <c r="C941">
        <v>247.329498</v>
      </c>
      <c r="D941">
        <v>240.682053</v>
      </c>
      <c r="E941">
        <v>241.22198499999999</v>
      </c>
      <c r="F941">
        <v>241.22198499999999</v>
      </c>
      <c r="G941">
        <v>9293963914</v>
      </c>
    </row>
    <row r="942" spans="1:7">
      <c r="A942" s="1">
        <v>43988</v>
      </c>
      <c r="B942">
        <v>241.20135500000001</v>
      </c>
      <c r="C942">
        <v>245.98104900000001</v>
      </c>
      <c r="D942">
        <v>239.72453300000001</v>
      </c>
      <c r="E942">
        <v>241.93132</v>
      </c>
      <c r="F942">
        <v>241.93132</v>
      </c>
      <c r="G942">
        <v>8114873845</v>
      </c>
    </row>
    <row r="943" spans="1:7">
      <c r="A943" s="1">
        <v>43989</v>
      </c>
      <c r="B943">
        <v>241.90808100000001</v>
      </c>
      <c r="C943">
        <v>245.43525700000001</v>
      </c>
      <c r="D943">
        <v>236.325256</v>
      </c>
      <c r="E943">
        <v>245.16725199999999</v>
      </c>
      <c r="F943">
        <v>245.16725199999999</v>
      </c>
      <c r="G943">
        <v>9544883157</v>
      </c>
    </row>
    <row r="944" spans="1:7">
      <c r="A944" s="1">
        <v>43990</v>
      </c>
      <c r="B944">
        <v>245.178574</v>
      </c>
      <c r="C944">
        <v>246.64419599999999</v>
      </c>
      <c r="D944">
        <v>241.542191</v>
      </c>
      <c r="E944">
        <v>246.30990600000001</v>
      </c>
      <c r="F944">
        <v>246.30990600000001</v>
      </c>
      <c r="G944">
        <v>8076783299</v>
      </c>
    </row>
    <row r="945" spans="1:7">
      <c r="A945" s="1">
        <v>43991</v>
      </c>
      <c r="B945">
        <v>246.17501799999999</v>
      </c>
      <c r="C945">
        <v>248.34243799999999</v>
      </c>
      <c r="D945">
        <v>242.33854700000001</v>
      </c>
      <c r="E945">
        <v>244.91145299999999</v>
      </c>
      <c r="F945">
        <v>244.91145299999999</v>
      </c>
      <c r="G945">
        <v>8446545788</v>
      </c>
    </row>
    <row r="946" spans="1:7">
      <c r="A946" s="1">
        <v>43992</v>
      </c>
      <c r="B946">
        <v>244.822067</v>
      </c>
      <c r="C946">
        <v>248.65115399999999</v>
      </c>
      <c r="D946">
        <v>242.819748</v>
      </c>
      <c r="E946">
        <v>247.44494599999999</v>
      </c>
      <c r="F946">
        <v>247.44494599999999</v>
      </c>
      <c r="G946">
        <v>8792990206</v>
      </c>
    </row>
    <row r="947" spans="1:7">
      <c r="A947" s="1">
        <v>43993</v>
      </c>
      <c r="B947">
        <v>247.54853800000001</v>
      </c>
      <c r="C947">
        <v>249.888306</v>
      </c>
      <c r="D947">
        <v>229.94297800000001</v>
      </c>
      <c r="E947">
        <v>231.70266699999999</v>
      </c>
      <c r="F947">
        <v>231.70266699999999</v>
      </c>
      <c r="G947">
        <v>12356528860</v>
      </c>
    </row>
    <row r="948" spans="1:7">
      <c r="A948" s="1">
        <v>43994</v>
      </c>
      <c r="B948">
        <v>231.62545800000001</v>
      </c>
      <c r="C948">
        <v>239.354691</v>
      </c>
      <c r="D948">
        <v>229.64506499999999</v>
      </c>
      <c r="E948">
        <v>237.49321</v>
      </c>
      <c r="F948">
        <v>237.49321</v>
      </c>
      <c r="G948">
        <v>8868955009</v>
      </c>
    </row>
    <row r="949" spans="1:7">
      <c r="A949" s="1">
        <v>43995</v>
      </c>
      <c r="B949">
        <v>237.54461699999999</v>
      </c>
      <c r="C949">
        <v>239.19309999999999</v>
      </c>
      <c r="D949">
        <v>235.889679</v>
      </c>
      <c r="E949">
        <v>238.90884399999999</v>
      </c>
      <c r="F949">
        <v>238.90884399999999</v>
      </c>
      <c r="G949">
        <v>7141624980</v>
      </c>
    </row>
    <row r="950" spans="1:7">
      <c r="A950" s="1">
        <v>43996</v>
      </c>
      <c r="B950">
        <v>238.96818500000001</v>
      </c>
      <c r="C950">
        <v>239.10145600000001</v>
      </c>
      <c r="D950">
        <v>232.958191</v>
      </c>
      <c r="E950">
        <v>234.1147</v>
      </c>
      <c r="F950">
        <v>234.1147</v>
      </c>
      <c r="G950">
        <v>7439385176</v>
      </c>
    </row>
    <row r="951" spans="1:7">
      <c r="A951" s="1">
        <v>43997</v>
      </c>
      <c r="B951">
        <v>234.05830399999999</v>
      </c>
      <c r="C951">
        <v>234.23783900000001</v>
      </c>
      <c r="D951">
        <v>221.24176</v>
      </c>
      <c r="E951">
        <v>229.928909</v>
      </c>
      <c r="F951">
        <v>229.928909</v>
      </c>
      <c r="G951">
        <v>10536099884</v>
      </c>
    </row>
    <row r="952" spans="1:7">
      <c r="A952" s="1">
        <v>43998</v>
      </c>
      <c r="B952">
        <v>229.76229900000001</v>
      </c>
      <c r="C952">
        <v>236.39430200000001</v>
      </c>
      <c r="D952">
        <v>228.42614699999999</v>
      </c>
      <c r="E952">
        <v>234.416168</v>
      </c>
      <c r="F952">
        <v>234.416168</v>
      </c>
      <c r="G952">
        <v>7965648016</v>
      </c>
    </row>
    <row r="953" spans="1:7">
      <c r="A953" s="1">
        <v>43999</v>
      </c>
      <c r="B953">
        <v>234.49237099999999</v>
      </c>
      <c r="C953">
        <v>235.95405600000001</v>
      </c>
      <c r="D953">
        <v>229.341644</v>
      </c>
      <c r="E953">
        <v>233.02827500000001</v>
      </c>
      <c r="F953">
        <v>233.02827500000001</v>
      </c>
      <c r="G953">
        <v>7701391592</v>
      </c>
    </row>
    <row r="954" spans="1:7">
      <c r="A954" s="1">
        <v>44000</v>
      </c>
      <c r="B954">
        <v>232.898697</v>
      </c>
      <c r="C954">
        <v>234.57064800000001</v>
      </c>
      <c r="D954">
        <v>228.95143100000001</v>
      </c>
      <c r="E954">
        <v>232.10116600000001</v>
      </c>
      <c r="F954">
        <v>232.10116600000001</v>
      </c>
      <c r="G954">
        <v>6713800872</v>
      </c>
    </row>
    <row r="955" spans="1:7">
      <c r="A955" s="1">
        <v>44001</v>
      </c>
      <c r="B955">
        <v>231.954971</v>
      </c>
      <c r="C955">
        <v>232.15411399999999</v>
      </c>
      <c r="D955">
        <v>226.79518100000001</v>
      </c>
      <c r="E955">
        <v>227.13829000000001</v>
      </c>
      <c r="F955">
        <v>227.13829000000001</v>
      </c>
      <c r="G955">
        <v>6946372590</v>
      </c>
    </row>
    <row r="956" spans="1:7">
      <c r="A956" s="1">
        <v>44002</v>
      </c>
      <c r="B956">
        <v>226.97636399999999</v>
      </c>
      <c r="C956">
        <v>231.44901999999999</v>
      </c>
      <c r="D956">
        <v>226.640625</v>
      </c>
      <c r="E956">
        <v>229.274261</v>
      </c>
      <c r="F956">
        <v>229.274261</v>
      </c>
      <c r="G956">
        <v>6252830566</v>
      </c>
    </row>
    <row r="957" spans="1:7">
      <c r="A957" s="1">
        <v>44003</v>
      </c>
      <c r="B957">
        <v>229.21614099999999</v>
      </c>
      <c r="C957">
        <v>232.358948</v>
      </c>
      <c r="D957">
        <v>228.49299600000001</v>
      </c>
      <c r="E957">
        <v>228.989822</v>
      </c>
      <c r="F957">
        <v>228.989822</v>
      </c>
      <c r="G957">
        <v>5600408178</v>
      </c>
    </row>
    <row r="958" spans="1:7">
      <c r="A958" s="1">
        <v>44004</v>
      </c>
      <c r="B958">
        <v>229.00337200000001</v>
      </c>
      <c r="C958">
        <v>243.776016</v>
      </c>
      <c r="D958">
        <v>228.93473800000001</v>
      </c>
      <c r="E958">
        <v>242.533188</v>
      </c>
      <c r="F958">
        <v>242.533188</v>
      </c>
      <c r="G958">
        <v>9079586552</v>
      </c>
    </row>
    <row r="959" spans="1:7">
      <c r="A959" s="1">
        <v>44005</v>
      </c>
      <c r="B959">
        <v>242.53701799999999</v>
      </c>
      <c r="C959">
        <v>244.86440999999999</v>
      </c>
      <c r="D959">
        <v>239.75973500000001</v>
      </c>
      <c r="E959">
        <v>244.14215100000001</v>
      </c>
      <c r="F959">
        <v>244.14215100000001</v>
      </c>
      <c r="G959">
        <v>6624530348</v>
      </c>
    </row>
    <row r="960" spans="1:7">
      <c r="A960" s="1">
        <v>44006</v>
      </c>
      <c r="B960">
        <v>244.18592799999999</v>
      </c>
      <c r="C960">
        <v>248.508026</v>
      </c>
      <c r="D960">
        <v>232.807739</v>
      </c>
      <c r="E960">
        <v>235.77246099999999</v>
      </c>
      <c r="F960">
        <v>235.77246099999999</v>
      </c>
      <c r="G960">
        <v>8815030025</v>
      </c>
    </row>
    <row r="961" spans="1:7">
      <c r="A961" s="1">
        <v>44007</v>
      </c>
      <c r="B961">
        <v>235.70285000000001</v>
      </c>
      <c r="C961">
        <v>236.053406</v>
      </c>
      <c r="D961">
        <v>230.29660000000001</v>
      </c>
      <c r="E961">
        <v>232.944489</v>
      </c>
      <c r="F961">
        <v>232.944489</v>
      </c>
      <c r="G961">
        <v>7010426122</v>
      </c>
    </row>
    <row r="962" spans="1:7">
      <c r="A962" s="1">
        <v>44008</v>
      </c>
      <c r="B962">
        <v>232.877487</v>
      </c>
      <c r="C962">
        <v>233.90193199999999</v>
      </c>
      <c r="D962">
        <v>229.25945999999999</v>
      </c>
      <c r="E962">
        <v>229.66804500000001</v>
      </c>
      <c r="F962">
        <v>229.66804500000001</v>
      </c>
      <c r="G962">
        <v>7187490226</v>
      </c>
    </row>
    <row r="963" spans="1:7">
      <c r="A963" s="1">
        <v>44009</v>
      </c>
      <c r="B963">
        <v>229.631485</v>
      </c>
      <c r="C963">
        <v>232.49342300000001</v>
      </c>
      <c r="D963">
        <v>220.56457499999999</v>
      </c>
      <c r="E963">
        <v>222.95979299999999</v>
      </c>
      <c r="F963">
        <v>222.95979299999999</v>
      </c>
      <c r="G963">
        <v>6918380955</v>
      </c>
    </row>
    <row r="964" spans="1:7">
      <c r="A964" s="1">
        <v>44010</v>
      </c>
      <c r="B964">
        <v>222.91449</v>
      </c>
      <c r="C964">
        <v>228.59828200000001</v>
      </c>
      <c r="D964">
        <v>219.47267199999999</v>
      </c>
      <c r="E964">
        <v>225.34716800000001</v>
      </c>
      <c r="F964">
        <v>225.34716800000001</v>
      </c>
      <c r="G964">
        <v>6205925718</v>
      </c>
    </row>
    <row r="965" spans="1:7">
      <c r="A965" s="1">
        <v>44011</v>
      </c>
      <c r="B965">
        <v>225.361435</v>
      </c>
      <c r="C965">
        <v>229.90321399999999</v>
      </c>
      <c r="D965">
        <v>222.25498999999999</v>
      </c>
      <c r="E965">
        <v>228.19487000000001</v>
      </c>
      <c r="F965">
        <v>228.19487000000001</v>
      </c>
      <c r="G965">
        <v>6726164653</v>
      </c>
    </row>
    <row r="966" spans="1:7">
      <c r="A966" s="1">
        <v>44012</v>
      </c>
      <c r="B966">
        <v>227.96843000000001</v>
      </c>
      <c r="C966">
        <v>229.47680700000001</v>
      </c>
      <c r="D966">
        <v>224.81518600000001</v>
      </c>
      <c r="E966">
        <v>226.31500199999999</v>
      </c>
      <c r="F966">
        <v>226.31500199999999</v>
      </c>
      <c r="G966">
        <v>6094093001</v>
      </c>
    </row>
    <row r="967" spans="1:7">
      <c r="A967" s="1">
        <v>44013</v>
      </c>
      <c r="B967">
        <v>226.13458299999999</v>
      </c>
      <c r="C967">
        <v>232.75611900000001</v>
      </c>
      <c r="D967">
        <v>224.83573899999999</v>
      </c>
      <c r="E967">
        <v>231.11341899999999</v>
      </c>
      <c r="F967">
        <v>231.11341899999999</v>
      </c>
      <c r="G967">
        <v>6463737443</v>
      </c>
    </row>
    <row r="968" spans="1:7">
      <c r="A968" s="1">
        <v>44014</v>
      </c>
      <c r="B968">
        <v>231.28890999999999</v>
      </c>
      <c r="C968">
        <v>232.39688100000001</v>
      </c>
      <c r="D968">
        <v>225.46196</v>
      </c>
      <c r="E968">
        <v>229.39219700000001</v>
      </c>
      <c r="F968">
        <v>229.39219700000001</v>
      </c>
      <c r="G968">
        <v>6212210566</v>
      </c>
    </row>
    <row r="969" spans="1:7">
      <c r="A969" s="1">
        <v>44015</v>
      </c>
      <c r="B969">
        <v>229.31895399999999</v>
      </c>
      <c r="C969">
        <v>229.62931800000001</v>
      </c>
      <c r="D969">
        <v>224.913971</v>
      </c>
      <c r="E969">
        <v>225.38706999999999</v>
      </c>
      <c r="F969">
        <v>225.38706999999999</v>
      </c>
      <c r="G969">
        <v>5109032700</v>
      </c>
    </row>
    <row r="970" spans="1:7">
      <c r="A970" s="1">
        <v>44016</v>
      </c>
      <c r="B970">
        <v>225.28848300000001</v>
      </c>
      <c r="C970">
        <v>230.05413799999999</v>
      </c>
      <c r="D970">
        <v>225.13331600000001</v>
      </c>
      <c r="E970">
        <v>229.07411200000001</v>
      </c>
      <c r="F970">
        <v>229.07411200000001</v>
      </c>
      <c r="G970">
        <v>5228310135</v>
      </c>
    </row>
    <row r="971" spans="1:7">
      <c r="A971" s="1">
        <v>44017</v>
      </c>
      <c r="B971">
        <v>228.97619599999999</v>
      </c>
      <c r="C971">
        <v>229.85672</v>
      </c>
      <c r="D971">
        <v>224.54449500000001</v>
      </c>
      <c r="E971">
        <v>227.66459699999999</v>
      </c>
      <c r="F971">
        <v>227.66459699999999</v>
      </c>
      <c r="G971">
        <v>5292172429</v>
      </c>
    </row>
    <row r="972" spans="1:7">
      <c r="A972" s="1">
        <v>44018</v>
      </c>
      <c r="B972">
        <v>227.685013</v>
      </c>
      <c r="C972">
        <v>242.13270600000001</v>
      </c>
      <c r="D972">
        <v>227.029526</v>
      </c>
      <c r="E972">
        <v>241.510223</v>
      </c>
      <c r="F972">
        <v>241.510223</v>
      </c>
      <c r="G972">
        <v>8782917553</v>
      </c>
    </row>
    <row r="973" spans="1:7">
      <c r="A973" s="1">
        <v>44019</v>
      </c>
      <c r="B973">
        <v>240.97259500000001</v>
      </c>
      <c r="C973">
        <v>242.68185399999999</v>
      </c>
      <c r="D973">
        <v>234.218658</v>
      </c>
      <c r="E973">
        <v>239.07553100000001</v>
      </c>
      <c r="F973">
        <v>239.07553100000001</v>
      </c>
      <c r="G973">
        <v>6441497597</v>
      </c>
    </row>
    <row r="974" spans="1:7">
      <c r="A974" s="1">
        <v>44020</v>
      </c>
      <c r="B974">
        <v>239.15997300000001</v>
      </c>
      <c r="C974">
        <v>248.30886799999999</v>
      </c>
      <c r="D974">
        <v>238.39837600000001</v>
      </c>
      <c r="E974">
        <v>246.67001300000001</v>
      </c>
      <c r="F974">
        <v>246.67001300000001</v>
      </c>
      <c r="G974">
        <v>9892586411</v>
      </c>
    </row>
    <row r="975" spans="1:7">
      <c r="A975" s="1">
        <v>44021</v>
      </c>
      <c r="B975">
        <v>246.74829099999999</v>
      </c>
      <c r="C975">
        <v>247.29167200000001</v>
      </c>
      <c r="D975">
        <v>239.898651</v>
      </c>
      <c r="E975">
        <v>243.015961</v>
      </c>
      <c r="F975">
        <v>243.015961</v>
      </c>
      <c r="G975">
        <v>8429099199</v>
      </c>
    </row>
    <row r="976" spans="1:7">
      <c r="A976" s="1">
        <v>44022</v>
      </c>
      <c r="B976">
        <v>242.868011</v>
      </c>
      <c r="C976">
        <v>242.88378900000001</v>
      </c>
      <c r="D976">
        <v>236.73052999999999</v>
      </c>
      <c r="E976">
        <v>240.98498499999999</v>
      </c>
      <c r="F976">
        <v>240.98498499999999</v>
      </c>
      <c r="G976">
        <v>7281370522</v>
      </c>
    </row>
    <row r="977" spans="1:7">
      <c r="A977" s="1">
        <v>44023</v>
      </c>
      <c r="B977">
        <v>241.04478499999999</v>
      </c>
      <c r="C977">
        <v>241.52748099999999</v>
      </c>
      <c r="D977">
        <v>238.33123800000001</v>
      </c>
      <c r="E977">
        <v>239.45817600000001</v>
      </c>
      <c r="F977">
        <v>239.45817600000001</v>
      </c>
      <c r="G977">
        <v>5643067316</v>
      </c>
    </row>
    <row r="978" spans="1:7">
      <c r="A978" s="1">
        <v>44024</v>
      </c>
      <c r="B978">
        <v>239.459641</v>
      </c>
      <c r="C978">
        <v>243.31114199999999</v>
      </c>
      <c r="D978">
        <v>237.770218</v>
      </c>
      <c r="E978">
        <v>242.131699</v>
      </c>
      <c r="F978">
        <v>242.131699</v>
      </c>
      <c r="G978">
        <v>6596394718</v>
      </c>
    </row>
    <row r="979" spans="1:7">
      <c r="A979" s="1">
        <v>44025</v>
      </c>
      <c r="B979">
        <v>242.18187</v>
      </c>
      <c r="C979">
        <v>244.31051600000001</v>
      </c>
      <c r="D979">
        <v>238.23237599999999</v>
      </c>
      <c r="E979">
        <v>239.60458399999999</v>
      </c>
      <c r="F979">
        <v>239.60458399999999</v>
      </c>
      <c r="G979">
        <v>7787751468</v>
      </c>
    </row>
    <row r="980" spans="1:7">
      <c r="A980" s="1">
        <v>44026</v>
      </c>
      <c r="B980">
        <v>239.975616</v>
      </c>
      <c r="C980">
        <v>242.003784</v>
      </c>
      <c r="D980">
        <v>237.796188</v>
      </c>
      <c r="E980">
        <v>240.21148700000001</v>
      </c>
      <c r="F980">
        <v>240.21148700000001</v>
      </c>
      <c r="G980">
        <v>7357458555</v>
      </c>
    </row>
    <row r="981" spans="1:7">
      <c r="A981" s="1">
        <v>44027</v>
      </c>
      <c r="B981">
        <v>240.14364599999999</v>
      </c>
      <c r="C981">
        <v>241.40269499999999</v>
      </c>
      <c r="D981">
        <v>237.09617600000001</v>
      </c>
      <c r="E981">
        <v>238.42352299999999</v>
      </c>
      <c r="F981">
        <v>238.42352299999999</v>
      </c>
      <c r="G981">
        <v>6189328448</v>
      </c>
    </row>
    <row r="982" spans="1:7">
      <c r="A982" s="1">
        <v>44028</v>
      </c>
      <c r="B982">
        <v>238.45091199999999</v>
      </c>
      <c r="C982">
        <v>239.00625600000001</v>
      </c>
      <c r="D982">
        <v>231.62117000000001</v>
      </c>
      <c r="E982">
        <v>233.640884</v>
      </c>
      <c r="F982">
        <v>233.640884</v>
      </c>
      <c r="G982">
        <v>5832057567</v>
      </c>
    </row>
    <row r="983" spans="1:7">
      <c r="A983" s="1">
        <v>44029</v>
      </c>
      <c r="B983">
        <v>233.69139100000001</v>
      </c>
      <c r="C983">
        <v>234.41506999999999</v>
      </c>
      <c r="D983">
        <v>232.10997</v>
      </c>
      <c r="E983">
        <v>232.773087</v>
      </c>
      <c r="F983">
        <v>232.773087</v>
      </c>
      <c r="G983">
        <v>5859850529</v>
      </c>
    </row>
    <row r="984" spans="1:7">
      <c r="A984" s="1">
        <v>44030</v>
      </c>
      <c r="B984">
        <v>232.855682</v>
      </c>
      <c r="C984">
        <v>236.54397599999999</v>
      </c>
      <c r="D984">
        <v>232.32489000000001</v>
      </c>
      <c r="E984">
        <v>235.48381000000001</v>
      </c>
      <c r="F984">
        <v>235.48381000000001</v>
      </c>
      <c r="G984">
        <v>5397402117</v>
      </c>
    </row>
    <row r="985" spans="1:7">
      <c r="A985" s="1">
        <v>44031</v>
      </c>
      <c r="B985">
        <v>235.45829800000001</v>
      </c>
      <c r="C985">
        <v>239.16068999999999</v>
      </c>
      <c r="D985">
        <v>233.27973900000001</v>
      </c>
      <c r="E985">
        <v>238.48751799999999</v>
      </c>
      <c r="F985">
        <v>238.48751799999999</v>
      </c>
      <c r="G985">
        <v>6251377305</v>
      </c>
    </row>
    <row r="986" spans="1:7">
      <c r="A986" s="1">
        <v>44032</v>
      </c>
      <c r="B986">
        <v>238.49487300000001</v>
      </c>
      <c r="C986">
        <v>239.57624799999999</v>
      </c>
      <c r="D986">
        <v>234.85264599999999</v>
      </c>
      <c r="E986">
        <v>236.15316799999999</v>
      </c>
      <c r="F986">
        <v>236.15316799999999</v>
      </c>
      <c r="G986">
        <v>5600686192</v>
      </c>
    </row>
    <row r="987" spans="1:7">
      <c r="A987" s="1">
        <v>44033</v>
      </c>
      <c r="B987">
        <v>236.302505</v>
      </c>
      <c r="C987">
        <v>246.18626399999999</v>
      </c>
      <c r="D987">
        <v>235.680969</v>
      </c>
      <c r="E987">
        <v>245.01672400000001</v>
      </c>
      <c r="F987">
        <v>245.01672400000001</v>
      </c>
      <c r="G987">
        <v>6806696015</v>
      </c>
    </row>
    <row r="988" spans="1:7">
      <c r="A988" s="1">
        <v>44034</v>
      </c>
      <c r="B988">
        <v>245.037262</v>
      </c>
      <c r="C988">
        <v>262.98504600000001</v>
      </c>
      <c r="D988">
        <v>242.48434399999999</v>
      </c>
      <c r="E988">
        <v>262.19064300000002</v>
      </c>
      <c r="F988">
        <v>262.19064300000002</v>
      </c>
      <c r="G988">
        <v>7702077383</v>
      </c>
    </row>
    <row r="989" spans="1:7">
      <c r="A989" s="1">
        <v>44035</v>
      </c>
      <c r="B989">
        <v>262.38864100000001</v>
      </c>
      <c r="C989">
        <v>277.58346599999999</v>
      </c>
      <c r="D989">
        <v>261.04708900000003</v>
      </c>
      <c r="E989">
        <v>274.68905599999999</v>
      </c>
      <c r="F989">
        <v>274.68905599999999</v>
      </c>
      <c r="G989">
        <v>10281309262</v>
      </c>
    </row>
    <row r="990" spans="1:7">
      <c r="A990" s="1">
        <v>44036</v>
      </c>
      <c r="B990">
        <v>274.72268700000001</v>
      </c>
      <c r="C990">
        <v>286.19284099999999</v>
      </c>
      <c r="D990">
        <v>269.239777</v>
      </c>
      <c r="E990">
        <v>279.21542399999998</v>
      </c>
      <c r="F990">
        <v>279.21542399999998</v>
      </c>
      <c r="G990">
        <v>9466060358</v>
      </c>
    </row>
    <row r="991" spans="1:7">
      <c r="A991" s="1">
        <v>44037</v>
      </c>
      <c r="B991">
        <v>279.02636699999999</v>
      </c>
      <c r="C991">
        <v>306.74099699999999</v>
      </c>
      <c r="D991">
        <v>279.02636699999999</v>
      </c>
      <c r="E991">
        <v>304.05676299999999</v>
      </c>
      <c r="F991">
        <v>304.05676299999999</v>
      </c>
      <c r="G991">
        <v>10785021813</v>
      </c>
    </row>
    <row r="992" spans="1:7">
      <c r="A992" s="1">
        <v>44038</v>
      </c>
      <c r="B992">
        <v>303.69238300000001</v>
      </c>
      <c r="C992">
        <v>316.38632200000001</v>
      </c>
      <c r="D992">
        <v>300.26782200000002</v>
      </c>
      <c r="E992">
        <v>309.64361600000001</v>
      </c>
      <c r="F992">
        <v>309.64361600000001</v>
      </c>
      <c r="G992">
        <v>12003973026</v>
      </c>
    </row>
    <row r="993" spans="1:7">
      <c r="A993" s="1">
        <v>44039</v>
      </c>
      <c r="B993">
        <v>309.65792800000003</v>
      </c>
      <c r="C993">
        <v>330.70120200000002</v>
      </c>
      <c r="D993">
        <v>309.65792800000003</v>
      </c>
      <c r="E993">
        <v>321.51409899999999</v>
      </c>
      <c r="F993">
        <v>321.51409899999999</v>
      </c>
      <c r="G993">
        <v>15644257058</v>
      </c>
    </row>
    <row r="994" spans="1:7">
      <c r="A994" s="1">
        <v>44040</v>
      </c>
      <c r="B994">
        <v>321.82974200000001</v>
      </c>
      <c r="C994">
        <v>325.90597500000001</v>
      </c>
      <c r="D994">
        <v>307.72134399999999</v>
      </c>
      <c r="E994">
        <v>316.65725700000002</v>
      </c>
      <c r="F994">
        <v>316.65725700000002</v>
      </c>
      <c r="G994">
        <v>12357108065</v>
      </c>
    </row>
    <row r="995" spans="1:7">
      <c r="A995" s="1">
        <v>44041</v>
      </c>
      <c r="B995">
        <v>316.55535900000001</v>
      </c>
      <c r="C995">
        <v>324.38079800000003</v>
      </c>
      <c r="D995">
        <v>313.10958900000003</v>
      </c>
      <c r="E995">
        <v>318.19088699999998</v>
      </c>
      <c r="F995">
        <v>318.19088699999998</v>
      </c>
      <c r="G995">
        <v>10878845706</v>
      </c>
    </row>
    <row r="996" spans="1:7">
      <c r="A996" s="1">
        <v>44042</v>
      </c>
      <c r="B996">
        <v>318.14498900000001</v>
      </c>
      <c r="C996">
        <v>338.63119499999999</v>
      </c>
      <c r="D996">
        <v>315.75109900000001</v>
      </c>
      <c r="E996">
        <v>334.58663899999999</v>
      </c>
      <c r="F996">
        <v>334.58663899999999</v>
      </c>
      <c r="G996">
        <v>11827689045</v>
      </c>
    </row>
    <row r="997" spans="1:7">
      <c r="A997" s="1">
        <v>44043</v>
      </c>
      <c r="B997">
        <v>334.63372800000002</v>
      </c>
      <c r="C997">
        <v>348.61135899999999</v>
      </c>
      <c r="D997">
        <v>329.34094199999998</v>
      </c>
      <c r="E997">
        <v>345.55465700000002</v>
      </c>
      <c r="F997">
        <v>345.55465700000002</v>
      </c>
      <c r="G997">
        <v>12030600492</v>
      </c>
    </row>
    <row r="998" spans="1:7">
      <c r="A998" s="1">
        <v>44044</v>
      </c>
      <c r="B998">
        <v>345.79861499999998</v>
      </c>
      <c r="C998">
        <v>388.847961</v>
      </c>
      <c r="D998">
        <v>343.58743299999998</v>
      </c>
      <c r="E998">
        <v>385.19970699999999</v>
      </c>
      <c r="F998">
        <v>385.19970699999999</v>
      </c>
      <c r="G998">
        <v>14045259477</v>
      </c>
    </row>
    <row r="999" spans="1:7">
      <c r="A999" s="1">
        <v>44045</v>
      </c>
      <c r="B999">
        <v>385.54986600000001</v>
      </c>
      <c r="C999">
        <v>411.22830199999999</v>
      </c>
      <c r="D999">
        <v>357.14364599999999</v>
      </c>
      <c r="E999">
        <v>370.67172199999999</v>
      </c>
      <c r="F999">
        <v>370.67172199999999</v>
      </c>
      <c r="G999">
        <v>18909744275</v>
      </c>
    </row>
    <row r="1000" spans="1:7">
      <c r="A1000" s="1">
        <v>44046</v>
      </c>
      <c r="B1000">
        <v>371.13385</v>
      </c>
      <c r="C1000">
        <v>396.50698899999998</v>
      </c>
      <c r="D1000">
        <v>369.33633400000002</v>
      </c>
      <c r="E1000">
        <v>386.29516599999999</v>
      </c>
      <c r="F1000">
        <v>386.29516599999999</v>
      </c>
      <c r="G1000">
        <v>12834648062</v>
      </c>
    </row>
    <row r="1001" spans="1:7">
      <c r="A1001" s="1">
        <v>44047</v>
      </c>
      <c r="B1001">
        <v>386.15646400000003</v>
      </c>
      <c r="C1001">
        <v>400.70062300000001</v>
      </c>
      <c r="D1001">
        <v>382.98510700000003</v>
      </c>
      <c r="E1001">
        <v>389.87548800000002</v>
      </c>
      <c r="F1001">
        <v>389.87548800000002</v>
      </c>
      <c r="G1001">
        <v>14086704221</v>
      </c>
    </row>
    <row r="1002" spans="1:7">
      <c r="A1002" s="1">
        <v>44048</v>
      </c>
      <c r="B1002">
        <v>389.71081500000003</v>
      </c>
      <c r="C1002">
        <v>406.30395499999997</v>
      </c>
      <c r="D1002">
        <v>386.21847500000001</v>
      </c>
      <c r="E1002">
        <v>401.590576</v>
      </c>
      <c r="F1002">
        <v>401.590576</v>
      </c>
      <c r="G1002">
        <v>12875466638</v>
      </c>
    </row>
    <row r="1003" spans="1:7">
      <c r="A1003" s="1">
        <v>44049</v>
      </c>
      <c r="B1003">
        <v>401.58386200000001</v>
      </c>
      <c r="C1003">
        <v>403.48867799999999</v>
      </c>
      <c r="D1003">
        <v>392.600189</v>
      </c>
      <c r="E1003">
        <v>394.96194500000001</v>
      </c>
      <c r="F1003">
        <v>394.96194500000001</v>
      </c>
      <c r="G1003">
        <v>11304626458</v>
      </c>
    </row>
    <row r="1004" spans="1:7">
      <c r="A1004" s="1">
        <v>44050</v>
      </c>
      <c r="B1004">
        <v>395.22686800000002</v>
      </c>
      <c r="C1004">
        <v>398.24902300000002</v>
      </c>
      <c r="D1004">
        <v>367.93551600000001</v>
      </c>
      <c r="E1004">
        <v>379.51284800000002</v>
      </c>
      <c r="F1004">
        <v>379.51284800000002</v>
      </c>
      <c r="G1004">
        <v>12751687084</v>
      </c>
    </row>
    <row r="1005" spans="1:7">
      <c r="A1005" s="1">
        <v>44051</v>
      </c>
      <c r="B1005">
        <v>379.55157500000001</v>
      </c>
      <c r="C1005">
        <v>393.98736600000001</v>
      </c>
      <c r="D1005">
        <v>377.34973100000002</v>
      </c>
      <c r="E1005">
        <v>393.98736600000001</v>
      </c>
      <c r="F1005">
        <v>393.98736600000001</v>
      </c>
      <c r="G1005">
        <v>9342060531</v>
      </c>
    </row>
    <row r="1006" spans="1:7">
      <c r="A1006" s="1">
        <v>44052</v>
      </c>
      <c r="B1006">
        <v>395.30523699999998</v>
      </c>
      <c r="C1006">
        <v>399.73709100000002</v>
      </c>
      <c r="D1006">
        <v>385.83071899999999</v>
      </c>
      <c r="E1006">
        <v>391.120453</v>
      </c>
      <c r="F1006">
        <v>391.120453</v>
      </c>
      <c r="G1006">
        <v>9451065592</v>
      </c>
    </row>
    <row r="1007" spans="1:7">
      <c r="A1007" s="1">
        <v>44053</v>
      </c>
      <c r="B1007">
        <v>391.04150399999997</v>
      </c>
      <c r="C1007">
        <v>399.375946</v>
      </c>
      <c r="D1007">
        <v>391.04150399999997</v>
      </c>
      <c r="E1007">
        <v>395.88757299999997</v>
      </c>
      <c r="F1007">
        <v>395.88757299999997</v>
      </c>
      <c r="G1007">
        <v>11685827893</v>
      </c>
    </row>
    <row r="1008" spans="1:7">
      <c r="A1008" s="1">
        <v>44054</v>
      </c>
      <c r="B1008">
        <v>395.89471400000002</v>
      </c>
      <c r="C1008">
        <v>398.47891199999998</v>
      </c>
      <c r="D1008">
        <v>370.86062600000002</v>
      </c>
      <c r="E1008">
        <v>380.38406400000002</v>
      </c>
      <c r="F1008">
        <v>380.38406400000002</v>
      </c>
      <c r="G1008">
        <v>12792218737</v>
      </c>
    </row>
    <row r="1009" spans="1:7">
      <c r="A1009" s="1">
        <v>44055</v>
      </c>
      <c r="B1009">
        <v>380.06381199999998</v>
      </c>
      <c r="C1009">
        <v>391.31231700000001</v>
      </c>
      <c r="D1009">
        <v>367.92361499999998</v>
      </c>
      <c r="E1009">
        <v>391.02417000000003</v>
      </c>
      <c r="F1009">
        <v>391.02417000000003</v>
      </c>
      <c r="G1009">
        <v>12408772745</v>
      </c>
    </row>
    <row r="1010" spans="1:7">
      <c r="A1010" s="1">
        <v>44056</v>
      </c>
      <c r="B1010">
        <v>390.83810399999999</v>
      </c>
      <c r="C1010">
        <v>432.90460200000001</v>
      </c>
      <c r="D1010">
        <v>379.71087599999998</v>
      </c>
      <c r="E1010">
        <v>428.74179099999998</v>
      </c>
      <c r="F1010">
        <v>428.74179099999998</v>
      </c>
      <c r="G1010">
        <v>18480303526</v>
      </c>
    </row>
    <row r="1011" spans="1:7">
      <c r="A1011" s="1">
        <v>44057</v>
      </c>
      <c r="B1011">
        <v>428.677277</v>
      </c>
      <c r="C1011">
        <v>444.57775900000001</v>
      </c>
      <c r="D1011">
        <v>423.34585600000003</v>
      </c>
      <c r="E1011">
        <v>437.39782700000001</v>
      </c>
      <c r="F1011">
        <v>437.39782700000001</v>
      </c>
      <c r="G1011">
        <v>15064589987</v>
      </c>
    </row>
    <row r="1012" spans="1:7">
      <c r="A1012" s="1">
        <v>44058</v>
      </c>
      <c r="B1012">
        <v>437.56298800000002</v>
      </c>
      <c r="C1012">
        <v>441.75460800000002</v>
      </c>
      <c r="D1012">
        <v>429.87460299999998</v>
      </c>
      <c r="E1012">
        <v>433.354919</v>
      </c>
      <c r="F1012">
        <v>433.354919</v>
      </c>
      <c r="G1012">
        <v>12416067894</v>
      </c>
    </row>
    <row r="1013" spans="1:7">
      <c r="A1013" s="1">
        <v>44059</v>
      </c>
      <c r="B1013">
        <v>433.35058600000002</v>
      </c>
      <c r="C1013">
        <v>436.26583900000003</v>
      </c>
      <c r="D1013">
        <v>415.08624300000002</v>
      </c>
      <c r="E1013">
        <v>433.78662100000003</v>
      </c>
      <c r="F1013">
        <v>433.78662100000003</v>
      </c>
      <c r="G1013">
        <v>12168816874</v>
      </c>
    </row>
    <row r="1014" spans="1:7">
      <c r="A1014" s="1">
        <v>44060</v>
      </c>
      <c r="B1014">
        <v>433.97375499999998</v>
      </c>
      <c r="C1014">
        <v>442.73498499999999</v>
      </c>
      <c r="D1014">
        <v>422.64727800000003</v>
      </c>
      <c r="E1014">
        <v>429.53125</v>
      </c>
      <c r="F1014">
        <v>429.53125</v>
      </c>
      <c r="G1014">
        <v>13227089410</v>
      </c>
    </row>
    <row r="1015" spans="1:7">
      <c r="A1015" s="1">
        <v>44061</v>
      </c>
      <c r="B1015">
        <v>429.66961700000002</v>
      </c>
      <c r="C1015">
        <v>432.58029199999999</v>
      </c>
      <c r="D1015">
        <v>419.674103</v>
      </c>
      <c r="E1015">
        <v>423.66931199999999</v>
      </c>
      <c r="F1015">
        <v>423.66931199999999</v>
      </c>
      <c r="G1015">
        <v>11978984079</v>
      </c>
    </row>
    <row r="1016" spans="1:7">
      <c r="A1016" s="1">
        <v>44062</v>
      </c>
      <c r="B1016">
        <v>423.738586</v>
      </c>
      <c r="C1016">
        <v>427.02465799999999</v>
      </c>
      <c r="D1016">
        <v>396.67834499999998</v>
      </c>
      <c r="E1016">
        <v>406.463776</v>
      </c>
      <c r="F1016">
        <v>406.463776</v>
      </c>
      <c r="G1016">
        <v>13137391167</v>
      </c>
    </row>
    <row r="1017" spans="1:7">
      <c r="A1017" s="1">
        <v>44063</v>
      </c>
      <c r="B1017">
        <v>406.75891100000001</v>
      </c>
      <c r="C1017">
        <v>418.73443600000002</v>
      </c>
      <c r="D1017">
        <v>404.026093</v>
      </c>
      <c r="E1017">
        <v>416.43978900000002</v>
      </c>
      <c r="F1017">
        <v>416.43978900000002</v>
      </c>
      <c r="G1017">
        <v>10043032427</v>
      </c>
    </row>
    <row r="1018" spans="1:7">
      <c r="A1018" s="1">
        <v>44064</v>
      </c>
      <c r="B1018">
        <v>416.14877300000001</v>
      </c>
      <c r="C1018">
        <v>418.63797</v>
      </c>
      <c r="D1018">
        <v>387.44113199999998</v>
      </c>
      <c r="E1018">
        <v>389.12634300000002</v>
      </c>
      <c r="F1018">
        <v>389.12634300000002</v>
      </c>
      <c r="G1018">
        <v>11781796374</v>
      </c>
    </row>
    <row r="1019" spans="1:7">
      <c r="A1019" s="1">
        <v>44065</v>
      </c>
      <c r="B1019">
        <v>389.03109699999999</v>
      </c>
      <c r="C1019">
        <v>396.46658300000001</v>
      </c>
      <c r="D1019">
        <v>382.81463600000001</v>
      </c>
      <c r="E1019">
        <v>395.83514400000001</v>
      </c>
      <c r="F1019">
        <v>395.83514400000001</v>
      </c>
      <c r="G1019">
        <v>10131847985</v>
      </c>
    </row>
    <row r="1020" spans="1:7">
      <c r="A1020" s="1">
        <v>44066</v>
      </c>
      <c r="B1020">
        <v>395.562836</v>
      </c>
      <c r="C1020">
        <v>396.49041699999998</v>
      </c>
      <c r="D1020">
        <v>385.03979500000003</v>
      </c>
      <c r="E1020">
        <v>391.38449100000003</v>
      </c>
      <c r="F1020">
        <v>391.38449100000003</v>
      </c>
      <c r="G1020">
        <v>8137303970</v>
      </c>
    </row>
    <row r="1021" spans="1:7">
      <c r="A1021" s="1">
        <v>44067</v>
      </c>
      <c r="B1021">
        <v>391.67898600000001</v>
      </c>
      <c r="C1021">
        <v>409.38857999999999</v>
      </c>
      <c r="D1021">
        <v>389.31460600000003</v>
      </c>
      <c r="E1021">
        <v>408.14419600000002</v>
      </c>
      <c r="F1021">
        <v>408.14419600000002</v>
      </c>
      <c r="G1021">
        <v>10328860398</v>
      </c>
    </row>
    <row r="1022" spans="1:7">
      <c r="A1022" s="1">
        <v>44068</v>
      </c>
      <c r="B1022">
        <v>408.071686</v>
      </c>
      <c r="C1022">
        <v>408.52792399999998</v>
      </c>
      <c r="D1022">
        <v>374.35537699999998</v>
      </c>
      <c r="E1022">
        <v>384.00103799999999</v>
      </c>
      <c r="F1022">
        <v>384.00103799999999</v>
      </c>
      <c r="G1022">
        <v>12428442042</v>
      </c>
    </row>
    <row r="1023" spans="1:7">
      <c r="A1023" s="1">
        <v>44069</v>
      </c>
      <c r="B1023">
        <v>383.97744799999998</v>
      </c>
      <c r="C1023">
        <v>391.87326000000002</v>
      </c>
      <c r="D1023">
        <v>378.70584100000002</v>
      </c>
      <c r="E1023">
        <v>386.46612499999998</v>
      </c>
      <c r="F1023">
        <v>386.46612499999998</v>
      </c>
      <c r="G1023">
        <v>9967343483</v>
      </c>
    </row>
    <row r="1024" spans="1:7">
      <c r="A1024" s="1">
        <v>44070</v>
      </c>
      <c r="B1024">
        <v>386.60986300000002</v>
      </c>
      <c r="C1024">
        <v>395.34918199999998</v>
      </c>
      <c r="D1024">
        <v>374.86648600000001</v>
      </c>
      <c r="E1024">
        <v>382.63262900000001</v>
      </c>
      <c r="F1024">
        <v>382.63262900000001</v>
      </c>
      <c r="G1024">
        <v>10457777652</v>
      </c>
    </row>
    <row r="1025" spans="1:7">
      <c r="A1025" s="1">
        <v>44071</v>
      </c>
      <c r="B1025">
        <v>382.62957799999998</v>
      </c>
      <c r="C1025">
        <v>397.75762900000001</v>
      </c>
      <c r="D1025">
        <v>381.27383400000002</v>
      </c>
      <c r="E1025">
        <v>395.874664</v>
      </c>
      <c r="F1025">
        <v>395.874664</v>
      </c>
      <c r="G1025">
        <v>9120674421</v>
      </c>
    </row>
    <row r="1026" spans="1:7">
      <c r="A1026" s="1">
        <v>44072</v>
      </c>
      <c r="B1026">
        <v>395.687592</v>
      </c>
      <c r="C1026">
        <v>405.61636399999998</v>
      </c>
      <c r="D1026">
        <v>393.03741500000001</v>
      </c>
      <c r="E1026">
        <v>399.92147799999998</v>
      </c>
      <c r="F1026">
        <v>399.92147799999998</v>
      </c>
      <c r="G1026">
        <v>8777703481</v>
      </c>
    </row>
    <row r="1027" spans="1:7">
      <c r="A1027" s="1">
        <v>44073</v>
      </c>
      <c r="B1027">
        <v>399.61669899999998</v>
      </c>
      <c r="C1027">
        <v>428.663971</v>
      </c>
      <c r="D1027">
        <v>399.60836799999998</v>
      </c>
      <c r="E1027">
        <v>428.39572099999998</v>
      </c>
      <c r="F1027">
        <v>428.39572099999998</v>
      </c>
      <c r="G1027">
        <v>11211948040</v>
      </c>
    </row>
    <row r="1028" spans="1:7">
      <c r="A1028" s="1">
        <v>44074</v>
      </c>
      <c r="B1028">
        <v>428.50900300000001</v>
      </c>
      <c r="C1028">
        <v>438.56033300000001</v>
      </c>
      <c r="D1028">
        <v>419.770172</v>
      </c>
      <c r="E1028">
        <v>435.07974200000001</v>
      </c>
      <c r="F1028">
        <v>435.07974200000001</v>
      </c>
      <c r="G1028">
        <v>12774741797</v>
      </c>
    </row>
    <row r="1029" spans="1:7">
      <c r="A1029" s="1">
        <v>44075</v>
      </c>
      <c r="B1029">
        <v>434.87445100000002</v>
      </c>
      <c r="C1029">
        <v>487.211884</v>
      </c>
      <c r="D1029">
        <v>432.07919299999998</v>
      </c>
      <c r="E1029">
        <v>477.05191000000002</v>
      </c>
      <c r="F1029">
        <v>477.05191000000002</v>
      </c>
      <c r="G1029">
        <v>18862763756</v>
      </c>
    </row>
    <row r="1030" spans="1:7">
      <c r="A1030" s="1">
        <v>44076</v>
      </c>
      <c r="B1030">
        <v>477.00787400000002</v>
      </c>
      <c r="C1030">
        <v>480.33099399999998</v>
      </c>
      <c r="D1030">
        <v>424.46002199999998</v>
      </c>
      <c r="E1030">
        <v>440.04049700000002</v>
      </c>
      <c r="F1030">
        <v>440.04049700000002</v>
      </c>
      <c r="G1030">
        <v>19691854014</v>
      </c>
    </row>
    <row r="1031" spans="1:7">
      <c r="A1031" s="1">
        <v>44077</v>
      </c>
      <c r="B1031">
        <v>440.23998999999998</v>
      </c>
      <c r="C1031">
        <v>449.53247099999999</v>
      </c>
      <c r="D1031">
        <v>381.12970000000001</v>
      </c>
      <c r="E1031">
        <v>385.67193600000002</v>
      </c>
      <c r="F1031">
        <v>385.67193600000002</v>
      </c>
      <c r="G1031">
        <v>19622845896</v>
      </c>
    </row>
    <row r="1032" spans="1:7">
      <c r="A1032" s="1">
        <v>44078</v>
      </c>
      <c r="B1032">
        <v>384.67163099999999</v>
      </c>
      <c r="C1032">
        <v>402.411743</v>
      </c>
      <c r="D1032">
        <v>371.63668799999999</v>
      </c>
      <c r="E1032">
        <v>388.24115</v>
      </c>
      <c r="F1032">
        <v>388.24115</v>
      </c>
      <c r="G1032">
        <v>16747106257</v>
      </c>
    </row>
    <row r="1033" spans="1:7">
      <c r="A1033" s="1">
        <v>44079</v>
      </c>
      <c r="B1033">
        <v>388.03839099999999</v>
      </c>
      <c r="C1033">
        <v>394.17227200000002</v>
      </c>
      <c r="D1033">
        <v>316.77435300000002</v>
      </c>
      <c r="E1033">
        <v>335.26007099999998</v>
      </c>
      <c r="F1033">
        <v>335.26007099999998</v>
      </c>
      <c r="G1033">
        <v>29880047640</v>
      </c>
    </row>
    <row r="1034" spans="1:7">
      <c r="A1034" s="1">
        <v>44080</v>
      </c>
      <c r="B1034">
        <v>335.334564</v>
      </c>
      <c r="C1034">
        <v>359.76403800000003</v>
      </c>
      <c r="D1034">
        <v>319.041901</v>
      </c>
      <c r="E1034">
        <v>353.36227400000001</v>
      </c>
      <c r="F1034">
        <v>353.36227400000001</v>
      </c>
      <c r="G1034">
        <v>27643678917</v>
      </c>
    </row>
    <row r="1035" spans="1:7">
      <c r="A1035" s="1">
        <v>44081</v>
      </c>
      <c r="B1035">
        <v>353.45025600000002</v>
      </c>
      <c r="C1035">
        <v>358.211884</v>
      </c>
      <c r="D1035">
        <v>326.25436400000001</v>
      </c>
      <c r="E1035">
        <v>352.67349200000001</v>
      </c>
      <c r="F1035">
        <v>352.67349200000001</v>
      </c>
      <c r="G1035">
        <v>21763614732</v>
      </c>
    </row>
    <row r="1036" spans="1:7">
      <c r="A1036" s="1">
        <v>44082</v>
      </c>
      <c r="B1036">
        <v>353.202271</v>
      </c>
      <c r="C1036">
        <v>355.56286599999999</v>
      </c>
      <c r="D1036">
        <v>328.81677200000001</v>
      </c>
      <c r="E1036">
        <v>337.60211199999998</v>
      </c>
      <c r="F1036">
        <v>337.60211199999998</v>
      </c>
      <c r="G1036">
        <v>17991403432</v>
      </c>
    </row>
    <row r="1037" spans="1:7">
      <c r="A1037" s="1">
        <v>44083</v>
      </c>
      <c r="B1037">
        <v>337.82492100000002</v>
      </c>
      <c r="C1037">
        <v>359.16449</v>
      </c>
      <c r="D1037">
        <v>332.165009</v>
      </c>
      <c r="E1037">
        <v>351.11001599999997</v>
      </c>
      <c r="F1037">
        <v>351.11001599999997</v>
      </c>
      <c r="G1037">
        <v>14547933520</v>
      </c>
    </row>
    <row r="1038" spans="1:7">
      <c r="A1038" s="1">
        <v>44084</v>
      </c>
      <c r="B1038">
        <v>351.42932100000002</v>
      </c>
      <c r="C1038">
        <v>377.39358499999997</v>
      </c>
      <c r="D1038">
        <v>351.11175500000002</v>
      </c>
      <c r="E1038">
        <v>368.10189800000001</v>
      </c>
      <c r="F1038">
        <v>368.10189800000001</v>
      </c>
      <c r="G1038">
        <v>31421134556</v>
      </c>
    </row>
    <row r="1039" spans="1:7">
      <c r="A1039" s="1">
        <v>44085</v>
      </c>
      <c r="B1039">
        <v>368.11849999999998</v>
      </c>
      <c r="C1039">
        <v>376.630402</v>
      </c>
      <c r="D1039">
        <v>355.582581</v>
      </c>
      <c r="E1039">
        <v>374.69558699999999</v>
      </c>
      <c r="F1039">
        <v>374.69558699999999</v>
      </c>
      <c r="G1039">
        <v>27296269329</v>
      </c>
    </row>
    <row r="1040" spans="1:7">
      <c r="A1040" s="1">
        <v>44086</v>
      </c>
      <c r="B1040">
        <v>374.59539799999999</v>
      </c>
      <c r="C1040">
        <v>387.53845200000001</v>
      </c>
      <c r="D1040">
        <v>367.84219400000001</v>
      </c>
      <c r="E1040">
        <v>387.18310500000001</v>
      </c>
      <c r="F1040">
        <v>387.18310500000001</v>
      </c>
      <c r="G1040">
        <v>13295405814</v>
      </c>
    </row>
    <row r="1041" spans="1:7">
      <c r="A1041" s="1">
        <v>44087</v>
      </c>
      <c r="B1041">
        <v>387.51928700000002</v>
      </c>
      <c r="C1041">
        <v>388.95980800000001</v>
      </c>
      <c r="D1041">
        <v>354.34017899999998</v>
      </c>
      <c r="E1041">
        <v>365.57000699999998</v>
      </c>
      <c r="F1041">
        <v>365.57000699999998</v>
      </c>
      <c r="G1041">
        <v>15005899191</v>
      </c>
    </row>
    <row r="1042" spans="1:7">
      <c r="A1042" s="1">
        <v>44088</v>
      </c>
      <c r="B1042">
        <v>365.69958500000001</v>
      </c>
      <c r="C1042">
        <v>384.48519900000002</v>
      </c>
      <c r="D1042">
        <v>357.56976300000002</v>
      </c>
      <c r="E1042">
        <v>377.26886000000002</v>
      </c>
      <c r="F1042">
        <v>377.26886000000002</v>
      </c>
      <c r="G1042">
        <v>17536695361</v>
      </c>
    </row>
    <row r="1043" spans="1:7">
      <c r="A1043" s="1">
        <v>44089</v>
      </c>
      <c r="B1043">
        <v>377.154022</v>
      </c>
      <c r="C1043">
        <v>381.50830100000002</v>
      </c>
      <c r="D1043">
        <v>363.60681199999999</v>
      </c>
      <c r="E1043">
        <v>364.839203</v>
      </c>
      <c r="F1043">
        <v>364.839203</v>
      </c>
      <c r="G1043">
        <v>16140584321</v>
      </c>
    </row>
    <row r="1044" spans="1:7">
      <c r="A1044" s="1">
        <v>44090</v>
      </c>
      <c r="B1044">
        <v>364.743988</v>
      </c>
      <c r="C1044">
        <v>372.767426</v>
      </c>
      <c r="D1044">
        <v>356.68273900000003</v>
      </c>
      <c r="E1044">
        <v>365.81228599999997</v>
      </c>
      <c r="F1044">
        <v>365.81228599999997</v>
      </c>
      <c r="G1044">
        <v>16107612177</v>
      </c>
    </row>
    <row r="1045" spans="1:7">
      <c r="A1045" s="1">
        <v>44091</v>
      </c>
      <c r="B1045">
        <v>365.86578400000002</v>
      </c>
      <c r="C1045">
        <v>393.901611</v>
      </c>
      <c r="D1045">
        <v>364.79513500000002</v>
      </c>
      <c r="E1045">
        <v>389.019226</v>
      </c>
      <c r="F1045">
        <v>389.019226</v>
      </c>
      <c r="G1045">
        <v>19899531080</v>
      </c>
    </row>
    <row r="1046" spans="1:7">
      <c r="A1046" s="1">
        <v>44092</v>
      </c>
      <c r="B1046">
        <v>389.33749399999999</v>
      </c>
      <c r="C1046">
        <v>391.90414399999997</v>
      </c>
      <c r="D1046">
        <v>376.96499599999999</v>
      </c>
      <c r="E1046">
        <v>384.364532</v>
      </c>
      <c r="F1046">
        <v>384.364532</v>
      </c>
      <c r="G1046">
        <v>14108357740</v>
      </c>
    </row>
    <row r="1047" spans="1:7">
      <c r="A1047" s="1">
        <v>44093</v>
      </c>
      <c r="B1047">
        <v>384.04165599999999</v>
      </c>
      <c r="C1047">
        <v>387.07635499999998</v>
      </c>
      <c r="D1047">
        <v>378.72406000000001</v>
      </c>
      <c r="E1047">
        <v>385.54437300000001</v>
      </c>
      <c r="F1047">
        <v>385.54437300000001</v>
      </c>
      <c r="G1047">
        <v>11049507684</v>
      </c>
    </row>
    <row r="1048" spans="1:7">
      <c r="A1048" s="1">
        <v>44094</v>
      </c>
      <c r="B1048">
        <v>385.59799199999998</v>
      </c>
      <c r="C1048">
        <v>385.59799199999998</v>
      </c>
      <c r="D1048">
        <v>367.09435999999999</v>
      </c>
      <c r="E1048">
        <v>371.05282599999998</v>
      </c>
      <c r="F1048">
        <v>371.05282599999998</v>
      </c>
      <c r="G1048">
        <v>12292195784</v>
      </c>
    </row>
    <row r="1049" spans="1:7">
      <c r="A1049" s="1">
        <v>44095</v>
      </c>
      <c r="B1049">
        <v>371.40014600000001</v>
      </c>
      <c r="C1049">
        <v>375.73703</v>
      </c>
      <c r="D1049">
        <v>336.06896999999998</v>
      </c>
      <c r="E1049">
        <v>341.78607199999999</v>
      </c>
      <c r="F1049">
        <v>341.78607199999999</v>
      </c>
      <c r="G1049">
        <v>17398267133</v>
      </c>
    </row>
    <row r="1050" spans="1:7">
      <c r="A1050" s="1">
        <v>44096</v>
      </c>
      <c r="B1050">
        <v>341.723816</v>
      </c>
      <c r="C1050">
        <v>346.60082999999997</v>
      </c>
      <c r="D1050">
        <v>336.85504200000003</v>
      </c>
      <c r="E1050">
        <v>344.503174</v>
      </c>
      <c r="F1050">
        <v>344.503174</v>
      </c>
      <c r="G1050">
        <v>12732578043</v>
      </c>
    </row>
    <row r="1051" spans="1:7">
      <c r="A1051" s="1">
        <v>44097</v>
      </c>
      <c r="B1051">
        <v>344.58990499999999</v>
      </c>
      <c r="C1051">
        <v>344.67138699999998</v>
      </c>
      <c r="D1051">
        <v>318.96920799999998</v>
      </c>
      <c r="E1051">
        <v>321.11630200000002</v>
      </c>
      <c r="F1051">
        <v>321.11630200000002</v>
      </c>
      <c r="G1051">
        <v>12899346599</v>
      </c>
    </row>
    <row r="1052" spans="1:7">
      <c r="A1052" s="1">
        <v>44098</v>
      </c>
      <c r="B1052">
        <v>320.98501599999997</v>
      </c>
      <c r="C1052">
        <v>351.46148699999998</v>
      </c>
      <c r="D1052">
        <v>318.54510499999998</v>
      </c>
      <c r="E1052">
        <v>349.355591</v>
      </c>
      <c r="F1052">
        <v>349.355591</v>
      </c>
      <c r="G1052">
        <v>15714304470</v>
      </c>
    </row>
    <row r="1053" spans="1:7">
      <c r="A1053" s="1">
        <v>44099</v>
      </c>
      <c r="B1053">
        <v>349.41143799999998</v>
      </c>
      <c r="C1053">
        <v>357.77273600000001</v>
      </c>
      <c r="D1053">
        <v>339.01593000000003</v>
      </c>
      <c r="E1053">
        <v>352.18325800000002</v>
      </c>
      <c r="F1053">
        <v>352.18325800000002</v>
      </c>
      <c r="G1053">
        <v>14381086966</v>
      </c>
    </row>
    <row r="1054" spans="1:7">
      <c r="A1054" s="1">
        <v>44100</v>
      </c>
      <c r="B1054">
        <v>352.35089099999999</v>
      </c>
      <c r="C1054">
        <v>355.85476699999998</v>
      </c>
      <c r="D1054">
        <v>348.10711700000002</v>
      </c>
      <c r="E1054">
        <v>355.48809799999998</v>
      </c>
      <c r="F1054">
        <v>355.48809799999998</v>
      </c>
      <c r="G1054">
        <v>13049148579</v>
      </c>
    </row>
    <row r="1055" spans="1:7">
      <c r="A1055" s="1">
        <v>44101</v>
      </c>
      <c r="B1055">
        <v>354.9599</v>
      </c>
      <c r="C1055">
        <v>361.98440599999998</v>
      </c>
      <c r="D1055">
        <v>349.83407599999998</v>
      </c>
      <c r="E1055">
        <v>357.43850700000002</v>
      </c>
      <c r="F1055">
        <v>357.43850700000002</v>
      </c>
      <c r="G1055">
        <v>13598126926</v>
      </c>
    </row>
    <row r="1056" spans="1:7">
      <c r="A1056" s="1">
        <v>44102</v>
      </c>
      <c r="B1056">
        <v>357.92593399999998</v>
      </c>
      <c r="C1056">
        <v>366.43215900000001</v>
      </c>
      <c r="D1056">
        <v>354.54763800000001</v>
      </c>
      <c r="E1056">
        <v>355.159424</v>
      </c>
      <c r="F1056">
        <v>355.159424</v>
      </c>
      <c r="G1056">
        <v>14258455166</v>
      </c>
    </row>
    <row r="1057" spans="1:7">
      <c r="A1057" s="1">
        <v>44103</v>
      </c>
      <c r="B1057">
        <v>354.36300699999998</v>
      </c>
      <c r="C1057">
        <v>360.353363</v>
      </c>
      <c r="D1057">
        <v>352.14685100000003</v>
      </c>
      <c r="E1057">
        <v>359.757385</v>
      </c>
      <c r="F1057">
        <v>359.757385</v>
      </c>
      <c r="G1057">
        <v>11600013236</v>
      </c>
    </row>
    <row r="1058" spans="1:7">
      <c r="A1058" s="1">
        <v>44104</v>
      </c>
      <c r="B1058">
        <v>360.03851300000002</v>
      </c>
      <c r="C1058">
        <v>361.17877199999998</v>
      </c>
      <c r="D1058">
        <v>353.32794200000001</v>
      </c>
      <c r="E1058">
        <v>359.93786599999999</v>
      </c>
      <c r="F1058">
        <v>359.93786599999999</v>
      </c>
      <c r="G1058">
        <v>11818610610</v>
      </c>
    </row>
    <row r="1059" spans="1:7">
      <c r="A1059" s="1">
        <v>44105</v>
      </c>
      <c r="B1059">
        <v>360.30914300000001</v>
      </c>
      <c r="C1059">
        <v>369.26440400000001</v>
      </c>
      <c r="D1059">
        <v>346.47705100000002</v>
      </c>
      <c r="E1059">
        <v>353.20590199999998</v>
      </c>
      <c r="F1059">
        <v>353.20590199999998</v>
      </c>
      <c r="G1059">
        <v>14679481911</v>
      </c>
    </row>
    <row r="1060" spans="1:7">
      <c r="A1060" s="1">
        <v>44106</v>
      </c>
      <c r="B1060">
        <v>352.94967700000001</v>
      </c>
      <c r="C1060">
        <v>354.11541699999998</v>
      </c>
      <c r="D1060">
        <v>336.46716300000003</v>
      </c>
      <c r="E1060">
        <v>346.238922</v>
      </c>
      <c r="F1060">
        <v>346.238922</v>
      </c>
      <c r="G1060">
        <v>14215390463</v>
      </c>
    </row>
    <row r="1061" spans="1:7">
      <c r="A1061" s="1">
        <v>44107</v>
      </c>
      <c r="B1061">
        <v>346.21862800000002</v>
      </c>
      <c r="C1061">
        <v>351.30770899999999</v>
      </c>
      <c r="D1061">
        <v>344.66656499999999</v>
      </c>
      <c r="E1061">
        <v>346.52209499999998</v>
      </c>
      <c r="F1061">
        <v>346.52209499999998</v>
      </c>
      <c r="G1061">
        <v>10060167889</v>
      </c>
    </row>
    <row r="1062" spans="1:7">
      <c r="A1062" s="1">
        <v>44108</v>
      </c>
      <c r="B1062">
        <v>346.60223400000001</v>
      </c>
      <c r="C1062">
        <v>354.04574600000001</v>
      </c>
      <c r="D1062">
        <v>345.131012</v>
      </c>
      <c r="E1062">
        <v>352.57900999999998</v>
      </c>
      <c r="F1062">
        <v>352.57900999999998</v>
      </c>
      <c r="G1062">
        <v>10696959020</v>
      </c>
    </row>
    <row r="1063" spans="1:7">
      <c r="A1063" s="1">
        <v>44109</v>
      </c>
      <c r="B1063">
        <v>352.73681599999998</v>
      </c>
      <c r="C1063">
        <v>355.21408100000002</v>
      </c>
      <c r="D1063">
        <v>349.67990099999997</v>
      </c>
      <c r="E1063">
        <v>353.95678700000002</v>
      </c>
      <c r="F1063">
        <v>353.95678700000002</v>
      </c>
      <c r="G1063">
        <v>11809507622</v>
      </c>
    </row>
    <row r="1064" spans="1:7">
      <c r="A1064" s="1">
        <v>44110</v>
      </c>
      <c r="B1064">
        <v>353.95648199999999</v>
      </c>
      <c r="C1064">
        <v>354.989014</v>
      </c>
      <c r="D1064">
        <v>338.00329599999998</v>
      </c>
      <c r="E1064">
        <v>340.81585699999999</v>
      </c>
      <c r="F1064">
        <v>340.81585699999999</v>
      </c>
      <c r="G1064">
        <v>12830796112</v>
      </c>
    </row>
    <row r="1065" spans="1:7">
      <c r="A1065" s="1">
        <v>44111</v>
      </c>
      <c r="B1065">
        <v>340.943085</v>
      </c>
      <c r="C1065">
        <v>342.45083599999998</v>
      </c>
      <c r="D1065">
        <v>334.54556300000002</v>
      </c>
      <c r="E1065">
        <v>341.80865499999999</v>
      </c>
      <c r="F1065">
        <v>341.80865499999999</v>
      </c>
      <c r="G1065">
        <v>11929918060</v>
      </c>
    </row>
    <row r="1066" spans="1:7">
      <c r="A1066" s="1">
        <v>44112</v>
      </c>
      <c r="B1066">
        <v>342.044647</v>
      </c>
      <c r="C1066">
        <v>352.21148699999998</v>
      </c>
      <c r="D1066">
        <v>335.647491</v>
      </c>
      <c r="E1066">
        <v>350.766144</v>
      </c>
      <c r="F1066">
        <v>350.766144</v>
      </c>
      <c r="G1066">
        <v>13461017711</v>
      </c>
    </row>
    <row r="1067" spans="1:7">
      <c r="A1067" s="1">
        <v>44113</v>
      </c>
      <c r="B1067">
        <v>351.11288500000001</v>
      </c>
      <c r="C1067">
        <v>368.31033300000001</v>
      </c>
      <c r="D1067">
        <v>348.20584100000002</v>
      </c>
      <c r="E1067">
        <v>365.590485</v>
      </c>
      <c r="F1067">
        <v>365.590485</v>
      </c>
      <c r="G1067">
        <v>13043501763</v>
      </c>
    </row>
    <row r="1068" spans="1:7">
      <c r="A1068" s="1">
        <v>44114</v>
      </c>
      <c r="B1068">
        <v>365.402466</v>
      </c>
      <c r="C1068">
        <v>378.26715100000001</v>
      </c>
      <c r="D1068">
        <v>365.35403400000001</v>
      </c>
      <c r="E1068">
        <v>370.96758999999997</v>
      </c>
      <c r="F1068">
        <v>370.96758999999997</v>
      </c>
      <c r="G1068">
        <v>13618484324</v>
      </c>
    </row>
    <row r="1069" spans="1:7">
      <c r="A1069" s="1">
        <v>44115</v>
      </c>
      <c r="B1069">
        <v>370.92843599999998</v>
      </c>
      <c r="C1069">
        <v>377.24679600000002</v>
      </c>
      <c r="D1069">
        <v>369.828033</v>
      </c>
      <c r="E1069">
        <v>375.14205900000002</v>
      </c>
      <c r="F1069">
        <v>375.14205900000002</v>
      </c>
      <c r="G1069">
        <v>12584512533</v>
      </c>
    </row>
    <row r="1070" spans="1:7">
      <c r="A1070" s="1">
        <v>44116</v>
      </c>
      <c r="B1070">
        <v>374.79873700000002</v>
      </c>
      <c r="C1070">
        <v>395.122162</v>
      </c>
      <c r="D1070">
        <v>366.64233400000001</v>
      </c>
      <c r="E1070">
        <v>387.73126200000002</v>
      </c>
      <c r="F1070">
        <v>387.73126200000002</v>
      </c>
      <c r="G1070">
        <v>15867455424</v>
      </c>
    </row>
    <row r="1071" spans="1:7">
      <c r="A1071" s="1">
        <v>44117</v>
      </c>
      <c r="B1071">
        <v>387.142944</v>
      </c>
      <c r="C1071">
        <v>387.37567100000001</v>
      </c>
      <c r="D1071">
        <v>375.58245799999997</v>
      </c>
      <c r="E1071">
        <v>381.190765</v>
      </c>
      <c r="F1071">
        <v>381.190765</v>
      </c>
      <c r="G1071">
        <v>14226744838</v>
      </c>
    </row>
    <row r="1072" spans="1:7">
      <c r="A1072" s="1">
        <v>44118</v>
      </c>
      <c r="B1072">
        <v>381.97146600000002</v>
      </c>
      <c r="C1072">
        <v>387.29617300000001</v>
      </c>
      <c r="D1072">
        <v>374.17501800000002</v>
      </c>
      <c r="E1072">
        <v>379.484039</v>
      </c>
      <c r="F1072">
        <v>379.484039</v>
      </c>
      <c r="G1072">
        <v>13918846567</v>
      </c>
    </row>
    <row r="1073" spans="1:7">
      <c r="A1073" s="1">
        <v>44119</v>
      </c>
      <c r="B1073">
        <v>379.19223</v>
      </c>
      <c r="C1073">
        <v>381.20877100000001</v>
      </c>
      <c r="D1073">
        <v>371.35412600000001</v>
      </c>
      <c r="E1073">
        <v>377.44183299999997</v>
      </c>
      <c r="F1073">
        <v>377.44183299999997</v>
      </c>
      <c r="G1073">
        <v>14964182545</v>
      </c>
    </row>
    <row r="1074" spans="1:7">
      <c r="A1074" s="1">
        <v>44120</v>
      </c>
      <c r="B1074">
        <v>377.86849999999998</v>
      </c>
      <c r="C1074">
        <v>380.02151500000002</v>
      </c>
      <c r="D1074">
        <v>362.59741200000002</v>
      </c>
      <c r="E1074">
        <v>366.22900399999997</v>
      </c>
      <c r="F1074">
        <v>366.22900399999997</v>
      </c>
      <c r="G1074">
        <v>14670784817</v>
      </c>
    </row>
    <row r="1075" spans="1:7">
      <c r="A1075" s="1">
        <v>44121</v>
      </c>
      <c r="B1075">
        <v>366.015717</v>
      </c>
      <c r="C1075">
        <v>369.76812699999999</v>
      </c>
      <c r="D1075">
        <v>364.489014</v>
      </c>
      <c r="E1075">
        <v>368.85592700000001</v>
      </c>
      <c r="F1075">
        <v>368.85592700000001</v>
      </c>
      <c r="G1075">
        <v>10951115359</v>
      </c>
    </row>
    <row r="1076" spans="1:7">
      <c r="A1076" s="1">
        <v>44122</v>
      </c>
      <c r="B1076">
        <v>368.72753899999998</v>
      </c>
      <c r="C1076">
        <v>378.59765599999997</v>
      </c>
      <c r="D1076">
        <v>368.12914999999998</v>
      </c>
      <c r="E1076">
        <v>378.213684</v>
      </c>
      <c r="F1076">
        <v>378.213684</v>
      </c>
      <c r="G1076">
        <v>11047103109</v>
      </c>
    </row>
    <row r="1077" spans="1:7">
      <c r="A1077" s="1">
        <v>44123</v>
      </c>
      <c r="B1077">
        <v>378.46963499999998</v>
      </c>
      <c r="C1077">
        <v>383.317657</v>
      </c>
      <c r="D1077">
        <v>373.702271</v>
      </c>
      <c r="E1077">
        <v>379.935608</v>
      </c>
      <c r="F1077">
        <v>379.935608</v>
      </c>
      <c r="G1077">
        <v>12811242092</v>
      </c>
    </row>
    <row r="1078" spans="1:7">
      <c r="A1078" s="1">
        <v>44124</v>
      </c>
      <c r="B1078">
        <v>379.719696</v>
      </c>
      <c r="C1078">
        <v>380.76101699999998</v>
      </c>
      <c r="D1078">
        <v>367.60107399999998</v>
      </c>
      <c r="E1078">
        <v>369.13690200000002</v>
      </c>
      <c r="F1078">
        <v>369.13690200000002</v>
      </c>
      <c r="G1078">
        <v>13741586582</v>
      </c>
    </row>
    <row r="1079" spans="1:7">
      <c r="A1079" s="1">
        <v>44125</v>
      </c>
      <c r="B1079">
        <v>369.05941799999999</v>
      </c>
      <c r="C1079">
        <v>400.62725799999998</v>
      </c>
      <c r="D1079">
        <v>368.72796599999998</v>
      </c>
      <c r="E1079">
        <v>392.18997200000001</v>
      </c>
      <c r="F1079">
        <v>392.18997200000001</v>
      </c>
      <c r="G1079">
        <v>20241324322</v>
      </c>
    </row>
    <row r="1080" spans="1:7">
      <c r="A1080" s="1">
        <v>44126</v>
      </c>
      <c r="B1080">
        <v>391.48861699999998</v>
      </c>
      <c r="C1080">
        <v>420.14166299999999</v>
      </c>
      <c r="D1080">
        <v>391.27630599999998</v>
      </c>
      <c r="E1080">
        <v>413.77298000000002</v>
      </c>
      <c r="F1080">
        <v>413.77298000000002</v>
      </c>
      <c r="G1080">
        <v>15772846485</v>
      </c>
    </row>
    <row r="1081" spans="1:7">
      <c r="A1081" s="1">
        <v>44127</v>
      </c>
      <c r="B1081">
        <v>414.051331</v>
      </c>
      <c r="C1081">
        <v>418.95992999999999</v>
      </c>
      <c r="D1081">
        <v>403.08203099999997</v>
      </c>
      <c r="E1081">
        <v>409.76669299999998</v>
      </c>
      <c r="F1081">
        <v>409.76669299999998</v>
      </c>
      <c r="G1081">
        <v>14256222052</v>
      </c>
    </row>
    <row r="1082" spans="1:7">
      <c r="A1082" s="1">
        <v>44128</v>
      </c>
      <c r="B1082">
        <v>409.76724200000001</v>
      </c>
      <c r="C1082">
        <v>416.59967</v>
      </c>
      <c r="D1082">
        <v>407.85171500000001</v>
      </c>
      <c r="E1082">
        <v>412.45761099999999</v>
      </c>
      <c r="F1082">
        <v>412.45761099999999</v>
      </c>
      <c r="G1082">
        <v>12201739194</v>
      </c>
    </row>
    <row r="1083" spans="1:7">
      <c r="A1083" s="1">
        <v>44129</v>
      </c>
      <c r="B1083">
        <v>412.45764200000002</v>
      </c>
      <c r="C1083">
        <v>417.15920999999997</v>
      </c>
      <c r="D1083">
        <v>405.35064699999998</v>
      </c>
      <c r="E1083">
        <v>406.21777300000002</v>
      </c>
      <c r="F1083">
        <v>406.21777300000002</v>
      </c>
      <c r="G1083">
        <v>10890207469</v>
      </c>
    </row>
    <row r="1084" spans="1:7">
      <c r="A1084" s="1">
        <v>44130</v>
      </c>
      <c r="B1084">
        <v>406.21798699999999</v>
      </c>
      <c r="C1084">
        <v>411.279877</v>
      </c>
      <c r="D1084">
        <v>383.78289799999999</v>
      </c>
      <c r="E1084">
        <v>393.888306</v>
      </c>
      <c r="F1084">
        <v>393.888306</v>
      </c>
      <c r="G1084">
        <v>15155684229</v>
      </c>
    </row>
    <row r="1085" spans="1:7">
      <c r="A1085" s="1">
        <v>44131</v>
      </c>
      <c r="B1085">
        <v>393.88818400000002</v>
      </c>
      <c r="C1085">
        <v>409.77285799999999</v>
      </c>
      <c r="D1085">
        <v>390.60845899999998</v>
      </c>
      <c r="E1085">
        <v>403.99704000000003</v>
      </c>
      <c r="F1085">
        <v>403.99704000000003</v>
      </c>
      <c r="G1085">
        <v>13940434102</v>
      </c>
    </row>
    <row r="1086" spans="1:7">
      <c r="A1086" s="1">
        <v>44132</v>
      </c>
      <c r="B1086">
        <v>403.99710099999999</v>
      </c>
      <c r="C1086">
        <v>408.96475199999998</v>
      </c>
      <c r="D1086">
        <v>381.14633199999997</v>
      </c>
      <c r="E1086">
        <v>388.650757</v>
      </c>
      <c r="F1086">
        <v>388.650757</v>
      </c>
      <c r="G1086">
        <v>15276441134</v>
      </c>
    </row>
    <row r="1087" spans="1:7">
      <c r="A1087" s="1">
        <v>44133</v>
      </c>
      <c r="B1087">
        <v>388.65106200000002</v>
      </c>
      <c r="C1087">
        <v>393.22769199999999</v>
      </c>
      <c r="D1087">
        <v>381.28875699999998</v>
      </c>
      <c r="E1087">
        <v>386.73010299999999</v>
      </c>
      <c r="F1087">
        <v>386.73010299999999</v>
      </c>
      <c r="G1087">
        <v>12920477749</v>
      </c>
    </row>
    <row r="1088" spans="1:7">
      <c r="A1088" s="1">
        <v>44134</v>
      </c>
      <c r="B1088">
        <v>386.730255</v>
      </c>
      <c r="C1088">
        <v>391.46472199999999</v>
      </c>
      <c r="D1088">
        <v>375.09240699999998</v>
      </c>
      <c r="E1088">
        <v>382.81997699999999</v>
      </c>
      <c r="F1088">
        <v>382.81997699999999</v>
      </c>
      <c r="G1088">
        <v>13688056970</v>
      </c>
    </row>
    <row r="1089" spans="1:7">
      <c r="A1089" s="1">
        <v>44135</v>
      </c>
      <c r="B1089">
        <v>382.82003800000001</v>
      </c>
      <c r="C1089">
        <v>393.010132</v>
      </c>
      <c r="D1089">
        <v>381.29525799999999</v>
      </c>
      <c r="E1089">
        <v>386.59033199999999</v>
      </c>
      <c r="F1089">
        <v>386.59033199999999</v>
      </c>
      <c r="G1089">
        <v>11276963426</v>
      </c>
    </row>
    <row r="1090" spans="1:7">
      <c r="A1090" s="1">
        <v>44136</v>
      </c>
      <c r="B1090">
        <v>386.59033199999999</v>
      </c>
      <c r="C1090">
        <v>397.11611900000003</v>
      </c>
      <c r="D1090">
        <v>385.165527</v>
      </c>
      <c r="E1090">
        <v>396.35818499999999</v>
      </c>
      <c r="F1090">
        <v>396.35818499999999</v>
      </c>
      <c r="G1090">
        <v>10475146018</v>
      </c>
    </row>
    <row r="1091" spans="1:7">
      <c r="A1091" s="1">
        <v>44137</v>
      </c>
      <c r="B1091">
        <v>396.35598800000002</v>
      </c>
      <c r="C1091">
        <v>403.24075299999998</v>
      </c>
      <c r="D1091">
        <v>381.01763899999997</v>
      </c>
      <c r="E1091">
        <v>383.15673800000002</v>
      </c>
      <c r="F1091">
        <v>383.15673800000002</v>
      </c>
      <c r="G1091">
        <v>13997574252</v>
      </c>
    </row>
    <row r="1092" spans="1:7">
      <c r="A1092" s="1">
        <v>44138</v>
      </c>
      <c r="B1092">
        <v>383.15603599999997</v>
      </c>
      <c r="C1092">
        <v>389.51538099999999</v>
      </c>
      <c r="D1092">
        <v>371.31274400000001</v>
      </c>
      <c r="E1092">
        <v>387.60217299999999</v>
      </c>
      <c r="F1092">
        <v>387.60217299999999</v>
      </c>
      <c r="G1092">
        <v>12588494762</v>
      </c>
    </row>
    <row r="1093" spans="1:7">
      <c r="A1093" s="1">
        <v>44139</v>
      </c>
      <c r="B1093">
        <v>387.60320999999999</v>
      </c>
      <c r="C1093">
        <v>407.66564899999997</v>
      </c>
      <c r="D1093">
        <v>377.827606</v>
      </c>
      <c r="E1093">
        <v>402.141998</v>
      </c>
      <c r="F1093">
        <v>402.141998</v>
      </c>
      <c r="G1093">
        <v>15126077675</v>
      </c>
    </row>
    <row r="1094" spans="1:7">
      <c r="A1094" s="1">
        <v>44140</v>
      </c>
      <c r="B1094">
        <v>402.142944</v>
      </c>
      <c r="C1094">
        <v>417.52593999999999</v>
      </c>
      <c r="D1094">
        <v>397.24581899999998</v>
      </c>
      <c r="E1094">
        <v>414.06735200000003</v>
      </c>
      <c r="F1094">
        <v>414.06735200000003</v>
      </c>
      <c r="G1094">
        <v>15440711038</v>
      </c>
    </row>
    <row r="1095" spans="1:7">
      <c r="A1095" s="1">
        <v>44141</v>
      </c>
      <c r="B1095">
        <v>414.066711</v>
      </c>
      <c r="C1095">
        <v>456.20062300000001</v>
      </c>
      <c r="D1095">
        <v>412.98230000000001</v>
      </c>
      <c r="E1095">
        <v>454.71929899999998</v>
      </c>
      <c r="F1095">
        <v>454.71929899999998</v>
      </c>
      <c r="G1095">
        <v>16738305610</v>
      </c>
    </row>
    <row r="1096" spans="1:7">
      <c r="A1096" s="1">
        <v>44142</v>
      </c>
      <c r="B1096">
        <v>454.72256499999997</v>
      </c>
      <c r="C1096">
        <v>465.675476</v>
      </c>
      <c r="D1096">
        <v>428.45636000000002</v>
      </c>
      <c r="E1096">
        <v>435.71313500000002</v>
      </c>
      <c r="F1096">
        <v>435.71313500000002</v>
      </c>
      <c r="G1096">
        <v>18873289788</v>
      </c>
    </row>
    <row r="1097" spans="1:7">
      <c r="A1097" s="1">
        <v>44143</v>
      </c>
      <c r="B1097">
        <v>435.71881100000002</v>
      </c>
      <c r="C1097">
        <v>457.78045700000001</v>
      </c>
      <c r="D1097">
        <v>433.15377799999999</v>
      </c>
      <c r="E1097">
        <v>453.554779</v>
      </c>
      <c r="F1097">
        <v>453.554779</v>
      </c>
      <c r="G1097">
        <v>11292383601</v>
      </c>
    </row>
    <row r="1098" spans="1:7">
      <c r="A1098" s="1">
        <v>44144</v>
      </c>
      <c r="B1098">
        <v>453.57415800000001</v>
      </c>
      <c r="C1098">
        <v>457.34960899999999</v>
      </c>
      <c r="D1098">
        <v>435.16387900000001</v>
      </c>
      <c r="E1098">
        <v>444.16305499999999</v>
      </c>
      <c r="F1098">
        <v>444.16305499999999</v>
      </c>
      <c r="G1098">
        <v>13704320630</v>
      </c>
    </row>
    <row r="1099" spans="1:7">
      <c r="A1099" s="1">
        <v>44145</v>
      </c>
      <c r="B1099">
        <v>444.166382</v>
      </c>
      <c r="C1099">
        <v>453.75836199999998</v>
      </c>
      <c r="D1099">
        <v>439.60012799999998</v>
      </c>
      <c r="E1099">
        <v>449.67962599999998</v>
      </c>
      <c r="F1099">
        <v>449.67962599999998</v>
      </c>
      <c r="G1099">
        <v>12090381666</v>
      </c>
    </row>
    <row r="1100" spans="1:7">
      <c r="A1100" s="1">
        <v>44146</v>
      </c>
      <c r="B1100">
        <v>449.67965700000002</v>
      </c>
      <c r="C1100">
        <v>473.57885700000003</v>
      </c>
      <c r="D1100">
        <v>449.52493299999998</v>
      </c>
      <c r="E1100">
        <v>462.96054099999998</v>
      </c>
      <c r="F1100">
        <v>462.96054099999998</v>
      </c>
      <c r="G1100">
        <v>14075403511</v>
      </c>
    </row>
    <row r="1101" spans="1:7">
      <c r="A1101" s="1">
        <v>44147</v>
      </c>
      <c r="B1101">
        <v>462.95953400000002</v>
      </c>
      <c r="C1101">
        <v>467.67782599999998</v>
      </c>
      <c r="D1101">
        <v>452.07241800000003</v>
      </c>
      <c r="E1101">
        <v>461.00528000000003</v>
      </c>
      <c r="F1101">
        <v>461.00528000000003</v>
      </c>
      <c r="G1101">
        <v>12877327234</v>
      </c>
    </row>
    <row r="1102" spans="1:7">
      <c r="A1102" s="1">
        <v>44148</v>
      </c>
      <c r="B1102">
        <v>461.005493</v>
      </c>
      <c r="C1102">
        <v>475.21725500000002</v>
      </c>
      <c r="D1102">
        <v>457.298248</v>
      </c>
      <c r="E1102">
        <v>474.62643400000002</v>
      </c>
      <c r="F1102">
        <v>474.62643400000002</v>
      </c>
      <c r="G1102">
        <v>13191505725</v>
      </c>
    </row>
    <row r="1103" spans="1:7">
      <c r="A1103" s="1">
        <v>44149</v>
      </c>
      <c r="B1103">
        <v>474.62643400000002</v>
      </c>
      <c r="C1103">
        <v>475.16143799999998</v>
      </c>
      <c r="D1103">
        <v>452.98608400000001</v>
      </c>
      <c r="E1103">
        <v>460.14984099999998</v>
      </c>
      <c r="F1103">
        <v>460.14984099999998</v>
      </c>
      <c r="G1103">
        <v>10312037942</v>
      </c>
    </row>
    <row r="1104" spans="1:7">
      <c r="A1104" s="1">
        <v>44150</v>
      </c>
      <c r="B1104">
        <v>460.149902</v>
      </c>
      <c r="C1104">
        <v>460.99408</v>
      </c>
      <c r="D1104">
        <v>440.25433299999997</v>
      </c>
      <c r="E1104">
        <v>447.55908199999999</v>
      </c>
      <c r="F1104">
        <v>447.55908199999999</v>
      </c>
      <c r="G1104">
        <v>10308617165</v>
      </c>
    </row>
    <row r="1105" spans="1:7">
      <c r="A1105" s="1">
        <v>44151</v>
      </c>
      <c r="B1105">
        <v>447.55898999999999</v>
      </c>
      <c r="C1105">
        <v>463.83102400000001</v>
      </c>
      <c r="D1105">
        <v>445.50161700000001</v>
      </c>
      <c r="E1105">
        <v>459.94030800000002</v>
      </c>
      <c r="F1105">
        <v>459.94030800000002</v>
      </c>
      <c r="G1105">
        <v>11441239444</v>
      </c>
    </row>
    <row r="1106" spans="1:7">
      <c r="A1106" s="1">
        <v>44152</v>
      </c>
      <c r="B1106">
        <v>464.40664700000002</v>
      </c>
      <c r="C1106">
        <v>482.23220800000001</v>
      </c>
      <c r="D1106">
        <v>460.776611</v>
      </c>
      <c r="E1106">
        <v>480.36007699999999</v>
      </c>
      <c r="F1106">
        <v>480.36007699999999</v>
      </c>
      <c r="G1106">
        <v>14593057877</v>
      </c>
    </row>
    <row r="1107" spans="1:7">
      <c r="A1107" s="1">
        <v>44153</v>
      </c>
      <c r="B1107">
        <v>480.34683200000001</v>
      </c>
      <c r="C1107">
        <v>491.999908</v>
      </c>
      <c r="D1107">
        <v>465.830963</v>
      </c>
      <c r="E1107">
        <v>479.48406999999997</v>
      </c>
      <c r="F1107">
        <v>479.48406999999997</v>
      </c>
      <c r="G1107">
        <v>17880199224</v>
      </c>
    </row>
    <row r="1108" spans="1:7">
      <c r="A1108" s="1">
        <v>44154</v>
      </c>
      <c r="B1108">
        <v>479.48101800000001</v>
      </c>
      <c r="C1108">
        <v>480.121735</v>
      </c>
      <c r="D1108">
        <v>465.70425399999999</v>
      </c>
      <c r="E1108">
        <v>471.63043199999998</v>
      </c>
      <c r="F1108">
        <v>471.63043199999998</v>
      </c>
      <c r="G1108">
        <v>12473929218</v>
      </c>
    </row>
    <row r="1109" spans="1:7">
      <c r="A1109" s="1">
        <v>44155</v>
      </c>
      <c r="B1109">
        <v>471.63146999999998</v>
      </c>
      <c r="C1109">
        <v>513.61035200000003</v>
      </c>
      <c r="D1109">
        <v>471.63146999999998</v>
      </c>
      <c r="E1109">
        <v>509.74456800000002</v>
      </c>
      <c r="F1109">
        <v>509.74456800000002</v>
      </c>
      <c r="G1109">
        <v>18629943296</v>
      </c>
    </row>
    <row r="1110" spans="1:7">
      <c r="A1110" s="1">
        <v>44156</v>
      </c>
      <c r="B1110">
        <v>509.744598</v>
      </c>
      <c r="C1110">
        <v>550.22741699999995</v>
      </c>
      <c r="D1110">
        <v>504.23776199999998</v>
      </c>
      <c r="E1110">
        <v>549.48663299999998</v>
      </c>
      <c r="F1110">
        <v>549.48663299999998</v>
      </c>
      <c r="G1110">
        <v>20757099184</v>
      </c>
    </row>
    <row r="1111" spans="1:7">
      <c r="A1111" s="1">
        <v>44157</v>
      </c>
      <c r="B1111">
        <v>549.48663299999998</v>
      </c>
      <c r="C1111">
        <v>579.37249799999995</v>
      </c>
      <c r="D1111">
        <v>514.51721199999997</v>
      </c>
      <c r="E1111">
        <v>558.06811500000003</v>
      </c>
      <c r="F1111">
        <v>558.06811500000003</v>
      </c>
      <c r="G1111">
        <v>21967049601</v>
      </c>
    </row>
    <row r="1112" spans="1:7">
      <c r="A1112" s="1">
        <v>44158</v>
      </c>
      <c r="B1112">
        <v>558.05950900000005</v>
      </c>
      <c r="C1112">
        <v>609.98761000000002</v>
      </c>
      <c r="D1112">
        <v>551.26525900000001</v>
      </c>
      <c r="E1112">
        <v>608.45404099999996</v>
      </c>
      <c r="F1112">
        <v>608.45404099999996</v>
      </c>
      <c r="G1112">
        <v>27272302872</v>
      </c>
    </row>
    <row r="1113" spans="1:7">
      <c r="A1113" s="1">
        <v>44159</v>
      </c>
      <c r="B1113">
        <v>608.52276600000005</v>
      </c>
      <c r="C1113">
        <v>621.17340100000001</v>
      </c>
      <c r="D1113">
        <v>593.83514400000001</v>
      </c>
      <c r="E1113">
        <v>603.89776600000005</v>
      </c>
      <c r="F1113">
        <v>603.89776600000005</v>
      </c>
      <c r="G1113">
        <v>23281758100</v>
      </c>
    </row>
    <row r="1114" spans="1:7">
      <c r="A1114" s="1">
        <v>44160</v>
      </c>
      <c r="B1114">
        <v>603.90203899999995</v>
      </c>
      <c r="C1114">
        <v>605.09417699999995</v>
      </c>
      <c r="D1114">
        <v>559.67138699999998</v>
      </c>
      <c r="E1114">
        <v>570.686646</v>
      </c>
      <c r="F1114">
        <v>570.686646</v>
      </c>
      <c r="G1114">
        <v>20088492893</v>
      </c>
    </row>
    <row r="1115" spans="1:7">
      <c r="A1115" s="1">
        <v>44161</v>
      </c>
      <c r="B1115">
        <v>570.51489300000003</v>
      </c>
      <c r="C1115">
        <v>575.641479</v>
      </c>
      <c r="D1115">
        <v>485.49731400000002</v>
      </c>
      <c r="E1115">
        <v>518.80114700000001</v>
      </c>
      <c r="F1115">
        <v>518.80114700000001</v>
      </c>
      <c r="G1115">
        <v>31104004592</v>
      </c>
    </row>
    <row r="1116" spans="1:7">
      <c r="A1116" s="1">
        <v>44162</v>
      </c>
      <c r="B1116">
        <v>519.10809300000005</v>
      </c>
      <c r="C1116">
        <v>530.77716099999998</v>
      </c>
      <c r="D1116">
        <v>497.242615</v>
      </c>
      <c r="E1116">
        <v>517.49371299999996</v>
      </c>
      <c r="F1116">
        <v>517.49371299999996</v>
      </c>
      <c r="G1116">
        <v>16831105703</v>
      </c>
    </row>
    <row r="1117" spans="1:7">
      <c r="A1117" s="1">
        <v>44163</v>
      </c>
      <c r="B1117">
        <v>517.597351</v>
      </c>
      <c r="C1117">
        <v>548.04486099999997</v>
      </c>
      <c r="D1117">
        <v>508.12536599999999</v>
      </c>
      <c r="E1117">
        <v>538.22979699999996</v>
      </c>
      <c r="F1117">
        <v>538.22979699999996</v>
      </c>
      <c r="G1117">
        <v>14770243833</v>
      </c>
    </row>
    <row r="1118" spans="1:7">
      <c r="A1118" s="1">
        <v>44164</v>
      </c>
      <c r="B1118">
        <v>538.26458700000001</v>
      </c>
      <c r="C1118">
        <v>576.60241699999995</v>
      </c>
      <c r="D1118">
        <v>531.98754899999994</v>
      </c>
      <c r="E1118">
        <v>575.75805700000001</v>
      </c>
      <c r="F1118">
        <v>575.75805700000001</v>
      </c>
      <c r="G1118">
        <v>15017517758</v>
      </c>
    </row>
    <row r="1119" spans="1:7">
      <c r="A1119" s="1">
        <v>44165</v>
      </c>
      <c r="B1119">
        <v>575.75707999999997</v>
      </c>
      <c r="C1119">
        <v>615.24054000000001</v>
      </c>
      <c r="D1119">
        <v>571.537781</v>
      </c>
      <c r="E1119">
        <v>614.84252900000001</v>
      </c>
      <c r="F1119">
        <v>614.84252900000001</v>
      </c>
      <c r="G1119">
        <v>20276867833</v>
      </c>
    </row>
    <row r="1120" spans="1:7">
      <c r="A1120" s="1">
        <v>44166</v>
      </c>
      <c r="B1120">
        <v>615.07031300000006</v>
      </c>
      <c r="C1120">
        <v>635.16058299999997</v>
      </c>
      <c r="D1120">
        <v>571.75396699999999</v>
      </c>
      <c r="E1120">
        <v>587.32415800000001</v>
      </c>
      <c r="F1120">
        <v>587.32415800000001</v>
      </c>
      <c r="G1120">
        <v>27178964465</v>
      </c>
    </row>
    <row r="1121" spans="1:7">
      <c r="A1121" s="1">
        <v>44167</v>
      </c>
      <c r="B1121">
        <v>587.26159700000005</v>
      </c>
      <c r="C1121">
        <v>604.02246100000002</v>
      </c>
      <c r="D1121">
        <v>578.74102800000003</v>
      </c>
      <c r="E1121">
        <v>598.35235599999999</v>
      </c>
      <c r="F1121">
        <v>598.35235599999999</v>
      </c>
      <c r="G1121">
        <v>16883292129</v>
      </c>
    </row>
    <row r="1122" spans="1:7">
      <c r="A1122" s="1">
        <v>44168</v>
      </c>
      <c r="B1122">
        <v>598.45922900000005</v>
      </c>
      <c r="C1122">
        <v>622.45269800000005</v>
      </c>
      <c r="D1122">
        <v>588.34637499999997</v>
      </c>
      <c r="E1122">
        <v>616.70874000000003</v>
      </c>
      <c r="F1122">
        <v>616.70874000000003</v>
      </c>
      <c r="G1122">
        <v>16146190946</v>
      </c>
    </row>
    <row r="1123" spans="1:7">
      <c r="A1123" s="1">
        <v>44169</v>
      </c>
      <c r="B1123">
        <v>616.72277799999995</v>
      </c>
      <c r="C1123">
        <v>618.98315400000001</v>
      </c>
      <c r="D1123">
        <v>569.28350799999998</v>
      </c>
      <c r="E1123">
        <v>569.35418700000002</v>
      </c>
      <c r="F1123">
        <v>569.35418700000002</v>
      </c>
      <c r="G1123">
        <v>16337589997</v>
      </c>
    </row>
    <row r="1124" spans="1:7">
      <c r="A1124" s="1">
        <v>44170</v>
      </c>
      <c r="B1124">
        <v>569.34765600000003</v>
      </c>
      <c r="C1124">
        <v>596.59545900000001</v>
      </c>
      <c r="D1124">
        <v>563.106628</v>
      </c>
      <c r="E1124">
        <v>596.59545900000001</v>
      </c>
      <c r="F1124">
        <v>596.59545900000001</v>
      </c>
      <c r="G1124">
        <v>13498010566</v>
      </c>
    </row>
    <row r="1125" spans="1:7">
      <c r="A1125" s="1">
        <v>44171</v>
      </c>
      <c r="B1125">
        <v>596.56866500000001</v>
      </c>
      <c r="C1125">
        <v>606.79193099999998</v>
      </c>
      <c r="D1125">
        <v>584.411743</v>
      </c>
      <c r="E1125">
        <v>601.908997</v>
      </c>
      <c r="F1125">
        <v>601.908997</v>
      </c>
      <c r="G1125">
        <v>11290893016</v>
      </c>
    </row>
    <row r="1126" spans="1:7">
      <c r="A1126" s="1">
        <v>44172</v>
      </c>
      <c r="B1126">
        <v>601.79711899999995</v>
      </c>
      <c r="C1126">
        <v>602.91790800000001</v>
      </c>
      <c r="D1126">
        <v>585.42864999999995</v>
      </c>
      <c r="E1126">
        <v>591.84338400000001</v>
      </c>
      <c r="F1126">
        <v>591.84338400000001</v>
      </c>
      <c r="G1126">
        <v>10720480962</v>
      </c>
    </row>
    <row r="1127" spans="1:7">
      <c r="A1127" s="1">
        <v>44173</v>
      </c>
      <c r="B1127">
        <v>591.90081799999996</v>
      </c>
      <c r="C1127">
        <v>594.75158699999997</v>
      </c>
      <c r="D1127">
        <v>552.46923800000002</v>
      </c>
      <c r="E1127">
        <v>554.82775900000001</v>
      </c>
      <c r="F1127">
        <v>554.82775900000001</v>
      </c>
      <c r="G1127">
        <v>14398919320</v>
      </c>
    </row>
    <row r="1128" spans="1:7">
      <c r="A1128" s="1">
        <v>44174</v>
      </c>
      <c r="B1128">
        <v>554.79290800000001</v>
      </c>
      <c r="C1128">
        <v>577.28839100000005</v>
      </c>
      <c r="D1128">
        <v>532.99841300000003</v>
      </c>
      <c r="E1128">
        <v>573.47912599999995</v>
      </c>
      <c r="F1128">
        <v>573.47912599999995</v>
      </c>
      <c r="G1128">
        <v>15855915840</v>
      </c>
    </row>
    <row r="1129" spans="1:7">
      <c r="A1129" s="1">
        <v>44175</v>
      </c>
      <c r="B1129">
        <v>573.50402799999995</v>
      </c>
      <c r="C1129">
        <v>574.60015899999996</v>
      </c>
      <c r="D1129">
        <v>549.78405799999996</v>
      </c>
      <c r="E1129">
        <v>559.67852800000003</v>
      </c>
      <c r="F1129">
        <v>559.67852800000003</v>
      </c>
      <c r="G1129">
        <v>11672582040</v>
      </c>
    </row>
    <row r="1130" spans="1:7">
      <c r="A1130" s="1">
        <v>44176</v>
      </c>
      <c r="B1130">
        <v>559.67919900000004</v>
      </c>
      <c r="C1130">
        <v>560.37670900000001</v>
      </c>
      <c r="D1130">
        <v>537.811646</v>
      </c>
      <c r="E1130">
        <v>545.79736300000002</v>
      </c>
      <c r="F1130">
        <v>545.79736300000002</v>
      </c>
      <c r="G1130">
        <v>11098819124</v>
      </c>
    </row>
    <row r="1131" spans="1:7">
      <c r="A1131" s="1">
        <v>44177</v>
      </c>
      <c r="B1131">
        <v>545.57855199999995</v>
      </c>
      <c r="C1131">
        <v>573.33941700000003</v>
      </c>
      <c r="D1131">
        <v>545.24560499999995</v>
      </c>
      <c r="E1131">
        <v>568.56732199999999</v>
      </c>
      <c r="F1131">
        <v>568.56732199999999</v>
      </c>
      <c r="G1131">
        <v>8534557897</v>
      </c>
    </row>
    <row r="1132" spans="1:7">
      <c r="A1132" s="1">
        <v>44178</v>
      </c>
      <c r="B1132">
        <v>568.60986300000002</v>
      </c>
      <c r="C1132">
        <v>593.78125</v>
      </c>
      <c r="D1132">
        <v>564.56597899999997</v>
      </c>
      <c r="E1132">
        <v>589.66320800000005</v>
      </c>
      <c r="F1132">
        <v>589.66320800000005</v>
      </c>
      <c r="G1132">
        <v>9070377862</v>
      </c>
    </row>
    <row r="1133" spans="1:7">
      <c r="A1133" s="1">
        <v>44179</v>
      </c>
      <c r="B1133">
        <v>589.78247099999999</v>
      </c>
      <c r="C1133">
        <v>590.49298099999999</v>
      </c>
      <c r="D1133">
        <v>577.11840800000004</v>
      </c>
      <c r="E1133">
        <v>586.011169</v>
      </c>
      <c r="F1133">
        <v>586.011169</v>
      </c>
      <c r="G1133">
        <v>8125837102</v>
      </c>
    </row>
    <row r="1134" spans="1:7">
      <c r="A1134" s="1">
        <v>44180</v>
      </c>
      <c r="B1134">
        <v>586.02179000000001</v>
      </c>
      <c r="C1134">
        <v>596.24774200000002</v>
      </c>
      <c r="D1134">
        <v>580.628784</v>
      </c>
      <c r="E1134">
        <v>589.355591</v>
      </c>
      <c r="F1134">
        <v>589.355591</v>
      </c>
      <c r="G1134">
        <v>9326645840</v>
      </c>
    </row>
    <row r="1135" spans="1:7">
      <c r="A1135" s="1">
        <v>44181</v>
      </c>
      <c r="B1135">
        <v>589.37866199999996</v>
      </c>
      <c r="C1135">
        <v>636.64031999999997</v>
      </c>
      <c r="D1135">
        <v>582.03912400000002</v>
      </c>
      <c r="E1135">
        <v>636.18182400000001</v>
      </c>
      <c r="F1135">
        <v>636.18182400000001</v>
      </c>
      <c r="G1135">
        <v>15817248373</v>
      </c>
    </row>
    <row r="1136" spans="1:7">
      <c r="A1136" s="1">
        <v>44182</v>
      </c>
      <c r="B1136">
        <v>636.15417500000001</v>
      </c>
      <c r="C1136">
        <v>673.83422900000005</v>
      </c>
      <c r="D1136">
        <v>628.74938999999995</v>
      </c>
      <c r="E1136">
        <v>642.86895800000002</v>
      </c>
      <c r="F1136">
        <v>642.86895800000002</v>
      </c>
      <c r="G1136">
        <v>25479532147</v>
      </c>
    </row>
    <row r="1137" spans="1:7">
      <c r="A1137" s="1">
        <v>44183</v>
      </c>
      <c r="B1137">
        <v>642.91699200000005</v>
      </c>
      <c r="C1137">
        <v>662.69909700000005</v>
      </c>
      <c r="D1137">
        <v>632.35607900000002</v>
      </c>
      <c r="E1137">
        <v>654.81195100000002</v>
      </c>
      <c r="F1137">
        <v>654.81195100000002</v>
      </c>
      <c r="G1137">
        <v>15756303983</v>
      </c>
    </row>
    <row r="1138" spans="1:7">
      <c r="A1138" s="1">
        <v>44184</v>
      </c>
      <c r="B1138">
        <v>654.62420699999996</v>
      </c>
      <c r="C1138">
        <v>668.76959199999999</v>
      </c>
      <c r="D1138">
        <v>646.61621100000002</v>
      </c>
      <c r="E1138">
        <v>659.29791299999999</v>
      </c>
      <c r="F1138">
        <v>659.29791299999999</v>
      </c>
      <c r="G1138">
        <v>12830893778</v>
      </c>
    </row>
    <row r="1139" spans="1:7">
      <c r="A1139" s="1">
        <v>44185</v>
      </c>
      <c r="B1139">
        <v>659.18505900000002</v>
      </c>
      <c r="C1139">
        <v>659.92370600000004</v>
      </c>
      <c r="D1139">
        <v>625.01446499999997</v>
      </c>
      <c r="E1139">
        <v>638.29083300000002</v>
      </c>
      <c r="F1139">
        <v>638.29083300000002</v>
      </c>
      <c r="G1139">
        <v>13375855442</v>
      </c>
    </row>
    <row r="1140" spans="1:7">
      <c r="A1140" s="1">
        <v>44186</v>
      </c>
      <c r="B1140">
        <v>638.31518600000004</v>
      </c>
      <c r="C1140">
        <v>646.84655799999996</v>
      </c>
      <c r="D1140">
        <v>600.83605999999997</v>
      </c>
      <c r="E1140">
        <v>609.81787099999997</v>
      </c>
      <c r="F1140">
        <v>609.81787099999997</v>
      </c>
      <c r="G1140">
        <v>14419493621</v>
      </c>
    </row>
    <row r="1141" spans="1:7">
      <c r="A1141" s="1">
        <v>44187</v>
      </c>
      <c r="B1141">
        <v>609.42053199999998</v>
      </c>
      <c r="C1141">
        <v>635.07659899999999</v>
      </c>
      <c r="D1141">
        <v>589.55200200000002</v>
      </c>
      <c r="E1141">
        <v>634.85418700000002</v>
      </c>
      <c r="F1141">
        <v>634.85418700000002</v>
      </c>
      <c r="G1141">
        <v>14745890080</v>
      </c>
    </row>
    <row r="1142" spans="1:7">
      <c r="A1142" s="1">
        <v>44188</v>
      </c>
      <c r="B1142">
        <v>634.82458499999996</v>
      </c>
      <c r="C1142">
        <v>637.12280299999998</v>
      </c>
      <c r="D1142">
        <v>560.36425799999995</v>
      </c>
      <c r="E1142">
        <v>583.71460000000002</v>
      </c>
      <c r="F1142">
        <v>583.71460000000002</v>
      </c>
      <c r="G1142">
        <v>15261413038</v>
      </c>
    </row>
    <row r="1143" spans="1:7">
      <c r="A1143" s="1">
        <v>44189</v>
      </c>
      <c r="B1143">
        <v>584.13562000000002</v>
      </c>
      <c r="C1143">
        <v>613.81518600000004</v>
      </c>
      <c r="D1143">
        <v>568.59637499999997</v>
      </c>
      <c r="E1143">
        <v>611.60717799999998</v>
      </c>
      <c r="F1143">
        <v>611.60717799999998</v>
      </c>
      <c r="G1143">
        <v>14317413703</v>
      </c>
    </row>
    <row r="1144" spans="1:7">
      <c r="A1144" s="1">
        <v>44190</v>
      </c>
      <c r="B1144">
        <v>611.55456500000003</v>
      </c>
      <c r="C1144">
        <v>633.06140100000005</v>
      </c>
      <c r="D1144">
        <v>605.42443800000001</v>
      </c>
      <c r="E1144">
        <v>626.410706</v>
      </c>
      <c r="F1144">
        <v>626.410706</v>
      </c>
      <c r="G1144">
        <v>13520927700</v>
      </c>
    </row>
    <row r="1145" spans="1:7">
      <c r="A1145" s="1">
        <v>44191</v>
      </c>
      <c r="B1145">
        <v>626.49804700000004</v>
      </c>
      <c r="C1145">
        <v>650.72143600000004</v>
      </c>
      <c r="D1145">
        <v>617.40210000000002</v>
      </c>
      <c r="E1145">
        <v>635.83581500000003</v>
      </c>
      <c r="F1145">
        <v>635.83581500000003</v>
      </c>
      <c r="G1145">
        <v>14761125202</v>
      </c>
    </row>
    <row r="1146" spans="1:7">
      <c r="A1146" s="1">
        <v>44192</v>
      </c>
      <c r="B1146">
        <v>635.88714600000003</v>
      </c>
      <c r="C1146">
        <v>711.39355499999999</v>
      </c>
      <c r="D1146">
        <v>628.33496100000002</v>
      </c>
      <c r="E1146">
        <v>682.64233400000001</v>
      </c>
      <c r="F1146">
        <v>682.64233400000001</v>
      </c>
      <c r="G1146">
        <v>26093552821</v>
      </c>
    </row>
    <row r="1147" spans="1:7">
      <c r="A1147" s="1">
        <v>44193</v>
      </c>
      <c r="B1147">
        <v>683.20581100000004</v>
      </c>
      <c r="C1147">
        <v>745.877747</v>
      </c>
      <c r="D1147">
        <v>683.20581100000004</v>
      </c>
      <c r="E1147">
        <v>730.39733899999999</v>
      </c>
      <c r="F1147">
        <v>730.39733899999999</v>
      </c>
      <c r="G1147">
        <v>24222565862</v>
      </c>
    </row>
    <row r="1148" spans="1:7">
      <c r="A1148" s="1">
        <v>44194</v>
      </c>
      <c r="B1148">
        <v>730.35870399999999</v>
      </c>
      <c r="C1148">
        <v>737.95288100000005</v>
      </c>
      <c r="D1148">
        <v>692.14941399999998</v>
      </c>
      <c r="E1148">
        <v>731.52014199999996</v>
      </c>
      <c r="F1148">
        <v>731.52014199999996</v>
      </c>
      <c r="G1148">
        <v>18710683199</v>
      </c>
    </row>
    <row r="1149" spans="1:7">
      <c r="A1149" s="1">
        <v>44195</v>
      </c>
      <c r="B1149">
        <v>731.47283900000002</v>
      </c>
      <c r="C1149">
        <v>754.303223</v>
      </c>
      <c r="D1149">
        <v>720.98889199999996</v>
      </c>
      <c r="E1149">
        <v>751.61895800000002</v>
      </c>
      <c r="F1149">
        <v>751.61895800000002</v>
      </c>
      <c r="G1149">
        <v>17294574210</v>
      </c>
    </row>
    <row r="1150" spans="1:7">
      <c r="A1150" s="1">
        <v>44196</v>
      </c>
      <c r="B1150">
        <v>751.62664800000005</v>
      </c>
      <c r="C1150">
        <v>754.29943800000001</v>
      </c>
      <c r="D1150">
        <v>726.51190199999996</v>
      </c>
      <c r="E1150">
        <v>737.803406</v>
      </c>
      <c r="F1150">
        <v>737.803406</v>
      </c>
      <c r="G1150">
        <v>13926846861</v>
      </c>
    </row>
    <row r="1151" spans="1:7">
      <c r="A1151" s="1">
        <v>44197</v>
      </c>
      <c r="B1151">
        <v>737.70837400000005</v>
      </c>
      <c r="C1151">
        <v>749.20184300000005</v>
      </c>
      <c r="D1151">
        <v>719.792236</v>
      </c>
      <c r="E1151">
        <v>730.36755400000004</v>
      </c>
      <c r="F1151">
        <v>730.36755400000004</v>
      </c>
      <c r="G1151">
        <v>13652004358</v>
      </c>
    </row>
    <row r="1152" spans="1:7">
      <c r="A1152" s="1">
        <v>44198</v>
      </c>
      <c r="B1152">
        <v>730.402649</v>
      </c>
      <c r="C1152">
        <v>786.79846199999997</v>
      </c>
      <c r="D1152">
        <v>718.10949700000003</v>
      </c>
      <c r="E1152">
        <v>774.53497300000004</v>
      </c>
      <c r="F1152">
        <v>774.53497300000004</v>
      </c>
      <c r="G1152">
        <v>19740771179</v>
      </c>
    </row>
    <row r="1153" spans="1:7">
      <c r="A1153" s="1">
        <v>44199</v>
      </c>
      <c r="B1153">
        <v>774.511841</v>
      </c>
      <c r="C1153">
        <v>1006.565002</v>
      </c>
      <c r="D1153">
        <v>771.561646</v>
      </c>
      <c r="E1153">
        <v>975.50769000000003</v>
      </c>
      <c r="F1153">
        <v>975.50769000000003</v>
      </c>
      <c r="G1153">
        <v>45200463368</v>
      </c>
    </row>
    <row r="1154" spans="1:7">
      <c r="A1154" s="1">
        <v>44200</v>
      </c>
      <c r="B1154">
        <v>977.05883800000004</v>
      </c>
      <c r="C1154">
        <v>1153.1892089999999</v>
      </c>
      <c r="D1154">
        <v>912.30535899999995</v>
      </c>
      <c r="E1154">
        <v>1040.2330320000001</v>
      </c>
      <c r="F1154">
        <v>1040.2330320000001</v>
      </c>
      <c r="G1154">
        <v>56945985763</v>
      </c>
    </row>
    <row r="1155" spans="1:7">
      <c r="A1155" s="1">
        <v>44201</v>
      </c>
      <c r="B1155">
        <v>1041.498779</v>
      </c>
      <c r="C1155">
        <v>1129.3714600000001</v>
      </c>
      <c r="D1155">
        <v>986.81127900000001</v>
      </c>
      <c r="E1155">
        <v>1100.0061040000001</v>
      </c>
      <c r="F1155">
        <v>1100.0061040000001</v>
      </c>
      <c r="G1155">
        <v>41535932781</v>
      </c>
    </row>
    <row r="1156" spans="1:7">
      <c r="A1156" s="1">
        <v>44202</v>
      </c>
      <c r="B1156">
        <v>1101.005005</v>
      </c>
      <c r="C1156">
        <v>1209.4285890000001</v>
      </c>
      <c r="D1156">
        <v>1064.2333980000001</v>
      </c>
      <c r="E1156">
        <v>1207.112183</v>
      </c>
      <c r="F1156">
        <v>1207.112183</v>
      </c>
      <c r="G1156">
        <v>44699914188</v>
      </c>
    </row>
    <row r="1157" spans="1:7">
      <c r="A1157" s="1">
        <v>44203</v>
      </c>
      <c r="B1157">
        <v>1208.0783690000001</v>
      </c>
      <c r="C1157">
        <v>1282.5795900000001</v>
      </c>
      <c r="D1157">
        <v>1167.443115</v>
      </c>
      <c r="E1157">
        <v>1225.678101</v>
      </c>
      <c r="F1157">
        <v>1225.678101</v>
      </c>
      <c r="G1157">
        <v>40468027280</v>
      </c>
    </row>
    <row r="1158" spans="1:7">
      <c r="A1158" s="1">
        <v>44204</v>
      </c>
      <c r="B1158">
        <v>1225.9678960000001</v>
      </c>
      <c r="C1158">
        <v>1273.8275149999999</v>
      </c>
      <c r="D1158">
        <v>1076.081543</v>
      </c>
      <c r="E1158">
        <v>1224.197144</v>
      </c>
      <c r="F1158">
        <v>1224.197144</v>
      </c>
      <c r="G1158">
        <v>44334826666</v>
      </c>
    </row>
    <row r="1159" spans="1:7">
      <c r="A1159" s="1">
        <v>44205</v>
      </c>
      <c r="B1159">
        <v>1223.7404790000001</v>
      </c>
      <c r="C1159">
        <v>1303.8718260000001</v>
      </c>
      <c r="D1159">
        <v>1182.2703859999999</v>
      </c>
      <c r="E1159">
        <v>1281.0772710000001</v>
      </c>
      <c r="F1159">
        <v>1281.0772710000001</v>
      </c>
      <c r="G1159">
        <v>33233105361</v>
      </c>
    </row>
    <row r="1160" spans="1:7">
      <c r="A1160" s="1">
        <v>44206</v>
      </c>
      <c r="B1160">
        <v>1280.8710940000001</v>
      </c>
      <c r="C1160">
        <v>1347.9261469999999</v>
      </c>
      <c r="D1160">
        <v>1194.7155760000001</v>
      </c>
      <c r="E1160">
        <v>1262.2467039999999</v>
      </c>
      <c r="F1160">
        <v>1262.2467039999999</v>
      </c>
      <c r="G1160">
        <v>40616938053</v>
      </c>
    </row>
    <row r="1161" spans="1:7">
      <c r="A1161" s="1">
        <v>44207</v>
      </c>
      <c r="B1161">
        <v>1261.6229249999999</v>
      </c>
      <c r="C1161">
        <v>1261.6229249999999</v>
      </c>
      <c r="D1161">
        <v>924.92260699999997</v>
      </c>
      <c r="E1161">
        <v>1090.1453859999999</v>
      </c>
      <c r="F1161">
        <v>1090.1453859999999</v>
      </c>
      <c r="G1161">
        <v>60733630300</v>
      </c>
    </row>
    <row r="1162" spans="1:7">
      <c r="A1162" s="1">
        <v>44208</v>
      </c>
      <c r="B1162">
        <v>1088.5267329999999</v>
      </c>
      <c r="C1162">
        <v>1149.2402340000001</v>
      </c>
      <c r="D1162">
        <v>1012.7641599999999</v>
      </c>
      <c r="E1162">
        <v>1043.4345699999999</v>
      </c>
      <c r="F1162">
        <v>1043.4345699999999</v>
      </c>
      <c r="G1162">
        <v>37494601692</v>
      </c>
    </row>
    <row r="1163" spans="1:7">
      <c r="A1163" s="1">
        <v>44209</v>
      </c>
      <c r="B1163">
        <v>1043.740967</v>
      </c>
      <c r="C1163">
        <v>1134.338501</v>
      </c>
      <c r="D1163">
        <v>994.54907200000002</v>
      </c>
      <c r="E1163">
        <v>1130.73938</v>
      </c>
      <c r="F1163">
        <v>1130.73938</v>
      </c>
      <c r="G1163">
        <v>30109792795</v>
      </c>
    </row>
    <row r="1164" spans="1:7">
      <c r="A1164" s="1">
        <v>44210</v>
      </c>
      <c r="B1164">
        <v>1130.2312010000001</v>
      </c>
      <c r="C1164">
        <v>1244.163086</v>
      </c>
      <c r="D1164">
        <v>1093.0607910000001</v>
      </c>
      <c r="E1164">
        <v>1218.4530030000001</v>
      </c>
      <c r="F1164">
        <v>1218.4530030000001</v>
      </c>
      <c r="G1164">
        <v>33410915929</v>
      </c>
    </row>
    <row r="1165" spans="1:7">
      <c r="A1165" s="1">
        <v>44211</v>
      </c>
      <c r="B1165">
        <v>1221.877197</v>
      </c>
      <c r="C1165">
        <v>1250.5058590000001</v>
      </c>
      <c r="D1165">
        <v>1090.7210689999999</v>
      </c>
      <c r="E1165">
        <v>1171.834595</v>
      </c>
      <c r="F1165">
        <v>1171.834595</v>
      </c>
      <c r="G1165">
        <v>35972039310</v>
      </c>
    </row>
    <row r="1166" spans="1:7">
      <c r="A1166" s="1">
        <v>44212</v>
      </c>
      <c r="B1166">
        <v>1171.443115</v>
      </c>
      <c r="C1166">
        <v>1290.0535890000001</v>
      </c>
      <c r="D1166">
        <v>1157.623779</v>
      </c>
      <c r="E1166">
        <v>1233.5375979999999</v>
      </c>
      <c r="F1166">
        <v>1233.5375979999999</v>
      </c>
      <c r="G1166">
        <v>32319240157</v>
      </c>
    </row>
    <row r="1167" spans="1:7">
      <c r="A1167" s="1">
        <v>44213</v>
      </c>
      <c r="B1167">
        <v>1233.4533690000001</v>
      </c>
      <c r="C1167">
        <v>1265.6446530000001</v>
      </c>
      <c r="D1167">
        <v>1174.3885499999999</v>
      </c>
      <c r="E1167">
        <v>1230.172241</v>
      </c>
      <c r="F1167">
        <v>1230.172241</v>
      </c>
      <c r="G1167">
        <v>29258032819</v>
      </c>
    </row>
    <row r="1168" spans="1:7">
      <c r="A1168" s="1">
        <v>44214</v>
      </c>
      <c r="B1168">
        <v>1230.313232</v>
      </c>
      <c r="C1168">
        <v>1259.450073</v>
      </c>
      <c r="D1168">
        <v>1187.3110349999999</v>
      </c>
      <c r="E1168">
        <v>1257.2795410000001</v>
      </c>
      <c r="F1168">
        <v>1257.2795410000001</v>
      </c>
      <c r="G1168">
        <v>25817455560</v>
      </c>
    </row>
    <row r="1169" spans="1:7">
      <c r="A1169" s="1">
        <v>44215</v>
      </c>
      <c r="B1169">
        <v>1257.4345699999999</v>
      </c>
      <c r="C1169">
        <v>1432.3000489999999</v>
      </c>
      <c r="D1169">
        <v>1254.5229489999999</v>
      </c>
      <c r="E1169">
        <v>1377.2958980000001</v>
      </c>
      <c r="F1169">
        <v>1377.2958980000001</v>
      </c>
      <c r="G1169">
        <v>47195935190</v>
      </c>
    </row>
    <row r="1170" spans="1:7">
      <c r="A1170" s="1">
        <v>44216</v>
      </c>
      <c r="B1170">
        <v>1375.248413</v>
      </c>
      <c r="C1170">
        <v>1405.7441409999999</v>
      </c>
      <c r="D1170">
        <v>1243.299927</v>
      </c>
      <c r="E1170">
        <v>1382.274048</v>
      </c>
      <c r="F1170">
        <v>1382.274048</v>
      </c>
      <c r="G1170">
        <v>46784030909</v>
      </c>
    </row>
    <row r="1171" spans="1:7">
      <c r="A1171" s="1">
        <v>44217</v>
      </c>
      <c r="B1171">
        <v>1382.684448</v>
      </c>
      <c r="C1171">
        <v>1382.684448</v>
      </c>
      <c r="D1171">
        <v>1098.4761960000001</v>
      </c>
      <c r="E1171">
        <v>1121.570923</v>
      </c>
      <c r="F1171">
        <v>1121.570923</v>
      </c>
      <c r="G1171">
        <v>45932464754</v>
      </c>
    </row>
    <row r="1172" spans="1:7">
      <c r="A1172" s="1">
        <v>44218</v>
      </c>
      <c r="B1172">
        <v>1118.889038</v>
      </c>
      <c r="C1172">
        <v>1271.6876219999999</v>
      </c>
      <c r="D1172">
        <v>1046.596558</v>
      </c>
      <c r="E1172">
        <v>1236.512207</v>
      </c>
      <c r="F1172">
        <v>1236.512207</v>
      </c>
      <c r="G1172">
        <v>43918338506</v>
      </c>
    </row>
    <row r="1173" spans="1:7">
      <c r="A1173" s="1">
        <v>44219</v>
      </c>
      <c r="B1173">
        <v>1235.2679439999999</v>
      </c>
      <c r="C1173">
        <v>1272.1511230000001</v>
      </c>
      <c r="D1173">
        <v>1200.893311</v>
      </c>
      <c r="E1173">
        <v>1230.990601</v>
      </c>
      <c r="F1173">
        <v>1230.990601</v>
      </c>
      <c r="G1173">
        <v>27253895441</v>
      </c>
    </row>
    <row r="1174" spans="1:7">
      <c r="A1174" s="1">
        <v>44220</v>
      </c>
      <c r="B1174">
        <v>1231.2105710000001</v>
      </c>
      <c r="C1174">
        <v>1395.111328</v>
      </c>
      <c r="D1174">
        <v>1225.274048</v>
      </c>
      <c r="E1174">
        <v>1391.609375</v>
      </c>
      <c r="F1174">
        <v>1391.609375</v>
      </c>
      <c r="G1174">
        <v>36418163554</v>
      </c>
    </row>
    <row r="1175" spans="1:7">
      <c r="A1175" s="1">
        <v>44221</v>
      </c>
      <c r="B1175">
        <v>1390.639893</v>
      </c>
      <c r="C1175">
        <v>1467.7849120000001</v>
      </c>
      <c r="D1175">
        <v>1304.973999</v>
      </c>
      <c r="E1175">
        <v>1324.4147949999999</v>
      </c>
      <c r="F1175">
        <v>1324.4147949999999</v>
      </c>
      <c r="G1175">
        <v>43565777745</v>
      </c>
    </row>
    <row r="1176" spans="1:7">
      <c r="A1176" s="1">
        <v>44222</v>
      </c>
      <c r="B1176">
        <v>1323.7416989999999</v>
      </c>
      <c r="C1176">
        <v>1376.0850829999999</v>
      </c>
      <c r="D1176">
        <v>1253.340332</v>
      </c>
      <c r="E1176">
        <v>1357.0581050000001</v>
      </c>
      <c r="F1176">
        <v>1357.0581050000001</v>
      </c>
      <c r="G1176">
        <v>41572917750</v>
      </c>
    </row>
    <row r="1177" spans="1:7">
      <c r="A1177" s="1">
        <v>44223</v>
      </c>
      <c r="B1177">
        <v>1358.333374</v>
      </c>
      <c r="C1177">
        <v>1368.0740969999999</v>
      </c>
      <c r="D1177">
        <v>1215.311279</v>
      </c>
      <c r="E1177">
        <v>1253.187134</v>
      </c>
      <c r="F1177">
        <v>1253.187134</v>
      </c>
      <c r="G1177">
        <v>39394416990</v>
      </c>
    </row>
    <row r="1178" spans="1:7">
      <c r="A1178" s="1">
        <v>44224</v>
      </c>
      <c r="B1178">
        <v>1251.2797849999999</v>
      </c>
      <c r="C1178">
        <v>1356.2886960000001</v>
      </c>
      <c r="D1178">
        <v>1226.1739500000001</v>
      </c>
      <c r="E1178">
        <v>1332.4921879999999</v>
      </c>
      <c r="F1178">
        <v>1332.4921879999999</v>
      </c>
      <c r="G1178">
        <v>34637234789</v>
      </c>
    </row>
    <row r="1179" spans="1:7">
      <c r="A1179" s="1">
        <v>44225</v>
      </c>
      <c r="B1179">
        <v>1369.0867920000001</v>
      </c>
      <c r="C1179">
        <v>1428.9812010000001</v>
      </c>
      <c r="D1179">
        <v>1292.240112</v>
      </c>
      <c r="E1179">
        <v>1382.522827</v>
      </c>
      <c r="F1179">
        <v>1382.522827</v>
      </c>
      <c r="G1179">
        <v>53611955259</v>
      </c>
    </row>
    <row r="1180" spans="1:7">
      <c r="A1180" s="1">
        <v>44226</v>
      </c>
      <c r="B1180">
        <v>1382.2319339999999</v>
      </c>
      <c r="C1180">
        <v>1402.39978</v>
      </c>
      <c r="D1180">
        <v>1328.529053</v>
      </c>
      <c r="E1180">
        <v>1376.1154790000001</v>
      </c>
      <c r="F1180">
        <v>1376.1154790000001</v>
      </c>
      <c r="G1180">
        <v>30616574234</v>
      </c>
    </row>
    <row r="1181" spans="1:7">
      <c r="A1181" s="1">
        <v>44227</v>
      </c>
      <c r="B1181">
        <v>1376.8236079999999</v>
      </c>
      <c r="C1181">
        <v>1378.9160159999999</v>
      </c>
      <c r="D1181">
        <v>1288.501587</v>
      </c>
      <c r="E1181">
        <v>1314.986206</v>
      </c>
      <c r="F1181">
        <v>1314.986206</v>
      </c>
      <c r="G1181">
        <v>25198853581</v>
      </c>
    </row>
    <row r="1182" spans="1:7">
      <c r="A1182" s="1">
        <v>44228</v>
      </c>
      <c r="B1182">
        <v>1314.855225</v>
      </c>
      <c r="C1182">
        <v>1373.8458250000001</v>
      </c>
      <c r="D1182">
        <v>1274.357788</v>
      </c>
      <c r="E1182">
        <v>1369.0405270000001</v>
      </c>
      <c r="F1182">
        <v>1369.0405270000001</v>
      </c>
      <c r="G1182">
        <v>29210670920</v>
      </c>
    </row>
    <row r="1183" spans="1:7">
      <c r="A1183" s="1">
        <v>44229</v>
      </c>
      <c r="B1183">
        <v>1369.5051269999999</v>
      </c>
      <c r="C1183">
        <v>1542.990967</v>
      </c>
      <c r="D1183">
        <v>1362.77124</v>
      </c>
      <c r="E1183">
        <v>1515.193726</v>
      </c>
      <c r="F1183">
        <v>1515.193726</v>
      </c>
      <c r="G1183">
        <v>45437142801</v>
      </c>
    </row>
    <row r="1184" spans="1:7">
      <c r="A1184" s="1">
        <v>44230</v>
      </c>
      <c r="B1184">
        <v>1514.7696530000001</v>
      </c>
      <c r="C1184">
        <v>1660.9095460000001</v>
      </c>
      <c r="D1184">
        <v>1510.010254</v>
      </c>
      <c r="E1184">
        <v>1660.9095460000001</v>
      </c>
      <c r="F1184">
        <v>1660.9095460000001</v>
      </c>
      <c r="G1184">
        <v>41874566399</v>
      </c>
    </row>
    <row r="1185" spans="1:7">
      <c r="A1185" s="1">
        <v>44231</v>
      </c>
      <c r="B1185">
        <v>1661.1701660000001</v>
      </c>
      <c r="C1185">
        <v>1689.1866460000001</v>
      </c>
      <c r="D1185">
        <v>1561.8535159999999</v>
      </c>
      <c r="E1185">
        <v>1594.7626949999999</v>
      </c>
      <c r="F1185">
        <v>1594.7626949999999</v>
      </c>
      <c r="G1185">
        <v>44396871836</v>
      </c>
    </row>
    <row r="1186" spans="1:7">
      <c r="A1186" s="1">
        <v>44232</v>
      </c>
      <c r="B1186">
        <v>1594.7933350000001</v>
      </c>
      <c r="C1186">
        <v>1756.510986</v>
      </c>
      <c r="D1186">
        <v>1594.7933350000001</v>
      </c>
      <c r="E1186">
        <v>1718.650879</v>
      </c>
      <c r="F1186">
        <v>1718.650879</v>
      </c>
      <c r="G1186">
        <v>40108628454</v>
      </c>
    </row>
    <row r="1187" spans="1:7">
      <c r="A1187" s="1">
        <v>44233</v>
      </c>
      <c r="B1187">
        <v>1717.7974850000001</v>
      </c>
      <c r="C1187">
        <v>1738.314453</v>
      </c>
      <c r="D1187">
        <v>1649.068726</v>
      </c>
      <c r="E1187">
        <v>1677.846802</v>
      </c>
      <c r="F1187">
        <v>1677.846802</v>
      </c>
      <c r="G1187">
        <v>39873420648</v>
      </c>
    </row>
    <row r="1188" spans="1:7">
      <c r="A1188" s="1">
        <v>44234</v>
      </c>
      <c r="B1188">
        <v>1677.6057129999999</v>
      </c>
      <c r="C1188">
        <v>1690.036621</v>
      </c>
      <c r="D1188">
        <v>1501.7502440000001</v>
      </c>
      <c r="E1188">
        <v>1614.227783</v>
      </c>
      <c r="F1188">
        <v>1614.227783</v>
      </c>
      <c r="G1188">
        <v>39889440151</v>
      </c>
    </row>
    <row r="1189" spans="1:7">
      <c r="A1189" s="1">
        <v>44235</v>
      </c>
      <c r="B1189">
        <v>1613.642212</v>
      </c>
      <c r="C1189">
        <v>1770.5908199999999</v>
      </c>
      <c r="D1189">
        <v>1571.579956</v>
      </c>
      <c r="E1189">
        <v>1746.6168210000001</v>
      </c>
      <c r="F1189">
        <v>1746.6168210000001</v>
      </c>
      <c r="G1189">
        <v>48012285956</v>
      </c>
    </row>
    <row r="1190" spans="1:7">
      <c r="A1190" s="1">
        <v>44236</v>
      </c>
      <c r="B1190">
        <v>1746.9261469999999</v>
      </c>
      <c r="C1190">
        <v>1815.9636230000001</v>
      </c>
      <c r="D1190">
        <v>1711.6206050000001</v>
      </c>
      <c r="E1190">
        <v>1768.035034</v>
      </c>
      <c r="F1190">
        <v>1768.035034</v>
      </c>
      <c r="G1190">
        <v>44180727529</v>
      </c>
    </row>
    <row r="1191" spans="1:7">
      <c r="A1191" s="1">
        <v>44237</v>
      </c>
      <c r="B1191">
        <v>1768.0397949999999</v>
      </c>
      <c r="C1191">
        <v>1826.6967770000001</v>
      </c>
      <c r="D1191">
        <v>1686.5423579999999</v>
      </c>
      <c r="E1191">
        <v>1744.243408</v>
      </c>
      <c r="F1191">
        <v>1744.243408</v>
      </c>
      <c r="G1191">
        <v>41916084617</v>
      </c>
    </row>
    <row r="1192" spans="1:7">
      <c r="A1192" s="1">
        <v>44238</v>
      </c>
      <c r="B1192">
        <v>1743.7142329999999</v>
      </c>
      <c r="C1192">
        <v>1806.5390629999999</v>
      </c>
      <c r="D1192">
        <v>1708.6791989999999</v>
      </c>
      <c r="E1192">
        <v>1783.7979740000001</v>
      </c>
      <c r="F1192">
        <v>1783.7979740000001</v>
      </c>
      <c r="G1192">
        <v>36021495262</v>
      </c>
    </row>
    <row r="1193" spans="1:7">
      <c r="A1193" s="1">
        <v>44239</v>
      </c>
      <c r="B1193">
        <v>1783.4891359999999</v>
      </c>
      <c r="C1193">
        <v>1861.3569339999999</v>
      </c>
      <c r="D1193">
        <v>1744.1689449999999</v>
      </c>
      <c r="E1193">
        <v>1843.5325929999999</v>
      </c>
      <c r="F1193">
        <v>1843.5325929999999</v>
      </c>
      <c r="G1193">
        <v>37905036865</v>
      </c>
    </row>
    <row r="1194" spans="1:7">
      <c r="A1194" s="1">
        <v>44240</v>
      </c>
      <c r="B1194">
        <v>1843.9868160000001</v>
      </c>
      <c r="C1194">
        <v>1871.6035159999999</v>
      </c>
      <c r="D1194">
        <v>1770.612061</v>
      </c>
      <c r="E1194">
        <v>1814.1098629999999</v>
      </c>
      <c r="F1194">
        <v>1814.1098629999999</v>
      </c>
      <c r="G1194">
        <v>35359490535</v>
      </c>
    </row>
    <row r="1195" spans="1:7">
      <c r="A1195" s="1">
        <v>44241</v>
      </c>
      <c r="B1195">
        <v>1814.372314</v>
      </c>
      <c r="C1195">
        <v>1848.154053</v>
      </c>
      <c r="D1195">
        <v>1789.9141850000001</v>
      </c>
      <c r="E1195">
        <v>1805.084106</v>
      </c>
      <c r="F1195">
        <v>1805.084106</v>
      </c>
      <c r="G1195">
        <v>31439114900</v>
      </c>
    </row>
    <row r="1196" spans="1:7">
      <c r="A1196" s="1">
        <v>44242</v>
      </c>
      <c r="B1196">
        <v>1804.6767580000001</v>
      </c>
      <c r="C1196">
        <v>1833.8305660000001</v>
      </c>
      <c r="D1196">
        <v>1683.906616</v>
      </c>
      <c r="E1196">
        <v>1779.7910159999999</v>
      </c>
      <c r="F1196">
        <v>1779.7910159999999</v>
      </c>
      <c r="G1196">
        <v>38955610883</v>
      </c>
    </row>
    <row r="1197" spans="1:7">
      <c r="A1197" s="1">
        <v>44243</v>
      </c>
      <c r="B1197">
        <v>1778.945557</v>
      </c>
      <c r="C1197">
        <v>1824.518677</v>
      </c>
      <c r="D1197">
        <v>1729.6419679999999</v>
      </c>
      <c r="E1197">
        <v>1781.067505</v>
      </c>
      <c r="F1197">
        <v>1781.067505</v>
      </c>
      <c r="G1197">
        <v>34269369268</v>
      </c>
    </row>
    <row r="1198" spans="1:7">
      <c r="A1198" s="1">
        <v>44244</v>
      </c>
      <c r="B1198">
        <v>1781.3500979999999</v>
      </c>
      <c r="C1198">
        <v>1853.6676030000001</v>
      </c>
      <c r="D1198">
        <v>1736.705811</v>
      </c>
      <c r="E1198">
        <v>1848.4582519999999</v>
      </c>
      <c r="F1198">
        <v>1848.4582519999999</v>
      </c>
      <c r="G1198">
        <v>35955412703</v>
      </c>
    </row>
    <row r="1199" spans="1:7">
      <c r="A1199" s="1">
        <v>44245</v>
      </c>
      <c r="B1199">
        <v>1848.2062989999999</v>
      </c>
      <c r="C1199">
        <v>1949.903442</v>
      </c>
      <c r="D1199">
        <v>1848.2062989999999</v>
      </c>
      <c r="E1199">
        <v>1937.4492190000001</v>
      </c>
      <c r="F1199">
        <v>1937.4492190000001</v>
      </c>
      <c r="G1199">
        <v>28255902969</v>
      </c>
    </row>
    <row r="1200" spans="1:7">
      <c r="A1200" s="1">
        <v>44246</v>
      </c>
      <c r="B1200">
        <v>1938.8598629999999</v>
      </c>
      <c r="C1200">
        <v>1969.5469969999999</v>
      </c>
      <c r="D1200">
        <v>1896.684448</v>
      </c>
      <c r="E1200">
        <v>1960.1647949999999</v>
      </c>
      <c r="F1200">
        <v>1960.1647949999999</v>
      </c>
      <c r="G1200">
        <v>26268814253</v>
      </c>
    </row>
    <row r="1201" spans="1:7">
      <c r="A1201" s="1">
        <v>44247</v>
      </c>
      <c r="B1201">
        <v>1959.9029539999999</v>
      </c>
      <c r="C1201">
        <v>2036.286499</v>
      </c>
      <c r="D1201">
        <v>1830.5314940000001</v>
      </c>
      <c r="E1201">
        <v>1919.534058</v>
      </c>
      <c r="F1201">
        <v>1919.534058</v>
      </c>
      <c r="G1201">
        <v>34696091102</v>
      </c>
    </row>
    <row r="1202" spans="1:7">
      <c r="A1202" s="1">
        <v>44248</v>
      </c>
      <c r="B1202">
        <v>1918.673096</v>
      </c>
      <c r="C1202">
        <v>1974.259644</v>
      </c>
      <c r="D1202">
        <v>1890.368164</v>
      </c>
      <c r="E1202">
        <v>1935.6010739999999</v>
      </c>
      <c r="F1202">
        <v>1935.6010739999999</v>
      </c>
      <c r="G1202">
        <v>23626547717</v>
      </c>
    </row>
    <row r="1203" spans="1:7">
      <c r="A1203" s="1">
        <v>44249</v>
      </c>
      <c r="B1203">
        <v>1935.557861</v>
      </c>
      <c r="C1203">
        <v>1936.4537350000001</v>
      </c>
      <c r="D1203">
        <v>1580.626587</v>
      </c>
      <c r="E1203">
        <v>1781.9929199999999</v>
      </c>
      <c r="F1203">
        <v>1781.9929199999999</v>
      </c>
      <c r="G1203">
        <v>42409646036</v>
      </c>
    </row>
    <row r="1204" spans="1:7">
      <c r="A1204" s="1">
        <v>44250</v>
      </c>
      <c r="B1204">
        <v>1781.409058</v>
      </c>
      <c r="C1204">
        <v>1781.409058</v>
      </c>
      <c r="D1204">
        <v>1378.840942</v>
      </c>
      <c r="E1204">
        <v>1570.2039789999999</v>
      </c>
      <c r="F1204">
        <v>1570.2039789999999</v>
      </c>
      <c r="G1204">
        <v>52029864713</v>
      </c>
    </row>
    <row r="1205" spans="1:7">
      <c r="A1205" s="1">
        <v>44251</v>
      </c>
      <c r="B1205">
        <v>1571.4764399999999</v>
      </c>
      <c r="C1205">
        <v>1710.9837649999999</v>
      </c>
      <c r="D1205">
        <v>1511.0189210000001</v>
      </c>
      <c r="E1205">
        <v>1626.5756839999999</v>
      </c>
      <c r="F1205">
        <v>1626.5756839999999</v>
      </c>
      <c r="G1205">
        <v>31329000537</v>
      </c>
    </row>
    <row r="1206" spans="1:7">
      <c r="A1206" s="1">
        <v>44252</v>
      </c>
      <c r="B1206">
        <v>1625.3939210000001</v>
      </c>
      <c r="C1206">
        <v>1670.224121</v>
      </c>
      <c r="D1206">
        <v>1465.0589600000001</v>
      </c>
      <c r="E1206">
        <v>1475.7037350000001</v>
      </c>
      <c r="F1206">
        <v>1475.7037350000001</v>
      </c>
      <c r="G1206">
        <v>24481681873</v>
      </c>
    </row>
    <row r="1207" spans="1:7">
      <c r="A1207" s="1">
        <v>44253</v>
      </c>
      <c r="B1207">
        <v>1478.6533199999999</v>
      </c>
      <c r="C1207">
        <v>1559.0289310000001</v>
      </c>
      <c r="D1207">
        <v>1407.9792480000001</v>
      </c>
      <c r="E1207">
        <v>1446.0336910000001</v>
      </c>
      <c r="F1207">
        <v>1446.0336910000001</v>
      </c>
      <c r="G1207">
        <v>31435997881</v>
      </c>
    </row>
    <row r="1208" spans="1:7">
      <c r="A1208" s="1">
        <v>44254</v>
      </c>
      <c r="B1208">
        <v>1446.929443</v>
      </c>
      <c r="C1208">
        <v>1524.9323730000001</v>
      </c>
      <c r="D1208">
        <v>1433.786987</v>
      </c>
      <c r="E1208">
        <v>1459.9731449999999</v>
      </c>
      <c r="F1208">
        <v>1459.9731449999999</v>
      </c>
      <c r="G1208">
        <v>20742103233</v>
      </c>
    </row>
    <row r="1209" spans="1:7">
      <c r="A1209" s="1">
        <v>44255</v>
      </c>
      <c r="B1209">
        <v>1459.8604740000001</v>
      </c>
      <c r="C1209">
        <v>1468.3914789999999</v>
      </c>
      <c r="D1209">
        <v>1300.472168</v>
      </c>
      <c r="E1209">
        <v>1416.0489500000001</v>
      </c>
      <c r="F1209">
        <v>1416.0489500000001</v>
      </c>
      <c r="G1209">
        <v>27637026080</v>
      </c>
    </row>
    <row r="1210" spans="1:7">
      <c r="A1210" s="1">
        <v>44256</v>
      </c>
      <c r="B1210">
        <v>1417.1511230000001</v>
      </c>
      <c r="C1210">
        <v>1567.6945800000001</v>
      </c>
      <c r="D1210">
        <v>1416.416138</v>
      </c>
      <c r="E1210">
        <v>1564.7076420000001</v>
      </c>
      <c r="F1210">
        <v>1564.7076420000001</v>
      </c>
      <c r="G1210">
        <v>24032838645</v>
      </c>
    </row>
    <row r="1211" spans="1:7">
      <c r="A1211" s="1">
        <v>44257</v>
      </c>
      <c r="B1211">
        <v>1564.0634769999999</v>
      </c>
      <c r="C1211">
        <v>1597.610107</v>
      </c>
      <c r="D1211">
        <v>1461.325439</v>
      </c>
      <c r="E1211">
        <v>1492.6087649999999</v>
      </c>
      <c r="F1211">
        <v>1492.6087649999999</v>
      </c>
      <c r="G1211">
        <v>22523669722</v>
      </c>
    </row>
    <row r="1212" spans="1:7">
      <c r="A1212" s="1">
        <v>44258</v>
      </c>
      <c r="B1212">
        <v>1491.451172</v>
      </c>
      <c r="C1212">
        <v>1650.360596</v>
      </c>
      <c r="D1212">
        <v>1481.9057620000001</v>
      </c>
      <c r="E1212">
        <v>1575.853149</v>
      </c>
      <c r="F1212">
        <v>1575.853149</v>
      </c>
      <c r="G1212">
        <v>22674780680</v>
      </c>
    </row>
    <row r="1213" spans="1:7">
      <c r="A1213" s="1">
        <v>44259</v>
      </c>
      <c r="B1213">
        <v>1574.623779</v>
      </c>
      <c r="C1213">
        <v>1622.953857</v>
      </c>
      <c r="D1213">
        <v>1511.103394</v>
      </c>
      <c r="E1213">
        <v>1541.914307</v>
      </c>
      <c r="F1213">
        <v>1541.914307</v>
      </c>
      <c r="G1213">
        <v>22906118718</v>
      </c>
    </row>
    <row r="1214" spans="1:7">
      <c r="A1214" s="1">
        <v>44260</v>
      </c>
      <c r="B1214">
        <v>1541.5417480000001</v>
      </c>
      <c r="C1214">
        <v>1547.8781739999999</v>
      </c>
      <c r="D1214">
        <v>1450.891357</v>
      </c>
      <c r="E1214">
        <v>1533.275024</v>
      </c>
      <c r="F1214">
        <v>1533.275024</v>
      </c>
      <c r="G1214">
        <v>21067146937</v>
      </c>
    </row>
    <row r="1215" spans="1:7">
      <c r="A1215" s="1">
        <v>44261</v>
      </c>
      <c r="B1215">
        <v>1532.372803</v>
      </c>
      <c r="C1215">
        <v>1669.106567</v>
      </c>
      <c r="D1215">
        <v>1519.1411129999999</v>
      </c>
      <c r="E1215">
        <v>1654.741577</v>
      </c>
      <c r="F1215">
        <v>1654.741577</v>
      </c>
      <c r="G1215">
        <v>22746262366</v>
      </c>
    </row>
    <row r="1216" spans="1:7">
      <c r="A1216" s="1">
        <v>44262</v>
      </c>
      <c r="B1216">
        <v>1655.392456</v>
      </c>
      <c r="C1216">
        <v>1730.9241939999999</v>
      </c>
      <c r="D1216">
        <v>1636.564453</v>
      </c>
      <c r="E1216">
        <v>1723.1538089999999</v>
      </c>
      <c r="F1216">
        <v>1723.1538089999999</v>
      </c>
      <c r="G1216">
        <v>23809935410</v>
      </c>
    </row>
    <row r="1217" spans="1:7">
      <c r="A1217" s="1">
        <v>44263</v>
      </c>
      <c r="B1217">
        <v>1724.2292480000001</v>
      </c>
      <c r="C1217">
        <v>1835.192139</v>
      </c>
      <c r="D1217">
        <v>1670.9420170000001</v>
      </c>
      <c r="E1217">
        <v>1834.727905</v>
      </c>
      <c r="F1217">
        <v>1834.727905</v>
      </c>
      <c r="G1217">
        <v>27630991158</v>
      </c>
    </row>
    <row r="1218" spans="1:7">
      <c r="A1218" s="1">
        <v>44264</v>
      </c>
      <c r="B1218">
        <v>1835.1480710000001</v>
      </c>
      <c r="C1218">
        <v>1868.048828</v>
      </c>
      <c r="D1218">
        <v>1804.266357</v>
      </c>
      <c r="E1218">
        <v>1868.048828</v>
      </c>
      <c r="F1218">
        <v>1868.048828</v>
      </c>
      <c r="G1218">
        <v>23461244507</v>
      </c>
    </row>
    <row r="1219" spans="1:7">
      <c r="A1219" s="1">
        <v>44265</v>
      </c>
      <c r="B1219">
        <v>1868.489014</v>
      </c>
      <c r="C1219">
        <v>1873.8032229999999</v>
      </c>
      <c r="D1219">
        <v>1766.4904790000001</v>
      </c>
      <c r="E1219">
        <v>1799.16626</v>
      </c>
      <c r="F1219">
        <v>1799.16626</v>
      </c>
      <c r="G1219">
        <v>25154173185</v>
      </c>
    </row>
    <row r="1220" spans="1:7">
      <c r="A1220" s="1">
        <v>44266</v>
      </c>
      <c r="B1220">
        <v>1798.033936</v>
      </c>
      <c r="C1220">
        <v>1843.8188479999999</v>
      </c>
      <c r="D1220">
        <v>1734.6170649999999</v>
      </c>
      <c r="E1220">
        <v>1826.1949460000001</v>
      </c>
      <c r="F1220">
        <v>1826.1949460000001</v>
      </c>
      <c r="G1220">
        <v>24013132909</v>
      </c>
    </row>
    <row r="1221" spans="1:7">
      <c r="A1221" s="1">
        <v>44267</v>
      </c>
      <c r="B1221">
        <v>1826.5467530000001</v>
      </c>
      <c r="C1221">
        <v>1839.497314</v>
      </c>
      <c r="D1221">
        <v>1728.980957</v>
      </c>
      <c r="E1221">
        <v>1772.1024170000001</v>
      </c>
      <c r="F1221">
        <v>1772.1024170000001</v>
      </c>
      <c r="G1221">
        <v>22435821312</v>
      </c>
    </row>
    <row r="1222" spans="1:7">
      <c r="A1222" s="1">
        <v>44268</v>
      </c>
      <c r="B1222">
        <v>1772.1663820000001</v>
      </c>
      <c r="C1222">
        <v>1937.6455080000001</v>
      </c>
      <c r="D1222">
        <v>1733.639893</v>
      </c>
      <c r="E1222">
        <v>1924.6854249999999</v>
      </c>
      <c r="F1222">
        <v>1924.6854249999999</v>
      </c>
      <c r="G1222">
        <v>25014689475</v>
      </c>
    </row>
    <row r="1223" spans="1:7">
      <c r="A1223" s="1">
        <v>44269</v>
      </c>
      <c r="B1223">
        <v>1923.8637699999999</v>
      </c>
      <c r="C1223">
        <v>1930.7797849999999</v>
      </c>
      <c r="D1223">
        <v>1845.119995</v>
      </c>
      <c r="E1223">
        <v>1854.564331</v>
      </c>
      <c r="F1223">
        <v>1854.564331</v>
      </c>
      <c r="G1223">
        <v>19344589211</v>
      </c>
    </row>
    <row r="1224" spans="1:7">
      <c r="A1224" s="1">
        <v>44270</v>
      </c>
      <c r="B1224">
        <v>1854.0866699999999</v>
      </c>
      <c r="C1224">
        <v>1889.196655</v>
      </c>
      <c r="D1224">
        <v>1749.606323</v>
      </c>
      <c r="E1224">
        <v>1791.7022710000001</v>
      </c>
      <c r="F1224">
        <v>1791.7022710000001</v>
      </c>
      <c r="G1224">
        <v>26244738810</v>
      </c>
    </row>
    <row r="1225" spans="1:7">
      <c r="A1225" s="1">
        <v>44271</v>
      </c>
      <c r="B1225">
        <v>1792.413818</v>
      </c>
      <c r="C1225">
        <v>1817.0601810000001</v>
      </c>
      <c r="D1225">
        <v>1720.0532229999999</v>
      </c>
      <c r="E1225">
        <v>1806.971802</v>
      </c>
      <c r="F1225">
        <v>1806.971802</v>
      </c>
      <c r="G1225">
        <v>23828509590</v>
      </c>
    </row>
    <row r="1226" spans="1:7">
      <c r="A1226" s="1">
        <v>44272</v>
      </c>
      <c r="B1226">
        <v>1807.0561520000001</v>
      </c>
      <c r="C1226">
        <v>1839.81897</v>
      </c>
      <c r="D1226">
        <v>1749.179932</v>
      </c>
      <c r="E1226">
        <v>1823.449341</v>
      </c>
      <c r="F1226">
        <v>1823.449341</v>
      </c>
      <c r="G1226">
        <v>24512917348</v>
      </c>
    </row>
    <row r="1227" spans="1:7">
      <c r="A1227" s="1">
        <v>44273</v>
      </c>
      <c r="B1227">
        <v>1823.158447</v>
      </c>
      <c r="C1227">
        <v>1848.6461179999999</v>
      </c>
      <c r="D1227">
        <v>1705.716064</v>
      </c>
      <c r="E1227">
        <v>1782.8551030000001</v>
      </c>
      <c r="F1227">
        <v>1782.8551030000001</v>
      </c>
      <c r="G1227">
        <v>23263845504</v>
      </c>
    </row>
    <row r="1228" spans="1:7">
      <c r="A1228" s="1">
        <v>44274</v>
      </c>
      <c r="B1228">
        <v>1782.568726</v>
      </c>
      <c r="C1228">
        <v>1841.1960449999999</v>
      </c>
      <c r="D1228">
        <v>1746.473389</v>
      </c>
      <c r="E1228">
        <v>1817.6241460000001</v>
      </c>
      <c r="F1228">
        <v>1817.6241460000001</v>
      </c>
      <c r="G1228">
        <v>21249297710</v>
      </c>
    </row>
    <row r="1229" spans="1:7">
      <c r="A1229" s="1">
        <v>44275</v>
      </c>
      <c r="B1229">
        <v>1817.5227050000001</v>
      </c>
      <c r="C1229">
        <v>1874.7089840000001</v>
      </c>
      <c r="D1229">
        <v>1811.728638</v>
      </c>
      <c r="E1229">
        <v>1812.634644</v>
      </c>
      <c r="F1229">
        <v>1812.634644</v>
      </c>
      <c r="G1229">
        <v>22677674970</v>
      </c>
    </row>
    <row r="1230" spans="1:7">
      <c r="A1230" s="1">
        <v>44276</v>
      </c>
      <c r="B1230">
        <v>1812.606567</v>
      </c>
      <c r="C1230">
        <v>1823.3530270000001</v>
      </c>
      <c r="D1230">
        <v>1764.1392820000001</v>
      </c>
      <c r="E1230">
        <v>1788.2170410000001</v>
      </c>
      <c r="F1230">
        <v>1788.2170410000001</v>
      </c>
      <c r="G1230">
        <v>22977404620</v>
      </c>
    </row>
    <row r="1231" spans="1:7">
      <c r="A1231" s="1">
        <v>44277</v>
      </c>
      <c r="B1231">
        <v>1788.362183</v>
      </c>
      <c r="C1231">
        <v>1811.9682620000001</v>
      </c>
      <c r="D1231">
        <v>1674.2998050000001</v>
      </c>
      <c r="E1231">
        <v>1691.3339840000001</v>
      </c>
      <c r="F1231">
        <v>1691.3339840000001</v>
      </c>
      <c r="G1231">
        <v>23599296129</v>
      </c>
    </row>
    <row r="1232" spans="1:7">
      <c r="A1232" s="1">
        <v>44278</v>
      </c>
      <c r="B1232">
        <v>1690.8718260000001</v>
      </c>
      <c r="C1232">
        <v>1725.1087649999999</v>
      </c>
      <c r="D1232">
        <v>1662.5399170000001</v>
      </c>
      <c r="E1232">
        <v>1678.6501459999999</v>
      </c>
      <c r="F1232">
        <v>1678.6501459999999</v>
      </c>
      <c r="G1232">
        <v>21998237965</v>
      </c>
    </row>
    <row r="1233" spans="1:7">
      <c r="A1233" s="1">
        <v>44279</v>
      </c>
      <c r="B1233">
        <v>1678.002563</v>
      </c>
      <c r="C1233">
        <v>1740.4282229999999</v>
      </c>
      <c r="D1233">
        <v>1570.7879640000001</v>
      </c>
      <c r="E1233">
        <v>1593.413452</v>
      </c>
      <c r="F1233">
        <v>1593.413452</v>
      </c>
      <c r="G1233">
        <v>31228051473</v>
      </c>
    </row>
    <row r="1234" spans="1:7">
      <c r="A1234" s="1">
        <v>44280</v>
      </c>
      <c r="B1234">
        <v>1593.1232910000001</v>
      </c>
      <c r="C1234">
        <v>1625.911499</v>
      </c>
      <c r="D1234">
        <v>1560.3704829999999</v>
      </c>
      <c r="E1234">
        <v>1595.3592530000001</v>
      </c>
      <c r="F1234">
        <v>1595.3592530000001</v>
      </c>
      <c r="G1234">
        <v>29650328701</v>
      </c>
    </row>
    <row r="1235" spans="1:7">
      <c r="A1235" s="1">
        <v>44281</v>
      </c>
      <c r="B1235">
        <v>1595.2100829999999</v>
      </c>
      <c r="C1235">
        <v>1702.9228519999999</v>
      </c>
      <c r="D1235">
        <v>1594.7366939999999</v>
      </c>
      <c r="E1235">
        <v>1702.8420410000001</v>
      </c>
      <c r="F1235">
        <v>1702.8420410000001</v>
      </c>
      <c r="G1235">
        <v>22548516548</v>
      </c>
    </row>
    <row r="1236" spans="1:7">
      <c r="A1236" s="1">
        <v>44282</v>
      </c>
      <c r="B1236">
        <v>1703.0361330000001</v>
      </c>
      <c r="C1236">
        <v>1732.824341</v>
      </c>
      <c r="D1236">
        <v>1674.319336</v>
      </c>
      <c r="E1236">
        <v>1716.494629</v>
      </c>
      <c r="F1236">
        <v>1716.494629</v>
      </c>
      <c r="G1236">
        <v>18102277710</v>
      </c>
    </row>
    <row r="1237" spans="1:7">
      <c r="A1237" s="1">
        <v>44283</v>
      </c>
      <c r="B1237">
        <v>1716.4056399999999</v>
      </c>
      <c r="C1237">
        <v>1728.584106</v>
      </c>
      <c r="D1237">
        <v>1672.6604</v>
      </c>
      <c r="E1237">
        <v>1691.355957</v>
      </c>
      <c r="F1237">
        <v>1691.355957</v>
      </c>
      <c r="G1237">
        <v>16599472938</v>
      </c>
    </row>
    <row r="1238" spans="1:7">
      <c r="A1238" s="1">
        <v>44284</v>
      </c>
      <c r="B1238">
        <v>1691.2631839999999</v>
      </c>
      <c r="C1238">
        <v>1837.1879879999999</v>
      </c>
      <c r="D1238">
        <v>1683.716553</v>
      </c>
      <c r="E1238">
        <v>1819.684937</v>
      </c>
      <c r="F1238">
        <v>1819.684937</v>
      </c>
      <c r="G1238">
        <v>22796570548</v>
      </c>
    </row>
    <row r="1239" spans="1:7">
      <c r="A1239" s="1">
        <v>44285</v>
      </c>
      <c r="B1239">
        <v>1819.4663089999999</v>
      </c>
      <c r="C1239">
        <v>1860.974731</v>
      </c>
      <c r="D1239">
        <v>1793.9223629999999</v>
      </c>
      <c r="E1239">
        <v>1846.0336910000001</v>
      </c>
      <c r="F1239">
        <v>1846.0336910000001</v>
      </c>
      <c r="G1239">
        <v>22512781703</v>
      </c>
    </row>
    <row r="1240" spans="1:7">
      <c r="A1240" s="1">
        <v>44286</v>
      </c>
      <c r="B1240">
        <v>1846.0982670000001</v>
      </c>
      <c r="C1240">
        <v>1947.837769</v>
      </c>
      <c r="D1240">
        <v>1793.002197</v>
      </c>
      <c r="E1240">
        <v>1918.362061</v>
      </c>
      <c r="F1240">
        <v>1918.362061</v>
      </c>
      <c r="G1240">
        <v>30226902621</v>
      </c>
    </row>
    <row r="1241" spans="1:7">
      <c r="A1241" s="1">
        <v>44287</v>
      </c>
      <c r="B1241">
        <v>1919.1572269999999</v>
      </c>
      <c r="C1241">
        <v>1989.0550539999999</v>
      </c>
      <c r="D1241">
        <v>1912.178467</v>
      </c>
      <c r="E1241">
        <v>1977.2768550000001</v>
      </c>
      <c r="F1241">
        <v>1977.2768550000001</v>
      </c>
      <c r="G1241">
        <v>30914259795</v>
      </c>
    </row>
    <row r="1242" spans="1:7">
      <c r="A1242" s="1">
        <v>44288</v>
      </c>
      <c r="B1242">
        <v>1976.9327390000001</v>
      </c>
      <c r="C1242">
        <v>2152.451904</v>
      </c>
      <c r="D1242">
        <v>1960.678711</v>
      </c>
      <c r="E1242">
        <v>2143.225586</v>
      </c>
      <c r="F1242">
        <v>2143.225586</v>
      </c>
      <c r="G1242">
        <v>34862511022</v>
      </c>
    </row>
    <row r="1243" spans="1:7">
      <c r="A1243" s="1">
        <v>44289</v>
      </c>
      <c r="B1243">
        <v>2142.8959960000002</v>
      </c>
      <c r="C1243">
        <v>2144.9624020000001</v>
      </c>
      <c r="D1243">
        <v>2028.4224850000001</v>
      </c>
      <c r="E1243">
        <v>2028.4224850000001</v>
      </c>
      <c r="F1243">
        <v>2028.4224850000001</v>
      </c>
      <c r="G1243">
        <v>32011518871</v>
      </c>
    </row>
    <row r="1244" spans="1:7">
      <c r="A1244" s="1">
        <v>44290</v>
      </c>
      <c r="B1244">
        <v>2027.6712649999999</v>
      </c>
      <c r="C1244">
        <v>2110.3535160000001</v>
      </c>
      <c r="D1244">
        <v>2007.1118160000001</v>
      </c>
      <c r="E1244">
        <v>2093.1228030000002</v>
      </c>
      <c r="F1244">
        <v>2093.1228030000002</v>
      </c>
      <c r="G1244">
        <v>26006501902</v>
      </c>
    </row>
    <row r="1245" spans="1:7">
      <c r="A1245" s="1">
        <v>44291</v>
      </c>
      <c r="B1245">
        <v>2093.2607419999999</v>
      </c>
      <c r="C1245">
        <v>2140.9853520000001</v>
      </c>
      <c r="D1245">
        <v>2032.3876949999999</v>
      </c>
      <c r="E1245">
        <v>2107.8872070000002</v>
      </c>
      <c r="F1245">
        <v>2107.8872070000002</v>
      </c>
      <c r="G1245">
        <v>28889391170</v>
      </c>
    </row>
    <row r="1246" spans="1:7">
      <c r="A1246" s="1">
        <v>44292</v>
      </c>
      <c r="B1246">
        <v>2109.493164</v>
      </c>
      <c r="C1246">
        <v>2151.2233890000002</v>
      </c>
      <c r="D1246">
        <v>2057.6091310000002</v>
      </c>
      <c r="E1246">
        <v>2118.3789059999999</v>
      </c>
      <c r="F1246">
        <v>2118.3789059999999</v>
      </c>
      <c r="G1246">
        <v>29222865881</v>
      </c>
    </row>
    <row r="1247" spans="1:7">
      <c r="A1247" s="1">
        <v>44293</v>
      </c>
      <c r="B1247">
        <v>2117.7285160000001</v>
      </c>
      <c r="C1247">
        <v>2133.1875</v>
      </c>
      <c r="D1247">
        <v>1945.442139</v>
      </c>
      <c r="E1247">
        <v>1971.0772710000001</v>
      </c>
      <c r="F1247">
        <v>1971.0772710000001</v>
      </c>
      <c r="G1247">
        <v>36116271935</v>
      </c>
    </row>
    <row r="1248" spans="1:7">
      <c r="A1248" s="1">
        <v>44294</v>
      </c>
      <c r="B1248">
        <v>1969.1331789999999</v>
      </c>
      <c r="C1248">
        <v>2091.516357</v>
      </c>
      <c r="D1248">
        <v>1959.0794679999999</v>
      </c>
      <c r="E1248">
        <v>2088.5737300000001</v>
      </c>
      <c r="F1248">
        <v>2088.5737300000001</v>
      </c>
      <c r="G1248">
        <v>25312956529</v>
      </c>
    </row>
    <row r="1249" spans="1:7">
      <c r="A1249" s="1">
        <v>44295</v>
      </c>
      <c r="B1249">
        <v>2088.7722170000002</v>
      </c>
      <c r="C1249">
        <v>2102.873779</v>
      </c>
      <c r="D1249">
        <v>2055.1633299999999</v>
      </c>
      <c r="E1249">
        <v>2072.1088869999999</v>
      </c>
      <c r="F1249">
        <v>2072.1088869999999</v>
      </c>
      <c r="G1249">
        <v>19812472092</v>
      </c>
    </row>
    <row r="1250" spans="1:7">
      <c r="A1250" s="1">
        <v>44296</v>
      </c>
      <c r="B1250">
        <v>2071.1115719999998</v>
      </c>
      <c r="C1250">
        <v>2196.9963379999999</v>
      </c>
      <c r="D1250">
        <v>2062.7875979999999</v>
      </c>
      <c r="E1250">
        <v>2135.9421390000002</v>
      </c>
      <c r="F1250">
        <v>2135.9421390000002</v>
      </c>
      <c r="G1250">
        <v>24986243611</v>
      </c>
    </row>
    <row r="1251" spans="1:7">
      <c r="A1251" s="1">
        <v>44297</v>
      </c>
      <c r="B1251">
        <v>2136.156982</v>
      </c>
      <c r="C1251">
        <v>2165.1914059999999</v>
      </c>
      <c r="D1251">
        <v>2119.8657229999999</v>
      </c>
      <c r="E1251">
        <v>2157.656982</v>
      </c>
      <c r="F1251">
        <v>2157.656982</v>
      </c>
      <c r="G1251">
        <v>19692836132</v>
      </c>
    </row>
    <row r="1252" spans="1:7">
      <c r="A1252" s="1">
        <v>44298</v>
      </c>
      <c r="B1252">
        <v>2157.3618160000001</v>
      </c>
      <c r="C1252">
        <v>2199.71875</v>
      </c>
      <c r="D1252">
        <v>2110.3688959999999</v>
      </c>
      <c r="E1252">
        <v>2139.3532709999999</v>
      </c>
      <c r="F1252">
        <v>2139.3532709999999</v>
      </c>
      <c r="G1252">
        <v>21727936609</v>
      </c>
    </row>
    <row r="1253" spans="1:7">
      <c r="A1253" s="1">
        <v>44299</v>
      </c>
      <c r="B1253">
        <v>2139.3642580000001</v>
      </c>
      <c r="C1253">
        <v>2318.4233399999998</v>
      </c>
      <c r="D1253">
        <v>2138.5595699999999</v>
      </c>
      <c r="E1253">
        <v>2299.1877439999998</v>
      </c>
      <c r="F1253">
        <v>2299.1877439999998</v>
      </c>
      <c r="G1253">
        <v>29456642939</v>
      </c>
    </row>
    <row r="1254" spans="1:7">
      <c r="A1254" s="1">
        <v>44300</v>
      </c>
      <c r="B1254">
        <v>2299.3479000000002</v>
      </c>
      <c r="C1254">
        <v>2449.6875</v>
      </c>
      <c r="D1254">
        <v>2284.563721</v>
      </c>
      <c r="E1254">
        <v>2435.1049800000001</v>
      </c>
      <c r="F1254">
        <v>2435.1049800000001</v>
      </c>
      <c r="G1254">
        <v>35592822986</v>
      </c>
    </row>
    <row r="1255" spans="1:7">
      <c r="A1255" s="1">
        <v>44301</v>
      </c>
      <c r="B1255">
        <v>2436.0346679999998</v>
      </c>
      <c r="C1255">
        <v>2544.2673340000001</v>
      </c>
      <c r="D1255">
        <v>2409.9240719999998</v>
      </c>
      <c r="E1255">
        <v>2519.116211</v>
      </c>
      <c r="F1255">
        <v>2519.116211</v>
      </c>
      <c r="G1255">
        <v>32325606817</v>
      </c>
    </row>
    <row r="1256" spans="1:7">
      <c r="A1256" s="1">
        <v>44302</v>
      </c>
      <c r="B1256">
        <v>2516.601807</v>
      </c>
      <c r="C1256">
        <v>2547.555664</v>
      </c>
      <c r="D1256">
        <v>2318.6750489999999</v>
      </c>
      <c r="E1256">
        <v>2431.9465329999998</v>
      </c>
      <c r="F1256">
        <v>2431.9465329999998</v>
      </c>
      <c r="G1256">
        <v>36196928256</v>
      </c>
    </row>
    <row r="1257" spans="1:7">
      <c r="A1257" s="1">
        <v>44303</v>
      </c>
      <c r="B1257">
        <v>2429.9809570000002</v>
      </c>
      <c r="C1257">
        <v>2497.3852539999998</v>
      </c>
      <c r="D1257">
        <v>2333.6828609999998</v>
      </c>
      <c r="E1257">
        <v>2344.8950199999999</v>
      </c>
      <c r="F1257">
        <v>2344.8950199999999</v>
      </c>
      <c r="G1257">
        <v>32349808978</v>
      </c>
    </row>
    <row r="1258" spans="1:7">
      <c r="A1258" s="1">
        <v>44304</v>
      </c>
      <c r="B1258">
        <v>2346.452393</v>
      </c>
      <c r="C1258">
        <v>2365.4604490000002</v>
      </c>
      <c r="D1258">
        <v>2011.766846</v>
      </c>
      <c r="E1258">
        <v>2237.1369629999999</v>
      </c>
      <c r="F1258">
        <v>2237.1369629999999</v>
      </c>
      <c r="G1258">
        <v>50696368718</v>
      </c>
    </row>
    <row r="1259" spans="1:7">
      <c r="A1259" s="1">
        <v>44305</v>
      </c>
      <c r="B1259">
        <v>2238.0327149999998</v>
      </c>
      <c r="C1259">
        <v>2276.7768550000001</v>
      </c>
      <c r="D1259">
        <v>2086.688721</v>
      </c>
      <c r="E1259">
        <v>2166.188721</v>
      </c>
      <c r="F1259">
        <v>2166.188721</v>
      </c>
      <c r="G1259">
        <v>34060654971</v>
      </c>
    </row>
    <row r="1260" spans="1:7">
      <c r="A1260" s="1">
        <v>44306</v>
      </c>
      <c r="B1260">
        <v>2161.939453</v>
      </c>
      <c r="C1260">
        <v>2345.834961</v>
      </c>
      <c r="D1260">
        <v>2060.1437989999999</v>
      </c>
      <c r="E1260">
        <v>2330.2109380000002</v>
      </c>
      <c r="F1260">
        <v>2330.2109380000002</v>
      </c>
      <c r="G1260">
        <v>39433483315</v>
      </c>
    </row>
    <row r="1261" spans="1:7">
      <c r="A1261" s="1">
        <v>44307</v>
      </c>
      <c r="B1261">
        <v>2331.1601559999999</v>
      </c>
      <c r="C1261">
        <v>2467.2006839999999</v>
      </c>
      <c r="D1261">
        <v>2238.366943</v>
      </c>
      <c r="E1261">
        <v>2364.7517090000001</v>
      </c>
      <c r="F1261">
        <v>2364.7517090000001</v>
      </c>
      <c r="G1261">
        <v>38899067643</v>
      </c>
    </row>
    <row r="1262" spans="1:7">
      <c r="A1262" s="1">
        <v>44308</v>
      </c>
      <c r="B1262">
        <v>2357.8710940000001</v>
      </c>
      <c r="C1262">
        <v>2641.094971</v>
      </c>
      <c r="D1262">
        <v>2315.9602049999999</v>
      </c>
      <c r="E1262">
        <v>2403.5351559999999</v>
      </c>
      <c r="F1262">
        <v>2403.5351559999999</v>
      </c>
      <c r="G1262">
        <v>53575904724</v>
      </c>
    </row>
    <row r="1263" spans="1:7">
      <c r="A1263" s="1">
        <v>44309</v>
      </c>
      <c r="B1263">
        <v>2401.2563479999999</v>
      </c>
      <c r="C1263">
        <v>2439.5371089999999</v>
      </c>
      <c r="D1263">
        <v>2117.0395509999998</v>
      </c>
      <c r="E1263">
        <v>2363.586182</v>
      </c>
      <c r="F1263">
        <v>2363.586182</v>
      </c>
      <c r="G1263">
        <v>55413933925</v>
      </c>
    </row>
    <row r="1264" spans="1:7">
      <c r="A1264" s="1">
        <v>44310</v>
      </c>
      <c r="B1264">
        <v>2367.1992190000001</v>
      </c>
      <c r="C1264">
        <v>2367.7409670000002</v>
      </c>
      <c r="D1264">
        <v>2163.693115</v>
      </c>
      <c r="E1264">
        <v>2211.625732</v>
      </c>
      <c r="F1264">
        <v>2211.625732</v>
      </c>
      <c r="G1264">
        <v>31854226936</v>
      </c>
    </row>
    <row r="1265" spans="1:7">
      <c r="A1265" s="1">
        <v>44311</v>
      </c>
      <c r="B1265">
        <v>2214.413818</v>
      </c>
      <c r="C1265">
        <v>2354.0866700000001</v>
      </c>
      <c r="D1265">
        <v>2172.5151369999999</v>
      </c>
      <c r="E1265">
        <v>2316.0595699999999</v>
      </c>
      <c r="F1265">
        <v>2316.0595699999999</v>
      </c>
      <c r="G1265">
        <v>31814355546</v>
      </c>
    </row>
    <row r="1266" spans="1:7">
      <c r="A1266" s="1">
        <v>44312</v>
      </c>
      <c r="B1266">
        <v>2319.4780270000001</v>
      </c>
      <c r="C1266">
        <v>2536.3374020000001</v>
      </c>
      <c r="D1266">
        <v>2308.3151859999998</v>
      </c>
      <c r="E1266">
        <v>2534.4816890000002</v>
      </c>
      <c r="F1266">
        <v>2534.4816890000002</v>
      </c>
      <c r="G1266">
        <v>35208325408</v>
      </c>
    </row>
    <row r="1267" spans="1:7">
      <c r="A1267" s="1">
        <v>44313</v>
      </c>
      <c r="B1267">
        <v>2534.03125</v>
      </c>
      <c r="C1267">
        <v>2676.3928219999998</v>
      </c>
      <c r="D1267">
        <v>2485.375</v>
      </c>
      <c r="E1267">
        <v>2662.8652339999999</v>
      </c>
      <c r="F1267">
        <v>2662.8652339999999</v>
      </c>
      <c r="G1267">
        <v>32275969215</v>
      </c>
    </row>
    <row r="1268" spans="1:7">
      <c r="A1268" s="1">
        <v>44314</v>
      </c>
      <c r="B1268">
        <v>2664.685547</v>
      </c>
      <c r="C1268">
        <v>2757.4772950000001</v>
      </c>
      <c r="D1268">
        <v>2564.0815429999998</v>
      </c>
      <c r="E1268">
        <v>2746.3801269999999</v>
      </c>
      <c r="F1268">
        <v>2746.3801269999999</v>
      </c>
      <c r="G1268">
        <v>34269031076</v>
      </c>
    </row>
    <row r="1269" spans="1:7">
      <c r="A1269" s="1">
        <v>44315</v>
      </c>
      <c r="B1269">
        <v>2748.6496579999998</v>
      </c>
      <c r="C1269">
        <v>2797.9724120000001</v>
      </c>
      <c r="D1269">
        <v>2672.1066890000002</v>
      </c>
      <c r="E1269">
        <v>2756.876953</v>
      </c>
      <c r="F1269">
        <v>2756.876953</v>
      </c>
      <c r="G1269">
        <v>32578127990</v>
      </c>
    </row>
    <row r="1270" spans="1:7">
      <c r="A1270" s="1">
        <v>44316</v>
      </c>
      <c r="B1270">
        <v>2757.7341310000002</v>
      </c>
      <c r="C1270">
        <v>2796.054932</v>
      </c>
      <c r="D1270">
        <v>2728.169922</v>
      </c>
      <c r="E1270">
        <v>2773.2070309999999</v>
      </c>
      <c r="F1270">
        <v>2773.2070309999999</v>
      </c>
      <c r="G1270">
        <v>29777179889</v>
      </c>
    </row>
    <row r="1271" spans="1:7">
      <c r="A1271" s="1">
        <v>44317</v>
      </c>
      <c r="B1271">
        <v>2772.8383789999998</v>
      </c>
      <c r="C1271">
        <v>2951.4409179999998</v>
      </c>
      <c r="D1271">
        <v>2755.9084469999998</v>
      </c>
      <c r="E1271">
        <v>2945.8928219999998</v>
      </c>
      <c r="F1271">
        <v>2945.8928219999998</v>
      </c>
      <c r="G1271">
        <v>28726205272</v>
      </c>
    </row>
    <row r="1272" spans="1:7">
      <c r="A1272" s="1">
        <v>44318</v>
      </c>
      <c r="B1272">
        <v>2945.5600589999999</v>
      </c>
      <c r="C1272">
        <v>2984.891846</v>
      </c>
      <c r="D1272">
        <v>2860.5261230000001</v>
      </c>
      <c r="E1272">
        <v>2952.0561520000001</v>
      </c>
      <c r="F1272">
        <v>2952.0561520000001</v>
      </c>
      <c r="G1272">
        <v>28032013047</v>
      </c>
    </row>
    <row r="1273" spans="1:7">
      <c r="A1273" s="1">
        <v>44319</v>
      </c>
      <c r="B1273">
        <v>2951.1757809999999</v>
      </c>
      <c r="C1273">
        <v>3450.0378420000002</v>
      </c>
      <c r="D1273">
        <v>2951.1757809999999</v>
      </c>
      <c r="E1273">
        <v>3431.086182</v>
      </c>
      <c r="F1273">
        <v>3431.086182</v>
      </c>
      <c r="G1273">
        <v>49174290212</v>
      </c>
    </row>
    <row r="1274" spans="1:7">
      <c r="A1274" s="1">
        <v>44320</v>
      </c>
      <c r="B1274">
        <v>3431.1315920000002</v>
      </c>
      <c r="C1274">
        <v>3523.5859380000002</v>
      </c>
      <c r="D1274">
        <v>3180.7426759999998</v>
      </c>
      <c r="E1274">
        <v>3253.6293949999999</v>
      </c>
      <c r="F1274">
        <v>3253.6293949999999</v>
      </c>
      <c r="G1274">
        <v>62402045158</v>
      </c>
    </row>
    <row r="1275" spans="1:7">
      <c r="A1275" s="1">
        <v>44321</v>
      </c>
      <c r="B1275">
        <v>3240.5546880000002</v>
      </c>
      <c r="C1275">
        <v>3541.4626459999999</v>
      </c>
      <c r="D1275">
        <v>3213.1015630000002</v>
      </c>
      <c r="E1275">
        <v>3522.783203</v>
      </c>
      <c r="F1275">
        <v>3522.783203</v>
      </c>
      <c r="G1275">
        <v>48334198383</v>
      </c>
    </row>
    <row r="1276" spans="1:7">
      <c r="A1276" s="1">
        <v>44322</v>
      </c>
      <c r="B1276">
        <v>3524.9309079999998</v>
      </c>
      <c r="C1276">
        <v>3598.8959960000002</v>
      </c>
      <c r="D1276">
        <v>3386.23999</v>
      </c>
      <c r="E1276">
        <v>3490.8803710000002</v>
      </c>
      <c r="F1276">
        <v>3490.8803710000002</v>
      </c>
      <c r="G1276">
        <v>44300394788</v>
      </c>
    </row>
    <row r="1277" spans="1:7">
      <c r="A1277" s="1">
        <v>44323</v>
      </c>
      <c r="B1277">
        <v>3490.1052249999998</v>
      </c>
      <c r="C1277">
        <v>3573.290039</v>
      </c>
      <c r="D1277">
        <v>3370.2619629999999</v>
      </c>
      <c r="E1277">
        <v>3484.7290039999998</v>
      </c>
      <c r="F1277">
        <v>3484.7290039999998</v>
      </c>
      <c r="G1277">
        <v>39607240515</v>
      </c>
    </row>
    <row r="1278" spans="1:7">
      <c r="A1278" s="1">
        <v>44324</v>
      </c>
      <c r="B1278">
        <v>3481.9880370000001</v>
      </c>
      <c r="C1278">
        <v>3950.165039</v>
      </c>
      <c r="D1278">
        <v>3453.7685550000001</v>
      </c>
      <c r="E1278">
        <v>3902.6477049999999</v>
      </c>
      <c r="F1278">
        <v>3902.6477049999999</v>
      </c>
      <c r="G1278">
        <v>50208491286</v>
      </c>
    </row>
    <row r="1279" spans="1:7">
      <c r="A1279" s="1">
        <v>44325</v>
      </c>
      <c r="B1279">
        <v>3911.463135</v>
      </c>
      <c r="C1279">
        <v>3981.2590329999998</v>
      </c>
      <c r="D1279">
        <v>3743.9890140000002</v>
      </c>
      <c r="E1279">
        <v>3928.8447270000001</v>
      </c>
      <c r="F1279">
        <v>3928.8447270000001</v>
      </c>
      <c r="G1279">
        <v>50568290278</v>
      </c>
    </row>
    <row r="1280" spans="1:7">
      <c r="A1280" s="1">
        <v>44326</v>
      </c>
      <c r="B1280">
        <v>3924.4133299999999</v>
      </c>
      <c r="C1280">
        <v>4197.4731449999999</v>
      </c>
      <c r="D1280">
        <v>3684.4516600000002</v>
      </c>
      <c r="E1280">
        <v>3952.2939449999999</v>
      </c>
      <c r="F1280">
        <v>3952.2939449999999</v>
      </c>
      <c r="G1280">
        <v>62691789007</v>
      </c>
    </row>
    <row r="1281" spans="1:7">
      <c r="A1281" s="1">
        <v>44327</v>
      </c>
      <c r="B1281">
        <v>3948.2719729999999</v>
      </c>
      <c r="C1281">
        <v>4178.2089839999999</v>
      </c>
      <c r="D1281">
        <v>3783.889404</v>
      </c>
      <c r="E1281">
        <v>4168.701172</v>
      </c>
      <c r="F1281">
        <v>4168.701172</v>
      </c>
      <c r="G1281">
        <v>52679737865</v>
      </c>
    </row>
    <row r="1282" spans="1:7">
      <c r="A1282" s="1">
        <v>44328</v>
      </c>
      <c r="B1282">
        <v>4174.6357420000004</v>
      </c>
      <c r="C1282">
        <v>4362.3505859999996</v>
      </c>
      <c r="D1282">
        <v>3785.8486330000001</v>
      </c>
      <c r="E1282">
        <v>3785.8486330000001</v>
      </c>
      <c r="F1282">
        <v>3785.8486330000001</v>
      </c>
      <c r="G1282">
        <v>69023382175</v>
      </c>
    </row>
    <row r="1283" spans="1:7">
      <c r="A1283" s="1">
        <v>44329</v>
      </c>
      <c r="B1283">
        <v>3828.9184570000002</v>
      </c>
      <c r="C1283">
        <v>4032.5634770000001</v>
      </c>
      <c r="D1283">
        <v>3549.4072270000001</v>
      </c>
      <c r="E1283">
        <v>3715.1484380000002</v>
      </c>
      <c r="F1283">
        <v>3715.1484380000002</v>
      </c>
      <c r="G1283">
        <v>78398214539</v>
      </c>
    </row>
    <row r="1284" spans="1:7">
      <c r="A1284" s="1">
        <v>44330</v>
      </c>
      <c r="B1284">
        <v>3720.1223140000002</v>
      </c>
      <c r="C1284">
        <v>4171.0170900000003</v>
      </c>
      <c r="D1284">
        <v>3703.3999020000001</v>
      </c>
      <c r="E1284">
        <v>4079.0573730000001</v>
      </c>
      <c r="F1284">
        <v>4079.0573730000001</v>
      </c>
      <c r="G1284">
        <v>48174271215</v>
      </c>
    </row>
    <row r="1285" spans="1:7">
      <c r="A1285" s="1">
        <v>44331</v>
      </c>
      <c r="B1285">
        <v>4075.9516600000002</v>
      </c>
      <c r="C1285">
        <v>4129.185547</v>
      </c>
      <c r="D1285">
        <v>3638.1220699999999</v>
      </c>
      <c r="E1285">
        <v>3638.1220699999999</v>
      </c>
      <c r="F1285">
        <v>3638.1220699999999</v>
      </c>
      <c r="G1285">
        <v>42422321751</v>
      </c>
    </row>
    <row r="1286" spans="1:7">
      <c r="A1286" s="1">
        <v>44332</v>
      </c>
      <c r="B1286">
        <v>3641.8308109999998</v>
      </c>
      <c r="C1286">
        <v>3878.8959960000002</v>
      </c>
      <c r="D1286">
        <v>3350.9516600000002</v>
      </c>
      <c r="E1286">
        <v>3587.5061040000001</v>
      </c>
      <c r="F1286">
        <v>3587.5061040000001</v>
      </c>
      <c r="G1286">
        <v>47359478734</v>
      </c>
    </row>
    <row r="1287" spans="1:7">
      <c r="A1287" s="1">
        <v>44333</v>
      </c>
      <c r="B1287">
        <v>3581.343018</v>
      </c>
      <c r="C1287">
        <v>3587.765625</v>
      </c>
      <c r="D1287">
        <v>3129.008789</v>
      </c>
      <c r="E1287">
        <v>3282.3977049999999</v>
      </c>
      <c r="F1287">
        <v>3282.3977049999999</v>
      </c>
      <c r="G1287">
        <v>54061732774</v>
      </c>
    </row>
    <row r="1288" spans="1:7">
      <c r="A1288" s="1">
        <v>44334</v>
      </c>
      <c r="B1288">
        <v>3276.8723140000002</v>
      </c>
      <c r="C1288">
        <v>3562.4650879999999</v>
      </c>
      <c r="D1288">
        <v>3246.4040530000002</v>
      </c>
      <c r="E1288">
        <v>3380.070068</v>
      </c>
      <c r="F1288">
        <v>3380.070068</v>
      </c>
      <c r="G1288">
        <v>40416525218</v>
      </c>
    </row>
    <row r="1289" spans="1:7">
      <c r="A1289" s="1">
        <v>44335</v>
      </c>
      <c r="B1289">
        <v>3382.6572270000001</v>
      </c>
      <c r="C1289">
        <v>3437.9357909999999</v>
      </c>
      <c r="D1289">
        <v>1952.4602050000001</v>
      </c>
      <c r="E1289">
        <v>2460.6791990000002</v>
      </c>
      <c r="F1289">
        <v>2460.6791990000002</v>
      </c>
      <c r="G1289">
        <v>84482912776</v>
      </c>
    </row>
    <row r="1290" spans="1:7">
      <c r="A1290" s="1">
        <v>44336</v>
      </c>
      <c r="B1290">
        <v>2439.638672</v>
      </c>
      <c r="C1290">
        <v>2993.1452640000002</v>
      </c>
      <c r="D1290">
        <v>2170.2290039999998</v>
      </c>
      <c r="E1290">
        <v>2784.2941890000002</v>
      </c>
      <c r="F1290">
        <v>2784.2941890000002</v>
      </c>
      <c r="G1290">
        <v>67610826680</v>
      </c>
    </row>
    <row r="1291" spans="1:7">
      <c r="A1291" s="1">
        <v>44337</v>
      </c>
      <c r="B1291">
        <v>2772.3413089999999</v>
      </c>
      <c r="C1291">
        <v>2938.205078</v>
      </c>
      <c r="D1291">
        <v>2113.3471679999998</v>
      </c>
      <c r="E1291">
        <v>2430.6213379999999</v>
      </c>
      <c r="F1291">
        <v>2430.6213379999999</v>
      </c>
      <c r="G1291">
        <v>53774070802</v>
      </c>
    </row>
    <row r="1292" spans="1:7">
      <c r="A1292" s="1">
        <v>44338</v>
      </c>
      <c r="B1292">
        <v>2436.0146479999999</v>
      </c>
      <c r="C1292">
        <v>2483.983154</v>
      </c>
      <c r="D1292">
        <v>2168.124268</v>
      </c>
      <c r="E1292">
        <v>2295.7055660000001</v>
      </c>
      <c r="F1292">
        <v>2295.7055660000001</v>
      </c>
      <c r="G1292">
        <v>42089937660</v>
      </c>
    </row>
    <row r="1293" spans="1:7">
      <c r="A1293" s="1">
        <v>44339</v>
      </c>
      <c r="B1293">
        <v>2298.3671880000002</v>
      </c>
      <c r="C1293">
        <v>2384.4116210000002</v>
      </c>
      <c r="D1293">
        <v>1737.46875</v>
      </c>
      <c r="E1293">
        <v>2109.5798340000001</v>
      </c>
      <c r="F1293">
        <v>2109.5798340000001</v>
      </c>
      <c r="G1293">
        <v>56005721977</v>
      </c>
    </row>
    <row r="1294" spans="1:7">
      <c r="A1294" s="1">
        <v>44340</v>
      </c>
      <c r="B1294">
        <v>2099.9360350000002</v>
      </c>
      <c r="C1294">
        <v>2672.595703</v>
      </c>
      <c r="D1294">
        <v>2090.6396479999999</v>
      </c>
      <c r="E1294">
        <v>2643.5910640000002</v>
      </c>
      <c r="F1294">
        <v>2643.5910640000002</v>
      </c>
      <c r="G1294">
        <v>53697121740</v>
      </c>
    </row>
    <row r="1295" spans="1:7">
      <c r="A1295" s="1">
        <v>44341</v>
      </c>
      <c r="B1295">
        <v>2649.033203</v>
      </c>
      <c r="C1295">
        <v>2750.5349120000001</v>
      </c>
      <c r="D1295">
        <v>2394.3554690000001</v>
      </c>
      <c r="E1295">
        <v>2706.6289059999999</v>
      </c>
      <c r="F1295">
        <v>2706.6289059999999</v>
      </c>
      <c r="G1295">
        <v>49558333256</v>
      </c>
    </row>
    <row r="1296" spans="1:7">
      <c r="A1296" s="1">
        <v>44342</v>
      </c>
      <c r="B1296">
        <v>2707.0527339999999</v>
      </c>
      <c r="C1296">
        <v>2911.735596</v>
      </c>
      <c r="D1296">
        <v>2652.094482</v>
      </c>
      <c r="E1296">
        <v>2888.6987300000001</v>
      </c>
      <c r="F1296">
        <v>2888.6987300000001</v>
      </c>
      <c r="G1296">
        <v>42499766020</v>
      </c>
    </row>
    <row r="1297" spans="1:7">
      <c r="A1297" s="1">
        <v>44343</v>
      </c>
      <c r="B1297">
        <v>2888.7524410000001</v>
      </c>
      <c r="C1297">
        <v>2888.7524410000001</v>
      </c>
      <c r="D1297">
        <v>2642.6079100000002</v>
      </c>
      <c r="E1297">
        <v>2736.4885250000002</v>
      </c>
      <c r="F1297">
        <v>2736.4885250000002</v>
      </c>
      <c r="G1297">
        <v>33373635283</v>
      </c>
    </row>
    <row r="1298" spans="1:7">
      <c r="A1298" s="1">
        <v>44344</v>
      </c>
      <c r="B1298">
        <v>2742.4689939999998</v>
      </c>
      <c r="C1298">
        <v>2761.3632809999999</v>
      </c>
      <c r="D1298">
        <v>2336.361328</v>
      </c>
      <c r="E1298">
        <v>2419.90625</v>
      </c>
      <c r="F1298">
        <v>2419.90625</v>
      </c>
      <c r="G1298">
        <v>39999114805</v>
      </c>
    </row>
    <row r="1299" spans="1:7">
      <c r="A1299" s="1">
        <v>44345</v>
      </c>
      <c r="B1299">
        <v>2414.0671390000002</v>
      </c>
      <c r="C1299">
        <v>2566.9384770000001</v>
      </c>
      <c r="D1299">
        <v>2208.4909670000002</v>
      </c>
      <c r="E1299">
        <v>2279.5141600000002</v>
      </c>
      <c r="F1299">
        <v>2279.5141600000002</v>
      </c>
      <c r="G1299">
        <v>33773720220</v>
      </c>
    </row>
    <row r="1300" spans="1:7">
      <c r="A1300" s="1">
        <v>44346</v>
      </c>
      <c r="B1300">
        <v>2278.288818</v>
      </c>
      <c r="C1300">
        <v>2472.1877439999998</v>
      </c>
      <c r="D1300">
        <v>2188.8344729999999</v>
      </c>
      <c r="E1300">
        <v>2390.3054200000001</v>
      </c>
      <c r="F1300">
        <v>2390.3054200000001</v>
      </c>
      <c r="G1300">
        <v>25876619428</v>
      </c>
    </row>
    <row r="1301" spans="1:7">
      <c r="A1301" s="1">
        <v>44347</v>
      </c>
      <c r="B1301">
        <v>2387.1984859999998</v>
      </c>
      <c r="C1301">
        <v>2715.8549800000001</v>
      </c>
      <c r="D1301">
        <v>2279.5051269999999</v>
      </c>
      <c r="E1301">
        <v>2714.9453130000002</v>
      </c>
      <c r="F1301">
        <v>2714.9453130000002</v>
      </c>
      <c r="G1301">
        <v>31007383150</v>
      </c>
    </row>
    <row r="1302" spans="1:7">
      <c r="A1302" s="1">
        <v>44348</v>
      </c>
      <c r="B1302">
        <v>2707.560547</v>
      </c>
      <c r="C1302">
        <v>2739.7375489999999</v>
      </c>
      <c r="D1302">
        <v>2531.1606449999999</v>
      </c>
      <c r="E1302">
        <v>2633.5183109999998</v>
      </c>
      <c r="F1302">
        <v>2633.5183109999998</v>
      </c>
      <c r="G1302">
        <v>27363223090</v>
      </c>
    </row>
    <row r="1303" spans="1:7">
      <c r="A1303" s="1">
        <v>44349</v>
      </c>
      <c r="B1303">
        <v>2634.4560550000001</v>
      </c>
      <c r="C1303">
        <v>2801.3923340000001</v>
      </c>
      <c r="D1303">
        <v>2555.4013669999999</v>
      </c>
      <c r="E1303">
        <v>2706.125</v>
      </c>
      <c r="F1303">
        <v>2706.125</v>
      </c>
      <c r="G1303">
        <v>27723267359</v>
      </c>
    </row>
    <row r="1304" spans="1:7">
      <c r="A1304" s="1">
        <v>44350</v>
      </c>
      <c r="B1304">
        <v>2708.376221</v>
      </c>
      <c r="C1304">
        <v>2891.2548830000001</v>
      </c>
      <c r="D1304">
        <v>2667.6843260000001</v>
      </c>
      <c r="E1304">
        <v>2855.1264649999998</v>
      </c>
      <c r="F1304">
        <v>2855.1264649999998</v>
      </c>
      <c r="G1304">
        <v>30038207402</v>
      </c>
    </row>
    <row r="1305" spans="1:7">
      <c r="A1305" s="1">
        <v>44351</v>
      </c>
      <c r="B1305">
        <v>2857.1655270000001</v>
      </c>
      <c r="C1305">
        <v>2857.1655270000001</v>
      </c>
      <c r="D1305">
        <v>2562.6374510000001</v>
      </c>
      <c r="E1305">
        <v>2688.195068</v>
      </c>
      <c r="F1305">
        <v>2688.195068</v>
      </c>
      <c r="G1305">
        <v>34173841611</v>
      </c>
    </row>
    <row r="1306" spans="1:7">
      <c r="A1306" s="1">
        <v>44352</v>
      </c>
      <c r="B1306">
        <v>2691.619385</v>
      </c>
      <c r="C1306">
        <v>2817.4848630000001</v>
      </c>
      <c r="D1306">
        <v>2558.233643</v>
      </c>
      <c r="E1306">
        <v>2630.576904</v>
      </c>
      <c r="F1306">
        <v>2630.576904</v>
      </c>
      <c r="G1306">
        <v>30496672724</v>
      </c>
    </row>
    <row r="1307" spans="1:7">
      <c r="A1307" s="1">
        <v>44353</v>
      </c>
      <c r="B1307">
        <v>2629.748779</v>
      </c>
      <c r="C1307">
        <v>2743.4411620000001</v>
      </c>
      <c r="D1307">
        <v>2616.1623540000001</v>
      </c>
      <c r="E1307">
        <v>2715.0927729999999</v>
      </c>
      <c r="F1307">
        <v>2715.0927729999999</v>
      </c>
      <c r="G1307">
        <v>25311639414</v>
      </c>
    </row>
    <row r="1308" spans="1:7">
      <c r="A1308" s="1">
        <v>44354</v>
      </c>
      <c r="B1308">
        <v>2713.0473630000001</v>
      </c>
      <c r="C1308">
        <v>2845.1850589999999</v>
      </c>
      <c r="D1308">
        <v>2583.9951169999999</v>
      </c>
      <c r="E1308">
        <v>2590.2631839999999</v>
      </c>
      <c r="F1308">
        <v>2590.2631839999999</v>
      </c>
      <c r="G1308">
        <v>30600111277</v>
      </c>
    </row>
    <row r="1309" spans="1:7">
      <c r="A1309" s="1">
        <v>44355</v>
      </c>
      <c r="B1309">
        <v>2594.6022950000001</v>
      </c>
      <c r="C1309">
        <v>2620.8461910000001</v>
      </c>
      <c r="D1309">
        <v>2315.5466310000002</v>
      </c>
      <c r="E1309">
        <v>2517.438721</v>
      </c>
      <c r="F1309">
        <v>2517.438721</v>
      </c>
      <c r="G1309">
        <v>41909736778</v>
      </c>
    </row>
    <row r="1310" spans="1:7">
      <c r="A1310" s="1">
        <v>44356</v>
      </c>
      <c r="B1310">
        <v>2510.1992190000001</v>
      </c>
      <c r="C1310">
        <v>2625.070557</v>
      </c>
      <c r="D1310">
        <v>2412.1977539999998</v>
      </c>
      <c r="E1310">
        <v>2608.2670899999998</v>
      </c>
      <c r="F1310">
        <v>2608.2670899999998</v>
      </c>
      <c r="G1310">
        <v>36075832186</v>
      </c>
    </row>
    <row r="1311" spans="1:7">
      <c r="A1311" s="1">
        <v>44357</v>
      </c>
      <c r="B1311">
        <v>2611.142578</v>
      </c>
      <c r="C1311">
        <v>2619.9577640000002</v>
      </c>
      <c r="D1311">
        <v>2435.4016109999998</v>
      </c>
      <c r="E1311">
        <v>2471.5185550000001</v>
      </c>
      <c r="F1311">
        <v>2471.5185550000001</v>
      </c>
      <c r="G1311">
        <v>28753626390</v>
      </c>
    </row>
    <row r="1312" spans="1:7">
      <c r="A1312" s="1">
        <v>44358</v>
      </c>
      <c r="B1312">
        <v>2472.8588869999999</v>
      </c>
      <c r="C1312">
        <v>2495.4147950000001</v>
      </c>
      <c r="D1312">
        <v>2326.8696289999998</v>
      </c>
      <c r="E1312">
        <v>2353.7687989999999</v>
      </c>
      <c r="F1312">
        <v>2353.7687989999999</v>
      </c>
      <c r="G1312">
        <v>24832564195</v>
      </c>
    </row>
    <row r="1313" spans="1:7">
      <c r="A1313" s="1">
        <v>44359</v>
      </c>
      <c r="B1313">
        <v>2354.7521969999998</v>
      </c>
      <c r="C1313">
        <v>2447.2277829999998</v>
      </c>
      <c r="D1313">
        <v>2265.758057</v>
      </c>
      <c r="E1313">
        <v>2372.484375</v>
      </c>
      <c r="F1313">
        <v>2372.484375</v>
      </c>
      <c r="G1313">
        <v>25724364410</v>
      </c>
    </row>
    <row r="1314" spans="1:7">
      <c r="A1314" s="1">
        <v>44360</v>
      </c>
      <c r="B1314">
        <v>2372.6901859999998</v>
      </c>
      <c r="C1314">
        <v>2547.3679200000001</v>
      </c>
      <c r="D1314">
        <v>2312.6401369999999</v>
      </c>
      <c r="E1314">
        <v>2508.3916020000001</v>
      </c>
      <c r="F1314">
        <v>2508.3916020000001</v>
      </c>
      <c r="G1314">
        <v>27092945370</v>
      </c>
    </row>
    <row r="1315" spans="1:7">
      <c r="A1315" s="1">
        <v>44361</v>
      </c>
      <c r="B1315">
        <v>2508.7705080000001</v>
      </c>
      <c r="C1315">
        <v>2606.4328609999998</v>
      </c>
      <c r="D1315">
        <v>2469.3881839999999</v>
      </c>
      <c r="E1315">
        <v>2537.8911130000001</v>
      </c>
      <c r="F1315">
        <v>2537.8911130000001</v>
      </c>
      <c r="G1315">
        <v>26964576331</v>
      </c>
    </row>
    <row r="1316" spans="1:7">
      <c r="A1316" s="1">
        <v>44362</v>
      </c>
      <c r="B1316">
        <v>2587.7626949999999</v>
      </c>
      <c r="C1316">
        <v>2639.2292480000001</v>
      </c>
      <c r="D1316">
        <v>2515.1530760000001</v>
      </c>
      <c r="E1316">
        <v>2610.936768</v>
      </c>
      <c r="F1316">
        <v>2610.936768</v>
      </c>
      <c r="G1316">
        <v>29005279219</v>
      </c>
    </row>
    <row r="1317" spans="1:7">
      <c r="A1317" s="1">
        <v>44363</v>
      </c>
      <c r="B1317">
        <v>2544.8647460000002</v>
      </c>
      <c r="C1317">
        <v>2554.6289059999999</v>
      </c>
      <c r="D1317">
        <v>2354.350586</v>
      </c>
      <c r="E1317">
        <v>2367.6635740000002</v>
      </c>
      <c r="F1317">
        <v>2367.6635740000002</v>
      </c>
      <c r="G1317">
        <v>24101926180</v>
      </c>
    </row>
    <row r="1318" spans="1:7">
      <c r="A1318" s="1">
        <v>44364</v>
      </c>
      <c r="B1318">
        <v>2367.3063959999999</v>
      </c>
      <c r="C1318">
        <v>2457.1755370000001</v>
      </c>
      <c r="D1318">
        <v>2312.3015140000002</v>
      </c>
      <c r="E1318">
        <v>2372.001953</v>
      </c>
      <c r="F1318">
        <v>2372.001953</v>
      </c>
      <c r="G1318">
        <v>21871633186</v>
      </c>
    </row>
    <row r="1319" spans="1:7">
      <c r="A1319" s="1">
        <v>44365</v>
      </c>
      <c r="B1319">
        <v>2374.586914</v>
      </c>
      <c r="C1319">
        <v>2377.195068</v>
      </c>
      <c r="D1319">
        <v>2147.3083499999998</v>
      </c>
      <c r="E1319">
        <v>2231.733154</v>
      </c>
      <c r="F1319">
        <v>2231.733154</v>
      </c>
      <c r="G1319">
        <v>22752818388</v>
      </c>
    </row>
    <row r="1320" spans="1:7">
      <c r="A1320" s="1">
        <v>44366</v>
      </c>
      <c r="B1320">
        <v>2235.1591800000001</v>
      </c>
      <c r="C1320">
        <v>2278.415039</v>
      </c>
      <c r="D1320">
        <v>2168.88501</v>
      </c>
      <c r="E1320">
        <v>2178.4990229999999</v>
      </c>
      <c r="F1320">
        <v>2178.4990229999999</v>
      </c>
      <c r="G1320">
        <v>18765854896</v>
      </c>
    </row>
    <row r="1321" spans="1:7">
      <c r="A1321" s="1">
        <v>44367</v>
      </c>
      <c r="B1321">
        <v>2171.3378910000001</v>
      </c>
      <c r="C1321">
        <v>2275.3828130000002</v>
      </c>
      <c r="D1321">
        <v>2049.9626459999999</v>
      </c>
      <c r="E1321">
        <v>2246.3645019999999</v>
      </c>
      <c r="F1321">
        <v>2246.3645019999999</v>
      </c>
      <c r="G1321">
        <v>22535930423</v>
      </c>
    </row>
    <row r="1322" spans="1:7">
      <c r="A1322" s="1">
        <v>44368</v>
      </c>
      <c r="B1322">
        <v>2245.3178710000002</v>
      </c>
      <c r="C1322">
        <v>2259.4641109999998</v>
      </c>
      <c r="D1322">
        <v>1867.1854249999999</v>
      </c>
      <c r="E1322">
        <v>1888.44751</v>
      </c>
      <c r="F1322">
        <v>1888.44751</v>
      </c>
      <c r="G1322">
        <v>33745173825</v>
      </c>
    </row>
    <row r="1323" spans="1:7">
      <c r="A1323" s="1">
        <v>44369</v>
      </c>
      <c r="B1323">
        <v>1886.6676030000001</v>
      </c>
      <c r="C1323">
        <v>1993.1597899999999</v>
      </c>
      <c r="D1323">
        <v>1707.600586</v>
      </c>
      <c r="E1323">
        <v>1874.950073</v>
      </c>
      <c r="F1323">
        <v>1874.950073</v>
      </c>
      <c r="G1323">
        <v>35547251725</v>
      </c>
    </row>
    <row r="1324" spans="1:7">
      <c r="A1324" s="1">
        <v>44370</v>
      </c>
      <c r="B1324">
        <v>1878.625</v>
      </c>
      <c r="C1324">
        <v>2043.5303960000001</v>
      </c>
      <c r="D1324">
        <v>1827.571533</v>
      </c>
      <c r="E1324">
        <v>1989.736328</v>
      </c>
      <c r="F1324">
        <v>1989.736328</v>
      </c>
      <c r="G1324">
        <v>28408659206</v>
      </c>
    </row>
    <row r="1325" spans="1:7">
      <c r="A1325" s="1">
        <v>44371</v>
      </c>
      <c r="B1325">
        <v>1968.9573969999999</v>
      </c>
      <c r="C1325">
        <v>2032.3393550000001</v>
      </c>
      <c r="D1325">
        <v>1887.4320070000001</v>
      </c>
      <c r="E1325">
        <v>1988.4562989999999</v>
      </c>
      <c r="F1325">
        <v>1988.4562989999999</v>
      </c>
      <c r="G1325">
        <v>20272845769</v>
      </c>
    </row>
    <row r="1326" spans="1:7">
      <c r="A1326" s="1">
        <v>44372</v>
      </c>
      <c r="B1326">
        <v>1989.2158199999999</v>
      </c>
      <c r="C1326">
        <v>2017.7595209999999</v>
      </c>
      <c r="D1326">
        <v>1794.4003909999999</v>
      </c>
      <c r="E1326">
        <v>1813.2172849999999</v>
      </c>
      <c r="F1326">
        <v>1813.2172849999999</v>
      </c>
      <c r="G1326">
        <v>22774334998</v>
      </c>
    </row>
    <row r="1327" spans="1:7">
      <c r="A1327" s="1">
        <v>44373</v>
      </c>
      <c r="B1327">
        <v>1810.8842770000001</v>
      </c>
      <c r="C1327">
        <v>1850.1798100000001</v>
      </c>
      <c r="D1327">
        <v>1719.559448</v>
      </c>
      <c r="E1327">
        <v>1829.2392580000001</v>
      </c>
      <c r="F1327">
        <v>1829.2392580000001</v>
      </c>
      <c r="G1327">
        <v>20637542361</v>
      </c>
    </row>
    <row r="1328" spans="1:7">
      <c r="A1328" s="1">
        <v>44374</v>
      </c>
      <c r="B1328">
        <v>1830.996948</v>
      </c>
      <c r="C1328">
        <v>1979.95813</v>
      </c>
      <c r="D1328">
        <v>1811.24585</v>
      </c>
      <c r="E1328">
        <v>1978.8946530000001</v>
      </c>
      <c r="F1328">
        <v>1978.8946530000001</v>
      </c>
      <c r="G1328">
        <v>19885474742</v>
      </c>
    </row>
    <row r="1329" spans="1:7">
      <c r="A1329" s="1">
        <v>44375</v>
      </c>
      <c r="B1329">
        <v>1981.386475</v>
      </c>
      <c r="C1329">
        <v>2139.8054200000001</v>
      </c>
      <c r="D1329">
        <v>1963.6154790000001</v>
      </c>
      <c r="E1329">
        <v>2079.657471</v>
      </c>
      <c r="F1329">
        <v>2079.657471</v>
      </c>
      <c r="G1329">
        <v>25514602841</v>
      </c>
    </row>
    <row r="1330" spans="1:7">
      <c r="A1330" s="1">
        <v>44376</v>
      </c>
      <c r="B1330">
        <v>2083.4487300000001</v>
      </c>
      <c r="C1330">
        <v>2242.2387699999999</v>
      </c>
      <c r="D1330">
        <v>2076.2402339999999</v>
      </c>
      <c r="E1330">
        <v>2160.7683109999998</v>
      </c>
      <c r="F1330">
        <v>2160.7683109999998</v>
      </c>
      <c r="G1330">
        <v>24815124419</v>
      </c>
    </row>
    <row r="1331" spans="1:7">
      <c r="A1331" s="1">
        <v>44377</v>
      </c>
      <c r="B1331">
        <v>2164.2163089999999</v>
      </c>
      <c r="C1331">
        <v>2282.9890140000002</v>
      </c>
      <c r="D1331">
        <v>2090.7607419999999</v>
      </c>
      <c r="E1331">
        <v>2274.547607</v>
      </c>
      <c r="F1331">
        <v>2274.547607</v>
      </c>
      <c r="G1331">
        <v>25828056268</v>
      </c>
    </row>
    <row r="1332" spans="1:7">
      <c r="A1332" s="1">
        <v>44378</v>
      </c>
      <c r="B1332">
        <v>2274.397461</v>
      </c>
      <c r="C1332">
        <v>2274.397461</v>
      </c>
      <c r="D1332">
        <v>2081.0810550000001</v>
      </c>
      <c r="E1332">
        <v>2113.6054690000001</v>
      </c>
      <c r="F1332">
        <v>2113.6054690000001</v>
      </c>
      <c r="G1332">
        <v>29061701793</v>
      </c>
    </row>
    <row r="1333" spans="1:7">
      <c r="A1333" s="1">
        <v>44379</v>
      </c>
      <c r="B1333">
        <v>2109.892578</v>
      </c>
      <c r="C1333">
        <v>2155.5964359999998</v>
      </c>
      <c r="D1333">
        <v>2021.8248289999999</v>
      </c>
      <c r="E1333">
        <v>2150.0402829999998</v>
      </c>
      <c r="F1333">
        <v>2150.0402829999998</v>
      </c>
      <c r="G1333">
        <v>31796212554</v>
      </c>
    </row>
    <row r="1334" spans="1:7">
      <c r="A1334" s="1">
        <v>44380</v>
      </c>
      <c r="B1334">
        <v>2150.834961</v>
      </c>
      <c r="C1334">
        <v>2237.5671390000002</v>
      </c>
      <c r="D1334">
        <v>2117.5900879999999</v>
      </c>
      <c r="E1334">
        <v>2226.1142580000001</v>
      </c>
      <c r="F1334">
        <v>2226.1142580000001</v>
      </c>
      <c r="G1334">
        <v>17433361641</v>
      </c>
    </row>
    <row r="1335" spans="1:7">
      <c r="A1335" s="1">
        <v>44381</v>
      </c>
      <c r="B1335">
        <v>2226.5502929999998</v>
      </c>
      <c r="C1335">
        <v>2384.286865</v>
      </c>
      <c r="D1335">
        <v>2190.8376459999999</v>
      </c>
      <c r="E1335">
        <v>2321.7241210000002</v>
      </c>
      <c r="F1335">
        <v>2321.7241210000002</v>
      </c>
      <c r="G1335">
        <v>18787107473</v>
      </c>
    </row>
    <row r="1336" spans="1:7">
      <c r="A1336" s="1">
        <v>44382</v>
      </c>
      <c r="B1336">
        <v>2321.9228520000001</v>
      </c>
      <c r="C1336">
        <v>2321.9228520000001</v>
      </c>
      <c r="D1336">
        <v>2163.0415039999998</v>
      </c>
      <c r="E1336">
        <v>2198.5825199999999</v>
      </c>
      <c r="F1336">
        <v>2198.5825199999999</v>
      </c>
      <c r="G1336">
        <v>20103794829</v>
      </c>
    </row>
    <row r="1337" spans="1:7">
      <c r="A1337" s="1">
        <v>44383</v>
      </c>
      <c r="B1337">
        <v>2197.9194339999999</v>
      </c>
      <c r="C1337">
        <v>2346.294922</v>
      </c>
      <c r="D1337">
        <v>2197.9194339999999</v>
      </c>
      <c r="E1337">
        <v>2324.679443</v>
      </c>
      <c r="F1337">
        <v>2324.679443</v>
      </c>
      <c r="G1337">
        <v>20891861314</v>
      </c>
    </row>
    <row r="1338" spans="1:7">
      <c r="A1338" s="1">
        <v>44384</v>
      </c>
      <c r="B1338">
        <v>2323.2084960000002</v>
      </c>
      <c r="C1338">
        <v>2403.7734380000002</v>
      </c>
      <c r="D1338">
        <v>2298.0268550000001</v>
      </c>
      <c r="E1338">
        <v>2315.161865</v>
      </c>
      <c r="F1338">
        <v>2315.161865</v>
      </c>
      <c r="G1338">
        <v>22398345285</v>
      </c>
    </row>
    <row r="1339" spans="1:7">
      <c r="A1339" s="1">
        <v>44385</v>
      </c>
      <c r="B1339">
        <v>2317.9492190000001</v>
      </c>
      <c r="C1339">
        <v>2324.006836</v>
      </c>
      <c r="D1339">
        <v>2089.414307</v>
      </c>
      <c r="E1339">
        <v>2120.0263669999999</v>
      </c>
      <c r="F1339">
        <v>2120.0263669999999</v>
      </c>
      <c r="G1339">
        <v>23188123689</v>
      </c>
    </row>
    <row r="1340" spans="1:7">
      <c r="A1340" s="1">
        <v>44386</v>
      </c>
      <c r="B1340">
        <v>2115.5739749999998</v>
      </c>
      <c r="C1340">
        <v>2185.376221</v>
      </c>
      <c r="D1340">
        <v>2051.0666500000002</v>
      </c>
      <c r="E1340">
        <v>2146.6923830000001</v>
      </c>
      <c r="F1340">
        <v>2146.6923830000001</v>
      </c>
      <c r="G1340">
        <v>23029574602</v>
      </c>
    </row>
    <row r="1341" spans="1:7">
      <c r="A1341" s="1">
        <v>44387</v>
      </c>
      <c r="B1341">
        <v>2146.9997560000002</v>
      </c>
      <c r="C1341">
        <v>2190.1240229999999</v>
      </c>
      <c r="D1341">
        <v>2081.9235840000001</v>
      </c>
      <c r="E1341">
        <v>2111.4035640000002</v>
      </c>
      <c r="F1341">
        <v>2111.4035640000002</v>
      </c>
      <c r="G1341">
        <v>17581542471</v>
      </c>
    </row>
    <row r="1342" spans="1:7">
      <c r="A1342" s="1">
        <v>44388</v>
      </c>
      <c r="B1342">
        <v>2110.875732</v>
      </c>
      <c r="C1342">
        <v>2172.6533199999999</v>
      </c>
      <c r="D1342">
        <v>2083.803711</v>
      </c>
      <c r="E1342">
        <v>2139.6647950000001</v>
      </c>
      <c r="F1342">
        <v>2139.6647950000001</v>
      </c>
      <c r="G1342">
        <v>14705386138</v>
      </c>
    </row>
    <row r="1343" spans="1:7">
      <c r="A1343" s="1">
        <v>44389</v>
      </c>
      <c r="B1343">
        <v>2140.506836</v>
      </c>
      <c r="C1343">
        <v>2167.7102049999999</v>
      </c>
      <c r="D1343">
        <v>2011.0189210000001</v>
      </c>
      <c r="E1343">
        <v>2036.7210689999999</v>
      </c>
      <c r="F1343">
        <v>2036.7210689999999</v>
      </c>
      <c r="G1343">
        <v>17768129077</v>
      </c>
    </row>
    <row r="1344" spans="1:7">
      <c r="A1344" s="1">
        <v>44390</v>
      </c>
      <c r="B1344">
        <v>2034.098389</v>
      </c>
      <c r="C1344">
        <v>2040.6936040000001</v>
      </c>
      <c r="D1344">
        <v>1922.5778809999999</v>
      </c>
      <c r="E1344">
        <v>1940.0839840000001</v>
      </c>
      <c r="F1344">
        <v>1940.0839840000001</v>
      </c>
      <c r="G1344">
        <v>16621628658</v>
      </c>
    </row>
    <row r="1345" spans="1:7">
      <c r="A1345" s="1">
        <v>44391</v>
      </c>
      <c r="B1345">
        <v>1941.1678469999999</v>
      </c>
      <c r="C1345">
        <v>2015.107422</v>
      </c>
      <c r="D1345">
        <v>1869.2231449999999</v>
      </c>
      <c r="E1345">
        <v>1994.3312989999999</v>
      </c>
      <c r="F1345">
        <v>1994.3312989999999</v>
      </c>
      <c r="G1345">
        <v>17342819679</v>
      </c>
    </row>
    <row r="1346" spans="1:7">
      <c r="A1346" s="1">
        <v>44392</v>
      </c>
      <c r="B1346">
        <v>1994.7120359999999</v>
      </c>
      <c r="C1346">
        <v>2037.7425539999999</v>
      </c>
      <c r="D1346">
        <v>1883.272217</v>
      </c>
      <c r="E1346">
        <v>1911.175659</v>
      </c>
      <c r="F1346">
        <v>1911.175659</v>
      </c>
      <c r="G1346">
        <v>15688092552</v>
      </c>
    </row>
    <row r="1347" spans="1:7">
      <c r="A1347" s="1">
        <v>44393</v>
      </c>
      <c r="B1347">
        <v>1916.598389</v>
      </c>
      <c r="C1347">
        <v>1959.696289</v>
      </c>
      <c r="D1347">
        <v>1853.590332</v>
      </c>
      <c r="E1347">
        <v>1880.3829350000001</v>
      </c>
      <c r="F1347">
        <v>1880.3829350000001</v>
      </c>
      <c r="G1347">
        <v>14884569147</v>
      </c>
    </row>
    <row r="1348" spans="1:7">
      <c r="A1348" s="1">
        <v>44394</v>
      </c>
      <c r="B1348">
        <v>1876.8813479999999</v>
      </c>
      <c r="C1348">
        <v>1917.5979</v>
      </c>
      <c r="D1348">
        <v>1855.5908199999999</v>
      </c>
      <c r="E1348">
        <v>1898.8251949999999</v>
      </c>
      <c r="F1348">
        <v>1898.8251949999999</v>
      </c>
      <c r="G1348">
        <v>13364282076</v>
      </c>
    </row>
    <row r="1349" spans="1:7">
      <c r="A1349" s="1">
        <v>44395</v>
      </c>
      <c r="B1349">
        <v>1900.194336</v>
      </c>
      <c r="C1349">
        <v>1988.3364260000001</v>
      </c>
      <c r="D1349">
        <v>1883.012573</v>
      </c>
      <c r="E1349">
        <v>1895.552124</v>
      </c>
      <c r="F1349">
        <v>1895.552124</v>
      </c>
      <c r="G1349">
        <v>13791868728</v>
      </c>
    </row>
    <row r="1350" spans="1:7">
      <c r="A1350" s="1">
        <v>44396</v>
      </c>
      <c r="B1350">
        <v>1893.0535890000001</v>
      </c>
      <c r="C1350">
        <v>1916.1180420000001</v>
      </c>
      <c r="D1350">
        <v>1807.9099120000001</v>
      </c>
      <c r="E1350">
        <v>1817.2966309999999</v>
      </c>
      <c r="F1350">
        <v>1817.2966309999999</v>
      </c>
      <c r="G1350">
        <v>14157735481</v>
      </c>
    </row>
    <row r="1351" spans="1:7">
      <c r="A1351" s="1">
        <v>44397</v>
      </c>
      <c r="B1351">
        <v>1819.0820309999999</v>
      </c>
      <c r="C1351">
        <v>1836.998047</v>
      </c>
      <c r="D1351">
        <v>1722.0507809999999</v>
      </c>
      <c r="E1351">
        <v>1787.5107419999999</v>
      </c>
      <c r="F1351">
        <v>1787.5107419999999</v>
      </c>
      <c r="G1351">
        <v>17368597636</v>
      </c>
    </row>
    <row r="1352" spans="1:7">
      <c r="A1352" s="1">
        <v>44398</v>
      </c>
      <c r="B1352">
        <v>1786.276245</v>
      </c>
      <c r="C1352">
        <v>2025.6804199999999</v>
      </c>
      <c r="D1352">
        <v>1759.0233149999999</v>
      </c>
      <c r="E1352">
        <v>1990.9708250000001</v>
      </c>
      <c r="F1352">
        <v>1990.9708250000001</v>
      </c>
      <c r="G1352">
        <v>21253359756</v>
      </c>
    </row>
    <row r="1353" spans="1:7">
      <c r="A1353" s="1">
        <v>44399</v>
      </c>
      <c r="B1353">
        <v>1994.822876</v>
      </c>
      <c r="C1353">
        <v>2044.1164550000001</v>
      </c>
      <c r="D1353">
        <v>1954.2978519999999</v>
      </c>
      <c r="E1353">
        <v>2025.202759</v>
      </c>
      <c r="F1353">
        <v>2025.202759</v>
      </c>
      <c r="G1353">
        <v>17495480331</v>
      </c>
    </row>
    <row r="1354" spans="1:7">
      <c r="A1354" s="1">
        <v>44400</v>
      </c>
      <c r="B1354">
        <v>2025.1057129999999</v>
      </c>
      <c r="C1354">
        <v>2129.4411620000001</v>
      </c>
      <c r="D1354">
        <v>2000.436279</v>
      </c>
      <c r="E1354">
        <v>2124.7766109999998</v>
      </c>
      <c r="F1354">
        <v>2124.7766109999998</v>
      </c>
      <c r="G1354">
        <v>16200392492</v>
      </c>
    </row>
    <row r="1355" spans="1:7">
      <c r="A1355" s="1">
        <v>44401</v>
      </c>
      <c r="B1355">
        <v>2123.961182</v>
      </c>
      <c r="C1355">
        <v>2197.649414</v>
      </c>
      <c r="D1355">
        <v>2107.3234859999998</v>
      </c>
      <c r="E1355">
        <v>2189.21875</v>
      </c>
      <c r="F1355">
        <v>2189.21875</v>
      </c>
      <c r="G1355">
        <v>16057446601</v>
      </c>
    </row>
    <row r="1356" spans="1:7">
      <c r="A1356" s="1">
        <v>44402</v>
      </c>
      <c r="B1356">
        <v>2187.1455080000001</v>
      </c>
      <c r="C1356">
        <v>2194.438232</v>
      </c>
      <c r="D1356">
        <v>2108.8298340000001</v>
      </c>
      <c r="E1356">
        <v>2191.373779</v>
      </c>
      <c r="F1356">
        <v>2191.373779</v>
      </c>
      <c r="G1356">
        <v>14566483636</v>
      </c>
    </row>
    <row r="1357" spans="1:7">
      <c r="A1357" s="1">
        <v>44403</v>
      </c>
      <c r="B1357">
        <v>2191.3098140000002</v>
      </c>
      <c r="C1357">
        <v>2428.8171390000002</v>
      </c>
      <c r="D1357">
        <v>2177.3295899999998</v>
      </c>
      <c r="E1357">
        <v>2233.3666990000002</v>
      </c>
      <c r="F1357">
        <v>2233.3666990000002</v>
      </c>
      <c r="G1357">
        <v>29614324233</v>
      </c>
    </row>
    <row r="1358" spans="1:7">
      <c r="A1358" s="1">
        <v>44404</v>
      </c>
      <c r="B1358">
        <v>2230.1970209999999</v>
      </c>
      <c r="C1358">
        <v>2316.9501949999999</v>
      </c>
      <c r="D1358">
        <v>2154.7312010000001</v>
      </c>
      <c r="E1358">
        <v>2298.3334960000002</v>
      </c>
      <c r="F1358">
        <v>2298.3334960000002</v>
      </c>
      <c r="G1358">
        <v>23067480378</v>
      </c>
    </row>
    <row r="1359" spans="1:7">
      <c r="A1359" s="1">
        <v>44405</v>
      </c>
      <c r="B1359">
        <v>2302.0812989999999</v>
      </c>
      <c r="C1359">
        <v>2341.7778320000002</v>
      </c>
      <c r="D1359">
        <v>2250.9140630000002</v>
      </c>
      <c r="E1359">
        <v>2296.5454100000002</v>
      </c>
      <c r="F1359">
        <v>2296.5454100000002</v>
      </c>
      <c r="G1359">
        <v>18991302378</v>
      </c>
    </row>
    <row r="1360" spans="1:7">
      <c r="A1360" s="1">
        <v>44406</v>
      </c>
      <c r="B1360">
        <v>2299.0119629999999</v>
      </c>
      <c r="C1360">
        <v>2396.451904</v>
      </c>
      <c r="D1360">
        <v>2273.4047850000002</v>
      </c>
      <c r="E1360">
        <v>2380.9567870000001</v>
      </c>
      <c r="F1360">
        <v>2380.9567870000001</v>
      </c>
      <c r="G1360">
        <v>16313373113</v>
      </c>
    </row>
    <row r="1361" spans="1:7">
      <c r="A1361" s="1">
        <v>44407</v>
      </c>
      <c r="B1361">
        <v>2382.5451659999999</v>
      </c>
      <c r="C1361">
        <v>2469.7048340000001</v>
      </c>
      <c r="D1361">
        <v>2322.3371579999998</v>
      </c>
      <c r="E1361">
        <v>2466.9614259999998</v>
      </c>
      <c r="F1361">
        <v>2466.9614259999998</v>
      </c>
      <c r="G1361">
        <v>20212848934</v>
      </c>
    </row>
    <row r="1362" spans="1:7">
      <c r="A1362" s="1">
        <v>44408</v>
      </c>
      <c r="B1362">
        <v>2461.5756839999999</v>
      </c>
      <c r="C1362">
        <v>2551.1611330000001</v>
      </c>
      <c r="D1362">
        <v>2423.8161620000001</v>
      </c>
      <c r="E1362">
        <v>2536.209961</v>
      </c>
      <c r="F1362">
        <v>2536.209961</v>
      </c>
      <c r="G1362">
        <v>18001710283</v>
      </c>
    </row>
    <row r="1363" spans="1:7">
      <c r="A1363" s="1">
        <v>44409</v>
      </c>
      <c r="B1363">
        <v>2530.4628910000001</v>
      </c>
      <c r="C1363">
        <v>2695.429443</v>
      </c>
      <c r="D1363">
        <v>2520.931885</v>
      </c>
      <c r="E1363">
        <v>2561.8520509999998</v>
      </c>
      <c r="F1363">
        <v>2561.8520509999998</v>
      </c>
      <c r="G1363">
        <v>22697987055</v>
      </c>
    </row>
    <row r="1364" spans="1:7">
      <c r="A1364" s="1">
        <v>44410</v>
      </c>
      <c r="B1364">
        <v>2557.7746579999998</v>
      </c>
      <c r="C1364">
        <v>2665.7309570000002</v>
      </c>
      <c r="D1364">
        <v>2511.3752439999998</v>
      </c>
      <c r="E1364">
        <v>2610.1533199999999</v>
      </c>
      <c r="F1364">
        <v>2610.1533199999999</v>
      </c>
      <c r="G1364">
        <v>22162754104</v>
      </c>
    </row>
    <row r="1365" spans="1:7">
      <c r="A1365" s="1">
        <v>44411</v>
      </c>
      <c r="B1365">
        <v>2609.413086</v>
      </c>
      <c r="C1365">
        <v>2630.3142090000001</v>
      </c>
      <c r="D1365">
        <v>2449.3535160000001</v>
      </c>
      <c r="E1365">
        <v>2502.3496089999999</v>
      </c>
      <c r="F1365">
        <v>2502.3496089999999</v>
      </c>
      <c r="G1365">
        <v>22696753413</v>
      </c>
    </row>
    <row r="1366" spans="1:7">
      <c r="A1366" s="1">
        <v>44412</v>
      </c>
      <c r="B1366">
        <v>2508.544922</v>
      </c>
      <c r="C1366">
        <v>2764.4436040000001</v>
      </c>
      <c r="D1366">
        <v>2463.469482</v>
      </c>
      <c r="E1366">
        <v>2724.6198730000001</v>
      </c>
      <c r="F1366">
        <v>2724.6198730000001</v>
      </c>
      <c r="G1366">
        <v>25038698173</v>
      </c>
    </row>
    <row r="1367" spans="1:7">
      <c r="A1367" s="1">
        <v>44413</v>
      </c>
      <c r="B1367">
        <v>2725.6696780000002</v>
      </c>
      <c r="C1367">
        <v>2840.430664</v>
      </c>
      <c r="D1367">
        <v>2540.6840820000002</v>
      </c>
      <c r="E1367">
        <v>2827.328857</v>
      </c>
      <c r="F1367">
        <v>2827.328857</v>
      </c>
      <c r="G1367">
        <v>31057928075</v>
      </c>
    </row>
    <row r="1368" spans="1:7">
      <c r="A1368" s="1">
        <v>44414</v>
      </c>
      <c r="B1368">
        <v>2827.5034179999998</v>
      </c>
      <c r="C1368">
        <v>2944.9033199999999</v>
      </c>
      <c r="D1368">
        <v>2727.7927249999998</v>
      </c>
      <c r="E1368">
        <v>2890.9416500000002</v>
      </c>
      <c r="F1368">
        <v>2890.9416500000002</v>
      </c>
      <c r="G1368">
        <v>26528577879</v>
      </c>
    </row>
    <row r="1369" spans="1:7">
      <c r="A1369" s="1">
        <v>44415</v>
      </c>
      <c r="B1369">
        <v>2891.7075199999999</v>
      </c>
      <c r="C1369">
        <v>3170.2297359999998</v>
      </c>
      <c r="D1369">
        <v>2868.5356449999999</v>
      </c>
      <c r="E1369">
        <v>3157.2387699999999</v>
      </c>
      <c r="F1369">
        <v>3157.2387699999999</v>
      </c>
      <c r="G1369">
        <v>33081467129</v>
      </c>
    </row>
    <row r="1370" spans="1:7">
      <c r="A1370" s="1">
        <v>44416</v>
      </c>
      <c r="B1370">
        <v>3161.2326659999999</v>
      </c>
      <c r="C1370">
        <v>3184.6040039999998</v>
      </c>
      <c r="D1370">
        <v>2951.7473140000002</v>
      </c>
      <c r="E1370">
        <v>3013.7326659999999</v>
      </c>
      <c r="F1370">
        <v>3013.7326659999999</v>
      </c>
      <c r="G1370">
        <v>28433638008</v>
      </c>
    </row>
    <row r="1371" spans="1:7">
      <c r="A1371" s="1">
        <v>44417</v>
      </c>
      <c r="B1371">
        <v>3012.8857419999999</v>
      </c>
      <c r="C1371">
        <v>3185.701172</v>
      </c>
      <c r="D1371">
        <v>2900.9260250000002</v>
      </c>
      <c r="E1371">
        <v>3167.8562010000001</v>
      </c>
      <c r="F1371">
        <v>3167.8562010000001</v>
      </c>
      <c r="G1371">
        <v>31983260936</v>
      </c>
    </row>
    <row r="1372" spans="1:7">
      <c r="A1372" s="1">
        <v>44418</v>
      </c>
      <c r="B1372">
        <v>3163.0500489999999</v>
      </c>
      <c r="C1372">
        <v>3228.9406739999999</v>
      </c>
      <c r="D1372">
        <v>3059.2290039999998</v>
      </c>
      <c r="E1372">
        <v>3141.6911620000001</v>
      </c>
      <c r="F1372">
        <v>3141.6911620000001</v>
      </c>
      <c r="G1372">
        <v>27605221710</v>
      </c>
    </row>
    <row r="1373" spans="1:7">
      <c r="A1373" s="1">
        <v>44419</v>
      </c>
      <c r="B1373">
        <v>3142.8303219999998</v>
      </c>
      <c r="C1373">
        <v>3269.2094729999999</v>
      </c>
      <c r="D1373">
        <v>3122.9165039999998</v>
      </c>
      <c r="E1373">
        <v>3164.2451169999999</v>
      </c>
      <c r="F1373">
        <v>3164.2451169999999</v>
      </c>
      <c r="G1373">
        <v>26729035052</v>
      </c>
    </row>
    <row r="1374" spans="1:7">
      <c r="A1374" s="1">
        <v>44420</v>
      </c>
      <c r="B1374">
        <v>3164.1757809999999</v>
      </c>
      <c r="C1374">
        <v>3236.3146969999998</v>
      </c>
      <c r="D1374">
        <v>2984.1669919999999</v>
      </c>
      <c r="E1374">
        <v>3043.414307</v>
      </c>
      <c r="F1374">
        <v>3043.414307</v>
      </c>
      <c r="G1374">
        <v>25403699845</v>
      </c>
    </row>
    <row r="1375" spans="1:7">
      <c r="A1375" s="1">
        <v>44421</v>
      </c>
      <c r="B1375">
        <v>3049.001221</v>
      </c>
      <c r="C1375">
        <v>3324.6716310000002</v>
      </c>
      <c r="D1375">
        <v>3037.6760250000002</v>
      </c>
      <c r="E1375">
        <v>3322.2116700000001</v>
      </c>
      <c r="F1375">
        <v>3322.2116700000001</v>
      </c>
      <c r="G1375">
        <v>23868866254</v>
      </c>
    </row>
    <row r="1376" spans="1:7">
      <c r="A1376" s="1">
        <v>44422</v>
      </c>
      <c r="B1376">
        <v>3322.7626949999999</v>
      </c>
      <c r="C1376">
        <v>3329.2810060000002</v>
      </c>
      <c r="D1376">
        <v>3214.5197750000002</v>
      </c>
      <c r="E1376">
        <v>3265.4433589999999</v>
      </c>
      <c r="F1376">
        <v>3265.4433589999999</v>
      </c>
      <c r="G1376">
        <v>19860862133</v>
      </c>
    </row>
    <row r="1377" spans="1:7">
      <c r="A1377" s="1">
        <v>44423</v>
      </c>
      <c r="B1377">
        <v>3266.2761230000001</v>
      </c>
      <c r="C1377">
        <v>3320.0842290000001</v>
      </c>
      <c r="D1377">
        <v>3117.7917480000001</v>
      </c>
      <c r="E1377">
        <v>3310.5041500000002</v>
      </c>
      <c r="F1377">
        <v>3310.5041500000002</v>
      </c>
      <c r="G1377">
        <v>22166205051</v>
      </c>
    </row>
    <row r="1378" spans="1:7">
      <c r="A1378" s="1">
        <v>44424</v>
      </c>
      <c r="B1378">
        <v>3309.4221189999998</v>
      </c>
      <c r="C1378">
        <v>3333.9948730000001</v>
      </c>
      <c r="D1378">
        <v>3139.7785640000002</v>
      </c>
      <c r="E1378">
        <v>3156.5095209999999</v>
      </c>
      <c r="F1378">
        <v>3156.5095209999999</v>
      </c>
      <c r="G1378">
        <v>23080039949</v>
      </c>
    </row>
    <row r="1379" spans="1:7">
      <c r="A1379" s="1">
        <v>44425</v>
      </c>
      <c r="B1379">
        <v>3149.3803710000002</v>
      </c>
      <c r="C1379">
        <v>3288.8127439999998</v>
      </c>
      <c r="D1379">
        <v>2996.4682619999999</v>
      </c>
      <c r="E1379">
        <v>3014.8459469999998</v>
      </c>
      <c r="F1379">
        <v>3014.8459469999998</v>
      </c>
      <c r="G1379">
        <v>25509056745</v>
      </c>
    </row>
    <row r="1380" spans="1:7">
      <c r="A1380" s="1">
        <v>44426</v>
      </c>
      <c r="B1380">
        <v>3011.9636230000001</v>
      </c>
      <c r="C1380">
        <v>3124.9760740000002</v>
      </c>
      <c r="D1380">
        <v>2959.0283199999999</v>
      </c>
      <c r="E1380">
        <v>3020.0898440000001</v>
      </c>
      <c r="F1380">
        <v>3020.0898440000001</v>
      </c>
      <c r="G1380">
        <v>21539248425</v>
      </c>
    </row>
    <row r="1381" spans="1:7">
      <c r="A1381" s="1">
        <v>44427</v>
      </c>
      <c r="B1381">
        <v>3019.126953</v>
      </c>
      <c r="C1381">
        <v>3184.435547</v>
      </c>
      <c r="D1381">
        <v>2963.1501459999999</v>
      </c>
      <c r="E1381">
        <v>3182.7021479999999</v>
      </c>
      <c r="F1381">
        <v>3182.7021479999999</v>
      </c>
      <c r="G1381">
        <v>19546290360</v>
      </c>
    </row>
    <row r="1382" spans="1:7">
      <c r="A1382" s="1">
        <v>44428</v>
      </c>
      <c r="B1382">
        <v>3182.1625979999999</v>
      </c>
      <c r="C1382">
        <v>3298.2465820000002</v>
      </c>
      <c r="D1382">
        <v>3178.10376</v>
      </c>
      <c r="E1382">
        <v>3286.9353030000002</v>
      </c>
      <c r="F1382">
        <v>3286.9353030000002</v>
      </c>
      <c r="G1382">
        <v>20885619828</v>
      </c>
    </row>
    <row r="1383" spans="1:7">
      <c r="A1383" s="1">
        <v>44429</v>
      </c>
      <c r="B1383">
        <v>3286.9316410000001</v>
      </c>
      <c r="C1383">
        <v>3307.3515630000002</v>
      </c>
      <c r="D1383">
        <v>3209.866211</v>
      </c>
      <c r="E1383">
        <v>3226.0839839999999</v>
      </c>
      <c r="F1383">
        <v>3226.0839839999999</v>
      </c>
      <c r="G1383">
        <v>18113977628</v>
      </c>
    </row>
    <row r="1384" spans="1:7">
      <c r="A1384" s="1">
        <v>44430</v>
      </c>
      <c r="B1384">
        <v>3226.2272950000001</v>
      </c>
      <c r="C1384">
        <v>3272.733154</v>
      </c>
      <c r="D1384">
        <v>3142.0070799999999</v>
      </c>
      <c r="E1384">
        <v>3242.1154790000001</v>
      </c>
      <c r="F1384">
        <v>3242.1154790000001</v>
      </c>
      <c r="G1384">
        <v>15983278460</v>
      </c>
    </row>
    <row r="1385" spans="1:7">
      <c r="A1385" s="1">
        <v>44431</v>
      </c>
      <c r="B1385">
        <v>3241.357422</v>
      </c>
      <c r="C1385">
        <v>3373.3842770000001</v>
      </c>
      <c r="D1385">
        <v>3235.851318</v>
      </c>
      <c r="E1385">
        <v>3319.2573240000002</v>
      </c>
      <c r="F1385">
        <v>3319.2573240000002</v>
      </c>
      <c r="G1385">
        <v>20511110509</v>
      </c>
    </row>
    <row r="1386" spans="1:7">
      <c r="A1386" s="1">
        <v>44432</v>
      </c>
      <c r="B1386">
        <v>3324.8554690000001</v>
      </c>
      <c r="C1386">
        <v>3358.688232</v>
      </c>
      <c r="D1386">
        <v>3154.1213379999999</v>
      </c>
      <c r="E1386">
        <v>3172.4562989999999</v>
      </c>
      <c r="F1386">
        <v>3172.4562989999999</v>
      </c>
      <c r="G1386">
        <v>20131028906</v>
      </c>
    </row>
    <row r="1387" spans="1:7">
      <c r="A1387" s="1">
        <v>44433</v>
      </c>
      <c r="B1387">
        <v>3174.2697750000002</v>
      </c>
      <c r="C1387">
        <v>3248.7272950000001</v>
      </c>
      <c r="D1387">
        <v>3086.11499</v>
      </c>
      <c r="E1387">
        <v>3224.9152829999998</v>
      </c>
      <c r="F1387">
        <v>3224.9152829999998</v>
      </c>
      <c r="G1387">
        <v>18902728235</v>
      </c>
    </row>
    <row r="1388" spans="1:7">
      <c r="A1388" s="1">
        <v>44434</v>
      </c>
      <c r="B1388">
        <v>3228.7473140000002</v>
      </c>
      <c r="C1388">
        <v>3249.6552729999999</v>
      </c>
      <c r="D1388">
        <v>3060.22876</v>
      </c>
      <c r="E1388">
        <v>3100.3254390000002</v>
      </c>
      <c r="F1388">
        <v>3100.3254390000002</v>
      </c>
      <c r="G1388">
        <v>17405668117</v>
      </c>
    </row>
    <row r="1389" spans="1:7">
      <c r="A1389" s="1">
        <v>44435</v>
      </c>
      <c r="B1389">
        <v>3096.4060060000002</v>
      </c>
      <c r="C1389">
        <v>3281.8405760000001</v>
      </c>
      <c r="D1389">
        <v>3064.485107</v>
      </c>
      <c r="E1389">
        <v>3270.6008299999999</v>
      </c>
      <c r="F1389">
        <v>3270.6008299999999</v>
      </c>
      <c r="G1389">
        <v>18489602004</v>
      </c>
    </row>
    <row r="1390" spans="1:7">
      <c r="A1390" s="1">
        <v>44436</v>
      </c>
      <c r="B1390">
        <v>3275.1044919999999</v>
      </c>
      <c r="C1390">
        <v>3284.8459469999998</v>
      </c>
      <c r="D1390">
        <v>3217.4035640000002</v>
      </c>
      <c r="E1390">
        <v>3244.4033199999999</v>
      </c>
      <c r="F1390">
        <v>3244.4033199999999</v>
      </c>
      <c r="G1390">
        <v>13709633698</v>
      </c>
    </row>
    <row r="1391" spans="1:7">
      <c r="A1391" s="1">
        <v>44437</v>
      </c>
      <c r="B1391">
        <v>3246.7709960000002</v>
      </c>
      <c r="C1391">
        <v>3283.235596</v>
      </c>
      <c r="D1391">
        <v>3158.8403320000002</v>
      </c>
      <c r="E1391">
        <v>3227.0026859999998</v>
      </c>
      <c r="F1391">
        <v>3227.0026859999998</v>
      </c>
      <c r="G1391">
        <v>13296586731</v>
      </c>
    </row>
    <row r="1392" spans="1:7">
      <c r="A1392" s="1">
        <v>44438</v>
      </c>
      <c r="B1392">
        <v>3227.1926269999999</v>
      </c>
      <c r="C1392">
        <v>3346.5810550000001</v>
      </c>
      <c r="D1392">
        <v>3151.4445799999999</v>
      </c>
      <c r="E1392">
        <v>3224.374268</v>
      </c>
      <c r="F1392">
        <v>3224.374268</v>
      </c>
      <c r="G1392">
        <v>19306924485</v>
      </c>
    </row>
    <row r="1393" spans="1:7">
      <c r="A1393" s="1">
        <v>44439</v>
      </c>
      <c r="B1393">
        <v>3227.758057</v>
      </c>
      <c r="C1393">
        <v>3466.9921880000002</v>
      </c>
      <c r="D1393">
        <v>3195.2165530000002</v>
      </c>
      <c r="E1393">
        <v>3433.7326659999999</v>
      </c>
      <c r="F1393">
        <v>3433.7326659999999</v>
      </c>
      <c r="G1393">
        <v>27280502987</v>
      </c>
    </row>
    <row r="1394" spans="1:7">
      <c r="A1394" s="1">
        <v>44440</v>
      </c>
      <c r="B1394">
        <v>3430.7624510000001</v>
      </c>
      <c r="C1394">
        <v>3836.867432</v>
      </c>
      <c r="D1394">
        <v>3387.4084469999998</v>
      </c>
      <c r="E1394">
        <v>3834.828125</v>
      </c>
      <c r="F1394">
        <v>3834.828125</v>
      </c>
      <c r="G1394">
        <v>30070890104</v>
      </c>
    </row>
    <row r="1395" spans="1:7">
      <c r="A1395" s="1">
        <v>44441</v>
      </c>
      <c r="B1395">
        <v>3825.0278320000002</v>
      </c>
      <c r="C1395">
        <v>3830.7114259999998</v>
      </c>
      <c r="D1395">
        <v>3726.7504880000001</v>
      </c>
      <c r="E1395">
        <v>3790.98999</v>
      </c>
      <c r="F1395">
        <v>3790.98999</v>
      </c>
      <c r="G1395">
        <v>24387397330</v>
      </c>
    </row>
    <row r="1396" spans="1:7">
      <c r="A1396" s="1">
        <v>44442</v>
      </c>
      <c r="B1396">
        <v>3787.4865719999998</v>
      </c>
      <c r="C1396">
        <v>4022.4692380000001</v>
      </c>
      <c r="D1396">
        <v>3712.6782229999999</v>
      </c>
      <c r="E1396">
        <v>3940.6147460000002</v>
      </c>
      <c r="F1396">
        <v>3940.6147460000002</v>
      </c>
      <c r="G1396">
        <v>26207765094</v>
      </c>
    </row>
    <row r="1397" spans="1:7">
      <c r="A1397" s="1">
        <v>44443</v>
      </c>
      <c r="B1397">
        <v>3937.9101559999999</v>
      </c>
      <c r="C1397">
        <v>3969.4487300000001</v>
      </c>
      <c r="D1397">
        <v>3837.9311520000001</v>
      </c>
      <c r="E1397">
        <v>3887.8283689999998</v>
      </c>
      <c r="F1397">
        <v>3887.8283689999998</v>
      </c>
      <c r="G1397">
        <v>20806963328</v>
      </c>
    </row>
    <row r="1398" spans="1:7">
      <c r="A1398" s="1">
        <v>44444</v>
      </c>
      <c r="B1398">
        <v>3886.3310550000001</v>
      </c>
      <c r="C1398">
        <v>3979.1865229999999</v>
      </c>
      <c r="D1398">
        <v>3838.4873050000001</v>
      </c>
      <c r="E1398">
        <v>3952.1335450000001</v>
      </c>
      <c r="F1398">
        <v>3952.1335450000001</v>
      </c>
      <c r="G1398">
        <v>18371468576</v>
      </c>
    </row>
    <row r="1399" spans="1:7">
      <c r="A1399" s="1">
        <v>44445</v>
      </c>
      <c r="B1399">
        <v>3951.5207519999999</v>
      </c>
      <c r="C1399">
        <v>3968.4265140000002</v>
      </c>
      <c r="D1399">
        <v>3868.994385</v>
      </c>
      <c r="E1399">
        <v>3928.3793949999999</v>
      </c>
      <c r="F1399">
        <v>3928.3793949999999</v>
      </c>
      <c r="G1399">
        <v>18674691198</v>
      </c>
    </row>
    <row r="1400" spans="1:7">
      <c r="A1400" s="1">
        <v>44446</v>
      </c>
      <c r="B1400">
        <v>3926.5275879999999</v>
      </c>
      <c r="C1400">
        <v>3945.3142090000001</v>
      </c>
      <c r="D1400">
        <v>3062.2224120000001</v>
      </c>
      <c r="E1400">
        <v>3426.3942870000001</v>
      </c>
      <c r="F1400">
        <v>3426.3942870000001</v>
      </c>
      <c r="G1400">
        <v>39131346397</v>
      </c>
    </row>
    <row r="1401" spans="1:7">
      <c r="A1401" s="1">
        <v>44447</v>
      </c>
      <c r="B1401">
        <v>3428.3781739999999</v>
      </c>
      <c r="C1401">
        <v>3559.1213379999999</v>
      </c>
      <c r="D1401">
        <v>3224.764893</v>
      </c>
      <c r="E1401">
        <v>3497.3151859999998</v>
      </c>
      <c r="F1401">
        <v>3497.3151859999998</v>
      </c>
      <c r="G1401">
        <v>31738430771</v>
      </c>
    </row>
    <row r="1402" spans="1:7">
      <c r="A1402" s="1">
        <v>44448</v>
      </c>
      <c r="B1402">
        <v>3452.5483399999998</v>
      </c>
      <c r="C1402">
        <v>3562.9926759999998</v>
      </c>
      <c r="D1402">
        <v>3400.5170899999998</v>
      </c>
      <c r="E1402">
        <v>3427.3400879999999</v>
      </c>
      <c r="F1402">
        <v>3427.3400879999999</v>
      </c>
      <c r="G1402">
        <v>24118055831</v>
      </c>
    </row>
    <row r="1403" spans="1:7">
      <c r="A1403" s="1">
        <v>44449</v>
      </c>
      <c r="B1403">
        <v>3425.5649410000001</v>
      </c>
      <c r="C1403">
        <v>3512.571289</v>
      </c>
      <c r="D1403">
        <v>3157.0590820000002</v>
      </c>
      <c r="E1403">
        <v>3211.5058589999999</v>
      </c>
      <c r="F1403">
        <v>3211.5058589999999</v>
      </c>
      <c r="G1403">
        <v>22355974097</v>
      </c>
    </row>
    <row r="1404" spans="1:7">
      <c r="A1404" s="1">
        <v>44450</v>
      </c>
      <c r="B1404">
        <v>3209.030518</v>
      </c>
      <c r="C1404">
        <v>3346.5263669999999</v>
      </c>
      <c r="D1404">
        <v>3208.961914</v>
      </c>
      <c r="E1404">
        <v>3270.2780760000001</v>
      </c>
      <c r="F1404">
        <v>3270.2780760000001</v>
      </c>
      <c r="G1404">
        <v>18627122934</v>
      </c>
    </row>
    <row r="1405" spans="1:7">
      <c r="A1405" s="1">
        <v>44451</v>
      </c>
      <c r="B1405">
        <v>3270.2917480000001</v>
      </c>
      <c r="C1405">
        <v>3462.4682619999999</v>
      </c>
      <c r="D1405">
        <v>3235.109375</v>
      </c>
      <c r="E1405">
        <v>3410.1345209999999</v>
      </c>
      <c r="F1405">
        <v>3410.1345209999999</v>
      </c>
      <c r="G1405">
        <v>16810411424</v>
      </c>
    </row>
    <row r="1406" spans="1:7">
      <c r="A1406" s="1">
        <v>44452</v>
      </c>
      <c r="B1406">
        <v>3407.4719239999999</v>
      </c>
      <c r="C1406">
        <v>3426.5021969999998</v>
      </c>
      <c r="D1406">
        <v>3121.5141600000002</v>
      </c>
      <c r="E1406">
        <v>3285.5117190000001</v>
      </c>
      <c r="F1406">
        <v>3285.5117190000001</v>
      </c>
      <c r="G1406">
        <v>22721552948</v>
      </c>
    </row>
    <row r="1407" spans="1:7">
      <c r="A1407" s="1">
        <v>44453</v>
      </c>
      <c r="B1407">
        <v>3286.3164059999999</v>
      </c>
      <c r="C1407">
        <v>3429.1696780000002</v>
      </c>
      <c r="D1407">
        <v>3273.6308589999999</v>
      </c>
      <c r="E1407">
        <v>3429.1696780000002</v>
      </c>
      <c r="F1407">
        <v>3429.1696780000002</v>
      </c>
      <c r="G1407">
        <v>19125420848</v>
      </c>
    </row>
    <row r="1408" spans="1:7">
      <c r="A1408" s="1">
        <v>44454</v>
      </c>
      <c r="B1408">
        <v>3431.2172850000002</v>
      </c>
      <c r="C1408">
        <v>3615.2827149999998</v>
      </c>
      <c r="D1408">
        <v>3365.913086</v>
      </c>
      <c r="E1408">
        <v>3615.2827149999998</v>
      </c>
      <c r="F1408">
        <v>3615.2827149999998</v>
      </c>
      <c r="G1408">
        <v>17548551804</v>
      </c>
    </row>
    <row r="1409" spans="1:7">
      <c r="A1409" s="1">
        <v>44455</v>
      </c>
      <c r="B1409">
        <v>3613.0737300000001</v>
      </c>
      <c r="C1409">
        <v>3673.3107909999999</v>
      </c>
      <c r="D1409">
        <v>3489.805664</v>
      </c>
      <c r="E1409">
        <v>3571.294922</v>
      </c>
      <c r="F1409">
        <v>3571.294922</v>
      </c>
      <c r="G1409">
        <v>20093903064</v>
      </c>
    </row>
    <row r="1410" spans="1:7">
      <c r="A1410" s="1">
        <v>44456</v>
      </c>
      <c r="B1410">
        <v>3569.568115</v>
      </c>
      <c r="C1410">
        <v>3589.3051759999998</v>
      </c>
      <c r="D1410">
        <v>3356.4499510000001</v>
      </c>
      <c r="E1410">
        <v>3398.538818</v>
      </c>
      <c r="F1410">
        <v>3398.538818</v>
      </c>
      <c r="G1410">
        <v>17722363229</v>
      </c>
    </row>
    <row r="1411" spans="1:7">
      <c r="A1411" s="1">
        <v>44457</v>
      </c>
      <c r="B1411">
        <v>3397.4228520000001</v>
      </c>
      <c r="C1411">
        <v>3540.8076169999999</v>
      </c>
      <c r="D1411">
        <v>3371.8923340000001</v>
      </c>
      <c r="E1411">
        <v>3432.0183109999998</v>
      </c>
      <c r="F1411">
        <v>3432.0183109999998</v>
      </c>
      <c r="G1411">
        <v>15995220233</v>
      </c>
    </row>
    <row r="1412" spans="1:7">
      <c r="A1412" s="1">
        <v>44458</v>
      </c>
      <c r="B1412">
        <v>3433.2878420000002</v>
      </c>
      <c r="C1412">
        <v>3448.3220209999999</v>
      </c>
      <c r="D1412">
        <v>3286.1723630000001</v>
      </c>
      <c r="E1412">
        <v>3329.4479980000001</v>
      </c>
      <c r="F1412">
        <v>3329.4479980000001</v>
      </c>
      <c r="G1412">
        <v>14257609743</v>
      </c>
    </row>
    <row r="1413" spans="1:7">
      <c r="A1413" s="1">
        <v>44459</v>
      </c>
      <c r="B1413">
        <v>3329.670654</v>
      </c>
      <c r="C1413">
        <v>3343.3254390000002</v>
      </c>
      <c r="D1413">
        <v>2940.8391109999998</v>
      </c>
      <c r="E1413">
        <v>2958.9934079999998</v>
      </c>
      <c r="F1413">
        <v>2958.9934079999998</v>
      </c>
      <c r="G1413">
        <v>27371684581</v>
      </c>
    </row>
    <row r="1414" spans="1:7">
      <c r="A1414" s="1">
        <v>44460</v>
      </c>
      <c r="B1414">
        <v>2977.310547</v>
      </c>
      <c r="C1414">
        <v>3101.69751</v>
      </c>
      <c r="D1414">
        <v>2676.407471</v>
      </c>
      <c r="E1414">
        <v>2764.4311520000001</v>
      </c>
      <c r="F1414">
        <v>2764.4311520000001</v>
      </c>
      <c r="G1414">
        <v>30405062665</v>
      </c>
    </row>
    <row r="1415" spans="1:7">
      <c r="A1415" s="1">
        <v>44461</v>
      </c>
      <c r="B1415">
        <v>2763.2092290000001</v>
      </c>
      <c r="C1415">
        <v>3089.0830080000001</v>
      </c>
      <c r="D1415">
        <v>2741.4406739999999</v>
      </c>
      <c r="E1415">
        <v>3077.8679200000001</v>
      </c>
      <c r="F1415">
        <v>3077.8679200000001</v>
      </c>
      <c r="G1415">
        <v>23742102645</v>
      </c>
    </row>
    <row r="1416" spans="1:7">
      <c r="A1416" s="1">
        <v>44462</v>
      </c>
      <c r="B1416">
        <v>3077.974365</v>
      </c>
      <c r="C1416">
        <v>3173.5446780000002</v>
      </c>
      <c r="D1416">
        <v>3038.0979000000002</v>
      </c>
      <c r="E1416">
        <v>3155.523682</v>
      </c>
      <c r="F1416">
        <v>3155.523682</v>
      </c>
      <c r="G1416">
        <v>18516291047</v>
      </c>
    </row>
    <row r="1417" spans="1:7">
      <c r="A1417" s="1">
        <v>44463</v>
      </c>
      <c r="B1417">
        <v>3154.5620119999999</v>
      </c>
      <c r="C1417">
        <v>3159.6440429999998</v>
      </c>
      <c r="D1417">
        <v>2747.3376459999999</v>
      </c>
      <c r="E1417">
        <v>2931.6691890000002</v>
      </c>
      <c r="F1417">
        <v>2931.6691890000002</v>
      </c>
      <c r="G1417">
        <v>25595422789</v>
      </c>
    </row>
    <row r="1418" spans="1:7">
      <c r="A1418" s="1">
        <v>44464</v>
      </c>
      <c r="B1418">
        <v>2930.8847660000001</v>
      </c>
      <c r="C1418">
        <v>2968.9946289999998</v>
      </c>
      <c r="D1418">
        <v>2818.9704590000001</v>
      </c>
      <c r="E1418">
        <v>2925.5656739999999</v>
      </c>
      <c r="F1418">
        <v>2925.5656739999999</v>
      </c>
      <c r="G1418">
        <v>18932786754</v>
      </c>
    </row>
    <row r="1419" spans="1:7">
      <c r="A1419" s="1">
        <v>44465</v>
      </c>
      <c r="B1419">
        <v>2926.343018</v>
      </c>
      <c r="C1419">
        <v>3114.857422</v>
      </c>
      <c r="D1419">
        <v>2744.5830080000001</v>
      </c>
      <c r="E1419">
        <v>3062.2653810000002</v>
      </c>
      <c r="F1419">
        <v>3062.2653810000002</v>
      </c>
      <c r="G1419">
        <v>21172766310</v>
      </c>
    </row>
    <row r="1420" spans="1:7">
      <c r="A1420" s="1">
        <v>44466</v>
      </c>
      <c r="B1420">
        <v>3065.8378910000001</v>
      </c>
      <c r="C1420">
        <v>3163.665039</v>
      </c>
      <c r="D1420">
        <v>2932.6928710000002</v>
      </c>
      <c r="E1420">
        <v>2934.1389159999999</v>
      </c>
      <c r="F1420">
        <v>2934.1389159999999</v>
      </c>
      <c r="G1420">
        <v>19164053681</v>
      </c>
    </row>
    <row r="1421" spans="1:7">
      <c r="A1421" s="1">
        <v>44467</v>
      </c>
      <c r="B1421">
        <v>2928.9633789999998</v>
      </c>
      <c r="C1421">
        <v>2970.7705080000001</v>
      </c>
      <c r="D1421">
        <v>2793.360596</v>
      </c>
      <c r="E1421">
        <v>2807.2966310000002</v>
      </c>
      <c r="F1421">
        <v>2807.2966310000002</v>
      </c>
      <c r="G1421">
        <v>16895079070</v>
      </c>
    </row>
    <row r="1422" spans="1:7">
      <c r="A1422" s="1">
        <v>44468</v>
      </c>
      <c r="B1422">
        <v>2809.297607</v>
      </c>
      <c r="C1422">
        <v>2946.8813479999999</v>
      </c>
      <c r="D1422">
        <v>2786.9882809999999</v>
      </c>
      <c r="E1422">
        <v>2853.1433109999998</v>
      </c>
      <c r="F1422">
        <v>2853.1433109999998</v>
      </c>
      <c r="G1422">
        <v>15763456158</v>
      </c>
    </row>
    <row r="1423" spans="1:7">
      <c r="A1423" s="1">
        <v>44469</v>
      </c>
      <c r="B1423">
        <v>2852.5588379999999</v>
      </c>
      <c r="C1423">
        <v>3046.5195309999999</v>
      </c>
      <c r="D1423">
        <v>2840.2895509999998</v>
      </c>
      <c r="E1423">
        <v>3001.6789549999999</v>
      </c>
      <c r="F1423">
        <v>3001.6789549999999</v>
      </c>
      <c r="G1423">
        <v>17661065099</v>
      </c>
    </row>
    <row r="1424" spans="1:7">
      <c r="A1424" s="1">
        <v>44470</v>
      </c>
      <c r="B1424">
        <v>3001.1293949999999</v>
      </c>
      <c r="C1424">
        <v>3329.8535160000001</v>
      </c>
      <c r="D1424">
        <v>2978.654297</v>
      </c>
      <c r="E1424">
        <v>3307.5161130000001</v>
      </c>
      <c r="F1424">
        <v>3307.5161130000001</v>
      </c>
      <c r="G1424">
        <v>22307625573</v>
      </c>
    </row>
    <row r="1425" spans="1:7">
      <c r="A1425" s="1">
        <v>44471</v>
      </c>
      <c r="B1425">
        <v>3308.8703609999998</v>
      </c>
      <c r="C1425">
        <v>3464.8374020000001</v>
      </c>
      <c r="D1425">
        <v>3260.0275879999999</v>
      </c>
      <c r="E1425">
        <v>3391.694336</v>
      </c>
      <c r="F1425">
        <v>3391.694336</v>
      </c>
      <c r="G1425">
        <v>19202671704</v>
      </c>
    </row>
    <row r="1426" spans="1:7">
      <c r="A1426" s="1">
        <v>44472</v>
      </c>
      <c r="B1426">
        <v>3390.767578</v>
      </c>
      <c r="C1426">
        <v>3484.6057129999999</v>
      </c>
      <c r="D1426">
        <v>3348.1201169999999</v>
      </c>
      <c r="E1426">
        <v>3418.358643</v>
      </c>
      <c r="F1426">
        <v>3418.358643</v>
      </c>
      <c r="G1426">
        <v>15516566862</v>
      </c>
    </row>
    <row r="1427" spans="1:7">
      <c r="A1427" s="1">
        <v>44473</v>
      </c>
      <c r="B1427">
        <v>3418.7763669999999</v>
      </c>
      <c r="C1427">
        <v>3434.7753910000001</v>
      </c>
      <c r="D1427">
        <v>3283.4487300000001</v>
      </c>
      <c r="E1427">
        <v>3380.0891109999998</v>
      </c>
      <c r="F1427">
        <v>3380.0891109999998</v>
      </c>
      <c r="G1427">
        <v>17747154101</v>
      </c>
    </row>
    <row r="1428" spans="1:7">
      <c r="A1428" s="1">
        <v>44474</v>
      </c>
      <c r="B1428">
        <v>3381.7844239999999</v>
      </c>
      <c r="C1428">
        <v>3541.4516600000002</v>
      </c>
      <c r="D1428">
        <v>3365.8176269999999</v>
      </c>
      <c r="E1428">
        <v>3518.5185550000001</v>
      </c>
      <c r="F1428">
        <v>3518.5185550000001</v>
      </c>
      <c r="G1428">
        <v>16632591670</v>
      </c>
    </row>
    <row r="1429" spans="1:7">
      <c r="A1429" s="1">
        <v>44475</v>
      </c>
      <c r="B1429">
        <v>3516.5703130000002</v>
      </c>
      <c r="C1429">
        <v>3622.5512699999999</v>
      </c>
      <c r="D1429">
        <v>3354.4697270000001</v>
      </c>
      <c r="E1429">
        <v>3580.5620119999999</v>
      </c>
      <c r="F1429">
        <v>3580.5620119999999</v>
      </c>
      <c r="G1429">
        <v>21855226591</v>
      </c>
    </row>
    <row r="1430" spans="1:7">
      <c r="A1430" s="1">
        <v>44476</v>
      </c>
      <c r="B1430">
        <v>3576.814453</v>
      </c>
      <c r="C1430">
        <v>3650.0131839999999</v>
      </c>
      <c r="D1430">
        <v>3479.9091800000001</v>
      </c>
      <c r="E1430">
        <v>3587.9748540000001</v>
      </c>
      <c r="F1430">
        <v>3587.9748540000001</v>
      </c>
      <c r="G1430">
        <v>19090322927</v>
      </c>
    </row>
    <row r="1431" spans="1:7">
      <c r="A1431" s="1">
        <v>44477</v>
      </c>
      <c r="B1431">
        <v>3587.8327640000002</v>
      </c>
      <c r="C1431">
        <v>3667.9575199999999</v>
      </c>
      <c r="D1431">
        <v>3547.828125</v>
      </c>
      <c r="E1431">
        <v>3563.7592770000001</v>
      </c>
      <c r="F1431">
        <v>3563.7592770000001</v>
      </c>
      <c r="G1431">
        <v>16222029488</v>
      </c>
    </row>
    <row r="1432" spans="1:7">
      <c r="A1432" s="1">
        <v>44478</v>
      </c>
      <c r="B1432">
        <v>3559.9978030000002</v>
      </c>
      <c r="C1432">
        <v>3628.2373050000001</v>
      </c>
      <c r="D1432">
        <v>3544.6403810000002</v>
      </c>
      <c r="E1432">
        <v>3575.716797</v>
      </c>
      <c r="F1432">
        <v>3575.716797</v>
      </c>
      <c r="G1432">
        <v>12707036942</v>
      </c>
    </row>
    <row r="1433" spans="1:7">
      <c r="A1433" s="1">
        <v>44479</v>
      </c>
      <c r="B1433">
        <v>3575.0205080000001</v>
      </c>
      <c r="C1433">
        <v>3603.2448730000001</v>
      </c>
      <c r="D1433">
        <v>3414.9709469999998</v>
      </c>
      <c r="E1433">
        <v>3425.8527829999998</v>
      </c>
      <c r="F1433">
        <v>3425.8527829999998</v>
      </c>
      <c r="G1433">
        <v>16171746693</v>
      </c>
    </row>
    <row r="1434" spans="1:7">
      <c r="A1434" s="1">
        <v>44480</v>
      </c>
      <c r="B1434">
        <v>3419.726807</v>
      </c>
      <c r="C1434">
        <v>3622.2895509999998</v>
      </c>
      <c r="D1434">
        <v>3385.7617190000001</v>
      </c>
      <c r="E1434">
        <v>3545.3540039999998</v>
      </c>
      <c r="F1434">
        <v>3545.3540039999998</v>
      </c>
      <c r="G1434">
        <v>18579189588</v>
      </c>
    </row>
    <row r="1435" spans="1:7">
      <c r="A1435" s="1">
        <v>44481</v>
      </c>
      <c r="B1435">
        <v>3546.4777829999998</v>
      </c>
      <c r="C1435">
        <v>3546.4777829999998</v>
      </c>
      <c r="D1435">
        <v>3407.338135</v>
      </c>
      <c r="E1435">
        <v>3492.5732419999999</v>
      </c>
      <c r="F1435">
        <v>3492.5732419999999</v>
      </c>
      <c r="G1435">
        <v>18109578443</v>
      </c>
    </row>
    <row r="1436" spans="1:7">
      <c r="A1436" s="1">
        <v>44482</v>
      </c>
      <c r="B1436">
        <v>3492.7536620000001</v>
      </c>
      <c r="C1436">
        <v>3607.7416990000002</v>
      </c>
      <c r="D1436">
        <v>3417.6020509999998</v>
      </c>
      <c r="E1436">
        <v>3606.2016600000002</v>
      </c>
      <c r="F1436">
        <v>3606.2016600000002</v>
      </c>
      <c r="G1436">
        <v>16211275589</v>
      </c>
    </row>
    <row r="1437" spans="1:7">
      <c r="A1437" s="1">
        <v>44483</v>
      </c>
      <c r="B1437">
        <v>3604.9589839999999</v>
      </c>
      <c r="C1437">
        <v>3819.2585450000001</v>
      </c>
      <c r="D1437">
        <v>3590.2751459999999</v>
      </c>
      <c r="E1437">
        <v>3786.0141600000002</v>
      </c>
      <c r="F1437">
        <v>3786.0141600000002</v>
      </c>
      <c r="G1437">
        <v>19443499909</v>
      </c>
    </row>
    <row r="1438" spans="1:7">
      <c r="A1438" s="1">
        <v>44484</v>
      </c>
      <c r="B1438">
        <v>3790.154297</v>
      </c>
      <c r="C1438">
        <v>3895.4663089999999</v>
      </c>
      <c r="D1438">
        <v>3735.3635250000002</v>
      </c>
      <c r="E1438">
        <v>3862.6347660000001</v>
      </c>
      <c r="F1438">
        <v>3862.6347660000001</v>
      </c>
      <c r="G1438">
        <v>20966841512</v>
      </c>
    </row>
    <row r="1439" spans="1:7">
      <c r="A1439" s="1">
        <v>44485</v>
      </c>
      <c r="B1439">
        <v>3865.6665039999998</v>
      </c>
      <c r="C1439">
        <v>3962.453125</v>
      </c>
      <c r="D1439">
        <v>3805.8859859999998</v>
      </c>
      <c r="E1439">
        <v>3830.3820799999999</v>
      </c>
      <c r="F1439">
        <v>3830.3820799999999</v>
      </c>
      <c r="G1439">
        <v>16578095629</v>
      </c>
    </row>
    <row r="1440" spans="1:7">
      <c r="A1440" s="1">
        <v>44486</v>
      </c>
      <c r="B1440">
        <v>3829.8588869999999</v>
      </c>
      <c r="C1440">
        <v>3914.8979490000002</v>
      </c>
      <c r="D1440">
        <v>3660.7233890000002</v>
      </c>
      <c r="E1440">
        <v>3847.1044919999999</v>
      </c>
      <c r="F1440">
        <v>3847.1044919999999</v>
      </c>
      <c r="G1440">
        <v>15908090346</v>
      </c>
    </row>
    <row r="1441" spans="1:7">
      <c r="A1441" s="1">
        <v>44487</v>
      </c>
      <c r="B1441">
        <v>3847.7299800000001</v>
      </c>
      <c r="C1441">
        <v>3888.2092290000001</v>
      </c>
      <c r="D1441">
        <v>3686.7504880000001</v>
      </c>
      <c r="E1441">
        <v>3748.7602539999998</v>
      </c>
      <c r="F1441">
        <v>3748.7602539999998</v>
      </c>
      <c r="G1441">
        <v>17386204158</v>
      </c>
    </row>
    <row r="1442" spans="1:7">
      <c r="A1442" s="1">
        <v>44488</v>
      </c>
      <c r="B1442">
        <v>3747.1628420000002</v>
      </c>
      <c r="C1442">
        <v>3883.928711</v>
      </c>
      <c r="D1442">
        <v>3736.7802729999999</v>
      </c>
      <c r="E1442">
        <v>3877.6508789999998</v>
      </c>
      <c r="F1442">
        <v>3877.6508789999998</v>
      </c>
      <c r="G1442">
        <v>15998757133</v>
      </c>
    </row>
    <row r="1443" spans="1:7">
      <c r="A1443" s="1">
        <v>44489</v>
      </c>
      <c r="B1443">
        <v>3877.7309570000002</v>
      </c>
      <c r="C1443">
        <v>4167.4721680000002</v>
      </c>
      <c r="D1443">
        <v>3833.288086</v>
      </c>
      <c r="E1443">
        <v>4155.9921880000002</v>
      </c>
      <c r="F1443">
        <v>4155.9921880000002</v>
      </c>
      <c r="G1443">
        <v>20338319988</v>
      </c>
    </row>
    <row r="1444" spans="1:7">
      <c r="A1444" s="1">
        <v>44490</v>
      </c>
      <c r="B1444">
        <v>4161.7133789999998</v>
      </c>
      <c r="C1444">
        <v>4366.0883789999998</v>
      </c>
      <c r="D1444">
        <v>4032.4838869999999</v>
      </c>
      <c r="E1444">
        <v>4054.3227539999998</v>
      </c>
      <c r="F1444">
        <v>4054.3227539999998</v>
      </c>
      <c r="G1444">
        <v>28220661820</v>
      </c>
    </row>
    <row r="1445" spans="1:7">
      <c r="A1445" s="1">
        <v>44491</v>
      </c>
      <c r="B1445">
        <v>4055.6865229999999</v>
      </c>
      <c r="C1445">
        <v>4162.9755859999996</v>
      </c>
      <c r="D1445">
        <v>3908.3403320000002</v>
      </c>
      <c r="E1445">
        <v>3970.181885</v>
      </c>
      <c r="F1445">
        <v>3970.181885</v>
      </c>
      <c r="G1445">
        <v>19432937968</v>
      </c>
    </row>
    <row r="1446" spans="1:7">
      <c r="A1446" s="1">
        <v>44492</v>
      </c>
      <c r="B1446">
        <v>3971.3564449999999</v>
      </c>
      <c r="C1446">
        <v>4171.6635740000002</v>
      </c>
      <c r="D1446">
        <v>3944.631836</v>
      </c>
      <c r="E1446">
        <v>4171.6635740000002</v>
      </c>
      <c r="F1446">
        <v>4171.6635740000002</v>
      </c>
      <c r="G1446">
        <v>14781537792</v>
      </c>
    </row>
    <row r="1447" spans="1:7">
      <c r="A1447" s="1">
        <v>44493</v>
      </c>
      <c r="B1447">
        <v>4171.8559569999998</v>
      </c>
      <c r="C1447">
        <v>4185.7294920000004</v>
      </c>
      <c r="D1447">
        <v>3967.1203609999998</v>
      </c>
      <c r="E1447">
        <v>4087.9030760000001</v>
      </c>
      <c r="F1447">
        <v>4087.9030760000001</v>
      </c>
      <c r="G1447">
        <v>14978083638</v>
      </c>
    </row>
    <row r="1448" spans="1:7">
      <c r="A1448" s="1">
        <v>44494</v>
      </c>
      <c r="B1448">
        <v>4084.4257809999999</v>
      </c>
      <c r="C1448">
        <v>4236.6669920000004</v>
      </c>
      <c r="D1448">
        <v>4072.0346679999998</v>
      </c>
      <c r="E1448">
        <v>4217.876953</v>
      </c>
      <c r="F1448">
        <v>4217.876953</v>
      </c>
      <c r="G1448">
        <v>15995727040</v>
      </c>
    </row>
    <row r="1449" spans="1:7">
      <c r="A1449" s="1">
        <v>44495</v>
      </c>
      <c r="B1449">
        <v>4217.3378910000001</v>
      </c>
      <c r="C1449">
        <v>4289.1313479999999</v>
      </c>
      <c r="D1449">
        <v>4106.8237300000001</v>
      </c>
      <c r="E1449">
        <v>4131.1020509999998</v>
      </c>
      <c r="F1449">
        <v>4131.1020509999998</v>
      </c>
      <c r="G1449">
        <v>17157714562</v>
      </c>
    </row>
    <row r="1450" spans="1:7">
      <c r="A1450" s="1">
        <v>44496</v>
      </c>
      <c r="B1450">
        <v>4132.1733400000003</v>
      </c>
      <c r="C1450">
        <v>4299.1528319999998</v>
      </c>
      <c r="D1450">
        <v>3930.2573240000002</v>
      </c>
      <c r="E1450">
        <v>3930.2573240000002</v>
      </c>
      <c r="F1450">
        <v>3930.2573240000002</v>
      </c>
      <c r="G1450">
        <v>26219530404</v>
      </c>
    </row>
    <row r="1451" spans="1:7">
      <c r="A1451" s="1">
        <v>44497</v>
      </c>
      <c r="B1451">
        <v>3924.8154300000001</v>
      </c>
      <c r="C1451">
        <v>4293.1508789999998</v>
      </c>
      <c r="D1451">
        <v>3905.7060550000001</v>
      </c>
      <c r="E1451">
        <v>4287.3188479999999</v>
      </c>
      <c r="F1451">
        <v>4287.3188479999999</v>
      </c>
      <c r="G1451">
        <v>25958154575</v>
      </c>
    </row>
    <row r="1452" spans="1:7">
      <c r="A1452" s="1">
        <v>44498</v>
      </c>
      <c r="B1452">
        <v>4288.6865230000003</v>
      </c>
      <c r="C1452">
        <v>4455.7353519999997</v>
      </c>
      <c r="D1452">
        <v>4271.7075199999999</v>
      </c>
      <c r="E1452">
        <v>4414.7465819999998</v>
      </c>
      <c r="F1452">
        <v>4414.7465819999998</v>
      </c>
      <c r="G1452">
        <v>22967641914</v>
      </c>
    </row>
    <row r="1453" spans="1:7">
      <c r="A1453" s="1">
        <v>44499</v>
      </c>
      <c r="B1453">
        <v>4414.2436520000001</v>
      </c>
      <c r="C1453">
        <v>4426.8486329999996</v>
      </c>
      <c r="D1453">
        <v>4252.4941410000001</v>
      </c>
      <c r="E1453">
        <v>4325.6503910000001</v>
      </c>
      <c r="F1453">
        <v>4325.6503910000001</v>
      </c>
      <c r="G1453">
        <v>14615490626</v>
      </c>
    </row>
    <row r="1454" spans="1:7">
      <c r="A1454" s="1">
        <v>44500</v>
      </c>
      <c r="B1454">
        <v>4322.7441410000001</v>
      </c>
      <c r="C1454">
        <v>4394.4497069999998</v>
      </c>
      <c r="D1454">
        <v>4179.0161129999997</v>
      </c>
      <c r="E1454">
        <v>4288.0742190000001</v>
      </c>
      <c r="F1454">
        <v>4288.0742190000001</v>
      </c>
      <c r="G1454">
        <v>17498160238</v>
      </c>
    </row>
    <row r="1455" spans="1:7">
      <c r="A1455" s="1">
        <v>44501</v>
      </c>
      <c r="B1455">
        <v>4288.2172849999997</v>
      </c>
      <c r="C1455">
        <v>4377.3222660000001</v>
      </c>
      <c r="D1455">
        <v>4160.966797</v>
      </c>
      <c r="E1455">
        <v>4324.626953</v>
      </c>
      <c r="F1455">
        <v>4324.626953</v>
      </c>
      <c r="G1455">
        <v>17985288261</v>
      </c>
    </row>
    <row r="1456" spans="1:7">
      <c r="A1456" s="1">
        <v>44502</v>
      </c>
      <c r="B1456">
        <v>4322.5009769999997</v>
      </c>
      <c r="C1456">
        <v>4599.9482420000004</v>
      </c>
      <c r="D1456">
        <v>4288.6865230000003</v>
      </c>
      <c r="E1456">
        <v>4584.798828</v>
      </c>
      <c r="F1456">
        <v>4584.798828</v>
      </c>
      <c r="G1456">
        <v>20794448222</v>
      </c>
    </row>
    <row r="1457" spans="1:7">
      <c r="A1457" s="1">
        <v>44503</v>
      </c>
      <c r="B1457">
        <v>4589.6845700000003</v>
      </c>
      <c r="C1457">
        <v>4664.9101559999999</v>
      </c>
      <c r="D1457">
        <v>4462.9760740000002</v>
      </c>
      <c r="E1457">
        <v>4607.1938479999999</v>
      </c>
      <c r="F1457">
        <v>4607.1938479999999</v>
      </c>
      <c r="G1457">
        <v>21220463155</v>
      </c>
    </row>
    <row r="1458" spans="1:7">
      <c r="A1458" s="1">
        <v>44504</v>
      </c>
      <c r="B1458">
        <v>4604.6787109999996</v>
      </c>
      <c r="C1458">
        <v>4606.5161129999997</v>
      </c>
      <c r="D1458">
        <v>4426.6225590000004</v>
      </c>
      <c r="E1458">
        <v>4537.3242190000001</v>
      </c>
      <c r="F1458">
        <v>4537.3242190000001</v>
      </c>
      <c r="G1458">
        <v>18415244464</v>
      </c>
    </row>
    <row r="1459" spans="1:7">
      <c r="A1459" s="1">
        <v>44505</v>
      </c>
      <c r="B1459">
        <v>4537.4233400000003</v>
      </c>
      <c r="C1459">
        <v>4570.8959960000002</v>
      </c>
      <c r="D1459">
        <v>4447.4873049999997</v>
      </c>
      <c r="E1459">
        <v>4486.2431640000004</v>
      </c>
      <c r="F1459">
        <v>4486.2431640000004</v>
      </c>
      <c r="G1459">
        <v>15086003586</v>
      </c>
    </row>
    <row r="1460" spans="1:7">
      <c r="A1460" s="1">
        <v>44506</v>
      </c>
      <c r="B1460">
        <v>4482.6479490000002</v>
      </c>
      <c r="C1460">
        <v>4530.9970700000003</v>
      </c>
      <c r="D1460">
        <v>4334.9736329999996</v>
      </c>
      <c r="E1460">
        <v>4521.5810549999997</v>
      </c>
      <c r="F1460">
        <v>4521.5810549999997</v>
      </c>
      <c r="G1460">
        <v>14429076700</v>
      </c>
    </row>
    <row r="1461" spans="1:7">
      <c r="A1461" s="1">
        <v>44507</v>
      </c>
      <c r="B1461">
        <v>4523.9819340000004</v>
      </c>
      <c r="C1461">
        <v>4640.921875</v>
      </c>
      <c r="D1461">
        <v>4510.984375</v>
      </c>
      <c r="E1461">
        <v>4620.5546880000002</v>
      </c>
      <c r="F1461">
        <v>4620.5546880000002</v>
      </c>
      <c r="G1461">
        <v>13541376033</v>
      </c>
    </row>
    <row r="1462" spans="1:7">
      <c r="A1462" s="1">
        <v>44508</v>
      </c>
      <c r="B1462">
        <v>4619.6494140000004</v>
      </c>
      <c r="C1462">
        <v>4822.3632809999999</v>
      </c>
      <c r="D1462">
        <v>4619.6494140000004</v>
      </c>
      <c r="E1462">
        <v>4812.0874020000001</v>
      </c>
      <c r="F1462">
        <v>4812.0874020000001</v>
      </c>
      <c r="G1462">
        <v>19290896267</v>
      </c>
    </row>
    <row r="1463" spans="1:7">
      <c r="A1463" s="1">
        <v>44509</v>
      </c>
      <c r="B1463">
        <v>4810.0712890000004</v>
      </c>
      <c r="C1463">
        <v>4837.5893550000001</v>
      </c>
      <c r="D1463">
        <v>4718.0390630000002</v>
      </c>
      <c r="E1463">
        <v>4735.0688479999999</v>
      </c>
      <c r="F1463">
        <v>4735.0688479999999</v>
      </c>
      <c r="G1463">
        <v>20834172627</v>
      </c>
    </row>
    <row r="1464" spans="1:7">
      <c r="A1464" s="1">
        <v>44510</v>
      </c>
      <c r="B1464">
        <v>4733.3627930000002</v>
      </c>
      <c r="C1464">
        <v>4859.5029299999997</v>
      </c>
      <c r="D1464">
        <v>4485.0932620000003</v>
      </c>
      <c r="E1464">
        <v>4636.1743159999996</v>
      </c>
      <c r="F1464">
        <v>4636.1743159999996</v>
      </c>
      <c r="G1464">
        <v>22748160545</v>
      </c>
    </row>
    <row r="1465" spans="1:7">
      <c r="A1465" s="1">
        <v>44511</v>
      </c>
      <c r="B1465">
        <v>4635.4536129999997</v>
      </c>
      <c r="C1465">
        <v>4778.0590819999998</v>
      </c>
      <c r="D1465">
        <v>4580.9902339999999</v>
      </c>
      <c r="E1465">
        <v>4730.3842770000001</v>
      </c>
      <c r="F1465">
        <v>4730.3842770000001</v>
      </c>
      <c r="G1465">
        <v>17933201129</v>
      </c>
    </row>
    <row r="1466" spans="1:7">
      <c r="A1466" s="1">
        <v>44512</v>
      </c>
      <c r="B1466">
        <v>4724.3066410000001</v>
      </c>
      <c r="C1466">
        <v>4808.7387699999999</v>
      </c>
      <c r="D1466">
        <v>4510.9204099999997</v>
      </c>
      <c r="E1466">
        <v>4667.1152339999999</v>
      </c>
      <c r="F1466">
        <v>4667.1152339999999</v>
      </c>
      <c r="G1466">
        <v>18316060208</v>
      </c>
    </row>
    <row r="1467" spans="1:7">
      <c r="A1467" s="1">
        <v>44513</v>
      </c>
      <c r="B1467">
        <v>4666.7192379999997</v>
      </c>
      <c r="C1467">
        <v>4702.1152339999999</v>
      </c>
      <c r="D1467">
        <v>4582.1806640000004</v>
      </c>
      <c r="E1467">
        <v>4651.4604490000002</v>
      </c>
      <c r="F1467">
        <v>4651.4604490000002</v>
      </c>
      <c r="G1467">
        <v>14457436261</v>
      </c>
    </row>
    <row r="1468" spans="1:7">
      <c r="A1468" s="1">
        <v>44514</v>
      </c>
      <c r="B1468">
        <v>4648.6328130000002</v>
      </c>
      <c r="C1468">
        <v>4689.8427730000003</v>
      </c>
      <c r="D1468">
        <v>4516.935547</v>
      </c>
      <c r="E1468">
        <v>4626.3588870000003</v>
      </c>
      <c r="F1468">
        <v>4626.3588870000003</v>
      </c>
      <c r="G1468">
        <v>12172962219</v>
      </c>
    </row>
    <row r="1469" spans="1:7">
      <c r="A1469" s="1">
        <v>44515</v>
      </c>
      <c r="B1469">
        <v>4627.0908200000003</v>
      </c>
      <c r="C1469">
        <v>4764.6362300000001</v>
      </c>
      <c r="D1469">
        <v>4546.5991210000002</v>
      </c>
      <c r="E1469">
        <v>4557.5039059999999</v>
      </c>
      <c r="F1469">
        <v>4557.5039059999999</v>
      </c>
      <c r="G1469">
        <v>16275851299</v>
      </c>
    </row>
    <row r="1470" spans="1:7">
      <c r="A1470" s="1">
        <v>44516</v>
      </c>
      <c r="B1470">
        <v>4570.4780270000001</v>
      </c>
      <c r="C1470">
        <v>4891.7045900000003</v>
      </c>
      <c r="D1470">
        <v>4144.3349609999996</v>
      </c>
      <c r="E1470">
        <v>4216.3652339999999</v>
      </c>
      <c r="F1470">
        <v>4216.3652339999999</v>
      </c>
      <c r="G1470">
        <v>27417502801</v>
      </c>
    </row>
    <row r="1471" spans="1:7">
      <c r="A1471" s="1">
        <v>44517</v>
      </c>
      <c r="B1471">
        <v>4213.9106449999999</v>
      </c>
      <c r="C1471">
        <v>4300.3066410000001</v>
      </c>
      <c r="D1471">
        <v>4107.1259769999997</v>
      </c>
      <c r="E1471">
        <v>4287.59375</v>
      </c>
      <c r="F1471">
        <v>4287.59375</v>
      </c>
      <c r="G1471">
        <v>22183461850</v>
      </c>
    </row>
    <row r="1472" spans="1:7">
      <c r="A1472" s="1">
        <v>44518</v>
      </c>
      <c r="B1472">
        <v>4287.8022460000002</v>
      </c>
      <c r="C1472">
        <v>4343.5571289999998</v>
      </c>
      <c r="D1472">
        <v>3959.2277829999998</v>
      </c>
      <c r="E1472">
        <v>4000.6508789999998</v>
      </c>
      <c r="F1472">
        <v>4000.6508789999998</v>
      </c>
      <c r="G1472">
        <v>21383250893</v>
      </c>
    </row>
    <row r="1473" spans="1:7">
      <c r="A1473" s="1">
        <v>44519</v>
      </c>
      <c r="B1473">
        <v>3995.7294919999999</v>
      </c>
      <c r="C1473">
        <v>4311.7138670000004</v>
      </c>
      <c r="D1473">
        <v>3982.9174800000001</v>
      </c>
      <c r="E1473">
        <v>4298.3066410000001</v>
      </c>
      <c r="F1473">
        <v>4298.3066410000001</v>
      </c>
      <c r="G1473">
        <v>20626269711</v>
      </c>
    </row>
    <row r="1474" spans="1:7">
      <c r="A1474" s="1">
        <v>44520</v>
      </c>
      <c r="B1474">
        <v>4298.3505859999996</v>
      </c>
      <c r="C1474">
        <v>4434.3881840000004</v>
      </c>
      <c r="D1474">
        <v>4209.2426759999998</v>
      </c>
      <c r="E1474">
        <v>4409.9311520000001</v>
      </c>
      <c r="F1474">
        <v>4409.9311520000001</v>
      </c>
      <c r="G1474">
        <v>15448261277</v>
      </c>
    </row>
    <row r="1475" spans="1:7">
      <c r="A1475" s="1">
        <v>44521</v>
      </c>
      <c r="B1475">
        <v>4412.1953130000002</v>
      </c>
      <c r="C1475">
        <v>4422.4916990000002</v>
      </c>
      <c r="D1475">
        <v>4255.455078</v>
      </c>
      <c r="E1475">
        <v>4269.7329099999997</v>
      </c>
      <c r="F1475">
        <v>4269.7329099999997</v>
      </c>
      <c r="G1475">
        <v>14094831413</v>
      </c>
    </row>
    <row r="1476" spans="1:7">
      <c r="A1476" s="1">
        <v>44522</v>
      </c>
      <c r="B1476">
        <v>4266.5092770000001</v>
      </c>
      <c r="C1476">
        <v>4302.0229490000002</v>
      </c>
      <c r="D1476">
        <v>4033.5722660000001</v>
      </c>
      <c r="E1476">
        <v>4088.4577640000002</v>
      </c>
      <c r="F1476">
        <v>4088.4577640000002</v>
      </c>
      <c r="G1476">
        <v>19752218877</v>
      </c>
    </row>
    <row r="1477" spans="1:7">
      <c r="A1477" s="1">
        <v>44523</v>
      </c>
      <c r="B1477">
        <v>4089.6804200000001</v>
      </c>
      <c r="C1477">
        <v>4385.4833980000003</v>
      </c>
      <c r="D1477">
        <v>4069.7666020000001</v>
      </c>
      <c r="E1477">
        <v>4340.763672</v>
      </c>
      <c r="F1477">
        <v>4340.763672</v>
      </c>
      <c r="G1477">
        <v>22133497059</v>
      </c>
    </row>
    <row r="1478" spans="1:7">
      <c r="A1478" s="1">
        <v>44524</v>
      </c>
      <c r="B1478">
        <v>4340.0361329999996</v>
      </c>
      <c r="C1478">
        <v>4376.8759769999997</v>
      </c>
      <c r="D1478">
        <v>4176.1835940000001</v>
      </c>
      <c r="E1478">
        <v>4239.9814450000003</v>
      </c>
      <c r="F1478">
        <v>4239.9814450000003</v>
      </c>
      <c r="G1478">
        <v>21838037128</v>
      </c>
    </row>
    <row r="1479" spans="1:7">
      <c r="A1479" s="1">
        <v>44525</v>
      </c>
      <c r="B1479">
        <v>4271.3945309999999</v>
      </c>
      <c r="C1479">
        <v>4550.5180659999996</v>
      </c>
      <c r="D1479">
        <v>4249.7744140000004</v>
      </c>
      <c r="E1479">
        <v>4274.7431640000004</v>
      </c>
      <c r="F1479">
        <v>4274.7431640000004</v>
      </c>
      <c r="G1479">
        <v>18705358318</v>
      </c>
    </row>
    <row r="1480" spans="1:7">
      <c r="A1480" s="1">
        <v>44526</v>
      </c>
      <c r="B1480">
        <v>4522.2089839999999</v>
      </c>
      <c r="C1480">
        <v>4550.8422849999997</v>
      </c>
      <c r="D1480">
        <v>3933.5065920000002</v>
      </c>
      <c r="E1480">
        <v>4030.9089359999998</v>
      </c>
      <c r="F1480">
        <v>4030.9089359999998</v>
      </c>
      <c r="G1480">
        <v>26281795488</v>
      </c>
    </row>
    <row r="1481" spans="1:7">
      <c r="A1481" s="1">
        <v>44527</v>
      </c>
      <c r="B1481">
        <v>4042.9990229999999</v>
      </c>
      <c r="C1481">
        <v>4187.6840819999998</v>
      </c>
      <c r="D1481">
        <v>4033.5139159999999</v>
      </c>
      <c r="E1481">
        <v>4096.9121089999999</v>
      </c>
      <c r="F1481">
        <v>4096.9121089999999</v>
      </c>
      <c r="G1481">
        <v>16515693874</v>
      </c>
    </row>
    <row r="1482" spans="1:7">
      <c r="A1482" s="1">
        <v>44528</v>
      </c>
      <c r="B1482">
        <v>4101.6489259999998</v>
      </c>
      <c r="C1482">
        <v>4297.9165039999998</v>
      </c>
      <c r="D1482">
        <v>3989.969971</v>
      </c>
      <c r="E1482">
        <v>4294.4536129999997</v>
      </c>
      <c r="F1482">
        <v>4294.4536129999997</v>
      </c>
      <c r="G1482">
        <v>15953126340</v>
      </c>
    </row>
    <row r="1483" spans="1:7">
      <c r="A1483" s="1">
        <v>44529</v>
      </c>
      <c r="B1483">
        <v>4296.9467770000001</v>
      </c>
      <c r="C1483">
        <v>4460.8486329999996</v>
      </c>
      <c r="D1483">
        <v>4284.5048829999996</v>
      </c>
      <c r="E1483">
        <v>4445.1049800000001</v>
      </c>
      <c r="F1483">
        <v>4445.1049800000001</v>
      </c>
      <c r="G1483">
        <v>19086475837</v>
      </c>
    </row>
    <row r="1484" spans="1:7">
      <c r="A1484" s="1">
        <v>44530</v>
      </c>
      <c r="B1484">
        <v>4447.7680659999996</v>
      </c>
      <c r="C1484">
        <v>4753.2661129999997</v>
      </c>
      <c r="D1484">
        <v>4358.0742190000001</v>
      </c>
      <c r="E1484">
        <v>4631.4790039999998</v>
      </c>
      <c r="F1484">
        <v>4631.4790039999998</v>
      </c>
      <c r="G1484">
        <v>28626354111</v>
      </c>
    </row>
    <row r="1485" spans="1:7">
      <c r="A1485" s="1">
        <v>44531</v>
      </c>
      <c r="B1485">
        <v>4623.6796880000002</v>
      </c>
      <c r="C1485">
        <v>4780.732422</v>
      </c>
      <c r="D1485">
        <v>4530.2724609999996</v>
      </c>
      <c r="E1485">
        <v>4586.9902339999999</v>
      </c>
      <c r="F1485">
        <v>4586.9902339999999</v>
      </c>
      <c r="G1485">
        <v>27634826695</v>
      </c>
    </row>
    <row r="1486" spans="1:7">
      <c r="A1486" s="1">
        <v>44532</v>
      </c>
      <c r="B1486">
        <v>4586.3330079999996</v>
      </c>
      <c r="C1486">
        <v>4628.919922</v>
      </c>
      <c r="D1486">
        <v>4441.5078130000002</v>
      </c>
      <c r="E1486">
        <v>4511.3022460000002</v>
      </c>
      <c r="F1486">
        <v>4511.3022460000002</v>
      </c>
      <c r="G1486">
        <v>21502671027</v>
      </c>
    </row>
    <row r="1487" spans="1:7">
      <c r="A1487" s="1">
        <v>44533</v>
      </c>
      <c r="B1487">
        <v>4514.3559569999998</v>
      </c>
      <c r="C1487">
        <v>4647.2890630000002</v>
      </c>
      <c r="D1487">
        <v>4100.1455079999996</v>
      </c>
      <c r="E1487">
        <v>4220.7060549999997</v>
      </c>
      <c r="F1487">
        <v>4220.7060549999997</v>
      </c>
      <c r="G1487">
        <v>25879591528</v>
      </c>
    </row>
    <row r="1488" spans="1:7">
      <c r="A1488" s="1">
        <v>44534</v>
      </c>
      <c r="B1488">
        <v>4227.7622069999998</v>
      </c>
      <c r="C1488">
        <v>4242.7255859999996</v>
      </c>
      <c r="D1488">
        <v>3525.4941410000001</v>
      </c>
      <c r="E1488">
        <v>4119.5874020000001</v>
      </c>
      <c r="F1488">
        <v>4119.5874020000001</v>
      </c>
      <c r="G1488">
        <v>38478999182</v>
      </c>
    </row>
    <row r="1489" spans="1:7">
      <c r="A1489" s="1">
        <v>44535</v>
      </c>
      <c r="B1489">
        <v>4119.6289059999999</v>
      </c>
      <c r="C1489">
        <v>4246.9233400000003</v>
      </c>
      <c r="D1489">
        <v>4040.217529</v>
      </c>
      <c r="E1489">
        <v>4198.3227539999998</v>
      </c>
      <c r="F1489">
        <v>4198.3227539999998</v>
      </c>
      <c r="G1489">
        <v>25533062707</v>
      </c>
    </row>
    <row r="1490" spans="1:7">
      <c r="A1490" s="1">
        <v>44536</v>
      </c>
      <c r="B1490">
        <v>4199</v>
      </c>
      <c r="C1490">
        <v>4375.5205079999996</v>
      </c>
      <c r="D1490">
        <v>3930.8066410000001</v>
      </c>
      <c r="E1490">
        <v>4358.7373049999997</v>
      </c>
      <c r="F1490">
        <v>4358.7373049999997</v>
      </c>
      <c r="G1490">
        <v>28229518513</v>
      </c>
    </row>
    <row r="1491" spans="1:7">
      <c r="A1491" s="1">
        <v>44537</v>
      </c>
      <c r="B1491">
        <v>4358.5869140000004</v>
      </c>
      <c r="C1491">
        <v>4428.5893550000001</v>
      </c>
      <c r="D1491">
        <v>4264.3237300000001</v>
      </c>
      <c r="E1491">
        <v>4315.0615230000003</v>
      </c>
      <c r="F1491">
        <v>4315.0615230000003</v>
      </c>
      <c r="G1491">
        <v>22366213354</v>
      </c>
    </row>
    <row r="1492" spans="1:7">
      <c r="A1492" s="1">
        <v>44538</v>
      </c>
      <c r="B1492">
        <v>4311.6743159999996</v>
      </c>
      <c r="C1492">
        <v>4453.1123049999997</v>
      </c>
      <c r="D1492">
        <v>4234.5375979999999</v>
      </c>
      <c r="E1492">
        <v>4439.3579099999997</v>
      </c>
      <c r="F1492">
        <v>4439.3579099999997</v>
      </c>
      <c r="G1492">
        <v>18704315119</v>
      </c>
    </row>
    <row r="1493" spans="1:7">
      <c r="A1493" s="1">
        <v>44539</v>
      </c>
      <c r="B1493">
        <v>4433.0249020000001</v>
      </c>
      <c r="C1493">
        <v>4482.3139650000003</v>
      </c>
      <c r="D1493">
        <v>4078.8442380000001</v>
      </c>
      <c r="E1493">
        <v>4119.8159180000002</v>
      </c>
      <c r="F1493">
        <v>4119.8159180000002</v>
      </c>
      <c r="G1493">
        <v>22296131874</v>
      </c>
    </row>
    <row r="1494" spans="1:7">
      <c r="A1494" s="1">
        <v>44540</v>
      </c>
      <c r="B1494">
        <v>4113.5883789999998</v>
      </c>
      <c r="C1494">
        <v>4227.1118159999996</v>
      </c>
      <c r="D1494">
        <v>3897.767578</v>
      </c>
      <c r="E1494">
        <v>3908.4960940000001</v>
      </c>
      <c r="F1494">
        <v>3908.4960940000001</v>
      </c>
      <c r="G1494">
        <v>28014595631</v>
      </c>
    </row>
    <row r="1495" spans="1:7">
      <c r="A1495" s="1">
        <v>44541</v>
      </c>
      <c r="B1495">
        <v>3909.6677249999998</v>
      </c>
      <c r="C1495">
        <v>4095.6484380000002</v>
      </c>
      <c r="D1495">
        <v>3846.054443</v>
      </c>
      <c r="E1495">
        <v>4084.452393</v>
      </c>
      <c r="F1495">
        <v>4084.452393</v>
      </c>
      <c r="G1495">
        <v>19131502454</v>
      </c>
    </row>
    <row r="1496" spans="1:7">
      <c r="A1496" s="1">
        <v>44542</v>
      </c>
      <c r="B1496">
        <v>4084.811279</v>
      </c>
      <c r="C1496">
        <v>4173.6088870000003</v>
      </c>
      <c r="D1496">
        <v>3993.0559079999998</v>
      </c>
      <c r="E1496">
        <v>4134.453125</v>
      </c>
      <c r="F1496">
        <v>4134.453125</v>
      </c>
      <c r="G1496">
        <v>14057603914</v>
      </c>
    </row>
    <row r="1497" spans="1:7">
      <c r="A1497" s="1">
        <v>44543</v>
      </c>
      <c r="B1497">
        <v>4136.3598629999997</v>
      </c>
      <c r="C1497">
        <v>4145.955078</v>
      </c>
      <c r="D1497">
        <v>3680.6091310000002</v>
      </c>
      <c r="E1497">
        <v>3784.226807</v>
      </c>
      <c r="F1497">
        <v>3784.226807</v>
      </c>
      <c r="G1497">
        <v>23999841386</v>
      </c>
    </row>
    <row r="1498" spans="1:7">
      <c r="A1498" s="1">
        <v>44544</v>
      </c>
      <c r="B1498">
        <v>3782.8227539999998</v>
      </c>
      <c r="C1498">
        <v>3866.633789</v>
      </c>
      <c r="D1498">
        <v>3700.1047359999998</v>
      </c>
      <c r="E1498">
        <v>3745.4404300000001</v>
      </c>
      <c r="F1498">
        <v>3745.4404300000001</v>
      </c>
      <c r="G1498">
        <v>23836759957</v>
      </c>
    </row>
    <row r="1499" spans="1:7">
      <c r="A1499" s="1">
        <v>44545</v>
      </c>
      <c r="B1499">
        <v>3862.2514649999998</v>
      </c>
      <c r="C1499">
        <v>4086.3728030000002</v>
      </c>
      <c r="D1499">
        <v>3664.719971</v>
      </c>
      <c r="E1499">
        <v>4018.388672</v>
      </c>
      <c r="F1499">
        <v>4018.388672</v>
      </c>
      <c r="G1499">
        <v>26411188833</v>
      </c>
    </row>
    <row r="1500" spans="1:7">
      <c r="A1500" s="1">
        <v>44546</v>
      </c>
      <c r="B1500">
        <v>4020.415039</v>
      </c>
      <c r="C1500">
        <v>4110.3686520000001</v>
      </c>
      <c r="D1500">
        <v>3956.0571289999998</v>
      </c>
      <c r="E1500">
        <v>3962.4697270000001</v>
      </c>
      <c r="F1500">
        <v>3962.4697270000001</v>
      </c>
      <c r="G1500">
        <v>19825531254</v>
      </c>
    </row>
    <row r="1501" spans="1:7">
      <c r="A1501" s="1">
        <v>44547</v>
      </c>
      <c r="B1501">
        <v>3959.0124510000001</v>
      </c>
      <c r="C1501">
        <v>3992.7924800000001</v>
      </c>
      <c r="D1501">
        <v>3711.4245609999998</v>
      </c>
      <c r="E1501">
        <v>3879.4865719999998</v>
      </c>
      <c r="F1501">
        <v>3879.4865719999998</v>
      </c>
      <c r="G1501">
        <v>23143541098</v>
      </c>
    </row>
    <row r="1502" spans="1:7">
      <c r="A1502" s="1">
        <v>44548</v>
      </c>
      <c r="B1502">
        <v>3880.2915039999998</v>
      </c>
      <c r="C1502">
        <v>3993.8298340000001</v>
      </c>
      <c r="D1502">
        <v>3774.61499</v>
      </c>
      <c r="E1502">
        <v>3960.860107</v>
      </c>
      <c r="F1502">
        <v>3960.860107</v>
      </c>
      <c r="G1502">
        <v>19530895889</v>
      </c>
    </row>
    <row r="1503" spans="1:7">
      <c r="A1503" s="1">
        <v>44549</v>
      </c>
      <c r="B1503">
        <v>3960.8723140000002</v>
      </c>
      <c r="C1503">
        <v>4018.6584469999998</v>
      </c>
      <c r="D1503">
        <v>3894.398682</v>
      </c>
      <c r="E1503">
        <v>3922.592529</v>
      </c>
      <c r="F1503">
        <v>3922.592529</v>
      </c>
      <c r="G1503">
        <v>16167785597</v>
      </c>
    </row>
    <row r="1504" spans="1:7">
      <c r="A1504" s="1">
        <v>44550</v>
      </c>
      <c r="B1504">
        <v>3923.6958009999998</v>
      </c>
      <c r="C1504">
        <v>3980.0986330000001</v>
      </c>
      <c r="D1504">
        <v>3759.4033199999999</v>
      </c>
      <c r="E1504">
        <v>3933.844482</v>
      </c>
      <c r="F1504">
        <v>3933.844482</v>
      </c>
      <c r="G1504">
        <v>21589690675</v>
      </c>
    </row>
    <row r="1505" spans="1:7">
      <c r="A1505" s="1">
        <v>44551</v>
      </c>
      <c r="B1505">
        <v>3938.4638669999999</v>
      </c>
      <c r="C1505">
        <v>4058.821289</v>
      </c>
      <c r="D1505">
        <v>3918.8378910000001</v>
      </c>
      <c r="E1505">
        <v>4020.26001</v>
      </c>
      <c r="F1505">
        <v>4020.26001</v>
      </c>
      <c r="G1505">
        <v>16388555198</v>
      </c>
    </row>
    <row r="1506" spans="1:7">
      <c r="A1506" s="1">
        <v>44552</v>
      </c>
      <c r="B1506">
        <v>4018.6958009999998</v>
      </c>
      <c r="C1506">
        <v>4073.7915039999998</v>
      </c>
      <c r="D1506">
        <v>3947.6901859999998</v>
      </c>
      <c r="E1506">
        <v>3982.0996089999999</v>
      </c>
      <c r="F1506">
        <v>3982.0996089999999</v>
      </c>
      <c r="G1506">
        <v>13921756199</v>
      </c>
    </row>
    <row r="1507" spans="1:7">
      <c r="A1507" s="1">
        <v>44553</v>
      </c>
      <c r="B1507">
        <v>3981.9616700000001</v>
      </c>
      <c r="C1507">
        <v>4149.0268550000001</v>
      </c>
      <c r="D1507">
        <v>3897.234375</v>
      </c>
      <c r="E1507">
        <v>4108.015625</v>
      </c>
      <c r="F1507">
        <v>4108.015625</v>
      </c>
      <c r="G1507">
        <v>18007273742</v>
      </c>
    </row>
    <row r="1508" spans="1:7">
      <c r="A1508" s="1">
        <v>44554</v>
      </c>
      <c r="B1508">
        <v>4111.3452150000003</v>
      </c>
      <c r="C1508">
        <v>4134.1064450000003</v>
      </c>
      <c r="D1508">
        <v>4029.064453</v>
      </c>
      <c r="E1508">
        <v>4047.9829100000002</v>
      </c>
      <c r="F1508">
        <v>4047.9829100000002</v>
      </c>
      <c r="G1508">
        <v>12769090623</v>
      </c>
    </row>
    <row r="1509" spans="1:7">
      <c r="A1509" s="1">
        <v>44555</v>
      </c>
      <c r="B1509">
        <v>4049.781982</v>
      </c>
      <c r="C1509">
        <v>4138.5649409999996</v>
      </c>
      <c r="D1509">
        <v>4027.9270019999999</v>
      </c>
      <c r="E1509">
        <v>4093.2810060000002</v>
      </c>
      <c r="F1509">
        <v>4093.2810060000002</v>
      </c>
      <c r="G1509">
        <v>10894785525</v>
      </c>
    </row>
    <row r="1510" spans="1:7">
      <c r="A1510" s="1">
        <v>44556</v>
      </c>
      <c r="B1510">
        <v>4094.1516109999998</v>
      </c>
      <c r="C1510">
        <v>4105.0239259999998</v>
      </c>
      <c r="D1510">
        <v>4013.0263669999999</v>
      </c>
      <c r="E1510">
        <v>4067.328125</v>
      </c>
      <c r="F1510">
        <v>4067.328125</v>
      </c>
      <c r="G1510">
        <v>11197244172</v>
      </c>
    </row>
    <row r="1511" spans="1:7">
      <c r="A1511" s="1">
        <v>44557</v>
      </c>
      <c r="B1511">
        <v>4064.7463379999999</v>
      </c>
      <c r="C1511">
        <v>4126.0014650000003</v>
      </c>
      <c r="D1511">
        <v>4033.492432</v>
      </c>
      <c r="E1511">
        <v>4037.547607</v>
      </c>
      <c r="F1511">
        <v>4037.547607</v>
      </c>
      <c r="G1511">
        <v>11424360002</v>
      </c>
    </row>
    <row r="1512" spans="1:7">
      <c r="A1512" s="1">
        <v>44558</v>
      </c>
      <c r="B1512">
        <v>4037.538086</v>
      </c>
      <c r="C1512">
        <v>4037.538086</v>
      </c>
      <c r="D1512">
        <v>3769.280029</v>
      </c>
      <c r="E1512">
        <v>3800.8930660000001</v>
      </c>
      <c r="F1512">
        <v>3800.8930660000001</v>
      </c>
      <c r="G1512">
        <v>17299472803</v>
      </c>
    </row>
    <row r="1513" spans="1:7">
      <c r="A1513" s="1">
        <v>44559</v>
      </c>
      <c r="B1513">
        <v>3797.436279</v>
      </c>
      <c r="C1513">
        <v>3827.9819339999999</v>
      </c>
      <c r="D1513">
        <v>3612.7958979999999</v>
      </c>
      <c r="E1513">
        <v>3628.5317380000001</v>
      </c>
      <c r="F1513">
        <v>3628.5317380000001</v>
      </c>
      <c r="G1513">
        <v>15722555672</v>
      </c>
    </row>
    <row r="1514" spans="1:7">
      <c r="A1514" s="1">
        <v>44560</v>
      </c>
      <c r="B1514">
        <v>3632.2197270000001</v>
      </c>
      <c r="C1514">
        <v>3767.5598140000002</v>
      </c>
      <c r="D1514">
        <v>3595.2048340000001</v>
      </c>
      <c r="E1514">
        <v>3713.8520509999998</v>
      </c>
      <c r="F1514">
        <v>3713.8520509999998</v>
      </c>
      <c r="G1514">
        <v>12925377999</v>
      </c>
    </row>
    <row r="1515" spans="1:7">
      <c r="A1515" s="1">
        <v>44561</v>
      </c>
      <c r="B1515">
        <v>3713.4301759999998</v>
      </c>
      <c r="C1515">
        <v>3807.288818</v>
      </c>
      <c r="D1515">
        <v>3636.8698730000001</v>
      </c>
      <c r="E1515">
        <v>3682.6328130000002</v>
      </c>
      <c r="F1515">
        <v>3682.6328130000002</v>
      </c>
      <c r="G1515">
        <v>14157285268</v>
      </c>
    </row>
    <row r="1516" spans="1:7">
      <c r="A1516" s="1">
        <v>44562</v>
      </c>
      <c r="B1516">
        <v>3683.0471189999998</v>
      </c>
      <c r="C1516">
        <v>3769.9179690000001</v>
      </c>
      <c r="D1516">
        <v>3682.2866210000002</v>
      </c>
      <c r="E1516">
        <v>3769.6970209999999</v>
      </c>
      <c r="F1516">
        <v>3769.6970209999999</v>
      </c>
      <c r="G1516">
        <v>9776191466</v>
      </c>
    </row>
    <row r="1517" spans="1:7">
      <c r="A1517" s="1">
        <v>44563</v>
      </c>
      <c r="B1517">
        <v>3769.2983399999998</v>
      </c>
      <c r="C1517">
        <v>3836.161865</v>
      </c>
      <c r="D1517">
        <v>3727.357422</v>
      </c>
      <c r="E1517">
        <v>3829.5649410000001</v>
      </c>
      <c r="F1517">
        <v>3829.5649410000001</v>
      </c>
      <c r="G1517">
        <v>9881471548</v>
      </c>
    </row>
    <row r="1518" spans="1:7">
      <c r="A1518" s="1">
        <v>44564</v>
      </c>
      <c r="B1518">
        <v>3829.5356449999999</v>
      </c>
      <c r="C1518">
        <v>3836.1987300000001</v>
      </c>
      <c r="D1518">
        <v>3698.047607</v>
      </c>
      <c r="E1518">
        <v>3761.3803710000002</v>
      </c>
      <c r="F1518">
        <v>3761.3803710000002</v>
      </c>
      <c r="G1518">
        <v>12080777893</v>
      </c>
    </row>
    <row r="1519" spans="1:7">
      <c r="A1519" s="1">
        <v>44565</v>
      </c>
      <c r="B1519">
        <v>3761.3615719999998</v>
      </c>
      <c r="C1519">
        <v>3876.7851559999999</v>
      </c>
      <c r="D1519">
        <v>3723.3498540000001</v>
      </c>
      <c r="E1519">
        <v>3794.0566410000001</v>
      </c>
      <c r="F1519">
        <v>3794.0566410000001</v>
      </c>
      <c r="G1519">
        <v>14030925983</v>
      </c>
    </row>
    <row r="1520" spans="1:7">
      <c r="A1520" s="1">
        <v>44566</v>
      </c>
      <c r="B1520">
        <v>3794.2690429999998</v>
      </c>
      <c r="C1520">
        <v>3842.0598140000002</v>
      </c>
      <c r="D1520">
        <v>3456.7453609999998</v>
      </c>
      <c r="E1520">
        <v>3550.3869629999999</v>
      </c>
      <c r="F1520">
        <v>3550.3869629999999</v>
      </c>
      <c r="G1520">
        <v>18061338502</v>
      </c>
    </row>
    <row r="1521" spans="1:7">
      <c r="A1521" s="1">
        <v>44567</v>
      </c>
      <c r="B1521">
        <v>3549.7089839999999</v>
      </c>
      <c r="C1521">
        <v>3549.7089839999999</v>
      </c>
      <c r="D1521">
        <v>3335.3767090000001</v>
      </c>
      <c r="E1521">
        <v>3418.408203</v>
      </c>
      <c r="F1521">
        <v>3418.408203</v>
      </c>
      <c r="G1521">
        <v>24293791313</v>
      </c>
    </row>
    <row r="1522" spans="1:7">
      <c r="A1522" s="1">
        <v>44568</v>
      </c>
      <c r="B1522">
        <v>3417.8378910000001</v>
      </c>
      <c r="C1522">
        <v>3420.461914</v>
      </c>
      <c r="D1522">
        <v>3117.3813479999999</v>
      </c>
      <c r="E1522">
        <v>3193.2104490000002</v>
      </c>
      <c r="F1522">
        <v>3193.2104490000002</v>
      </c>
      <c r="G1522">
        <v>24494179209</v>
      </c>
    </row>
    <row r="1523" spans="1:7">
      <c r="A1523" s="1">
        <v>44569</v>
      </c>
      <c r="B1523">
        <v>3193.5024410000001</v>
      </c>
      <c r="C1523">
        <v>3240.304443</v>
      </c>
      <c r="D1523">
        <v>3020.8808589999999</v>
      </c>
      <c r="E1523">
        <v>3091.9726559999999</v>
      </c>
      <c r="F1523">
        <v>3091.9726559999999</v>
      </c>
      <c r="G1523">
        <v>16037732700</v>
      </c>
    </row>
    <row r="1524" spans="1:7">
      <c r="A1524" s="1">
        <v>44570</v>
      </c>
      <c r="B1524">
        <v>3091.696289</v>
      </c>
      <c r="C1524">
        <v>3206.7907709999999</v>
      </c>
      <c r="D1524">
        <v>3075.9113769999999</v>
      </c>
      <c r="E1524">
        <v>3157.7514649999998</v>
      </c>
      <c r="F1524">
        <v>3157.7514649999998</v>
      </c>
      <c r="G1524">
        <v>12334683863</v>
      </c>
    </row>
    <row r="1525" spans="1:7">
      <c r="A1525" s="1">
        <v>44571</v>
      </c>
      <c r="B1525">
        <v>3157.570557</v>
      </c>
      <c r="C1525">
        <v>3177.2133789999998</v>
      </c>
      <c r="D1525">
        <v>2947.6835940000001</v>
      </c>
      <c r="E1525">
        <v>3083.0979000000002</v>
      </c>
      <c r="F1525">
        <v>3083.0979000000002</v>
      </c>
      <c r="G1525">
        <v>19535744145</v>
      </c>
    </row>
    <row r="1526" spans="1:7">
      <c r="A1526" s="1">
        <v>44572</v>
      </c>
      <c r="B1526">
        <v>3082.9909670000002</v>
      </c>
      <c r="C1526">
        <v>3247.5119629999999</v>
      </c>
      <c r="D1526">
        <v>3061.140625</v>
      </c>
      <c r="E1526">
        <v>3238.1115719999998</v>
      </c>
      <c r="F1526">
        <v>3238.1115719999998</v>
      </c>
      <c r="G1526">
        <v>15211447193</v>
      </c>
    </row>
    <row r="1527" spans="1:7">
      <c r="A1527" s="1">
        <v>44573</v>
      </c>
      <c r="B1527">
        <v>3238.4499510000001</v>
      </c>
      <c r="C1527">
        <v>3401.219971</v>
      </c>
      <c r="D1527">
        <v>3216.718018</v>
      </c>
      <c r="E1527">
        <v>3372.2583009999998</v>
      </c>
      <c r="F1527">
        <v>3372.2583009999998</v>
      </c>
      <c r="G1527">
        <v>16662871689</v>
      </c>
    </row>
    <row r="1528" spans="1:7">
      <c r="A1528" s="1">
        <v>44574</v>
      </c>
      <c r="B1528">
        <v>3372.1049800000001</v>
      </c>
      <c r="C1528">
        <v>3396.9697270000001</v>
      </c>
      <c r="D1528">
        <v>3247.9174800000001</v>
      </c>
      <c r="E1528">
        <v>3248.2885740000002</v>
      </c>
      <c r="F1528">
        <v>3248.2885740000002</v>
      </c>
      <c r="G1528">
        <v>15294466275</v>
      </c>
    </row>
    <row r="1529" spans="1:7">
      <c r="A1529" s="1">
        <v>44575</v>
      </c>
      <c r="B1529">
        <v>3248.648682</v>
      </c>
      <c r="C1529">
        <v>3330.7661130000001</v>
      </c>
      <c r="D1529">
        <v>3203.8237300000001</v>
      </c>
      <c r="E1529">
        <v>3310.0014649999998</v>
      </c>
      <c r="F1529">
        <v>3310.0014649999998</v>
      </c>
      <c r="G1529">
        <v>13562957230</v>
      </c>
    </row>
    <row r="1530" spans="1:7">
      <c r="A1530" s="1">
        <v>44576</v>
      </c>
      <c r="B1530">
        <v>3309.8442380000001</v>
      </c>
      <c r="C1530">
        <v>3364.5378420000002</v>
      </c>
      <c r="D1530">
        <v>3278.6708979999999</v>
      </c>
      <c r="E1530">
        <v>3330.5307619999999</v>
      </c>
      <c r="F1530">
        <v>3330.5307619999999</v>
      </c>
      <c r="G1530">
        <v>9619999078</v>
      </c>
    </row>
    <row r="1531" spans="1:7">
      <c r="A1531" s="1">
        <v>44577</v>
      </c>
      <c r="B1531">
        <v>3330.3872070000002</v>
      </c>
      <c r="C1531">
        <v>3376.4011230000001</v>
      </c>
      <c r="D1531">
        <v>3291.563721</v>
      </c>
      <c r="E1531">
        <v>3350.921875</v>
      </c>
      <c r="F1531">
        <v>3350.921875</v>
      </c>
      <c r="G1531">
        <v>9505934874</v>
      </c>
    </row>
    <row r="1532" spans="1:7">
      <c r="A1532" s="1">
        <v>44578</v>
      </c>
      <c r="B1532">
        <v>3350.9472660000001</v>
      </c>
      <c r="C1532">
        <v>3355.819336</v>
      </c>
      <c r="D1532">
        <v>3157.2241210000002</v>
      </c>
      <c r="E1532">
        <v>3212.304932</v>
      </c>
      <c r="F1532">
        <v>3212.304932</v>
      </c>
      <c r="G1532">
        <v>12344309617</v>
      </c>
    </row>
    <row r="1533" spans="1:7">
      <c r="A1533" s="1">
        <v>44579</v>
      </c>
      <c r="B1533">
        <v>3212.2875979999999</v>
      </c>
      <c r="C1533">
        <v>3236.0161130000001</v>
      </c>
      <c r="D1533">
        <v>3096.1235350000002</v>
      </c>
      <c r="E1533">
        <v>3164.0251459999999</v>
      </c>
      <c r="F1533">
        <v>3164.0251459999999</v>
      </c>
      <c r="G1533">
        <v>13024154091</v>
      </c>
    </row>
    <row r="1534" spans="1:7">
      <c r="A1534" s="1">
        <v>44580</v>
      </c>
      <c r="B1534">
        <v>3163.8503420000002</v>
      </c>
      <c r="C1534">
        <v>3171.1584469999998</v>
      </c>
      <c r="D1534">
        <v>3055.2124020000001</v>
      </c>
      <c r="E1534">
        <v>3095.8259280000002</v>
      </c>
      <c r="F1534">
        <v>3095.8259280000002</v>
      </c>
      <c r="G1534">
        <v>13187424144</v>
      </c>
    </row>
    <row r="1535" spans="1:7">
      <c r="A1535" s="1">
        <v>44581</v>
      </c>
      <c r="B1535">
        <v>3095.2717290000001</v>
      </c>
      <c r="C1535">
        <v>3265.336914</v>
      </c>
      <c r="D1535">
        <v>3000.908203</v>
      </c>
      <c r="E1535">
        <v>3001.1201169999999</v>
      </c>
      <c r="F1535">
        <v>3001.1201169999999</v>
      </c>
      <c r="G1535">
        <v>10645922764</v>
      </c>
    </row>
    <row r="1536" spans="1:7">
      <c r="A1536" s="1">
        <v>44582</v>
      </c>
      <c r="B1536">
        <v>3002.9567870000001</v>
      </c>
      <c r="C1536">
        <v>3029.0810550000001</v>
      </c>
      <c r="D1536">
        <v>2496.8129880000001</v>
      </c>
      <c r="E1536">
        <v>2557.9316410000001</v>
      </c>
      <c r="F1536">
        <v>2557.9316410000001</v>
      </c>
      <c r="G1536">
        <v>26796291874</v>
      </c>
    </row>
    <row r="1537" spans="1:7">
      <c r="A1537" s="1">
        <v>44583</v>
      </c>
      <c r="B1537">
        <v>2561.1452640000002</v>
      </c>
      <c r="C1537">
        <v>2615.2473140000002</v>
      </c>
      <c r="D1537">
        <v>2330.2473140000002</v>
      </c>
      <c r="E1537">
        <v>2405.1811520000001</v>
      </c>
      <c r="F1537">
        <v>2405.1811520000001</v>
      </c>
      <c r="G1537">
        <v>27369692036</v>
      </c>
    </row>
    <row r="1538" spans="1:7">
      <c r="A1538" s="1">
        <v>44584</v>
      </c>
      <c r="B1538">
        <v>2406.9243160000001</v>
      </c>
      <c r="C1538">
        <v>2542.1447750000002</v>
      </c>
      <c r="D1538">
        <v>2381.5151369999999</v>
      </c>
      <c r="E1538">
        <v>2535.0390630000002</v>
      </c>
      <c r="F1538">
        <v>2535.0390630000002</v>
      </c>
      <c r="G1538">
        <v>16481489511</v>
      </c>
    </row>
    <row r="1539" spans="1:7">
      <c r="A1539" s="1">
        <v>44585</v>
      </c>
      <c r="B1539">
        <v>2535.8911130000001</v>
      </c>
      <c r="C1539">
        <v>2537.2084960000002</v>
      </c>
      <c r="D1539">
        <v>2172.3012699999999</v>
      </c>
      <c r="E1539">
        <v>2440.3522950000001</v>
      </c>
      <c r="F1539">
        <v>2440.3522950000001</v>
      </c>
      <c r="G1539">
        <v>28220804648</v>
      </c>
    </row>
    <row r="1540" spans="1:7">
      <c r="A1540" s="1">
        <v>44586</v>
      </c>
      <c r="B1540">
        <v>2440.3935550000001</v>
      </c>
      <c r="C1540">
        <v>2498.5070799999999</v>
      </c>
      <c r="D1540">
        <v>2359.3847660000001</v>
      </c>
      <c r="E1540">
        <v>2455.9350589999999</v>
      </c>
      <c r="F1540">
        <v>2455.9350589999999</v>
      </c>
      <c r="G1540">
        <v>16179776932</v>
      </c>
    </row>
    <row r="1541" spans="1:7">
      <c r="A1541" s="1">
        <v>44587</v>
      </c>
      <c r="B1541">
        <v>2455.5791020000001</v>
      </c>
      <c r="C1541">
        <v>2705.7841800000001</v>
      </c>
      <c r="D1541">
        <v>2417.6831050000001</v>
      </c>
      <c r="E1541">
        <v>2468.0302729999999</v>
      </c>
      <c r="F1541">
        <v>2468.0302729999999</v>
      </c>
      <c r="G1541">
        <v>21229909340</v>
      </c>
    </row>
    <row r="1542" spans="1:7">
      <c r="A1542" s="1">
        <v>44588</v>
      </c>
      <c r="B1542">
        <v>2467.1884770000001</v>
      </c>
      <c r="C1542">
        <v>2510.4516600000002</v>
      </c>
      <c r="D1542">
        <v>2328.4521479999999</v>
      </c>
      <c r="E1542">
        <v>2423.001221</v>
      </c>
      <c r="F1542">
        <v>2423.001221</v>
      </c>
      <c r="G1542">
        <v>16126522783</v>
      </c>
    </row>
    <row r="1543" spans="1:7">
      <c r="A1543" s="1">
        <v>44589</v>
      </c>
      <c r="B1543">
        <v>2421.6469729999999</v>
      </c>
      <c r="C1543">
        <v>2548.7785640000002</v>
      </c>
      <c r="D1543">
        <v>2367.83374</v>
      </c>
      <c r="E1543">
        <v>2547.0920409999999</v>
      </c>
      <c r="F1543">
        <v>2547.0920409999999</v>
      </c>
      <c r="G1543">
        <v>14666227351</v>
      </c>
    </row>
    <row r="1544" spans="1:7">
      <c r="A1544" s="1">
        <v>44590</v>
      </c>
      <c r="B1544">
        <v>2546.5905760000001</v>
      </c>
      <c r="C1544">
        <v>2627.609375</v>
      </c>
      <c r="D1544">
        <v>2526.9897460000002</v>
      </c>
      <c r="E1544">
        <v>2597.0847170000002</v>
      </c>
      <c r="F1544">
        <v>2597.0847170000002</v>
      </c>
      <c r="G1544">
        <v>11172062661</v>
      </c>
    </row>
    <row r="1545" spans="1:7">
      <c r="A1545" s="1">
        <v>44591</v>
      </c>
      <c r="B1545">
        <v>2598.5649410000001</v>
      </c>
      <c r="C1545">
        <v>2631.4084469999998</v>
      </c>
      <c r="D1545">
        <v>2550.4609380000002</v>
      </c>
      <c r="E1545">
        <v>2603.4665530000002</v>
      </c>
      <c r="F1545">
        <v>2603.4665530000002</v>
      </c>
      <c r="G1545">
        <v>9501221177</v>
      </c>
    </row>
    <row r="1546" spans="1:7">
      <c r="A1546" s="1">
        <v>44592</v>
      </c>
      <c r="B1546">
        <v>2603.2634280000002</v>
      </c>
      <c r="C1546">
        <v>2697.7353520000001</v>
      </c>
      <c r="D1546">
        <v>2489.0722660000001</v>
      </c>
      <c r="E1546">
        <v>2688.2788089999999</v>
      </c>
      <c r="F1546">
        <v>2688.2788089999999</v>
      </c>
      <c r="G1546">
        <v>13778234614</v>
      </c>
    </row>
    <row r="1547" spans="1:7">
      <c r="A1547" s="1">
        <v>44593</v>
      </c>
      <c r="B1547">
        <v>2687.8989259999998</v>
      </c>
      <c r="C1547">
        <v>2802.3154300000001</v>
      </c>
      <c r="D1547">
        <v>2682.6218260000001</v>
      </c>
      <c r="E1547">
        <v>2792.1171880000002</v>
      </c>
      <c r="F1547">
        <v>2792.1171880000002</v>
      </c>
      <c r="G1547">
        <v>13194846235</v>
      </c>
    </row>
    <row r="1548" spans="1:7">
      <c r="A1548" s="1">
        <v>44594</v>
      </c>
      <c r="B1548">
        <v>2791.9589839999999</v>
      </c>
      <c r="C1548">
        <v>2802.2121579999998</v>
      </c>
      <c r="D1548">
        <v>2630.1203609999998</v>
      </c>
      <c r="E1548">
        <v>2682.8540039999998</v>
      </c>
      <c r="F1548">
        <v>2682.8540039999998</v>
      </c>
      <c r="G1548">
        <v>13876301217</v>
      </c>
    </row>
    <row r="1549" spans="1:7">
      <c r="A1549" s="1">
        <v>44595</v>
      </c>
      <c r="B1549">
        <v>2682.2260740000002</v>
      </c>
      <c r="C1549">
        <v>2712.4826659999999</v>
      </c>
      <c r="D1549">
        <v>2587.7834469999998</v>
      </c>
      <c r="E1549">
        <v>2679.1625979999999</v>
      </c>
      <c r="F1549">
        <v>2679.1625979999999</v>
      </c>
      <c r="G1549">
        <v>12755505065</v>
      </c>
    </row>
    <row r="1550" spans="1:7">
      <c r="A1550" s="1">
        <v>44596</v>
      </c>
      <c r="B1550">
        <v>2681.0576169999999</v>
      </c>
      <c r="C1550">
        <v>2983.586914</v>
      </c>
      <c r="D1550">
        <v>2675.4438479999999</v>
      </c>
      <c r="E1550">
        <v>2983.586914</v>
      </c>
      <c r="F1550">
        <v>2983.586914</v>
      </c>
      <c r="G1550">
        <v>18987223729</v>
      </c>
    </row>
    <row r="1551" spans="1:7">
      <c r="A1551" s="1">
        <v>44597</v>
      </c>
      <c r="B1551">
        <v>2984.4460450000001</v>
      </c>
      <c r="C1551">
        <v>3054.1301269999999</v>
      </c>
      <c r="D1551">
        <v>2966.7810060000002</v>
      </c>
      <c r="E1551">
        <v>3014.648193</v>
      </c>
      <c r="F1551">
        <v>3014.648193</v>
      </c>
      <c r="G1551">
        <v>13102093957</v>
      </c>
    </row>
    <row r="1552" spans="1:7">
      <c r="A1552" s="1">
        <v>44598</v>
      </c>
      <c r="B1552">
        <v>3014.9597170000002</v>
      </c>
      <c r="C1552">
        <v>3061.2612300000001</v>
      </c>
      <c r="D1552">
        <v>2965.429932</v>
      </c>
      <c r="E1552">
        <v>3057.4760740000002</v>
      </c>
      <c r="F1552">
        <v>3057.4760740000002</v>
      </c>
      <c r="G1552">
        <v>9466018022</v>
      </c>
    </row>
    <row r="1553" spans="1:7">
      <c r="A1553" s="1">
        <v>44599</v>
      </c>
      <c r="B1553">
        <v>3057.4221189999998</v>
      </c>
      <c r="C1553">
        <v>3182.5283199999999</v>
      </c>
      <c r="D1553">
        <v>3002.9270019999999</v>
      </c>
      <c r="E1553">
        <v>3142.470703</v>
      </c>
      <c r="F1553">
        <v>3142.470703</v>
      </c>
      <c r="G1553">
        <v>15197063785</v>
      </c>
    </row>
    <row r="1554" spans="1:7">
      <c r="A1554" s="1">
        <v>44600</v>
      </c>
      <c r="B1554">
        <v>3143.0085450000001</v>
      </c>
      <c r="C1554">
        <v>3219.4726559999999</v>
      </c>
      <c r="D1554">
        <v>3038.3779300000001</v>
      </c>
      <c r="E1554">
        <v>3122.608643</v>
      </c>
      <c r="F1554">
        <v>3122.608643</v>
      </c>
      <c r="G1554">
        <v>17136080906</v>
      </c>
    </row>
    <row r="1555" spans="1:7">
      <c r="A1555" s="1">
        <v>44601</v>
      </c>
      <c r="B1555">
        <v>3121.1826169999999</v>
      </c>
      <c r="C1555">
        <v>3263.1557619999999</v>
      </c>
      <c r="D1555">
        <v>3063.1601559999999</v>
      </c>
      <c r="E1555">
        <v>3239.4570309999999</v>
      </c>
      <c r="F1555">
        <v>3239.4570309999999</v>
      </c>
      <c r="G1555">
        <v>13951308490</v>
      </c>
    </row>
    <row r="1556" spans="1:7">
      <c r="A1556" s="1">
        <v>44602</v>
      </c>
      <c r="B1556">
        <v>3240.1130370000001</v>
      </c>
      <c r="C1556">
        <v>3271.3161620000001</v>
      </c>
      <c r="D1556">
        <v>3070.3781739999999</v>
      </c>
      <c r="E1556">
        <v>3077.4821780000002</v>
      </c>
      <c r="F1556">
        <v>3077.4821780000002</v>
      </c>
      <c r="G1556">
        <v>18629485080</v>
      </c>
    </row>
    <row r="1557" spans="1:7">
      <c r="A1557" s="1">
        <v>44603</v>
      </c>
      <c r="B1557">
        <v>3077.413086</v>
      </c>
      <c r="C1557">
        <v>3127.4506839999999</v>
      </c>
      <c r="D1557">
        <v>2888.7077640000002</v>
      </c>
      <c r="E1557">
        <v>2927.3835450000001</v>
      </c>
      <c r="F1557">
        <v>2927.3835450000001</v>
      </c>
      <c r="G1557">
        <v>16043881065</v>
      </c>
    </row>
    <row r="1558" spans="1:7">
      <c r="A1558" s="1">
        <v>44604</v>
      </c>
      <c r="B1558">
        <v>2927.3864749999998</v>
      </c>
      <c r="C1558">
        <v>2980.079346</v>
      </c>
      <c r="D1558">
        <v>2870.1770019999999</v>
      </c>
      <c r="E1558">
        <v>2917.3627929999998</v>
      </c>
      <c r="F1558">
        <v>2917.3627929999998</v>
      </c>
      <c r="G1558">
        <v>11254355757</v>
      </c>
    </row>
    <row r="1559" spans="1:7">
      <c r="A1559" s="1">
        <v>44605</v>
      </c>
      <c r="B1559">
        <v>2916.7895509999998</v>
      </c>
      <c r="C1559">
        <v>2947.7766109999998</v>
      </c>
      <c r="D1559">
        <v>2845.3977049999999</v>
      </c>
      <c r="E1559">
        <v>2883.4633789999998</v>
      </c>
      <c r="F1559">
        <v>2883.4633789999998</v>
      </c>
      <c r="G1559">
        <v>9054963563</v>
      </c>
    </row>
    <row r="1560" spans="1:7">
      <c r="A1560" s="1">
        <v>44606</v>
      </c>
      <c r="B1560">
        <v>2880.1877439999998</v>
      </c>
      <c r="C1560">
        <v>2957.9636230000001</v>
      </c>
      <c r="D1560">
        <v>2840.257568</v>
      </c>
      <c r="E1560">
        <v>2933.4790039999998</v>
      </c>
      <c r="F1560">
        <v>2933.4790039999998</v>
      </c>
      <c r="G1560">
        <v>12164552172</v>
      </c>
    </row>
    <row r="1561" spans="1:7">
      <c r="A1561" s="1">
        <v>44607</v>
      </c>
      <c r="B1561">
        <v>2933.7290039999998</v>
      </c>
      <c r="C1561">
        <v>3185.5207519999999</v>
      </c>
      <c r="D1561">
        <v>2917.8571780000002</v>
      </c>
      <c r="E1561">
        <v>3179.8771969999998</v>
      </c>
      <c r="F1561">
        <v>3179.8771969999998</v>
      </c>
      <c r="G1561">
        <v>13921257873</v>
      </c>
    </row>
    <row r="1562" spans="1:7">
      <c r="A1562" s="1">
        <v>44608</v>
      </c>
      <c r="B1562">
        <v>3180.4467770000001</v>
      </c>
      <c r="C1562">
        <v>3181.616943</v>
      </c>
      <c r="D1562">
        <v>3055.1682129999999</v>
      </c>
      <c r="E1562">
        <v>3127.830078</v>
      </c>
      <c r="F1562">
        <v>3127.830078</v>
      </c>
      <c r="G1562">
        <v>12352406833</v>
      </c>
    </row>
    <row r="1563" spans="1:7">
      <c r="A1563" s="1">
        <v>44609</v>
      </c>
      <c r="B1563">
        <v>3126.8583979999999</v>
      </c>
      <c r="C1563">
        <v>3154.6152339999999</v>
      </c>
      <c r="D1563">
        <v>2861.8520509999998</v>
      </c>
      <c r="E1563">
        <v>2881.4819339999999</v>
      </c>
      <c r="F1563">
        <v>2881.4819339999999</v>
      </c>
      <c r="G1563">
        <v>15860206214</v>
      </c>
    </row>
    <row r="1564" spans="1:7">
      <c r="A1564" s="1">
        <v>44610</v>
      </c>
      <c r="B1564">
        <v>2884.3405760000001</v>
      </c>
      <c r="C1564">
        <v>2937.3085940000001</v>
      </c>
      <c r="D1564">
        <v>2761.6433109999998</v>
      </c>
      <c r="E1564">
        <v>2785.727539</v>
      </c>
      <c r="F1564">
        <v>2785.727539</v>
      </c>
      <c r="G1564">
        <v>15748173433</v>
      </c>
    </row>
    <row r="1565" spans="1:7">
      <c r="A1565" s="1">
        <v>44611</v>
      </c>
      <c r="B1565">
        <v>2784.8728030000002</v>
      </c>
      <c r="C1565">
        <v>2826.3479000000002</v>
      </c>
      <c r="D1565">
        <v>2707.3784179999998</v>
      </c>
      <c r="E1565">
        <v>2763.701172</v>
      </c>
      <c r="F1565">
        <v>2763.701172</v>
      </c>
      <c r="G1565">
        <v>9774183169</v>
      </c>
    </row>
    <row r="1566" spans="1:7">
      <c r="A1566" s="1">
        <v>44612</v>
      </c>
      <c r="B1566">
        <v>2763.7565920000002</v>
      </c>
      <c r="C1566">
        <v>2763.7565920000002</v>
      </c>
      <c r="D1566">
        <v>2585.946289</v>
      </c>
      <c r="E1566">
        <v>2628.6484380000002</v>
      </c>
      <c r="F1566">
        <v>2628.6484380000002</v>
      </c>
      <c r="G1566">
        <v>11641437834</v>
      </c>
    </row>
    <row r="1567" spans="1:7">
      <c r="A1567" s="1">
        <v>44613</v>
      </c>
      <c r="B1567">
        <v>2627.6655270000001</v>
      </c>
      <c r="C1567">
        <v>2752.4584960000002</v>
      </c>
      <c r="D1567">
        <v>2568.2543949999999</v>
      </c>
      <c r="E1567">
        <v>2573.8161620000001</v>
      </c>
      <c r="F1567">
        <v>2573.8161620000001</v>
      </c>
      <c r="G1567">
        <v>18646392740</v>
      </c>
    </row>
    <row r="1568" spans="1:7">
      <c r="A1568" s="1">
        <v>44614</v>
      </c>
      <c r="B1568">
        <v>2572.898682</v>
      </c>
      <c r="C1568">
        <v>2648.9167480000001</v>
      </c>
      <c r="D1568">
        <v>2510.678711</v>
      </c>
      <c r="E1568">
        <v>2639.2993160000001</v>
      </c>
      <c r="F1568">
        <v>2639.2993160000001</v>
      </c>
      <c r="G1568">
        <v>16360200507</v>
      </c>
    </row>
    <row r="1569" spans="1:7">
      <c r="A1569" s="1">
        <v>44615</v>
      </c>
      <c r="B1569">
        <v>2639.4470209999999</v>
      </c>
      <c r="C1569">
        <v>2741.3684079999998</v>
      </c>
      <c r="D1569">
        <v>2587.4128420000002</v>
      </c>
      <c r="E1569">
        <v>2590.3596189999998</v>
      </c>
      <c r="F1569">
        <v>2590.3596189999998</v>
      </c>
      <c r="G1569">
        <v>13382637240</v>
      </c>
    </row>
    <row r="1570" spans="1:7">
      <c r="A1570" s="1">
        <v>44616</v>
      </c>
      <c r="B1570">
        <v>2588.16626</v>
      </c>
      <c r="C1570">
        <v>2689.047607</v>
      </c>
      <c r="D1570">
        <v>2308.9147950000001</v>
      </c>
      <c r="E1570">
        <v>2598.0671390000002</v>
      </c>
      <c r="F1570">
        <v>2598.0671390000002</v>
      </c>
      <c r="G1570">
        <v>29312342666</v>
      </c>
    </row>
    <row r="1571" spans="1:7">
      <c r="A1571" s="1">
        <v>44617</v>
      </c>
      <c r="B1571">
        <v>2598.436279</v>
      </c>
      <c r="C1571">
        <v>2821.9724120000001</v>
      </c>
      <c r="D1571">
        <v>2579.2080080000001</v>
      </c>
      <c r="E1571">
        <v>2764.5356449999999</v>
      </c>
      <c r="F1571">
        <v>2764.5356449999999</v>
      </c>
      <c r="G1571">
        <v>17208902048</v>
      </c>
    </row>
    <row r="1572" spans="1:7">
      <c r="A1572" s="1">
        <v>44618</v>
      </c>
      <c r="B1572">
        <v>2764.9895019999999</v>
      </c>
      <c r="C1572">
        <v>2849.4240719999998</v>
      </c>
      <c r="D1572">
        <v>2745.0090329999998</v>
      </c>
      <c r="E1572">
        <v>2781.1118160000001</v>
      </c>
      <c r="F1572">
        <v>2781.1118160000001</v>
      </c>
      <c r="G1572">
        <v>11724648351</v>
      </c>
    </row>
    <row r="1573" spans="1:7">
      <c r="A1573" s="1">
        <v>44619</v>
      </c>
      <c r="B1573">
        <v>2780.5043949999999</v>
      </c>
      <c r="C1573">
        <v>2831.1254880000001</v>
      </c>
      <c r="D1573">
        <v>2581.6157229999999</v>
      </c>
      <c r="E1573">
        <v>2621.8017580000001</v>
      </c>
      <c r="F1573">
        <v>2621.8017580000001</v>
      </c>
      <c r="G1573">
        <v>16150857254</v>
      </c>
    </row>
    <row r="1574" spans="1:7">
      <c r="A1574" s="1">
        <v>44620</v>
      </c>
      <c r="B1574">
        <v>2621.1721189999998</v>
      </c>
      <c r="C1574">
        <v>2929.1804200000001</v>
      </c>
      <c r="D1574">
        <v>2586.3881839999999</v>
      </c>
      <c r="E1574">
        <v>2919.201172</v>
      </c>
      <c r="F1574">
        <v>2919.201172</v>
      </c>
      <c r="G1574">
        <v>19266124733</v>
      </c>
    </row>
    <row r="1575" spans="1:7">
      <c r="A1575" s="1">
        <v>44621</v>
      </c>
      <c r="B1575">
        <v>2919.7758789999998</v>
      </c>
      <c r="C1575">
        <v>3029.6516109999998</v>
      </c>
      <c r="D1575">
        <v>2868.9389649999998</v>
      </c>
      <c r="E1575">
        <v>2972.485107</v>
      </c>
      <c r="F1575">
        <v>2972.485107</v>
      </c>
      <c r="G1575">
        <v>18757425786</v>
      </c>
    </row>
    <row r="1576" spans="1:7">
      <c r="A1576" s="1">
        <v>44622</v>
      </c>
      <c r="B1576">
        <v>2972.4719239999999</v>
      </c>
      <c r="C1576">
        <v>3026.868164</v>
      </c>
      <c r="D1576">
        <v>2919.943115</v>
      </c>
      <c r="E1576">
        <v>2950.1184079999998</v>
      </c>
      <c r="F1576">
        <v>2950.1184079999998</v>
      </c>
      <c r="G1576">
        <v>16636517503</v>
      </c>
    </row>
    <row r="1577" spans="1:7">
      <c r="A1577" s="1">
        <v>44623</v>
      </c>
      <c r="B1577">
        <v>2950.1567380000001</v>
      </c>
      <c r="C1577">
        <v>2964.6733399999998</v>
      </c>
      <c r="D1577">
        <v>2797.319336</v>
      </c>
      <c r="E1577">
        <v>2834.4689939999998</v>
      </c>
      <c r="F1577">
        <v>2834.4689939999998</v>
      </c>
      <c r="G1577">
        <v>13091199728</v>
      </c>
    </row>
    <row r="1578" spans="1:7">
      <c r="A1578" s="1">
        <v>44624</v>
      </c>
      <c r="B1578">
        <v>2834.9873050000001</v>
      </c>
      <c r="C1578">
        <v>2835.1762699999999</v>
      </c>
      <c r="D1578">
        <v>2587.7482909999999</v>
      </c>
      <c r="E1578">
        <v>2617.1560060000002</v>
      </c>
      <c r="F1578">
        <v>2617.1560060000002</v>
      </c>
      <c r="G1578">
        <v>14496939024</v>
      </c>
    </row>
    <row r="1579" spans="1:7">
      <c r="A1579" s="1">
        <v>44625</v>
      </c>
      <c r="B1579">
        <v>2618.4736330000001</v>
      </c>
      <c r="C1579">
        <v>2679.102539</v>
      </c>
      <c r="D1579">
        <v>2596.98999</v>
      </c>
      <c r="E1579">
        <v>2664.8310550000001</v>
      </c>
      <c r="F1579">
        <v>2664.8310550000001</v>
      </c>
      <c r="G1579">
        <v>8072368396</v>
      </c>
    </row>
    <row r="1580" spans="1:7">
      <c r="A1580" s="1">
        <v>44626</v>
      </c>
      <c r="B1580">
        <v>2664.9436040000001</v>
      </c>
      <c r="C1580">
        <v>2673.6372070000002</v>
      </c>
      <c r="D1580">
        <v>2555.0373540000001</v>
      </c>
      <c r="E1580">
        <v>2555.0373540000001</v>
      </c>
      <c r="F1580">
        <v>2555.0373540000001</v>
      </c>
      <c r="G1580">
        <v>8872976607</v>
      </c>
    </row>
    <row r="1581" spans="1:7">
      <c r="A1581" s="1">
        <v>44627</v>
      </c>
      <c r="B1581">
        <v>2555.297607</v>
      </c>
      <c r="C1581">
        <v>2639.943115</v>
      </c>
      <c r="D1581">
        <v>2455.59375</v>
      </c>
      <c r="E1581">
        <v>2497.77124</v>
      </c>
      <c r="F1581">
        <v>2497.77124</v>
      </c>
      <c r="G1581">
        <v>14594098731</v>
      </c>
    </row>
    <row r="1582" spans="1:7">
      <c r="A1582" s="1">
        <v>44628</v>
      </c>
      <c r="B1582">
        <v>2497.7214359999998</v>
      </c>
      <c r="C1582">
        <v>2618.1660160000001</v>
      </c>
      <c r="D1582">
        <v>2489.7551269999999</v>
      </c>
      <c r="E1582">
        <v>2576.7475589999999</v>
      </c>
      <c r="F1582">
        <v>2576.7475589999999</v>
      </c>
      <c r="G1582">
        <v>13922922903</v>
      </c>
    </row>
    <row r="1583" spans="1:7">
      <c r="A1583" s="1">
        <v>44629</v>
      </c>
      <c r="B1583">
        <v>2577.1652829999998</v>
      </c>
      <c r="C1583">
        <v>2761.7963869999999</v>
      </c>
      <c r="D1583">
        <v>2573.6552729999999</v>
      </c>
      <c r="E1583">
        <v>2729.7834469999998</v>
      </c>
      <c r="F1583">
        <v>2729.7834469999998</v>
      </c>
      <c r="G1583">
        <v>14173665398</v>
      </c>
    </row>
    <row r="1584" spans="1:7">
      <c r="A1584" s="1">
        <v>44630</v>
      </c>
      <c r="B1584">
        <v>2729.1164549999999</v>
      </c>
      <c r="C1584">
        <v>2729.1164549999999</v>
      </c>
      <c r="D1584">
        <v>2566.193115</v>
      </c>
      <c r="E1584">
        <v>2608.0485840000001</v>
      </c>
      <c r="F1584">
        <v>2608.0485840000001</v>
      </c>
      <c r="G1584">
        <v>13292477213</v>
      </c>
    </row>
    <row r="1585" spans="1:7">
      <c r="A1585" s="1">
        <v>44631</v>
      </c>
      <c r="B1585">
        <v>2608.27124</v>
      </c>
      <c r="C1585">
        <v>2664.5585940000001</v>
      </c>
      <c r="D1585">
        <v>2534.688232</v>
      </c>
      <c r="E1585">
        <v>2559.5629880000001</v>
      </c>
      <c r="F1585">
        <v>2559.5629880000001</v>
      </c>
      <c r="G1585">
        <v>12382419582</v>
      </c>
    </row>
    <row r="1586" spans="1:7">
      <c r="A1586" s="1">
        <v>44632</v>
      </c>
      <c r="B1586">
        <v>2559.6606449999999</v>
      </c>
      <c r="C1586">
        <v>2606.438721</v>
      </c>
      <c r="D1586">
        <v>2559.126953</v>
      </c>
      <c r="E1586">
        <v>2574.7541500000002</v>
      </c>
      <c r="F1586">
        <v>2574.7541500000002</v>
      </c>
      <c r="G1586">
        <v>6532996574</v>
      </c>
    </row>
    <row r="1587" spans="1:7">
      <c r="A1587" s="1">
        <v>44633</v>
      </c>
      <c r="B1587">
        <v>2573.4880370000001</v>
      </c>
      <c r="C1587">
        <v>2594.5498050000001</v>
      </c>
      <c r="D1587">
        <v>2503.8852539999998</v>
      </c>
      <c r="E1587">
        <v>2518.9445799999999</v>
      </c>
      <c r="F1587">
        <v>2518.9445799999999</v>
      </c>
      <c r="G1587">
        <v>8632000379</v>
      </c>
    </row>
    <row r="1588" spans="1:7">
      <c r="A1588" s="1">
        <v>44634</v>
      </c>
      <c r="B1588">
        <v>2518.486328</v>
      </c>
      <c r="C1588">
        <v>2604.0344239999999</v>
      </c>
      <c r="D1588">
        <v>2505.2993160000001</v>
      </c>
      <c r="E1588">
        <v>2590.6960450000001</v>
      </c>
      <c r="F1588">
        <v>2590.6960450000001</v>
      </c>
      <c r="G1588">
        <v>11244398839</v>
      </c>
    </row>
    <row r="1589" spans="1:7">
      <c r="A1589" s="1">
        <v>44635</v>
      </c>
      <c r="B1589">
        <v>2590.6689449999999</v>
      </c>
      <c r="C1589">
        <v>2662.3295899999998</v>
      </c>
      <c r="D1589">
        <v>2515.7658689999998</v>
      </c>
      <c r="E1589">
        <v>2620.1496579999998</v>
      </c>
      <c r="F1589">
        <v>2620.1496579999998</v>
      </c>
      <c r="G1589">
        <v>12861105614</v>
      </c>
    </row>
    <row r="1590" spans="1:7">
      <c r="A1590" s="1">
        <v>44636</v>
      </c>
      <c r="B1590">
        <v>2620.0285640000002</v>
      </c>
      <c r="C1590">
        <v>2781.3071289999998</v>
      </c>
      <c r="D1590">
        <v>2610.764404</v>
      </c>
      <c r="E1590">
        <v>2772.055664</v>
      </c>
      <c r="F1590">
        <v>2772.055664</v>
      </c>
      <c r="G1590">
        <v>17915109769</v>
      </c>
    </row>
    <row r="1591" spans="1:7">
      <c r="A1591" s="1">
        <v>44637</v>
      </c>
      <c r="B1591">
        <v>2771.9641109999998</v>
      </c>
      <c r="C1591">
        <v>2826.1606449999999</v>
      </c>
      <c r="D1591">
        <v>2751.5607909999999</v>
      </c>
      <c r="E1591">
        <v>2814.8544919999999</v>
      </c>
      <c r="F1591">
        <v>2814.8544919999999</v>
      </c>
      <c r="G1591">
        <v>12685265194</v>
      </c>
    </row>
    <row r="1592" spans="1:7">
      <c r="A1592" s="1">
        <v>44638</v>
      </c>
      <c r="B1592">
        <v>2814.4345699999999</v>
      </c>
      <c r="C1592">
        <v>2973.616211</v>
      </c>
      <c r="D1592">
        <v>2774.8557129999999</v>
      </c>
      <c r="E1592">
        <v>2945.343018</v>
      </c>
      <c r="F1592">
        <v>2945.343018</v>
      </c>
      <c r="G1592">
        <v>15830879093</v>
      </c>
    </row>
    <row r="1593" spans="1:7">
      <c r="A1593" s="1">
        <v>44639</v>
      </c>
      <c r="B1593">
        <v>2944.7216800000001</v>
      </c>
      <c r="C1593">
        <v>2979.9870609999998</v>
      </c>
      <c r="D1593">
        <v>2910.8022460000002</v>
      </c>
      <c r="E1593">
        <v>2946.2570799999999</v>
      </c>
      <c r="F1593">
        <v>2946.2570799999999</v>
      </c>
      <c r="G1593">
        <v>11576463120</v>
      </c>
    </row>
    <row r="1594" spans="1:7">
      <c r="A1594" s="1">
        <v>44640</v>
      </c>
      <c r="B1594">
        <v>2946.547607</v>
      </c>
      <c r="C1594">
        <v>2956.9655760000001</v>
      </c>
      <c r="D1594">
        <v>2826.107422</v>
      </c>
      <c r="E1594">
        <v>2860.4592290000001</v>
      </c>
      <c r="F1594">
        <v>2860.4592290000001</v>
      </c>
      <c r="G1594">
        <v>12684727326</v>
      </c>
    </row>
    <row r="1595" spans="1:7">
      <c r="A1595" s="1">
        <v>44641</v>
      </c>
      <c r="B1595">
        <v>2860.1032709999999</v>
      </c>
      <c r="C1595">
        <v>2954.5566410000001</v>
      </c>
      <c r="D1595">
        <v>2838.2504880000001</v>
      </c>
      <c r="E1595">
        <v>2897.9765630000002</v>
      </c>
      <c r="F1595">
        <v>2897.9765630000002</v>
      </c>
      <c r="G1595">
        <v>15206116098</v>
      </c>
    </row>
    <row r="1596" spans="1:7">
      <c r="A1596" s="1">
        <v>44642</v>
      </c>
      <c r="B1596">
        <v>2897.7741700000001</v>
      </c>
      <c r="C1596">
        <v>3040.3828130000002</v>
      </c>
      <c r="D1596">
        <v>2892.5444339999999</v>
      </c>
      <c r="E1596">
        <v>2973.1311040000001</v>
      </c>
      <c r="F1596">
        <v>2973.1311040000001</v>
      </c>
      <c r="G1596">
        <v>16830539230</v>
      </c>
    </row>
    <row r="1597" spans="1:7">
      <c r="A1597" s="1">
        <v>44643</v>
      </c>
      <c r="B1597">
        <v>2973.1450199999999</v>
      </c>
      <c r="C1597">
        <v>3036.7521969999998</v>
      </c>
      <c r="D1597">
        <v>2933.3066410000001</v>
      </c>
      <c r="E1597">
        <v>3031.0671390000002</v>
      </c>
      <c r="F1597">
        <v>3031.0671390000002</v>
      </c>
      <c r="G1597">
        <v>16008767658</v>
      </c>
    </row>
    <row r="1598" spans="1:7">
      <c r="A1598" s="1">
        <v>44644</v>
      </c>
      <c r="B1598">
        <v>3031.0607909999999</v>
      </c>
      <c r="C1598">
        <v>3118.3876949999999</v>
      </c>
      <c r="D1598">
        <v>3012.3266600000002</v>
      </c>
      <c r="E1598">
        <v>3108.0620119999999</v>
      </c>
      <c r="F1598">
        <v>3108.0620119999999</v>
      </c>
      <c r="G1598">
        <v>18070503166</v>
      </c>
    </row>
    <row r="1599" spans="1:7">
      <c r="A1599" s="1">
        <v>44645</v>
      </c>
      <c r="B1599">
        <v>3108.4489749999998</v>
      </c>
      <c r="C1599">
        <v>3183.9580080000001</v>
      </c>
      <c r="D1599">
        <v>3087.4907229999999</v>
      </c>
      <c r="E1599">
        <v>3106.6713869999999</v>
      </c>
      <c r="F1599">
        <v>3106.6713869999999</v>
      </c>
      <c r="G1599">
        <v>17030503831</v>
      </c>
    </row>
    <row r="1600" spans="1:7">
      <c r="A1600" s="1">
        <v>44646</v>
      </c>
      <c r="B1600">
        <v>3106.4052729999999</v>
      </c>
      <c r="C1600">
        <v>3146.8254390000002</v>
      </c>
      <c r="D1600">
        <v>3091.8254390000002</v>
      </c>
      <c r="E1600">
        <v>3143.1789549999999</v>
      </c>
      <c r="F1600">
        <v>3143.1789549999999</v>
      </c>
      <c r="G1600">
        <v>8876420740</v>
      </c>
    </row>
    <row r="1601" spans="1:7">
      <c r="A1601" s="1">
        <v>44647</v>
      </c>
      <c r="B1601">
        <v>3143.795654</v>
      </c>
      <c r="C1601">
        <v>3291.5776369999999</v>
      </c>
      <c r="D1601">
        <v>3129.9978030000002</v>
      </c>
      <c r="E1601">
        <v>3291.5776369999999</v>
      </c>
      <c r="F1601">
        <v>3291.5776369999999</v>
      </c>
      <c r="G1601">
        <v>13431866834</v>
      </c>
    </row>
    <row r="1602" spans="1:7">
      <c r="A1602" s="1">
        <v>44648</v>
      </c>
      <c r="B1602">
        <v>3292.32251</v>
      </c>
      <c r="C1602">
        <v>3424.0192870000001</v>
      </c>
      <c r="D1602">
        <v>3279.0270999999998</v>
      </c>
      <c r="E1602">
        <v>3336.6345209999999</v>
      </c>
      <c r="F1602">
        <v>3336.6345209999999</v>
      </c>
      <c r="G1602">
        <v>20620450770</v>
      </c>
    </row>
    <row r="1603" spans="1:7">
      <c r="A1603" s="1">
        <v>44649</v>
      </c>
      <c r="B1603">
        <v>3335.02124</v>
      </c>
      <c r="C1603">
        <v>3470.186279</v>
      </c>
      <c r="D1603">
        <v>3335.02124</v>
      </c>
      <c r="E1603">
        <v>3401.9877929999998</v>
      </c>
      <c r="F1603">
        <v>3401.9877929999998</v>
      </c>
      <c r="G1603">
        <v>19533323636</v>
      </c>
    </row>
    <row r="1604" spans="1:7">
      <c r="A1604" s="1">
        <v>44650</v>
      </c>
      <c r="B1604">
        <v>3401.5261230000001</v>
      </c>
      <c r="C1604">
        <v>3435.2861330000001</v>
      </c>
      <c r="D1604">
        <v>3349.2370609999998</v>
      </c>
      <c r="E1604">
        <v>3385.1579590000001</v>
      </c>
      <c r="F1604">
        <v>3385.1579590000001</v>
      </c>
      <c r="G1604">
        <v>15302506131</v>
      </c>
    </row>
    <row r="1605" spans="1:7">
      <c r="A1605" s="1">
        <v>44651</v>
      </c>
      <c r="B1605">
        <v>3385.289307</v>
      </c>
      <c r="C1605">
        <v>3435.1284179999998</v>
      </c>
      <c r="D1605">
        <v>3272.9345699999999</v>
      </c>
      <c r="E1605">
        <v>3281.6428219999998</v>
      </c>
      <c r="F1605">
        <v>3281.6428219999998</v>
      </c>
      <c r="G1605">
        <v>17685495686</v>
      </c>
    </row>
    <row r="1606" spans="1:7">
      <c r="A1606" s="1">
        <v>44652</v>
      </c>
      <c r="B1606">
        <v>3282.576172</v>
      </c>
      <c r="C1606">
        <v>3467.5559079999998</v>
      </c>
      <c r="D1606">
        <v>3223.891357</v>
      </c>
      <c r="E1606">
        <v>3449.5522460000002</v>
      </c>
      <c r="F1606">
        <v>3449.5522460000002</v>
      </c>
      <c r="G1606">
        <v>20982988937</v>
      </c>
    </row>
    <row r="1607" spans="1:7">
      <c r="A1607" s="1">
        <v>44653</v>
      </c>
      <c r="B1607">
        <v>3449.7885740000002</v>
      </c>
      <c r="C1607">
        <v>3521.2846679999998</v>
      </c>
      <c r="D1607">
        <v>3442.0002439999998</v>
      </c>
      <c r="E1607">
        <v>3445.0593260000001</v>
      </c>
      <c r="F1607">
        <v>3445.0593260000001</v>
      </c>
      <c r="G1607">
        <v>23571556215</v>
      </c>
    </row>
    <row r="1608" spans="1:7">
      <c r="A1608" s="1">
        <v>44654</v>
      </c>
      <c r="B1608">
        <v>3444.810547</v>
      </c>
      <c r="C1608">
        <v>3573.9602049999999</v>
      </c>
      <c r="D1608">
        <v>3421.2597660000001</v>
      </c>
      <c r="E1608">
        <v>3522.8334960000002</v>
      </c>
      <c r="F1608">
        <v>3522.8334960000002</v>
      </c>
      <c r="G1608">
        <v>15333808649</v>
      </c>
    </row>
    <row r="1609" spans="1:7">
      <c r="A1609" s="1">
        <v>44655</v>
      </c>
      <c r="B1609">
        <v>3522.36499</v>
      </c>
      <c r="C1609">
        <v>3535.148193</v>
      </c>
      <c r="D1609">
        <v>3422.0009770000001</v>
      </c>
      <c r="E1609">
        <v>3521.241211</v>
      </c>
      <c r="F1609">
        <v>3521.241211</v>
      </c>
      <c r="G1609">
        <v>18209969743</v>
      </c>
    </row>
    <row r="1610" spans="1:7">
      <c r="A1610" s="1">
        <v>44656</v>
      </c>
      <c r="B1610">
        <v>3521.2397460000002</v>
      </c>
      <c r="C1610">
        <v>3546.7067870000001</v>
      </c>
      <c r="D1610">
        <v>3410.547607</v>
      </c>
      <c r="E1610">
        <v>3411.7924800000001</v>
      </c>
      <c r="F1610">
        <v>3411.7924800000001</v>
      </c>
      <c r="G1610">
        <v>16681503199</v>
      </c>
    </row>
    <row r="1611" spans="1:7">
      <c r="A1611" s="1">
        <v>44657</v>
      </c>
      <c r="B1611">
        <v>3411.6721189999998</v>
      </c>
      <c r="C1611">
        <v>3411.6721189999998</v>
      </c>
      <c r="D1611">
        <v>3171.205078</v>
      </c>
      <c r="E1611">
        <v>3171.6918949999999</v>
      </c>
      <c r="F1611">
        <v>3171.6918949999999</v>
      </c>
      <c r="G1611">
        <v>25632563639</v>
      </c>
    </row>
    <row r="1612" spans="1:7">
      <c r="A1612" s="1">
        <v>44658</v>
      </c>
      <c r="B1612">
        <v>3172.1972660000001</v>
      </c>
      <c r="C1612">
        <v>3263.4746089999999</v>
      </c>
      <c r="D1612">
        <v>3155.5810550000001</v>
      </c>
      <c r="E1612">
        <v>3233.2746579999998</v>
      </c>
      <c r="F1612">
        <v>3233.2746579999998</v>
      </c>
      <c r="G1612">
        <v>16745496605</v>
      </c>
    </row>
    <row r="1613" spans="1:7">
      <c r="A1613" s="1">
        <v>44659</v>
      </c>
      <c r="B1613">
        <v>3233.272461</v>
      </c>
      <c r="C1613">
        <v>3301.607422</v>
      </c>
      <c r="D1613">
        <v>3179.1423340000001</v>
      </c>
      <c r="E1613">
        <v>3192.0739749999998</v>
      </c>
      <c r="F1613">
        <v>3192.0739749999998</v>
      </c>
      <c r="G1613">
        <v>17557050669</v>
      </c>
    </row>
    <row r="1614" spans="1:7">
      <c r="A1614" s="1">
        <v>44660</v>
      </c>
      <c r="B1614">
        <v>3191.9760740000002</v>
      </c>
      <c r="C1614">
        <v>3261.963135</v>
      </c>
      <c r="D1614">
        <v>3187.4692380000001</v>
      </c>
      <c r="E1614">
        <v>3261.91626</v>
      </c>
      <c r="F1614">
        <v>3261.91626</v>
      </c>
      <c r="G1614">
        <v>9908112156</v>
      </c>
    </row>
    <row r="1615" spans="1:7">
      <c r="A1615" s="1">
        <v>44661</v>
      </c>
      <c r="B1615">
        <v>3261.2915039999998</v>
      </c>
      <c r="C1615">
        <v>3303.0031739999999</v>
      </c>
      <c r="D1615">
        <v>3211.866943</v>
      </c>
      <c r="E1615">
        <v>3211.866943</v>
      </c>
      <c r="F1615">
        <v>3211.866943</v>
      </c>
      <c r="G1615">
        <v>10427054790</v>
      </c>
    </row>
    <row r="1616" spans="1:7">
      <c r="A1616" s="1">
        <v>44662</v>
      </c>
      <c r="B1616">
        <v>3209.576904</v>
      </c>
      <c r="C1616">
        <v>3214.461914</v>
      </c>
      <c r="D1616">
        <v>2962.7565920000002</v>
      </c>
      <c r="E1616">
        <v>2981.0522460000002</v>
      </c>
      <c r="F1616">
        <v>2981.0522460000002</v>
      </c>
      <c r="G1616">
        <v>21891804831</v>
      </c>
    </row>
    <row r="1617" spans="1:7">
      <c r="A1617" s="1">
        <v>44663</v>
      </c>
      <c r="B1617">
        <v>2981.420654</v>
      </c>
      <c r="C1617">
        <v>3077.4526369999999</v>
      </c>
      <c r="D1617">
        <v>2957.8723140000002</v>
      </c>
      <c r="E1617">
        <v>3030.3764649999998</v>
      </c>
      <c r="F1617">
        <v>3030.3764649999998</v>
      </c>
      <c r="G1617">
        <v>20235707410</v>
      </c>
    </row>
    <row r="1618" spans="1:7">
      <c r="A1618" s="1">
        <v>44664</v>
      </c>
      <c r="B1618">
        <v>3029.8779300000001</v>
      </c>
      <c r="C1618">
        <v>3123.5754390000002</v>
      </c>
      <c r="D1618">
        <v>3006.4816890000002</v>
      </c>
      <c r="E1618">
        <v>3118.3442380000001</v>
      </c>
      <c r="F1618">
        <v>3118.3442380000001</v>
      </c>
      <c r="G1618">
        <v>16088473629</v>
      </c>
    </row>
    <row r="1619" spans="1:7">
      <c r="A1619" s="1">
        <v>44665</v>
      </c>
      <c r="B1619">
        <v>3117.8217770000001</v>
      </c>
      <c r="C1619">
        <v>3139.928711</v>
      </c>
      <c r="D1619">
        <v>2988.4353030000002</v>
      </c>
      <c r="E1619">
        <v>3019.9094239999999</v>
      </c>
      <c r="F1619">
        <v>3019.9094239999999</v>
      </c>
      <c r="G1619">
        <v>15821419931</v>
      </c>
    </row>
    <row r="1620" spans="1:7">
      <c r="A1620" s="1">
        <v>44666</v>
      </c>
      <c r="B1620">
        <v>3020.1345209999999</v>
      </c>
      <c r="C1620">
        <v>3044.2873540000001</v>
      </c>
      <c r="D1620">
        <v>3001.1232909999999</v>
      </c>
      <c r="E1620">
        <v>3040.9165039999998</v>
      </c>
      <c r="F1620">
        <v>3040.9165039999998</v>
      </c>
      <c r="G1620">
        <v>11256651536</v>
      </c>
    </row>
    <row r="1621" spans="1:7">
      <c r="A1621" s="1">
        <v>44667</v>
      </c>
      <c r="B1621">
        <v>3041.1232909999999</v>
      </c>
      <c r="C1621">
        <v>3074.8869629999999</v>
      </c>
      <c r="D1621">
        <v>3016.421143</v>
      </c>
      <c r="E1621">
        <v>3062.3103030000002</v>
      </c>
      <c r="F1621">
        <v>3062.3103030000002</v>
      </c>
      <c r="G1621">
        <v>8766710365</v>
      </c>
    </row>
    <row r="1622" spans="1:7">
      <c r="A1622" s="1">
        <v>44668</v>
      </c>
      <c r="B1622">
        <v>3061.881836</v>
      </c>
      <c r="C1622">
        <v>3075.7758789999998</v>
      </c>
      <c r="D1622">
        <v>2989.0439449999999</v>
      </c>
      <c r="E1622">
        <v>2993.4033199999999</v>
      </c>
      <c r="F1622">
        <v>2993.4033199999999</v>
      </c>
      <c r="G1622">
        <v>10463091281</v>
      </c>
    </row>
    <row r="1623" spans="1:7">
      <c r="A1623" s="1">
        <v>44669</v>
      </c>
      <c r="B1623">
        <v>2993.4838869999999</v>
      </c>
      <c r="C1623">
        <v>3062.5209960000002</v>
      </c>
      <c r="D1623">
        <v>2893.9128420000002</v>
      </c>
      <c r="E1623">
        <v>3057.6066890000002</v>
      </c>
      <c r="F1623">
        <v>3057.6066890000002</v>
      </c>
      <c r="G1623">
        <v>18629381299</v>
      </c>
    </row>
    <row r="1624" spans="1:7">
      <c r="A1624" s="1">
        <v>44670</v>
      </c>
      <c r="B1624">
        <v>3057.5703130000002</v>
      </c>
      <c r="C1624">
        <v>3125.0842290000001</v>
      </c>
      <c r="D1624">
        <v>3035.5351559999999</v>
      </c>
      <c r="E1624">
        <v>3104.1064449999999</v>
      </c>
      <c r="F1624">
        <v>3104.1064449999999</v>
      </c>
      <c r="G1624">
        <v>14156035096</v>
      </c>
    </row>
    <row r="1625" spans="1:7">
      <c r="A1625" s="1">
        <v>44671</v>
      </c>
      <c r="B1625">
        <v>3103.9350589999999</v>
      </c>
      <c r="C1625">
        <v>3157.8857419999999</v>
      </c>
      <c r="D1625">
        <v>3045.2883299999999</v>
      </c>
      <c r="E1625">
        <v>3077.7458499999998</v>
      </c>
      <c r="F1625">
        <v>3077.7458499999998</v>
      </c>
      <c r="G1625">
        <v>15547362265</v>
      </c>
    </row>
    <row r="1626" spans="1:7">
      <c r="A1626" s="1">
        <v>44672</v>
      </c>
      <c r="B1626">
        <v>3077.829346</v>
      </c>
      <c r="C1626">
        <v>3173.4514159999999</v>
      </c>
      <c r="D1626">
        <v>2962.4104000000002</v>
      </c>
      <c r="E1626">
        <v>2987.4807129999999</v>
      </c>
      <c r="F1626">
        <v>2987.4807129999999</v>
      </c>
      <c r="G1626">
        <v>20783591093</v>
      </c>
    </row>
    <row r="1627" spans="1:7">
      <c r="A1627" s="1">
        <v>44673</v>
      </c>
      <c r="B1627">
        <v>2986.938721</v>
      </c>
      <c r="C1627">
        <v>3024.8544919999999</v>
      </c>
      <c r="D1627">
        <v>2942.358643</v>
      </c>
      <c r="E1627">
        <v>2964.835693</v>
      </c>
      <c r="F1627">
        <v>2964.835693</v>
      </c>
      <c r="G1627">
        <v>16782795477</v>
      </c>
    </row>
    <row r="1628" spans="1:7">
      <c r="A1628" s="1">
        <v>44674</v>
      </c>
      <c r="B1628">
        <v>2964.8022460000002</v>
      </c>
      <c r="C1628">
        <v>2975.3227539999998</v>
      </c>
      <c r="D1628">
        <v>2926.7402339999999</v>
      </c>
      <c r="E1628">
        <v>2938.1140140000002</v>
      </c>
      <c r="F1628">
        <v>2938.1140140000002</v>
      </c>
      <c r="G1628">
        <v>9116955609</v>
      </c>
    </row>
    <row r="1629" spans="1:7">
      <c r="A1629" s="1">
        <v>44675</v>
      </c>
      <c r="B1629">
        <v>2937.3471679999998</v>
      </c>
      <c r="C1629">
        <v>2961.8820799999999</v>
      </c>
      <c r="D1629">
        <v>2922.1286620000001</v>
      </c>
      <c r="E1629">
        <v>2922.7326659999999</v>
      </c>
      <c r="F1629">
        <v>2922.7326659999999</v>
      </c>
      <c r="G1629">
        <v>9696829579</v>
      </c>
    </row>
    <row r="1630" spans="1:7">
      <c r="A1630" s="1">
        <v>44676</v>
      </c>
      <c r="B1630">
        <v>2922.9902339999999</v>
      </c>
      <c r="C1630">
        <v>3018.4155270000001</v>
      </c>
      <c r="D1630">
        <v>2804.5070799999999</v>
      </c>
      <c r="E1630">
        <v>3009.3935550000001</v>
      </c>
      <c r="F1630">
        <v>3009.3935550000001</v>
      </c>
      <c r="G1630">
        <v>22332690614</v>
      </c>
    </row>
    <row r="1631" spans="1:7">
      <c r="A1631" s="1">
        <v>44677</v>
      </c>
      <c r="B1631">
        <v>3008.946289</v>
      </c>
      <c r="C1631">
        <v>3026.415039</v>
      </c>
      <c r="D1631">
        <v>2786.2531739999999</v>
      </c>
      <c r="E1631">
        <v>2808.2983399999998</v>
      </c>
      <c r="F1631">
        <v>2808.2983399999998</v>
      </c>
      <c r="G1631">
        <v>19052045399</v>
      </c>
    </row>
    <row r="1632" spans="1:7">
      <c r="A1632" s="1">
        <v>44678</v>
      </c>
      <c r="B1632">
        <v>2808.6459960000002</v>
      </c>
      <c r="C1632">
        <v>2911.8774410000001</v>
      </c>
      <c r="D1632">
        <v>2802.2734380000002</v>
      </c>
      <c r="E1632">
        <v>2888.9296880000002</v>
      </c>
      <c r="F1632">
        <v>2888.9296880000002</v>
      </c>
      <c r="G1632">
        <v>17419284041</v>
      </c>
    </row>
    <row r="1633" spans="1:7">
      <c r="A1633" s="1">
        <v>44679</v>
      </c>
      <c r="B1633">
        <v>2888.8498540000001</v>
      </c>
      <c r="C1633">
        <v>2973.13501</v>
      </c>
      <c r="D1633">
        <v>2861.8215329999998</v>
      </c>
      <c r="E1633">
        <v>2936.9409179999998</v>
      </c>
      <c r="F1633">
        <v>2936.9409179999998</v>
      </c>
      <c r="G1633">
        <v>18443524633</v>
      </c>
    </row>
    <row r="1634" spans="1:7">
      <c r="A1634" s="1">
        <v>44680</v>
      </c>
      <c r="B1634">
        <v>2936.7766109999998</v>
      </c>
      <c r="C1634">
        <v>2943.4458009999998</v>
      </c>
      <c r="D1634">
        <v>2782.4353030000002</v>
      </c>
      <c r="E1634">
        <v>2815.601807</v>
      </c>
      <c r="F1634">
        <v>2815.601807</v>
      </c>
      <c r="G1634">
        <v>18771041399</v>
      </c>
    </row>
    <row r="1635" spans="1:7">
      <c r="A1635" s="1">
        <v>44681</v>
      </c>
      <c r="B1635">
        <v>2815.5334469999998</v>
      </c>
      <c r="C1635">
        <v>2836.8276369999999</v>
      </c>
      <c r="D1635">
        <v>2727.40625</v>
      </c>
      <c r="E1635">
        <v>2730.186768</v>
      </c>
      <c r="F1635">
        <v>2730.186768</v>
      </c>
      <c r="G1635">
        <v>13520941867</v>
      </c>
    </row>
    <row r="1636" spans="1:7">
      <c r="A1636" s="1">
        <v>44682</v>
      </c>
      <c r="B1636">
        <v>2729.9941410000001</v>
      </c>
      <c r="C1636">
        <v>2838.704346</v>
      </c>
      <c r="D1636">
        <v>2728.078857</v>
      </c>
      <c r="E1636">
        <v>2827.7561040000001</v>
      </c>
      <c r="F1636">
        <v>2827.7561040000001</v>
      </c>
      <c r="G1636">
        <v>15332730152</v>
      </c>
    </row>
    <row r="1637" spans="1:7">
      <c r="A1637" s="1">
        <v>44683</v>
      </c>
      <c r="B1637">
        <v>2827.6140140000002</v>
      </c>
      <c r="C1637">
        <v>2874.1459960000002</v>
      </c>
      <c r="D1637">
        <v>2785.5229490000002</v>
      </c>
      <c r="E1637">
        <v>2857.4104000000002</v>
      </c>
      <c r="F1637">
        <v>2857.4104000000002</v>
      </c>
      <c r="G1637">
        <v>18609741545</v>
      </c>
    </row>
    <row r="1638" spans="1:7">
      <c r="A1638" s="1">
        <v>44684</v>
      </c>
      <c r="B1638">
        <v>2857.1523440000001</v>
      </c>
      <c r="C1638">
        <v>2859.1933589999999</v>
      </c>
      <c r="D1638">
        <v>2762.1186520000001</v>
      </c>
      <c r="E1638">
        <v>2783.476318</v>
      </c>
      <c r="F1638">
        <v>2783.476318</v>
      </c>
      <c r="G1638">
        <v>13026093219</v>
      </c>
    </row>
    <row r="1639" spans="1:7">
      <c r="A1639" s="1">
        <v>44685</v>
      </c>
      <c r="B1639">
        <v>2783.1311040000001</v>
      </c>
      <c r="C1639">
        <v>2956.686768</v>
      </c>
      <c r="D1639">
        <v>2779.273682</v>
      </c>
      <c r="E1639">
        <v>2940.6447750000002</v>
      </c>
      <c r="F1639">
        <v>2940.6447750000002</v>
      </c>
      <c r="G1639">
        <v>18186749944</v>
      </c>
    </row>
    <row r="1640" spans="1:7">
      <c r="A1640" s="1">
        <v>44686</v>
      </c>
      <c r="B1640">
        <v>2940.2265630000002</v>
      </c>
      <c r="C1640">
        <v>2948.960693</v>
      </c>
      <c r="D1640">
        <v>2704.91626</v>
      </c>
      <c r="E1640">
        <v>2749.213135</v>
      </c>
      <c r="F1640">
        <v>2749.213135</v>
      </c>
      <c r="G1640">
        <v>22642925048</v>
      </c>
    </row>
    <row r="1641" spans="1:7">
      <c r="A1641" s="1">
        <v>44687</v>
      </c>
      <c r="B1641">
        <v>2748.9316410000001</v>
      </c>
      <c r="C1641">
        <v>2754.8376459999999</v>
      </c>
      <c r="D1641">
        <v>2645.3352049999999</v>
      </c>
      <c r="E1641">
        <v>2694.9797359999998</v>
      </c>
      <c r="F1641">
        <v>2694.9797359999998</v>
      </c>
      <c r="G1641">
        <v>21027599270</v>
      </c>
    </row>
    <row r="1642" spans="1:7">
      <c r="A1642" s="1">
        <v>44688</v>
      </c>
      <c r="B1642">
        <v>2694.991943</v>
      </c>
      <c r="C1642">
        <v>2696.6528320000002</v>
      </c>
      <c r="D1642">
        <v>2599.5234380000002</v>
      </c>
      <c r="E1642">
        <v>2636.093018</v>
      </c>
      <c r="F1642">
        <v>2636.093018</v>
      </c>
      <c r="G1642">
        <v>13369276367</v>
      </c>
    </row>
    <row r="1643" spans="1:7">
      <c r="A1643" s="1">
        <v>44689</v>
      </c>
      <c r="B1643">
        <v>2636.1218260000001</v>
      </c>
      <c r="C1643">
        <v>2638.8305660000001</v>
      </c>
      <c r="D1643">
        <v>2498.4301759999998</v>
      </c>
      <c r="E1643">
        <v>2517.459961</v>
      </c>
      <c r="F1643">
        <v>2517.459961</v>
      </c>
      <c r="G1643">
        <v>20802269935</v>
      </c>
    </row>
    <row r="1644" spans="1:7">
      <c r="A1644" s="1">
        <v>44690</v>
      </c>
      <c r="B1644">
        <v>2518.5083009999998</v>
      </c>
      <c r="C1644">
        <v>2528.258057</v>
      </c>
      <c r="D1644">
        <v>2238.0627439999998</v>
      </c>
      <c r="E1644">
        <v>2245.4304200000001</v>
      </c>
      <c r="F1644">
        <v>2245.4304200000001</v>
      </c>
      <c r="G1644">
        <v>36333567678</v>
      </c>
    </row>
    <row r="1645" spans="1:7">
      <c r="A1645" s="1">
        <v>44691</v>
      </c>
      <c r="B1645">
        <v>2242.6503910000001</v>
      </c>
      <c r="C1645">
        <v>2450.7602539999998</v>
      </c>
      <c r="D1645">
        <v>2206.756836</v>
      </c>
      <c r="E1645">
        <v>2343.5109859999998</v>
      </c>
      <c r="F1645">
        <v>2343.5109859999998</v>
      </c>
      <c r="G1645">
        <v>38202099639</v>
      </c>
    </row>
    <row r="1646" spans="1:7">
      <c r="A1646" s="1">
        <v>44692</v>
      </c>
      <c r="B1646">
        <v>2342.7541500000002</v>
      </c>
      <c r="C1646">
        <v>2441.079346</v>
      </c>
      <c r="D1646">
        <v>2018.855591</v>
      </c>
      <c r="E1646">
        <v>2072.108643</v>
      </c>
      <c r="F1646">
        <v>2072.108643</v>
      </c>
      <c r="G1646">
        <v>45743399154</v>
      </c>
    </row>
    <row r="1647" spans="1:7">
      <c r="A1647" s="1">
        <v>44693</v>
      </c>
      <c r="B1647">
        <v>2072.5046390000002</v>
      </c>
      <c r="C1647">
        <v>2170.4580080000001</v>
      </c>
      <c r="D1647">
        <v>1748.303101</v>
      </c>
      <c r="E1647">
        <v>1961.701538</v>
      </c>
      <c r="F1647">
        <v>1961.701538</v>
      </c>
      <c r="G1647">
        <v>42463486402</v>
      </c>
    </row>
    <row r="1648" spans="1:7">
      <c r="A1648" s="1">
        <v>44694</v>
      </c>
      <c r="B1648">
        <v>1960.1225589999999</v>
      </c>
      <c r="C1648">
        <v>2139.7133789999998</v>
      </c>
      <c r="D1648">
        <v>1941.975952</v>
      </c>
      <c r="E1648">
        <v>2014.4182129999999</v>
      </c>
      <c r="F1648">
        <v>2014.4182129999999</v>
      </c>
      <c r="G1648">
        <v>24816096567</v>
      </c>
    </row>
    <row r="1649" spans="1:7">
      <c r="A1649" s="1">
        <v>44695</v>
      </c>
      <c r="B1649">
        <v>2014.2806399999999</v>
      </c>
      <c r="C1649">
        <v>2063.429932</v>
      </c>
      <c r="D1649">
        <v>1956.5729980000001</v>
      </c>
      <c r="E1649">
        <v>2056.2739259999998</v>
      </c>
      <c r="F1649">
        <v>2056.2739259999998</v>
      </c>
      <c r="G1649">
        <v>15457044616</v>
      </c>
    </row>
    <row r="1650" spans="1:7">
      <c r="A1650" s="1">
        <v>44696</v>
      </c>
      <c r="B1650">
        <v>2056.1831050000001</v>
      </c>
      <c r="C1650">
        <v>2147.194336</v>
      </c>
      <c r="D1650">
        <v>2008.16272</v>
      </c>
      <c r="E1650">
        <v>2145.7067870000001</v>
      </c>
      <c r="F1650">
        <v>2145.7067870000001</v>
      </c>
      <c r="G1650">
        <v>14846088335</v>
      </c>
    </row>
    <row r="1651" spans="1:7">
      <c r="A1651" s="1">
        <v>44697</v>
      </c>
      <c r="B1651">
        <v>2145.836914</v>
      </c>
      <c r="C1651">
        <v>2145.836914</v>
      </c>
      <c r="D1651">
        <v>1988.811768</v>
      </c>
      <c r="E1651">
        <v>2022.725952</v>
      </c>
      <c r="F1651">
        <v>2022.725952</v>
      </c>
      <c r="G1651">
        <v>21459552191</v>
      </c>
    </row>
    <row r="1652" spans="1:7">
      <c r="A1652" s="1">
        <v>44698</v>
      </c>
      <c r="B1652">
        <v>2022.8823239999999</v>
      </c>
      <c r="C1652">
        <v>2113.0598140000002</v>
      </c>
      <c r="D1652">
        <v>2015.971558</v>
      </c>
      <c r="E1652">
        <v>2090.4091800000001</v>
      </c>
      <c r="F1652">
        <v>2090.4091800000001</v>
      </c>
      <c r="G1652">
        <v>18509929297</v>
      </c>
    </row>
    <row r="1653" spans="1:7">
      <c r="A1653" s="1">
        <v>44699</v>
      </c>
      <c r="B1653">
        <v>2090.459961</v>
      </c>
      <c r="C1653">
        <v>2102.3266600000002</v>
      </c>
      <c r="D1653">
        <v>1916.6561280000001</v>
      </c>
      <c r="E1653">
        <v>1916.6561280000001</v>
      </c>
      <c r="F1653">
        <v>1916.6561280000001</v>
      </c>
      <c r="G1653">
        <v>17740965589</v>
      </c>
    </row>
    <row r="1654" spans="1:7">
      <c r="A1654" s="1">
        <v>44700</v>
      </c>
      <c r="B1654">
        <v>1916.1495359999999</v>
      </c>
      <c r="C1654">
        <v>2028.3881839999999</v>
      </c>
      <c r="D1654">
        <v>1907.0205080000001</v>
      </c>
      <c r="E1654">
        <v>2018.336182</v>
      </c>
      <c r="F1654">
        <v>2018.336182</v>
      </c>
      <c r="G1654">
        <v>18734247914</v>
      </c>
    </row>
    <row r="1655" spans="1:7">
      <c r="A1655" s="1">
        <v>44701</v>
      </c>
      <c r="B1655">
        <v>2018.0001219999999</v>
      </c>
      <c r="C1655">
        <v>2054.7958979999999</v>
      </c>
      <c r="D1655">
        <v>1926.6767580000001</v>
      </c>
      <c r="E1655">
        <v>1961.3156739999999</v>
      </c>
      <c r="F1655">
        <v>1961.3156739999999</v>
      </c>
      <c r="G1655">
        <v>15892482289</v>
      </c>
    </row>
    <row r="1656" spans="1:7">
      <c r="A1656" s="1">
        <v>44702</v>
      </c>
      <c r="B1656">
        <v>1961.0179439999999</v>
      </c>
      <c r="C1656">
        <v>1985.395996</v>
      </c>
      <c r="D1656">
        <v>1944.2651370000001</v>
      </c>
      <c r="E1656">
        <v>1974.518311</v>
      </c>
      <c r="F1656">
        <v>1974.518311</v>
      </c>
      <c r="G1656">
        <v>8546822406</v>
      </c>
    </row>
    <row r="1657" spans="1:7">
      <c r="A1657" s="1">
        <v>44703</v>
      </c>
      <c r="B1657">
        <v>1974.670654</v>
      </c>
      <c r="C1657">
        <v>2047.1914059999999</v>
      </c>
      <c r="D1657">
        <v>1966.038818</v>
      </c>
      <c r="E1657">
        <v>2043.1701660000001</v>
      </c>
      <c r="F1657">
        <v>2043.1701660000001</v>
      </c>
      <c r="G1657">
        <v>10941123403</v>
      </c>
    </row>
    <row r="1658" spans="1:7">
      <c r="A1658" s="1">
        <v>44704</v>
      </c>
      <c r="B1658">
        <v>2042.3447269999999</v>
      </c>
      <c r="C1658">
        <v>2080.3334960000002</v>
      </c>
      <c r="D1658">
        <v>1964.3865969999999</v>
      </c>
      <c r="E1658">
        <v>1972.181885</v>
      </c>
      <c r="F1658">
        <v>1972.181885</v>
      </c>
      <c r="G1658">
        <v>16434529708</v>
      </c>
    </row>
    <row r="1659" spans="1:7">
      <c r="A1659" s="1">
        <v>44705</v>
      </c>
      <c r="B1659">
        <v>1972.3908690000001</v>
      </c>
      <c r="C1659">
        <v>1991.5355219999999</v>
      </c>
      <c r="D1659">
        <v>1920.6881100000001</v>
      </c>
      <c r="E1659">
        <v>1978.982788</v>
      </c>
      <c r="F1659">
        <v>1978.982788</v>
      </c>
      <c r="G1659">
        <v>13057109007</v>
      </c>
    </row>
    <row r="1660" spans="1:7">
      <c r="A1660" s="1">
        <v>44706</v>
      </c>
      <c r="B1660">
        <v>1978.6770019999999</v>
      </c>
      <c r="C1660">
        <v>2014.3695070000001</v>
      </c>
      <c r="D1660">
        <v>1943.9385990000001</v>
      </c>
      <c r="E1660">
        <v>1944.8278809999999</v>
      </c>
      <c r="F1660">
        <v>1944.8278809999999</v>
      </c>
      <c r="G1660">
        <v>13364545730</v>
      </c>
    </row>
    <row r="1661" spans="1:7">
      <c r="A1661" s="1">
        <v>44707</v>
      </c>
      <c r="B1661">
        <v>1945.0333250000001</v>
      </c>
      <c r="C1661">
        <v>1962.171143</v>
      </c>
      <c r="D1661">
        <v>1759.1995850000001</v>
      </c>
      <c r="E1661">
        <v>1803.9133300000001</v>
      </c>
      <c r="F1661">
        <v>1803.9133300000001</v>
      </c>
      <c r="G1661">
        <v>23458681818</v>
      </c>
    </row>
    <row r="1662" spans="1:7">
      <c r="A1662" s="1">
        <v>44708</v>
      </c>
      <c r="B1662">
        <v>1802.543823</v>
      </c>
      <c r="C1662">
        <v>1814.6564940000001</v>
      </c>
      <c r="D1662">
        <v>1721.2647710000001</v>
      </c>
      <c r="E1662">
        <v>1724.9228519999999</v>
      </c>
      <c r="F1662">
        <v>1724.9228519999999</v>
      </c>
      <c r="G1662">
        <v>25470760032</v>
      </c>
    </row>
    <row r="1663" spans="1:7">
      <c r="A1663" s="1">
        <v>44709</v>
      </c>
      <c r="B1663">
        <v>1724.635986</v>
      </c>
      <c r="C1663">
        <v>1757.9417719999999</v>
      </c>
      <c r="D1663">
        <v>1724.635986</v>
      </c>
      <c r="E1663">
        <v>1757.9417719999999</v>
      </c>
      <c r="F1663">
        <v>1757.9417719999999</v>
      </c>
      <c r="G1663">
        <v>23214777872</v>
      </c>
    </row>
    <row r="1664" spans="1:7">
      <c r="A1664" s="1">
        <v>44710</v>
      </c>
      <c r="B1664">
        <v>1792.184448</v>
      </c>
      <c r="C1664">
        <v>1818.776611</v>
      </c>
      <c r="D1664">
        <v>1765.9373780000001</v>
      </c>
      <c r="E1664">
        <v>1812.0310059999999</v>
      </c>
      <c r="F1664">
        <v>1812.0310059999999</v>
      </c>
      <c r="G1664">
        <v>10642556101</v>
      </c>
    </row>
    <row r="1665" spans="1:7">
      <c r="A1665" s="1">
        <v>44711</v>
      </c>
      <c r="B1665">
        <v>1811.885986</v>
      </c>
      <c r="C1665">
        <v>2005.2108149999999</v>
      </c>
      <c r="D1665">
        <v>1804.4560550000001</v>
      </c>
      <c r="E1665">
        <v>1996.441284</v>
      </c>
      <c r="F1665">
        <v>1996.441284</v>
      </c>
      <c r="G1665">
        <v>19580808705</v>
      </c>
    </row>
    <row r="1666" spans="1:7">
      <c r="A1666" s="1">
        <v>44712</v>
      </c>
      <c r="B1666">
        <v>1996.408081</v>
      </c>
      <c r="C1666">
        <v>2005.490967</v>
      </c>
      <c r="D1666">
        <v>1932.3520510000001</v>
      </c>
      <c r="E1666">
        <v>1942.3280030000001</v>
      </c>
      <c r="F1666">
        <v>1942.3280030000001</v>
      </c>
      <c r="G1666">
        <v>18363115560</v>
      </c>
    </row>
    <row r="1667" spans="1:7">
      <c r="A1667" s="1">
        <v>44713</v>
      </c>
      <c r="B1667">
        <v>1942.050659</v>
      </c>
      <c r="C1667">
        <v>1965.166626</v>
      </c>
      <c r="D1667">
        <v>1776.0532229999999</v>
      </c>
      <c r="E1667">
        <v>1823.569336</v>
      </c>
      <c r="F1667">
        <v>1823.569336</v>
      </c>
      <c r="G1667">
        <v>21037797760</v>
      </c>
    </row>
    <row r="1668" spans="1:7">
      <c r="A1668" s="1">
        <v>44714</v>
      </c>
      <c r="B1668">
        <v>1822.4121090000001</v>
      </c>
      <c r="C1668">
        <v>1845.3139650000001</v>
      </c>
      <c r="D1668">
        <v>1789.6641850000001</v>
      </c>
      <c r="E1668">
        <v>1834.150513</v>
      </c>
      <c r="F1668">
        <v>1834.150513</v>
      </c>
      <c r="G1668">
        <v>17065041354</v>
      </c>
    </row>
    <row r="1669" spans="1:7">
      <c r="A1669" s="1">
        <v>44715</v>
      </c>
      <c r="B1669">
        <v>1834.13501</v>
      </c>
      <c r="C1669">
        <v>1840.0588379999999</v>
      </c>
      <c r="D1669">
        <v>1746.5097659999999</v>
      </c>
      <c r="E1669">
        <v>1775.0786129999999</v>
      </c>
      <c r="F1669">
        <v>1775.0786129999999</v>
      </c>
      <c r="G1669">
        <v>14878001811</v>
      </c>
    </row>
    <row r="1670" spans="1:7">
      <c r="A1670" s="1">
        <v>44716</v>
      </c>
      <c r="B1670">
        <v>1775.2208250000001</v>
      </c>
      <c r="C1670">
        <v>1810.299683</v>
      </c>
      <c r="D1670">
        <v>1751.5333250000001</v>
      </c>
      <c r="E1670">
        <v>1801.6094969999999</v>
      </c>
      <c r="F1670">
        <v>1801.6094969999999</v>
      </c>
      <c r="G1670">
        <v>8677951273</v>
      </c>
    </row>
    <row r="1671" spans="1:7">
      <c r="A1671" s="1">
        <v>44717</v>
      </c>
      <c r="B1671">
        <v>1801.81897</v>
      </c>
      <c r="C1671">
        <v>1825.8596190000001</v>
      </c>
      <c r="D1671">
        <v>1777.1333010000001</v>
      </c>
      <c r="E1671">
        <v>1805.204956</v>
      </c>
      <c r="F1671">
        <v>1805.204956</v>
      </c>
      <c r="G1671">
        <v>8850385937</v>
      </c>
    </row>
    <row r="1672" spans="1:7">
      <c r="A1672" s="1">
        <v>44718</v>
      </c>
      <c r="B1672">
        <v>1805.635986</v>
      </c>
      <c r="C1672">
        <v>1915.030518</v>
      </c>
      <c r="D1672">
        <v>1804.9902340000001</v>
      </c>
      <c r="E1672">
        <v>1859.289673</v>
      </c>
      <c r="F1672">
        <v>1859.289673</v>
      </c>
      <c r="G1672">
        <v>16518471852</v>
      </c>
    </row>
    <row r="1673" spans="1:7">
      <c r="A1673" s="1">
        <v>44719</v>
      </c>
      <c r="B1673">
        <v>1859.33374</v>
      </c>
      <c r="C1673">
        <v>1862.9149170000001</v>
      </c>
      <c r="D1673">
        <v>1729.4135739999999</v>
      </c>
      <c r="E1673">
        <v>1814.0483400000001</v>
      </c>
      <c r="F1673">
        <v>1814.0483400000001</v>
      </c>
      <c r="G1673">
        <v>24020076750</v>
      </c>
    </row>
    <row r="1674" spans="1:7">
      <c r="A1674" s="1">
        <v>44720</v>
      </c>
      <c r="B1674">
        <v>1814.1007079999999</v>
      </c>
      <c r="C1674">
        <v>1830.676025</v>
      </c>
      <c r="D1674">
        <v>1770.2312010000001</v>
      </c>
      <c r="E1674">
        <v>1793.5722659999999</v>
      </c>
      <c r="F1674">
        <v>1793.5722659999999</v>
      </c>
      <c r="G1674">
        <v>18041476023</v>
      </c>
    </row>
    <row r="1675" spans="1:7">
      <c r="A1675" s="1">
        <v>44721</v>
      </c>
      <c r="B1675">
        <v>1793.512817</v>
      </c>
      <c r="C1675">
        <v>1827.293091</v>
      </c>
      <c r="D1675">
        <v>1779.8675539999999</v>
      </c>
      <c r="E1675">
        <v>1789.8260499999999</v>
      </c>
      <c r="F1675">
        <v>1789.8260499999999</v>
      </c>
      <c r="G1675">
        <v>12013083393</v>
      </c>
    </row>
    <row r="1676" spans="1:7">
      <c r="A1676" s="1">
        <v>44722</v>
      </c>
      <c r="B1676">
        <v>1789.6899410000001</v>
      </c>
      <c r="C1676">
        <v>1797.607788</v>
      </c>
      <c r="D1676">
        <v>1663.4339600000001</v>
      </c>
      <c r="E1676">
        <v>1665.042236</v>
      </c>
      <c r="F1676">
        <v>1665.042236</v>
      </c>
      <c r="G1676">
        <v>18504740451</v>
      </c>
    </row>
    <row r="1677" spans="1:7">
      <c r="A1677" s="1">
        <v>44723</v>
      </c>
      <c r="B1677">
        <v>1665.2178960000001</v>
      </c>
      <c r="C1677">
        <v>1679.3142089999999</v>
      </c>
      <c r="D1677">
        <v>1507.0389399999999</v>
      </c>
      <c r="E1677">
        <v>1529.663452</v>
      </c>
      <c r="F1677">
        <v>1529.663452</v>
      </c>
      <c r="G1677">
        <v>21127089064</v>
      </c>
    </row>
    <row r="1678" spans="1:7">
      <c r="A1678" s="1">
        <v>44724</v>
      </c>
      <c r="B1678">
        <v>1530.189697</v>
      </c>
      <c r="C1678">
        <v>1539.705078</v>
      </c>
      <c r="D1678">
        <v>1436.1839600000001</v>
      </c>
      <c r="E1678">
        <v>1445.216553</v>
      </c>
      <c r="F1678">
        <v>1445.216553</v>
      </c>
      <c r="G1678">
        <v>23465074882</v>
      </c>
    </row>
    <row r="1679" spans="1:7">
      <c r="A1679" s="1">
        <v>44725</v>
      </c>
      <c r="B1679">
        <v>1443.8354489999999</v>
      </c>
      <c r="C1679">
        <v>1448.7380370000001</v>
      </c>
      <c r="D1679">
        <v>1181.9482419999999</v>
      </c>
      <c r="E1679">
        <v>1204.582764</v>
      </c>
      <c r="F1679">
        <v>1204.582764</v>
      </c>
      <c r="G1679">
        <v>45162788786</v>
      </c>
    </row>
    <row r="1680" spans="1:7">
      <c r="A1680" s="1">
        <v>44726</v>
      </c>
      <c r="B1680">
        <v>1204.555298</v>
      </c>
      <c r="C1680">
        <v>1252.471802</v>
      </c>
      <c r="D1680">
        <v>1094.701904</v>
      </c>
      <c r="E1680">
        <v>1211.662842</v>
      </c>
      <c r="F1680">
        <v>1211.662842</v>
      </c>
      <c r="G1680">
        <v>33327826525</v>
      </c>
    </row>
    <row r="1681" spans="1:7">
      <c r="A1681" s="1">
        <v>44727</v>
      </c>
      <c r="B1681">
        <v>1211.365967</v>
      </c>
      <c r="C1681">
        <v>1236.627563</v>
      </c>
      <c r="D1681">
        <v>1025.6842039999999</v>
      </c>
      <c r="E1681">
        <v>1233.2064210000001</v>
      </c>
      <c r="F1681">
        <v>1233.2064210000001</v>
      </c>
      <c r="G1681">
        <v>37539999450</v>
      </c>
    </row>
    <row r="1682" spans="1:7">
      <c r="A1682" s="1">
        <v>44728</v>
      </c>
      <c r="B1682">
        <v>1233.6035159999999</v>
      </c>
      <c r="C1682">
        <v>1246.140625</v>
      </c>
      <c r="D1682">
        <v>1058.7845460000001</v>
      </c>
      <c r="E1682">
        <v>1067.7307129999999</v>
      </c>
      <c r="F1682">
        <v>1067.7307129999999</v>
      </c>
      <c r="G1682">
        <v>18907671369</v>
      </c>
    </row>
    <row r="1683" spans="1:7">
      <c r="A1683" s="1">
        <v>44729</v>
      </c>
      <c r="B1683">
        <v>1067.9876710000001</v>
      </c>
      <c r="C1683">
        <v>1112.471558</v>
      </c>
      <c r="D1683">
        <v>1060.8676760000001</v>
      </c>
      <c r="E1683">
        <v>1086.5192870000001</v>
      </c>
      <c r="F1683">
        <v>1086.5192870000001</v>
      </c>
      <c r="G1683">
        <v>14591486540</v>
      </c>
    </row>
    <row r="1684" spans="1:7">
      <c r="A1684" s="1">
        <v>44730</v>
      </c>
      <c r="B1684">
        <v>1086.3779300000001</v>
      </c>
      <c r="C1684">
        <v>1095.16687</v>
      </c>
      <c r="D1684">
        <v>896.10900900000001</v>
      </c>
      <c r="E1684">
        <v>993.63678000000004</v>
      </c>
      <c r="F1684">
        <v>993.63678000000004</v>
      </c>
      <c r="G1684">
        <v>21655406608</v>
      </c>
    </row>
    <row r="1685" spans="1:7">
      <c r="A1685" s="1">
        <v>44731</v>
      </c>
      <c r="B1685">
        <v>993.40063499999997</v>
      </c>
      <c r="C1685">
        <v>1142.3408199999999</v>
      </c>
      <c r="D1685">
        <v>943.11633300000005</v>
      </c>
      <c r="E1685">
        <v>1127.6564940000001</v>
      </c>
      <c r="F1685">
        <v>1127.6564940000001</v>
      </c>
      <c r="G1685">
        <v>21795481981</v>
      </c>
    </row>
    <row r="1686" spans="1:7">
      <c r="A1686" s="1">
        <v>44732</v>
      </c>
      <c r="B1686">
        <v>1127.65625</v>
      </c>
      <c r="C1686">
        <v>1159.9853519999999</v>
      </c>
      <c r="D1686">
        <v>1066.113159</v>
      </c>
      <c r="E1686">
        <v>1127.642456</v>
      </c>
      <c r="F1686">
        <v>1127.642456</v>
      </c>
      <c r="G1686">
        <v>19739691429</v>
      </c>
    </row>
    <row r="1687" spans="1:7">
      <c r="A1687" s="1">
        <v>44733</v>
      </c>
      <c r="B1687">
        <v>1127.511841</v>
      </c>
      <c r="C1687">
        <v>1185.432495</v>
      </c>
      <c r="D1687">
        <v>1112.5726320000001</v>
      </c>
      <c r="E1687">
        <v>1124.8245850000001</v>
      </c>
      <c r="F1687">
        <v>1124.8245850000001</v>
      </c>
      <c r="G1687">
        <v>15632089439</v>
      </c>
    </row>
    <row r="1688" spans="1:7">
      <c r="A1688" s="1">
        <v>44734</v>
      </c>
      <c r="B1688">
        <v>1125.3729249999999</v>
      </c>
      <c r="C1688">
        <v>1126.2617190000001</v>
      </c>
      <c r="D1688">
        <v>1049.7633060000001</v>
      </c>
      <c r="E1688">
        <v>1051.421875</v>
      </c>
      <c r="F1688">
        <v>1051.421875</v>
      </c>
      <c r="G1688">
        <v>15010593493</v>
      </c>
    </row>
    <row r="1689" spans="1:7">
      <c r="A1689" s="1">
        <v>44735</v>
      </c>
      <c r="B1689">
        <v>1051.329346</v>
      </c>
      <c r="C1689">
        <v>1146.494263</v>
      </c>
      <c r="D1689">
        <v>1050.2196039999999</v>
      </c>
      <c r="E1689">
        <v>1143.3867190000001</v>
      </c>
      <c r="F1689">
        <v>1143.3867190000001</v>
      </c>
      <c r="G1689">
        <v>14657862919</v>
      </c>
    </row>
    <row r="1690" spans="1:7">
      <c r="A1690" s="1">
        <v>44736</v>
      </c>
      <c r="B1690">
        <v>1143.204712</v>
      </c>
      <c r="C1690">
        <v>1238.616943</v>
      </c>
      <c r="D1690">
        <v>1134.514038</v>
      </c>
      <c r="E1690">
        <v>1226.8447269999999</v>
      </c>
      <c r="F1690">
        <v>1226.8447269999999</v>
      </c>
      <c r="G1690">
        <v>16981552654</v>
      </c>
    </row>
    <row r="1691" spans="1:7">
      <c r="A1691" s="1">
        <v>44737</v>
      </c>
      <c r="B1691">
        <v>1226.724731</v>
      </c>
      <c r="C1691">
        <v>1246.3942870000001</v>
      </c>
      <c r="D1691">
        <v>1184.5620120000001</v>
      </c>
      <c r="E1691">
        <v>1243.446899</v>
      </c>
      <c r="F1691">
        <v>1243.446899</v>
      </c>
      <c r="G1691">
        <v>12481946184</v>
      </c>
    </row>
    <row r="1692" spans="1:7">
      <c r="A1692" s="1">
        <v>44738</v>
      </c>
      <c r="B1692">
        <v>1242.9875489999999</v>
      </c>
      <c r="C1692">
        <v>1272.131226</v>
      </c>
      <c r="D1692">
        <v>1199.4063719999999</v>
      </c>
      <c r="E1692">
        <v>1199.8316649999999</v>
      </c>
      <c r="F1692">
        <v>1199.8316649999999</v>
      </c>
      <c r="G1692">
        <v>12096607824</v>
      </c>
    </row>
    <row r="1693" spans="1:7">
      <c r="A1693" s="1">
        <v>44739</v>
      </c>
      <c r="B1693">
        <v>1199.713135</v>
      </c>
      <c r="C1693">
        <v>1234.1807859999999</v>
      </c>
      <c r="D1693">
        <v>1179.7924800000001</v>
      </c>
      <c r="E1693">
        <v>1193.680664</v>
      </c>
      <c r="F1693">
        <v>1193.680664</v>
      </c>
      <c r="G1693">
        <v>12492225250</v>
      </c>
    </row>
    <row r="1694" spans="1:7">
      <c r="A1694" s="1">
        <v>44740</v>
      </c>
      <c r="B1694">
        <v>1193.2540280000001</v>
      </c>
      <c r="C1694">
        <v>1229.739014</v>
      </c>
      <c r="D1694">
        <v>1141.159668</v>
      </c>
      <c r="E1694">
        <v>1144.5792240000001</v>
      </c>
      <c r="F1694">
        <v>1144.5792240000001</v>
      </c>
      <c r="G1694">
        <v>14023205651</v>
      </c>
    </row>
    <row r="1695" spans="1:7">
      <c r="A1695" s="1">
        <v>44741</v>
      </c>
      <c r="B1695">
        <v>1144.524414</v>
      </c>
      <c r="C1695">
        <v>1152.684814</v>
      </c>
      <c r="D1695">
        <v>1092.099121</v>
      </c>
      <c r="E1695">
        <v>1098.9438479999999</v>
      </c>
      <c r="F1695">
        <v>1098.9438479999999</v>
      </c>
      <c r="G1695">
        <v>15386286815</v>
      </c>
    </row>
    <row r="1696" spans="1:7">
      <c r="A1696" s="1">
        <v>44742</v>
      </c>
      <c r="B1696">
        <v>1099.353149</v>
      </c>
      <c r="C1696">
        <v>1103.6904300000001</v>
      </c>
      <c r="D1696">
        <v>1009.094849</v>
      </c>
      <c r="E1696">
        <v>1067.298828</v>
      </c>
      <c r="F1696">
        <v>1067.298828</v>
      </c>
      <c r="G1696">
        <v>16350755497</v>
      </c>
    </row>
    <row r="1697" spans="1:7">
      <c r="A1697" s="1">
        <v>44743</v>
      </c>
      <c r="B1697">
        <v>1068.3167719999999</v>
      </c>
      <c r="C1697">
        <v>1100.2238769999999</v>
      </c>
      <c r="D1697">
        <v>1040.1507570000001</v>
      </c>
      <c r="E1697">
        <v>1059.7673339999999</v>
      </c>
      <c r="F1697">
        <v>1059.7673339999999</v>
      </c>
      <c r="G1697">
        <v>17499453625</v>
      </c>
    </row>
    <row r="1698" spans="1:7">
      <c r="A1698" s="1">
        <v>44744</v>
      </c>
      <c r="B1698">
        <v>1060.121216</v>
      </c>
      <c r="C1698">
        <v>1073.052612</v>
      </c>
      <c r="D1698">
        <v>1033.962158</v>
      </c>
      <c r="E1698">
        <v>1066.512817</v>
      </c>
      <c r="F1698">
        <v>1066.512817</v>
      </c>
      <c r="G1698">
        <v>9935603640</v>
      </c>
    </row>
    <row r="1699" spans="1:7">
      <c r="A1699" s="1">
        <v>44745</v>
      </c>
      <c r="B1699">
        <v>1066.4674070000001</v>
      </c>
      <c r="C1699">
        <v>1083.4189449999999</v>
      </c>
      <c r="D1699">
        <v>1044.005615</v>
      </c>
      <c r="E1699">
        <v>1073.7669679999999</v>
      </c>
      <c r="F1699">
        <v>1073.7669679999999</v>
      </c>
      <c r="G1699">
        <v>8557248150</v>
      </c>
    </row>
    <row r="1700" spans="1:7">
      <c r="A1700" s="1">
        <v>44746</v>
      </c>
      <c r="B1700">
        <v>1073.794312</v>
      </c>
      <c r="C1700">
        <v>1152.9438479999999</v>
      </c>
      <c r="D1700">
        <v>1048.396362</v>
      </c>
      <c r="E1700">
        <v>1151.059082</v>
      </c>
      <c r="F1700">
        <v>1151.059082</v>
      </c>
      <c r="G1700">
        <v>13670889311</v>
      </c>
    </row>
    <row r="1701" spans="1:7">
      <c r="A1701" s="1">
        <v>44747</v>
      </c>
      <c r="B1701">
        <v>1150.5097659999999</v>
      </c>
      <c r="C1701">
        <v>1165.6827390000001</v>
      </c>
      <c r="D1701">
        <v>1086.829956</v>
      </c>
      <c r="E1701">
        <v>1134.5410159999999</v>
      </c>
      <c r="F1701">
        <v>1134.5410159999999</v>
      </c>
      <c r="G1701">
        <v>16195518291</v>
      </c>
    </row>
    <row r="1702" spans="1:7">
      <c r="A1702" s="1">
        <v>44748</v>
      </c>
      <c r="B1702">
        <v>1134.8222659999999</v>
      </c>
      <c r="C1702">
        <v>1193.6367190000001</v>
      </c>
      <c r="D1702">
        <v>1116.2475589999999</v>
      </c>
      <c r="E1702">
        <v>1186.973999</v>
      </c>
      <c r="F1702">
        <v>1186.973999</v>
      </c>
      <c r="G1702">
        <v>15373536703</v>
      </c>
    </row>
    <row r="1703" spans="1:7">
      <c r="A1703" s="1">
        <v>44749</v>
      </c>
      <c r="B1703">
        <v>1186.9609379999999</v>
      </c>
      <c r="C1703">
        <v>1246.8948969999999</v>
      </c>
      <c r="D1703">
        <v>1165.623169</v>
      </c>
      <c r="E1703">
        <v>1237.593384</v>
      </c>
      <c r="F1703">
        <v>1237.593384</v>
      </c>
      <c r="G1703">
        <v>14230795894</v>
      </c>
    </row>
    <row r="1704" spans="1:7">
      <c r="A1704" s="1">
        <v>44750</v>
      </c>
      <c r="B1704">
        <v>1237.580322</v>
      </c>
      <c r="C1704">
        <v>1262.8857419999999</v>
      </c>
      <c r="D1704">
        <v>1200.632202</v>
      </c>
      <c r="E1704">
        <v>1222.506226</v>
      </c>
      <c r="F1704">
        <v>1222.506226</v>
      </c>
      <c r="G1704">
        <v>16315929082</v>
      </c>
    </row>
    <row r="1705" spans="1:7">
      <c r="A1705" s="1">
        <v>44751</v>
      </c>
      <c r="B1705">
        <v>1222.306885</v>
      </c>
      <c r="C1705">
        <v>1228.7679439999999</v>
      </c>
      <c r="D1705">
        <v>1209.377563</v>
      </c>
      <c r="E1705">
        <v>1216.9782709999999</v>
      </c>
      <c r="F1705">
        <v>1216.9782709999999</v>
      </c>
      <c r="G1705">
        <v>8821353104</v>
      </c>
    </row>
    <row r="1706" spans="1:7">
      <c r="A1706" s="1">
        <v>44752</v>
      </c>
      <c r="B1706">
        <v>1216.904419</v>
      </c>
      <c r="C1706">
        <v>1216.904419</v>
      </c>
      <c r="D1706">
        <v>1157.1755370000001</v>
      </c>
      <c r="E1706">
        <v>1168.401611</v>
      </c>
      <c r="F1706">
        <v>1168.401611</v>
      </c>
      <c r="G1706">
        <v>10984558039</v>
      </c>
    </row>
    <row r="1707" spans="1:7">
      <c r="A1707" s="1">
        <v>44753</v>
      </c>
      <c r="B1707">
        <v>1168.139038</v>
      </c>
      <c r="C1707">
        <v>1169.1938479999999</v>
      </c>
      <c r="D1707">
        <v>1095.002808</v>
      </c>
      <c r="E1707">
        <v>1097.236572</v>
      </c>
      <c r="F1707">
        <v>1097.236572</v>
      </c>
      <c r="G1707">
        <v>12064180410</v>
      </c>
    </row>
    <row r="1708" spans="1:7">
      <c r="A1708" s="1">
        <v>44754</v>
      </c>
      <c r="B1708">
        <v>1097.259155</v>
      </c>
      <c r="C1708">
        <v>1097.259155</v>
      </c>
      <c r="D1708">
        <v>1038.13562</v>
      </c>
      <c r="E1708">
        <v>1038.19165</v>
      </c>
      <c r="F1708">
        <v>1038.19165</v>
      </c>
      <c r="G1708">
        <v>12583282453</v>
      </c>
    </row>
    <row r="1709" spans="1:7">
      <c r="A1709" s="1">
        <v>44755</v>
      </c>
      <c r="B1709">
        <v>1038.1866460000001</v>
      </c>
      <c r="C1709">
        <v>1113.587158</v>
      </c>
      <c r="D1709">
        <v>1019.220337</v>
      </c>
      <c r="E1709">
        <v>1113.587158</v>
      </c>
      <c r="F1709">
        <v>1113.587158</v>
      </c>
      <c r="G1709">
        <v>18302588147</v>
      </c>
    </row>
    <row r="1710" spans="1:7">
      <c r="A1710" s="1">
        <v>44756</v>
      </c>
      <c r="B1710">
        <v>1113.5157469999999</v>
      </c>
      <c r="C1710">
        <v>1202.9533690000001</v>
      </c>
      <c r="D1710">
        <v>1077.4057620000001</v>
      </c>
      <c r="E1710">
        <v>1191.526245</v>
      </c>
      <c r="F1710">
        <v>1191.526245</v>
      </c>
      <c r="G1710">
        <v>16688640823</v>
      </c>
    </row>
    <row r="1711" spans="1:7">
      <c r="A1711" s="1">
        <v>44757</v>
      </c>
      <c r="B1711">
        <v>1191.6748050000001</v>
      </c>
      <c r="C1711">
        <v>1275.778198</v>
      </c>
      <c r="D1711">
        <v>1182.903198</v>
      </c>
      <c r="E1711">
        <v>1233.12915</v>
      </c>
      <c r="F1711">
        <v>1233.12915</v>
      </c>
      <c r="G1711">
        <v>17411448225</v>
      </c>
    </row>
    <row r="1712" spans="1:7">
      <c r="A1712" s="1">
        <v>44758</v>
      </c>
      <c r="B1712">
        <v>1232.791626</v>
      </c>
      <c r="C1712">
        <v>1377.9445800000001</v>
      </c>
      <c r="D1712">
        <v>1195.605957</v>
      </c>
      <c r="E1712">
        <v>1352.6264650000001</v>
      </c>
      <c r="F1712">
        <v>1352.6264650000001</v>
      </c>
      <c r="G1712">
        <v>18364013796</v>
      </c>
    </row>
    <row r="1713" spans="1:7">
      <c r="A1713" s="1">
        <v>44759</v>
      </c>
      <c r="B1713">
        <v>1353.205078</v>
      </c>
      <c r="C1713">
        <v>1378.4174800000001</v>
      </c>
      <c r="D1713">
        <v>1329.7633060000001</v>
      </c>
      <c r="E1713">
        <v>1338.6357419999999</v>
      </c>
      <c r="F1713">
        <v>1338.6357419999999</v>
      </c>
      <c r="G1713">
        <v>16079711737</v>
      </c>
    </row>
    <row r="1714" spans="1:7">
      <c r="A1714" s="1">
        <v>44760</v>
      </c>
      <c r="B1714">
        <v>1338.80603</v>
      </c>
      <c r="C1714">
        <v>1578.7178960000001</v>
      </c>
      <c r="D1714">
        <v>1338.80603</v>
      </c>
      <c r="E1714">
        <v>1578.7178960000001</v>
      </c>
      <c r="F1714">
        <v>1578.7178960000001</v>
      </c>
      <c r="G1714">
        <v>27440420623</v>
      </c>
    </row>
    <row r="1715" spans="1:7">
      <c r="A1715" s="1">
        <v>44761</v>
      </c>
      <c r="B1715">
        <v>1578.3839109999999</v>
      </c>
      <c r="C1715">
        <v>1607.033081</v>
      </c>
      <c r="D1715">
        <v>1501.7974850000001</v>
      </c>
      <c r="E1715">
        <v>1542.97522</v>
      </c>
      <c r="F1715">
        <v>1542.97522</v>
      </c>
      <c r="G1715">
        <v>27753529276</v>
      </c>
    </row>
    <row r="1716" spans="1:7">
      <c r="A1716" s="1">
        <v>44762</v>
      </c>
      <c r="B1716">
        <v>1542.954346</v>
      </c>
      <c r="C1716">
        <v>1612.6457519999999</v>
      </c>
      <c r="D1716">
        <v>1500.8032229999999</v>
      </c>
      <c r="E1716">
        <v>1520.2006839999999</v>
      </c>
      <c r="F1716">
        <v>1520.2006839999999</v>
      </c>
      <c r="G1716">
        <v>22942708340</v>
      </c>
    </row>
    <row r="1717" spans="1:7">
      <c r="A1717" s="1">
        <v>44763</v>
      </c>
      <c r="B1717">
        <v>1520.3745120000001</v>
      </c>
      <c r="C1717">
        <v>1595.7619629999999</v>
      </c>
      <c r="D1717">
        <v>1472.1854249999999</v>
      </c>
      <c r="E1717">
        <v>1576.7495120000001</v>
      </c>
      <c r="F1717">
        <v>1576.7495120000001</v>
      </c>
      <c r="G1717">
        <v>20009556587</v>
      </c>
    </row>
    <row r="1718" spans="1:7">
      <c r="A1718" s="1">
        <v>44764</v>
      </c>
      <c r="B1718">
        <v>1576.745361</v>
      </c>
      <c r="C1718">
        <v>1641.2092290000001</v>
      </c>
      <c r="D1718">
        <v>1523.6417240000001</v>
      </c>
      <c r="E1718">
        <v>1537.4051509999999</v>
      </c>
      <c r="F1718">
        <v>1537.4051509999999</v>
      </c>
      <c r="G1718">
        <v>18926100582</v>
      </c>
    </row>
    <row r="1719" spans="1:7">
      <c r="A1719" s="1">
        <v>44765</v>
      </c>
      <c r="B1719">
        <v>1536.4573969999999</v>
      </c>
      <c r="C1719">
        <v>1591.632568</v>
      </c>
      <c r="D1719">
        <v>1495.678101</v>
      </c>
      <c r="E1719">
        <v>1549.2974850000001</v>
      </c>
      <c r="F1719">
        <v>1549.2974850000001</v>
      </c>
      <c r="G1719">
        <v>14998811383</v>
      </c>
    </row>
    <row r="1720" spans="1:7">
      <c r="A1720" s="1">
        <v>44766</v>
      </c>
      <c r="B1720">
        <v>1549.222534</v>
      </c>
      <c r="C1720">
        <v>1654.428711</v>
      </c>
      <c r="D1720">
        <v>1548.671143</v>
      </c>
      <c r="E1720">
        <v>1599.4766850000001</v>
      </c>
      <c r="F1720">
        <v>1599.4766850000001</v>
      </c>
      <c r="G1720">
        <v>17217849557</v>
      </c>
    </row>
    <row r="1721" spans="1:7">
      <c r="A1721" s="1">
        <v>44767</v>
      </c>
      <c r="B1721">
        <v>1599.1572269999999</v>
      </c>
      <c r="C1721">
        <v>1605.336914</v>
      </c>
      <c r="D1721">
        <v>1445.383423</v>
      </c>
      <c r="E1721">
        <v>1445.383423</v>
      </c>
      <c r="F1721">
        <v>1445.383423</v>
      </c>
      <c r="G1721">
        <v>20585056021</v>
      </c>
    </row>
    <row r="1722" spans="1:7">
      <c r="A1722" s="1">
        <v>44768</v>
      </c>
      <c r="B1722">
        <v>1445.1511230000001</v>
      </c>
      <c r="C1722">
        <v>1445.1511230000001</v>
      </c>
      <c r="D1722">
        <v>1362.9516599999999</v>
      </c>
      <c r="E1722">
        <v>1441.806763</v>
      </c>
      <c r="F1722">
        <v>1441.806763</v>
      </c>
      <c r="G1722">
        <v>18238563509</v>
      </c>
    </row>
    <row r="1723" spans="1:7">
      <c r="A1723" s="1">
        <v>44769</v>
      </c>
      <c r="B1723">
        <v>1443.726807</v>
      </c>
      <c r="C1723">
        <v>1636.799438</v>
      </c>
      <c r="D1723">
        <v>1423.6188959999999</v>
      </c>
      <c r="E1723">
        <v>1636.2326660000001</v>
      </c>
      <c r="F1723">
        <v>1636.2326660000001</v>
      </c>
      <c r="G1723">
        <v>23007524016</v>
      </c>
    </row>
    <row r="1724" spans="1:7">
      <c r="A1724" s="1">
        <v>44770</v>
      </c>
      <c r="B1724">
        <v>1636.2319339999999</v>
      </c>
      <c r="C1724">
        <v>1774.5764160000001</v>
      </c>
      <c r="D1724">
        <v>1604.890991</v>
      </c>
      <c r="E1724">
        <v>1725.4681399999999</v>
      </c>
      <c r="F1724">
        <v>1725.4681399999999</v>
      </c>
      <c r="G1724">
        <v>27231399966</v>
      </c>
    </row>
    <row r="1725" spans="1:7">
      <c r="A1725" s="1">
        <v>44771</v>
      </c>
      <c r="B1725">
        <v>1725.6239009999999</v>
      </c>
      <c r="C1725">
        <v>1759.884033</v>
      </c>
      <c r="D1725">
        <v>1662.791138</v>
      </c>
      <c r="E1725">
        <v>1727.406982</v>
      </c>
      <c r="F1725">
        <v>1727.406982</v>
      </c>
      <c r="G1725">
        <v>23249531113</v>
      </c>
    </row>
    <row r="1726" spans="1:7">
      <c r="A1726" s="1">
        <v>44772</v>
      </c>
      <c r="B1726">
        <v>1727.0618899999999</v>
      </c>
      <c r="C1726">
        <v>1738.016846</v>
      </c>
      <c r="D1726">
        <v>1678.1080320000001</v>
      </c>
      <c r="E1726">
        <v>1695.969482</v>
      </c>
      <c r="F1726">
        <v>1695.969482</v>
      </c>
      <c r="G1726">
        <v>15576977870</v>
      </c>
    </row>
    <row r="1727" spans="1:7">
      <c r="A1727" s="1">
        <v>44773</v>
      </c>
      <c r="B1727">
        <v>1695.8847659999999</v>
      </c>
      <c r="C1727">
        <v>1745.8831789999999</v>
      </c>
      <c r="D1727">
        <v>1672.612793</v>
      </c>
      <c r="E1727">
        <v>1681.5173339999999</v>
      </c>
      <c r="F1727">
        <v>1681.5173339999999</v>
      </c>
      <c r="G1727">
        <v>14200735370</v>
      </c>
    </row>
    <row r="1728" spans="1:7">
      <c r="A1728" s="1">
        <v>44774</v>
      </c>
      <c r="B1728">
        <v>1681.445557</v>
      </c>
      <c r="C1728">
        <v>1700.1708980000001</v>
      </c>
      <c r="D1728">
        <v>1613.4160159999999</v>
      </c>
      <c r="E1728">
        <v>1635.1958010000001</v>
      </c>
      <c r="F1728">
        <v>1635.1958010000001</v>
      </c>
      <c r="G1728">
        <v>16191371176</v>
      </c>
    </row>
    <row r="1729" spans="1:7">
      <c r="A1729" s="1">
        <v>44775</v>
      </c>
      <c r="B1729">
        <v>1634.645874</v>
      </c>
      <c r="C1729">
        <v>1672.6297609999999</v>
      </c>
      <c r="D1729">
        <v>1567.8510739999999</v>
      </c>
      <c r="E1729">
        <v>1632.9454350000001</v>
      </c>
      <c r="F1729">
        <v>1632.9454350000001</v>
      </c>
      <c r="G1729">
        <v>20426082309</v>
      </c>
    </row>
    <row r="1730" spans="1:7">
      <c r="A1730" s="1">
        <v>44776</v>
      </c>
      <c r="B1730">
        <v>1633.0512699999999</v>
      </c>
      <c r="C1730">
        <v>1678.0982670000001</v>
      </c>
      <c r="D1730">
        <v>1595.6345209999999</v>
      </c>
      <c r="E1730">
        <v>1618.8745120000001</v>
      </c>
      <c r="F1730">
        <v>1618.8745120000001</v>
      </c>
      <c r="G1730">
        <v>16786218830</v>
      </c>
    </row>
    <row r="1731" spans="1:7">
      <c r="A1731" s="1">
        <v>44777</v>
      </c>
      <c r="B1731">
        <v>1618.8867190000001</v>
      </c>
      <c r="C1731">
        <v>1658.5115969999999</v>
      </c>
      <c r="D1731">
        <v>1585.326538</v>
      </c>
      <c r="E1731">
        <v>1608.205811</v>
      </c>
      <c r="F1731">
        <v>1608.205811</v>
      </c>
      <c r="G1731">
        <v>14467440626</v>
      </c>
    </row>
    <row r="1732" spans="1:7">
      <c r="A1732" s="1">
        <v>44778</v>
      </c>
      <c r="B1732">
        <v>1607.5239260000001</v>
      </c>
      <c r="C1732">
        <v>1732.254639</v>
      </c>
      <c r="D1732">
        <v>1606.4970699999999</v>
      </c>
      <c r="E1732">
        <v>1732.254639</v>
      </c>
      <c r="F1732">
        <v>1732.254639</v>
      </c>
      <c r="G1732">
        <v>18546491876</v>
      </c>
    </row>
    <row r="1733" spans="1:7">
      <c r="A1733" s="1">
        <v>44779</v>
      </c>
      <c r="B1733">
        <v>1732.6611330000001</v>
      </c>
      <c r="C1733">
        <v>1744.3264160000001</v>
      </c>
      <c r="D1733">
        <v>1691.658081</v>
      </c>
      <c r="E1733">
        <v>1691.658081</v>
      </c>
      <c r="F1733">
        <v>1691.658081</v>
      </c>
      <c r="G1733">
        <v>11757911705</v>
      </c>
    </row>
    <row r="1734" spans="1:7">
      <c r="A1734" s="1">
        <v>44780</v>
      </c>
      <c r="B1734">
        <v>1691.7779539999999</v>
      </c>
      <c r="C1734">
        <v>1724.7891850000001</v>
      </c>
      <c r="D1734">
        <v>1672.908447</v>
      </c>
      <c r="E1734">
        <v>1699.3508300000001</v>
      </c>
      <c r="F1734">
        <v>1699.3508300000001</v>
      </c>
      <c r="G1734">
        <v>10252090340</v>
      </c>
    </row>
    <row r="1735" spans="1:7">
      <c r="A1735" s="1">
        <v>44781</v>
      </c>
      <c r="B1735">
        <v>1699.693481</v>
      </c>
      <c r="C1735">
        <v>1806.886475</v>
      </c>
      <c r="D1735">
        <v>1697.4079589999999</v>
      </c>
      <c r="E1735">
        <v>1775.5161129999999</v>
      </c>
      <c r="F1735">
        <v>1775.5161129999999</v>
      </c>
      <c r="G1735">
        <v>16841424404</v>
      </c>
    </row>
    <row r="1736" spans="1:7">
      <c r="A1736" s="1">
        <v>44782</v>
      </c>
      <c r="B1736">
        <v>1776.071289</v>
      </c>
      <c r="C1736">
        <v>1786.1225589999999</v>
      </c>
      <c r="D1736">
        <v>1675.8498540000001</v>
      </c>
      <c r="E1736">
        <v>1703.025024</v>
      </c>
      <c r="F1736">
        <v>1703.025024</v>
      </c>
      <c r="G1736">
        <v>16368619692</v>
      </c>
    </row>
    <row r="1737" spans="1:7">
      <c r="A1737" s="1">
        <v>44783</v>
      </c>
      <c r="B1737">
        <v>1702.9064940000001</v>
      </c>
      <c r="C1737">
        <v>1869.400635</v>
      </c>
      <c r="D1737">
        <v>1665.0904539999999</v>
      </c>
      <c r="E1737">
        <v>1851.7426760000001</v>
      </c>
      <c r="F1737">
        <v>1851.7426760000001</v>
      </c>
      <c r="G1737">
        <v>23512477984</v>
      </c>
    </row>
    <row r="1738" spans="1:7">
      <c r="A1738" s="1">
        <v>44784</v>
      </c>
      <c r="B1738">
        <v>1851.8283690000001</v>
      </c>
      <c r="C1738">
        <v>1927.9392089999999</v>
      </c>
      <c r="D1738">
        <v>1851.8283690000001</v>
      </c>
      <c r="E1738">
        <v>1881.224121</v>
      </c>
      <c r="F1738">
        <v>1881.224121</v>
      </c>
      <c r="G1738">
        <v>23826986482</v>
      </c>
    </row>
    <row r="1739" spans="1:7">
      <c r="A1739" s="1">
        <v>44785</v>
      </c>
      <c r="B1739">
        <v>1880.8991699999999</v>
      </c>
      <c r="C1739">
        <v>1957.5529790000001</v>
      </c>
      <c r="D1739">
        <v>1860.083496</v>
      </c>
      <c r="E1739">
        <v>1957.2464600000001</v>
      </c>
      <c r="F1739">
        <v>1957.2464600000001</v>
      </c>
      <c r="G1739">
        <v>17168141904</v>
      </c>
    </row>
    <row r="1740" spans="1:7">
      <c r="A1740" s="1">
        <v>44786</v>
      </c>
      <c r="B1740">
        <v>1957.3339840000001</v>
      </c>
      <c r="C1740">
        <v>2013.755737</v>
      </c>
      <c r="D1740">
        <v>1948.5952150000001</v>
      </c>
      <c r="E1740">
        <v>1981.336548</v>
      </c>
      <c r="F1740">
        <v>1981.336548</v>
      </c>
      <c r="G1740">
        <v>16038975216</v>
      </c>
    </row>
    <row r="1741" spans="1:7">
      <c r="A1741" s="1">
        <v>44787</v>
      </c>
      <c r="B1741">
        <v>1981.782471</v>
      </c>
      <c r="C1741">
        <v>2022.791504</v>
      </c>
      <c r="D1741">
        <v>1919.0101320000001</v>
      </c>
      <c r="E1741">
        <v>1936.8020019999999</v>
      </c>
      <c r="F1741">
        <v>1936.8020019999999</v>
      </c>
      <c r="G1741">
        <v>14062754456</v>
      </c>
    </row>
    <row r="1742" spans="1:7">
      <c r="A1742" s="1">
        <v>44788</v>
      </c>
      <c r="B1742">
        <v>1936.7604980000001</v>
      </c>
      <c r="C1742">
        <v>2007.210327</v>
      </c>
      <c r="D1742">
        <v>1881.856812</v>
      </c>
      <c r="E1742">
        <v>1904.228149</v>
      </c>
      <c r="F1742">
        <v>1904.228149</v>
      </c>
      <c r="G1742">
        <v>20349931313</v>
      </c>
    </row>
    <row r="1743" spans="1:7">
      <c r="A1743" s="1">
        <v>44789</v>
      </c>
      <c r="B1743">
        <v>1902.83313</v>
      </c>
      <c r="C1743">
        <v>1910.745361</v>
      </c>
      <c r="D1743">
        <v>1862.2734379999999</v>
      </c>
      <c r="E1743">
        <v>1878.139404</v>
      </c>
      <c r="F1743">
        <v>1878.139404</v>
      </c>
      <c r="G1743">
        <v>15637578930</v>
      </c>
    </row>
    <row r="1744" spans="1:7">
      <c r="A1744" s="1">
        <v>44790</v>
      </c>
      <c r="B1744">
        <v>1877.9343260000001</v>
      </c>
      <c r="C1744">
        <v>1951.675659</v>
      </c>
      <c r="D1744">
        <v>1823.5322269999999</v>
      </c>
      <c r="E1744">
        <v>1832.999634</v>
      </c>
      <c r="F1744">
        <v>1832.999634</v>
      </c>
      <c r="G1744">
        <v>20308508124</v>
      </c>
    </row>
    <row r="1745" spans="1:7">
      <c r="A1745" s="1">
        <v>44791</v>
      </c>
      <c r="B1745">
        <v>1833.7155760000001</v>
      </c>
      <c r="C1745">
        <v>1876.376953</v>
      </c>
      <c r="D1745">
        <v>1826.957764</v>
      </c>
      <c r="E1745">
        <v>1847.0078129999999</v>
      </c>
      <c r="F1745">
        <v>1847.0078129999999</v>
      </c>
      <c r="G1745">
        <v>14999352229</v>
      </c>
    </row>
    <row r="1746" spans="1:7">
      <c r="A1746" s="1">
        <v>44792</v>
      </c>
      <c r="B1746">
        <v>1847.095337</v>
      </c>
      <c r="C1746">
        <v>1847.095337</v>
      </c>
      <c r="D1746">
        <v>1611.3388669999999</v>
      </c>
      <c r="E1746">
        <v>1612.9873050000001</v>
      </c>
      <c r="F1746">
        <v>1612.9873050000001</v>
      </c>
      <c r="G1746">
        <v>25906358731</v>
      </c>
    </row>
    <row r="1747" spans="1:7">
      <c r="A1747" s="1">
        <v>44793</v>
      </c>
      <c r="B1747">
        <v>1612.650635</v>
      </c>
      <c r="C1747">
        <v>1652.21875</v>
      </c>
      <c r="D1747">
        <v>1534.298828</v>
      </c>
      <c r="E1747">
        <v>1577.003784</v>
      </c>
      <c r="F1747">
        <v>1577.003784</v>
      </c>
      <c r="G1747">
        <v>18334580263</v>
      </c>
    </row>
    <row r="1748" spans="1:7">
      <c r="A1748" s="1">
        <v>44794</v>
      </c>
      <c r="B1748">
        <v>1576.5435789999999</v>
      </c>
      <c r="C1748">
        <v>1640.9365230000001</v>
      </c>
      <c r="D1748">
        <v>1569.046509</v>
      </c>
      <c r="E1748">
        <v>1619.31897</v>
      </c>
      <c r="F1748">
        <v>1619.31897</v>
      </c>
      <c r="G1748">
        <v>15849221752</v>
      </c>
    </row>
    <row r="1749" spans="1:7">
      <c r="A1749" s="1">
        <v>44795</v>
      </c>
      <c r="B1749">
        <v>1619.16687</v>
      </c>
      <c r="C1749">
        <v>1622.7788089999999</v>
      </c>
      <c r="D1749">
        <v>1535.0147710000001</v>
      </c>
      <c r="E1749">
        <v>1622.5058590000001</v>
      </c>
      <c r="F1749">
        <v>1622.5058590000001</v>
      </c>
      <c r="G1749">
        <v>18557078599</v>
      </c>
    </row>
    <row r="1750" spans="1:7">
      <c r="A1750" s="1">
        <v>44796</v>
      </c>
      <c r="B1750">
        <v>1622.939331</v>
      </c>
      <c r="C1750">
        <v>1666.676514</v>
      </c>
      <c r="D1750">
        <v>1569.4285890000001</v>
      </c>
      <c r="E1750">
        <v>1662.7698969999999</v>
      </c>
      <c r="F1750">
        <v>1662.7698969999999</v>
      </c>
      <c r="G1750">
        <v>18322041914</v>
      </c>
    </row>
    <row r="1751" spans="1:7">
      <c r="A1751" s="1">
        <v>44797</v>
      </c>
      <c r="B1751">
        <v>1662.6954350000001</v>
      </c>
      <c r="C1751">
        <v>1686.5577390000001</v>
      </c>
      <c r="D1751">
        <v>1610.0992429999999</v>
      </c>
      <c r="E1751">
        <v>1657.0592039999999</v>
      </c>
      <c r="F1751">
        <v>1657.0592039999999</v>
      </c>
      <c r="G1751">
        <v>16780932907</v>
      </c>
    </row>
    <row r="1752" spans="1:7">
      <c r="A1752" s="1">
        <v>44798</v>
      </c>
      <c r="B1752">
        <v>1657.336548</v>
      </c>
      <c r="C1752">
        <v>1718.1832280000001</v>
      </c>
      <c r="D1752">
        <v>1656.8560789999999</v>
      </c>
      <c r="E1752">
        <v>1696.4570309999999</v>
      </c>
      <c r="F1752">
        <v>1696.4570309999999</v>
      </c>
      <c r="G1752">
        <v>14818795695</v>
      </c>
    </row>
    <row r="1753" spans="1:7">
      <c r="A1753" s="1">
        <v>44799</v>
      </c>
      <c r="B1753">
        <v>1696.3245850000001</v>
      </c>
      <c r="C1753">
        <v>1698.5610349999999</v>
      </c>
      <c r="D1753">
        <v>1498.77124</v>
      </c>
      <c r="E1753">
        <v>1507.782837</v>
      </c>
      <c r="F1753">
        <v>1507.782837</v>
      </c>
      <c r="G1753">
        <v>26713710143</v>
      </c>
    </row>
    <row r="1754" spans="1:7">
      <c r="A1754" s="1">
        <v>44800</v>
      </c>
      <c r="B1754">
        <v>1508.156982</v>
      </c>
      <c r="C1754">
        <v>1517.150024</v>
      </c>
      <c r="D1754">
        <v>1454.2829589999999</v>
      </c>
      <c r="E1754">
        <v>1491.3950199999999</v>
      </c>
      <c r="F1754">
        <v>1491.3950199999999</v>
      </c>
      <c r="G1754">
        <v>18120831899</v>
      </c>
    </row>
    <row r="1755" spans="1:7">
      <c r="A1755" s="1">
        <v>44801</v>
      </c>
      <c r="B1755">
        <v>1491.2067870000001</v>
      </c>
      <c r="C1755">
        <v>1505.7919919999999</v>
      </c>
      <c r="D1755">
        <v>1430.5473629999999</v>
      </c>
      <c r="E1755">
        <v>1430.5473629999999</v>
      </c>
      <c r="F1755">
        <v>1430.5473629999999</v>
      </c>
      <c r="G1755">
        <v>12823572918</v>
      </c>
    </row>
    <row r="1756" spans="1:7">
      <c r="A1756" s="1">
        <v>44802</v>
      </c>
      <c r="B1756">
        <v>1430.439453</v>
      </c>
      <c r="C1756">
        <v>1556.3095699999999</v>
      </c>
      <c r="D1756">
        <v>1427.728394</v>
      </c>
      <c r="E1756">
        <v>1553.0373540000001</v>
      </c>
      <c r="F1756">
        <v>1553.0373540000001</v>
      </c>
      <c r="G1756">
        <v>17965837488</v>
      </c>
    </row>
    <row r="1757" spans="1:7">
      <c r="A1757" s="1">
        <v>44803</v>
      </c>
      <c r="B1757">
        <v>1553.1889650000001</v>
      </c>
      <c r="C1757">
        <v>1600.461182</v>
      </c>
      <c r="D1757">
        <v>1480.8317870000001</v>
      </c>
      <c r="E1757">
        <v>1523.8388669999999</v>
      </c>
      <c r="F1757">
        <v>1523.8388669999999</v>
      </c>
      <c r="G1757">
        <v>21835784470</v>
      </c>
    </row>
    <row r="1758" spans="1:7">
      <c r="A1758" s="1">
        <v>44804</v>
      </c>
      <c r="B1758">
        <v>1524.286499</v>
      </c>
      <c r="C1758">
        <v>1612.3588870000001</v>
      </c>
      <c r="D1758">
        <v>1524.286499</v>
      </c>
      <c r="E1758">
        <v>1553.684937</v>
      </c>
      <c r="F1758">
        <v>1553.684937</v>
      </c>
      <c r="G1758">
        <v>20591680941</v>
      </c>
    </row>
    <row r="1759" spans="1:7">
      <c r="A1759" s="1">
        <v>44805</v>
      </c>
      <c r="B1759">
        <v>1553.7563479999999</v>
      </c>
      <c r="C1759">
        <v>1593.082764</v>
      </c>
      <c r="D1759">
        <v>1520.1883539999999</v>
      </c>
      <c r="E1759">
        <v>1586.1767580000001</v>
      </c>
      <c r="F1759">
        <v>1586.1767580000001</v>
      </c>
      <c r="G1759">
        <v>16434276817</v>
      </c>
    </row>
    <row r="1760" spans="1:7">
      <c r="A1760" s="1">
        <v>44806</v>
      </c>
      <c r="B1760">
        <v>1586.0179439999999</v>
      </c>
      <c r="C1760">
        <v>1643.1832280000001</v>
      </c>
      <c r="D1760">
        <v>1551.8779300000001</v>
      </c>
      <c r="E1760">
        <v>1577.2204589999999</v>
      </c>
      <c r="F1760">
        <v>1577.2204589999999</v>
      </c>
      <c r="G1760">
        <v>17708478709</v>
      </c>
    </row>
    <row r="1761" spans="1:7">
      <c r="A1761" s="1">
        <v>44807</v>
      </c>
      <c r="B1761">
        <v>1577.213745</v>
      </c>
      <c r="C1761">
        <v>1579.454346</v>
      </c>
      <c r="D1761">
        <v>1541.6721190000001</v>
      </c>
      <c r="E1761">
        <v>1556.8726810000001</v>
      </c>
      <c r="F1761">
        <v>1556.8726810000001</v>
      </c>
      <c r="G1761">
        <v>9516825994</v>
      </c>
    </row>
    <row r="1762" spans="1:7">
      <c r="A1762" s="1">
        <v>44808</v>
      </c>
      <c r="B1762">
        <v>1556.895874</v>
      </c>
      <c r="C1762">
        <v>1578.0092770000001</v>
      </c>
      <c r="D1762">
        <v>1543.6988530000001</v>
      </c>
      <c r="E1762">
        <v>1577.6416019999999</v>
      </c>
      <c r="F1762">
        <v>1577.6416019999999</v>
      </c>
      <c r="G1762">
        <v>8884144998</v>
      </c>
    </row>
    <row r="1763" spans="1:7">
      <c r="A1763" s="1">
        <v>44809</v>
      </c>
      <c r="B1763">
        <v>1577.884033</v>
      </c>
      <c r="C1763">
        <v>1621.6613769999999</v>
      </c>
      <c r="D1763">
        <v>1559.7818600000001</v>
      </c>
      <c r="E1763">
        <v>1617.1832280000001</v>
      </c>
      <c r="F1763">
        <v>1617.1832280000001</v>
      </c>
      <c r="G1763">
        <v>13060541168</v>
      </c>
    </row>
    <row r="1764" spans="1:7">
      <c r="A1764" s="1">
        <v>44810</v>
      </c>
      <c r="B1764">
        <v>1617.2402340000001</v>
      </c>
      <c r="C1764">
        <v>1680.595337</v>
      </c>
      <c r="D1764">
        <v>1561.7485349999999</v>
      </c>
      <c r="E1764">
        <v>1561.7485349999999</v>
      </c>
      <c r="F1764">
        <v>1561.7485349999999</v>
      </c>
      <c r="G1764">
        <v>22946059125</v>
      </c>
    </row>
    <row r="1765" spans="1:7">
      <c r="A1765" s="1">
        <v>44811</v>
      </c>
      <c r="B1765">
        <v>1560.9067379999999</v>
      </c>
      <c r="C1765">
        <v>1651.0511469999999</v>
      </c>
      <c r="D1765">
        <v>1500.013672</v>
      </c>
      <c r="E1765">
        <v>1629.9063719999999</v>
      </c>
      <c r="F1765">
        <v>1629.9063719999999</v>
      </c>
      <c r="G1765">
        <v>19560363854</v>
      </c>
    </row>
    <row r="1766" spans="1:7">
      <c r="A1766" s="1">
        <v>44812</v>
      </c>
      <c r="B1766">
        <v>1629.8051760000001</v>
      </c>
      <c r="C1766">
        <v>1655.064087</v>
      </c>
      <c r="D1766">
        <v>1603.0638429999999</v>
      </c>
      <c r="E1766">
        <v>1635.3476559999999</v>
      </c>
      <c r="F1766">
        <v>1635.3476559999999</v>
      </c>
      <c r="G1766">
        <v>17621046717</v>
      </c>
    </row>
    <row r="1767" spans="1:7">
      <c r="A1767" s="1">
        <v>44813</v>
      </c>
      <c r="B1767">
        <v>1635.1877440000001</v>
      </c>
      <c r="C1767">
        <v>1735.809814</v>
      </c>
      <c r="D1767">
        <v>1632.836548</v>
      </c>
      <c r="E1767">
        <v>1719.0854489999999</v>
      </c>
      <c r="F1767">
        <v>1719.0854489999999</v>
      </c>
      <c r="G1767">
        <v>20242323690</v>
      </c>
    </row>
    <row r="1768" spans="1:7">
      <c r="A1768" s="1">
        <v>44814</v>
      </c>
      <c r="B1768">
        <v>1718.9613039999999</v>
      </c>
      <c r="C1768">
        <v>1784.497803</v>
      </c>
      <c r="D1768">
        <v>1710.2969969999999</v>
      </c>
      <c r="E1768">
        <v>1776.2037350000001</v>
      </c>
      <c r="F1768">
        <v>1776.2037350000001</v>
      </c>
      <c r="G1768">
        <v>13130928217</v>
      </c>
    </row>
    <row r="1769" spans="1:7">
      <c r="A1769" s="1">
        <v>44815</v>
      </c>
      <c r="B1769">
        <v>1775.9760739999999</v>
      </c>
      <c r="C1769">
        <v>1782.7298579999999</v>
      </c>
      <c r="D1769">
        <v>1730.1647949999999</v>
      </c>
      <c r="E1769">
        <v>1761.8000489999999</v>
      </c>
      <c r="F1769">
        <v>1761.8000489999999</v>
      </c>
      <c r="G1769">
        <v>12464301922</v>
      </c>
    </row>
    <row r="1770" spans="1:7">
      <c r="A1770" s="1">
        <v>44816</v>
      </c>
      <c r="B1770">
        <v>1762.0848390000001</v>
      </c>
      <c r="C1770">
        <v>1778.163452</v>
      </c>
      <c r="D1770">
        <v>1698.293457</v>
      </c>
      <c r="E1770">
        <v>1713.765259</v>
      </c>
      <c r="F1770">
        <v>1713.765259</v>
      </c>
      <c r="G1770">
        <v>17688391310</v>
      </c>
    </row>
    <row r="1771" spans="1:7">
      <c r="A1771" s="1">
        <v>44817</v>
      </c>
      <c r="B1771">
        <v>1713.962524</v>
      </c>
      <c r="C1771">
        <v>1745.779053</v>
      </c>
      <c r="D1771">
        <v>1564.0318600000001</v>
      </c>
      <c r="E1771">
        <v>1580.7879640000001</v>
      </c>
      <c r="F1771">
        <v>1580.7879640000001</v>
      </c>
      <c r="G1771">
        <v>23066821734</v>
      </c>
    </row>
    <row r="1772" spans="1:7">
      <c r="A1772" s="1">
        <v>44818</v>
      </c>
      <c r="B1772">
        <v>1574.858154</v>
      </c>
      <c r="C1772">
        <v>1642.1572269999999</v>
      </c>
      <c r="D1772">
        <v>1564.0318600000001</v>
      </c>
      <c r="E1772">
        <v>1634.755005</v>
      </c>
      <c r="F1772">
        <v>1634.755005</v>
      </c>
      <c r="G1772">
        <v>17897150206</v>
      </c>
    </row>
    <row r="1773" spans="1:7">
      <c r="A1773" s="1">
        <v>44819</v>
      </c>
      <c r="B1773">
        <v>1635.0830080000001</v>
      </c>
      <c r="C1773">
        <v>1648.9456789999999</v>
      </c>
      <c r="D1773">
        <v>1466.139404</v>
      </c>
      <c r="E1773">
        <v>1471.693481</v>
      </c>
      <c r="F1773">
        <v>1471.693481</v>
      </c>
      <c r="G1773">
        <v>26946275878</v>
      </c>
    </row>
    <row r="1774" spans="1:7">
      <c r="A1774" s="1">
        <v>44820</v>
      </c>
      <c r="B1774">
        <v>1471.928345</v>
      </c>
      <c r="C1774">
        <v>1480.5642089999999</v>
      </c>
      <c r="D1774">
        <v>1415.5812989999999</v>
      </c>
      <c r="E1774">
        <v>1432.447754</v>
      </c>
      <c r="F1774">
        <v>1432.447754</v>
      </c>
      <c r="G1774">
        <v>16764804299</v>
      </c>
    </row>
    <row r="1775" spans="1:7">
      <c r="A1775" s="1">
        <v>44821</v>
      </c>
      <c r="B1775">
        <v>1432.8764650000001</v>
      </c>
      <c r="C1775">
        <v>1473.0604249999999</v>
      </c>
      <c r="D1775">
        <v>1415.0423579999999</v>
      </c>
      <c r="E1775">
        <v>1469.7416989999999</v>
      </c>
      <c r="F1775">
        <v>1469.7416989999999</v>
      </c>
      <c r="G1775">
        <v>10798098671</v>
      </c>
    </row>
    <row r="1776" spans="1:7">
      <c r="A1776" s="1">
        <v>44822</v>
      </c>
      <c r="B1776">
        <v>1469.7054439999999</v>
      </c>
      <c r="C1776">
        <v>1469.7054439999999</v>
      </c>
      <c r="D1776">
        <v>1331.494751</v>
      </c>
      <c r="E1776">
        <v>1335.3291019999999</v>
      </c>
      <c r="F1776">
        <v>1335.3291019999999</v>
      </c>
      <c r="G1776">
        <v>15762284723</v>
      </c>
    </row>
    <row r="1777" spans="1:7">
      <c r="A1777" s="1">
        <v>44823</v>
      </c>
      <c r="B1777">
        <v>1335.2707519999999</v>
      </c>
      <c r="C1777">
        <v>1388.272217</v>
      </c>
      <c r="D1777">
        <v>1287.4208980000001</v>
      </c>
      <c r="E1777">
        <v>1377.5413820000001</v>
      </c>
      <c r="F1777">
        <v>1377.5413820000001</v>
      </c>
      <c r="G1777">
        <v>18712714223</v>
      </c>
    </row>
    <row r="1778" spans="1:7">
      <c r="A1778" s="1">
        <v>44824</v>
      </c>
      <c r="B1778">
        <v>1377.619019</v>
      </c>
      <c r="C1778">
        <v>1381.965698</v>
      </c>
      <c r="D1778">
        <v>1319.2014160000001</v>
      </c>
      <c r="E1778">
        <v>1324.3881839999999</v>
      </c>
      <c r="F1778">
        <v>1324.3881839999999</v>
      </c>
      <c r="G1778">
        <v>14722317220</v>
      </c>
    </row>
    <row r="1779" spans="1:7">
      <c r="A1779" s="1">
        <v>44825</v>
      </c>
      <c r="B1779">
        <v>1324.2155760000001</v>
      </c>
      <c r="C1779">
        <v>1384.4769289999999</v>
      </c>
      <c r="D1779">
        <v>1229.4267580000001</v>
      </c>
      <c r="E1779">
        <v>1252.607788</v>
      </c>
      <c r="F1779">
        <v>1252.607788</v>
      </c>
      <c r="G1779">
        <v>20643507800</v>
      </c>
    </row>
    <row r="1780" spans="1:7">
      <c r="A1780" s="1">
        <v>44826</v>
      </c>
      <c r="B1780">
        <v>1251.5673830000001</v>
      </c>
      <c r="C1780">
        <v>1336.157837</v>
      </c>
      <c r="D1780">
        <v>1240.9682620000001</v>
      </c>
      <c r="E1780">
        <v>1327.6801760000001</v>
      </c>
      <c r="F1780">
        <v>1327.6801760000001</v>
      </c>
      <c r="G1780">
        <v>18461527259</v>
      </c>
    </row>
    <row r="1781" spans="1:7">
      <c r="A1781" s="1">
        <v>44827</v>
      </c>
      <c r="B1781">
        <v>1327.4812010000001</v>
      </c>
      <c r="C1781">
        <v>1353.2883300000001</v>
      </c>
      <c r="D1781">
        <v>1270.1983640000001</v>
      </c>
      <c r="E1781">
        <v>1328.2595209999999</v>
      </c>
      <c r="F1781">
        <v>1328.2595209999999</v>
      </c>
      <c r="G1781">
        <v>18771106339</v>
      </c>
    </row>
    <row r="1782" spans="1:7">
      <c r="A1782" s="1">
        <v>44828</v>
      </c>
      <c r="B1782">
        <v>1328.244629</v>
      </c>
      <c r="C1782">
        <v>1346.255249</v>
      </c>
      <c r="D1782">
        <v>1312.640259</v>
      </c>
      <c r="E1782">
        <v>1317.9932859999999</v>
      </c>
      <c r="F1782">
        <v>1317.9932859999999</v>
      </c>
      <c r="G1782">
        <v>12098209717</v>
      </c>
    </row>
    <row r="1783" spans="1:7">
      <c r="A1783" s="1">
        <v>44829</v>
      </c>
      <c r="B1783">
        <v>1317.9384769999999</v>
      </c>
      <c r="C1783">
        <v>1333.3713379999999</v>
      </c>
      <c r="D1783">
        <v>1275.627686</v>
      </c>
      <c r="E1783">
        <v>1294.216797</v>
      </c>
      <c r="F1783">
        <v>1294.216797</v>
      </c>
      <c r="G1783">
        <v>11802651633</v>
      </c>
    </row>
    <row r="1784" spans="1:7">
      <c r="A1784" s="1">
        <v>44830</v>
      </c>
      <c r="B1784">
        <v>1294.3861079999999</v>
      </c>
      <c r="C1784">
        <v>1335.5263669999999</v>
      </c>
      <c r="D1784">
        <v>1282.0493160000001</v>
      </c>
      <c r="E1784">
        <v>1335.3201899999999</v>
      </c>
      <c r="F1784">
        <v>1335.3201899999999</v>
      </c>
      <c r="G1784">
        <v>16034549271</v>
      </c>
    </row>
    <row r="1785" spans="1:7">
      <c r="A1785" s="1">
        <v>44831</v>
      </c>
      <c r="B1785">
        <v>1335.3370359999999</v>
      </c>
      <c r="C1785">
        <v>1396.8914789999999</v>
      </c>
      <c r="D1785">
        <v>1308.9914550000001</v>
      </c>
      <c r="E1785">
        <v>1330.127686</v>
      </c>
      <c r="F1785">
        <v>1330.127686</v>
      </c>
      <c r="G1785">
        <v>17870598937</v>
      </c>
    </row>
    <row r="1786" spans="1:7">
      <c r="A1786" s="1">
        <v>44832</v>
      </c>
      <c r="B1786">
        <v>1329.5413820000001</v>
      </c>
      <c r="C1786">
        <v>1351.9644780000001</v>
      </c>
      <c r="D1786">
        <v>1267.869263</v>
      </c>
      <c r="E1786">
        <v>1337.410889</v>
      </c>
      <c r="F1786">
        <v>1337.410889</v>
      </c>
      <c r="G1786">
        <v>18994979566</v>
      </c>
    </row>
    <row r="1787" spans="1:7">
      <c r="A1787" s="1">
        <v>44833</v>
      </c>
      <c r="B1787">
        <v>1337.554443</v>
      </c>
      <c r="C1787">
        <v>1348.1076660000001</v>
      </c>
      <c r="D1787">
        <v>1293.1933590000001</v>
      </c>
      <c r="E1787">
        <v>1335.6523440000001</v>
      </c>
      <c r="F1787">
        <v>1335.6523440000001</v>
      </c>
      <c r="G1787">
        <v>13796915736</v>
      </c>
    </row>
    <row r="1788" spans="1:7">
      <c r="A1788" s="1">
        <v>44834</v>
      </c>
      <c r="B1788">
        <v>1335.6464840000001</v>
      </c>
      <c r="C1788">
        <v>1368.743408</v>
      </c>
      <c r="D1788">
        <v>1320.3831789999999</v>
      </c>
      <c r="E1788">
        <v>1327.978638</v>
      </c>
      <c r="F1788">
        <v>1327.978638</v>
      </c>
      <c r="G1788">
        <v>14250100093</v>
      </c>
    </row>
    <row r="1789" spans="1:7">
      <c r="A1789" s="1">
        <v>44835</v>
      </c>
      <c r="B1789">
        <v>1328.193726</v>
      </c>
      <c r="C1789">
        <v>1332.5164789999999</v>
      </c>
      <c r="D1789">
        <v>1306.102539</v>
      </c>
      <c r="E1789">
        <v>1311.644409</v>
      </c>
      <c r="F1789">
        <v>1311.644409</v>
      </c>
      <c r="G1789">
        <v>6227961237</v>
      </c>
    </row>
    <row r="1790" spans="1:7">
      <c r="A1790" s="1">
        <v>44836</v>
      </c>
      <c r="B1790">
        <v>1311.753418</v>
      </c>
      <c r="C1790">
        <v>1316.330078</v>
      </c>
      <c r="D1790">
        <v>1275.3360600000001</v>
      </c>
      <c r="E1790">
        <v>1276.0935059999999</v>
      </c>
      <c r="F1790">
        <v>1276.0935059999999</v>
      </c>
      <c r="G1790">
        <v>7578351650</v>
      </c>
    </row>
    <row r="1791" spans="1:7">
      <c r="A1791" s="1">
        <v>44837</v>
      </c>
      <c r="B1791">
        <v>1276.163452</v>
      </c>
      <c r="C1791">
        <v>1326.554443</v>
      </c>
      <c r="D1791">
        <v>1271.150879</v>
      </c>
      <c r="E1791">
        <v>1323.4392089999999</v>
      </c>
      <c r="F1791">
        <v>1323.4392089999999</v>
      </c>
      <c r="G1791">
        <v>10153070907</v>
      </c>
    </row>
    <row r="1792" spans="1:7">
      <c r="A1792" s="1">
        <v>44838</v>
      </c>
      <c r="B1792">
        <v>1323.2783199999999</v>
      </c>
      <c r="C1792">
        <v>1364.970947</v>
      </c>
      <c r="D1792">
        <v>1320.0766599999999</v>
      </c>
      <c r="E1792">
        <v>1362.126587</v>
      </c>
      <c r="F1792">
        <v>1362.126587</v>
      </c>
      <c r="G1792">
        <v>10139774963</v>
      </c>
    </row>
    <row r="1793" spans="1:7">
      <c r="A1793" s="1">
        <v>44839</v>
      </c>
      <c r="B1793">
        <v>1361.9729</v>
      </c>
      <c r="C1793">
        <v>1362.4517820000001</v>
      </c>
      <c r="D1793">
        <v>1320.8551030000001</v>
      </c>
      <c r="E1793">
        <v>1352.837158</v>
      </c>
      <c r="F1793">
        <v>1352.837158</v>
      </c>
      <c r="G1793">
        <v>9774451820</v>
      </c>
    </row>
    <row r="1794" spans="1:7">
      <c r="A1794" s="1">
        <v>44840</v>
      </c>
      <c r="B1794">
        <v>1352.8066409999999</v>
      </c>
      <c r="C1794">
        <v>1380.4049070000001</v>
      </c>
      <c r="D1794">
        <v>1349.4499510000001</v>
      </c>
      <c r="E1794">
        <v>1351.7094729999999</v>
      </c>
      <c r="F1794">
        <v>1351.7094729999999</v>
      </c>
      <c r="G1794">
        <v>12033514861</v>
      </c>
    </row>
    <row r="1795" spans="1:7">
      <c r="A1795" s="1">
        <v>44841</v>
      </c>
      <c r="B1795">
        <v>1351.8364260000001</v>
      </c>
      <c r="C1795">
        <v>1359.328125</v>
      </c>
      <c r="D1795">
        <v>1321.7460940000001</v>
      </c>
      <c r="E1795">
        <v>1332.5169679999999</v>
      </c>
      <c r="F1795">
        <v>1332.5169679999999</v>
      </c>
      <c r="G1795">
        <v>10061619355</v>
      </c>
    </row>
    <row r="1796" spans="1:7">
      <c r="A1796" s="1">
        <v>44842</v>
      </c>
      <c r="B1796">
        <v>1332.3713379999999</v>
      </c>
      <c r="C1796">
        <v>1335.9548339999999</v>
      </c>
      <c r="D1796">
        <v>1307.0729980000001</v>
      </c>
      <c r="E1796">
        <v>1315.5004879999999</v>
      </c>
      <c r="F1796">
        <v>1315.5004879999999</v>
      </c>
      <c r="G1796">
        <v>5804676208</v>
      </c>
    </row>
    <row r="1797" spans="1:7">
      <c r="A1797" s="1">
        <v>44843</v>
      </c>
      <c r="B1797">
        <v>1315.4602050000001</v>
      </c>
      <c r="C1797">
        <v>1327.668823</v>
      </c>
      <c r="D1797">
        <v>1309.3446039999999</v>
      </c>
      <c r="E1797">
        <v>1322.6042480000001</v>
      </c>
      <c r="F1797">
        <v>1322.6042480000001</v>
      </c>
      <c r="G1797">
        <v>5486230123</v>
      </c>
    </row>
    <row r="1798" spans="1:7">
      <c r="A1798" s="1">
        <v>44844</v>
      </c>
      <c r="B1798">
        <v>1322.6186520000001</v>
      </c>
      <c r="C1798">
        <v>1335.66272</v>
      </c>
      <c r="D1798">
        <v>1291.3376459999999</v>
      </c>
      <c r="E1798">
        <v>1291.3376459999999</v>
      </c>
      <c r="F1798">
        <v>1291.3376459999999</v>
      </c>
      <c r="G1798">
        <v>8794491050</v>
      </c>
    </row>
    <row r="1799" spans="1:7">
      <c r="A1799" s="1">
        <v>44845</v>
      </c>
      <c r="B1799">
        <v>1291.1096190000001</v>
      </c>
      <c r="C1799">
        <v>1296.2739260000001</v>
      </c>
      <c r="D1799">
        <v>1272.7376710000001</v>
      </c>
      <c r="E1799">
        <v>1279.5756839999999</v>
      </c>
      <c r="F1799">
        <v>1279.5756839999999</v>
      </c>
      <c r="G1799">
        <v>9274845260</v>
      </c>
    </row>
    <row r="1800" spans="1:7">
      <c r="A1800" s="1">
        <v>44846</v>
      </c>
      <c r="B1800">
        <v>1279.7322999999999</v>
      </c>
      <c r="C1800">
        <v>1303.0751949999999</v>
      </c>
      <c r="D1800">
        <v>1277.527466</v>
      </c>
      <c r="E1800">
        <v>1294.9063719999999</v>
      </c>
      <c r="F1800">
        <v>1294.9063719999999</v>
      </c>
      <c r="G1800">
        <v>8355638578</v>
      </c>
    </row>
    <row r="1801" spans="1:7">
      <c r="A1801" s="1">
        <v>44847</v>
      </c>
      <c r="B1801">
        <v>1294.9173579999999</v>
      </c>
      <c r="C1801">
        <v>1297.5642089999999</v>
      </c>
      <c r="D1801">
        <v>1209.278198</v>
      </c>
      <c r="E1801">
        <v>1288.1239009999999</v>
      </c>
      <c r="F1801">
        <v>1288.1239009999999</v>
      </c>
      <c r="G1801">
        <v>17499038202</v>
      </c>
    </row>
    <row r="1802" spans="1:7">
      <c r="A1802" s="1">
        <v>44848</v>
      </c>
      <c r="B1802">
        <v>1288.048706</v>
      </c>
      <c r="C1802">
        <v>1339.744751</v>
      </c>
      <c r="D1802">
        <v>1285.3782960000001</v>
      </c>
      <c r="E1802">
        <v>1297.4221190000001</v>
      </c>
      <c r="F1802">
        <v>1297.4221190000001</v>
      </c>
      <c r="G1802">
        <v>13113767755</v>
      </c>
    </row>
    <row r="1803" spans="1:7">
      <c r="A1803" s="1">
        <v>44849</v>
      </c>
      <c r="B1803">
        <v>1297.305908</v>
      </c>
      <c r="C1803">
        <v>1300.7459719999999</v>
      </c>
      <c r="D1803">
        <v>1268.4685059999999</v>
      </c>
      <c r="E1803">
        <v>1274.8717039999999</v>
      </c>
      <c r="F1803">
        <v>1274.8717039999999</v>
      </c>
      <c r="G1803">
        <v>6798512624</v>
      </c>
    </row>
    <row r="1804" spans="1:7">
      <c r="A1804" s="1">
        <v>44850</v>
      </c>
      <c r="B1804">
        <v>1275.0054929999999</v>
      </c>
      <c r="C1804">
        <v>1312.6345209999999</v>
      </c>
      <c r="D1804">
        <v>1275.0054929999999</v>
      </c>
      <c r="E1804">
        <v>1306.2966309999999</v>
      </c>
      <c r="F1804">
        <v>1306.2966309999999</v>
      </c>
      <c r="G1804">
        <v>7491625206</v>
      </c>
    </row>
    <row r="1805" spans="1:7">
      <c r="A1805" s="1">
        <v>44851</v>
      </c>
      <c r="B1805">
        <v>1306.3095699999999</v>
      </c>
      <c r="C1805">
        <v>1335.647827</v>
      </c>
      <c r="D1805">
        <v>1297.4472659999999</v>
      </c>
      <c r="E1805">
        <v>1331.7136230000001</v>
      </c>
      <c r="F1805">
        <v>1331.7136230000001</v>
      </c>
      <c r="G1805">
        <v>9401189650</v>
      </c>
    </row>
    <row r="1806" spans="1:7">
      <c r="A1806" s="1">
        <v>44852</v>
      </c>
      <c r="B1806">
        <v>1331.669922</v>
      </c>
      <c r="C1806">
        <v>1339.0859379999999</v>
      </c>
      <c r="D1806">
        <v>1291.6606449999999</v>
      </c>
      <c r="E1806">
        <v>1310.4470209999999</v>
      </c>
      <c r="F1806">
        <v>1310.4470209999999</v>
      </c>
      <c r="G1806">
        <v>10416747806</v>
      </c>
    </row>
    <row r="1807" spans="1:7">
      <c r="A1807" s="1">
        <v>44853</v>
      </c>
      <c r="B1807">
        <v>1310.5631100000001</v>
      </c>
      <c r="C1807">
        <v>1312.4423830000001</v>
      </c>
      <c r="D1807">
        <v>1283.965332</v>
      </c>
      <c r="E1807">
        <v>1285.744263</v>
      </c>
      <c r="F1807">
        <v>1285.744263</v>
      </c>
      <c r="G1807">
        <v>8350692785</v>
      </c>
    </row>
    <row r="1808" spans="1:7">
      <c r="A1808" s="1">
        <v>44854</v>
      </c>
      <c r="B1808">
        <v>1285.6602780000001</v>
      </c>
      <c r="C1808">
        <v>1307.8551030000001</v>
      </c>
      <c r="D1808">
        <v>1275.323975</v>
      </c>
      <c r="E1808">
        <v>1283.200928</v>
      </c>
      <c r="F1808">
        <v>1283.200928</v>
      </c>
      <c r="G1808">
        <v>9009111996</v>
      </c>
    </row>
    <row r="1809" spans="1:7">
      <c r="A1809" s="1">
        <v>44855</v>
      </c>
      <c r="B1809">
        <v>1283.1881100000001</v>
      </c>
      <c r="C1809">
        <v>1305.0812989999999</v>
      </c>
      <c r="D1809">
        <v>1260.6667480000001</v>
      </c>
      <c r="E1809">
        <v>1299.9464109999999</v>
      </c>
      <c r="F1809">
        <v>1299.9464109999999</v>
      </c>
      <c r="G1809">
        <v>10412565245</v>
      </c>
    </row>
    <row r="1810" spans="1:7">
      <c r="A1810" s="1">
        <v>44856</v>
      </c>
      <c r="B1810">
        <v>1299.9023440000001</v>
      </c>
      <c r="C1810">
        <v>1317.1010739999999</v>
      </c>
      <c r="D1810">
        <v>1295.946899</v>
      </c>
      <c r="E1810">
        <v>1314.2991939999999</v>
      </c>
      <c r="F1810">
        <v>1314.2991939999999</v>
      </c>
      <c r="G1810">
        <v>7175324564</v>
      </c>
    </row>
    <row r="1811" spans="1:7">
      <c r="A1811" s="1">
        <v>44857</v>
      </c>
      <c r="B1811">
        <v>1314.2495120000001</v>
      </c>
      <c r="C1811">
        <v>1367.7607419999999</v>
      </c>
      <c r="D1811">
        <v>1302.908813</v>
      </c>
      <c r="E1811">
        <v>1363.4470209999999</v>
      </c>
      <c r="F1811">
        <v>1363.4470209999999</v>
      </c>
      <c r="G1811">
        <v>9909510925</v>
      </c>
    </row>
    <row r="1812" spans="1:7">
      <c r="A1812" s="1">
        <v>44858</v>
      </c>
      <c r="B1812">
        <v>1363.4918210000001</v>
      </c>
      <c r="C1812">
        <v>1368.4255370000001</v>
      </c>
      <c r="D1812">
        <v>1327.854004</v>
      </c>
      <c r="E1812">
        <v>1344.9985349999999</v>
      </c>
      <c r="F1812">
        <v>1344.9985349999999</v>
      </c>
      <c r="G1812">
        <v>13092820173</v>
      </c>
    </row>
    <row r="1813" spans="1:7">
      <c r="A1813" s="1">
        <v>44859</v>
      </c>
      <c r="B1813">
        <v>1344.7113039999999</v>
      </c>
      <c r="C1813">
        <v>1509.9854740000001</v>
      </c>
      <c r="D1813">
        <v>1336.9788820000001</v>
      </c>
      <c r="E1813">
        <v>1461.665405</v>
      </c>
      <c r="F1813">
        <v>1461.665405</v>
      </c>
      <c r="G1813">
        <v>25367291294</v>
      </c>
    </row>
    <row r="1814" spans="1:7">
      <c r="A1814" s="1">
        <v>44860</v>
      </c>
      <c r="B1814">
        <v>1461.1331789999999</v>
      </c>
      <c r="C1814">
        <v>1584.6367190000001</v>
      </c>
      <c r="D1814">
        <v>1460.428711</v>
      </c>
      <c r="E1814">
        <v>1566.56665</v>
      </c>
      <c r="F1814">
        <v>1566.56665</v>
      </c>
      <c r="G1814">
        <v>32705548427</v>
      </c>
    </row>
    <row r="1815" spans="1:7">
      <c r="A1815" s="1">
        <v>44861</v>
      </c>
      <c r="B1815">
        <v>1566.8414310000001</v>
      </c>
      <c r="C1815">
        <v>1574.403442</v>
      </c>
      <c r="D1815">
        <v>1510.8167719999999</v>
      </c>
      <c r="E1815">
        <v>1514.3748780000001</v>
      </c>
      <c r="F1815">
        <v>1514.3748780000001</v>
      </c>
      <c r="G1815">
        <v>22813499245</v>
      </c>
    </row>
    <row r="1816" spans="1:7">
      <c r="A1816" s="1">
        <v>44862</v>
      </c>
      <c r="B1816">
        <v>1514.32312</v>
      </c>
      <c r="C1816">
        <v>1568.6339109999999</v>
      </c>
      <c r="D1816">
        <v>1493.8710940000001</v>
      </c>
      <c r="E1816">
        <v>1555.477905</v>
      </c>
      <c r="F1816">
        <v>1555.477905</v>
      </c>
      <c r="G1816">
        <v>19974623205</v>
      </c>
    </row>
    <row r="1817" spans="1:7">
      <c r="A1817" s="1">
        <v>44863</v>
      </c>
      <c r="B1817">
        <v>1555.274658</v>
      </c>
      <c r="C1817">
        <v>1652.382202</v>
      </c>
      <c r="D1817">
        <v>1549.983643</v>
      </c>
      <c r="E1817">
        <v>1619.698486</v>
      </c>
      <c r="F1817">
        <v>1619.698486</v>
      </c>
      <c r="G1817">
        <v>21618154775</v>
      </c>
    </row>
    <row r="1818" spans="1:7">
      <c r="A1818" s="1">
        <v>44864</v>
      </c>
      <c r="B1818">
        <v>1619.697876</v>
      </c>
      <c r="C1818">
        <v>1637.037842</v>
      </c>
      <c r="D1818">
        <v>1579.4852289999999</v>
      </c>
      <c r="E1818">
        <v>1590.7833250000001</v>
      </c>
      <c r="F1818">
        <v>1590.7833250000001</v>
      </c>
      <c r="G1818">
        <v>13930073427</v>
      </c>
    </row>
    <row r="1819" spans="1:7">
      <c r="A1819" s="1">
        <v>44865</v>
      </c>
      <c r="B1819">
        <v>1590.481323</v>
      </c>
      <c r="C1819">
        <v>1630.4528809999999</v>
      </c>
      <c r="D1819">
        <v>1555.9189449999999</v>
      </c>
      <c r="E1819">
        <v>1572.7144780000001</v>
      </c>
      <c r="F1819">
        <v>1572.7144780000001</v>
      </c>
      <c r="G1819">
        <v>19306919714</v>
      </c>
    </row>
    <row r="1820" spans="1:7">
      <c r="A1820" s="1">
        <v>44866</v>
      </c>
      <c r="B1820">
        <v>1572.6453859999999</v>
      </c>
      <c r="C1820">
        <v>1606.6057129999999</v>
      </c>
      <c r="D1820">
        <v>1568.0985109999999</v>
      </c>
      <c r="E1820">
        <v>1579.7045900000001</v>
      </c>
      <c r="F1820">
        <v>1579.7045900000001</v>
      </c>
      <c r="G1820">
        <v>14507311208</v>
      </c>
    </row>
    <row r="1821" spans="1:7">
      <c r="A1821" s="1">
        <v>44867</v>
      </c>
      <c r="B1821">
        <v>1579.4979249999999</v>
      </c>
      <c r="C1821">
        <v>1613.4106449999999</v>
      </c>
      <c r="D1821">
        <v>1507.244751</v>
      </c>
      <c r="E1821">
        <v>1519.7117920000001</v>
      </c>
      <c r="F1821">
        <v>1519.7117920000001</v>
      </c>
      <c r="G1821">
        <v>23254218281</v>
      </c>
    </row>
    <row r="1822" spans="1:7">
      <c r="A1822" s="1">
        <v>44868</v>
      </c>
      <c r="B1822">
        <v>1519.7248540000001</v>
      </c>
      <c r="C1822">
        <v>1556.759644</v>
      </c>
      <c r="D1822">
        <v>1517.1016850000001</v>
      </c>
      <c r="E1822">
        <v>1531.5417480000001</v>
      </c>
      <c r="F1822">
        <v>1531.5417480000001</v>
      </c>
      <c r="G1822">
        <v>14248351007</v>
      </c>
    </row>
    <row r="1823" spans="1:7">
      <c r="A1823" s="1">
        <v>44869</v>
      </c>
      <c r="B1823">
        <v>1531.3975829999999</v>
      </c>
      <c r="C1823">
        <v>1661.334717</v>
      </c>
      <c r="D1823">
        <v>1529.268433</v>
      </c>
      <c r="E1823">
        <v>1645.093384</v>
      </c>
      <c r="F1823">
        <v>1645.093384</v>
      </c>
      <c r="G1823">
        <v>20806964347</v>
      </c>
    </row>
    <row r="1824" spans="1:7">
      <c r="A1824" s="1">
        <v>44870</v>
      </c>
      <c r="B1824">
        <v>1645.1564940000001</v>
      </c>
      <c r="C1824">
        <v>1660.4864500000001</v>
      </c>
      <c r="D1824">
        <v>1625.9642329999999</v>
      </c>
      <c r="E1824">
        <v>1627.968018</v>
      </c>
      <c r="F1824">
        <v>1627.968018</v>
      </c>
      <c r="G1824">
        <v>11006973190</v>
      </c>
    </row>
    <row r="1825" spans="1:7">
      <c r="A1825" s="1">
        <v>44871</v>
      </c>
      <c r="B1825">
        <v>1627.9011230000001</v>
      </c>
      <c r="C1825">
        <v>1634.1324460000001</v>
      </c>
      <c r="D1825">
        <v>1572.234741</v>
      </c>
      <c r="E1825">
        <v>1572.234741</v>
      </c>
      <c r="F1825">
        <v>1572.234741</v>
      </c>
      <c r="G1825">
        <v>11632744705</v>
      </c>
    </row>
    <row r="1826" spans="1:7">
      <c r="A1826" s="1">
        <v>44872</v>
      </c>
      <c r="B1826">
        <v>1572.0169679999999</v>
      </c>
      <c r="C1826">
        <v>1604.475342</v>
      </c>
      <c r="D1826">
        <v>1550.4155270000001</v>
      </c>
      <c r="E1826">
        <v>1568.5913089999999</v>
      </c>
      <c r="F1826">
        <v>1568.5913089999999</v>
      </c>
      <c r="G1826">
        <v>15279963349</v>
      </c>
    </row>
    <row r="1827" spans="1:7">
      <c r="A1827" s="1">
        <v>44873</v>
      </c>
      <c r="B1827">
        <v>1568.3295900000001</v>
      </c>
      <c r="C1827">
        <v>1574.7998050000001</v>
      </c>
      <c r="D1827">
        <v>1259.443115</v>
      </c>
      <c r="E1827">
        <v>1332.8355710000001</v>
      </c>
      <c r="F1827">
        <v>1332.8355710000001</v>
      </c>
      <c r="G1827">
        <v>42048003440</v>
      </c>
    </row>
    <row r="1828" spans="1:7">
      <c r="A1828" s="1">
        <v>44874</v>
      </c>
      <c r="B1828">
        <v>1333.122437</v>
      </c>
      <c r="C1828">
        <v>1335.74353</v>
      </c>
      <c r="D1828">
        <v>1083.2856449999999</v>
      </c>
      <c r="E1828">
        <v>1100.1697999999999</v>
      </c>
      <c r="F1828">
        <v>1100.1697999999999</v>
      </c>
      <c r="G1828">
        <v>38864492427</v>
      </c>
    </row>
    <row r="1829" spans="1:7">
      <c r="A1829" s="1">
        <v>44875</v>
      </c>
      <c r="B1829">
        <v>1100.107178</v>
      </c>
      <c r="C1829">
        <v>1341.791138</v>
      </c>
      <c r="D1829">
        <v>1093.1225589999999</v>
      </c>
      <c r="E1829">
        <v>1299.4646</v>
      </c>
      <c r="F1829">
        <v>1299.4646</v>
      </c>
      <c r="G1829">
        <v>28581002122</v>
      </c>
    </row>
    <row r="1830" spans="1:7">
      <c r="A1830" s="1">
        <v>44876</v>
      </c>
      <c r="B1830">
        <v>1298.8824460000001</v>
      </c>
      <c r="C1830">
        <v>1302.295288</v>
      </c>
      <c r="D1830">
        <v>1211.3295900000001</v>
      </c>
      <c r="E1830">
        <v>1287.2210689999999</v>
      </c>
      <c r="F1830">
        <v>1287.2210689999999</v>
      </c>
      <c r="G1830">
        <v>20920539099</v>
      </c>
    </row>
    <row r="1831" spans="1:7">
      <c r="A1831" s="1">
        <v>44877</v>
      </c>
      <c r="B1831">
        <v>1287.4383539999999</v>
      </c>
      <c r="C1831">
        <v>1288.150879</v>
      </c>
      <c r="D1831">
        <v>1242.1522219999999</v>
      </c>
      <c r="E1831">
        <v>1255.268311</v>
      </c>
      <c r="F1831">
        <v>1255.268311</v>
      </c>
      <c r="G1831">
        <v>10964962767</v>
      </c>
    </row>
    <row r="1832" spans="1:7">
      <c r="A1832" s="1">
        <v>44878</v>
      </c>
      <c r="B1832">
        <v>1255.441284</v>
      </c>
      <c r="C1832">
        <v>1271.712524</v>
      </c>
      <c r="D1832">
        <v>1208.520996</v>
      </c>
      <c r="E1832">
        <v>1221.8192140000001</v>
      </c>
      <c r="F1832">
        <v>1221.8192140000001</v>
      </c>
      <c r="G1832">
        <v>10717455214</v>
      </c>
    </row>
    <row r="1833" spans="1:7">
      <c r="A1833" s="1">
        <v>44879</v>
      </c>
      <c r="B1833">
        <v>1221.8955080000001</v>
      </c>
      <c r="C1833">
        <v>1284.2176509999999</v>
      </c>
      <c r="D1833">
        <v>1178.429077</v>
      </c>
      <c r="E1833">
        <v>1241.6042480000001</v>
      </c>
      <c r="F1833">
        <v>1241.6042480000001</v>
      </c>
      <c r="G1833">
        <v>15028035663</v>
      </c>
    </row>
    <row r="1834" spans="1:7">
      <c r="A1834" s="1">
        <v>44880</v>
      </c>
      <c r="B1834">
        <v>1241.6777340000001</v>
      </c>
      <c r="C1834">
        <v>1283.1987300000001</v>
      </c>
      <c r="D1834">
        <v>1238.688232</v>
      </c>
      <c r="E1834">
        <v>1251.736206</v>
      </c>
      <c r="F1834">
        <v>1251.736206</v>
      </c>
      <c r="G1834">
        <v>11798011594</v>
      </c>
    </row>
    <row r="1835" spans="1:7">
      <c r="A1835" s="1">
        <v>44881</v>
      </c>
      <c r="B1835">
        <v>1251.8088379999999</v>
      </c>
      <c r="C1835">
        <v>1264.486328</v>
      </c>
      <c r="D1835">
        <v>1192.987793</v>
      </c>
      <c r="E1835">
        <v>1215.602539</v>
      </c>
      <c r="F1835">
        <v>1215.602539</v>
      </c>
      <c r="G1835">
        <v>11939561598</v>
      </c>
    </row>
    <row r="1836" spans="1:7">
      <c r="A1836" s="1">
        <v>44882</v>
      </c>
      <c r="B1836">
        <v>1215.8486330000001</v>
      </c>
      <c r="C1836">
        <v>1224.965698</v>
      </c>
      <c r="D1836">
        <v>1189.1527100000001</v>
      </c>
      <c r="E1836">
        <v>1200.8085940000001</v>
      </c>
      <c r="F1836">
        <v>1200.8085940000001</v>
      </c>
      <c r="G1836">
        <v>9723646871</v>
      </c>
    </row>
    <row r="1837" spans="1:7">
      <c r="A1837" s="1">
        <v>44883</v>
      </c>
      <c r="B1837">
        <v>1200.802124</v>
      </c>
      <c r="C1837">
        <v>1226.737427</v>
      </c>
      <c r="D1837">
        <v>1200.802124</v>
      </c>
      <c r="E1837">
        <v>1212.300293</v>
      </c>
      <c r="F1837">
        <v>1212.300293</v>
      </c>
      <c r="G1837">
        <v>7979913378</v>
      </c>
    </row>
    <row r="1838" spans="1:7">
      <c r="A1838" s="1">
        <v>44884</v>
      </c>
      <c r="B1838">
        <v>1212.2154539999999</v>
      </c>
      <c r="C1838">
        <v>1227.83728</v>
      </c>
      <c r="D1838">
        <v>1200.475586</v>
      </c>
      <c r="E1838">
        <v>1218.4267580000001</v>
      </c>
      <c r="F1838">
        <v>1218.4267580000001</v>
      </c>
      <c r="G1838">
        <v>5978745776</v>
      </c>
    </row>
    <row r="1839" spans="1:7">
      <c r="A1839" s="1">
        <v>44885</v>
      </c>
      <c r="B1839">
        <v>1218.436279</v>
      </c>
      <c r="C1839">
        <v>1224.077759</v>
      </c>
      <c r="D1839">
        <v>1137.9332280000001</v>
      </c>
      <c r="E1839">
        <v>1142.4666749999999</v>
      </c>
      <c r="F1839">
        <v>1142.4666749999999</v>
      </c>
      <c r="G1839">
        <v>9651002684</v>
      </c>
    </row>
    <row r="1840" spans="1:7">
      <c r="A1840" s="1">
        <v>44886</v>
      </c>
      <c r="B1840">
        <v>1142.3957519999999</v>
      </c>
      <c r="C1840">
        <v>1142.3957519999999</v>
      </c>
      <c r="D1840">
        <v>1084.8572999999999</v>
      </c>
      <c r="E1840">
        <v>1108.3530270000001</v>
      </c>
      <c r="F1840">
        <v>1108.3530270000001</v>
      </c>
      <c r="G1840">
        <v>14080099208</v>
      </c>
    </row>
    <row r="1841" spans="1:7">
      <c r="A1841" s="1">
        <v>44887</v>
      </c>
      <c r="B1841">
        <v>1107.895996</v>
      </c>
      <c r="C1841">
        <v>1136.4426269999999</v>
      </c>
      <c r="D1841">
        <v>1081.1381839999999</v>
      </c>
      <c r="E1841">
        <v>1135.173462</v>
      </c>
      <c r="F1841">
        <v>1135.173462</v>
      </c>
      <c r="G1841">
        <v>12040670755</v>
      </c>
    </row>
    <row r="1842" spans="1:7">
      <c r="A1842" s="1">
        <v>44888</v>
      </c>
      <c r="B1842">
        <v>1135.421509</v>
      </c>
      <c r="C1842">
        <v>1184.997314</v>
      </c>
      <c r="D1842">
        <v>1130.022827</v>
      </c>
      <c r="E1842">
        <v>1183.1995850000001</v>
      </c>
      <c r="F1842">
        <v>1183.1995850000001</v>
      </c>
      <c r="G1842">
        <v>11242676044</v>
      </c>
    </row>
    <row r="1843" spans="1:7">
      <c r="A1843" s="1">
        <v>44889</v>
      </c>
      <c r="B1843">
        <v>1183.3450929999999</v>
      </c>
      <c r="C1843">
        <v>1211.6274410000001</v>
      </c>
      <c r="D1843">
        <v>1180.3797609999999</v>
      </c>
      <c r="E1843">
        <v>1203.983154</v>
      </c>
      <c r="F1843">
        <v>1203.983154</v>
      </c>
      <c r="G1843">
        <v>9706372376</v>
      </c>
    </row>
    <row r="1844" spans="1:7">
      <c r="A1844" s="1">
        <v>44890</v>
      </c>
      <c r="B1844">
        <v>1203.799438</v>
      </c>
      <c r="C1844">
        <v>1203.799438</v>
      </c>
      <c r="D1844">
        <v>1174.8233640000001</v>
      </c>
      <c r="E1844">
        <v>1198.9259030000001</v>
      </c>
      <c r="F1844">
        <v>1198.9259030000001</v>
      </c>
      <c r="G1844">
        <v>5483308196</v>
      </c>
    </row>
    <row r="1845" spans="1:7">
      <c r="A1845" s="1">
        <v>44891</v>
      </c>
      <c r="B1845">
        <v>1198.7905270000001</v>
      </c>
      <c r="C1845">
        <v>1227.038086</v>
      </c>
      <c r="D1845">
        <v>1198.0979</v>
      </c>
      <c r="E1845">
        <v>1205.8979489999999</v>
      </c>
      <c r="F1845">
        <v>1205.8979489999999</v>
      </c>
      <c r="G1845">
        <v>5074160558</v>
      </c>
    </row>
    <row r="1846" spans="1:7">
      <c r="A1846" s="1">
        <v>44892</v>
      </c>
      <c r="B1846">
        <v>1205.9052730000001</v>
      </c>
      <c r="C1846">
        <v>1220.349487</v>
      </c>
      <c r="D1846">
        <v>1195.0390629999999</v>
      </c>
      <c r="E1846">
        <v>1195.126953</v>
      </c>
      <c r="F1846">
        <v>1195.126953</v>
      </c>
      <c r="G1846">
        <v>4486976868</v>
      </c>
    </row>
    <row r="1847" spans="1:7">
      <c r="A1847" s="1">
        <v>44893</v>
      </c>
      <c r="B1847">
        <v>1194.960327</v>
      </c>
      <c r="C1847">
        <v>1198.7376710000001</v>
      </c>
      <c r="D1847">
        <v>1156.0625</v>
      </c>
      <c r="E1847">
        <v>1170.086182</v>
      </c>
      <c r="F1847">
        <v>1170.086182</v>
      </c>
      <c r="G1847">
        <v>7275411870</v>
      </c>
    </row>
    <row r="1848" spans="1:7">
      <c r="A1848" s="1">
        <v>44894</v>
      </c>
      <c r="B1848">
        <v>1169.8743899999999</v>
      </c>
      <c r="C1848">
        <v>1222.1641850000001</v>
      </c>
      <c r="D1848">
        <v>1163.477539</v>
      </c>
      <c r="E1848">
        <v>1216.901245</v>
      </c>
      <c r="F1848">
        <v>1216.901245</v>
      </c>
      <c r="G1848">
        <v>7639405818</v>
      </c>
    </row>
    <row r="1849" spans="1:7">
      <c r="A1849" s="1">
        <v>44895</v>
      </c>
      <c r="B1849">
        <v>1216.928711</v>
      </c>
      <c r="C1849">
        <v>1302.0386960000001</v>
      </c>
      <c r="D1849">
        <v>1215.4979249999999</v>
      </c>
      <c r="E1849">
        <v>1295.6885990000001</v>
      </c>
      <c r="F1849">
        <v>1295.6885990000001</v>
      </c>
      <c r="G1849">
        <v>9836925304</v>
      </c>
    </row>
    <row r="1850" spans="1:7">
      <c r="A1850" s="1">
        <v>44896</v>
      </c>
      <c r="B1850">
        <v>1295.7695309999999</v>
      </c>
      <c r="C1850">
        <v>1295.9998780000001</v>
      </c>
      <c r="D1850">
        <v>1267.708496</v>
      </c>
      <c r="E1850">
        <v>1276.2739260000001</v>
      </c>
      <c r="F1850">
        <v>1276.2739260000001</v>
      </c>
      <c r="G1850">
        <v>6857935276</v>
      </c>
    </row>
    <row r="1851" spans="1:7">
      <c r="A1851" s="1">
        <v>44897</v>
      </c>
      <c r="B1851">
        <v>1276.3286129999999</v>
      </c>
      <c r="C1851">
        <v>1294.303345</v>
      </c>
      <c r="D1851">
        <v>1269.243164</v>
      </c>
      <c r="E1851">
        <v>1294.303345</v>
      </c>
      <c r="F1851">
        <v>1294.303345</v>
      </c>
      <c r="G1851">
        <v>6213645709</v>
      </c>
    </row>
    <row r="1852" spans="1:7">
      <c r="A1852" s="1">
        <v>44898</v>
      </c>
      <c r="B1852">
        <v>1294.456543</v>
      </c>
      <c r="C1852">
        <v>1299.840332</v>
      </c>
      <c r="D1852">
        <v>1241.431885</v>
      </c>
      <c r="E1852">
        <v>1243.3348390000001</v>
      </c>
      <c r="F1852">
        <v>1243.3348390000001</v>
      </c>
      <c r="G1852">
        <v>5672609405</v>
      </c>
    </row>
    <row r="1853" spans="1:7">
      <c r="A1853" s="1">
        <v>44899</v>
      </c>
      <c r="B1853">
        <v>1243.2192379999999</v>
      </c>
      <c r="C1853">
        <v>1281.4923100000001</v>
      </c>
      <c r="D1853">
        <v>1242.9117429999999</v>
      </c>
      <c r="E1853">
        <v>1280.256592</v>
      </c>
      <c r="F1853">
        <v>1280.256592</v>
      </c>
      <c r="G1853">
        <v>5174128454</v>
      </c>
    </row>
    <row r="1854" spans="1:7">
      <c r="A1854" s="1">
        <v>44900</v>
      </c>
      <c r="B1854">
        <v>1279.9989009999999</v>
      </c>
      <c r="C1854">
        <v>1302.2375489999999</v>
      </c>
      <c r="D1854">
        <v>1252.4724120000001</v>
      </c>
      <c r="E1854">
        <v>1259.6767580000001</v>
      </c>
      <c r="F1854">
        <v>1259.6767580000001</v>
      </c>
      <c r="G1854">
        <v>6120359523</v>
      </c>
    </row>
    <row r="1855" spans="1:7">
      <c r="A1855" s="1">
        <v>44901</v>
      </c>
      <c r="B1855">
        <v>1259.8542480000001</v>
      </c>
      <c r="C1855">
        <v>1271.9232179999999</v>
      </c>
      <c r="D1855">
        <v>1247.6298830000001</v>
      </c>
      <c r="E1855">
        <v>1271.6538089999999</v>
      </c>
      <c r="F1855">
        <v>1271.6538089999999</v>
      </c>
      <c r="G1855">
        <v>5089212680</v>
      </c>
    </row>
    <row r="1856" spans="1:7">
      <c r="A1856" s="1">
        <v>44902</v>
      </c>
      <c r="B1856">
        <v>1271.553101</v>
      </c>
      <c r="C1856">
        <v>1272.694092</v>
      </c>
      <c r="D1856">
        <v>1224.4479980000001</v>
      </c>
      <c r="E1856">
        <v>1232.4375</v>
      </c>
      <c r="F1856">
        <v>1232.4375</v>
      </c>
      <c r="G1856">
        <v>5752205180</v>
      </c>
    </row>
    <row r="1857" spans="1:7">
      <c r="A1857" s="1">
        <v>44903</v>
      </c>
      <c r="B1857">
        <v>1232.4517820000001</v>
      </c>
      <c r="C1857">
        <v>1286.229736</v>
      </c>
      <c r="D1857">
        <v>1226.3585210000001</v>
      </c>
      <c r="E1857">
        <v>1281.1163329999999</v>
      </c>
      <c r="F1857">
        <v>1281.1163329999999</v>
      </c>
      <c r="G1857">
        <v>6227269815</v>
      </c>
    </row>
    <row r="1858" spans="1:7">
      <c r="A1858" s="1">
        <v>44904</v>
      </c>
      <c r="B1858">
        <v>1281.0772710000001</v>
      </c>
      <c r="C1858">
        <v>1290.0554199999999</v>
      </c>
      <c r="D1858">
        <v>1260.818726</v>
      </c>
      <c r="E1858">
        <v>1264.2847899999999</v>
      </c>
      <c r="F1858">
        <v>1264.2847899999999</v>
      </c>
      <c r="G1858">
        <v>5706183865</v>
      </c>
    </row>
    <row r="1859" spans="1:7">
      <c r="A1859" s="1">
        <v>44905</v>
      </c>
      <c r="B1859">
        <v>1264.3754879999999</v>
      </c>
      <c r="C1859">
        <v>1279.5279539999999</v>
      </c>
      <c r="D1859">
        <v>1262.1198730000001</v>
      </c>
      <c r="E1859">
        <v>1266.384155</v>
      </c>
      <c r="F1859">
        <v>1266.384155</v>
      </c>
      <c r="G1859">
        <v>3282499999</v>
      </c>
    </row>
    <row r="1860" spans="1:7">
      <c r="A1860" s="1">
        <v>44906</v>
      </c>
      <c r="B1860">
        <v>1266.4178469999999</v>
      </c>
      <c r="C1860">
        <v>1281.783203</v>
      </c>
      <c r="D1860">
        <v>1260.6636960000001</v>
      </c>
      <c r="E1860">
        <v>1263.86853</v>
      </c>
      <c r="F1860">
        <v>1263.86853</v>
      </c>
      <c r="G1860">
        <v>3362005848</v>
      </c>
    </row>
    <row r="1861" spans="1:7">
      <c r="A1861" s="1">
        <v>44907</v>
      </c>
      <c r="B1861">
        <v>1263.573486</v>
      </c>
      <c r="C1861">
        <v>1275.6103519999999</v>
      </c>
      <c r="D1861">
        <v>1243.477783</v>
      </c>
      <c r="E1861">
        <v>1274.619019</v>
      </c>
      <c r="F1861">
        <v>1274.619019</v>
      </c>
      <c r="G1861">
        <v>5151109364</v>
      </c>
    </row>
    <row r="1862" spans="1:7">
      <c r="A1862" s="1">
        <v>44908</v>
      </c>
      <c r="B1862">
        <v>1274.662476</v>
      </c>
      <c r="C1862">
        <v>1341.439331</v>
      </c>
      <c r="D1862">
        <v>1258.4724120000001</v>
      </c>
      <c r="E1862">
        <v>1320.5491939999999</v>
      </c>
      <c r="F1862">
        <v>1320.5491939999999</v>
      </c>
      <c r="G1862">
        <v>8812883119</v>
      </c>
    </row>
    <row r="1863" spans="1:7">
      <c r="A1863" s="1">
        <v>44909</v>
      </c>
      <c r="B1863">
        <v>1320.6885990000001</v>
      </c>
      <c r="C1863">
        <v>1346.174438</v>
      </c>
      <c r="D1863">
        <v>1305.833374</v>
      </c>
      <c r="E1863">
        <v>1309.3287350000001</v>
      </c>
      <c r="F1863">
        <v>1309.3287350000001</v>
      </c>
      <c r="G1863">
        <v>7830915428</v>
      </c>
    </row>
    <row r="1864" spans="1:7">
      <c r="A1864" s="1">
        <v>44910</v>
      </c>
      <c r="B1864">
        <v>1309.1907960000001</v>
      </c>
      <c r="C1864">
        <v>1311.067139</v>
      </c>
      <c r="D1864">
        <v>1262.689331</v>
      </c>
      <c r="E1864">
        <v>1266.3538820000001</v>
      </c>
      <c r="F1864">
        <v>1266.3538820000001</v>
      </c>
      <c r="G1864">
        <v>6032859783</v>
      </c>
    </row>
    <row r="1865" spans="1:7">
      <c r="A1865" s="1">
        <v>44911</v>
      </c>
      <c r="B1865">
        <v>1266.4605710000001</v>
      </c>
      <c r="C1865">
        <v>1278.156982</v>
      </c>
      <c r="D1865">
        <v>1162.175659</v>
      </c>
      <c r="E1865">
        <v>1168.259399</v>
      </c>
      <c r="F1865">
        <v>1168.259399</v>
      </c>
      <c r="G1865">
        <v>9297811507</v>
      </c>
    </row>
    <row r="1866" spans="1:7">
      <c r="A1866" s="1">
        <v>44912</v>
      </c>
      <c r="B1866">
        <v>1168.0667719999999</v>
      </c>
      <c r="C1866">
        <v>1189.045044</v>
      </c>
      <c r="D1866">
        <v>1165.407837</v>
      </c>
      <c r="E1866">
        <v>1188.1495359999999</v>
      </c>
      <c r="F1866">
        <v>1188.1495359999999</v>
      </c>
      <c r="G1866">
        <v>5077258586</v>
      </c>
    </row>
    <row r="1867" spans="1:7">
      <c r="A1867" s="1">
        <v>44913</v>
      </c>
      <c r="B1867">
        <v>1188.1285399999999</v>
      </c>
      <c r="C1867">
        <v>1194.2144780000001</v>
      </c>
      <c r="D1867">
        <v>1176.1857910000001</v>
      </c>
      <c r="E1867">
        <v>1184.7152100000001</v>
      </c>
      <c r="F1867">
        <v>1184.7152100000001</v>
      </c>
      <c r="G1867">
        <v>3350092519</v>
      </c>
    </row>
    <row r="1868" spans="1:7">
      <c r="A1868" s="1">
        <v>44914</v>
      </c>
      <c r="B1868">
        <v>1184.7583010000001</v>
      </c>
      <c r="C1868">
        <v>1192.923828</v>
      </c>
      <c r="D1868">
        <v>1160.377197</v>
      </c>
      <c r="E1868">
        <v>1167.6098629999999</v>
      </c>
      <c r="F1868">
        <v>1167.6098629999999</v>
      </c>
      <c r="G1868">
        <v>4943628091</v>
      </c>
    </row>
    <row r="1869" spans="1:7">
      <c r="A1869" s="1">
        <v>44915</v>
      </c>
      <c r="B1869">
        <v>1167.8826899999999</v>
      </c>
      <c r="C1869">
        <v>1224.0926509999999</v>
      </c>
      <c r="D1869">
        <v>1165.599487</v>
      </c>
      <c r="E1869">
        <v>1217.7036129999999</v>
      </c>
      <c r="F1869">
        <v>1217.7036129999999</v>
      </c>
      <c r="G1869">
        <v>6684951715</v>
      </c>
    </row>
    <row r="1870" spans="1:7">
      <c r="A1870" s="1">
        <v>44916</v>
      </c>
      <c r="B1870">
        <v>1217.5864260000001</v>
      </c>
      <c r="C1870">
        <v>1218.1922609999999</v>
      </c>
      <c r="D1870">
        <v>1206.440063</v>
      </c>
      <c r="E1870">
        <v>1213.599976</v>
      </c>
      <c r="F1870">
        <v>1213.599976</v>
      </c>
      <c r="G1870">
        <v>4217182733</v>
      </c>
    </row>
    <row r="1871" spans="1:7">
      <c r="A1871" s="1">
        <v>44917</v>
      </c>
      <c r="B1871">
        <v>1213.672607</v>
      </c>
      <c r="C1871">
        <v>1221.9868160000001</v>
      </c>
      <c r="D1871">
        <v>1187.127808</v>
      </c>
      <c r="E1871">
        <v>1218.182129</v>
      </c>
      <c r="F1871">
        <v>1218.182129</v>
      </c>
      <c r="G1871">
        <v>5297471739</v>
      </c>
    </row>
    <row r="1872" spans="1:7">
      <c r="A1872" s="1">
        <v>44918</v>
      </c>
      <c r="B1872">
        <v>1218.079346</v>
      </c>
      <c r="C1872">
        <v>1226.998779</v>
      </c>
      <c r="D1872">
        <v>1215.9948730000001</v>
      </c>
      <c r="E1872">
        <v>1220.1594239999999</v>
      </c>
      <c r="F1872">
        <v>1220.1594239999999</v>
      </c>
      <c r="G1872">
        <v>4835831923</v>
      </c>
    </row>
    <row r="1873" spans="1:7">
      <c r="A1873" s="1">
        <v>44919</v>
      </c>
      <c r="B1873">
        <v>1220.1179199999999</v>
      </c>
      <c r="C1873">
        <v>1224.911621</v>
      </c>
      <c r="D1873">
        <v>1216.338745</v>
      </c>
      <c r="E1873">
        <v>1221.1485600000001</v>
      </c>
      <c r="F1873">
        <v>1221.1485600000001</v>
      </c>
      <c r="G1873">
        <v>2626153345</v>
      </c>
    </row>
    <row r="1874" spans="1:7">
      <c r="A1874" s="1">
        <v>44920</v>
      </c>
      <c r="B1874">
        <v>1221.171509</v>
      </c>
      <c r="C1874">
        <v>1223.517822</v>
      </c>
      <c r="D1874">
        <v>1203.7196039999999</v>
      </c>
      <c r="E1874">
        <v>1218.9620359999999</v>
      </c>
      <c r="F1874">
        <v>1218.9620359999999</v>
      </c>
      <c r="G1874">
        <v>3942720070</v>
      </c>
    </row>
    <row r="1875" spans="1:7">
      <c r="A1875" s="1">
        <v>44921</v>
      </c>
      <c r="B1875">
        <v>1218.9201660000001</v>
      </c>
      <c r="C1875">
        <v>1226.974365</v>
      </c>
      <c r="D1875">
        <v>1214.3359379999999</v>
      </c>
      <c r="E1875">
        <v>1226.974365</v>
      </c>
      <c r="F1875">
        <v>1226.974365</v>
      </c>
      <c r="G1875">
        <v>3282098400</v>
      </c>
    </row>
    <row r="1876" spans="1:7">
      <c r="A1876" s="1">
        <v>44922</v>
      </c>
      <c r="B1876">
        <v>1226.987061</v>
      </c>
      <c r="C1876">
        <v>1230.418091</v>
      </c>
      <c r="D1876">
        <v>1205.89563</v>
      </c>
      <c r="E1876">
        <v>1212.791626</v>
      </c>
      <c r="F1876">
        <v>1212.791626</v>
      </c>
      <c r="G1876">
        <v>4091530737</v>
      </c>
    </row>
    <row r="1877" spans="1:7">
      <c r="A1877" s="1">
        <v>44923</v>
      </c>
      <c r="B1877">
        <v>1212.736572</v>
      </c>
      <c r="C1877">
        <v>1213.1289059999999</v>
      </c>
      <c r="D1877">
        <v>1185.7021480000001</v>
      </c>
      <c r="E1877">
        <v>1189.9860839999999</v>
      </c>
      <c r="F1877">
        <v>1189.9860839999999</v>
      </c>
      <c r="G1877">
        <v>4991669631</v>
      </c>
    </row>
    <row r="1878" spans="1:7">
      <c r="A1878" s="1">
        <v>44924</v>
      </c>
      <c r="B1878">
        <v>1190.0101320000001</v>
      </c>
      <c r="C1878">
        <v>1204.1416019999999</v>
      </c>
      <c r="D1878">
        <v>1188.3602289999999</v>
      </c>
      <c r="E1878">
        <v>1201.595337</v>
      </c>
      <c r="F1878">
        <v>1201.595337</v>
      </c>
      <c r="G1878">
        <v>4132233940</v>
      </c>
    </row>
    <row r="1879" spans="1:7">
      <c r="A1879" s="1">
        <v>44925</v>
      </c>
      <c r="B1879">
        <v>1201.5695800000001</v>
      </c>
      <c r="C1879">
        <v>1202.034668</v>
      </c>
      <c r="D1879">
        <v>1187.462524</v>
      </c>
      <c r="E1879">
        <v>1199.232788</v>
      </c>
      <c r="F1879">
        <v>1199.232788</v>
      </c>
      <c r="G1879">
        <v>4055668253</v>
      </c>
    </row>
    <row r="1880" spans="1:7">
      <c r="A1880" s="1">
        <v>44926</v>
      </c>
      <c r="B1880">
        <v>1199.360107</v>
      </c>
      <c r="C1880">
        <v>1205.0886230000001</v>
      </c>
      <c r="D1880">
        <v>1194.2037350000001</v>
      </c>
      <c r="E1880">
        <v>1196.77124</v>
      </c>
      <c r="F1880">
        <v>1196.77124</v>
      </c>
      <c r="G1880">
        <v>3018513333</v>
      </c>
    </row>
    <row r="1881" spans="1:7">
      <c r="A1881" s="1">
        <v>44927</v>
      </c>
      <c r="B1881">
        <v>1196.7136230000001</v>
      </c>
      <c r="C1881">
        <v>1203.475342</v>
      </c>
      <c r="D1881">
        <v>1192.885376</v>
      </c>
      <c r="E1881">
        <v>1200.9648440000001</v>
      </c>
      <c r="F1881">
        <v>1200.9648440000001</v>
      </c>
      <c r="G1881">
        <v>2399674550</v>
      </c>
    </row>
    <row r="1882" spans="1:7">
      <c r="A1882" s="1">
        <v>44928</v>
      </c>
      <c r="B1882">
        <v>1201.1032709999999</v>
      </c>
      <c r="C1882">
        <v>1219.860596</v>
      </c>
      <c r="D1882">
        <v>1195.214966</v>
      </c>
      <c r="E1882">
        <v>1214.656616</v>
      </c>
      <c r="F1882">
        <v>1214.656616</v>
      </c>
      <c r="G1882">
        <v>3765758498</v>
      </c>
    </row>
    <row r="1883" spans="1:7">
      <c r="A1883" s="1">
        <v>44929</v>
      </c>
      <c r="B1883">
        <v>1214.744019</v>
      </c>
      <c r="C1883">
        <v>1219.095337</v>
      </c>
      <c r="D1883">
        <v>1207.491577</v>
      </c>
      <c r="E1883">
        <v>1214.7788089999999</v>
      </c>
      <c r="F1883">
        <v>1214.7788089999999</v>
      </c>
      <c r="G1883">
        <v>3392972131</v>
      </c>
    </row>
    <row r="1884" spans="1:7">
      <c r="A1884" s="1">
        <v>44930</v>
      </c>
      <c r="B1884">
        <v>1214.7186280000001</v>
      </c>
      <c r="C1884">
        <v>1264.807495</v>
      </c>
      <c r="D1884">
        <v>1213.168823</v>
      </c>
      <c r="E1884">
        <v>1256.526611</v>
      </c>
      <c r="F1884">
        <v>1256.526611</v>
      </c>
      <c r="G1884">
        <v>6404416893</v>
      </c>
    </row>
    <row r="1885" spans="1:7">
      <c r="A1885" s="1">
        <v>44931</v>
      </c>
      <c r="B1885">
        <v>1256.4846190000001</v>
      </c>
      <c r="C1885">
        <v>1258.571533</v>
      </c>
      <c r="D1885">
        <v>1245.173096</v>
      </c>
      <c r="E1885">
        <v>1250.4385990000001</v>
      </c>
      <c r="F1885">
        <v>1250.4385990000001</v>
      </c>
      <c r="G1885">
        <v>4001786456</v>
      </c>
    </row>
    <row r="1886" spans="1:7">
      <c r="A1886" s="1">
        <v>44932</v>
      </c>
      <c r="B1886">
        <v>1250.4589840000001</v>
      </c>
      <c r="C1886">
        <v>1273.220337</v>
      </c>
      <c r="D1886">
        <v>1240.94751</v>
      </c>
      <c r="E1886">
        <v>1269.3790280000001</v>
      </c>
      <c r="F1886">
        <v>1269.3790280000001</v>
      </c>
      <c r="G1886">
        <v>4977252792</v>
      </c>
    </row>
    <row r="1887" spans="1:7">
      <c r="A1887" s="1">
        <v>44933</v>
      </c>
      <c r="B1887">
        <v>1269.4197999999999</v>
      </c>
      <c r="C1887">
        <v>1270.5982670000001</v>
      </c>
      <c r="D1887">
        <v>1262.2711179999999</v>
      </c>
      <c r="E1887">
        <v>1264.2703859999999</v>
      </c>
      <c r="F1887">
        <v>1264.2703859999999</v>
      </c>
      <c r="G1887">
        <v>2565213548</v>
      </c>
    </row>
    <row r="1888" spans="1:7">
      <c r="A1888" s="1">
        <v>44934</v>
      </c>
      <c r="B1888">
        <v>1264.181885</v>
      </c>
      <c r="C1888">
        <v>1287.3594969999999</v>
      </c>
      <c r="D1888">
        <v>1260.226807</v>
      </c>
      <c r="E1888">
        <v>1287.3594969999999</v>
      </c>
      <c r="F1888">
        <v>1287.3594969999999</v>
      </c>
      <c r="G1888">
        <v>3495088905</v>
      </c>
    </row>
    <row r="1889" spans="1:7">
      <c r="A1889" s="1">
        <v>44935</v>
      </c>
      <c r="B1889">
        <v>1287.4508060000001</v>
      </c>
      <c r="C1889">
        <v>1342.1441649999999</v>
      </c>
      <c r="D1889">
        <v>1286.6807859999999</v>
      </c>
      <c r="E1889">
        <v>1321.5389399999999</v>
      </c>
      <c r="F1889">
        <v>1321.5389399999999</v>
      </c>
      <c r="G1889">
        <v>7990438824</v>
      </c>
    </row>
    <row r="1890" spans="1:7">
      <c r="A1890" s="1">
        <v>44936</v>
      </c>
      <c r="B1890">
        <v>1321.3955080000001</v>
      </c>
      <c r="C1890">
        <v>1342.757202</v>
      </c>
      <c r="D1890">
        <v>1318.5272219999999</v>
      </c>
      <c r="E1890">
        <v>1336.5860600000001</v>
      </c>
      <c r="F1890">
        <v>1336.5860600000001</v>
      </c>
      <c r="G1890">
        <v>5830173253</v>
      </c>
    </row>
    <row r="1891" spans="1:7">
      <c r="A1891" s="1">
        <v>44937</v>
      </c>
      <c r="B1891">
        <v>1336.4868160000001</v>
      </c>
      <c r="C1891">
        <v>1387.9327390000001</v>
      </c>
      <c r="D1891">
        <v>1323.58313</v>
      </c>
      <c r="E1891">
        <v>1387.9327390000001</v>
      </c>
      <c r="F1891">
        <v>1387.9327390000001</v>
      </c>
      <c r="G1891">
        <v>6314904311</v>
      </c>
    </row>
    <row r="1892" spans="1:7">
      <c r="A1892" s="1">
        <v>44938</v>
      </c>
      <c r="B1892">
        <v>1405.3514399999999</v>
      </c>
      <c r="C1892">
        <v>1432.28125</v>
      </c>
      <c r="D1892">
        <v>1378.4221190000001</v>
      </c>
      <c r="E1892">
        <v>1417.9384769999999</v>
      </c>
      <c r="F1892">
        <v>1417.9384769999999</v>
      </c>
      <c r="G1892">
        <v>12230193038</v>
      </c>
    </row>
    <row r="1893" spans="1:7">
      <c r="A1893" s="1">
        <v>44939</v>
      </c>
      <c r="B1893">
        <v>1417.9461670000001</v>
      </c>
      <c r="C1893">
        <v>1461.6727289999999</v>
      </c>
      <c r="D1893">
        <v>1404.0239260000001</v>
      </c>
      <c r="E1893">
        <v>1451.6148679999999</v>
      </c>
      <c r="F1893">
        <v>1451.6148679999999</v>
      </c>
      <c r="G1893">
        <v>7684148212</v>
      </c>
    </row>
    <row r="1894" spans="1:7">
      <c r="A1894" s="1">
        <v>44940</v>
      </c>
      <c r="B1894">
        <v>1451.428467</v>
      </c>
      <c r="C1894">
        <v>1563.7391359999999</v>
      </c>
      <c r="D1894">
        <v>1450.9884030000001</v>
      </c>
      <c r="E1894">
        <v>1550.706909</v>
      </c>
      <c r="F1894">
        <v>1550.706909</v>
      </c>
      <c r="G1894">
        <v>15444626014</v>
      </c>
    </row>
    <row r="1895" spans="1:7">
      <c r="A1895" s="1">
        <v>44941</v>
      </c>
      <c r="B1895">
        <v>1550.731567</v>
      </c>
      <c r="C1895">
        <v>1556.9508060000001</v>
      </c>
      <c r="D1895">
        <v>1520.8937989999999</v>
      </c>
      <c r="E1895">
        <v>1552.4794919999999</v>
      </c>
      <c r="F1895">
        <v>1552.4794919999999</v>
      </c>
      <c r="G1895">
        <v>6774614499</v>
      </c>
    </row>
    <row r="1896" spans="1:7">
      <c r="A1896" s="1">
        <v>44942</v>
      </c>
      <c r="B1896">
        <v>1552.5192870000001</v>
      </c>
      <c r="C1896">
        <v>1594.0397949999999</v>
      </c>
      <c r="D1896">
        <v>1529.5736079999999</v>
      </c>
      <c r="E1896">
        <v>1576.833496</v>
      </c>
      <c r="F1896">
        <v>1576.833496</v>
      </c>
      <c r="G1896">
        <v>8454485431</v>
      </c>
    </row>
    <row r="1897" spans="1:7">
      <c r="A1897" s="1">
        <v>44943</v>
      </c>
      <c r="B1897">
        <v>1577.107422</v>
      </c>
      <c r="C1897">
        <v>1594.0009769999999</v>
      </c>
      <c r="D1897">
        <v>1553.3359379999999</v>
      </c>
      <c r="E1897">
        <v>1567.8460689999999</v>
      </c>
      <c r="F1897">
        <v>1567.8460689999999</v>
      </c>
      <c r="G1897">
        <v>7599462786</v>
      </c>
    </row>
    <row r="1898" spans="1:7">
      <c r="A1898" s="1">
        <v>44944</v>
      </c>
      <c r="B1898">
        <v>1567.698975</v>
      </c>
      <c r="C1898">
        <v>1602.106689</v>
      </c>
      <c r="D1898">
        <v>1509.4228519999999</v>
      </c>
      <c r="E1898">
        <v>1515.5069579999999</v>
      </c>
      <c r="F1898">
        <v>1515.5069579999999</v>
      </c>
      <c r="G1898">
        <v>10354880595</v>
      </c>
    </row>
    <row r="1899" spans="1:7">
      <c r="A1899" s="1">
        <v>44945</v>
      </c>
      <c r="B1899">
        <v>1515.249634</v>
      </c>
      <c r="C1899">
        <v>1557.970337</v>
      </c>
      <c r="D1899">
        <v>1514.380005</v>
      </c>
      <c r="E1899">
        <v>1552.556519</v>
      </c>
      <c r="F1899">
        <v>1552.556519</v>
      </c>
      <c r="G1899">
        <v>6432638856</v>
      </c>
    </row>
    <row r="1900" spans="1:7">
      <c r="A1900" s="1">
        <v>44946</v>
      </c>
      <c r="B1900">
        <v>1552.3736570000001</v>
      </c>
      <c r="C1900">
        <v>1659.8857419999999</v>
      </c>
      <c r="D1900">
        <v>1544.9178469999999</v>
      </c>
      <c r="E1900">
        <v>1659.75415</v>
      </c>
      <c r="F1900">
        <v>1659.75415</v>
      </c>
      <c r="G1900">
        <v>8528894754</v>
      </c>
    </row>
    <row r="1901" spans="1:7">
      <c r="A1901" s="1">
        <v>44947</v>
      </c>
      <c r="B1901">
        <v>1659.7060550000001</v>
      </c>
      <c r="C1901">
        <v>1674.1793210000001</v>
      </c>
      <c r="D1901">
        <v>1626.8129879999999</v>
      </c>
      <c r="E1901">
        <v>1627.118164</v>
      </c>
      <c r="F1901">
        <v>1627.118164</v>
      </c>
      <c r="G1901">
        <v>8859250310</v>
      </c>
    </row>
    <row r="1902" spans="1:7">
      <c r="A1902" s="1">
        <v>44948</v>
      </c>
      <c r="B1902">
        <v>1627.365967</v>
      </c>
      <c r="C1902">
        <v>1658.0234379999999</v>
      </c>
      <c r="D1902">
        <v>1612.085693</v>
      </c>
      <c r="E1902">
        <v>1628.3820800000001</v>
      </c>
      <c r="F1902">
        <v>1628.3820800000001</v>
      </c>
      <c r="G1902">
        <v>7517988734</v>
      </c>
    </row>
    <row r="1903" spans="1:7">
      <c r="A1903" s="1">
        <v>44949</v>
      </c>
      <c r="B1903">
        <v>1628.5507809999999</v>
      </c>
      <c r="C1903">
        <v>1641.2181399999999</v>
      </c>
      <c r="D1903">
        <v>1607.9030760000001</v>
      </c>
      <c r="E1903">
        <v>1628.2510990000001</v>
      </c>
      <c r="F1903">
        <v>1628.2510990000001</v>
      </c>
      <c r="G1903">
        <v>8264507375</v>
      </c>
    </row>
    <row r="1904" spans="1:7">
      <c r="A1904" s="1">
        <v>44950</v>
      </c>
      <c r="B1904">
        <v>1627.8482670000001</v>
      </c>
      <c r="C1904">
        <v>1639.7238769999999</v>
      </c>
      <c r="D1904">
        <v>1551.3897710000001</v>
      </c>
      <c r="E1904">
        <v>1556.6042480000001</v>
      </c>
      <c r="F1904">
        <v>1556.6042480000001</v>
      </c>
      <c r="G1904">
        <v>8180274691</v>
      </c>
    </row>
    <row r="1905" spans="1:7">
      <c r="A1905" s="1">
        <v>44951</v>
      </c>
      <c r="B1905">
        <v>1556.807495</v>
      </c>
      <c r="C1905">
        <v>1632.2416989999999</v>
      </c>
      <c r="D1905">
        <v>1530.7978519999999</v>
      </c>
      <c r="E1905">
        <v>1611.7110600000001</v>
      </c>
      <c r="F1905">
        <v>1611.7110600000001</v>
      </c>
      <c r="G1905">
        <v>10598973448</v>
      </c>
    </row>
    <row r="1906" spans="1:7">
      <c r="A1906" s="1">
        <v>44952</v>
      </c>
      <c r="B1906">
        <v>1611.080933</v>
      </c>
      <c r="C1906">
        <v>1626.1982419999999</v>
      </c>
      <c r="D1906">
        <v>1586.5981449999999</v>
      </c>
      <c r="E1906">
        <v>1603.105957</v>
      </c>
      <c r="F1906">
        <v>1603.105957</v>
      </c>
      <c r="G1906">
        <v>8395315241</v>
      </c>
    </row>
    <row r="1907" spans="1:7">
      <c r="A1907" s="1">
        <v>44953</v>
      </c>
      <c r="B1907">
        <v>1603.080078</v>
      </c>
      <c r="C1907">
        <v>1617.0008539999999</v>
      </c>
      <c r="D1907">
        <v>1565.244995</v>
      </c>
      <c r="E1907">
        <v>1598.1564940000001</v>
      </c>
      <c r="F1907">
        <v>1598.1564940000001</v>
      </c>
      <c r="G1907">
        <v>8124465373</v>
      </c>
    </row>
    <row r="1908" spans="1:7">
      <c r="A1908" s="1">
        <v>44954</v>
      </c>
      <c r="B1908">
        <v>1598.125366</v>
      </c>
      <c r="C1908">
        <v>1604.7041019999999</v>
      </c>
      <c r="D1908">
        <v>1565.3901370000001</v>
      </c>
      <c r="E1908">
        <v>1572.4350589999999</v>
      </c>
      <c r="F1908">
        <v>1572.4350589999999</v>
      </c>
      <c r="G1908">
        <v>5803653357</v>
      </c>
    </row>
    <row r="1909" spans="1:7">
      <c r="A1909" s="1">
        <v>44955</v>
      </c>
      <c r="B1909">
        <v>1572.6295170000001</v>
      </c>
      <c r="C1909">
        <v>1653.724976</v>
      </c>
      <c r="D1909">
        <v>1568.9848629999999</v>
      </c>
      <c r="E1909">
        <v>1646.1556399999999</v>
      </c>
      <c r="F1909">
        <v>1646.1556399999999</v>
      </c>
      <c r="G1909">
        <v>8801292300</v>
      </c>
    </row>
    <row r="1910" spans="1:7">
      <c r="A1910" s="1">
        <v>44956</v>
      </c>
      <c r="B1910">
        <v>1646.1477050000001</v>
      </c>
      <c r="C1910">
        <v>1646.651611</v>
      </c>
      <c r="D1910">
        <v>1546.6607670000001</v>
      </c>
      <c r="E1910">
        <v>1567.326538</v>
      </c>
      <c r="F1910">
        <v>1567.326538</v>
      </c>
      <c r="G1910">
        <v>9180418120</v>
      </c>
    </row>
    <row r="1911" spans="1:7">
      <c r="A1911" s="1">
        <v>44957</v>
      </c>
      <c r="B1911">
        <v>1567.419922</v>
      </c>
      <c r="C1911">
        <v>1598.517578</v>
      </c>
      <c r="D1911">
        <v>1563.8043210000001</v>
      </c>
      <c r="E1911">
        <v>1586.5354</v>
      </c>
      <c r="F1911">
        <v>1586.5354</v>
      </c>
      <c r="G1911">
        <v>6585191019</v>
      </c>
    </row>
    <row r="1912" spans="1:7">
      <c r="A1912" s="1">
        <v>44958</v>
      </c>
      <c r="B1912">
        <v>1586.488159</v>
      </c>
      <c r="C1912">
        <v>1644.727539</v>
      </c>
      <c r="D1912">
        <v>1566.8572999999999</v>
      </c>
      <c r="E1912">
        <v>1641.792725</v>
      </c>
      <c r="F1912">
        <v>1641.792725</v>
      </c>
      <c r="G1912">
        <v>8116969489</v>
      </c>
    </row>
    <row r="1913" spans="1:7">
      <c r="A1913" s="1">
        <v>44959</v>
      </c>
      <c r="B1913">
        <v>1641.365967</v>
      </c>
      <c r="C1913">
        <v>1704.45813</v>
      </c>
      <c r="D1913">
        <v>1641.3226320000001</v>
      </c>
      <c r="E1913">
        <v>1643.241577</v>
      </c>
      <c r="F1913">
        <v>1643.241577</v>
      </c>
      <c r="G1913">
        <v>10558081069</v>
      </c>
    </row>
    <row r="1914" spans="1:7">
      <c r="A1914" s="1">
        <v>44960</v>
      </c>
      <c r="B1914">
        <v>1642.904663</v>
      </c>
      <c r="C1914">
        <v>1670.696899</v>
      </c>
      <c r="D1914">
        <v>1634.223389</v>
      </c>
      <c r="E1914">
        <v>1664.7456050000001</v>
      </c>
      <c r="F1914">
        <v>1664.7456050000001</v>
      </c>
      <c r="G1914">
        <v>8169519805</v>
      </c>
    </row>
    <row r="1915" spans="1:7">
      <c r="A1915" s="1">
        <v>44961</v>
      </c>
      <c r="B1915">
        <v>1664.4722899999999</v>
      </c>
      <c r="C1915">
        <v>1690.0996090000001</v>
      </c>
      <c r="D1915">
        <v>1648.1892089999999</v>
      </c>
      <c r="E1915">
        <v>1667.0592039999999</v>
      </c>
      <c r="F1915">
        <v>1667.0592039999999</v>
      </c>
      <c r="G1915">
        <v>5843302512</v>
      </c>
    </row>
    <row r="1916" spans="1:7">
      <c r="A1916" s="1">
        <v>44962</v>
      </c>
      <c r="B1916">
        <v>1667.166504</v>
      </c>
      <c r="C1916">
        <v>1671.770264</v>
      </c>
      <c r="D1916">
        <v>1616.391846</v>
      </c>
      <c r="E1916">
        <v>1631.645874</v>
      </c>
      <c r="F1916">
        <v>1631.645874</v>
      </c>
      <c r="G1916">
        <v>6926696531</v>
      </c>
    </row>
    <row r="1917" spans="1:7">
      <c r="A1917" s="1">
        <v>44963</v>
      </c>
      <c r="B1917">
        <v>1631.645264</v>
      </c>
      <c r="C1917">
        <v>1653.7154539999999</v>
      </c>
      <c r="D1917">
        <v>1611.319092</v>
      </c>
      <c r="E1917">
        <v>1616.2470699999999</v>
      </c>
      <c r="F1917">
        <v>1616.2470699999999</v>
      </c>
      <c r="G1917">
        <v>6919871886</v>
      </c>
    </row>
    <row r="1918" spans="1:7">
      <c r="A1918" s="1">
        <v>44964</v>
      </c>
      <c r="B1918">
        <v>1616.009644</v>
      </c>
      <c r="C1918">
        <v>1673.7978519999999</v>
      </c>
      <c r="D1918">
        <v>1614.8630370000001</v>
      </c>
      <c r="E1918">
        <v>1672.0035399999999</v>
      </c>
      <c r="F1918">
        <v>1672.0035399999999</v>
      </c>
      <c r="G1918">
        <v>8030277434</v>
      </c>
    </row>
    <row r="1919" spans="1:7">
      <c r="A1919" s="1">
        <v>44965</v>
      </c>
      <c r="B1919">
        <v>1671.9052730000001</v>
      </c>
      <c r="C1919">
        <v>1688.5272219999999</v>
      </c>
      <c r="D1919">
        <v>1635.2650149999999</v>
      </c>
      <c r="E1919">
        <v>1650.716797</v>
      </c>
      <c r="F1919">
        <v>1650.716797</v>
      </c>
      <c r="G1919">
        <v>7806089579</v>
      </c>
    </row>
    <row r="1920" spans="1:7">
      <c r="A1920" s="1">
        <v>44966</v>
      </c>
      <c r="B1920">
        <v>1651.082275</v>
      </c>
      <c r="C1920">
        <v>1655.2348629999999</v>
      </c>
      <c r="D1920">
        <v>1537.182251</v>
      </c>
      <c r="E1920">
        <v>1546.438232</v>
      </c>
      <c r="F1920">
        <v>1546.438232</v>
      </c>
      <c r="G1920">
        <v>10524969124</v>
      </c>
    </row>
    <row r="1921" spans="1:7">
      <c r="A1921" s="1">
        <v>44967</v>
      </c>
      <c r="B1921">
        <v>1546.596558</v>
      </c>
      <c r="C1921">
        <v>1553.3256839999999</v>
      </c>
      <c r="D1921">
        <v>1504.8344729999999</v>
      </c>
      <c r="E1921">
        <v>1514.8691409999999</v>
      </c>
      <c r="F1921">
        <v>1514.8691409999999</v>
      </c>
      <c r="G1921">
        <v>8397387897</v>
      </c>
    </row>
    <row r="1922" spans="1:7">
      <c r="A1922" s="1">
        <v>44968</v>
      </c>
      <c r="B1922">
        <v>1514.9418949999999</v>
      </c>
      <c r="C1922">
        <v>1541.334717</v>
      </c>
      <c r="D1922">
        <v>1510.1469729999999</v>
      </c>
      <c r="E1922">
        <v>1539.9267580000001</v>
      </c>
      <c r="F1922">
        <v>1539.9267580000001</v>
      </c>
      <c r="G1922">
        <v>5064007416</v>
      </c>
    </row>
    <row r="1923" spans="1:7">
      <c r="A1923" s="1">
        <v>44969</v>
      </c>
      <c r="B1923">
        <v>1539.776001</v>
      </c>
      <c r="C1923">
        <v>1545.5541989999999</v>
      </c>
      <c r="D1923">
        <v>1501.4620359999999</v>
      </c>
      <c r="E1923">
        <v>1515.0336910000001</v>
      </c>
      <c r="F1923">
        <v>1515.0336910000001</v>
      </c>
      <c r="G1923">
        <v>5319698775</v>
      </c>
    </row>
    <row r="1924" spans="1:7">
      <c r="A1924" s="1">
        <v>44970</v>
      </c>
      <c r="B1924">
        <v>1514.9169919999999</v>
      </c>
      <c r="C1924">
        <v>1524.7314449999999</v>
      </c>
      <c r="D1924">
        <v>1470.0239260000001</v>
      </c>
      <c r="E1924">
        <v>1507.165894</v>
      </c>
      <c r="F1924">
        <v>1507.165894</v>
      </c>
      <c r="G1924">
        <v>9363855114</v>
      </c>
    </row>
    <row r="1925" spans="1:7">
      <c r="A1925" s="1">
        <v>44971</v>
      </c>
      <c r="B1925">
        <v>1506.9920649999999</v>
      </c>
      <c r="C1925">
        <v>1562.034302</v>
      </c>
      <c r="D1925">
        <v>1497.1944579999999</v>
      </c>
      <c r="E1925">
        <v>1556.8751219999999</v>
      </c>
      <c r="F1925">
        <v>1556.8751219999999</v>
      </c>
      <c r="G1925">
        <v>9249575045</v>
      </c>
    </row>
    <row r="1926" spans="1:7">
      <c r="A1926" s="1">
        <v>44972</v>
      </c>
      <c r="B1926">
        <v>1556.7651370000001</v>
      </c>
      <c r="C1926">
        <v>1674.2897949999999</v>
      </c>
      <c r="D1926">
        <v>1545.689697</v>
      </c>
      <c r="E1926">
        <v>1673.7459719999999</v>
      </c>
      <c r="F1926">
        <v>1673.7459719999999</v>
      </c>
      <c r="G1926">
        <v>10015035156</v>
      </c>
    </row>
    <row r="1927" spans="1:7">
      <c r="A1927" s="1">
        <v>44973</v>
      </c>
      <c r="B1927">
        <v>1673.867432</v>
      </c>
      <c r="C1927">
        <v>1732.8011469999999</v>
      </c>
      <c r="D1927">
        <v>1638.1455080000001</v>
      </c>
      <c r="E1927">
        <v>1640.0676269999999</v>
      </c>
      <c r="F1927">
        <v>1640.0676269999999</v>
      </c>
      <c r="G1927">
        <v>12704861676</v>
      </c>
    </row>
    <row r="1928" spans="1:7">
      <c r="A1928" s="1">
        <v>44974</v>
      </c>
      <c r="B1928">
        <v>1640.2801509999999</v>
      </c>
      <c r="C1928">
        <v>1716.7818600000001</v>
      </c>
      <c r="D1928">
        <v>1636.173828</v>
      </c>
      <c r="E1928">
        <v>1694.7833250000001</v>
      </c>
      <c r="F1928">
        <v>1694.7833250000001</v>
      </c>
      <c r="G1928">
        <v>9802443159</v>
      </c>
    </row>
    <row r="1929" spans="1:7">
      <c r="A1929" s="1">
        <v>44975</v>
      </c>
      <c r="B1929">
        <v>1694.7418210000001</v>
      </c>
      <c r="C1929">
        <v>1705.309082</v>
      </c>
      <c r="D1929">
        <v>1683.6701660000001</v>
      </c>
      <c r="E1929">
        <v>1691.8194579999999</v>
      </c>
      <c r="F1929">
        <v>1691.8194579999999</v>
      </c>
      <c r="G1929">
        <v>5491437195</v>
      </c>
    </row>
    <row r="1930" spans="1:7">
      <c r="A1930" s="1">
        <v>44976</v>
      </c>
      <c r="B1930">
        <v>1691.6801760000001</v>
      </c>
      <c r="C1930">
        <v>1718.9476320000001</v>
      </c>
      <c r="D1930">
        <v>1673.906616</v>
      </c>
      <c r="E1930">
        <v>1681.4361570000001</v>
      </c>
      <c r="F1930">
        <v>1681.4361570000001</v>
      </c>
      <c r="G1930">
        <v>6959144003</v>
      </c>
    </row>
    <row r="1931" spans="1:7">
      <c r="A1931" s="1">
        <v>44977</v>
      </c>
      <c r="B1931">
        <v>1682.3370359999999</v>
      </c>
      <c r="C1931">
        <v>1716.48938</v>
      </c>
      <c r="D1931">
        <v>1659.295044</v>
      </c>
      <c r="E1931">
        <v>1702.6751710000001</v>
      </c>
      <c r="F1931">
        <v>1702.6751710000001</v>
      </c>
      <c r="G1931">
        <v>7703604237</v>
      </c>
    </row>
    <row r="1932" spans="1:7">
      <c r="A1932" s="1">
        <v>44978</v>
      </c>
      <c r="B1932">
        <v>1702.7978519999999</v>
      </c>
      <c r="C1932">
        <v>1714.2856449999999</v>
      </c>
      <c r="D1932">
        <v>1642.3967290000001</v>
      </c>
      <c r="E1932">
        <v>1658.0363769999999</v>
      </c>
      <c r="F1932">
        <v>1658.0363769999999</v>
      </c>
      <c r="G1932">
        <v>8721608198</v>
      </c>
    </row>
    <row r="1933" spans="1:7">
      <c r="A1933" s="1">
        <v>44979</v>
      </c>
      <c r="B1933">
        <v>1658.140991</v>
      </c>
      <c r="C1933">
        <v>1663.9968260000001</v>
      </c>
      <c r="D1933">
        <v>1604.803345</v>
      </c>
      <c r="E1933">
        <v>1643.231689</v>
      </c>
      <c r="F1933">
        <v>1643.231689</v>
      </c>
      <c r="G1933">
        <v>9189387004</v>
      </c>
    </row>
    <row r="1934" spans="1:7">
      <c r="A1934" s="1">
        <v>44980</v>
      </c>
      <c r="B1934">
        <v>1643.2985839999999</v>
      </c>
      <c r="C1934">
        <v>1674.6015629999999</v>
      </c>
      <c r="D1934">
        <v>1632.5661620000001</v>
      </c>
      <c r="E1934">
        <v>1651.0738530000001</v>
      </c>
      <c r="F1934">
        <v>1651.0738530000001</v>
      </c>
      <c r="G1934">
        <v>9013236167</v>
      </c>
    </row>
    <row r="1935" spans="1:7">
      <c r="A1935" s="1">
        <v>44981</v>
      </c>
      <c r="B1935">
        <v>1650.8951420000001</v>
      </c>
      <c r="C1935">
        <v>1661.0913089999999</v>
      </c>
      <c r="D1935">
        <v>1583.147827</v>
      </c>
      <c r="E1935">
        <v>1608.373169</v>
      </c>
      <c r="F1935">
        <v>1608.373169</v>
      </c>
      <c r="G1935">
        <v>8909129423</v>
      </c>
    </row>
    <row r="1936" spans="1:7">
      <c r="A1936" s="1">
        <v>44982</v>
      </c>
      <c r="B1936">
        <v>1608.6583250000001</v>
      </c>
      <c r="C1936">
        <v>1608.865112</v>
      </c>
      <c r="D1936">
        <v>1567.6317140000001</v>
      </c>
      <c r="E1936">
        <v>1594.9149170000001</v>
      </c>
      <c r="F1936">
        <v>1594.9149170000001</v>
      </c>
      <c r="G1936">
        <v>5657686235</v>
      </c>
    </row>
    <row r="1937" spans="1:7">
      <c r="A1937" s="1">
        <v>44983</v>
      </c>
      <c r="B1937">
        <v>1594.7611079999999</v>
      </c>
      <c r="C1937">
        <v>1645.2734379999999</v>
      </c>
      <c r="D1937">
        <v>1590.3930660000001</v>
      </c>
      <c r="E1937">
        <v>1640.817139</v>
      </c>
      <c r="F1937">
        <v>1640.817139</v>
      </c>
      <c r="G1937">
        <v>5727967432</v>
      </c>
    </row>
    <row r="1938" spans="1:7">
      <c r="A1938" s="1">
        <v>44984</v>
      </c>
      <c r="B1938">
        <v>1640.763672</v>
      </c>
      <c r="C1938">
        <v>1662.5756839999999</v>
      </c>
      <c r="D1938">
        <v>1615.387939</v>
      </c>
      <c r="E1938">
        <v>1634.3264160000001</v>
      </c>
      <c r="F1938">
        <v>1634.3264160000001</v>
      </c>
      <c r="G1938">
        <v>7239824677</v>
      </c>
    </row>
    <row r="1939" spans="1:7">
      <c r="A1939" s="1">
        <v>44985</v>
      </c>
      <c r="B1939">
        <v>1634.5024410000001</v>
      </c>
      <c r="C1939">
        <v>1644.4357910000001</v>
      </c>
      <c r="D1939">
        <v>1602.428101</v>
      </c>
      <c r="E1939">
        <v>1605.8951420000001</v>
      </c>
      <c r="F1939">
        <v>1605.8951420000001</v>
      </c>
      <c r="G1939">
        <v>6323676957</v>
      </c>
    </row>
    <row r="1940" spans="1:7">
      <c r="A1940" s="1">
        <v>44986</v>
      </c>
      <c r="B1940">
        <v>1606.040405</v>
      </c>
      <c r="C1940">
        <v>1663.433716</v>
      </c>
      <c r="D1940">
        <v>1601.5485839999999</v>
      </c>
      <c r="E1940">
        <v>1663.433716</v>
      </c>
      <c r="F1940">
        <v>1663.433716</v>
      </c>
      <c r="G1940">
        <v>7701847224</v>
      </c>
    </row>
    <row r="1941" spans="1:7">
      <c r="A1941" s="1">
        <v>44987</v>
      </c>
      <c r="B1941">
        <v>1663.549072</v>
      </c>
      <c r="C1941">
        <v>1672.0511469999999</v>
      </c>
      <c r="D1941">
        <v>1622.599976</v>
      </c>
      <c r="E1941">
        <v>1647.319336</v>
      </c>
      <c r="F1941">
        <v>1647.319336</v>
      </c>
      <c r="G1941">
        <v>7080950926</v>
      </c>
    </row>
    <row r="1942" spans="1:7">
      <c r="A1942" s="1">
        <v>44988</v>
      </c>
      <c r="B1942">
        <v>1647.5577390000001</v>
      </c>
      <c r="C1942">
        <v>1648.475342</v>
      </c>
      <c r="D1942">
        <v>1552.451538</v>
      </c>
      <c r="E1942">
        <v>1569.1676030000001</v>
      </c>
      <c r="F1942">
        <v>1569.1676030000001</v>
      </c>
      <c r="G1942">
        <v>9922240199</v>
      </c>
    </row>
    <row r="1943" spans="1:7">
      <c r="A1943" s="1">
        <v>44989</v>
      </c>
      <c r="B1943">
        <v>1569.2780760000001</v>
      </c>
      <c r="C1943">
        <v>1575.637207</v>
      </c>
      <c r="D1943">
        <v>1551.7368160000001</v>
      </c>
      <c r="E1943">
        <v>1566.9239500000001</v>
      </c>
      <c r="F1943">
        <v>1566.9239500000001</v>
      </c>
      <c r="G1943">
        <v>4389045367</v>
      </c>
    </row>
    <row r="1944" spans="1:7">
      <c r="A1944" s="1">
        <v>44990</v>
      </c>
      <c r="B1944">
        <v>1567.1793210000001</v>
      </c>
      <c r="C1944">
        <v>1584.208862</v>
      </c>
      <c r="D1944">
        <v>1559.9541019999999</v>
      </c>
      <c r="E1944">
        <v>1564.46875</v>
      </c>
      <c r="F1944">
        <v>1564.46875</v>
      </c>
      <c r="G1944">
        <v>5020886238</v>
      </c>
    </row>
    <row r="1945" spans="1:7">
      <c r="A1945" s="1">
        <v>44991</v>
      </c>
      <c r="B1945">
        <v>1564.3831789999999</v>
      </c>
      <c r="C1945">
        <v>1579.4562989999999</v>
      </c>
      <c r="D1945">
        <v>1557.363525</v>
      </c>
      <c r="E1945">
        <v>1567.398682</v>
      </c>
      <c r="F1945">
        <v>1567.398682</v>
      </c>
      <c r="G1945">
        <v>5245153345</v>
      </c>
    </row>
    <row r="1946" spans="1:7">
      <c r="A1946" s="1">
        <v>44992</v>
      </c>
      <c r="B1946">
        <v>1567.424683</v>
      </c>
      <c r="C1946">
        <v>1579.162231</v>
      </c>
      <c r="D1946">
        <v>1543.127563</v>
      </c>
      <c r="E1946">
        <v>1561.9331050000001</v>
      </c>
      <c r="F1946">
        <v>1561.9331050000001</v>
      </c>
      <c r="G1946">
        <v>6854058349</v>
      </c>
    </row>
    <row r="1947" spans="1:7">
      <c r="A1947" s="1">
        <v>44993</v>
      </c>
      <c r="B1947">
        <v>1561.977905</v>
      </c>
      <c r="C1947">
        <v>1568.175293</v>
      </c>
      <c r="D1947">
        <v>1534.0882570000001</v>
      </c>
      <c r="E1947">
        <v>1534.0882570000001</v>
      </c>
      <c r="F1947">
        <v>1534.0882570000001</v>
      </c>
      <c r="G1947">
        <v>7130327525</v>
      </c>
    </row>
    <row r="1948" spans="1:7">
      <c r="A1948" s="1">
        <v>44994</v>
      </c>
      <c r="B1948">
        <v>1534.031616</v>
      </c>
      <c r="C1948">
        <v>1544.1083980000001</v>
      </c>
      <c r="D1948">
        <v>1423.2647710000001</v>
      </c>
      <c r="E1948">
        <v>1438.6607670000001</v>
      </c>
      <c r="F1948">
        <v>1438.6607670000001</v>
      </c>
      <c r="G1948">
        <v>9457897583</v>
      </c>
    </row>
    <row r="1949" spans="1:7">
      <c r="A1949" s="1">
        <v>44995</v>
      </c>
      <c r="B1949">
        <v>1438.7601320000001</v>
      </c>
      <c r="C1949">
        <v>1438.7601320000001</v>
      </c>
      <c r="D1949">
        <v>1378.5253909999999</v>
      </c>
      <c r="E1949">
        <v>1429.158081</v>
      </c>
      <c r="F1949">
        <v>1429.158081</v>
      </c>
      <c r="G1949">
        <v>12665194936</v>
      </c>
    </row>
    <row r="1950" spans="1:7">
      <c r="A1950" s="1">
        <v>44996</v>
      </c>
      <c r="B1950">
        <v>1429.1008300000001</v>
      </c>
      <c r="C1950">
        <v>1484.1369629999999</v>
      </c>
      <c r="D1950">
        <v>1428.7231449999999</v>
      </c>
      <c r="E1950">
        <v>1482.6166989999999</v>
      </c>
      <c r="F1950">
        <v>1482.6166989999999</v>
      </c>
      <c r="G1950">
        <v>14917080154</v>
      </c>
    </row>
    <row r="1951" spans="1:7">
      <c r="A1951" s="1">
        <v>44997</v>
      </c>
      <c r="B1951">
        <v>1482.431885</v>
      </c>
      <c r="C1951">
        <v>1607.1525879999999</v>
      </c>
      <c r="D1951">
        <v>1461.610962</v>
      </c>
      <c r="E1951">
        <v>1590.2929690000001</v>
      </c>
      <c r="F1951">
        <v>1590.2929690000001</v>
      </c>
      <c r="G1951">
        <v>11480965122</v>
      </c>
    </row>
    <row r="1952" spans="1:7">
      <c r="A1952" s="1">
        <v>44998</v>
      </c>
      <c r="B1952">
        <v>1590.831177</v>
      </c>
      <c r="C1952">
        <v>1699.9117429999999</v>
      </c>
      <c r="D1952">
        <v>1572.074707</v>
      </c>
      <c r="E1952">
        <v>1680.3089600000001</v>
      </c>
      <c r="F1952">
        <v>1680.3089600000001</v>
      </c>
      <c r="G1952">
        <v>15711468959</v>
      </c>
    </row>
    <row r="1953" spans="1:7">
      <c r="A1953" s="1">
        <v>44999</v>
      </c>
      <c r="B1953">
        <v>1680.295288</v>
      </c>
      <c r="C1953">
        <v>1779.9178469999999</v>
      </c>
      <c r="D1953">
        <v>1665.9023440000001</v>
      </c>
      <c r="E1953">
        <v>1703.5070800000001</v>
      </c>
      <c r="F1953">
        <v>1703.5070800000001</v>
      </c>
      <c r="G1953">
        <v>16159781303</v>
      </c>
    </row>
    <row r="1954" spans="1:7">
      <c r="A1954" s="1">
        <v>45000</v>
      </c>
      <c r="B1954">
        <v>1705.1899410000001</v>
      </c>
      <c r="C1954">
        <v>1721.0792240000001</v>
      </c>
      <c r="D1954">
        <v>1616.630371</v>
      </c>
      <c r="E1954">
        <v>1656.1805420000001</v>
      </c>
      <c r="F1954">
        <v>1656.1805420000001</v>
      </c>
      <c r="G1954">
        <v>12715339905</v>
      </c>
    </row>
    <row r="1955" spans="1:7">
      <c r="A1955" s="1">
        <v>45001</v>
      </c>
      <c r="B1955">
        <v>1656.3320309999999</v>
      </c>
      <c r="C1955">
        <v>1693.1392820000001</v>
      </c>
      <c r="D1955">
        <v>1639.2617190000001</v>
      </c>
      <c r="E1955">
        <v>1677.2154539999999</v>
      </c>
      <c r="F1955">
        <v>1677.2154539999999</v>
      </c>
      <c r="G1955">
        <v>9364980166</v>
      </c>
    </row>
    <row r="1956" spans="1:7">
      <c r="A1956" s="1">
        <v>45002</v>
      </c>
      <c r="B1956">
        <v>1677.2967530000001</v>
      </c>
      <c r="C1956">
        <v>1799.3439940000001</v>
      </c>
      <c r="D1956">
        <v>1667.131836</v>
      </c>
      <c r="E1956">
        <v>1792.485107</v>
      </c>
      <c r="F1956">
        <v>1792.485107</v>
      </c>
      <c r="G1956">
        <v>12467445117</v>
      </c>
    </row>
    <row r="1957" spans="1:7">
      <c r="A1957" s="1">
        <v>45003</v>
      </c>
      <c r="B1957">
        <v>1793.5924070000001</v>
      </c>
      <c r="C1957">
        <v>1840.357544</v>
      </c>
      <c r="D1957">
        <v>1751.262817</v>
      </c>
      <c r="E1957">
        <v>1761.659668</v>
      </c>
      <c r="F1957">
        <v>1761.659668</v>
      </c>
      <c r="G1957">
        <v>10317822213</v>
      </c>
    </row>
    <row r="1958" spans="1:7">
      <c r="A1958" s="1">
        <v>45004</v>
      </c>
      <c r="B1958">
        <v>1762.9632570000001</v>
      </c>
      <c r="C1958">
        <v>1843.844116</v>
      </c>
      <c r="D1958">
        <v>1762.9632570000001</v>
      </c>
      <c r="E1958">
        <v>1785.576538</v>
      </c>
      <c r="F1958">
        <v>1785.576538</v>
      </c>
      <c r="G1958">
        <v>9170565472</v>
      </c>
    </row>
    <row r="1959" spans="1:7">
      <c r="A1959" s="1">
        <v>45005</v>
      </c>
      <c r="B1959">
        <v>1785.41626</v>
      </c>
      <c r="C1959">
        <v>1807.72522</v>
      </c>
      <c r="D1959">
        <v>1728.10376</v>
      </c>
      <c r="E1959">
        <v>1735.321289</v>
      </c>
      <c r="F1959">
        <v>1735.321289</v>
      </c>
      <c r="G1959">
        <v>10978325507</v>
      </c>
    </row>
    <row r="1960" spans="1:7">
      <c r="A1960" s="1">
        <v>45006</v>
      </c>
      <c r="B1960">
        <v>1735.6179199999999</v>
      </c>
      <c r="C1960">
        <v>1836.2885739999999</v>
      </c>
      <c r="D1960">
        <v>1725.0073239999999</v>
      </c>
      <c r="E1960">
        <v>1806.7607419999999</v>
      </c>
      <c r="F1960">
        <v>1806.7607419999999</v>
      </c>
      <c r="G1960">
        <v>10758627746</v>
      </c>
    </row>
    <row r="1961" spans="1:7">
      <c r="A1961" s="1">
        <v>45007</v>
      </c>
      <c r="B1961">
        <v>1804.9570309999999</v>
      </c>
      <c r="C1961">
        <v>1821.4582519999999</v>
      </c>
      <c r="D1961">
        <v>1717.7651370000001</v>
      </c>
      <c r="E1961">
        <v>1737.7170410000001</v>
      </c>
      <c r="F1961">
        <v>1737.7170410000001</v>
      </c>
      <c r="G1961">
        <v>12484103560</v>
      </c>
    </row>
    <row r="1962" spans="1:7">
      <c r="A1962" s="1">
        <v>45008</v>
      </c>
      <c r="B1962">
        <v>1737.1408690000001</v>
      </c>
      <c r="C1962">
        <v>1853.888062</v>
      </c>
      <c r="D1962">
        <v>1732.524658</v>
      </c>
      <c r="E1962">
        <v>1816.4051509999999</v>
      </c>
      <c r="F1962">
        <v>1816.4051509999999</v>
      </c>
      <c r="G1962">
        <v>11012966854</v>
      </c>
    </row>
    <row r="1963" spans="1:7">
      <c r="A1963" s="1">
        <v>45009</v>
      </c>
      <c r="B1963">
        <v>1815.8198239999999</v>
      </c>
      <c r="C1963">
        <v>1819.935303</v>
      </c>
      <c r="D1963">
        <v>1730.349487</v>
      </c>
      <c r="E1963">
        <v>1752.0447999999999</v>
      </c>
      <c r="F1963">
        <v>1752.0447999999999</v>
      </c>
      <c r="G1963">
        <v>10913669383</v>
      </c>
    </row>
    <row r="1964" spans="1:7">
      <c r="A1964" s="1">
        <v>45010</v>
      </c>
      <c r="B1964">
        <v>1751.469482</v>
      </c>
      <c r="C1964">
        <v>1762.674561</v>
      </c>
      <c r="D1964">
        <v>1716.6519780000001</v>
      </c>
      <c r="E1964">
        <v>1743.7647710000001</v>
      </c>
      <c r="F1964">
        <v>1743.7647710000001</v>
      </c>
      <c r="G1964">
        <v>6614309912</v>
      </c>
    </row>
    <row r="1965" spans="1:7">
      <c r="A1965" s="1">
        <v>45011</v>
      </c>
      <c r="B1965">
        <v>1743.842163</v>
      </c>
      <c r="C1965">
        <v>1797.880249</v>
      </c>
      <c r="D1965">
        <v>1741.182861</v>
      </c>
      <c r="E1965">
        <v>1775.6767580000001</v>
      </c>
      <c r="F1965">
        <v>1775.6767580000001</v>
      </c>
      <c r="G1965">
        <v>6990313307</v>
      </c>
    </row>
    <row r="1966" spans="1:7">
      <c r="A1966" s="1">
        <v>45012</v>
      </c>
      <c r="B1966">
        <v>1775.481323</v>
      </c>
      <c r="C1966">
        <v>1781.3792719999999</v>
      </c>
      <c r="D1966">
        <v>1690.5166019999999</v>
      </c>
      <c r="E1966">
        <v>1715.4608149999999</v>
      </c>
      <c r="F1966">
        <v>1715.4608149999999</v>
      </c>
      <c r="G1966">
        <v>8585750760</v>
      </c>
    </row>
    <row r="1967" spans="1:7">
      <c r="A1967" s="1">
        <v>45013</v>
      </c>
      <c r="B1967">
        <v>1715.327393</v>
      </c>
      <c r="C1967">
        <v>1791.110962</v>
      </c>
      <c r="D1967">
        <v>1702.564697</v>
      </c>
      <c r="E1967">
        <v>1772.7856449999999</v>
      </c>
      <c r="F1967">
        <v>1772.7856449999999</v>
      </c>
      <c r="G1967">
        <v>8346890042</v>
      </c>
    </row>
    <row r="1968" spans="1:7">
      <c r="A1968" s="1">
        <v>45014</v>
      </c>
      <c r="B1968">
        <v>1772.8999020000001</v>
      </c>
      <c r="C1968">
        <v>1825.600952</v>
      </c>
      <c r="D1968">
        <v>1772.8999020000001</v>
      </c>
      <c r="E1968">
        <v>1793.001831</v>
      </c>
      <c r="F1968">
        <v>1793.001831</v>
      </c>
      <c r="G1968">
        <v>9136176952</v>
      </c>
    </row>
    <row r="1969" spans="1:7">
      <c r="A1969" s="1">
        <v>45015</v>
      </c>
      <c r="B1969">
        <v>1793.345947</v>
      </c>
      <c r="C1969">
        <v>1827.2802730000001</v>
      </c>
      <c r="D1969">
        <v>1766.2489009999999</v>
      </c>
      <c r="E1969">
        <v>1792.737183</v>
      </c>
      <c r="F1969">
        <v>1792.737183</v>
      </c>
      <c r="G1969">
        <v>9724496987</v>
      </c>
    </row>
    <row r="1970" spans="1:7">
      <c r="A1970" s="1">
        <v>45016</v>
      </c>
      <c r="B1970">
        <v>1793.6201169999999</v>
      </c>
      <c r="C1970">
        <v>1844.6773679999999</v>
      </c>
      <c r="D1970">
        <v>1783.142212</v>
      </c>
      <c r="E1970">
        <v>1822.022095</v>
      </c>
      <c r="F1970">
        <v>1822.022095</v>
      </c>
      <c r="G1970">
        <v>9149379763</v>
      </c>
    </row>
    <row r="1971" spans="1:7">
      <c r="A1971" s="1">
        <v>45017</v>
      </c>
      <c r="B1971">
        <v>1821.704346</v>
      </c>
      <c r="C1971">
        <v>1840.173096</v>
      </c>
      <c r="D1971">
        <v>1811.11853</v>
      </c>
      <c r="E1971">
        <v>1813.860596</v>
      </c>
      <c r="F1971">
        <v>1813.860596</v>
      </c>
      <c r="G1971">
        <v>5556443606</v>
      </c>
    </row>
    <row r="1972" spans="1:7">
      <c r="A1972" s="1">
        <v>45018</v>
      </c>
      <c r="B1972">
        <v>1821.192139</v>
      </c>
      <c r="C1972">
        <v>1824.328857</v>
      </c>
      <c r="D1972">
        <v>1774.872437</v>
      </c>
      <c r="E1972">
        <v>1795.70813</v>
      </c>
      <c r="F1972">
        <v>1795.70813</v>
      </c>
      <c r="G1972">
        <v>6199721188</v>
      </c>
    </row>
    <row r="1973" spans="1:7">
      <c r="A1973" s="1">
        <v>45019</v>
      </c>
      <c r="B1973">
        <v>1794.9224850000001</v>
      </c>
      <c r="C1973">
        <v>1839.157837</v>
      </c>
      <c r="D1973">
        <v>1765.5189210000001</v>
      </c>
      <c r="E1973">
        <v>1810.2971190000001</v>
      </c>
      <c r="F1973">
        <v>1810.2971190000001</v>
      </c>
      <c r="G1973">
        <v>9643826401</v>
      </c>
    </row>
    <row r="1974" spans="1:7">
      <c r="A1974" s="1">
        <v>45020</v>
      </c>
      <c r="B1974">
        <v>1810.1420900000001</v>
      </c>
      <c r="C1974">
        <v>1886.5946039999999</v>
      </c>
      <c r="D1974">
        <v>1802.9554439999999</v>
      </c>
      <c r="E1974">
        <v>1871.0051269999999</v>
      </c>
      <c r="F1974">
        <v>1871.0051269999999</v>
      </c>
      <c r="G1974">
        <v>10398322335</v>
      </c>
    </row>
    <row r="1975" spans="1:7">
      <c r="A1975" s="1">
        <v>45021</v>
      </c>
      <c r="B1975">
        <v>1870.9650879999999</v>
      </c>
      <c r="C1975">
        <v>1937.4975589999999</v>
      </c>
      <c r="D1975">
        <v>1865.9418949999999</v>
      </c>
      <c r="E1975">
        <v>1909.114014</v>
      </c>
      <c r="F1975">
        <v>1909.114014</v>
      </c>
      <c r="G1975">
        <v>10319231689</v>
      </c>
    </row>
    <row r="1976" spans="1:7">
      <c r="A1976" s="1">
        <v>45022</v>
      </c>
      <c r="B1976">
        <v>1909.1435550000001</v>
      </c>
      <c r="C1976">
        <v>1909.2717290000001</v>
      </c>
      <c r="D1976">
        <v>1857.0850829999999</v>
      </c>
      <c r="E1976">
        <v>1872.922607</v>
      </c>
      <c r="F1976">
        <v>1872.922607</v>
      </c>
      <c r="G1976">
        <v>8263191830</v>
      </c>
    </row>
    <row r="1977" spans="1:7">
      <c r="A1977" s="1">
        <v>45023</v>
      </c>
      <c r="B1977">
        <v>1872.7341309999999</v>
      </c>
      <c r="C1977">
        <v>1882.2991939999999</v>
      </c>
      <c r="D1977">
        <v>1845.9938959999999</v>
      </c>
      <c r="E1977">
        <v>1865.6361079999999</v>
      </c>
      <c r="F1977">
        <v>1865.6361079999999</v>
      </c>
      <c r="G1977">
        <v>8356130492</v>
      </c>
    </row>
    <row r="1978" spans="1:7">
      <c r="A1978" s="1">
        <v>45024</v>
      </c>
      <c r="B1978">
        <v>1864.679077</v>
      </c>
      <c r="C1978">
        <v>1879.107788</v>
      </c>
      <c r="D1978">
        <v>1848.8754879999999</v>
      </c>
      <c r="E1978">
        <v>1849.498169</v>
      </c>
      <c r="F1978">
        <v>1849.498169</v>
      </c>
      <c r="G1978">
        <v>5016362733</v>
      </c>
    </row>
    <row r="1979" spans="1:7">
      <c r="A1979" s="1">
        <v>45025</v>
      </c>
      <c r="B1979">
        <v>1849.672241</v>
      </c>
      <c r="C1979">
        <v>1873.0573730000001</v>
      </c>
      <c r="D1979">
        <v>1828.700073</v>
      </c>
      <c r="E1979">
        <v>1859.387817</v>
      </c>
      <c r="F1979">
        <v>1859.387817</v>
      </c>
      <c r="G1979">
        <v>6361497715</v>
      </c>
    </row>
    <row r="1980" spans="1:7">
      <c r="A1980" s="1">
        <v>45026</v>
      </c>
      <c r="B1980">
        <v>1859.741211</v>
      </c>
      <c r="C1980">
        <v>1917.3001710000001</v>
      </c>
      <c r="D1980">
        <v>1848.1641850000001</v>
      </c>
      <c r="E1980">
        <v>1911.2075199999999</v>
      </c>
      <c r="F1980">
        <v>1911.2075199999999</v>
      </c>
      <c r="G1980">
        <v>8380134275</v>
      </c>
    </row>
    <row r="1981" spans="1:7">
      <c r="A1981" s="1">
        <v>45027</v>
      </c>
      <c r="B1981">
        <v>1911.3758539999999</v>
      </c>
      <c r="C1981">
        <v>1936.7282709999999</v>
      </c>
      <c r="D1981">
        <v>1886.5341800000001</v>
      </c>
      <c r="E1981">
        <v>1892.189697</v>
      </c>
      <c r="F1981">
        <v>1892.189697</v>
      </c>
      <c r="G1981">
        <v>8877222956</v>
      </c>
    </row>
    <row r="1982" spans="1:7">
      <c r="A1982" s="1">
        <v>45028</v>
      </c>
      <c r="B1982">
        <v>1891.949707</v>
      </c>
      <c r="C1982">
        <v>1929.881226</v>
      </c>
      <c r="D1982">
        <v>1860.036865</v>
      </c>
      <c r="E1982">
        <v>1920.682129</v>
      </c>
      <c r="F1982">
        <v>1920.682129</v>
      </c>
      <c r="G1982">
        <v>11010714187</v>
      </c>
    </row>
    <row r="1983" spans="1:7">
      <c r="A1983" s="1">
        <v>45029</v>
      </c>
      <c r="B1983">
        <v>1917.6983640000001</v>
      </c>
      <c r="C1983">
        <v>2022.1501459999999</v>
      </c>
      <c r="D1983">
        <v>1901.8603519999999</v>
      </c>
      <c r="E1983">
        <v>2012.634644</v>
      </c>
      <c r="F1983">
        <v>2012.634644</v>
      </c>
      <c r="G1983">
        <v>12546950499</v>
      </c>
    </row>
    <row r="1984" spans="1:7">
      <c r="A1984" s="1">
        <v>45030</v>
      </c>
      <c r="B1984">
        <v>2013.930664</v>
      </c>
      <c r="C1984">
        <v>2126.3166500000002</v>
      </c>
      <c r="D1984">
        <v>2011.5032960000001</v>
      </c>
      <c r="E1984">
        <v>2101.6354980000001</v>
      </c>
      <c r="F1984">
        <v>2101.6354980000001</v>
      </c>
      <c r="G1984">
        <v>16298099411</v>
      </c>
    </row>
    <row r="1985" spans="1:7">
      <c r="A1985" s="1">
        <v>45031</v>
      </c>
      <c r="B1985">
        <v>2101.6164549999999</v>
      </c>
      <c r="C1985">
        <v>2111.0754390000002</v>
      </c>
      <c r="D1985">
        <v>2076.5107419999999</v>
      </c>
      <c r="E1985">
        <v>2092.466797</v>
      </c>
      <c r="F1985">
        <v>2092.466797</v>
      </c>
      <c r="G1985">
        <v>8036468153</v>
      </c>
    </row>
    <row r="1986" spans="1:7">
      <c r="A1986" s="1">
        <v>45032</v>
      </c>
      <c r="B1986">
        <v>2092.2810060000002</v>
      </c>
      <c r="C1986">
        <v>2137.445068</v>
      </c>
      <c r="D1986">
        <v>2076.8320309999999</v>
      </c>
      <c r="E1986">
        <v>2120.0058589999999</v>
      </c>
      <c r="F1986">
        <v>2120.0058589999999</v>
      </c>
      <c r="G1986">
        <v>7898126856</v>
      </c>
    </row>
    <row r="1987" spans="1:7">
      <c r="A1987" s="1">
        <v>45033</v>
      </c>
      <c r="B1987">
        <v>2120.001221</v>
      </c>
      <c r="C1987">
        <v>2120.1135250000002</v>
      </c>
      <c r="D1987">
        <v>2063.0385740000002</v>
      </c>
      <c r="E1987">
        <v>2076.2429200000001</v>
      </c>
      <c r="F1987">
        <v>2076.2429200000001</v>
      </c>
      <c r="G1987">
        <v>9648882546</v>
      </c>
    </row>
    <row r="1988" spans="1:7">
      <c r="A1988" s="1">
        <v>45034</v>
      </c>
      <c r="B1988">
        <v>2075.8552249999998</v>
      </c>
      <c r="C1988">
        <v>2121.5314939999998</v>
      </c>
      <c r="D1988">
        <v>2057.6538089999999</v>
      </c>
      <c r="E1988">
        <v>2104.5373540000001</v>
      </c>
      <c r="F1988">
        <v>2104.5373540000001</v>
      </c>
      <c r="G1988">
        <v>9134015143</v>
      </c>
    </row>
    <row r="1989" spans="1:7">
      <c r="A1989" s="1">
        <v>45035</v>
      </c>
      <c r="B1989">
        <v>2103.946289</v>
      </c>
      <c r="C1989">
        <v>2104.8571780000002</v>
      </c>
      <c r="D1989">
        <v>1928.5828859999999</v>
      </c>
      <c r="E1989">
        <v>1936.403442</v>
      </c>
      <c r="F1989">
        <v>1936.403442</v>
      </c>
      <c r="G1989">
        <v>13779745451</v>
      </c>
    </row>
    <row r="1990" spans="1:7">
      <c r="A1990" s="1">
        <v>45036</v>
      </c>
      <c r="B1990">
        <v>1936.4179690000001</v>
      </c>
      <c r="C1990">
        <v>1979.5733640000001</v>
      </c>
      <c r="D1990">
        <v>1918.1328129999999</v>
      </c>
      <c r="E1990">
        <v>1943.0976559999999</v>
      </c>
      <c r="F1990">
        <v>1943.0976559999999</v>
      </c>
      <c r="G1990">
        <v>11324135406</v>
      </c>
    </row>
    <row r="1991" spans="1:7">
      <c r="A1991" s="1">
        <v>45037</v>
      </c>
      <c r="B1991">
        <v>1943.4099120000001</v>
      </c>
      <c r="C1991">
        <v>1955.6491699999999</v>
      </c>
      <c r="D1991">
        <v>1827.7889399999999</v>
      </c>
      <c r="E1991">
        <v>1849.9998780000001</v>
      </c>
      <c r="F1991">
        <v>1849.9998780000001</v>
      </c>
      <c r="G1991">
        <v>12044274581</v>
      </c>
    </row>
    <row r="1992" spans="1:7">
      <c r="A1992" s="1">
        <v>45038</v>
      </c>
      <c r="B1992">
        <v>1849.286499</v>
      </c>
      <c r="C1992">
        <v>1886.781616</v>
      </c>
      <c r="D1992">
        <v>1845.8492429999999</v>
      </c>
      <c r="E1992">
        <v>1874.228638</v>
      </c>
      <c r="F1992">
        <v>1874.228638</v>
      </c>
      <c r="G1992">
        <v>6970642726</v>
      </c>
    </row>
    <row r="1993" spans="1:7">
      <c r="A1993" s="1">
        <v>45039</v>
      </c>
      <c r="B1993">
        <v>1874.171509</v>
      </c>
      <c r="C1993">
        <v>1882.229736</v>
      </c>
      <c r="D1993">
        <v>1838.992432</v>
      </c>
      <c r="E1993">
        <v>1862.0620120000001</v>
      </c>
      <c r="F1993">
        <v>1862.0620120000001</v>
      </c>
      <c r="G1993">
        <v>6607451862</v>
      </c>
    </row>
    <row r="1994" spans="1:7">
      <c r="A1994" s="1">
        <v>45040</v>
      </c>
      <c r="B1994">
        <v>1862.085327</v>
      </c>
      <c r="C1994">
        <v>1888.193726</v>
      </c>
      <c r="D1994">
        <v>1811.7921140000001</v>
      </c>
      <c r="E1994">
        <v>1842.7574460000001</v>
      </c>
      <c r="F1994">
        <v>1842.7574460000001</v>
      </c>
      <c r="G1994">
        <v>8438191338</v>
      </c>
    </row>
    <row r="1995" spans="1:7">
      <c r="A1995" s="1">
        <v>45041</v>
      </c>
      <c r="B1995">
        <v>1842.204346</v>
      </c>
      <c r="C1995">
        <v>1877.4849850000001</v>
      </c>
      <c r="D1995">
        <v>1805.322876</v>
      </c>
      <c r="E1995">
        <v>1866.7536620000001</v>
      </c>
      <c r="F1995">
        <v>1866.7536620000001</v>
      </c>
      <c r="G1995">
        <v>8677255481</v>
      </c>
    </row>
    <row r="1996" spans="1:7">
      <c r="A1996" s="1">
        <v>45042</v>
      </c>
      <c r="B1996">
        <v>1866.1489260000001</v>
      </c>
      <c r="C1996">
        <v>1962.5676269999999</v>
      </c>
      <c r="D1996">
        <v>1792.4638669999999</v>
      </c>
      <c r="E1996">
        <v>1866.5642089999999</v>
      </c>
      <c r="F1996">
        <v>1866.5642089999999</v>
      </c>
      <c r="G1996">
        <v>14356524696</v>
      </c>
    </row>
    <row r="1997" spans="1:7">
      <c r="A1997" s="1">
        <v>45043</v>
      </c>
      <c r="B1997">
        <v>1866.693237</v>
      </c>
      <c r="C1997">
        <v>1936.9451899999999</v>
      </c>
      <c r="D1997">
        <v>1863.1479489999999</v>
      </c>
      <c r="E1997">
        <v>1908.7863769999999</v>
      </c>
      <c r="F1997">
        <v>1908.7863769999999</v>
      </c>
      <c r="G1997">
        <v>14008145806</v>
      </c>
    </row>
    <row r="1998" spans="1:7">
      <c r="A1998" s="1">
        <v>45044</v>
      </c>
      <c r="B1998">
        <v>1909.2730710000001</v>
      </c>
      <c r="C1998">
        <v>1923.1992190000001</v>
      </c>
      <c r="D1998">
        <v>1876.29187</v>
      </c>
      <c r="E1998">
        <v>1892.512817</v>
      </c>
      <c r="F1998">
        <v>1892.512817</v>
      </c>
      <c r="G1998">
        <v>7691759733</v>
      </c>
    </row>
    <row r="1999" spans="1:7">
      <c r="A1999" s="1">
        <v>45045</v>
      </c>
      <c r="B1999">
        <v>1892.565063</v>
      </c>
      <c r="C1999">
        <v>1916.973755</v>
      </c>
      <c r="D1999">
        <v>1887.9904790000001</v>
      </c>
      <c r="E1999">
        <v>1908.9169919999999</v>
      </c>
      <c r="F1999">
        <v>1908.9169919999999</v>
      </c>
      <c r="G1999">
        <v>4796651246</v>
      </c>
    </row>
    <row r="2000" spans="1:7">
      <c r="A2000" s="1">
        <v>45046</v>
      </c>
      <c r="B2000">
        <v>1908.7413329999999</v>
      </c>
      <c r="C2000">
        <v>1938.4179690000001</v>
      </c>
      <c r="D2000">
        <v>1876.9243160000001</v>
      </c>
      <c r="E2000">
        <v>1876.9243160000001</v>
      </c>
      <c r="F2000">
        <v>1876.9243160000001</v>
      </c>
      <c r="G2000">
        <v>6539641957</v>
      </c>
    </row>
    <row r="2001" spans="1:7">
      <c r="A2001" s="1">
        <v>45047</v>
      </c>
      <c r="B2001">
        <v>1868.8911129999999</v>
      </c>
      <c r="C2001">
        <v>1886.2064210000001</v>
      </c>
      <c r="D2001">
        <v>1809.193237</v>
      </c>
      <c r="E2001">
        <v>1831.9548339999999</v>
      </c>
      <c r="F2001">
        <v>1831.9548339999999</v>
      </c>
      <c r="G2001">
        <v>8625783201</v>
      </c>
    </row>
    <row r="2002" spans="1:7">
      <c r="A2002" s="1">
        <v>45048</v>
      </c>
      <c r="B2002">
        <v>1831.7265629999999</v>
      </c>
      <c r="C2002">
        <v>1879.7595209999999</v>
      </c>
      <c r="D2002">
        <v>1824.3270259999999</v>
      </c>
      <c r="E2002">
        <v>1870.789307</v>
      </c>
      <c r="F2002">
        <v>1870.789307</v>
      </c>
      <c r="G2002">
        <v>7536785767</v>
      </c>
    </row>
    <row r="2003" spans="1:7">
      <c r="A2003" s="1">
        <v>45049</v>
      </c>
      <c r="B2003">
        <v>1870.687134</v>
      </c>
      <c r="C2003">
        <v>1915.50415</v>
      </c>
      <c r="D2003">
        <v>1845.8718260000001</v>
      </c>
      <c r="E2003">
        <v>1904.6518550000001</v>
      </c>
      <c r="F2003">
        <v>1904.6518550000001</v>
      </c>
      <c r="G2003">
        <v>8306390869</v>
      </c>
    </row>
    <row r="2004" spans="1:7">
      <c r="A2004" s="1">
        <v>45050</v>
      </c>
      <c r="B2004">
        <v>1905.1689449999999</v>
      </c>
      <c r="C2004">
        <v>1915.8717039999999</v>
      </c>
      <c r="D2004">
        <v>1868.6297609999999</v>
      </c>
      <c r="E2004">
        <v>1877.7041019999999</v>
      </c>
      <c r="F2004">
        <v>1877.7041019999999</v>
      </c>
      <c r="G2004">
        <v>6578438233</v>
      </c>
    </row>
    <row r="2005" spans="1:7">
      <c r="A2005" s="1">
        <v>45051</v>
      </c>
      <c r="B2005">
        <v>1877.83313</v>
      </c>
      <c r="C2005">
        <v>1998.4135739999999</v>
      </c>
      <c r="D2005">
        <v>1876.946655</v>
      </c>
      <c r="E2005">
        <v>1995.060913</v>
      </c>
      <c r="F2005">
        <v>1995.060913</v>
      </c>
      <c r="G2005">
        <v>9498261360</v>
      </c>
    </row>
    <row r="2006" spans="1:7">
      <c r="A2006" s="1">
        <v>45052</v>
      </c>
      <c r="B2006">
        <v>1995.479126</v>
      </c>
      <c r="C2006">
        <v>2017.559448</v>
      </c>
      <c r="D2006">
        <v>1870.605591</v>
      </c>
      <c r="E2006">
        <v>1900.221802</v>
      </c>
      <c r="F2006">
        <v>1900.221802</v>
      </c>
      <c r="G2006">
        <v>9623243037</v>
      </c>
    </row>
    <row r="2007" spans="1:7">
      <c r="A2007" s="1">
        <v>45053</v>
      </c>
      <c r="B2007">
        <v>1899.9176030000001</v>
      </c>
      <c r="C2007">
        <v>1933.998413</v>
      </c>
      <c r="D2007">
        <v>1873.0764160000001</v>
      </c>
      <c r="E2007">
        <v>1873.0764160000001</v>
      </c>
      <c r="F2007">
        <v>1873.0764160000001</v>
      </c>
      <c r="G2007">
        <v>6883942236</v>
      </c>
    </row>
    <row r="2008" spans="1:7">
      <c r="A2008" s="1">
        <v>45054</v>
      </c>
      <c r="B2008">
        <v>1872.4750979999999</v>
      </c>
      <c r="C2008">
        <v>1886.1621090000001</v>
      </c>
      <c r="D2008">
        <v>1818.450562</v>
      </c>
      <c r="E2008">
        <v>1849.042725</v>
      </c>
      <c r="F2008">
        <v>1849.042725</v>
      </c>
      <c r="G2008">
        <v>9895102899</v>
      </c>
    </row>
    <row r="2009" spans="1:7">
      <c r="A2009" s="1">
        <v>45055</v>
      </c>
      <c r="B2009">
        <v>1849.0610349999999</v>
      </c>
      <c r="C2009">
        <v>1860.6674800000001</v>
      </c>
      <c r="D2009">
        <v>1832.906982</v>
      </c>
      <c r="E2009">
        <v>1848.603149</v>
      </c>
      <c r="F2009">
        <v>1848.603149</v>
      </c>
      <c r="G2009">
        <v>6129516088</v>
      </c>
    </row>
    <row r="2010" spans="1:7">
      <c r="A2010" s="1">
        <v>45056</v>
      </c>
      <c r="B2010">
        <v>1848.213501</v>
      </c>
      <c r="C2010">
        <v>1886.800293</v>
      </c>
      <c r="D2010">
        <v>1795.668823</v>
      </c>
      <c r="E2010">
        <v>1842.4014890000001</v>
      </c>
      <c r="F2010">
        <v>1842.4014890000001</v>
      </c>
      <c r="G2010">
        <v>9945549603</v>
      </c>
    </row>
    <row r="2011" spans="1:7">
      <c r="A2011" s="1">
        <v>45057</v>
      </c>
      <c r="B2011">
        <v>1842.4920649999999</v>
      </c>
      <c r="C2011">
        <v>1842.4920649999999</v>
      </c>
      <c r="D2011">
        <v>1774.132568</v>
      </c>
      <c r="E2011">
        <v>1796.490601</v>
      </c>
      <c r="F2011">
        <v>1796.490601</v>
      </c>
      <c r="G2011">
        <v>8353828312</v>
      </c>
    </row>
    <row r="2012" spans="1:7">
      <c r="A2012" s="1">
        <v>45058</v>
      </c>
      <c r="B2012">
        <v>1795.1766359999999</v>
      </c>
      <c r="C2012">
        <v>1812.424927</v>
      </c>
      <c r="D2012">
        <v>1742.4038089999999</v>
      </c>
      <c r="E2012">
        <v>1808.019775</v>
      </c>
      <c r="F2012">
        <v>1808.019775</v>
      </c>
      <c r="G2012">
        <v>9047198660</v>
      </c>
    </row>
    <row r="2013" spans="1:7">
      <c r="A2013" s="1">
        <v>45059</v>
      </c>
      <c r="B2013">
        <v>1808.375</v>
      </c>
      <c r="C2013">
        <v>1816.0584719999999</v>
      </c>
      <c r="D2013">
        <v>1788.475586</v>
      </c>
      <c r="E2013">
        <v>1796.1148679999999</v>
      </c>
      <c r="F2013">
        <v>1796.1148679999999</v>
      </c>
      <c r="G2013">
        <v>4647630864</v>
      </c>
    </row>
    <row r="2014" spans="1:7">
      <c r="A2014" s="1">
        <v>45060</v>
      </c>
      <c r="B2014">
        <v>1796.1079099999999</v>
      </c>
      <c r="C2014">
        <v>1823.4907229999999</v>
      </c>
      <c r="D2014">
        <v>1793.22876</v>
      </c>
      <c r="E2014">
        <v>1800.5009769999999</v>
      </c>
      <c r="F2014">
        <v>1800.5009769999999</v>
      </c>
      <c r="G2014">
        <v>4711210241</v>
      </c>
    </row>
    <row r="2015" spans="1:7">
      <c r="A2015" s="1">
        <v>45061</v>
      </c>
      <c r="B2015">
        <v>1800.371216</v>
      </c>
      <c r="C2015">
        <v>1845.6954350000001</v>
      </c>
      <c r="D2015">
        <v>1787.5363769999999</v>
      </c>
      <c r="E2015">
        <v>1817.549927</v>
      </c>
      <c r="F2015">
        <v>1817.549927</v>
      </c>
      <c r="G2015">
        <v>6748889346</v>
      </c>
    </row>
    <row r="2016" spans="1:7">
      <c r="A2016" s="1">
        <v>45062</v>
      </c>
      <c r="B2016">
        <v>1816.8242190000001</v>
      </c>
      <c r="C2016">
        <v>1830.3515629999999</v>
      </c>
      <c r="D2016">
        <v>1797.84375</v>
      </c>
      <c r="E2016">
        <v>1824.1214600000001</v>
      </c>
      <c r="F2016">
        <v>1824.1214600000001</v>
      </c>
      <c r="G2016">
        <v>5595959668</v>
      </c>
    </row>
    <row r="2017" spans="1:7">
      <c r="A2017" s="1">
        <v>45063</v>
      </c>
      <c r="B2017">
        <v>1824.0683590000001</v>
      </c>
      <c r="C2017">
        <v>1835.5545649999999</v>
      </c>
      <c r="D2017">
        <v>1786.6719969999999</v>
      </c>
      <c r="E2017">
        <v>1821.8596190000001</v>
      </c>
      <c r="F2017">
        <v>1821.8596190000001</v>
      </c>
      <c r="G2017">
        <v>6352161579</v>
      </c>
    </row>
    <row r="2018" spans="1:7">
      <c r="A2018" s="1">
        <v>45064</v>
      </c>
      <c r="B2018">
        <v>1822.068237</v>
      </c>
      <c r="C2018">
        <v>1831.450317</v>
      </c>
      <c r="D2018">
        <v>1774.195068</v>
      </c>
      <c r="E2018">
        <v>1801.7285159999999</v>
      </c>
      <c r="F2018">
        <v>1801.7285159999999</v>
      </c>
      <c r="G2018">
        <v>5673124255</v>
      </c>
    </row>
    <row r="2019" spans="1:7">
      <c r="A2019" s="1">
        <v>45065</v>
      </c>
      <c r="B2019">
        <v>1800.994385</v>
      </c>
      <c r="C2019">
        <v>1826.1942140000001</v>
      </c>
      <c r="D2019">
        <v>1797.434448</v>
      </c>
      <c r="E2019">
        <v>1812.5894780000001</v>
      </c>
      <c r="F2019">
        <v>1812.5894780000001</v>
      </c>
      <c r="G2019">
        <v>4796110259</v>
      </c>
    </row>
    <row r="2020" spans="1:7">
      <c r="A2020" s="1">
        <v>45066</v>
      </c>
      <c r="B2020">
        <v>1812.7661129999999</v>
      </c>
      <c r="C2020">
        <v>1829.009644</v>
      </c>
      <c r="D2020">
        <v>1808.0467530000001</v>
      </c>
      <c r="E2020">
        <v>1820.4780270000001</v>
      </c>
      <c r="F2020">
        <v>1820.4780270000001</v>
      </c>
      <c r="G2020">
        <v>2951655969</v>
      </c>
    </row>
    <row r="2021" spans="1:7">
      <c r="A2021" s="1">
        <v>45067</v>
      </c>
      <c r="B2021">
        <v>1820.138062</v>
      </c>
      <c r="C2021">
        <v>1827.9219969999999</v>
      </c>
      <c r="D2021">
        <v>1799.946899</v>
      </c>
      <c r="E2021">
        <v>1804.5313719999999</v>
      </c>
      <c r="F2021">
        <v>1804.5313719999999</v>
      </c>
      <c r="G2021">
        <v>3386768865</v>
      </c>
    </row>
    <row r="2022" spans="1:7">
      <c r="A2022" s="1">
        <v>45068</v>
      </c>
      <c r="B2022">
        <v>1804.841919</v>
      </c>
      <c r="C2022">
        <v>1826.696533</v>
      </c>
      <c r="D2022">
        <v>1793.223999</v>
      </c>
      <c r="E2022">
        <v>1817.5347899999999</v>
      </c>
      <c r="F2022">
        <v>1817.5347899999999</v>
      </c>
      <c r="G2022">
        <v>4534841049</v>
      </c>
    </row>
    <row r="2023" spans="1:7">
      <c r="A2023" s="1">
        <v>45069</v>
      </c>
      <c r="B2023">
        <v>1817.7811280000001</v>
      </c>
      <c r="C2023">
        <v>1869.3439940000001</v>
      </c>
      <c r="D2023">
        <v>1816.2879640000001</v>
      </c>
      <c r="E2023">
        <v>1854.380615</v>
      </c>
      <c r="F2023">
        <v>1854.380615</v>
      </c>
      <c r="G2023">
        <v>6820047160</v>
      </c>
    </row>
    <row r="2024" spans="1:7">
      <c r="A2024" s="1">
        <v>45070</v>
      </c>
      <c r="B2024">
        <v>1854.299683</v>
      </c>
      <c r="C2024">
        <v>1854.299683</v>
      </c>
      <c r="D2024">
        <v>1780.9255370000001</v>
      </c>
      <c r="E2024">
        <v>1800.099976</v>
      </c>
      <c r="F2024">
        <v>1800.099976</v>
      </c>
      <c r="G2024">
        <v>7101647419</v>
      </c>
    </row>
    <row r="2025" spans="1:7">
      <c r="A2025" s="1">
        <v>45071</v>
      </c>
      <c r="B2025">
        <v>1799.8452150000001</v>
      </c>
      <c r="C2025">
        <v>1815.994751</v>
      </c>
      <c r="D2025">
        <v>1763.365112</v>
      </c>
      <c r="E2025">
        <v>1805.9537350000001</v>
      </c>
      <c r="F2025">
        <v>1805.9537350000001</v>
      </c>
      <c r="G2025">
        <v>6321689859</v>
      </c>
    </row>
    <row r="2026" spans="1:7">
      <c r="A2026" s="1">
        <v>45072</v>
      </c>
      <c r="B2026">
        <v>1805.7254640000001</v>
      </c>
      <c r="C2026">
        <v>1837.865845</v>
      </c>
      <c r="D2026">
        <v>1798.4060059999999</v>
      </c>
      <c r="E2026">
        <v>1828.689697</v>
      </c>
      <c r="F2026">
        <v>1828.689697</v>
      </c>
      <c r="G2026">
        <v>5451414258</v>
      </c>
    </row>
    <row r="2027" spans="1:7">
      <c r="A2027" s="1">
        <v>45073</v>
      </c>
      <c r="B2027">
        <v>1828.5756839999999</v>
      </c>
      <c r="C2027">
        <v>1836.1845699999999</v>
      </c>
      <c r="D2027">
        <v>1817.4920649999999</v>
      </c>
      <c r="E2027">
        <v>1831.1182859999999</v>
      </c>
      <c r="F2027">
        <v>1831.1182859999999</v>
      </c>
      <c r="G2027">
        <v>3216737652</v>
      </c>
    </row>
    <row r="2028" spans="1:7">
      <c r="A2028" s="1">
        <v>45074</v>
      </c>
      <c r="B2028">
        <v>1831.0986330000001</v>
      </c>
      <c r="C2028">
        <v>1915.7232670000001</v>
      </c>
      <c r="D2028">
        <v>1825.4672849999999</v>
      </c>
      <c r="E2028">
        <v>1910.9141850000001</v>
      </c>
      <c r="F2028">
        <v>1910.9141850000001</v>
      </c>
      <c r="G2028">
        <v>6359610561</v>
      </c>
    </row>
    <row r="2029" spans="1:7">
      <c r="A2029" s="1">
        <v>45075</v>
      </c>
      <c r="B2029">
        <v>1909.2974850000001</v>
      </c>
      <c r="C2029">
        <v>1926.4217530000001</v>
      </c>
      <c r="D2029">
        <v>1879.0775149999999</v>
      </c>
      <c r="E2029">
        <v>1893.078125</v>
      </c>
      <c r="F2029">
        <v>1893.078125</v>
      </c>
      <c r="G2029">
        <v>5884674572</v>
      </c>
    </row>
    <row r="2030" spans="1:7">
      <c r="A2030" s="1">
        <v>45076</v>
      </c>
      <c r="B2030">
        <v>1893.0931399999999</v>
      </c>
      <c r="C2030">
        <v>1916.5749510000001</v>
      </c>
      <c r="D2030">
        <v>1883.934692</v>
      </c>
      <c r="E2030">
        <v>1901.026611</v>
      </c>
      <c r="F2030">
        <v>1901.026611</v>
      </c>
      <c r="G2030">
        <v>5363439784</v>
      </c>
    </row>
    <row r="2031" spans="1:7">
      <c r="A2031" s="1">
        <v>45077</v>
      </c>
      <c r="B2031">
        <v>1901.0982670000001</v>
      </c>
      <c r="C2031">
        <v>1907.0354</v>
      </c>
      <c r="D2031">
        <v>1852.0947269999999</v>
      </c>
      <c r="E2031">
        <v>1874.1304929999999</v>
      </c>
      <c r="F2031">
        <v>1874.1304929999999</v>
      </c>
      <c r="G2031">
        <v>5984512548</v>
      </c>
    </row>
    <row r="2032" spans="1:7">
      <c r="A2032" s="1">
        <v>45078</v>
      </c>
      <c r="B2032">
        <v>1873.914673</v>
      </c>
      <c r="C2032">
        <v>1887.705322</v>
      </c>
      <c r="D2032">
        <v>1846.2274170000001</v>
      </c>
      <c r="E2032">
        <v>1862.2014160000001</v>
      </c>
      <c r="F2032">
        <v>1862.2014160000001</v>
      </c>
      <c r="G2032">
        <v>5640027197</v>
      </c>
    </row>
    <row r="2033" spans="1:7">
      <c r="A2033" s="1">
        <v>45079</v>
      </c>
      <c r="B2033">
        <v>1862.423706</v>
      </c>
      <c r="C2033">
        <v>1910.278442</v>
      </c>
      <c r="D2033">
        <v>1851.9647219999999</v>
      </c>
      <c r="E2033">
        <v>1907.256592</v>
      </c>
      <c r="F2033">
        <v>1907.256592</v>
      </c>
      <c r="G2033">
        <v>6097746022</v>
      </c>
    </row>
    <row r="2034" spans="1:7">
      <c r="A2034" s="1">
        <v>45080</v>
      </c>
      <c r="B2034">
        <v>1907.4207759999999</v>
      </c>
      <c r="C2034">
        <v>1908.8222659999999</v>
      </c>
      <c r="D2034">
        <v>1885.4854740000001</v>
      </c>
      <c r="E2034">
        <v>1892.412476</v>
      </c>
      <c r="F2034">
        <v>1892.412476</v>
      </c>
      <c r="G2034">
        <v>3472274607</v>
      </c>
    </row>
    <row r="2035" spans="1:7">
      <c r="A2035" s="1">
        <v>45081</v>
      </c>
      <c r="B2035">
        <v>1892.398193</v>
      </c>
      <c r="C2035">
        <v>1912.205688</v>
      </c>
      <c r="D2035">
        <v>1885.6518550000001</v>
      </c>
      <c r="E2035">
        <v>1890.5135499999999</v>
      </c>
      <c r="F2035">
        <v>1890.5135499999999</v>
      </c>
      <c r="G2035">
        <v>3747042696</v>
      </c>
    </row>
    <row r="2036" spans="1:7">
      <c r="A2036" s="1">
        <v>45082</v>
      </c>
      <c r="B2036">
        <v>1890.4176030000001</v>
      </c>
      <c r="C2036">
        <v>1890.6405030000001</v>
      </c>
      <c r="D2036">
        <v>1780.211548</v>
      </c>
      <c r="E2036">
        <v>1811.8283690000001</v>
      </c>
      <c r="F2036">
        <v>1811.8283690000001</v>
      </c>
      <c r="G2036">
        <v>9246593033</v>
      </c>
    </row>
    <row r="2037" spans="1:7">
      <c r="A2037" s="1">
        <v>45083</v>
      </c>
      <c r="B2037">
        <v>1810.5814210000001</v>
      </c>
      <c r="C2037">
        <v>1896.2226559999999</v>
      </c>
      <c r="D2037">
        <v>1801.4052730000001</v>
      </c>
      <c r="E2037">
        <v>1884.4948730000001</v>
      </c>
      <c r="F2037">
        <v>1884.4948730000001</v>
      </c>
      <c r="G2037">
        <v>8704411776</v>
      </c>
    </row>
    <row r="2038" spans="1:7">
      <c r="A2038" s="1">
        <v>45084</v>
      </c>
      <c r="B2038">
        <v>1884.3729249999999</v>
      </c>
      <c r="C2038">
        <v>1893.809082</v>
      </c>
      <c r="D2038">
        <v>1822.303101</v>
      </c>
      <c r="E2038">
        <v>1832.395996</v>
      </c>
      <c r="F2038">
        <v>1832.395996</v>
      </c>
      <c r="G2038">
        <v>7919894455</v>
      </c>
    </row>
    <row r="2039" spans="1:7">
      <c r="A2039" s="1">
        <v>45085</v>
      </c>
      <c r="B2039">
        <v>1832.5135499999999</v>
      </c>
      <c r="C2039">
        <v>1861.1361079999999</v>
      </c>
      <c r="D2039">
        <v>1830.165039</v>
      </c>
      <c r="E2039">
        <v>1846.30188</v>
      </c>
      <c r="F2039">
        <v>1846.30188</v>
      </c>
      <c r="G2039">
        <v>4536041931</v>
      </c>
    </row>
    <row r="2040" spans="1:7">
      <c r="A2040" s="1">
        <v>45086</v>
      </c>
      <c r="B2040">
        <v>1846.0778809999999</v>
      </c>
      <c r="C2040">
        <v>1854.8249510000001</v>
      </c>
      <c r="D2040">
        <v>1828.5445560000001</v>
      </c>
      <c r="E2040">
        <v>1840.22522</v>
      </c>
      <c r="F2040">
        <v>1840.22522</v>
      </c>
      <c r="G2040">
        <v>4610831509</v>
      </c>
    </row>
    <row r="2041" spans="1:7">
      <c r="A2041" s="1">
        <v>45087</v>
      </c>
      <c r="B2041">
        <v>1840.3919679999999</v>
      </c>
      <c r="C2041">
        <v>1844.7856449999999</v>
      </c>
      <c r="D2041">
        <v>1721.443115</v>
      </c>
      <c r="E2041">
        <v>1752.3847659999999</v>
      </c>
      <c r="F2041">
        <v>1752.3847659999999</v>
      </c>
      <c r="G2041">
        <v>10788500406</v>
      </c>
    </row>
    <row r="2042" spans="1:7">
      <c r="A2042" s="1">
        <v>45088</v>
      </c>
      <c r="B2042">
        <v>1752.5275879999999</v>
      </c>
      <c r="C2042">
        <v>1776.847168</v>
      </c>
      <c r="D2042">
        <v>1741.1104740000001</v>
      </c>
      <c r="E2042">
        <v>1753.415283</v>
      </c>
      <c r="F2042">
        <v>1753.415283</v>
      </c>
      <c r="G2042">
        <v>4559112981</v>
      </c>
    </row>
    <row r="2043" spans="1:7">
      <c r="A2043" s="1">
        <v>45089</v>
      </c>
      <c r="B2043">
        <v>1753.075439</v>
      </c>
      <c r="C2043">
        <v>1757.6597899999999</v>
      </c>
      <c r="D2043">
        <v>1722.9063719999999</v>
      </c>
      <c r="E2043">
        <v>1742.528687</v>
      </c>
      <c r="F2043">
        <v>1742.528687</v>
      </c>
      <c r="G2043">
        <v>6031384958</v>
      </c>
    </row>
    <row r="2044" spans="1:7">
      <c r="A2044" s="1">
        <v>45090</v>
      </c>
      <c r="B2044">
        <v>1742.3901370000001</v>
      </c>
      <c r="C2044">
        <v>1761.9554439999999</v>
      </c>
      <c r="D2044">
        <v>1727.7498780000001</v>
      </c>
      <c r="E2044">
        <v>1739.0375979999999</v>
      </c>
      <c r="F2044">
        <v>1739.0375979999999</v>
      </c>
      <c r="G2044">
        <v>6214125203</v>
      </c>
    </row>
    <row r="2045" spans="1:7">
      <c r="A2045" s="1">
        <v>45091</v>
      </c>
      <c r="B2045">
        <v>1739.2501219999999</v>
      </c>
      <c r="C2045">
        <v>1749.1632079999999</v>
      </c>
      <c r="D2045">
        <v>1637.1877440000001</v>
      </c>
      <c r="E2045">
        <v>1650.5192870000001</v>
      </c>
      <c r="F2045">
        <v>1650.5192870000001</v>
      </c>
      <c r="G2045">
        <v>7462905534</v>
      </c>
    </row>
    <row r="2046" spans="1:7">
      <c r="A2046" s="1">
        <v>45092</v>
      </c>
      <c r="B2046">
        <v>1650.498169</v>
      </c>
      <c r="C2046">
        <v>1676.406616</v>
      </c>
      <c r="D2046">
        <v>1624.1383060000001</v>
      </c>
      <c r="E2046">
        <v>1665.519775</v>
      </c>
      <c r="F2046">
        <v>1665.519775</v>
      </c>
      <c r="G2046">
        <v>7328564880</v>
      </c>
    </row>
    <row r="2047" spans="1:7">
      <c r="A2047" s="1">
        <v>45093</v>
      </c>
      <c r="B2047">
        <v>1665.4106449999999</v>
      </c>
      <c r="C2047">
        <v>1727.2895510000001</v>
      </c>
      <c r="D2047">
        <v>1653.1708980000001</v>
      </c>
      <c r="E2047">
        <v>1716.668823</v>
      </c>
      <c r="F2047">
        <v>1716.668823</v>
      </c>
      <c r="G2047">
        <v>6281023479</v>
      </c>
    </row>
    <row r="2048" spans="1:7">
      <c r="A2048" s="1">
        <v>45094</v>
      </c>
      <c r="B2048">
        <v>1716.6717530000001</v>
      </c>
      <c r="C2048">
        <v>1766.7631839999999</v>
      </c>
      <c r="D2048">
        <v>1714.150879</v>
      </c>
      <c r="E2048">
        <v>1727.2041019999999</v>
      </c>
      <c r="F2048">
        <v>1727.2041019999999</v>
      </c>
      <c r="G2048">
        <v>4875187477</v>
      </c>
    </row>
    <row r="2049" spans="1:7">
      <c r="A2049" s="1">
        <v>45095</v>
      </c>
      <c r="B2049">
        <v>1727.193726</v>
      </c>
      <c r="C2049">
        <v>1746.509155</v>
      </c>
      <c r="D2049">
        <v>1718.1114500000001</v>
      </c>
      <c r="E2049">
        <v>1720.5775149999999</v>
      </c>
      <c r="F2049">
        <v>1720.5775149999999</v>
      </c>
      <c r="G2049">
        <v>3820038842</v>
      </c>
    </row>
    <row r="2050" spans="1:7">
      <c r="A2050" s="1">
        <v>45096</v>
      </c>
      <c r="B2050">
        <v>1720.505371</v>
      </c>
      <c r="C2050">
        <v>1745.134644</v>
      </c>
      <c r="D2050">
        <v>1705.8134769999999</v>
      </c>
      <c r="E2050">
        <v>1737.6594239999999</v>
      </c>
      <c r="F2050">
        <v>1737.6594239999999</v>
      </c>
      <c r="G2050">
        <v>5210480121</v>
      </c>
    </row>
    <row r="2051" spans="1:7">
      <c r="A2051" s="1">
        <v>45097</v>
      </c>
      <c r="B2051">
        <v>1736.8797609999999</v>
      </c>
      <c r="C2051">
        <v>1793.3139650000001</v>
      </c>
      <c r="D2051">
        <v>1715.342529</v>
      </c>
      <c r="E2051">
        <v>1792.119995</v>
      </c>
      <c r="F2051">
        <v>1792.119995</v>
      </c>
      <c r="G2051">
        <v>7171072578</v>
      </c>
    </row>
    <row r="2052" spans="1:7">
      <c r="A2052" s="1">
        <v>45098</v>
      </c>
      <c r="B2052">
        <v>1791.994995</v>
      </c>
      <c r="C2052">
        <v>1898.6689449999999</v>
      </c>
      <c r="D2052">
        <v>1788.4892580000001</v>
      </c>
      <c r="E2052">
        <v>1891.007202</v>
      </c>
      <c r="F2052">
        <v>1891.007202</v>
      </c>
      <c r="G2052">
        <v>11731457711</v>
      </c>
    </row>
    <row r="2053" spans="1:7">
      <c r="A2053" s="1">
        <v>45099</v>
      </c>
      <c r="B2053">
        <v>1889.7944339999999</v>
      </c>
      <c r="C2053">
        <v>1932.065552</v>
      </c>
      <c r="D2053">
        <v>1867.876587</v>
      </c>
      <c r="E2053">
        <v>1872.9429929999999</v>
      </c>
      <c r="F2053">
        <v>1872.9429929999999</v>
      </c>
      <c r="G2053">
        <v>8477657143</v>
      </c>
    </row>
    <row r="2054" spans="1:7">
      <c r="A2054" s="1">
        <v>45100</v>
      </c>
      <c r="B2054">
        <v>1872.5407709999999</v>
      </c>
      <c r="C2054">
        <v>1932.531616</v>
      </c>
      <c r="D2054">
        <v>1865.1920170000001</v>
      </c>
      <c r="E2054">
        <v>1892.862061</v>
      </c>
      <c r="F2054">
        <v>1892.862061</v>
      </c>
      <c r="G2054">
        <v>8290615074</v>
      </c>
    </row>
    <row r="2055" spans="1:7">
      <c r="A2055" s="1">
        <v>45101</v>
      </c>
      <c r="B2055">
        <v>1893.7719729999999</v>
      </c>
      <c r="C2055">
        <v>1905.2274170000001</v>
      </c>
      <c r="D2055">
        <v>1867.8115230000001</v>
      </c>
      <c r="E2055">
        <v>1876.059692</v>
      </c>
      <c r="F2055">
        <v>1876.059692</v>
      </c>
      <c r="G2055">
        <v>5026191704</v>
      </c>
    </row>
    <row r="2056" spans="1:7">
      <c r="A2056" s="1">
        <v>45102</v>
      </c>
      <c r="B2056">
        <v>1875.849121</v>
      </c>
      <c r="C2056">
        <v>1929.0791019999999</v>
      </c>
      <c r="D2056">
        <v>1870.8500979999999</v>
      </c>
      <c r="E2056">
        <v>1900.5061040000001</v>
      </c>
      <c r="F2056">
        <v>1900.5061040000001</v>
      </c>
      <c r="G2056">
        <v>6937581709</v>
      </c>
    </row>
    <row r="2057" spans="1:7">
      <c r="A2057" s="1">
        <v>45103</v>
      </c>
      <c r="B2057">
        <v>1900.050293</v>
      </c>
      <c r="C2057">
        <v>1905.3604740000001</v>
      </c>
      <c r="D2057">
        <v>1840.2150879999999</v>
      </c>
      <c r="E2057">
        <v>1859.432861</v>
      </c>
      <c r="F2057">
        <v>1859.432861</v>
      </c>
      <c r="G2057">
        <v>8619702292</v>
      </c>
    </row>
    <row r="2058" spans="1:7">
      <c r="A2058" s="1">
        <v>45104</v>
      </c>
      <c r="B2058">
        <v>1859.3461910000001</v>
      </c>
      <c r="C2058">
        <v>1911.3111570000001</v>
      </c>
      <c r="D2058">
        <v>1856.838379</v>
      </c>
      <c r="E2058">
        <v>1889.7033690000001</v>
      </c>
      <c r="F2058">
        <v>1889.7033690000001</v>
      </c>
      <c r="G2058">
        <v>7686042202</v>
      </c>
    </row>
    <row r="2059" spans="1:7">
      <c r="A2059" s="1">
        <v>45105</v>
      </c>
      <c r="B2059">
        <v>1889.9064940000001</v>
      </c>
      <c r="C2059">
        <v>1890.2089840000001</v>
      </c>
      <c r="D2059">
        <v>1822.102783</v>
      </c>
      <c r="E2059">
        <v>1827.9711910000001</v>
      </c>
      <c r="F2059">
        <v>1827.9711910000001</v>
      </c>
      <c r="G2059">
        <v>7135265016</v>
      </c>
    </row>
    <row r="2060" spans="1:7">
      <c r="A2060" s="1">
        <v>45106</v>
      </c>
      <c r="B2060">
        <v>1828.0593260000001</v>
      </c>
      <c r="C2060">
        <v>1876.5302730000001</v>
      </c>
      <c r="D2060">
        <v>1828.0593260000001</v>
      </c>
      <c r="E2060">
        <v>1852.2272949999999</v>
      </c>
      <c r="F2060">
        <v>1852.2272949999999</v>
      </c>
      <c r="G2060">
        <v>5677228612</v>
      </c>
    </row>
    <row r="2061" spans="1:7">
      <c r="A2061" s="1">
        <v>45107</v>
      </c>
      <c r="B2061">
        <v>1852.008423</v>
      </c>
      <c r="C2061">
        <v>1945.2742920000001</v>
      </c>
      <c r="D2061">
        <v>1831.2810059999999</v>
      </c>
      <c r="E2061">
        <v>1933.1889650000001</v>
      </c>
      <c r="F2061">
        <v>1933.1889650000001</v>
      </c>
      <c r="G2061">
        <v>12895131248</v>
      </c>
    </row>
    <row r="2062" spans="1:7">
      <c r="A2062" s="1">
        <v>45108</v>
      </c>
      <c r="B2062">
        <v>1933.3238530000001</v>
      </c>
      <c r="C2062">
        <v>1942.701538</v>
      </c>
      <c r="D2062">
        <v>1910.8486330000001</v>
      </c>
      <c r="E2062">
        <v>1924.565918</v>
      </c>
      <c r="F2062">
        <v>1924.565918</v>
      </c>
      <c r="G2062">
        <v>5136809625</v>
      </c>
    </row>
    <row r="2063" spans="1:7">
      <c r="A2063" s="1">
        <v>45109</v>
      </c>
      <c r="B2063">
        <v>1924.44812</v>
      </c>
      <c r="C2063">
        <v>1958.1607670000001</v>
      </c>
      <c r="D2063">
        <v>1895.906982</v>
      </c>
      <c r="E2063">
        <v>1937.4383539999999</v>
      </c>
      <c r="F2063">
        <v>1937.4383539999999</v>
      </c>
      <c r="G2063">
        <v>6343966490</v>
      </c>
    </row>
    <row r="2064" spans="1:7">
      <c r="A2064" s="1">
        <v>45110</v>
      </c>
      <c r="B2064">
        <v>1937.883789</v>
      </c>
      <c r="C2064">
        <v>1974.775024</v>
      </c>
      <c r="D2064">
        <v>1934.6888429999999</v>
      </c>
      <c r="E2064">
        <v>1955.3891599999999</v>
      </c>
      <c r="F2064">
        <v>1955.3891599999999</v>
      </c>
      <c r="G2064">
        <v>7858509087</v>
      </c>
    </row>
    <row r="2065" spans="1:7">
      <c r="A2065" s="1">
        <v>45111</v>
      </c>
      <c r="B2065">
        <v>1955.5241699999999</v>
      </c>
      <c r="C2065">
        <v>1966.365356</v>
      </c>
      <c r="D2065">
        <v>1932.611328</v>
      </c>
      <c r="E2065">
        <v>1936.6335449999999</v>
      </c>
      <c r="F2065">
        <v>1936.6335449999999</v>
      </c>
      <c r="G2065">
        <v>5683423776</v>
      </c>
    </row>
    <row r="2066" spans="1:7">
      <c r="A2066" s="1">
        <v>45112</v>
      </c>
      <c r="B2066">
        <v>1936.7967530000001</v>
      </c>
      <c r="C2066">
        <v>1942.432495</v>
      </c>
      <c r="D2066">
        <v>1897.1247559999999</v>
      </c>
      <c r="E2066">
        <v>1910.588013</v>
      </c>
      <c r="F2066">
        <v>1910.588013</v>
      </c>
      <c r="G2066">
        <v>6034088075</v>
      </c>
    </row>
    <row r="2067" spans="1:7">
      <c r="A2067" s="1">
        <v>45113</v>
      </c>
      <c r="B2067">
        <v>1910.4171140000001</v>
      </c>
      <c r="C2067">
        <v>1956.0123289999999</v>
      </c>
      <c r="D2067">
        <v>1847.8507079999999</v>
      </c>
      <c r="E2067">
        <v>1848.636475</v>
      </c>
      <c r="F2067">
        <v>1848.636475</v>
      </c>
      <c r="G2067">
        <v>8905008384</v>
      </c>
    </row>
    <row r="2068" spans="1:7">
      <c r="A2068" s="1">
        <v>45114</v>
      </c>
      <c r="B2068">
        <v>1847.512573</v>
      </c>
      <c r="C2068">
        <v>1876.9632570000001</v>
      </c>
      <c r="D2068">
        <v>1832.0253909999999</v>
      </c>
      <c r="E2068">
        <v>1870.602539</v>
      </c>
      <c r="F2068">
        <v>1870.602539</v>
      </c>
      <c r="G2068">
        <v>6468885150</v>
      </c>
    </row>
    <row r="2069" spans="1:7">
      <c r="A2069" s="1">
        <v>45115</v>
      </c>
      <c r="B2069">
        <v>1871.0020750000001</v>
      </c>
      <c r="C2069">
        <v>1872.501587</v>
      </c>
      <c r="D2069">
        <v>1844.6417240000001</v>
      </c>
      <c r="E2069">
        <v>1865.5395510000001</v>
      </c>
      <c r="F2069">
        <v>1865.5395510000001</v>
      </c>
      <c r="G2069">
        <v>4299007854</v>
      </c>
    </row>
    <row r="2070" spans="1:7">
      <c r="A2070" s="1">
        <v>45116</v>
      </c>
      <c r="B2070">
        <v>1865.594971</v>
      </c>
      <c r="C2070">
        <v>1878.6689449999999</v>
      </c>
      <c r="D2070">
        <v>1857.7482910000001</v>
      </c>
      <c r="E2070">
        <v>1863.0097659999999</v>
      </c>
      <c r="F2070">
        <v>1863.0097659999999</v>
      </c>
      <c r="G2070">
        <v>4392863807</v>
      </c>
    </row>
    <row r="2071" spans="1:7">
      <c r="A2071" s="1">
        <v>45117</v>
      </c>
      <c r="B2071">
        <v>1863.2402340000001</v>
      </c>
      <c r="C2071">
        <v>1905.4608149999999</v>
      </c>
      <c r="D2071">
        <v>1848.7772219999999</v>
      </c>
      <c r="E2071">
        <v>1880.5563959999999</v>
      </c>
      <c r="F2071">
        <v>1880.5563959999999</v>
      </c>
      <c r="G2071">
        <v>6336468234</v>
      </c>
    </row>
    <row r="2072" spans="1:7">
      <c r="A2072" s="1">
        <v>45118</v>
      </c>
      <c r="B2072">
        <v>1880.6549070000001</v>
      </c>
      <c r="C2072">
        <v>1889.3817140000001</v>
      </c>
      <c r="D2072">
        <v>1863.2186280000001</v>
      </c>
      <c r="E2072">
        <v>1878.3360600000001</v>
      </c>
      <c r="F2072">
        <v>1878.3360600000001</v>
      </c>
      <c r="G2072">
        <v>4905225892</v>
      </c>
    </row>
    <row r="2073" spans="1:7">
      <c r="A2073" s="1">
        <v>45119</v>
      </c>
      <c r="B2073">
        <v>1878.3220209999999</v>
      </c>
      <c r="C2073">
        <v>1901.1484379999999</v>
      </c>
      <c r="D2073">
        <v>1865.7100829999999</v>
      </c>
      <c r="E2073">
        <v>1872.1137699999999</v>
      </c>
      <c r="F2073">
        <v>1872.1137699999999</v>
      </c>
      <c r="G2073">
        <v>6379007000</v>
      </c>
    </row>
    <row r="2074" spans="1:7">
      <c r="A2074" s="1">
        <v>45120</v>
      </c>
      <c r="B2074">
        <v>1872.040283</v>
      </c>
      <c r="C2074">
        <v>2011.885254</v>
      </c>
      <c r="D2074">
        <v>1864.4960940000001</v>
      </c>
      <c r="E2074">
        <v>2006.511475</v>
      </c>
      <c r="F2074">
        <v>2006.511475</v>
      </c>
      <c r="G2074">
        <v>11114853969</v>
      </c>
    </row>
    <row r="2075" spans="1:7">
      <c r="A2075" s="1">
        <v>45121</v>
      </c>
      <c r="B2075">
        <v>2005.6861570000001</v>
      </c>
      <c r="C2075">
        <v>2026.204956</v>
      </c>
      <c r="D2075">
        <v>1901.361206</v>
      </c>
      <c r="E2075">
        <v>1939.3470460000001</v>
      </c>
      <c r="F2075">
        <v>1939.3470460000001</v>
      </c>
      <c r="G2075">
        <v>10627449471</v>
      </c>
    </row>
    <row r="2076" spans="1:7">
      <c r="A2076" s="1">
        <v>45122</v>
      </c>
      <c r="B2076">
        <v>1939.129639</v>
      </c>
      <c r="C2076">
        <v>1946.0191649999999</v>
      </c>
      <c r="D2076">
        <v>1928.1873780000001</v>
      </c>
      <c r="E2076">
        <v>1931.466553</v>
      </c>
      <c r="F2076">
        <v>1931.466553</v>
      </c>
      <c r="G2076">
        <v>4380084234</v>
      </c>
    </row>
    <row r="2077" spans="1:7">
      <c r="A2077" s="1">
        <v>45123</v>
      </c>
      <c r="B2077">
        <v>1931.6450199999999</v>
      </c>
      <c r="C2077">
        <v>1942.030884</v>
      </c>
      <c r="D2077">
        <v>1917.294067</v>
      </c>
      <c r="E2077">
        <v>1923.681885</v>
      </c>
      <c r="F2077">
        <v>1923.681885</v>
      </c>
      <c r="G2077">
        <v>4329306566</v>
      </c>
    </row>
    <row r="2078" spans="1:7">
      <c r="A2078" s="1">
        <v>45124</v>
      </c>
      <c r="B2078">
        <v>1923.694336</v>
      </c>
      <c r="C2078">
        <v>1936.177612</v>
      </c>
      <c r="D2078">
        <v>1875.120361</v>
      </c>
      <c r="E2078">
        <v>1911.6461179999999</v>
      </c>
      <c r="F2078">
        <v>1911.6461179999999</v>
      </c>
      <c r="G2078">
        <v>6678090758</v>
      </c>
    </row>
    <row r="2079" spans="1:7">
      <c r="A2079" s="1">
        <v>45125</v>
      </c>
      <c r="B2079">
        <v>1911.6970209999999</v>
      </c>
      <c r="C2079">
        <v>1916.468384</v>
      </c>
      <c r="D2079">
        <v>1878.7185059999999</v>
      </c>
      <c r="E2079">
        <v>1897.5992429999999</v>
      </c>
      <c r="F2079">
        <v>1897.5992429999999</v>
      </c>
      <c r="G2079">
        <v>5814708445</v>
      </c>
    </row>
    <row r="2080" spans="1:7">
      <c r="A2080" s="1">
        <v>45126</v>
      </c>
      <c r="B2080">
        <v>1897.797241</v>
      </c>
      <c r="C2080">
        <v>1919.264404</v>
      </c>
      <c r="D2080">
        <v>1883.067139</v>
      </c>
      <c r="E2080">
        <v>1889.0079350000001</v>
      </c>
      <c r="F2080">
        <v>1889.0079350000001</v>
      </c>
      <c r="G2080">
        <v>6018487800</v>
      </c>
    </row>
    <row r="2081" spans="1:7">
      <c r="A2081" s="1">
        <v>45127</v>
      </c>
      <c r="B2081">
        <v>1889.0737300000001</v>
      </c>
      <c r="C2081">
        <v>1919.264404</v>
      </c>
      <c r="D2081">
        <v>1879.734375</v>
      </c>
      <c r="E2081">
        <v>1890.969116</v>
      </c>
      <c r="F2081">
        <v>1890.969116</v>
      </c>
      <c r="G2081">
        <v>7366830684</v>
      </c>
    </row>
    <row r="2082" spans="1:7">
      <c r="A2082" s="1">
        <v>45128</v>
      </c>
      <c r="B2082">
        <v>1891.5812989999999</v>
      </c>
      <c r="C2082">
        <v>1905.3862300000001</v>
      </c>
      <c r="D2082">
        <v>1885.2962649999999</v>
      </c>
      <c r="E2082">
        <v>1892.080078</v>
      </c>
      <c r="F2082">
        <v>1892.080078</v>
      </c>
      <c r="G2082">
        <v>4668158260</v>
      </c>
    </row>
    <row r="2083" spans="1:7">
      <c r="A2083" s="1">
        <v>45129</v>
      </c>
      <c r="B2083">
        <v>1891.955078</v>
      </c>
      <c r="C2083">
        <v>1897.088013</v>
      </c>
      <c r="D2083">
        <v>1855.0927730000001</v>
      </c>
      <c r="E2083">
        <v>1864.9123540000001</v>
      </c>
      <c r="F2083">
        <v>1864.9123540000001</v>
      </c>
      <c r="G2083">
        <v>4101305643</v>
      </c>
    </row>
    <row r="2084" spans="1:7">
      <c r="A2084" s="1">
        <v>45130</v>
      </c>
      <c r="B2084">
        <v>1866.0942379999999</v>
      </c>
      <c r="C2084">
        <v>1904.4832759999999</v>
      </c>
      <c r="D2084">
        <v>1859.5688479999999</v>
      </c>
      <c r="E2084">
        <v>1889.19165</v>
      </c>
      <c r="F2084">
        <v>1889.19165</v>
      </c>
      <c r="G2084">
        <v>4480604100</v>
      </c>
    </row>
    <row r="2085" spans="1:7">
      <c r="A2085" s="1">
        <v>45131</v>
      </c>
      <c r="B2085">
        <v>1888.8095699999999</v>
      </c>
      <c r="C2085">
        <v>1889.7619629999999</v>
      </c>
      <c r="D2085">
        <v>1836.8524170000001</v>
      </c>
      <c r="E2085">
        <v>1850.0020750000001</v>
      </c>
      <c r="F2085">
        <v>1850.0020750000001</v>
      </c>
      <c r="G2085">
        <v>6344373569</v>
      </c>
    </row>
    <row r="2086" spans="1:7">
      <c r="A2086" s="1">
        <v>45132</v>
      </c>
      <c r="B2086">
        <v>1850.0279539999999</v>
      </c>
      <c r="C2086">
        <v>1867.3232419999999</v>
      </c>
      <c r="D2086">
        <v>1845.981567</v>
      </c>
      <c r="E2086">
        <v>1857.741943</v>
      </c>
      <c r="F2086">
        <v>1857.741943</v>
      </c>
      <c r="G2086">
        <v>4163381707</v>
      </c>
    </row>
    <row r="2087" spans="1:7">
      <c r="A2087" s="1">
        <v>45133</v>
      </c>
      <c r="B2087">
        <v>1857.696533</v>
      </c>
      <c r="C2087">
        <v>1886.974121</v>
      </c>
      <c r="D2087">
        <v>1849.4368899999999</v>
      </c>
      <c r="E2087">
        <v>1872.1599120000001</v>
      </c>
      <c r="F2087">
        <v>1872.1599120000001</v>
      </c>
      <c r="G2087">
        <v>5781548155</v>
      </c>
    </row>
    <row r="2088" spans="1:7">
      <c r="A2088" s="1">
        <v>45134</v>
      </c>
      <c r="B2088">
        <v>1872.0863039999999</v>
      </c>
      <c r="C2088">
        <v>1885.591553</v>
      </c>
      <c r="D2088">
        <v>1855.321533</v>
      </c>
      <c r="E2088">
        <v>1860.357178</v>
      </c>
      <c r="F2088">
        <v>1860.357178</v>
      </c>
      <c r="G2088">
        <v>4291339248</v>
      </c>
    </row>
    <row r="2089" spans="1:7">
      <c r="A2089" s="1">
        <v>45135</v>
      </c>
      <c r="B2089">
        <v>1860.7025149999999</v>
      </c>
      <c r="C2089">
        <v>1881.457275</v>
      </c>
      <c r="D2089">
        <v>1857.0489500000001</v>
      </c>
      <c r="E2089">
        <v>1874.7448730000001</v>
      </c>
      <c r="F2089">
        <v>1874.7448730000001</v>
      </c>
      <c r="G2089">
        <v>3800973336</v>
      </c>
    </row>
    <row r="2090" spans="1:7">
      <c r="A2090" s="1">
        <v>45136</v>
      </c>
      <c r="B2090">
        <v>1874.5604249999999</v>
      </c>
      <c r="C2090">
        <v>1885.529297</v>
      </c>
      <c r="D2090">
        <v>1870.333862</v>
      </c>
      <c r="E2090">
        <v>1881.0688479999999</v>
      </c>
      <c r="F2090">
        <v>1881.0688479999999</v>
      </c>
      <c r="G2090">
        <v>2497302218</v>
      </c>
    </row>
    <row r="2091" spans="1:7">
      <c r="A2091" s="1">
        <v>45137</v>
      </c>
      <c r="B2091">
        <v>1880.871582</v>
      </c>
      <c r="C2091">
        <v>1884.1441649999999</v>
      </c>
      <c r="D2091">
        <v>1851.7280270000001</v>
      </c>
      <c r="E2091">
        <v>1861.6437989999999</v>
      </c>
      <c r="F2091">
        <v>1861.6437989999999</v>
      </c>
      <c r="G2091">
        <v>4003005547</v>
      </c>
    </row>
    <row r="2092" spans="1:7">
      <c r="A2092" s="1">
        <v>45138</v>
      </c>
      <c r="B2092">
        <v>1861.755249</v>
      </c>
      <c r="C2092">
        <v>1875.6293949999999</v>
      </c>
      <c r="D2092">
        <v>1851.915405</v>
      </c>
      <c r="E2092">
        <v>1856.1623540000001</v>
      </c>
      <c r="F2092">
        <v>1856.1623540000001</v>
      </c>
      <c r="G2092">
        <v>4391613314</v>
      </c>
    </row>
    <row r="2093" spans="1:7">
      <c r="A2093" s="1">
        <v>45139</v>
      </c>
      <c r="B2093">
        <v>1856.190186</v>
      </c>
      <c r="C2093">
        <v>1873.0299070000001</v>
      </c>
      <c r="D2093">
        <v>1817.9207759999999</v>
      </c>
      <c r="E2093">
        <v>1871.7921140000001</v>
      </c>
      <c r="F2093">
        <v>1871.7921140000001</v>
      </c>
      <c r="G2093">
        <v>7634860636</v>
      </c>
    </row>
    <row r="2094" spans="1:7">
      <c r="A2094" s="1">
        <v>45140</v>
      </c>
      <c r="B2094">
        <v>1873.4681399999999</v>
      </c>
      <c r="C2094">
        <v>1877.511475</v>
      </c>
      <c r="D2094">
        <v>1822.3482670000001</v>
      </c>
      <c r="E2094">
        <v>1839.0897219999999</v>
      </c>
      <c r="F2094">
        <v>1839.0897219999999</v>
      </c>
      <c r="G2094">
        <v>6448512422</v>
      </c>
    </row>
    <row r="2095" spans="1:7">
      <c r="A2095" s="1">
        <v>45141</v>
      </c>
      <c r="B2095">
        <v>1838.8979489999999</v>
      </c>
      <c r="C2095">
        <v>1856.4075929999999</v>
      </c>
      <c r="D2095">
        <v>1825.3477780000001</v>
      </c>
      <c r="E2095">
        <v>1835.136475</v>
      </c>
      <c r="F2095">
        <v>1835.136475</v>
      </c>
      <c r="G2095">
        <v>4710581074</v>
      </c>
    </row>
    <row r="2096" spans="1:7">
      <c r="A2096" s="1">
        <v>45142</v>
      </c>
      <c r="B2096">
        <v>1834.8905030000001</v>
      </c>
      <c r="C2096">
        <v>1847.912231</v>
      </c>
      <c r="D2096">
        <v>1817.413818</v>
      </c>
      <c r="E2096">
        <v>1827.7128909999999</v>
      </c>
      <c r="F2096">
        <v>1827.7128909999999</v>
      </c>
      <c r="G2096">
        <v>4861242484</v>
      </c>
    </row>
    <row r="2097" spans="1:7">
      <c r="A2097" s="1">
        <v>45143</v>
      </c>
      <c r="B2097">
        <v>1827.7985839999999</v>
      </c>
      <c r="C2097">
        <v>1836.4648440000001</v>
      </c>
      <c r="D2097">
        <v>1824.8079829999999</v>
      </c>
      <c r="E2097">
        <v>1834.9879149999999</v>
      </c>
      <c r="F2097">
        <v>1834.9879149999999</v>
      </c>
      <c r="G2097">
        <v>2866049749</v>
      </c>
    </row>
    <row r="2098" spans="1:7">
      <c r="A2098" s="1">
        <v>45144</v>
      </c>
      <c r="B2098">
        <v>1834.8452150000001</v>
      </c>
      <c r="C2098">
        <v>1836.2489009999999</v>
      </c>
      <c r="D2098">
        <v>1824.9866939999999</v>
      </c>
      <c r="E2098">
        <v>1827.4620359999999</v>
      </c>
      <c r="F2098">
        <v>1827.4620359999999</v>
      </c>
      <c r="G2098">
        <v>2963395076</v>
      </c>
    </row>
    <row r="2099" spans="1:7">
      <c r="A2099" s="1">
        <v>45145</v>
      </c>
      <c r="B2099">
        <v>1827.2395019999999</v>
      </c>
      <c r="C2099">
        <v>1842.5225829999999</v>
      </c>
      <c r="D2099">
        <v>1804.7166749999999</v>
      </c>
      <c r="E2099">
        <v>1826.9388429999999</v>
      </c>
      <c r="F2099">
        <v>1826.9388429999999</v>
      </c>
      <c r="G2099">
        <v>5837881974</v>
      </c>
    </row>
    <row r="2100" spans="1:7">
      <c r="A2100" s="1">
        <v>45146</v>
      </c>
      <c r="B2100">
        <v>1826.93103</v>
      </c>
      <c r="C2100">
        <v>1873.847168</v>
      </c>
      <c r="D2100">
        <v>1824.4300539999999</v>
      </c>
      <c r="E2100">
        <v>1855.8073730000001</v>
      </c>
      <c r="F2100">
        <v>1855.8073730000001</v>
      </c>
      <c r="G2100">
        <v>5812855406</v>
      </c>
    </row>
    <row r="2101" spans="1:7">
      <c r="A2101" s="1">
        <v>45147</v>
      </c>
      <c r="B2101">
        <v>1855.779419</v>
      </c>
      <c r="C2101">
        <v>1869.736572</v>
      </c>
      <c r="D2101">
        <v>1845.489746</v>
      </c>
      <c r="E2101">
        <v>1854.297607</v>
      </c>
      <c r="F2101">
        <v>1854.297607</v>
      </c>
      <c r="G2101">
        <v>5870081833</v>
      </c>
    </row>
    <row r="2102" spans="1:7">
      <c r="A2102" s="1">
        <v>45148</v>
      </c>
      <c r="B2102">
        <v>1854.3482670000001</v>
      </c>
      <c r="C2102">
        <v>1863.310913</v>
      </c>
      <c r="D2102">
        <v>1845.4422609999999</v>
      </c>
      <c r="E2102">
        <v>1850.753418</v>
      </c>
      <c r="F2102">
        <v>1850.753418</v>
      </c>
      <c r="G2102">
        <v>3760304518</v>
      </c>
    </row>
    <row r="2103" spans="1:7">
      <c r="A2103" s="1">
        <v>45149</v>
      </c>
      <c r="B2103">
        <v>1850.7416989999999</v>
      </c>
      <c r="C2103">
        <v>1855.0660399999999</v>
      </c>
      <c r="D2103">
        <v>1839.5692140000001</v>
      </c>
      <c r="E2103">
        <v>1847.1243899999999</v>
      </c>
      <c r="F2103">
        <v>1847.1243899999999</v>
      </c>
      <c r="G2103">
        <v>3353025102</v>
      </c>
    </row>
    <row r="2104" spans="1:7">
      <c r="A2104" s="1">
        <v>45150</v>
      </c>
      <c r="B2104">
        <v>1847.1719969999999</v>
      </c>
      <c r="C2104">
        <v>1852.2810059999999</v>
      </c>
      <c r="D2104">
        <v>1845.7192379999999</v>
      </c>
      <c r="E2104">
        <v>1848.889893</v>
      </c>
      <c r="F2104">
        <v>1848.889893</v>
      </c>
      <c r="G2104">
        <v>2291124840</v>
      </c>
    </row>
    <row r="2105" spans="1:7">
      <c r="A2105" s="1">
        <v>45151</v>
      </c>
      <c r="B2105">
        <v>1849.0538329999999</v>
      </c>
      <c r="C2105">
        <v>1859.9163820000001</v>
      </c>
      <c r="D2105">
        <v>1834.8043210000001</v>
      </c>
      <c r="E2105">
        <v>1839.2801509999999</v>
      </c>
      <c r="F2105">
        <v>1839.2801509999999</v>
      </c>
      <c r="G2105">
        <v>3054625661</v>
      </c>
    </row>
    <row r="2106" spans="1:7">
      <c r="A2106" s="1">
        <v>45152</v>
      </c>
      <c r="B2106">
        <v>1839.323486</v>
      </c>
      <c r="C2106">
        <v>1853.8363039999999</v>
      </c>
      <c r="D2106">
        <v>1834.8004149999999</v>
      </c>
      <c r="E2106">
        <v>1844.1857910000001</v>
      </c>
      <c r="F2106">
        <v>1844.1857910000001</v>
      </c>
      <c r="G2106">
        <v>4083364724</v>
      </c>
    </row>
    <row r="2107" spans="1:7">
      <c r="A2107" s="1">
        <v>45153</v>
      </c>
      <c r="B2107">
        <v>1844.1641850000001</v>
      </c>
      <c r="C2107">
        <v>1845.547607</v>
      </c>
      <c r="D2107">
        <v>1816.325073</v>
      </c>
      <c r="E2107">
        <v>1826.9327390000001</v>
      </c>
      <c r="F2107">
        <v>1826.9327390000001</v>
      </c>
      <c r="G2107">
        <v>4483923893</v>
      </c>
    </row>
    <row r="2108" spans="1:7">
      <c r="A2108" s="1">
        <v>45154</v>
      </c>
      <c r="B2108">
        <v>1827.0363769999999</v>
      </c>
      <c r="C2108">
        <v>1829.361206</v>
      </c>
      <c r="D2108">
        <v>1798.9666749999999</v>
      </c>
      <c r="E2108">
        <v>1805.659058</v>
      </c>
      <c r="F2108">
        <v>1805.659058</v>
      </c>
      <c r="G2108">
        <v>4976573383</v>
      </c>
    </row>
    <row r="2109" spans="1:7">
      <c r="A2109" s="1">
        <v>45155</v>
      </c>
      <c r="B2109">
        <v>1805.5673830000001</v>
      </c>
      <c r="C2109">
        <v>1807.7148440000001</v>
      </c>
      <c r="D2109">
        <v>1551.7132570000001</v>
      </c>
      <c r="E2109">
        <v>1684.9334719999999</v>
      </c>
      <c r="F2109">
        <v>1684.9334719999999</v>
      </c>
      <c r="G2109">
        <v>14208462072</v>
      </c>
    </row>
    <row r="2110" spans="1:7">
      <c r="A2110" s="1">
        <v>45156</v>
      </c>
      <c r="B2110">
        <v>1682.038452</v>
      </c>
      <c r="C2110">
        <v>1698.124268</v>
      </c>
      <c r="D2110">
        <v>1644.930908</v>
      </c>
      <c r="E2110">
        <v>1660.945068</v>
      </c>
      <c r="F2110">
        <v>1660.945068</v>
      </c>
      <c r="G2110">
        <v>9645084584</v>
      </c>
    </row>
    <row r="2111" spans="1:7">
      <c r="A2111" s="1">
        <v>45157</v>
      </c>
      <c r="B2111">
        <v>1660.8443600000001</v>
      </c>
      <c r="C2111">
        <v>1693.228149</v>
      </c>
      <c r="D2111">
        <v>1654.0758060000001</v>
      </c>
      <c r="E2111">
        <v>1669.4719239999999</v>
      </c>
      <c r="F2111">
        <v>1669.4719239999999</v>
      </c>
      <c r="G2111">
        <v>4871231360</v>
      </c>
    </row>
    <row r="2112" spans="1:7">
      <c r="A2112" s="1">
        <v>45158</v>
      </c>
      <c r="B2112">
        <v>1669.587769</v>
      </c>
      <c r="C2112">
        <v>1692.3287350000001</v>
      </c>
      <c r="D2112">
        <v>1662.9014890000001</v>
      </c>
      <c r="E2112">
        <v>1684.8520510000001</v>
      </c>
      <c r="F2112">
        <v>1684.8520510000001</v>
      </c>
      <c r="G2112">
        <v>4105056995</v>
      </c>
    </row>
    <row r="2113" spans="1:7">
      <c r="A2113" s="1">
        <v>45159</v>
      </c>
      <c r="B2113">
        <v>1685.0223390000001</v>
      </c>
      <c r="C2113">
        <v>1685.0826420000001</v>
      </c>
      <c r="D2113">
        <v>1651.9598390000001</v>
      </c>
      <c r="E2113">
        <v>1667.269043</v>
      </c>
      <c r="F2113">
        <v>1667.269043</v>
      </c>
      <c r="G2113">
        <v>5077248383</v>
      </c>
    </row>
    <row r="2114" spans="1:7">
      <c r="A2114" s="1">
        <v>45160</v>
      </c>
      <c r="B2114">
        <v>1667.279297</v>
      </c>
      <c r="C2114">
        <v>1668.638672</v>
      </c>
      <c r="D2114">
        <v>1596.384033</v>
      </c>
      <c r="E2114">
        <v>1633.892578</v>
      </c>
      <c r="F2114">
        <v>1633.892578</v>
      </c>
      <c r="G2114">
        <v>7244623133</v>
      </c>
    </row>
    <row r="2115" spans="1:7">
      <c r="A2115" s="1">
        <v>45161</v>
      </c>
      <c r="B2115">
        <v>1634.4017329999999</v>
      </c>
      <c r="C2115">
        <v>1696.5939940000001</v>
      </c>
      <c r="D2115">
        <v>1629.5810550000001</v>
      </c>
      <c r="E2115">
        <v>1679.274414</v>
      </c>
      <c r="F2115">
        <v>1679.274414</v>
      </c>
      <c r="G2115">
        <v>7191868448</v>
      </c>
    </row>
    <row r="2116" spans="1:7">
      <c r="A2116" s="1">
        <v>45162</v>
      </c>
      <c r="B2116">
        <v>1679.2482910000001</v>
      </c>
      <c r="C2116">
        <v>1682.489746</v>
      </c>
      <c r="D2116">
        <v>1641.6270750000001</v>
      </c>
      <c r="E2116">
        <v>1659.9445800000001</v>
      </c>
      <c r="F2116">
        <v>1659.9445800000001</v>
      </c>
      <c r="G2116">
        <v>5104531920</v>
      </c>
    </row>
    <row r="2117" spans="1:7">
      <c r="A2117" s="1">
        <v>45163</v>
      </c>
      <c r="B2117">
        <v>1660.2698969999999</v>
      </c>
      <c r="C2117">
        <v>1671.970703</v>
      </c>
      <c r="D2117">
        <v>1635.9674070000001</v>
      </c>
      <c r="E2117">
        <v>1652.9350589999999</v>
      </c>
      <c r="F2117">
        <v>1652.9350589999999</v>
      </c>
      <c r="G2117">
        <v>5396997823</v>
      </c>
    </row>
    <row r="2118" spans="1:7">
      <c r="A2118" s="1">
        <v>45164</v>
      </c>
      <c r="B2118">
        <v>1652.927246</v>
      </c>
      <c r="C2118">
        <v>1654.7777100000001</v>
      </c>
      <c r="D2118">
        <v>1643.7126459999999</v>
      </c>
      <c r="E2118">
        <v>1646.306763</v>
      </c>
      <c r="F2118">
        <v>1646.306763</v>
      </c>
      <c r="G2118">
        <v>2423247747</v>
      </c>
    </row>
    <row r="2119" spans="1:7">
      <c r="A2119" s="1">
        <v>45165</v>
      </c>
      <c r="B2119">
        <v>1646.2719729999999</v>
      </c>
      <c r="C2119">
        <v>1659.2670900000001</v>
      </c>
      <c r="D2119">
        <v>1645.902832</v>
      </c>
      <c r="E2119">
        <v>1657.513062</v>
      </c>
      <c r="F2119">
        <v>1657.513062</v>
      </c>
      <c r="G2119">
        <v>2624065031</v>
      </c>
    </row>
    <row r="2120" spans="1:7">
      <c r="A2120" s="1">
        <v>45166</v>
      </c>
      <c r="B2120">
        <v>1657.4398189999999</v>
      </c>
      <c r="C2120">
        <v>1659.3287350000001</v>
      </c>
      <c r="D2120">
        <v>1627.4467770000001</v>
      </c>
      <c r="E2120">
        <v>1652.4573969999999</v>
      </c>
      <c r="F2120">
        <v>1652.4573969999999</v>
      </c>
      <c r="G2120">
        <v>4855588534</v>
      </c>
    </row>
    <row r="2121" spans="1:7">
      <c r="A2121" s="1">
        <v>45167</v>
      </c>
      <c r="B2121">
        <v>1652.2741699999999</v>
      </c>
      <c r="C2121">
        <v>1742.6373289999999</v>
      </c>
      <c r="D2121">
        <v>1639.576172</v>
      </c>
      <c r="E2121">
        <v>1729.7257079999999</v>
      </c>
      <c r="F2121">
        <v>1729.7257079999999</v>
      </c>
      <c r="G2121">
        <v>11304916729</v>
      </c>
    </row>
    <row r="2122" spans="1:7">
      <c r="A2122" s="1">
        <v>45168</v>
      </c>
      <c r="B2122">
        <v>1729.6766359999999</v>
      </c>
      <c r="C2122">
        <v>1730.564697</v>
      </c>
      <c r="D2122">
        <v>1697.147217</v>
      </c>
      <c r="E2122">
        <v>1705.112183</v>
      </c>
      <c r="F2122">
        <v>1705.112183</v>
      </c>
      <c r="G2122">
        <v>5023904190</v>
      </c>
    </row>
    <row r="2123" spans="1:7">
      <c r="A2123" s="1">
        <v>45169</v>
      </c>
      <c r="B2123">
        <v>1705.3645019999999</v>
      </c>
      <c r="C2123">
        <v>1720.0119629999999</v>
      </c>
      <c r="D2123">
        <v>1634.850952</v>
      </c>
      <c r="E2123">
        <v>1645.6391599999999</v>
      </c>
      <c r="F2123">
        <v>1645.6391599999999</v>
      </c>
      <c r="G2123">
        <v>6593153505</v>
      </c>
    </row>
    <row r="2124" spans="1:7">
      <c r="A2124" s="1">
        <v>45170</v>
      </c>
      <c r="B2124">
        <v>1645.5812989999999</v>
      </c>
      <c r="C2124">
        <v>1653.5317379999999</v>
      </c>
      <c r="D2124">
        <v>1603.0341800000001</v>
      </c>
      <c r="E2124">
        <v>1628.491211</v>
      </c>
      <c r="F2124">
        <v>1628.491211</v>
      </c>
      <c r="G2124">
        <v>6104510092</v>
      </c>
    </row>
    <row r="2125" spans="1:7">
      <c r="A2125" s="1">
        <v>45171</v>
      </c>
      <c r="B2125">
        <v>1628.559692</v>
      </c>
      <c r="C2125">
        <v>1644.0306399999999</v>
      </c>
      <c r="D2125">
        <v>1627.9760739999999</v>
      </c>
      <c r="E2125">
        <v>1637.0253909999999</v>
      </c>
      <c r="F2125">
        <v>1637.0253909999999</v>
      </c>
      <c r="G2125">
        <v>2943590996</v>
      </c>
    </row>
    <row r="2126" spans="1:7">
      <c r="A2126" s="1">
        <v>45172</v>
      </c>
      <c r="B2126">
        <v>1637.0435789999999</v>
      </c>
      <c r="C2126">
        <v>1645.6451420000001</v>
      </c>
      <c r="D2126">
        <v>1626.0892329999999</v>
      </c>
      <c r="E2126">
        <v>1636.1176760000001</v>
      </c>
      <c r="F2126">
        <v>1636.1176760000001</v>
      </c>
      <c r="G2126">
        <v>3151878318</v>
      </c>
    </row>
    <row r="2127" spans="1:7">
      <c r="A2127" s="1">
        <v>45173</v>
      </c>
      <c r="B2127">
        <v>1635.724731</v>
      </c>
      <c r="C2127">
        <v>1642.653198</v>
      </c>
      <c r="D2127">
        <v>1618.523682</v>
      </c>
      <c r="E2127">
        <v>1629.6552730000001</v>
      </c>
      <c r="F2127">
        <v>1629.6552730000001</v>
      </c>
      <c r="G2127">
        <v>3887968912</v>
      </c>
    </row>
    <row r="2128" spans="1:7">
      <c r="A2128" s="1">
        <v>45174</v>
      </c>
      <c r="B2128">
        <v>1629.9110109999999</v>
      </c>
      <c r="C2128">
        <v>1645.9483640000001</v>
      </c>
      <c r="D2128">
        <v>1610.1412350000001</v>
      </c>
      <c r="E2128">
        <v>1633.6293949999999</v>
      </c>
      <c r="F2128">
        <v>1633.6293949999999</v>
      </c>
      <c r="G2128">
        <v>4417491902</v>
      </c>
    </row>
    <row r="2129" spans="1:7">
      <c r="A2129" s="1">
        <v>45175</v>
      </c>
      <c r="B2129">
        <v>1633.9121090000001</v>
      </c>
      <c r="C2129">
        <v>1656.9327390000001</v>
      </c>
      <c r="D2129">
        <v>1611.1477050000001</v>
      </c>
      <c r="E2129">
        <v>1632.2523189999999</v>
      </c>
      <c r="F2129">
        <v>1632.2523189999999</v>
      </c>
      <c r="G2129">
        <v>4987397046</v>
      </c>
    </row>
    <row r="2130" spans="1:7">
      <c r="A2130" s="1">
        <v>45176</v>
      </c>
      <c r="B2130">
        <v>1632.262817</v>
      </c>
      <c r="C2130">
        <v>1657.303711</v>
      </c>
      <c r="D2130">
        <v>1623.2204589999999</v>
      </c>
      <c r="E2130">
        <v>1647.5982670000001</v>
      </c>
      <c r="F2130">
        <v>1647.5982670000001</v>
      </c>
      <c r="G2130">
        <v>4907290296</v>
      </c>
    </row>
    <row r="2131" spans="1:7">
      <c r="A2131" s="1">
        <v>45177</v>
      </c>
      <c r="B2131">
        <v>1647.8076169999999</v>
      </c>
      <c r="C2131">
        <v>1657.1363530000001</v>
      </c>
      <c r="D2131">
        <v>1617.796509</v>
      </c>
      <c r="E2131">
        <v>1636.137817</v>
      </c>
      <c r="F2131">
        <v>1636.137817</v>
      </c>
      <c r="G2131">
        <v>4598495496</v>
      </c>
    </row>
    <row r="2132" spans="1:7">
      <c r="A2132" s="1">
        <v>45178</v>
      </c>
      <c r="B2132">
        <v>1636.0504149999999</v>
      </c>
      <c r="C2132">
        <v>1636.8707280000001</v>
      </c>
      <c r="D2132">
        <v>1629.660889</v>
      </c>
      <c r="E2132">
        <v>1635.1623540000001</v>
      </c>
      <c r="F2132">
        <v>1635.1623540000001</v>
      </c>
      <c r="G2132">
        <v>2081625742</v>
      </c>
    </row>
    <row r="2133" spans="1:7">
      <c r="A2133" s="1">
        <v>45179</v>
      </c>
      <c r="B2133">
        <v>1635.2116699999999</v>
      </c>
      <c r="C2133">
        <v>1635.4331050000001</v>
      </c>
      <c r="D2133">
        <v>1604.0405270000001</v>
      </c>
      <c r="E2133">
        <v>1616.828857</v>
      </c>
      <c r="F2133">
        <v>1616.828857</v>
      </c>
      <c r="G2133">
        <v>4339499949</v>
      </c>
    </row>
    <row r="2134" spans="1:7">
      <c r="A2134" s="1">
        <v>45180</v>
      </c>
      <c r="B2134">
        <v>1616.769775</v>
      </c>
      <c r="C2134">
        <v>1618.3057859999999</v>
      </c>
      <c r="D2134">
        <v>1533.4267580000001</v>
      </c>
      <c r="E2134">
        <v>1551.6376949999999</v>
      </c>
      <c r="F2134">
        <v>1551.6376949999999</v>
      </c>
      <c r="G2134">
        <v>7693700923</v>
      </c>
    </row>
    <row r="2135" spans="1:7">
      <c r="A2135" s="1">
        <v>45181</v>
      </c>
      <c r="B2135">
        <v>1551.497803</v>
      </c>
      <c r="C2135">
        <v>1619.114014</v>
      </c>
      <c r="D2135">
        <v>1549.493774</v>
      </c>
      <c r="E2135">
        <v>1592.429443</v>
      </c>
      <c r="F2135">
        <v>1592.429443</v>
      </c>
      <c r="G2135">
        <v>6813819740</v>
      </c>
    </row>
    <row r="2136" spans="1:7">
      <c r="A2136" s="1">
        <v>45182</v>
      </c>
      <c r="B2136">
        <v>1592.8923339999999</v>
      </c>
      <c r="C2136">
        <v>1615.050293</v>
      </c>
      <c r="D2136">
        <v>1582.217529</v>
      </c>
      <c r="E2136">
        <v>1607.988525</v>
      </c>
      <c r="F2136">
        <v>1607.988525</v>
      </c>
      <c r="G2136">
        <v>4979469106</v>
      </c>
    </row>
    <row r="2137" spans="1:7">
      <c r="A2137" s="1">
        <v>45183</v>
      </c>
      <c r="B2137">
        <v>1608.031616</v>
      </c>
      <c r="C2137">
        <v>1640.5227050000001</v>
      </c>
      <c r="D2137">
        <v>1607.7353519999999</v>
      </c>
      <c r="E2137">
        <v>1626.974365</v>
      </c>
      <c r="F2137">
        <v>1626.974365</v>
      </c>
      <c r="G2137">
        <v>5538958553</v>
      </c>
    </row>
    <row r="2138" spans="1:7">
      <c r="A2138" s="1">
        <v>45184</v>
      </c>
      <c r="B2138">
        <v>1626.8701169999999</v>
      </c>
      <c r="C2138">
        <v>1652.113159</v>
      </c>
      <c r="D2138">
        <v>1613.2486570000001</v>
      </c>
      <c r="E2138">
        <v>1641.6403809999999</v>
      </c>
      <c r="F2138">
        <v>1641.6403809999999</v>
      </c>
      <c r="G2138">
        <v>4348584771</v>
      </c>
    </row>
    <row r="2139" spans="1:7">
      <c r="A2139" s="1">
        <v>45185</v>
      </c>
      <c r="B2139">
        <v>1641.4464109999999</v>
      </c>
      <c r="C2139">
        <v>1649.9886469999999</v>
      </c>
      <c r="D2139">
        <v>1632.5778809999999</v>
      </c>
      <c r="E2139">
        <v>1635.2216800000001</v>
      </c>
      <c r="F2139">
        <v>1635.2216800000001</v>
      </c>
      <c r="G2139">
        <v>2819575929</v>
      </c>
    </row>
    <row r="2140" spans="1:7">
      <c r="A2140" s="1">
        <v>45186</v>
      </c>
      <c r="B2140">
        <v>1635.2010499999999</v>
      </c>
      <c r="C2140">
        <v>1635.512939</v>
      </c>
      <c r="D2140">
        <v>1616.779297</v>
      </c>
      <c r="E2140">
        <v>1622.8967290000001</v>
      </c>
      <c r="F2140">
        <v>1622.8967290000001</v>
      </c>
      <c r="G2140">
        <v>3032716258</v>
      </c>
    </row>
    <row r="2141" spans="1:7">
      <c r="A2141" s="1">
        <v>45187</v>
      </c>
      <c r="B2141">
        <v>1623.081909</v>
      </c>
      <c r="C2141">
        <v>1669.0153809999999</v>
      </c>
      <c r="D2141">
        <v>1609.9573969999999</v>
      </c>
      <c r="E2141">
        <v>1637.3470460000001</v>
      </c>
      <c r="F2141">
        <v>1637.3470460000001</v>
      </c>
      <c r="G2141">
        <v>5916674789</v>
      </c>
    </row>
    <row r="2142" spans="1:7">
      <c r="A2142" s="1">
        <v>45188</v>
      </c>
      <c r="B2142">
        <v>1637.3120120000001</v>
      </c>
      <c r="C2142">
        <v>1659.5317379999999</v>
      </c>
      <c r="D2142">
        <v>1628.4132079999999</v>
      </c>
      <c r="E2142">
        <v>1643.544678</v>
      </c>
      <c r="F2142">
        <v>1643.544678</v>
      </c>
      <c r="G2142">
        <v>4405868861</v>
      </c>
    </row>
    <row r="2143" spans="1:7">
      <c r="A2143" s="1">
        <v>45189</v>
      </c>
      <c r="B2143">
        <v>1643.495361</v>
      </c>
      <c r="C2143">
        <v>1649.6191409999999</v>
      </c>
      <c r="D2143">
        <v>1610.4207759999999</v>
      </c>
      <c r="E2143">
        <v>1622.890625</v>
      </c>
      <c r="F2143">
        <v>1622.890625</v>
      </c>
      <c r="G2143">
        <v>5156431986</v>
      </c>
    </row>
    <row r="2144" spans="1:7">
      <c r="A2144" s="1">
        <v>45190</v>
      </c>
      <c r="B2144">
        <v>1622.591797</v>
      </c>
      <c r="C2144">
        <v>1625.2045900000001</v>
      </c>
      <c r="D2144">
        <v>1573.3057859999999</v>
      </c>
      <c r="E2144">
        <v>1584.3070070000001</v>
      </c>
      <c r="F2144">
        <v>1584.3070070000001</v>
      </c>
      <c r="G2144">
        <v>5191732312</v>
      </c>
    </row>
    <row r="2145" spans="1:7">
      <c r="A2145" s="1">
        <v>45191</v>
      </c>
      <c r="B2145">
        <v>1584.002563</v>
      </c>
      <c r="C2145">
        <v>1601.53772</v>
      </c>
      <c r="D2145">
        <v>1579.101318</v>
      </c>
      <c r="E2145">
        <v>1593.268311</v>
      </c>
      <c r="F2145">
        <v>1593.268311</v>
      </c>
      <c r="G2145">
        <v>3460791634</v>
      </c>
    </row>
    <row r="2146" spans="1:7">
      <c r="A2146" s="1">
        <v>45192</v>
      </c>
      <c r="B2146">
        <v>1593.213135</v>
      </c>
      <c r="C2146">
        <v>1598.0017089999999</v>
      </c>
      <c r="D2146">
        <v>1588.3289789999999</v>
      </c>
      <c r="E2146">
        <v>1593.857788</v>
      </c>
      <c r="F2146">
        <v>1593.857788</v>
      </c>
      <c r="G2146">
        <v>2101436678</v>
      </c>
    </row>
    <row r="2147" spans="1:7">
      <c r="A2147" s="1">
        <v>45193</v>
      </c>
      <c r="B2147">
        <v>1593.8256839999999</v>
      </c>
      <c r="C2147">
        <v>1600.207275</v>
      </c>
      <c r="D2147">
        <v>1576.7833250000001</v>
      </c>
      <c r="E2147">
        <v>1580.853394</v>
      </c>
      <c r="F2147">
        <v>1580.853394</v>
      </c>
      <c r="G2147">
        <v>3086456944</v>
      </c>
    </row>
    <row r="2148" spans="1:7">
      <c r="A2148" s="1">
        <v>45194</v>
      </c>
      <c r="B2148">
        <v>1580.747437</v>
      </c>
      <c r="C2148">
        <v>1595.844116</v>
      </c>
      <c r="D2148">
        <v>1565.025513</v>
      </c>
      <c r="E2148">
        <v>1588.322876</v>
      </c>
      <c r="F2148">
        <v>1588.322876</v>
      </c>
      <c r="G2148">
        <v>4394930984</v>
      </c>
    </row>
    <row r="2149" spans="1:7">
      <c r="A2149" s="1">
        <v>45195</v>
      </c>
      <c r="B2149">
        <v>1588.023193</v>
      </c>
      <c r="C2149">
        <v>1598.0977780000001</v>
      </c>
      <c r="D2149">
        <v>1580.1655270000001</v>
      </c>
      <c r="E2149">
        <v>1593.417236</v>
      </c>
      <c r="F2149">
        <v>1593.417236</v>
      </c>
      <c r="G2149">
        <v>3544861160</v>
      </c>
    </row>
    <row r="2150" spans="1:7">
      <c r="A2150" s="1">
        <v>45196</v>
      </c>
      <c r="B2150">
        <v>1593.1082759999999</v>
      </c>
      <c r="C2150">
        <v>1631.9107670000001</v>
      </c>
      <c r="D2150">
        <v>1585.3688959999999</v>
      </c>
      <c r="E2150">
        <v>1597.491211</v>
      </c>
      <c r="F2150">
        <v>1597.491211</v>
      </c>
      <c r="G2150">
        <v>5533036096</v>
      </c>
    </row>
    <row r="2151" spans="1:7">
      <c r="A2151" s="1">
        <v>45197</v>
      </c>
      <c r="B2151">
        <v>1597.6719969999999</v>
      </c>
      <c r="C2151">
        <v>1666.0241699999999</v>
      </c>
      <c r="D2151">
        <v>1597.294678</v>
      </c>
      <c r="E2151">
        <v>1652.8826899999999</v>
      </c>
      <c r="F2151">
        <v>1652.8826899999999</v>
      </c>
      <c r="G2151">
        <v>6658092168</v>
      </c>
    </row>
    <row r="2152" spans="1:7">
      <c r="A2152" s="1">
        <v>45198</v>
      </c>
      <c r="B2152">
        <v>1652.9998780000001</v>
      </c>
      <c r="C2152">
        <v>1687.28125</v>
      </c>
      <c r="D2152">
        <v>1648.6564940000001</v>
      </c>
      <c r="E2152">
        <v>1667.9438479999999</v>
      </c>
      <c r="F2152">
        <v>1667.9438479999999</v>
      </c>
      <c r="G2152">
        <v>5529687537</v>
      </c>
    </row>
    <row r="2153" spans="1:7">
      <c r="A2153" s="1">
        <v>45199</v>
      </c>
      <c r="B2153">
        <v>1667.8344729999999</v>
      </c>
      <c r="C2153">
        <v>1692.5311280000001</v>
      </c>
      <c r="D2153">
        <v>1666.5638429999999</v>
      </c>
      <c r="E2153">
        <v>1671.161865</v>
      </c>
      <c r="F2153">
        <v>1671.161865</v>
      </c>
      <c r="G2153">
        <v>3155292192</v>
      </c>
    </row>
    <row r="2154" spans="1:7">
      <c r="A2154" s="1">
        <v>45200</v>
      </c>
      <c r="B2154">
        <v>1671.161499</v>
      </c>
      <c r="C2154">
        <v>1750.595703</v>
      </c>
      <c r="D2154">
        <v>1670.0821530000001</v>
      </c>
      <c r="E2154">
        <v>1733.8104249999999</v>
      </c>
      <c r="F2154">
        <v>1733.8104249999999</v>
      </c>
      <c r="G2154">
        <v>5054880180</v>
      </c>
    </row>
    <row r="2155" spans="1:7">
      <c r="A2155" s="1">
        <v>45201</v>
      </c>
      <c r="B2155">
        <v>1732.984009</v>
      </c>
      <c r="C2155">
        <v>1743.5635990000001</v>
      </c>
      <c r="D2155">
        <v>1646.0776370000001</v>
      </c>
      <c r="E2155">
        <v>1663.627563</v>
      </c>
      <c r="F2155">
        <v>1663.627563</v>
      </c>
      <c r="G2155">
        <v>8420552922</v>
      </c>
    </row>
    <row r="2156" spans="1:7">
      <c r="A2156" s="1">
        <v>45202</v>
      </c>
      <c r="B2156">
        <v>1662.887207</v>
      </c>
      <c r="C2156">
        <v>1670.356323</v>
      </c>
      <c r="D2156">
        <v>1644.4964600000001</v>
      </c>
      <c r="E2156">
        <v>1656.685669</v>
      </c>
      <c r="F2156">
        <v>1656.685669</v>
      </c>
      <c r="G2156">
        <v>4742827302</v>
      </c>
    </row>
    <row r="2157" spans="1:7">
      <c r="A2157" s="1">
        <v>45203</v>
      </c>
      <c r="B2157">
        <v>1656.735962</v>
      </c>
      <c r="C2157">
        <v>1657.2535399999999</v>
      </c>
      <c r="D2157">
        <v>1629.4266359999999</v>
      </c>
      <c r="E2157">
        <v>1647.838135</v>
      </c>
      <c r="F2157">
        <v>1647.838135</v>
      </c>
      <c r="G2157">
        <v>5127524863</v>
      </c>
    </row>
    <row r="2158" spans="1:7">
      <c r="A2158" s="1">
        <v>45204</v>
      </c>
      <c r="B2158">
        <v>1647.7882079999999</v>
      </c>
      <c r="C2158">
        <v>1654.3790280000001</v>
      </c>
      <c r="D2158">
        <v>1609.849976</v>
      </c>
      <c r="E2158">
        <v>1611.4764399999999</v>
      </c>
      <c r="F2158">
        <v>1611.4764399999999</v>
      </c>
      <c r="G2158">
        <v>5403759057</v>
      </c>
    </row>
    <row r="2159" spans="1:7">
      <c r="A2159" s="1">
        <v>45205</v>
      </c>
      <c r="B2159">
        <v>1611.3657229999999</v>
      </c>
      <c r="C2159">
        <v>1659.6098629999999</v>
      </c>
      <c r="D2159">
        <v>1611.3657229999999</v>
      </c>
      <c r="E2159">
        <v>1645.831543</v>
      </c>
      <c r="F2159">
        <v>1645.831543</v>
      </c>
      <c r="G2159">
        <v>4941208729</v>
      </c>
    </row>
    <row r="2160" spans="1:7">
      <c r="A2160" s="1">
        <v>45206</v>
      </c>
      <c r="B2160">
        <v>1645.810913</v>
      </c>
      <c r="C2160">
        <v>1648.183716</v>
      </c>
      <c r="D2160">
        <v>1631.158203</v>
      </c>
      <c r="E2160">
        <v>1634.5112300000001</v>
      </c>
      <c r="F2160">
        <v>1634.5112300000001</v>
      </c>
      <c r="G2160">
        <v>2578994988</v>
      </c>
    </row>
    <row r="2161" spans="1:7">
      <c r="A2161" s="1">
        <v>45207</v>
      </c>
      <c r="B2161">
        <v>1634.6573490000001</v>
      </c>
      <c r="C2161">
        <v>1641.1823730000001</v>
      </c>
      <c r="D2161">
        <v>1618.1892089999999</v>
      </c>
      <c r="E2161">
        <v>1633.5485839999999</v>
      </c>
      <c r="F2161">
        <v>1633.5485839999999</v>
      </c>
      <c r="G2161">
        <v>3315554175</v>
      </c>
    </row>
    <row r="2162" spans="1:7">
      <c r="A2162" s="1">
        <v>45208</v>
      </c>
      <c r="B2162">
        <v>1633.4548339999999</v>
      </c>
      <c r="C2162">
        <v>1635.447876</v>
      </c>
      <c r="D2162">
        <v>1553.0069579999999</v>
      </c>
      <c r="E2162">
        <v>1579.8066409999999</v>
      </c>
      <c r="F2162">
        <v>1579.8066409999999</v>
      </c>
      <c r="G2162">
        <v>7020801716</v>
      </c>
    </row>
    <row r="2163" spans="1:7">
      <c r="A2163" s="1">
        <v>45209</v>
      </c>
      <c r="B2163">
        <v>1580.112061</v>
      </c>
      <c r="C2163">
        <v>1593.7413329999999</v>
      </c>
      <c r="D2163">
        <v>1553.0317379999999</v>
      </c>
      <c r="E2163">
        <v>1567.713013</v>
      </c>
      <c r="F2163">
        <v>1567.713013</v>
      </c>
      <c r="G2163">
        <v>5254966125</v>
      </c>
    </row>
    <row r="2164" spans="1:7">
      <c r="A2164" s="1">
        <v>45210</v>
      </c>
      <c r="B2164">
        <v>1567.6807859999999</v>
      </c>
      <c r="C2164">
        <v>1578.2235109999999</v>
      </c>
      <c r="D2164">
        <v>1548.9804690000001</v>
      </c>
      <c r="E2164">
        <v>1566.2547609999999</v>
      </c>
      <c r="F2164">
        <v>1566.2547609999999</v>
      </c>
      <c r="G2164">
        <v>5416504273</v>
      </c>
    </row>
    <row r="2165" spans="1:7">
      <c r="A2165" s="1">
        <v>45211</v>
      </c>
      <c r="B2165">
        <v>1566.355957</v>
      </c>
      <c r="C2165">
        <v>1566.8781739999999</v>
      </c>
      <c r="D2165">
        <v>1523.2375489999999</v>
      </c>
      <c r="E2165">
        <v>1539.612427</v>
      </c>
      <c r="F2165">
        <v>1539.612427</v>
      </c>
      <c r="G2165">
        <v>5003930677</v>
      </c>
    </row>
    <row r="2166" spans="1:7">
      <c r="A2166" s="1">
        <v>45212</v>
      </c>
      <c r="B2166">
        <v>1539.432861</v>
      </c>
      <c r="C2166">
        <v>1571.7506100000001</v>
      </c>
      <c r="D2166">
        <v>1537.921143</v>
      </c>
      <c r="E2166">
        <v>1552.0894780000001</v>
      </c>
      <c r="F2166">
        <v>1552.0894780000001</v>
      </c>
      <c r="G2166">
        <v>4575141511</v>
      </c>
    </row>
    <row r="2167" spans="1:7">
      <c r="A2167" s="1">
        <v>45213</v>
      </c>
      <c r="B2167">
        <v>1552.263794</v>
      </c>
      <c r="C2167">
        <v>1560.325073</v>
      </c>
      <c r="D2167">
        <v>1545.7387699999999</v>
      </c>
      <c r="E2167">
        <v>1555.256836</v>
      </c>
      <c r="F2167">
        <v>1555.256836</v>
      </c>
      <c r="G2167">
        <v>2429214718</v>
      </c>
    </row>
    <row r="2168" spans="1:7">
      <c r="A2168" s="1">
        <v>45214</v>
      </c>
      <c r="B2168">
        <v>1555.0760499999999</v>
      </c>
      <c r="C2168">
        <v>1565.7608640000001</v>
      </c>
      <c r="D2168">
        <v>1550.5545649999999</v>
      </c>
      <c r="E2168">
        <v>1558.0698239999999</v>
      </c>
      <c r="F2168">
        <v>1558.0698239999999</v>
      </c>
      <c r="G2168">
        <v>2923337883</v>
      </c>
    </row>
    <row r="2169" spans="1:7">
      <c r="A2169" s="1">
        <v>45215</v>
      </c>
      <c r="B2169">
        <v>1558.3134769999999</v>
      </c>
      <c r="C2169">
        <v>1628.15625</v>
      </c>
      <c r="D2169">
        <v>1555.989624</v>
      </c>
      <c r="E2169">
        <v>1600.534302</v>
      </c>
      <c r="F2169">
        <v>1600.534302</v>
      </c>
      <c r="G2169">
        <v>8846928526</v>
      </c>
    </row>
    <row r="2170" spans="1:7">
      <c r="A2170" s="1">
        <v>45216</v>
      </c>
      <c r="B2170">
        <v>1600.63562</v>
      </c>
      <c r="C2170">
        <v>1601.294678</v>
      </c>
      <c r="D2170">
        <v>1554.4029539999999</v>
      </c>
      <c r="E2170">
        <v>1565.4395750000001</v>
      </c>
      <c r="F2170">
        <v>1565.4395750000001</v>
      </c>
      <c r="G2170">
        <v>5032686973</v>
      </c>
    </row>
    <row r="2171" spans="1:7">
      <c r="A2171" s="1">
        <v>45217</v>
      </c>
      <c r="B2171">
        <v>1565.3828129999999</v>
      </c>
      <c r="C2171">
        <v>1584.7269289999999</v>
      </c>
      <c r="D2171">
        <v>1556.736328</v>
      </c>
      <c r="E2171">
        <v>1563.7498780000001</v>
      </c>
      <c r="F2171">
        <v>1563.7498780000001</v>
      </c>
      <c r="G2171">
        <v>4354138855</v>
      </c>
    </row>
    <row r="2172" spans="1:7">
      <c r="A2172" s="1">
        <v>45218</v>
      </c>
      <c r="B2172">
        <v>1563.95813</v>
      </c>
      <c r="C2172">
        <v>1573.7376710000001</v>
      </c>
      <c r="D2172">
        <v>1543.5850829999999</v>
      </c>
      <c r="E2172">
        <v>1567.4570309999999</v>
      </c>
      <c r="F2172">
        <v>1567.4570309999999</v>
      </c>
      <c r="G2172">
        <v>5035110867</v>
      </c>
    </row>
    <row r="2173" spans="1:7">
      <c r="A2173" s="1">
        <v>45219</v>
      </c>
      <c r="B2173">
        <v>1567.570923</v>
      </c>
      <c r="C2173">
        <v>1628.609009</v>
      </c>
      <c r="D2173">
        <v>1562.302856</v>
      </c>
      <c r="E2173">
        <v>1604.66687</v>
      </c>
      <c r="F2173">
        <v>1604.66687</v>
      </c>
      <c r="G2173">
        <v>6747486127</v>
      </c>
    </row>
    <row r="2174" spans="1:7">
      <c r="A2174" s="1">
        <v>45220</v>
      </c>
      <c r="B2174">
        <v>1604.8222659999999</v>
      </c>
      <c r="C2174">
        <v>1641.2418210000001</v>
      </c>
      <c r="D2174">
        <v>1593.4479980000001</v>
      </c>
      <c r="E2174">
        <v>1629.304443</v>
      </c>
      <c r="F2174">
        <v>1629.304443</v>
      </c>
      <c r="G2174">
        <v>4212179634</v>
      </c>
    </row>
    <row r="2175" spans="1:7">
      <c r="A2175" s="1">
        <v>45221</v>
      </c>
      <c r="B2175">
        <v>1629.2977289999999</v>
      </c>
      <c r="C2175">
        <v>1667.666626</v>
      </c>
      <c r="D2175">
        <v>1623.984741</v>
      </c>
      <c r="E2175">
        <v>1663.429932</v>
      </c>
      <c r="F2175">
        <v>1663.429932</v>
      </c>
      <c r="G2175">
        <v>5248406817</v>
      </c>
    </row>
    <row r="2176" spans="1:7">
      <c r="A2176" s="1">
        <v>45222</v>
      </c>
      <c r="B2176">
        <v>1674.8492429999999</v>
      </c>
      <c r="C2176">
        <v>1794.0704350000001</v>
      </c>
      <c r="D2176">
        <v>1663.4479980000001</v>
      </c>
      <c r="E2176">
        <v>1765.3826899999999</v>
      </c>
      <c r="F2176">
        <v>1765.3826899999999</v>
      </c>
      <c r="G2176">
        <v>14362295879</v>
      </c>
    </row>
    <row r="2177" spans="1:7">
      <c r="A2177" s="1">
        <v>45223</v>
      </c>
      <c r="B2177">
        <v>1766.0146480000001</v>
      </c>
      <c r="C2177">
        <v>1852.684448</v>
      </c>
      <c r="D2177">
        <v>1758.690063</v>
      </c>
      <c r="E2177">
        <v>1784.4375</v>
      </c>
      <c r="F2177">
        <v>1784.4375</v>
      </c>
      <c r="G2177">
        <v>15888690475</v>
      </c>
    </row>
    <row r="2178" spans="1:7">
      <c r="A2178" s="1">
        <v>45224</v>
      </c>
      <c r="B2178">
        <v>1784.905029</v>
      </c>
      <c r="C2178">
        <v>1814.484741</v>
      </c>
      <c r="D2178">
        <v>1762.147095</v>
      </c>
      <c r="E2178">
        <v>1787.3975829999999</v>
      </c>
      <c r="F2178">
        <v>1787.3975829999999</v>
      </c>
      <c r="G2178">
        <v>9439066475</v>
      </c>
    </row>
    <row r="2179" spans="1:7">
      <c r="A2179" s="1">
        <v>45225</v>
      </c>
      <c r="B2179">
        <v>1787.4819339999999</v>
      </c>
      <c r="C2179">
        <v>1865.0952150000001</v>
      </c>
      <c r="D2179">
        <v>1764.013062</v>
      </c>
      <c r="E2179">
        <v>1804.039307</v>
      </c>
      <c r="F2179">
        <v>1804.039307</v>
      </c>
      <c r="G2179">
        <v>11196672635</v>
      </c>
    </row>
    <row r="2180" spans="1:7">
      <c r="A2180" s="1">
        <v>45226</v>
      </c>
      <c r="B2180">
        <v>1803.794922</v>
      </c>
      <c r="C2180">
        <v>1804.1358640000001</v>
      </c>
      <c r="D2180">
        <v>1751.440063</v>
      </c>
      <c r="E2180">
        <v>1780.045288</v>
      </c>
      <c r="F2180">
        <v>1780.045288</v>
      </c>
      <c r="G2180">
        <v>7493399771</v>
      </c>
    </row>
    <row r="2181" spans="1:7">
      <c r="A2181" s="1">
        <v>45227</v>
      </c>
      <c r="B2181">
        <v>1780.0842290000001</v>
      </c>
      <c r="C2181">
        <v>1800.6053469999999</v>
      </c>
      <c r="D2181">
        <v>1773.4366460000001</v>
      </c>
      <c r="E2181">
        <v>1776.618164</v>
      </c>
      <c r="F2181">
        <v>1776.618164</v>
      </c>
      <c r="G2181">
        <v>4226112731</v>
      </c>
    </row>
    <row r="2182" spans="1:7">
      <c r="A2182" s="1">
        <v>45228</v>
      </c>
      <c r="B2182">
        <v>1776.5639650000001</v>
      </c>
      <c r="C2182">
        <v>1810.4886469999999</v>
      </c>
      <c r="D2182">
        <v>1766.0529790000001</v>
      </c>
      <c r="E2182">
        <v>1795.5460210000001</v>
      </c>
      <c r="F2182">
        <v>1795.5460210000001</v>
      </c>
      <c r="G2182">
        <v>4358528382</v>
      </c>
    </row>
    <row r="2183" spans="1:7">
      <c r="A2183" s="1">
        <v>45229</v>
      </c>
      <c r="B2183">
        <v>1795.589111</v>
      </c>
      <c r="C2183">
        <v>1829.2495120000001</v>
      </c>
      <c r="D2183">
        <v>1779.3645019999999</v>
      </c>
      <c r="E2183">
        <v>1810.0886230000001</v>
      </c>
      <c r="F2183">
        <v>1810.0886230000001</v>
      </c>
      <c r="G2183">
        <v>7534051038</v>
      </c>
    </row>
    <row r="2184" spans="1:7">
      <c r="A2184" s="1">
        <v>45230</v>
      </c>
      <c r="B2184">
        <v>1810.131592</v>
      </c>
      <c r="C2184">
        <v>1819.9726559999999</v>
      </c>
      <c r="D2184">
        <v>1784.5676269999999</v>
      </c>
      <c r="E2184">
        <v>1816.4589840000001</v>
      </c>
      <c r="F2184">
        <v>1816.4589840000001</v>
      </c>
      <c r="G2184">
        <v>6477922747</v>
      </c>
    </row>
    <row r="2185" spans="1:7">
      <c r="A2185" s="1">
        <v>45231</v>
      </c>
      <c r="B2185">
        <v>1815.8720699999999</v>
      </c>
      <c r="C2185">
        <v>1858.312866</v>
      </c>
      <c r="D2185">
        <v>1786.4095460000001</v>
      </c>
      <c r="E2185">
        <v>1847.0897219999999</v>
      </c>
      <c r="F2185">
        <v>1847.0897219999999</v>
      </c>
      <c r="G2185">
        <v>10628825648</v>
      </c>
    </row>
    <row r="2186" spans="1:7">
      <c r="A2186" s="1">
        <v>45232</v>
      </c>
      <c r="B2186">
        <v>1847.259888</v>
      </c>
      <c r="C2186">
        <v>1873.88501</v>
      </c>
      <c r="D2186">
        <v>1790.114746</v>
      </c>
      <c r="E2186">
        <v>1800.6209719999999</v>
      </c>
      <c r="F2186">
        <v>1800.6209719999999</v>
      </c>
      <c r="G2186">
        <v>9004197724</v>
      </c>
    </row>
    <row r="2187" spans="1:7">
      <c r="A2187" s="1">
        <v>45233</v>
      </c>
      <c r="B2187">
        <v>1800.916504</v>
      </c>
      <c r="C2187">
        <v>1835.07251</v>
      </c>
      <c r="D2187">
        <v>1779.6354980000001</v>
      </c>
      <c r="E2187">
        <v>1832.7951660000001</v>
      </c>
      <c r="F2187">
        <v>1832.7951660000001</v>
      </c>
      <c r="G2187">
        <v>7622864055</v>
      </c>
    </row>
    <row r="2188" spans="1:7">
      <c r="A2188" s="1">
        <v>45234</v>
      </c>
      <c r="B2188">
        <v>1833.3688959999999</v>
      </c>
      <c r="C2188">
        <v>1867.2613530000001</v>
      </c>
      <c r="D2188">
        <v>1825.736572</v>
      </c>
      <c r="E2188">
        <v>1857.6986079999999</v>
      </c>
      <c r="F2188">
        <v>1857.6986079999999</v>
      </c>
      <c r="G2188">
        <v>4845080427</v>
      </c>
    </row>
    <row r="2189" spans="1:7">
      <c r="A2189" s="1">
        <v>45235</v>
      </c>
      <c r="B2189">
        <v>1857.39563</v>
      </c>
      <c r="C2189">
        <v>1911.608643</v>
      </c>
      <c r="D2189">
        <v>1848.6201169999999</v>
      </c>
      <c r="E2189">
        <v>1894.1577150000001</v>
      </c>
      <c r="F2189">
        <v>1894.1577150000001</v>
      </c>
      <c r="G2189">
        <v>8867152645</v>
      </c>
    </row>
    <row r="2190" spans="1:7">
      <c r="A2190" s="1">
        <v>45236</v>
      </c>
      <c r="B2190">
        <v>1894.0271</v>
      </c>
      <c r="C2190">
        <v>1914.5826420000001</v>
      </c>
      <c r="D2190">
        <v>1871.9730219999999</v>
      </c>
      <c r="E2190">
        <v>1899.8374020000001</v>
      </c>
      <c r="F2190">
        <v>1899.8374020000001</v>
      </c>
      <c r="G2190">
        <v>8104122602</v>
      </c>
    </row>
    <row r="2191" spans="1:7">
      <c r="A2191" s="1">
        <v>45237</v>
      </c>
      <c r="B2191">
        <v>1900.599731</v>
      </c>
      <c r="C2191">
        <v>1907.5614009999999</v>
      </c>
      <c r="D2191">
        <v>1852.790894</v>
      </c>
      <c r="E2191">
        <v>1888.124268</v>
      </c>
      <c r="F2191">
        <v>1888.124268</v>
      </c>
      <c r="G2191">
        <v>9203228152</v>
      </c>
    </row>
    <row r="2192" spans="1:7">
      <c r="A2192" s="1">
        <v>45238</v>
      </c>
      <c r="B2192">
        <v>1887.119019</v>
      </c>
      <c r="C2192">
        <v>1904.5462649999999</v>
      </c>
      <c r="D2192">
        <v>1874.545654</v>
      </c>
      <c r="E2192">
        <v>1889.322388</v>
      </c>
      <c r="F2192">
        <v>1889.322388</v>
      </c>
      <c r="G2192">
        <v>6751627017</v>
      </c>
    </row>
    <row r="2193" spans="1:7">
      <c r="A2193" s="1">
        <v>45239</v>
      </c>
      <c r="B2193">
        <v>1888.940308</v>
      </c>
      <c r="C2193">
        <v>2130.8852539999998</v>
      </c>
      <c r="D2193">
        <v>1884.204346</v>
      </c>
      <c r="E2193">
        <v>2120.5610350000002</v>
      </c>
      <c r="F2193">
        <v>2120.5610350000002</v>
      </c>
      <c r="G2193">
        <v>24709695029</v>
      </c>
    </row>
    <row r="2194" spans="1:7">
      <c r="A2194" s="1">
        <v>45240</v>
      </c>
      <c r="B2194">
        <v>2121.0673830000001</v>
      </c>
      <c r="C2194">
        <v>2134.6914059999999</v>
      </c>
      <c r="D2194">
        <v>2068.1342770000001</v>
      </c>
      <c r="E2194">
        <v>2078.2897950000001</v>
      </c>
      <c r="F2194">
        <v>2078.2897950000001</v>
      </c>
      <c r="G2194">
        <v>14740624457</v>
      </c>
    </row>
    <row r="2195" spans="1:7">
      <c r="A2195" s="1">
        <v>45241</v>
      </c>
      <c r="B2195">
        <v>2078.0583499999998</v>
      </c>
      <c r="C2195">
        <v>2089.530518</v>
      </c>
      <c r="D2195">
        <v>2035.0821530000001</v>
      </c>
      <c r="E2195">
        <v>2052.7138669999999</v>
      </c>
      <c r="F2195">
        <v>2052.7138669999999</v>
      </c>
      <c r="G2195">
        <v>10228351203</v>
      </c>
    </row>
    <row r="2196" spans="1:7">
      <c r="A2196" s="1">
        <v>45242</v>
      </c>
      <c r="B2196">
        <v>2053.1186520000001</v>
      </c>
      <c r="C2196">
        <v>2066.0034179999998</v>
      </c>
      <c r="D2196">
        <v>2019.0280760000001</v>
      </c>
      <c r="E2196">
        <v>2045.1870120000001</v>
      </c>
      <c r="F2196">
        <v>2045.1870120000001</v>
      </c>
      <c r="G2196">
        <v>7951011698</v>
      </c>
    </row>
    <row r="2197" spans="1:7">
      <c r="A2197" s="1">
        <v>45243</v>
      </c>
      <c r="B2197">
        <v>2045.3544919999999</v>
      </c>
      <c r="C2197">
        <v>2116.0107419999999</v>
      </c>
      <c r="D2197">
        <v>2031.9542240000001</v>
      </c>
      <c r="E2197">
        <v>2055.2653810000002</v>
      </c>
      <c r="F2197">
        <v>2055.2653810000002</v>
      </c>
      <c r="G2197">
        <v>14322027970</v>
      </c>
    </row>
    <row r="2198" spans="1:7">
      <c r="A2198" s="1">
        <v>45244</v>
      </c>
      <c r="B2198">
        <v>2054.7653810000002</v>
      </c>
      <c r="C2198">
        <v>2065.0668949999999</v>
      </c>
      <c r="D2198">
        <v>1939.2803960000001</v>
      </c>
      <c r="E2198">
        <v>1979.052612</v>
      </c>
      <c r="F2198">
        <v>1979.052612</v>
      </c>
      <c r="G2198">
        <v>13087862495</v>
      </c>
    </row>
    <row r="2199" spans="1:7">
      <c r="A2199" s="1">
        <v>45245</v>
      </c>
      <c r="B2199">
        <v>1979.4726559999999</v>
      </c>
      <c r="C2199">
        <v>2061.9916990000002</v>
      </c>
      <c r="D2199">
        <v>1968.774658</v>
      </c>
      <c r="E2199">
        <v>2060.4084469999998</v>
      </c>
      <c r="F2199">
        <v>2060.4084469999998</v>
      </c>
      <c r="G2199">
        <v>12626326991</v>
      </c>
    </row>
    <row r="2200" spans="1:7">
      <c r="A2200" s="1">
        <v>45246</v>
      </c>
      <c r="B2200">
        <v>2059.9658199999999</v>
      </c>
      <c r="C2200">
        <v>2088.6623540000001</v>
      </c>
      <c r="D2200">
        <v>1940.5742190000001</v>
      </c>
      <c r="E2200">
        <v>1960.881592</v>
      </c>
      <c r="F2200">
        <v>1960.881592</v>
      </c>
      <c r="G2200">
        <v>14651619483</v>
      </c>
    </row>
    <row r="2201" spans="1:7">
      <c r="A2201" s="1">
        <v>45247</v>
      </c>
      <c r="B2201">
        <v>1961.8675539999999</v>
      </c>
      <c r="C2201">
        <v>1990.0505370000001</v>
      </c>
      <c r="D2201">
        <v>1910.4454350000001</v>
      </c>
      <c r="E2201">
        <v>1961.2807620000001</v>
      </c>
      <c r="F2201">
        <v>1961.2807620000001</v>
      </c>
      <c r="G2201">
        <v>11881648738</v>
      </c>
    </row>
    <row r="2202" spans="1:7">
      <c r="A2202" s="1">
        <v>45248</v>
      </c>
      <c r="B2202">
        <v>1961.6712649999999</v>
      </c>
      <c r="C2202">
        <v>1971.46228</v>
      </c>
      <c r="D2202">
        <v>1921.0623780000001</v>
      </c>
      <c r="E2202">
        <v>1963.285034</v>
      </c>
      <c r="F2202">
        <v>1963.285034</v>
      </c>
      <c r="G2202">
        <v>8064677046</v>
      </c>
    </row>
    <row r="2203" spans="1:7">
      <c r="A2203" s="1">
        <v>45249</v>
      </c>
      <c r="B2203">
        <v>1963.1800539999999</v>
      </c>
      <c r="C2203">
        <v>2015.6339109999999</v>
      </c>
      <c r="D2203">
        <v>1944.900879</v>
      </c>
      <c r="E2203">
        <v>2013.2044679999999</v>
      </c>
      <c r="F2203">
        <v>2013.2044679999999</v>
      </c>
      <c r="G2203">
        <v>7716048818</v>
      </c>
    </row>
    <row r="2204" spans="1:7">
      <c r="A2204" s="1">
        <v>45250</v>
      </c>
      <c r="B2204">
        <v>2011.853394</v>
      </c>
      <c r="C2204">
        <v>2066.4099120000001</v>
      </c>
      <c r="D2204">
        <v>1996.044312</v>
      </c>
      <c r="E2204">
        <v>2022.2391359999999</v>
      </c>
      <c r="F2204">
        <v>2022.2391359999999</v>
      </c>
      <c r="G2204">
        <v>12866464824</v>
      </c>
    </row>
    <row r="2205" spans="1:7">
      <c r="A2205" s="1">
        <v>45251</v>
      </c>
      <c r="B2205">
        <v>2022.2172849999999</v>
      </c>
      <c r="C2205">
        <v>2035.035889</v>
      </c>
      <c r="D2205">
        <v>1937.0667719999999</v>
      </c>
      <c r="E2205">
        <v>1937.0667719999999</v>
      </c>
      <c r="F2205">
        <v>1937.0667719999999</v>
      </c>
      <c r="G2205">
        <v>13653500841</v>
      </c>
    </row>
    <row r="2206" spans="1:7">
      <c r="A2206" s="1">
        <v>45252</v>
      </c>
      <c r="B2206">
        <v>1933.58313</v>
      </c>
      <c r="C2206">
        <v>2089.5141600000002</v>
      </c>
      <c r="D2206">
        <v>1933.1629640000001</v>
      </c>
      <c r="E2206">
        <v>2064.4252929999998</v>
      </c>
      <c r="F2206">
        <v>2064.4252929999998</v>
      </c>
      <c r="G2206">
        <v>13372200584</v>
      </c>
    </row>
    <row r="2207" spans="1:7">
      <c r="A2207" s="1">
        <v>45253</v>
      </c>
      <c r="B2207">
        <v>2063.905518</v>
      </c>
      <c r="C2207">
        <v>2088.031982</v>
      </c>
      <c r="D2207">
        <v>2041.4642329999999</v>
      </c>
      <c r="E2207">
        <v>2062.210693</v>
      </c>
      <c r="F2207">
        <v>2062.210693</v>
      </c>
      <c r="G2207">
        <v>7828437946</v>
      </c>
    </row>
    <row r="2208" spans="1:7">
      <c r="A2208" s="1">
        <v>45254</v>
      </c>
      <c r="B2208">
        <v>2062.411865</v>
      </c>
      <c r="C2208">
        <v>2132.4812010000001</v>
      </c>
      <c r="D2208">
        <v>2060.9990229999999</v>
      </c>
      <c r="E2208">
        <v>2081.1520999999998</v>
      </c>
      <c r="F2208">
        <v>2081.1520999999998</v>
      </c>
      <c r="G2208">
        <v>12141148820</v>
      </c>
    </row>
    <row r="2209" spans="1:7">
      <c r="A2209" s="1">
        <v>45255</v>
      </c>
      <c r="B2209">
        <v>2081.296143</v>
      </c>
      <c r="C2209">
        <v>2091.3427729999999</v>
      </c>
      <c r="D2209">
        <v>2067.9172359999998</v>
      </c>
      <c r="E2209">
        <v>2084.413086</v>
      </c>
      <c r="F2209">
        <v>2084.413086</v>
      </c>
      <c r="G2209">
        <v>5362623390</v>
      </c>
    </row>
    <row r="2210" spans="1:7">
      <c r="A2210" s="1">
        <v>45256</v>
      </c>
      <c r="B2210">
        <v>2084.17749</v>
      </c>
      <c r="C2210">
        <v>2094.0959469999998</v>
      </c>
      <c r="D2210">
        <v>2038.6004640000001</v>
      </c>
      <c r="E2210">
        <v>2063.2861330000001</v>
      </c>
      <c r="F2210">
        <v>2063.2861330000001</v>
      </c>
      <c r="G2210">
        <v>8054814154</v>
      </c>
    </row>
    <row r="2211" spans="1:7">
      <c r="A2211" s="1">
        <v>45257</v>
      </c>
      <c r="B2211">
        <v>2062.3908689999998</v>
      </c>
      <c r="C2211">
        <v>2070.6062010000001</v>
      </c>
      <c r="D2211">
        <v>1988.120361</v>
      </c>
      <c r="E2211">
        <v>2027.4173579999999</v>
      </c>
      <c r="F2211">
        <v>2027.4173579999999</v>
      </c>
      <c r="G2211">
        <v>10574810069</v>
      </c>
    </row>
    <row r="2212" spans="1:7">
      <c r="A2212" s="1">
        <v>45258</v>
      </c>
      <c r="B2212">
        <v>2027.517212</v>
      </c>
      <c r="C2212">
        <v>2074.9541020000001</v>
      </c>
      <c r="D2212">
        <v>1996.814697</v>
      </c>
      <c r="E2212">
        <v>2049.338135</v>
      </c>
      <c r="F2212">
        <v>2049.338135</v>
      </c>
      <c r="G2212">
        <v>9910633038</v>
      </c>
    </row>
    <row r="2213" spans="1:7">
      <c r="A2213" s="1">
        <v>45259</v>
      </c>
      <c r="B2213">
        <v>2049.186768</v>
      </c>
      <c r="C2213">
        <v>2071.994385</v>
      </c>
      <c r="D2213">
        <v>2020.756592</v>
      </c>
      <c r="E2213">
        <v>2029.9291989999999</v>
      </c>
      <c r="F2213">
        <v>2029.9291989999999</v>
      </c>
      <c r="G2213">
        <v>8945151861</v>
      </c>
    </row>
    <row r="2214" spans="1:7">
      <c r="A2214" s="1">
        <v>45260</v>
      </c>
      <c r="B2214">
        <v>2029.3583980000001</v>
      </c>
      <c r="C2214">
        <v>2054.444336</v>
      </c>
      <c r="D2214">
        <v>2022.4617920000001</v>
      </c>
      <c r="E2214">
        <v>2052.5561520000001</v>
      </c>
      <c r="F2214">
        <v>2052.5561520000001</v>
      </c>
      <c r="G2214">
        <v>8107789163</v>
      </c>
    </row>
    <row r="2215" spans="1:7">
      <c r="A2215" s="1">
        <v>45261</v>
      </c>
      <c r="B2215">
        <v>2052.0966800000001</v>
      </c>
      <c r="C2215">
        <v>2109.3190920000002</v>
      </c>
      <c r="D2215">
        <v>2046.5570070000001</v>
      </c>
      <c r="E2215">
        <v>2087.139893</v>
      </c>
      <c r="F2215">
        <v>2087.139893</v>
      </c>
      <c r="G2215">
        <v>10866891430</v>
      </c>
    </row>
    <row r="2216" spans="1:7">
      <c r="A2216" s="1">
        <v>45262</v>
      </c>
      <c r="B2216">
        <v>2087.6635740000002</v>
      </c>
      <c r="C2216">
        <v>2182.8178710000002</v>
      </c>
      <c r="D2216">
        <v>2087.4079590000001</v>
      </c>
      <c r="E2216">
        <v>2165.7041020000001</v>
      </c>
      <c r="F2216">
        <v>2165.7041020000001</v>
      </c>
      <c r="G2216">
        <v>9130124831</v>
      </c>
    </row>
    <row r="2217" spans="1:7">
      <c r="A2217" s="1">
        <v>45263</v>
      </c>
      <c r="B2217">
        <v>2165.8957519999999</v>
      </c>
      <c r="C2217">
        <v>2213.1757809999999</v>
      </c>
      <c r="D2217">
        <v>2151.7209469999998</v>
      </c>
      <c r="E2217">
        <v>2193.6916500000002</v>
      </c>
      <c r="F2217">
        <v>2193.6916500000002</v>
      </c>
      <c r="G2217">
        <v>8278465782</v>
      </c>
    </row>
    <row r="2218" spans="1:7">
      <c r="A2218" s="1">
        <v>45264</v>
      </c>
      <c r="B2218">
        <v>2193.6633299999999</v>
      </c>
      <c r="C2218">
        <v>2273.0698240000002</v>
      </c>
      <c r="D2218">
        <v>2193.0073240000002</v>
      </c>
      <c r="E2218">
        <v>2243.2158199999999</v>
      </c>
      <c r="F2218">
        <v>2243.2158199999999</v>
      </c>
      <c r="G2218">
        <v>16149367134</v>
      </c>
    </row>
    <row r="2219" spans="1:7">
      <c r="A2219" s="1">
        <v>45265</v>
      </c>
      <c r="B2219">
        <v>2243.092529</v>
      </c>
      <c r="C2219">
        <v>2306.5703130000002</v>
      </c>
      <c r="D2219">
        <v>2191.1762699999999</v>
      </c>
      <c r="E2219">
        <v>2293.841797</v>
      </c>
      <c r="F2219">
        <v>2293.841797</v>
      </c>
      <c r="G2219">
        <v>15383072559</v>
      </c>
    </row>
    <row r="2220" spans="1:7">
      <c r="A2220" s="1">
        <v>45266</v>
      </c>
      <c r="B2220">
        <v>2293.6281739999999</v>
      </c>
      <c r="C2220">
        <v>2310.713135</v>
      </c>
      <c r="D2220">
        <v>2225.0810550000001</v>
      </c>
      <c r="E2220">
        <v>2231.6613769999999</v>
      </c>
      <c r="F2220">
        <v>2231.6613769999999</v>
      </c>
      <c r="G2220">
        <v>12790612571</v>
      </c>
    </row>
    <row r="2221" spans="1:7">
      <c r="A2221" s="1">
        <v>45267</v>
      </c>
      <c r="B2221">
        <v>2233.2177729999999</v>
      </c>
      <c r="C2221">
        <v>2380.7297359999998</v>
      </c>
      <c r="D2221">
        <v>2225.0505370000001</v>
      </c>
      <c r="E2221">
        <v>2357.5795899999998</v>
      </c>
      <c r="F2221">
        <v>2357.5795899999998</v>
      </c>
      <c r="G2221">
        <v>14766891042</v>
      </c>
    </row>
    <row r="2222" spans="1:7">
      <c r="A2222" s="1">
        <v>45268</v>
      </c>
      <c r="B2222">
        <v>2357.1691890000002</v>
      </c>
      <c r="C2222">
        <v>2387.514404</v>
      </c>
      <c r="D2222">
        <v>2340.9204100000002</v>
      </c>
      <c r="E2222">
        <v>2358.7319339999999</v>
      </c>
      <c r="F2222">
        <v>2358.7319339999999</v>
      </c>
      <c r="G2222">
        <v>12543458699</v>
      </c>
    </row>
    <row r="2223" spans="1:7">
      <c r="A2223" s="1">
        <v>45269</v>
      </c>
      <c r="B2223">
        <v>2358.6860350000002</v>
      </c>
      <c r="C2223">
        <v>2401.7604980000001</v>
      </c>
      <c r="D2223">
        <v>2331.6660160000001</v>
      </c>
      <c r="E2223">
        <v>2341.1752929999998</v>
      </c>
      <c r="F2223">
        <v>2341.1752929999998</v>
      </c>
      <c r="G2223">
        <v>10613312823</v>
      </c>
    </row>
    <row r="2224" spans="1:7">
      <c r="A2224" s="1">
        <v>45270</v>
      </c>
      <c r="B2224">
        <v>2341.4401859999998</v>
      </c>
      <c r="C2224">
        <v>2376.7497560000002</v>
      </c>
      <c r="D2224">
        <v>2323.4057619999999</v>
      </c>
      <c r="E2224">
        <v>2352.4626459999999</v>
      </c>
      <c r="F2224">
        <v>2352.4626459999999</v>
      </c>
      <c r="G2224">
        <v>7369608905</v>
      </c>
    </row>
    <row r="2225" spans="1:7">
      <c r="A2225" s="1">
        <v>45271</v>
      </c>
      <c r="B2225">
        <v>2352.4965820000002</v>
      </c>
      <c r="C2225">
        <v>2354.9140630000002</v>
      </c>
      <c r="D2225">
        <v>2160.358154</v>
      </c>
      <c r="E2225">
        <v>2224.578857</v>
      </c>
      <c r="F2225">
        <v>2224.578857</v>
      </c>
      <c r="G2225">
        <v>17989249470</v>
      </c>
    </row>
    <row r="2226" spans="1:7">
      <c r="A2226" s="1">
        <v>45272</v>
      </c>
      <c r="B2226">
        <v>2224.3911130000001</v>
      </c>
      <c r="C2226">
        <v>2242.5512699999999</v>
      </c>
      <c r="D2226">
        <v>2166.7700199999999</v>
      </c>
      <c r="E2226">
        <v>2202.038086</v>
      </c>
      <c r="F2226">
        <v>2202.038086</v>
      </c>
      <c r="G2226">
        <v>11391132228</v>
      </c>
    </row>
    <row r="2227" spans="1:7">
      <c r="A2227" s="1">
        <v>45273</v>
      </c>
      <c r="B2227">
        <v>2202.6003420000002</v>
      </c>
      <c r="C2227">
        <v>2283.0991210000002</v>
      </c>
      <c r="D2227">
        <v>2150.7543949999999</v>
      </c>
      <c r="E2227">
        <v>2260.648682</v>
      </c>
      <c r="F2227">
        <v>2260.648682</v>
      </c>
      <c r="G2227">
        <v>12576395493</v>
      </c>
    </row>
    <row r="2228" spans="1:7">
      <c r="A2228" s="1">
        <v>45274</v>
      </c>
      <c r="B2228">
        <v>2260.7360840000001</v>
      </c>
      <c r="C2228">
        <v>2331.6015630000002</v>
      </c>
      <c r="D2228">
        <v>2239.366211</v>
      </c>
      <c r="E2228">
        <v>2316.5791020000001</v>
      </c>
      <c r="F2228">
        <v>2316.5791020000001</v>
      </c>
      <c r="G2228">
        <v>12608711052</v>
      </c>
    </row>
    <row r="2229" spans="1:7">
      <c r="A2229" s="1">
        <v>45275</v>
      </c>
      <c r="B2229">
        <v>2316.1103520000001</v>
      </c>
      <c r="C2229">
        <v>2316.8928219999998</v>
      </c>
      <c r="D2229">
        <v>2214.2631839999999</v>
      </c>
      <c r="E2229">
        <v>2219.3374020000001</v>
      </c>
      <c r="F2229">
        <v>2219.3374020000001</v>
      </c>
      <c r="G2229">
        <v>10259157898</v>
      </c>
    </row>
    <row r="2230" spans="1:7">
      <c r="A2230" s="1">
        <v>45276</v>
      </c>
      <c r="B2230">
        <v>2220.4155270000001</v>
      </c>
      <c r="C2230">
        <v>2260.8098140000002</v>
      </c>
      <c r="D2230">
        <v>2213.5507809999999</v>
      </c>
      <c r="E2230">
        <v>2226.9265140000002</v>
      </c>
      <c r="F2230">
        <v>2226.9265140000002</v>
      </c>
      <c r="G2230">
        <v>6866555430</v>
      </c>
    </row>
    <row r="2231" spans="1:7">
      <c r="A2231" s="1">
        <v>45277</v>
      </c>
      <c r="B2231">
        <v>2226.892578</v>
      </c>
      <c r="C2231">
        <v>2244.3664549999999</v>
      </c>
      <c r="D2231">
        <v>2195.7617190000001</v>
      </c>
      <c r="E2231">
        <v>2196.4812010000001</v>
      </c>
      <c r="F2231">
        <v>2196.4812010000001</v>
      </c>
      <c r="G2231">
        <v>7410453853</v>
      </c>
    </row>
    <row r="2232" spans="1:7">
      <c r="A2232" s="1">
        <v>45278</v>
      </c>
      <c r="B2232">
        <v>2195.341797</v>
      </c>
      <c r="C2232">
        <v>2222.0192870000001</v>
      </c>
      <c r="D2232">
        <v>2120.1274410000001</v>
      </c>
      <c r="E2232">
        <v>2217.2734380000002</v>
      </c>
      <c r="F2232">
        <v>2217.2734380000002</v>
      </c>
      <c r="G2232">
        <v>10366536490</v>
      </c>
    </row>
    <row r="2233" spans="1:7">
      <c r="A2233" s="1">
        <v>45279</v>
      </c>
      <c r="B2233">
        <v>2218.2409670000002</v>
      </c>
      <c r="C2233">
        <v>2253.3488769999999</v>
      </c>
      <c r="D2233">
        <v>2139.7233890000002</v>
      </c>
      <c r="E2233">
        <v>2177.8725589999999</v>
      </c>
      <c r="F2233">
        <v>2177.8725589999999</v>
      </c>
      <c r="G2233">
        <v>10619179629</v>
      </c>
    </row>
    <row r="2234" spans="1:7">
      <c r="A2234" s="1">
        <v>45280</v>
      </c>
      <c r="B2234">
        <v>2177.2395019999999</v>
      </c>
      <c r="C2234">
        <v>2263.3291020000001</v>
      </c>
      <c r="D2234">
        <v>2161.21875</v>
      </c>
      <c r="E2234">
        <v>2201.9113769999999</v>
      </c>
      <c r="F2234">
        <v>2201.9113769999999</v>
      </c>
      <c r="G2234">
        <v>12652290807</v>
      </c>
    </row>
    <row r="2235" spans="1:7">
      <c r="A2235" s="1">
        <v>45281</v>
      </c>
      <c r="B2235">
        <v>2201.790039</v>
      </c>
      <c r="C2235">
        <v>2278.1215820000002</v>
      </c>
      <c r="D2235">
        <v>2184.8566890000002</v>
      </c>
      <c r="E2235">
        <v>2239.5424800000001</v>
      </c>
      <c r="F2235">
        <v>2239.5424800000001</v>
      </c>
      <c r="G2235">
        <v>12616530536</v>
      </c>
    </row>
    <row r="2236" spans="1:7">
      <c r="A2236" s="1">
        <v>45282</v>
      </c>
      <c r="B2236">
        <v>2239.5981449999999</v>
      </c>
      <c r="C2236">
        <v>2341.94751</v>
      </c>
      <c r="D2236">
        <v>2233.5327149999998</v>
      </c>
      <c r="E2236">
        <v>2326.5249020000001</v>
      </c>
      <c r="F2236">
        <v>2326.5249020000001</v>
      </c>
      <c r="G2236">
        <v>16137246310</v>
      </c>
    </row>
    <row r="2237" spans="1:7">
      <c r="A2237" s="1">
        <v>45283</v>
      </c>
      <c r="B2237">
        <v>2326.7158199999999</v>
      </c>
      <c r="C2237">
        <v>2332.0720209999999</v>
      </c>
      <c r="D2237">
        <v>2270.4289549999999</v>
      </c>
      <c r="E2237">
        <v>2309.0463869999999</v>
      </c>
      <c r="F2237">
        <v>2309.0463869999999</v>
      </c>
      <c r="G2237">
        <v>7995772945</v>
      </c>
    </row>
    <row r="2238" spans="1:7">
      <c r="A2238" s="1">
        <v>45284</v>
      </c>
      <c r="B2238">
        <v>2309.6267090000001</v>
      </c>
      <c r="C2238">
        <v>2325.705078</v>
      </c>
      <c r="D2238">
        <v>2249.984375</v>
      </c>
      <c r="E2238">
        <v>2265.6921390000002</v>
      </c>
      <c r="F2238">
        <v>2265.6921390000002</v>
      </c>
      <c r="G2238">
        <v>9450799236</v>
      </c>
    </row>
    <row r="2239" spans="1:7">
      <c r="A2239" s="1">
        <v>45285</v>
      </c>
      <c r="B2239">
        <v>2265.3405760000001</v>
      </c>
      <c r="C2239">
        <v>2303.5510250000002</v>
      </c>
      <c r="D2239">
        <v>2254.5744629999999</v>
      </c>
      <c r="E2239">
        <v>2272.561768</v>
      </c>
      <c r="F2239">
        <v>2272.561768</v>
      </c>
      <c r="G2239">
        <v>8036302656</v>
      </c>
    </row>
    <row r="2240" spans="1:7">
      <c r="A2240" s="1">
        <v>45286</v>
      </c>
      <c r="B2240">
        <v>2272.21875</v>
      </c>
      <c r="C2240">
        <v>2274.5573730000001</v>
      </c>
      <c r="D2240">
        <v>2180.2253420000002</v>
      </c>
      <c r="E2240">
        <v>2231.4653320000002</v>
      </c>
      <c r="F2240">
        <v>2231.4653320000002</v>
      </c>
      <c r="G2240">
        <v>10668581464</v>
      </c>
    </row>
    <row r="2241" spans="1:7">
      <c r="A2241" s="1">
        <v>45287</v>
      </c>
      <c r="B2241">
        <v>2231.3930660000001</v>
      </c>
      <c r="C2241">
        <v>2392.608643</v>
      </c>
      <c r="D2241">
        <v>2215.1403810000002</v>
      </c>
      <c r="E2241">
        <v>2378.73999</v>
      </c>
      <c r="F2241">
        <v>2378.73999</v>
      </c>
      <c r="G2241">
        <v>14161342927</v>
      </c>
    </row>
    <row r="2242" spans="1:7">
      <c r="A2242" s="1">
        <v>45288</v>
      </c>
      <c r="B2242">
        <v>2380.2006839999999</v>
      </c>
      <c r="C2242">
        <v>2445.017578</v>
      </c>
      <c r="D2242">
        <v>2338.703857</v>
      </c>
      <c r="E2242">
        <v>2347.5661620000001</v>
      </c>
      <c r="F2242">
        <v>2347.5661620000001</v>
      </c>
      <c r="G2242">
        <v>15660799060</v>
      </c>
    </row>
    <row r="2243" spans="1:7">
      <c r="A2243" s="1">
        <v>45289</v>
      </c>
      <c r="B2243">
        <v>2346.84375</v>
      </c>
      <c r="C2243">
        <v>2386.0046390000002</v>
      </c>
      <c r="D2243">
        <v>2262.9758299999999</v>
      </c>
      <c r="E2243">
        <v>2300.6906739999999</v>
      </c>
      <c r="F2243">
        <v>2300.6906739999999</v>
      </c>
      <c r="G2243">
        <v>12536968996</v>
      </c>
    </row>
    <row r="2244" spans="1:7">
      <c r="A2244" s="1">
        <v>45290</v>
      </c>
      <c r="B2244">
        <v>2300.3996579999998</v>
      </c>
      <c r="C2244">
        <v>2322.0214839999999</v>
      </c>
      <c r="D2244">
        <v>2270.0119629999999</v>
      </c>
      <c r="E2244">
        <v>2292.0654300000001</v>
      </c>
      <c r="F2244">
        <v>2292.0654300000001</v>
      </c>
      <c r="G2244">
        <v>6888195427</v>
      </c>
    </row>
    <row r="2245" spans="1:7">
      <c r="A2245" s="1">
        <v>45291</v>
      </c>
      <c r="B2245">
        <v>2291.9453130000002</v>
      </c>
      <c r="C2245">
        <v>2318.5129390000002</v>
      </c>
      <c r="D2245">
        <v>2261.3942870000001</v>
      </c>
      <c r="E2245">
        <v>2281.4711910000001</v>
      </c>
      <c r="F2245">
        <v>2281.4711910000001</v>
      </c>
      <c r="G2245">
        <v>6871481744</v>
      </c>
    </row>
    <row r="2246" spans="1:7">
      <c r="A2246" s="1">
        <v>45292</v>
      </c>
      <c r="B2246">
        <v>2282.8703609999998</v>
      </c>
      <c r="C2246">
        <v>2352.3278810000002</v>
      </c>
      <c r="D2246">
        <v>2267.0180660000001</v>
      </c>
      <c r="E2246">
        <v>2352.3278810000002</v>
      </c>
      <c r="F2246">
        <v>2352.3278810000002</v>
      </c>
      <c r="G2246">
        <v>6906765990</v>
      </c>
    </row>
    <row r="2247" spans="1:7">
      <c r="A2247" s="1">
        <v>45293</v>
      </c>
      <c r="B2247">
        <v>2352.5935060000002</v>
      </c>
      <c r="C2247">
        <v>2431.2124020000001</v>
      </c>
      <c r="D2247">
        <v>2348.8923340000001</v>
      </c>
      <c r="E2247">
        <v>2355.8364259999998</v>
      </c>
      <c r="F2247">
        <v>2355.8364259999998</v>
      </c>
      <c r="G2247">
        <v>12910543630</v>
      </c>
    </row>
    <row r="2248" spans="1:7">
      <c r="A2248" s="1">
        <v>45294</v>
      </c>
      <c r="B2248">
        <v>2355.9814449999999</v>
      </c>
      <c r="C2248">
        <v>2385.1176759999998</v>
      </c>
      <c r="D2248">
        <v>2113.9252929999998</v>
      </c>
      <c r="E2248">
        <v>2210.7619629999999</v>
      </c>
      <c r="F2248">
        <v>2210.7619629999999</v>
      </c>
      <c r="G2248">
        <v>19332933581</v>
      </c>
    </row>
    <row r="2249" spans="1:7">
      <c r="A2249" s="1">
        <v>45295</v>
      </c>
      <c r="B2249">
        <v>2210.5290530000002</v>
      </c>
      <c r="C2249">
        <v>2294.608154</v>
      </c>
      <c r="D2249">
        <v>2204.8657229999999</v>
      </c>
      <c r="E2249">
        <v>2269.038086</v>
      </c>
      <c r="F2249">
        <v>2269.038086</v>
      </c>
      <c r="G2249">
        <v>11044564896</v>
      </c>
    </row>
    <row r="2250" spans="1:7">
      <c r="A2250" s="1">
        <v>45296</v>
      </c>
      <c r="B2250">
        <v>2269.4094239999999</v>
      </c>
      <c r="C2250">
        <v>2276.7646479999999</v>
      </c>
      <c r="D2250">
        <v>2209.5371089999999</v>
      </c>
      <c r="E2250">
        <v>2268.6472170000002</v>
      </c>
      <c r="F2250">
        <v>2268.6472170000002</v>
      </c>
      <c r="G2250">
        <v>10860953290</v>
      </c>
    </row>
    <row r="2251" spans="1:7">
      <c r="A2251" s="1">
        <v>45297</v>
      </c>
      <c r="B2251">
        <v>2269.540039</v>
      </c>
      <c r="C2251">
        <v>2271.359375</v>
      </c>
      <c r="D2251">
        <v>2219.781982</v>
      </c>
      <c r="E2251">
        <v>2241.6247560000002</v>
      </c>
      <c r="F2251">
        <v>2241.6247560000002</v>
      </c>
      <c r="G2251">
        <v>5970741680</v>
      </c>
    </row>
    <row r="2252" spans="1:7">
      <c r="A2252" s="1">
        <v>45298</v>
      </c>
      <c r="B2252">
        <v>2242.0126949999999</v>
      </c>
      <c r="C2252">
        <v>2257.1279300000001</v>
      </c>
      <c r="D2252">
        <v>2211.5625</v>
      </c>
      <c r="E2252">
        <v>2222.8659670000002</v>
      </c>
      <c r="F2252">
        <v>2222.8659670000002</v>
      </c>
      <c r="G2252">
        <v>6490053615</v>
      </c>
    </row>
    <row r="2253" spans="1:7">
      <c r="A2253" s="1">
        <v>45299</v>
      </c>
      <c r="B2253">
        <v>2222.8576659999999</v>
      </c>
      <c r="C2253">
        <v>2358.8156739999999</v>
      </c>
      <c r="D2253">
        <v>2171.9936520000001</v>
      </c>
      <c r="E2253">
        <v>2333.0327149999998</v>
      </c>
      <c r="F2253">
        <v>2333.0327149999998</v>
      </c>
      <c r="G2253">
        <v>13830287095</v>
      </c>
    </row>
    <row r="2254" spans="1:7">
      <c r="A2254" s="1">
        <v>45300</v>
      </c>
      <c r="B2254">
        <v>2332.868164</v>
      </c>
      <c r="C2254">
        <v>2369.6416020000001</v>
      </c>
      <c r="D2254">
        <v>2243.2192380000001</v>
      </c>
      <c r="E2254">
        <v>2344.8271479999999</v>
      </c>
      <c r="F2254">
        <v>2344.8271479999999</v>
      </c>
      <c r="G2254">
        <v>14891130716</v>
      </c>
    </row>
    <row r="2255" spans="1:7">
      <c r="A2255" s="1">
        <v>45301</v>
      </c>
      <c r="B2255">
        <v>2344.9235840000001</v>
      </c>
      <c r="C2255">
        <v>2626.976807</v>
      </c>
      <c r="D2255">
        <v>2341.943115</v>
      </c>
      <c r="E2255">
        <v>2582.1035160000001</v>
      </c>
      <c r="F2255">
        <v>2582.1035160000001</v>
      </c>
      <c r="G2255">
        <v>29042100476</v>
      </c>
    </row>
    <row r="2256" spans="1:7">
      <c r="A2256" s="1">
        <v>45302</v>
      </c>
      <c r="B2256">
        <v>2584.1716310000002</v>
      </c>
      <c r="C2256">
        <v>2687.7790530000002</v>
      </c>
      <c r="D2256">
        <v>2567.9936520000001</v>
      </c>
      <c r="E2256">
        <v>2619.6191410000001</v>
      </c>
      <c r="F2256">
        <v>2619.6191410000001</v>
      </c>
      <c r="G2256">
        <v>22575246883</v>
      </c>
    </row>
    <row r="2257" spans="1:7">
      <c r="A2257" s="1">
        <v>45303</v>
      </c>
      <c r="B2257">
        <v>2619.1770019999999</v>
      </c>
      <c r="C2257">
        <v>2710.421875</v>
      </c>
      <c r="D2257">
        <v>2460.9255370000001</v>
      </c>
      <c r="E2257">
        <v>2524.4602049999999</v>
      </c>
      <c r="F2257">
        <v>2524.4602049999999</v>
      </c>
      <c r="G2257">
        <v>23623839263</v>
      </c>
    </row>
    <row r="2258" spans="1:7">
      <c r="A2258" s="1">
        <v>45304</v>
      </c>
      <c r="B2258">
        <v>2522.9338379999999</v>
      </c>
      <c r="C2258">
        <v>2589.0798340000001</v>
      </c>
      <c r="D2258">
        <v>2498.594482</v>
      </c>
      <c r="E2258">
        <v>2576.5979000000002</v>
      </c>
      <c r="F2258">
        <v>2576.5979000000002</v>
      </c>
      <c r="G2258">
        <v>12250316867</v>
      </c>
    </row>
    <row r="2259" spans="1:7">
      <c r="A2259" s="1">
        <v>45305</v>
      </c>
      <c r="B2259">
        <v>2578.0036620000001</v>
      </c>
      <c r="C2259">
        <v>2578.3322750000002</v>
      </c>
      <c r="D2259">
        <v>2470.4243160000001</v>
      </c>
      <c r="E2259">
        <v>2472.241211</v>
      </c>
      <c r="F2259">
        <v>2472.241211</v>
      </c>
      <c r="G2259">
        <v>9405587417</v>
      </c>
    </row>
    <row r="2260" spans="1:7">
      <c r="A2260" s="1">
        <v>45306</v>
      </c>
      <c r="B2260">
        <v>2471.6669919999999</v>
      </c>
      <c r="C2260">
        <v>2550.7690429999998</v>
      </c>
      <c r="D2260">
        <v>2470.8208009999998</v>
      </c>
      <c r="E2260">
        <v>2511.3637699999999</v>
      </c>
      <c r="F2260">
        <v>2511.3637699999999</v>
      </c>
      <c r="G2260">
        <v>9700630000</v>
      </c>
    </row>
    <row r="2261" spans="1:7">
      <c r="A2261" s="1">
        <v>45307</v>
      </c>
      <c r="B2261">
        <v>2510.6271969999998</v>
      </c>
      <c r="C2261">
        <v>2613.5668949999999</v>
      </c>
      <c r="D2261">
        <v>2500.0039059999999</v>
      </c>
      <c r="E2261">
        <v>2587.6911620000001</v>
      </c>
      <c r="F2261">
        <v>2587.6911620000001</v>
      </c>
      <c r="G2261">
        <v>11063317095</v>
      </c>
    </row>
    <row r="2262" spans="1:7">
      <c r="A2262" s="1">
        <v>45308</v>
      </c>
      <c r="B2262">
        <v>2587.0446780000002</v>
      </c>
      <c r="C2262">
        <v>2592.7370609999998</v>
      </c>
      <c r="D2262">
        <v>2508.4328609999998</v>
      </c>
      <c r="E2262">
        <v>2528.369385</v>
      </c>
      <c r="F2262">
        <v>2528.369385</v>
      </c>
      <c r="G2262">
        <v>10441017520</v>
      </c>
    </row>
    <row r="2263" spans="1:7">
      <c r="A2263" s="1">
        <v>45309</v>
      </c>
      <c r="B2263">
        <v>2528.5932619999999</v>
      </c>
      <c r="C2263">
        <v>2546.2639159999999</v>
      </c>
      <c r="D2263">
        <v>2426.1354980000001</v>
      </c>
      <c r="E2263">
        <v>2467.0187989999999</v>
      </c>
      <c r="F2263">
        <v>2467.0187989999999</v>
      </c>
      <c r="G2263">
        <v>11900028080</v>
      </c>
    </row>
    <row r="2264" spans="1:7">
      <c r="A2264" s="1">
        <v>45310</v>
      </c>
      <c r="B2264">
        <v>2468.6889649999998</v>
      </c>
      <c r="C2264">
        <v>2501.3051759999998</v>
      </c>
      <c r="D2264">
        <v>2414.7109380000002</v>
      </c>
      <c r="E2264">
        <v>2489.4985350000002</v>
      </c>
      <c r="F2264">
        <v>2489.4985350000002</v>
      </c>
      <c r="G2264">
        <v>11405278376</v>
      </c>
    </row>
    <row r="2265" spans="1:7">
      <c r="A2265" s="1">
        <v>45311</v>
      </c>
      <c r="B2265">
        <v>2489.8476559999999</v>
      </c>
      <c r="C2265">
        <v>2489.8476559999999</v>
      </c>
      <c r="D2265">
        <v>2456.095703</v>
      </c>
      <c r="E2265">
        <v>2469.5891109999998</v>
      </c>
      <c r="F2265">
        <v>2469.5891109999998</v>
      </c>
      <c r="G2265">
        <v>5297826161</v>
      </c>
    </row>
    <row r="2266" spans="1:7">
      <c r="A2266" s="1">
        <v>45312</v>
      </c>
      <c r="B2266">
        <v>2469.7985840000001</v>
      </c>
      <c r="C2266">
        <v>2479.7604980000001</v>
      </c>
      <c r="D2266">
        <v>2452.3776859999998</v>
      </c>
      <c r="E2266">
        <v>2453.913086</v>
      </c>
      <c r="F2266">
        <v>2453.913086</v>
      </c>
      <c r="G2266">
        <v>4578471955</v>
      </c>
    </row>
    <row r="2267" spans="1:7">
      <c r="A2267" s="1">
        <v>45313</v>
      </c>
      <c r="B2267">
        <v>2454.9873050000001</v>
      </c>
      <c r="C2267">
        <v>2463.4472660000001</v>
      </c>
      <c r="D2267">
        <v>2303.5026859999998</v>
      </c>
      <c r="E2267">
        <v>2310.8264159999999</v>
      </c>
      <c r="F2267">
        <v>2310.8264159999999</v>
      </c>
      <c r="G2267">
        <v>13923771728</v>
      </c>
    </row>
    <row r="2268" spans="1:7">
      <c r="A2268" s="1">
        <v>45314</v>
      </c>
      <c r="B2268">
        <v>2310.9516600000002</v>
      </c>
      <c r="C2268">
        <v>2348.03125</v>
      </c>
      <c r="D2268">
        <v>2167.282471</v>
      </c>
      <c r="E2268">
        <v>2240.6860350000002</v>
      </c>
      <c r="F2268">
        <v>2240.6860350000002</v>
      </c>
      <c r="G2268">
        <v>16182147521</v>
      </c>
    </row>
    <row r="2269" spans="1:7">
      <c r="A2269" s="1">
        <v>45315</v>
      </c>
      <c r="B2269">
        <v>2241.7497560000002</v>
      </c>
      <c r="C2269">
        <v>2261.3845209999999</v>
      </c>
      <c r="D2269">
        <v>2197.6567380000001</v>
      </c>
      <c r="E2269">
        <v>2233.561768</v>
      </c>
      <c r="F2269">
        <v>2233.561768</v>
      </c>
      <c r="G2269">
        <v>10134722960</v>
      </c>
    </row>
    <row r="2270" spans="1:7">
      <c r="A2270" s="1">
        <v>45316</v>
      </c>
      <c r="B2270">
        <v>2233.969971</v>
      </c>
      <c r="C2270">
        <v>2240.3808589999999</v>
      </c>
      <c r="D2270">
        <v>2173.6865229999999</v>
      </c>
      <c r="E2270">
        <v>2217.7102049999999</v>
      </c>
      <c r="F2270">
        <v>2217.7102049999999</v>
      </c>
      <c r="G2270">
        <v>9302247037</v>
      </c>
    </row>
    <row r="2271" spans="1:7">
      <c r="A2271" s="1">
        <v>45317</v>
      </c>
      <c r="B2271">
        <v>2217.4418949999999</v>
      </c>
      <c r="C2271">
        <v>2280.383789</v>
      </c>
      <c r="D2271">
        <v>2196.1401369999999</v>
      </c>
      <c r="E2271">
        <v>2267.1997070000002</v>
      </c>
      <c r="F2271">
        <v>2267.1997070000002</v>
      </c>
      <c r="G2271">
        <v>9975117607</v>
      </c>
    </row>
    <row r="2272" spans="1:7">
      <c r="A2272" s="1">
        <v>45318</v>
      </c>
      <c r="B2272">
        <v>2267.319336</v>
      </c>
      <c r="C2272">
        <v>2282.5444339999999</v>
      </c>
      <c r="D2272">
        <v>2252.3852539999998</v>
      </c>
      <c r="E2272">
        <v>2267.8859859999998</v>
      </c>
      <c r="F2272">
        <v>2267.8859859999998</v>
      </c>
      <c r="G2272">
        <v>5144367230</v>
      </c>
    </row>
    <row r="2273" spans="1:7">
      <c r="A2273" s="1">
        <v>45319</v>
      </c>
      <c r="B2273">
        <v>2268.1928710000002</v>
      </c>
      <c r="C2273">
        <v>2306.898682</v>
      </c>
      <c r="D2273">
        <v>2242.6838379999999</v>
      </c>
      <c r="E2273">
        <v>2257.20874</v>
      </c>
      <c r="F2273">
        <v>2257.20874</v>
      </c>
      <c r="G2273">
        <v>7296214994</v>
      </c>
    </row>
    <row r="2274" spans="1:7">
      <c r="A2274" s="1">
        <v>45320</v>
      </c>
      <c r="B2274">
        <v>2256.9953609999998</v>
      </c>
      <c r="C2274">
        <v>2320.0273440000001</v>
      </c>
      <c r="D2274">
        <v>2237.7116700000001</v>
      </c>
      <c r="E2274">
        <v>2317.0642090000001</v>
      </c>
      <c r="F2274">
        <v>2317.0642090000001</v>
      </c>
      <c r="G2274">
        <v>8948195551</v>
      </c>
    </row>
    <row r="2275" spans="1:7">
      <c r="A2275" s="1">
        <v>45321</v>
      </c>
      <c r="B2275">
        <v>2317.4357909999999</v>
      </c>
      <c r="C2275">
        <v>2388.8706050000001</v>
      </c>
      <c r="D2275">
        <v>2298.281982</v>
      </c>
      <c r="E2275">
        <v>2344.4936520000001</v>
      </c>
      <c r="F2275">
        <v>2344.4936520000001</v>
      </c>
      <c r="G2275">
        <v>10173440062</v>
      </c>
    </row>
    <row r="2276" spans="1:7">
      <c r="A2276" s="1">
        <v>45322</v>
      </c>
      <c r="B2276">
        <v>2343.5588379999999</v>
      </c>
      <c r="C2276">
        <v>2349.611328</v>
      </c>
      <c r="D2276">
        <v>2264.4436040000001</v>
      </c>
      <c r="E2276">
        <v>2282.5444339999999</v>
      </c>
      <c r="F2276">
        <v>2282.5444339999999</v>
      </c>
      <c r="G2276">
        <v>10807883277</v>
      </c>
    </row>
    <row r="2277" spans="1:7">
      <c r="A2277" s="1">
        <v>45323</v>
      </c>
      <c r="B2277">
        <v>2282.1752929999998</v>
      </c>
      <c r="C2277">
        <v>2309.842529</v>
      </c>
      <c r="D2277">
        <v>2243.5717770000001</v>
      </c>
      <c r="E2277">
        <v>2303.8247070000002</v>
      </c>
      <c r="F2277">
        <v>2303.8247070000002</v>
      </c>
      <c r="G2277">
        <v>8895583113</v>
      </c>
    </row>
    <row r="2278" spans="1:7">
      <c r="A2278" s="1">
        <v>45324</v>
      </c>
      <c r="B2278">
        <v>2303.7060550000001</v>
      </c>
      <c r="C2278">
        <v>2323.0534670000002</v>
      </c>
      <c r="D2278">
        <v>2282.2302249999998</v>
      </c>
      <c r="E2278">
        <v>2308.038086</v>
      </c>
      <c r="F2278">
        <v>2308.038086</v>
      </c>
      <c r="G2278">
        <v>7186143091</v>
      </c>
    </row>
    <row r="2279" spans="1:7">
      <c r="A2279" s="1">
        <v>45325</v>
      </c>
      <c r="B2279">
        <v>2307.9802249999998</v>
      </c>
      <c r="C2279">
        <v>2327.3469239999999</v>
      </c>
      <c r="D2279">
        <v>2293.538086</v>
      </c>
      <c r="E2279">
        <v>2296.0383299999999</v>
      </c>
      <c r="F2279">
        <v>2296.0383299999999</v>
      </c>
      <c r="G2279">
        <v>4647754021</v>
      </c>
    </row>
    <row r="2280" spans="1:7">
      <c r="A2280" s="1">
        <v>45326</v>
      </c>
      <c r="B2280">
        <v>2296.116943</v>
      </c>
      <c r="C2280">
        <v>2309.0112300000001</v>
      </c>
      <c r="D2280">
        <v>2272.304932</v>
      </c>
      <c r="E2280">
        <v>2289.546143</v>
      </c>
      <c r="F2280">
        <v>2289.546143</v>
      </c>
      <c r="G2280">
        <v>5438100035</v>
      </c>
    </row>
    <row r="2281" spans="1:7">
      <c r="A2281" s="1">
        <v>45327</v>
      </c>
      <c r="B2281">
        <v>2289.2055660000001</v>
      </c>
      <c r="C2281">
        <v>2334.6767580000001</v>
      </c>
      <c r="D2281">
        <v>2270.0678710000002</v>
      </c>
      <c r="E2281">
        <v>2298.8889159999999</v>
      </c>
      <c r="F2281">
        <v>2298.8889159999999</v>
      </c>
      <c r="G2281">
        <v>7277068110</v>
      </c>
    </row>
    <row r="2282" spans="1:7">
      <c r="A2282" s="1">
        <v>45328</v>
      </c>
      <c r="B2282">
        <v>2298.955078</v>
      </c>
      <c r="C2282">
        <v>2389.826172</v>
      </c>
      <c r="D2282">
        <v>2296.7885740000002</v>
      </c>
      <c r="E2282">
        <v>2372.201904</v>
      </c>
      <c r="F2282">
        <v>2372.201904</v>
      </c>
      <c r="G2282">
        <v>9520885493</v>
      </c>
    </row>
    <row r="2283" spans="1:7">
      <c r="A2283" s="1">
        <v>45329</v>
      </c>
      <c r="B2283">
        <v>2372.2626949999999</v>
      </c>
      <c r="C2283">
        <v>2442.6362300000001</v>
      </c>
      <c r="D2283">
        <v>2353.7060550000001</v>
      </c>
      <c r="E2283">
        <v>2423.7451169999999</v>
      </c>
      <c r="F2283">
        <v>2423.7451169999999</v>
      </c>
      <c r="G2283">
        <v>9660628536</v>
      </c>
    </row>
    <row r="2284" spans="1:7">
      <c r="A2284" s="1">
        <v>45330</v>
      </c>
      <c r="B2284">
        <v>2424.080078</v>
      </c>
      <c r="C2284">
        <v>2459.5566410000001</v>
      </c>
      <c r="D2284">
        <v>2414.7495119999999</v>
      </c>
      <c r="E2284">
        <v>2419.9064939999998</v>
      </c>
      <c r="F2284">
        <v>2419.9064939999998</v>
      </c>
      <c r="G2284">
        <v>9941841732</v>
      </c>
    </row>
    <row r="2285" spans="1:7">
      <c r="A2285" s="1">
        <v>45331</v>
      </c>
      <c r="B2285">
        <v>2419.773682</v>
      </c>
      <c r="C2285">
        <v>2522.7246089999999</v>
      </c>
      <c r="D2285">
        <v>2419.3627929999998</v>
      </c>
      <c r="E2285">
        <v>2487.515625</v>
      </c>
      <c r="F2285">
        <v>2487.515625</v>
      </c>
      <c r="G2285">
        <v>13634203177</v>
      </c>
    </row>
    <row r="2286" spans="1:7">
      <c r="A2286" s="1">
        <v>45332</v>
      </c>
      <c r="B2286">
        <v>2487.6503910000001</v>
      </c>
      <c r="C2286">
        <v>2516.7197270000001</v>
      </c>
      <c r="D2286">
        <v>2475.8576659999999</v>
      </c>
      <c r="E2286">
        <v>2501.2282709999999</v>
      </c>
      <c r="F2286">
        <v>2501.2282709999999</v>
      </c>
      <c r="G2286">
        <v>6474444159</v>
      </c>
    </row>
    <row r="2287" spans="1:7">
      <c r="A2287" s="1">
        <v>45333</v>
      </c>
      <c r="B2287">
        <v>2501.1298830000001</v>
      </c>
      <c r="C2287">
        <v>2537.6791990000002</v>
      </c>
      <c r="D2287">
        <v>2495.2143550000001</v>
      </c>
      <c r="E2287">
        <v>2507.570557</v>
      </c>
      <c r="F2287">
        <v>2507.570557</v>
      </c>
      <c r="G2287">
        <v>7347245813</v>
      </c>
    </row>
    <row r="2288" spans="1:7">
      <c r="A2288" s="1">
        <v>45334</v>
      </c>
      <c r="B2288">
        <v>2507.578857</v>
      </c>
      <c r="C2288">
        <v>2663.8427729999999</v>
      </c>
      <c r="D2288">
        <v>2473.8120119999999</v>
      </c>
      <c r="E2288">
        <v>2658.1159670000002</v>
      </c>
      <c r="F2288">
        <v>2658.1159670000002</v>
      </c>
      <c r="G2288">
        <v>13022696866</v>
      </c>
    </row>
    <row r="2289" spans="1:7">
      <c r="A2289" s="1">
        <v>45335</v>
      </c>
      <c r="B2289">
        <v>2659.586182</v>
      </c>
      <c r="C2289">
        <v>2686.455078</v>
      </c>
      <c r="D2289">
        <v>2599.1694339999999</v>
      </c>
      <c r="E2289">
        <v>2642.1853030000002</v>
      </c>
      <c r="F2289">
        <v>2642.1853030000002</v>
      </c>
      <c r="G2289">
        <v>18271237044</v>
      </c>
    </row>
    <row r="2290" spans="1:7">
      <c r="A2290" s="1">
        <v>45336</v>
      </c>
      <c r="B2290">
        <v>2641.6853030000002</v>
      </c>
      <c r="C2290">
        <v>2786.8935550000001</v>
      </c>
      <c r="D2290">
        <v>2621.0253910000001</v>
      </c>
      <c r="E2290">
        <v>2777.9023440000001</v>
      </c>
      <c r="F2290">
        <v>2777.9023440000001</v>
      </c>
      <c r="G2290">
        <v>21448973822</v>
      </c>
    </row>
    <row r="2291" spans="1:7">
      <c r="A2291" s="1">
        <v>45337</v>
      </c>
      <c r="B2291">
        <v>2777.601318</v>
      </c>
      <c r="C2291">
        <v>2865.8454590000001</v>
      </c>
      <c r="D2291">
        <v>2764.0104980000001</v>
      </c>
      <c r="E2291">
        <v>2824.3789059999999</v>
      </c>
      <c r="F2291">
        <v>2824.3789059999999</v>
      </c>
      <c r="G2291">
        <v>23734481937</v>
      </c>
    </row>
    <row r="2292" spans="1:7">
      <c r="A2292" s="1">
        <v>45338</v>
      </c>
      <c r="B2292">
        <v>2825.4807129999999</v>
      </c>
      <c r="C2292">
        <v>2858.4504390000002</v>
      </c>
      <c r="D2292">
        <v>2760.3310550000001</v>
      </c>
      <c r="E2292">
        <v>2803.6914059999999</v>
      </c>
      <c r="F2292">
        <v>2803.6914059999999</v>
      </c>
      <c r="G2292">
        <v>17057114638</v>
      </c>
    </row>
    <row r="2293" spans="1:7">
      <c r="A2293" s="1">
        <v>45339</v>
      </c>
      <c r="B2293">
        <v>2803.7358399999998</v>
      </c>
      <c r="C2293">
        <v>2805.1286620000001</v>
      </c>
      <c r="D2293">
        <v>2724.3869629999999</v>
      </c>
      <c r="E2293">
        <v>2786.672607</v>
      </c>
      <c r="F2293">
        <v>2786.672607</v>
      </c>
      <c r="G2293">
        <v>17932379943</v>
      </c>
    </row>
    <row r="2294" spans="1:7">
      <c r="A2294" s="1">
        <v>45340</v>
      </c>
      <c r="B2294">
        <v>2786.7097170000002</v>
      </c>
      <c r="C2294">
        <v>2892.8435060000002</v>
      </c>
      <c r="D2294">
        <v>2767.913086</v>
      </c>
      <c r="E2294">
        <v>2878.998047</v>
      </c>
      <c r="F2294">
        <v>2878.998047</v>
      </c>
      <c r="G2294">
        <v>23355830478</v>
      </c>
    </row>
    <row r="2295" spans="1:7">
      <c r="A2295" s="1">
        <v>45341</v>
      </c>
      <c r="B2295">
        <v>2881.296875</v>
      </c>
      <c r="C2295">
        <v>2983.3706050000001</v>
      </c>
      <c r="D2295">
        <v>2860.263672</v>
      </c>
      <c r="E2295">
        <v>2943.5747070000002</v>
      </c>
      <c r="F2295">
        <v>2943.5747070000002</v>
      </c>
      <c r="G2295">
        <v>15163110589</v>
      </c>
    </row>
    <row r="2296" spans="1:7">
      <c r="A2296" s="1">
        <v>45342</v>
      </c>
      <c r="B2296">
        <v>2944.1064449999999</v>
      </c>
      <c r="C2296">
        <v>3031.524414</v>
      </c>
      <c r="D2296">
        <v>2879.9033199999999</v>
      </c>
      <c r="E2296">
        <v>3013.5036620000001</v>
      </c>
      <c r="F2296">
        <v>3013.5036620000001</v>
      </c>
      <c r="G2296">
        <v>20341598470</v>
      </c>
    </row>
    <row r="2297" spans="1:7">
      <c r="A2297" s="1">
        <v>45343</v>
      </c>
      <c r="B2297">
        <v>3015.6533199999999</v>
      </c>
      <c r="C2297">
        <v>3017.1904300000001</v>
      </c>
      <c r="D2297">
        <v>2875.4184570000002</v>
      </c>
      <c r="E2297">
        <v>2970.3554690000001</v>
      </c>
      <c r="F2297">
        <v>2970.3554690000001</v>
      </c>
      <c r="G2297">
        <v>18897136867</v>
      </c>
    </row>
    <row r="2298" spans="1:7">
      <c r="A2298" s="1">
        <v>45344</v>
      </c>
      <c r="B2298">
        <v>2969.5998540000001</v>
      </c>
      <c r="C2298">
        <v>3030.6660160000001</v>
      </c>
      <c r="D2298">
        <v>2907.109375</v>
      </c>
      <c r="E2298">
        <v>2971.0073240000002</v>
      </c>
      <c r="F2298">
        <v>2971.0073240000002</v>
      </c>
      <c r="G2298">
        <v>18058908246</v>
      </c>
    </row>
    <row r="2299" spans="1:7">
      <c r="A2299" s="1">
        <v>45345</v>
      </c>
      <c r="B2299">
        <v>2970.1396479999999</v>
      </c>
      <c r="C2299">
        <v>2991.3295899999998</v>
      </c>
      <c r="D2299">
        <v>2906.58374</v>
      </c>
      <c r="E2299">
        <v>2921.658203</v>
      </c>
      <c r="F2299">
        <v>2921.658203</v>
      </c>
      <c r="G2299">
        <v>12822717059</v>
      </c>
    </row>
    <row r="2300" spans="1:7">
      <c r="A2300" s="1">
        <v>45346</v>
      </c>
      <c r="B2300">
        <v>2921.9628910000001</v>
      </c>
      <c r="C2300">
        <v>3003.195068</v>
      </c>
      <c r="D2300">
        <v>2907.7006839999999</v>
      </c>
      <c r="E2300">
        <v>2992.3859859999998</v>
      </c>
      <c r="F2300">
        <v>2992.3859859999998</v>
      </c>
      <c r="G2300">
        <v>10701688842</v>
      </c>
    </row>
    <row r="2301" spans="1:7">
      <c r="A2301" s="1">
        <v>45347</v>
      </c>
      <c r="B2301">
        <v>2992.3666990000002</v>
      </c>
      <c r="C2301">
        <v>3117.4289549999999</v>
      </c>
      <c r="D2301">
        <v>2984.3930660000001</v>
      </c>
      <c r="E2301">
        <v>3112.6972660000001</v>
      </c>
      <c r="F2301">
        <v>3112.6972660000001</v>
      </c>
      <c r="G2301">
        <v>14620450464</v>
      </c>
    </row>
    <row r="2302" spans="1:7">
      <c r="A2302" s="1">
        <v>45348</v>
      </c>
      <c r="B2302">
        <v>3112.5290530000002</v>
      </c>
      <c r="C2302">
        <v>3197.375</v>
      </c>
      <c r="D2302">
        <v>3037.9545899999998</v>
      </c>
      <c r="E2302">
        <v>3178.9936520000001</v>
      </c>
      <c r="F2302">
        <v>3178.9936520000001</v>
      </c>
      <c r="G2302">
        <v>17504464351</v>
      </c>
    </row>
    <row r="2303" spans="1:7">
      <c r="A2303" s="1">
        <v>45349</v>
      </c>
      <c r="B2303">
        <v>3178.405029</v>
      </c>
      <c r="C2303">
        <v>3287.9580080000001</v>
      </c>
      <c r="D2303">
        <v>3167.8305660000001</v>
      </c>
      <c r="E2303">
        <v>3244.5192870000001</v>
      </c>
      <c r="F2303">
        <v>3244.5192870000001</v>
      </c>
      <c r="G2303">
        <v>21090315368</v>
      </c>
    </row>
    <row r="2304" spans="1:7">
      <c r="A2304" s="1">
        <v>45350</v>
      </c>
      <c r="B2304">
        <v>3243.8933109999998</v>
      </c>
      <c r="C2304">
        <v>3485.4509280000002</v>
      </c>
      <c r="D2304">
        <v>3201.5759280000002</v>
      </c>
      <c r="E2304">
        <v>3385.703857</v>
      </c>
      <c r="F2304">
        <v>3385.703857</v>
      </c>
      <c r="G2304">
        <v>32885894265</v>
      </c>
    </row>
    <row r="2305" spans="1:7">
      <c r="A2305" s="1">
        <v>45351</v>
      </c>
      <c r="B2305">
        <v>3386.8027339999999</v>
      </c>
      <c r="C2305">
        <v>3518.9692380000001</v>
      </c>
      <c r="D2305">
        <v>3303.9052729999999</v>
      </c>
      <c r="E2305">
        <v>3341.9196780000002</v>
      </c>
      <c r="F2305">
        <v>3341.9196780000002</v>
      </c>
      <c r="G2305">
        <v>28469171094</v>
      </c>
    </row>
    <row r="2306" spans="1:7">
      <c r="A2306" s="1">
        <v>45352</v>
      </c>
      <c r="B2306">
        <v>3341.9658199999999</v>
      </c>
      <c r="C2306">
        <v>3452.626221</v>
      </c>
      <c r="D2306">
        <v>3341.8510740000002</v>
      </c>
      <c r="E2306">
        <v>3435.0539549999999</v>
      </c>
      <c r="F2306">
        <v>3435.0539549999999</v>
      </c>
      <c r="G2306">
        <v>16880101987</v>
      </c>
    </row>
    <row r="2307" spans="1:7">
      <c r="A2307" s="1">
        <v>45353</v>
      </c>
      <c r="B2307">
        <v>3436.1591800000001</v>
      </c>
      <c r="C2307">
        <v>3459.7473140000002</v>
      </c>
      <c r="D2307">
        <v>3398.8989259999998</v>
      </c>
      <c r="E2307">
        <v>3422.0498050000001</v>
      </c>
      <c r="F2307">
        <v>3422.0498050000001</v>
      </c>
      <c r="G2307">
        <v>12024340617</v>
      </c>
    </row>
    <row r="2308" spans="1:7">
      <c r="A2308" s="1">
        <v>45354</v>
      </c>
      <c r="B2308">
        <v>3422.8752439999998</v>
      </c>
      <c r="C2308">
        <v>3491.1684570000002</v>
      </c>
      <c r="D2308">
        <v>3372.2141109999998</v>
      </c>
      <c r="E2308">
        <v>3490.9936520000001</v>
      </c>
      <c r="F2308">
        <v>3490.9936520000001</v>
      </c>
      <c r="G2308">
        <v>13643324467</v>
      </c>
    </row>
    <row r="2309" spans="1:7">
      <c r="A2309" s="1">
        <v>45355</v>
      </c>
      <c r="B2309">
        <v>3489.3400879999999</v>
      </c>
      <c r="C2309">
        <v>3641.4592290000001</v>
      </c>
      <c r="D2309">
        <v>3446.017578</v>
      </c>
      <c r="E2309">
        <v>3630.4338379999999</v>
      </c>
      <c r="F2309">
        <v>3630.4338379999999</v>
      </c>
      <c r="G2309">
        <v>26772963830</v>
      </c>
    </row>
    <row r="2310" spans="1:7">
      <c r="A2310" s="1">
        <v>45356</v>
      </c>
      <c r="B2310">
        <v>3631.9289549999999</v>
      </c>
      <c r="C2310">
        <v>3828.1596679999998</v>
      </c>
      <c r="D2310">
        <v>3224.119385</v>
      </c>
      <c r="E2310">
        <v>3554.9645999999998</v>
      </c>
      <c r="F2310">
        <v>3554.9645999999998</v>
      </c>
      <c r="G2310">
        <v>47706899137</v>
      </c>
    </row>
    <row r="2311" spans="1:7">
      <c r="A2311" s="1">
        <v>45357</v>
      </c>
      <c r="B2311">
        <v>3554.0678710000002</v>
      </c>
      <c r="C2311">
        <v>3901.4343260000001</v>
      </c>
      <c r="D2311">
        <v>3502.80249</v>
      </c>
      <c r="E2311">
        <v>3819.226318</v>
      </c>
      <c r="F2311">
        <v>3819.226318</v>
      </c>
      <c r="G2311">
        <v>34938642613</v>
      </c>
    </row>
    <row r="2312" spans="1:7">
      <c r="A2312" s="1">
        <v>45358</v>
      </c>
      <c r="B2312">
        <v>3818.3110350000002</v>
      </c>
      <c r="C2312">
        <v>3939.5939939999998</v>
      </c>
      <c r="D2312">
        <v>3738.6853030000002</v>
      </c>
      <c r="E2312">
        <v>3874.3476559999999</v>
      </c>
      <c r="F2312">
        <v>3874.3476559999999</v>
      </c>
      <c r="G2312">
        <v>22457177587</v>
      </c>
    </row>
    <row r="2313" spans="1:7">
      <c r="A2313" s="1">
        <v>45359</v>
      </c>
      <c r="B2313">
        <v>3874.8308109999998</v>
      </c>
      <c r="C2313">
        <v>3998.8264159999999</v>
      </c>
      <c r="D2313">
        <v>3828.3632809999999</v>
      </c>
      <c r="E2313">
        <v>3892.0610350000002</v>
      </c>
      <c r="F2313">
        <v>3892.0610350000002</v>
      </c>
      <c r="G2313">
        <v>26135487051</v>
      </c>
    </row>
    <row r="2314" spans="1:7">
      <c r="A2314" s="1">
        <v>45360</v>
      </c>
      <c r="B2314">
        <v>3892.1191410000001</v>
      </c>
      <c r="C2314">
        <v>3950.3964839999999</v>
      </c>
      <c r="D2314">
        <v>3880.6589359999998</v>
      </c>
      <c r="E2314">
        <v>3915.4189449999999</v>
      </c>
      <c r="F2314">
        <v>3915.4189449999999</v>
      </c>
      <c r="G2314">
        <v>11926623780</v>
      </c>
    </row>
    <row r="2315" spans="1:7">
      <c r="A2315" s="1">
        <v>45361</v>
      </c>
      <c r="B2315">
        <v>3915.5905760000001</v>
      </c>
      <c r="C2315">
        <v>3968.7236330000001</v>
      </c>
      <c r="D2315">
        <v>3800.564453</v>
      </c>
      <c r="E2315">
        <v>3881.193115</v>
      </c>
      <c r="F2315">
        <v>3881.193115</v>
      </c>
      <c r="G2315">
        <v>15783924355</v>
      </c>
    </row>
    <row r="2316" spans="1:7">
      <c r="A2316" s="1">
        <v>45362</v>
      </c>
      <c r="B2316">
        <v>3881.2377929999998</v>
      </c>
      <c r="C2316">
        <v>4087.0500489999999</v>
      </c>
      <c r="D2316">
        <v>3745.1252439999998</v>
      </c>
      <c r="E2316">
        <v>4066.445068</v>
      </c>
      <c r="F2316">
        <v>4066.445068</v>
      </c>
      <c r="G2316">
        <v>28806262507</v>
      </c>
    </row>
    <row r="2317" spans="1:7">
      <c r="A2317" s="1">
        <v>45363</v>
      </c>
      <c r="B2317">
        <v>4066.6904300000001</v>
      </c>
      <c r="C2317">
        <v>4092.2841800000001</v>
      </c>
      <c r="D2317">
        <v>3831.889893</v>
      </c>
      <c r="E2317">
        <v>3980.273193</v>
      </c>
      <c r="F2317">
        <v>3980.273193</v>
      </c>
      <c r="G2317">
        <v>26917010932</v>
      </c>
    </row>
    <row r="2318" spans="1:7">
      <c r="A2318" s="1">
        <v>45364</v>
      </c>
      <c r="B2318">
        <v>3980.2651369999999</v>
      </c>
      <c r="C2318">
        <v>4083.0073240000002</v>
      </c>
      <c r="D2318">
        <v>3936.6271969999998</v>
      </c>
      <c r="E2318">
        <v>4006.4570309999999</v>
      </c>
      <c r="F2318">
        <v>4006.4570309999999</v>
      </c>
      <c r="G2318">
        <v>22028114691</v>
      </c>
    </row>
    <row r="2319" spans="1:7">
      <c r="A2319" s="1">
        <v>45365</v>
      </c>
      <c r="B2319">
        <v>4005.7451169999999</v>
      </c>
      <c r="C2319">
        <v>4011.1027829999998</v>
      </c>
      <c r="D2319">
        <v>3721.7885740000002</v>
      </c>
      <c r="E2319">
        <v>3883.1403810000002</v>
      </c>
      <c r="F2319">
        <v>3883.1403810000002</v>
      </c>
      <c r="G2319">
        <v>25434810823</v>
      </c>
    </row>
    <row r="2320" spans="1:7">
      <c r="A2320" s="1">
        <v>45366</v>
      </c>
      <c r="B2320">
        <v>3882.8569339999999</v>
      </c>
      <c r="C2320">
        <v>3928.775635</v>
      </c>
      <c r="D2320">
        <v>3571.7746579999998</v>
      </c>
      <c r="E2320">
        <v>3735.2202149999998</v>
      </c>
      <c r="F2320">
        <v>3735.2202149999998</v>
      </c>
      <c r="G2320">
        <v>33505075433</v>
      </c>
    </row>
    <row r="2321" spans="1:7">
      <c r="A2321" s="1">
        <v>45367</v>
      </c>
      <c r="B2321">
        <v>3736.1049800000001</v>
      </c>
      <c r="C2321">
        <v>3780.8945309999999</v>
      </c>
      <c r="D2321">
        <v>3468.079346</v>
      </c>
      <c r="E2321">
        <v>3522.860107</v>
      </c>
      <c r="F2321">
        <v>3522.860107</v>
      </c>
      <c r="G2321">
        <v>20199855932</v>
      </c>
    </row>
    <row r="2322" spans="1:7">
      <c r="A2322" s="1">
        <v>45368</v>
      </c>
      <c r="B2322">
        <v>3523.0297850000002</v>
      </c>
      <c r="C2322">
        <v>3676.2634280000002</v>
      </c>
      <c r="D2322">
        <v>3414.1723630000001</v>
      </c>
      <c r="E2322">
        <v>3642.413086</v>
      </c>
      <c r="F2322">
        <v>3642.413086</v>
      </c>
      <c r="G2322">
        <v>19938757095</v>
      </c>
    </row>
    <row r="2323" spans="1:7">
      <c r="A2323" s="1">
        <v>45369</v>
      </c>
      <c r="B2323">
        <v>3642.298828</v>
      </c>
      <c r="C2323">
        <v>3642.4970699999999</v>
      </c>
      <c r="D2323">
        <v>3456.0913089999999</v>
      </c>
      <c r="E2323">
        <v>3517.985107</v>
      </c>
      <c r="F2323">
        <v>3517.985107</v>
      </c>
      <c r="G2323">
        <v>21162220224</v>
      </c>
    </row>
    <row r="2324" spans="1:7">
      <c r="A2324" s="1">
        <v>45370</v>
      </c>
      <c r="B2324">
        <v>3518.3476559999999</v>
      </c>
      <c r="C2324">
        <v>3546.5822750000002</v>
      </c>
      <c r="D2324">
        <v>3149.286865</v>
      </c>
      <c r="E2324">
        <v>3157.618164</v>
      </c>
      <c r="F2324">
        <v>3157.618164</v>
      </c>
      <c r="G2324">
        <v>34166976701</v>
      </c>
    </row>
    <row r="2325" spans="1:7">
      <c r="A2325" s="1">
        <v>45371</v>
      </c>
      <c r="B2325">
        <v>3158.3967290000001</v>
      </c>
      <c r="C2325">
        <v>3534.8264159999999</v>
      </c>
      <c r="D2325">
        <v>3059.6547850000002</v>
      </c>
      <c r="E2325">
        <v>3513.3930660000001</v>
      </c>
      <c r="F2325">
        <v>3513.3930660000001</v>
      </c>
      <c r="G2325">
        <v>36605316331</v>
      </c>
    </row>
    <row r="2326" spans="1:7">
      <c r="A2326" s="1">
        <v>45372</v>
      </c>
      <c r="B2326">
        <v>3514.017578</v>
      </c>
      <c r="C2326">
        <v>3586.905029</v>
      </c>
      <c r="D2326">
        <v>3412.2226559999999</v>
      </c>
      <c r="E2326">
        <v>3492.991211</v>
      </c>
      <c r="F2326">
        <v>3492.991211</v>
      </c>
      <c r="G2326">
        <v>22213647922</v>
      </c>
    </row>
    <row r="2327" spans="1:7">
      <c r="A2327" s="1">
        <v>45373</v>
      </c>
      <c r="B2327">
        <v>3492.8979490000002</v>
      </c>
      <c r="C2327">
        <v>3541.898193</v>
      </c>
      <c r="D2327">
        <v>3254.9692380000001</v>
      </c>
      <c r="E2327">
        <v>3333.6879880000001</v>
      </c>
      <c r="F2327">
        <v>3333.6879880000001</v>
      </c>
      <c r="G2327">
        <v>20574952329</v>
      </c>
    </row>
    <row r="2328" spans="1:7">
      <c r="A2328" s="1">
        <v>45374</v>
      </c>
      <c r="B2328">
        <v>3335.592529</v>
      </c>
      <c r="C2328">
        <v>3433.758057</v>
      </c>
      <c r="D2328">
        <v>3273.1154790000001</v>
      </c>
      <c r="E2328">
        <v>3336.5939939999998</v>
      </c>
      <c r="F2328">
        <v>3336.5939939999998</v>
      </c>
      <c r="G2328">
        <v>13242137554</v>
      </c>
    </row>
    <row r="2329" spans="1:7">
      <c r="A2329" s="1">
        <v>45375</v>
      </c>
      <c r="B2329">
        <v>3336.6660160000001</v>
      </c>
      <c r="C2329">
        <v>3470.344482</v>
      </c>
      <c r="D2329">
        <v>3301.2773440000001</v>
      </c>
      <c r="E2329">
        <v>3454.6364749999998</v>
      </c>
      <c r="F2329">
        <v>3454.6364749999998</v>
      </c>
      <c r="G2329">
        <v>12156660941</v>
      </c>
    </row>
    <row r="2330" spans="1:7">
      <c r="A2330" s="1">
        <v>45376</v>
      </c>
      <c r="B2330">
        <v>3454.8857419999999</v>
      </c>
      <c r="C2330">
        <v>3657.1188959999999</v>
      </c>
      <c r="D2330">
        <v>3421.7905270000001</v>
      </c>
      <c r="E2330">
        <v>3590.883789</v>
      </c>
      <c r="F2330">
        <v>3590.883789</v>
      </c>
      <c r="G2330">
        <v>18603921705</v>
      </c>
    </row>
    <row r="2331" spans="1:7">
      <c r="A2331" s="1">
        <v>45377</v>
      </c>
      <c r="B2331">
        <v>3591.0852049999999</v>
      </c>
      <c r="C2331">
        <v>3678.7897950000001</v>
      </c>
      <c r="D2331">
        <v>3545.428711</v>
      </c>
      <c r="E2331">
        <v>3587.5048830000001</v>
      </c>
      <c r="F2331">
        <v>3587.5048830000001</v>
      </c>
      <c r="G2331">
        <v>18505553577</v>
      </c>
    </row>
    <row r="2332" spans="1:7">
      <c r="A2332" s="1">
        <v>45378</v>
      </c>
      <c r="B2332">
        <v>3587.313721</v>
      </c>
      <c r="C2332">
        <v>3664.383057</v>
      </c>
      <c r="D2332">
        <v>3460.3935550000001</v>
      </c>
      <c r="E2332">
        <v>3500.1152339999999</v>
      </c>
      <c r="F2332">
        <v>3500.1152339999999</v>
      </c>
      <c r="G2332">
        <v>18753082145</v>
      </c>
    </row>
    <row r="2333" spans="1:7">
      <c r="A2333" s="1">
        <v>45379</v>
      </c>
      <c r="B2333">
        <v>3500.2160640000002</v>
      </c>
      <c r="C2333">
        <v>3609.7053219999998</v>
      </c>
      <c r="D2333">
        <v>3465.3322750000002</v>
      </c>
      <c r="E2333">
        <v>3561.2939449999999</v>
      </c>
      <c r="F2333">
        <v>3561.2939449999999</v>
      </c>
      <c r="G2333">
        <v>16419674157</v>
      </c>
    </row>
    <row r="2334" spans="1:7">
      <c r="A2334" s="1">
        <v>45380</v>
      </c>
      <c r="B2334">
        <v>3561.0117190000001</v>
      </c>
      <c r="C2334">
        <v>3583.7014159999999</v>
      </c>
      <c r="D2334">
        <v>3475.725586</v>
      </c>
      <c r="E2334">
        <v>3511.8061520000001</v>
      </c>
      <c r="F2334">
        <v>3511.8061520000001</v>
      </c>
      <c r="G2334">
        <v>12712701619</v>
      </c>
    </row>
    <row r="2335" spans="1:7">
      <c r="A2335" s="1">
        <v>45381</v>
      </c>
      <c r="B2335">
        <v>3511.8276369999999</v>
      </c>
      <c r="C2335">
        <v>3566.0844729999999</v>
      </c>
      <c r="D2335">
        <v>3489.9020999999998</v>
      </c>
      <c r="E2335">
        <v>3507.944336</v>
      </c>
      <c r="F2335">
        <v>3507.944336</v>
      </c>
      <c r="G2335">
        <v>9389066783</v>
      </c>
    </row>
    <row r="2336" spans="1:7">
      <c r="A2336" s="1">
        <v>45382</v>
      </c>
      <c r="B2336">
        <v>3507.9516600000002</v>
      </c>
      <c r="C2336">
        <v>3655.2189939999998</v>
      </c>
      <c r="D2336">
        <v>3507.2426759999998</v>
      </c>
      <c r="E2336">
        <v>3647.8564449999999</v>
      </c>
      <c r="F2336">
        <v>3647.8564449999999</v>
      </c>
      <c r="G2336">
        <v>10499881424</v>
      </c>
    </row>
    <row r="2337" spans="1:7">
      <c r="A2337" s="1">
        <v>45383</v>
      </c>
      <c r="B2337">
        <v>3647.82</v>
      </c>
      <c r="C2337">
        <v>3648.13</v>
      </c>
      <c r="D2337">
        <v>3418.7</v>
      </c>
      <c r="E2337">
        <v>3505.03</v>
      </c>
      <c r="F2337">
        <v>3505.03</v>
      </c>
      <c r="G2337">
        <v>16002098681</v>
      </c>
    </row>
    <row r="2338" spans="1:7">
      <c r="A2338" s="1">
        <v>45384</v>
      </c>
      <c r="B2338">
        <v>3504.82</v>
      </c>
      <c r="C2338">
        <v>3506.96</v>
      </c>
      <c r="D2338">
        <v>3215.99</v>
      </c>
      <c r="E2338">
        <v>3277.23</v>
      </c>
      <c r="F2338">
        <v>3277.23</v>
      </c>
      <c r="G2338">
        <v>22076539151</v>
      </c>
    </row>
    <row r="2339" spans="1:7">
      <c r="A2339" s="1">
        <v>45385</v>
      </c>
      <c r="B2339">
        <v>3277.32</v>
      </c>
      <c r="C2339">
        <v>3368.11</v>
      </c>
      <c r="D2339">
        <v>3205.65</v>
      </c>
      <c r="E2339">
        <v>3311.44</v>
      </c>
      <c r="F2339">
        <v>3311.44</v>
      </c>
      <c r="G2339">
        <v>16010734587</v>
      </c>
    </row>
    <row r="2340" spans="1:7">
      <c r="A2340" s="1">
        <v>45386</v>
      </c>
      <c r="B2340">
        <v>3311.5</v>
      </c>
      <c r="C2340">
        <v>3443.21</v>
      </c>
      <c r="D2340">
        <v>3253.32</v>
      </c>
      <c r="E2340">
        <v>3330.04</v>
      </c>
      <c r="F2340">
        <v>3330.04</v>
      </c>
      <c r="G2340">
        <v>14476330517</v>
      </c>
    </row>
    <row r="2341" spans="1:7">
      <c r="A2341" s="1">
        <v>45387</v>
      </c>
      <c r="B2341">
        <v>3330.01</v>
      </c>
      <c r="C2341">
        <v>3345.67</v>
      </c>
      <c r="D2341">
        <v>3214.24</v>
      </c>
      <c r="E2341">
        <v>3318.89</v>
      </c>
      <c r="F2341">
        <v>3318.89</v>
      </c>
      <c r="G2341">
        <v>15214447092</v>
      </c>
    </row>
    <row r="2342" spans="1:7">
      <c r="A2342" s="1">
        <v>45388</v>
      </c>
      <c r="B2342">
        <v>3318.86</v>
      </c>
      <c r="C2342">
        <v>3397.59</v>
      </c>
      <c r="D2342">
        <v>3308.98</v>
      </c>
      <c r="E2342">
        <v>3354.18</v>
      </c>
      <c r="F2342">
        <v>3354.18</v>
      </c>
      <c r="G2342">
        <v>8956926798</v>
      </c>
    </row>
    <row r="2343" spans="1:7">
      <c r="A2343" s="1">
        <v>45389</v>
      </c>
      <c r="B2343">
        <v>3354.21</v>
      </c>
      <c r="C2343">
        <v>3458.51</v>
      </c>
      <c r="D2343">
        <v>3346.11</v>
      </c>
      <c r="E2343">
        <v>3453.49</v>
      </c>
      <c r="F2343">
        <v>3453.49</v>
      </c>
      <c r="G2343">
        <v>9931108526</v>
      </c>
    </row>
    <row r="2344" spans="1:7">
      <c r="A2344" s="1">
        <v>45390</v>
      </c>
      <c r="B2344">
        <v>3453.5</v>
      </c>
      <c r="C2344">
        <v>3727.62</v>
      </c>
      <c r="D2344">
        <v>3409.51</v>
      </c>
      <c r="E2344">
        <v>3695.29</v>
      </c>
      <c r="F2344">
        <v>3695.29</v>
      </c>
      <c r="G2344">
        <v>19055143129</v>
      </c>
    </row>
    <row r="2345" spans="1:7">
      <c r="A2345" s="1">
        <v>45391</v>
      </c>
      <c r="B2345">
        <v>3695.34</v>
      </c>
      <c r="C2345">
        <v>3724.92</v>
      </c>
      <c r="D2345">
        <v>3455.11</v>
      </c>
      <c r="E2345">
        <v>3505.16</v>
      </c>
      <c r="F2345">
        <v>3505.16</v>
      </c>
      <c r="G2345">
        <v>18279773833</v>
      </c>
    </row>
    <row r="2346" spans="1:7">
      <c r="A2346" s="1">
        <v>45392</v>
      </c>
      <c r="B2346">
        <v>3505.16</v>
      </c>
      <c r="C2346">
        <v>3561.52</v>
      </c>
      <c r="D2346">
        <v>3415.18</v>
      </c>
      <c r="E2346">
        <v>3543.74</v>
      </c>
      <c r="F2346">
        <v>3543.74</v>
      </c>
      <c r="G2346">
        <v>16872482726</v>
      </c>
    </row>
    <row r="2347" spans="1:7">
      <c r="A2347" s="1">
        <v>45393</v>
      </c>
      <c r="B2347">
        <v>3543.45</v>
      </c>
      <c r="C2347">
        <v>3616.19</v>
      </c>
      <c r="D2347">
        <v>3477.17</v>
      </c>
      <c r="E2347">
        <v>3505.25</v>
      </c>
      <c r="F2347">
        <v>3505.25</v>
      </c>
      <c r="G2347">
        <v>14076734489</v>
      </c>
    </row>
    <row r="2348" spans="1:7">
      <c r="A2348" s="1">
        <v>45394</v>
      </c>
      <c r="B2348">
        <v>3505.33</v>
      </c>
      <c r="C2348">
        <v>3552.59</v>
      </c>
      <c r="D2348">
        <v>3103.43</v>
      </c>
      <c r="E2348">
        <v>3243.03</v>
      </c>
      <c r="F2348">
        <v>3243.03</v>
      </c>
      <c r="G2348">
        <v>22104869556</v>
      </c>
    </row>
    <row r="2349" spans="1:7">
      <c r="A2349" s="1">
        <v>45395</v>
      </c>
      <c r="B2349">
        <v>3242.94</v>
      </c>
      <c r="C2349">
        <v>3299.66</v>
      </c>
      <c r="D2349">
        <v>2862.39</v>
      </c>
      <c r="E2349">
        <v>3004.9</v>
      </c>
      <c r="F2349">
        <v>3004.9</v>
      </c>
      <c r="G2349">
        <v>29930408174</v>
      </c>
    </row>
    <row r="2350" spans="1:7">
      <c r="A2350" s="1">
        <v>45396</v>
      </c>
      <c r="B2350">
        <v>3005.55</v>
      </c>
      <c r="C2350">
        <v>3174.67</v>
      </c>
      <c r="D2350">
        <v>2914.42</v>
      </c>
      <c r="E2350">
        <v>3156.94</v>
      </c>
      <c r="F2350">
        <v>3156.94</v>
      </c>
      <c r="G2350">
        <v>25486284994</v>
      </c>
    </row>
    <row r="2351" spans="1:7">
      <c r="A2351" s="1">
        <v>45397</v>
      </c>
      <c r="B2351">
        <v>3156.83</v>
      </c>
      <c r="C2351">
        <v>3277.56</v>
      </c>
      <c r="D2351">
        <v>3026.54</v>
      </c>
      <c r="E2351">
        <v>3101.6</v>
      </c>
      <c r="F2351">
        <v>3101.6</v>
      </c>
      <c r="G2351">
        <v>21925843181</v>
      </c>
    </row>
    <row r="2352" spans="1:7">
      <c r="A2352" s="1">
        <v>45398</v>
      </c>
      <c r="B2352">
        <v>3101.14</v>
      </c>
      <c r="C2352">
        <v>3127.16</v>
      </c>
      <c r="D2352">
        <v>2997.75</v>
      </c>
      <c r="E2352">
        <v>3084.92</v>
      </c>
      <c r="F2352">
        <v>3084.92</v>
      </c>
      <c r="G2352">
        <v>19441391169</v>
      </c>
    </row>
    <row r="2353" spans="1:7">
      <c r="A2353" s="1">
        <v>45399</v>
      </c>
      <c r="B2353">
        <v>3084.92</v>
      </c>
      <c r="C2353">
        <v>3123.67</v>
      </c>
      <c r="D2353">
        <v>2918.55</v>
      </c>
      <c r="E2353">
        <v>2984.73</v>
      </c>
      <c r="F2353">
        <v>2984.73</v>
      </c>
      <c r="G2353">
        <v>17711869375</v>
      </c>
    </row>
    <row r="2354" spans="1:7">
      <c r="A2354" s="1">
        <v>45400</v>
      </c>
      <c r="B2354">
        <v>2984.71</v>
      </c>
      <c r="C2354">
        <v>3094.84</v>
      </c>
      <c r="D2354">
        <v>2956.13</v>
      </c>
      <c r="E2354">
        <v>3066.03</v>
      </c>
      <c r="F2354">
        <v>3066.03</v>
      </c>
      <c r="G2354">
        <v>15183777035</v>
      </c>
    </row>
    <row r="2355" spans="1:7">
      <c r="A2355" s="1">
        <v>45401</v>
      </c>
      <c r="B2355">
        <v>3065.95</v>
      </c>
      <c r="C2355">
        <v>3127.11</v>
      </c>
      <c r="D2355">
        <v>2868.8</v>
      </c>
      <c r="E2355">
        <v>3059.28</v>
      </c>
      <c r="F2355">
        <v>3059.28</v>
      </c>
      <c r="G2355">
        <v>20399982867</v>
      </c>
    </row>
    <row r="2356" spans="1:7">
      <c r="A2356" s="1">
        <v>45402</v>
      </c>
      <c r="B2356">
        <v>3059.48</v>
      </c>
      <c r="C2356">
        <v>3170.67</v>
      </c>
      <c r="D2356">
        <v>3021.78</v>
      </c>
      <c r="E2356">
        <v>3157.63</v>
      </c>
      <c r="F2356">
        <v>3157.63</v>
      </c>
      <c r="G2356">
        <v>9918642130</v>
      </c>
    </row>
    <row r="2357" spans="1:7">
      <c r="A2357" s="1">
        <v>45403</v>
      </c>
      <c r="B2357">
        <v>3157.57</v>
      </c>
      <c r="C2357">
        <v>3197.51</v>
      </c>
      <c r="D2357">
        <v>3119.55</v>
      </c>
      <c r="E2357">
        <v>3147.29</v>
      </c>
      <c r="F2357">
        <v>3147.29</v>
      </c>
      <c r="G2357">
        <v>9394387894</v>
      </c>
    </row>
    <row r="2358" spans="1:7">
      <c r="A2358" s="1">
        <v>45404</v>
      </c>
      <c r="B2358">
        <v>3147.66</v>
      </c>
      <c r="C2358">
        <v>3236.66</v>
      </c>
      <c r="D2358">
        <v>3131.37</v>
      </c>
      <c r="E2358">
        <v>3201.65</v>
      </c>
      <c r="F2358">
        <v>3201.65</v>
      </c>
      <c r="G2358">
        <v>12063858733</v>
      </c>
    </row>
    <row r="2359" spans="1:7">
      <c r="A2359" s="1">
        <v>45405</v>
      </c>
      <c r="B2359">
        <v>3201.59</v>
      </c>
      <c r="C2359">
        <v>3264.42</v>
      </c>
      <c r="D2359">
        <v>3154.59</v>
      </c>
      <c r="E2359">
        <v>3219.91</v>
      </c>
      <c r="F2359">
        <v>3219.91</v>
      </c>
      <c r="G2359">
        <v>11054442653</v>
      </c>
    </row>
    <row r="2360" spans="1:7">
      <c r="A2360" s="1">
        <v>45406</v>
      </c>
      <c r="B2360">
        <v>3219.96</v>
      </c>
      <c r="C2360">
        <v>3292.92</v>
      </c>
      <c r="D2360">
        <v>3105.98</v>
      </c>
      <c r="E2360">
        <v>3139.81</v>
      </c>
      <c r="F2360">
        <v>3139.81</v>
      </c>
      <c r="G2360">
        <v>14000234760</v>
      </c>
    </row>
    <row r="2361" spans="1:7">
      <c r="A2361" s="1">
        <v>45407</v>
      </c>
      <c r="B2361">
        <v>3139.62</v>
      </c>
      <c r="C2361">
        <v>3190.98</v>
      </c>
      <c r="D2361">
        <v>3074.8</v>
      </c>
      <c r="E2361">
        <v>3156.51</v>
      </c>
      <c r="F2361">
        <v>3156.51</v>
      </c>
      <c r="G2361">
        <v>13989030260</v>
      </c>
    </row>
    <row r="2362" spans="1:7">
      <c r="A2362" s="1">
        <v>45408</v>
      </c>
      <c r="B2362">
        <v>3156.38</v>
      </c>
      <c r="C2362">
        <v>3166.19</v>
      </c>
      <c r="D2362">
        <v>3103.1</v>
      </c>
      <c r="E2362">
        <v>3130.16</v>
      </c>
      <c r="F2362">
        <v>3130.16</v>
      </c>
      <c r="G2362">
        <v>10622333862</v>
      </c>
    </row>
    <row r="2363" spans="1:7">
      <c r="A2363" s="1">
        <v>45409</v>
      </c>
      <c r="B2363">
        <v>3129.73</v>
      </c>
      <c r="C2363">
        <v>3279.45</v>
      </c>
      <c r="D2363">
        <v>3071.34</v>
      </c>
      <c r="E2363">
        <v>3252.17</v>
      </c>
      <c r="F2363">
        <v>3252.17</v>
      </c>
      <c r="G2363">
        <v>11820785577</v>
      </c>
    </row>
    <row r="2364" spans="1:7">
      <c r="A2364" s="1">
        <v>45410</v>
      </c>
      <c r="B2364">
        <v>3252.25</v>
      </c>
      <c r="C2364">
        <v>3351.18</v>
      </c>
      <c r="D2364">
        <v>3249.15</v>
      </c>
      <c r="E2364">
        <v>3262.77</v>
      </c>
      <c r="F2364">
        <v>3262.77</v>
      </c>
      <c r="G2364">
        <v>11379192678</v>
      </c>
    </row>
    <row r="2365" spans="1:7">
      <c r="A2365" s="1">
        <v>45411</v>
      </c>
      <c r="B2365">
        <v>3262.34</v>
      </c>
      <c r="C2365">
        <v>3285.47</v>
      </c>
      <c r="D2365">
        <v>3116.2</v>
      </c>
      <c r="E2365">
        <v>3215.43</v>
      </c>
      <c r="F2365">
        <v>3215.43</v>
      </c>
      <c r="G2365">
        <v>15032246816</v>
      </c>
    </row>
    <row r="2366" spans="1:7">
      <c r="A2366" s="1">
        <v>45412</v>
      </c>
      <c r="B2366">
        <v>3215.38</v>
      </c>
      <c r="C2366">
        <v>3249.38</v>
      </c>
      <c r="D2366">
        <v>2918.23</v>
      </c>
      <c r="E2366">
        <v>3012.29</v>
      </c>
      <c r="F2366">
        <v>3012.29</v>
      </c>
      <c r="G2366">
        <v>18266894653</v>
      </c>
    </row>
    <row r="2367" spans="1:7">
      <c r="A2367" s="1">
        <v>45413</v>
      </c>
      <c r="B2367">
        <v>3011.02</v>
      </c>
      <c r="C2367">
        <v>3020.17</v>
      </c>
      <c r="D2367">
        <v>2815.92</v>
      </c>
      <c r="E2367">
        <v>2969.78</v>
      </c>
      <c r="F2367">
        <v>2969.78</v>
      </c>
      <c r="G2367">
        <v>20005057445</v>
      </c>
    </row>
    <row r="2368" spans="1:7">
      <c r="A2368" s="1">
        <v>45414</v>
      </c>
      <c r="B2368">
        <v>2969.79</v>
      </c>
      <c r="C2368">
        <v>3015.05</v>
      </c>
      <c r="D2368">
        <v>2894.33</v>
      </c>
      <c r="E2368">
        <v>2988.17</v>
      </c>
      <c r="F2368">
        <v>2988.17</v>
      </c>
      <c r="G2368">
        <v>13163903903</v>
      </c>
    </row>
    <row r="2369" spans="1:7">
      <c r="A2369" s="1">
        <v>45415</v>
      </c>
      <c r="B2369">
        <v>2988.13</v>
      </c>
      <c r="C2369">
        <v>3127.16</v>
      </c>
      <c r="D2369">
        <v>2960.18</v>
      </c>
      <c r="E2369">
        <v>3103.54</v>
      </c>
      <c r="F2369">
        <v>3103.54</v>
      </c>
      <c r="G2369">
        <v>12862183229</v>
      </c>
    </row>
    <row r="2370" spans="1:7">
      <c r="A2370" s="1">
        <v>45416</v>
      </c>
      <c r="B2370">
        <v>3103.62</v>
      </c>
      <c r="C2370">
        <v>3167.54</v>
      </c>
      <c r="D2370">
        <v>3096.27</v>
      </c>
      <c r="E2370">
        <v>3117.58</v>
      </c>
      <c r="F2370">
        <v>3117.58</v>
      </c>
      <c r="G2370">
        <v>8283229638</v>
      </c>
    </row>
    <row r="2371" spans="1:7">
      <c r="A2371" s="1">
        <v>45417</v>
      </c>
      <c r="B2371">
        <v>3117.64</v>
      </c>
      <c r="C2371">
        <v>3170.06</v>
      </c>
      <c r="D2371">
        <v>3075.59</v>
      </c>
      <c r="E2371">
        <v>3137.25</v>
      </c>
      <c r="F2371">
        <v>3137.25</v>
      </c>
      <c r="G2371">
        <v>8783447639</v>
      </c>
    </row>
    <row r="2372" spans="1:7">
      <c r="A2372" s="1">
        <v>45418</v>
      </c>
      <c r="B2372">
        <v>3137.51</v>
      </c>
      <c r="C2372">
        <v>3220.15</v>
      </c>
      <c r="D2372">
        <v>3048.24</v>
      </c>
      <c r="E2372">
        <v>3062.73</v>
      </c>
      <c r="F2372">
        <v>3062.73</v>
      </c>
      <c r="G2372">
        <v>13008587255</v>
      </c>
    </row>
    <row r="2373" spans="1:7">
      <c r="A2373" s="1">
        <v>45419</v>
      </c>
      <c r="B2373">
        <v>3062.75</v>
      </c>
      <c r="C2373">
        <v>3129.08</v>
      </c>
      <c r="D2373">
        <v>3003.01</v>
      </c>
      <c r="E2373">
        <v>3006.58</v>
      </c>
      <c r="F2373">
        <v>3006.58</v>
      </c>
      <c r="G2373">
        <v>11743187337</v>
      </c>
    </row>
    <row r="2374" spans="1:7">
      <c r="A2374" s="1">
        <v>45420</v>
      </c>
      <c r="B2374">
        <v>3006.32</v>
      </c>
      <c r="C2374">
        <v>3037.2</v>
      </c>
      <c r="D2374">
        <v>2938.47</v>
      </c>
      <c r="E2374">
        <v>2973.66</v>
      </c>
      <c r="F2374">
        <v>2973.66</v>
      </c>
      <c r="G2374">
        <v>11791662158</v>
      </c>
    </row>
    <row r="2375" spans="1:7">
      <c r="A2375" s="1">
        <v>45421</v>
      </c>
      <c r="B2375">
        <v>2973.97</v>
      </c>
      <c r="C2375">
        <v>3057.96</v>
      </c>
      <c r="D2375">
        <v>2951.22</v>
      </c>
      <c r="E2375">
        <v>3036.02</v>
      </c>
      <c r="F2375">
        <v>3036.02</v>
      </c>
      <c r="G2375">
        <v>10861947179</v>
      </c>
    </row>
    <row r="2376" spans="1:7">
      <c r="A2376" s="1">
        <v>45422</v>
      </c>
      <c r="B2376">
        <v>3036.23</v>
      </c>
      <c r="C2376">
        <v>3052.73</v>
      </c>
      <c r="D2376">
        <v>2881</v>
      </c>
      <c r="E2376">
        <v>2909.79</v>
      </c>
      <c r="F2376">
        <v>2909.79</v>
      </c>
      <c r="G2376">
        <v>12278653601</v>
      </c>
    </row>
    <row r="2377" spans="1:7">
      <c r="A2377" s="1">
        <v>45423</v>
      </c>
      <c r="B2377">
        <v>2909.85</v>
      </c>
      <c r="C2377">
        <v>2942.18</v>
      </c>
      <c r="D2377">
        <v>2888.08</v>
      </c>
      <c r="E2377">
        <v>2911.6</v>
      </c>
      <c r="F2377">
        <v>2911.6</v>
      </c>
      <c r="G2377">
        <v>6795916454</v>
      </c>
    </row>
    <row r="2378" spans="1:7">
      <c r="A2378" s="1">
        <v>45424</v>
      </c>
      <c r="B2378">
        <v>2911.66</v>
      </c>
      <c r="C2378">
        <v>2953.05</v>
      </c>
      <c r="D2378">
        <v>2902.2</v>
      </c>
      <c r="E2378">
        <v>2928.7</v>
      </c>
      <c r="F2378">
        <v>2928.7</v>
      </c>
      <c r="G2378">
        <v>5908941395</v>
      </c>
    </row>
    <row r="2379" spans="1:7">
      <c r="A2379" s="1">
        <v>45425</v>
      </c>
      <c r="B2379">
        <v>2928.81</v>
      </c>
      <c r="C2379">
        <v>2994.87</v>
      </c>
      <c r="D2379">
        <v>2865.13</v>
      </c>
      <c r="E2379">
        <v>2949.36</v>
      </c>
      <c r="F2379">
        <v>2949.36</v>
      </c>
      <c r="G2379">
        <v>13352264795</v>
      </c>
    </row>
    <row r="2380" spans="1:7">
      <c r="A2380" s="1">
        <v>45426</v>
      </c>
      <c r="B2380">
        <v>2949.21</v>
      </c>
      <c r="C2380">
        <v>2959.55</v>
      </c>
      <c r="D2380">
        <v>2863.55</v>
      </c>
      <c r="E2380">
        <v>2881.16</v>
      </c>
      <c r="F2380">
        <v>2881.16</v>
      </c>
      <c r="G2380">
        <v>12444516140</v>
      </c>
    </row>
    <row r="2381" spans="1:7">
      <c r="A2381" s="1">
        <v>45427</v>
      </c>
      <c r="B2381">
        <v>2881.22</v>
      </c>
      <c r="C2381">
        <v>3041.6</v>
      </c>
      <c r="D2381">
        <v>2864.74</v>
      </c>
      <c r="E2381">
        <v>3037.06</v>
      </c>
      <c r="F2381">
        <v>3037.06</v>
      </c>
      <c r="G2381">
        <v>14666902956</v>
      </c>
    </row>
    <row r="2382" spans="1:7">
      <c r="A2382" s="1">
        <v>45428</v>
      </c>
      <c r="B2382">
        <v>3036.01</v>
      </c>
      <c r="C2382">
        <v>3041.81</v>
      </c>
      <c r="D2382">
        <v>2925.09</v>
      </c>
      <c r="E2382">
        <v>2945.13</v>
      </c>
      <c r="F2382">
        <v>2945.13</v>
      </c>
      <c r="G2382">
        <v>13035465176</v>
      </c>
    </row>
    <row r="2383" spans="1:7">
      <c r="A2383" s="1">
        <v>45429</v>
      </c>
      <c r="B2383">
        <v>2945.14</v>
      </c>
      <c r="C2383">
        <v>3120.3</v>
      </c>
      <c r="D2383">
        <v>2934.11</v>
      </c>
      <c r="E2383">
        <v>3094.12</v>
      </c>
      <c r="F2383">
        <v>3094.12</v>
      </c>
      <c r="G2383">
        <v>14449438097</v>
      </c>
    </row>
    <row r="2384" spans="1:7">
      <c r="A2384" s="1">
        <v>45430</v>
      </c>
      <c r="B2384">
        <v>3094.55</v>
      </c>
      <c r="C2384">
        <v>3146.79</v>
      </c>
      <c r="D2384">
        <v>3087.7</v>
      </c>
      <c r="E2384">
        <v>3122.95</v>
      </c>
      <c r="F2384">
        <v>3122.95</v>
      </c>
      <c r="G2384">
        <v>9407051320</v>
      </c>
    </row>
    <row r="2385" spans="1:7">
      <c r="A2385" s="1">
        <v>45431</v>
      </c>
      <c r="B2385">
        <v>3122.82</v>
      </c>
      <c r="C2385">
        <v>3137.15</v>
      </c>
      <c r="D2385">
        <v>3056.75</v>
      </c>
      <c r="E2385">
        <v>3071.84</v>
      </c>
      <c r="F2385">
        <v>3071.84</v>
      </c>
      <c r="G2385">
        <v>8747800800</v>
      </c>
    </row>
    <row r="2386" spans="1:7">
      <c r="A2386" s="1">
        <v>45432</v>
      </c>
      <c r="B2386">
        <v>3071.86</v>
      </c>
      <c r="C2386">
        <v>3690.81</v>
      </c>
      <c r="D2386">
        <v>3050.3</v>
      </c>
      <c r="E2386">
        <v>3663.86</v>
      </c>
      <c r="F2386">
        <v>3663.86</v>
      </c>
      <c r="G2386">
        <v>31228143948</v>
      </c>
    </row>
    <row r="2387" spans="1:7">
      <c r="A2387" s="1">
        <v>45433</v>
      </c>
      <c r="B2387">
        <v>3663.01</v>
      </c>
      <c r="C2387">
        <v>3837.37</v>
      </c>
      <c r="D2387">
        <v>3628.1</v>
      </c>
      <c r="E2387">
        <v>3789.31</v>
      </c>
      <c r="F2387">
        <v>3789.31</v>
      </c>
      <c r="G2387">
        <v>37643853967</v>
      </c>
    </row>
    <row r="2388" spans="1:7">
      <c r="A2388" s="1">
        <v>45434</v>
      </c>
      <c r="B2388">
        <v>3789.37</v>
      </c>
      <c r="C2388">
        <v>3810.95</v>
      </c>
      <c r="D2388">
        <v>3655.08</v>
      </c>
      <c r="E2388">
        <v>3737.22</v>
      </c>
      <c r="F2388">
        <v>3737.22</v>
      </c>
      <c r="G2388">
        <v>25155809461</v>
      </c>
    </row>
    <row r="2389" spans="1:7">
      <c r="A2389" s="1">
        <v>45435</v>
      </c>
      <c r="B2389">
        <v>3737.18</v>
      </c>
      <c r="C2389">
        <v>3943.55</v>
      </c>
      <c r="D2389">
        <v>3552.64</v>
      </c>
      <c r="E2389">
        <v>3776.93</v>
      </c>
      <c r="F2389">
        <v>3776.93</v>
      </c>
      <c r="G2389">
        <v>45623656317</v>
      </c>
    </row>
    <row r="2390" spans="1:7">
      <c r="A2390" s="1">
        <v>45436</v>
      </c>
      <c r="B2390">
        <v>3776.99</v>
      </c>
      <c r="C2390">
        <v>3825.12</v>
      </c>
      <c r="D2390">
        <v>3631.99</v>
      </c>
      <c r="E2390">
        <v>3726.93</v>
      </c>
      <c r="F2390">
        <v>3726.93</v>
      </c>
      <c r="G2390">
        <v>22257061429</v>
      </c>
    </row>
    <row r="2391" spans="1:7">
      <c r="A2391" s="1">
        <v>45437</v>
      </c>
      <c r="B2391">
        <v>3726.98</v>
      </c>
      <c r="C2391">
        <v>3776.01</v>
      </c>
      <c r="D2391">
        <v>3710.53</v>
      </c>
      <c r="E2391">
        <v>3749.24</v>
      </c>
      <c r="F2391">
        <v>3749.24</v>
      </c>
      <c r="G2391">
        <v>10000027764</v>
      </c>
    </row>
    <row r="2392" spans="1:7">
      <c r="A2392" s="1">
        <v>45438</v>
      </c>
      <c r="B2392">
        <v>3749.18</v>
      </c>
      <c r="C2392">
        <v>3879.47</v>
      </c>
      <c r="D2392">
        <v>3732.02</v>
      </c>
      <c r="E2392">
        <v>3825.9</v>
      </c>
      <c r="F2392">
        <v>3825.9</v>
      </c>
      <c r="G2392">
        <v>14650794791</v>
      </c>
    </row>
    <row r="2393" spans="1:7">
      <c r="A2393" s="1">
        <v>45439</v>
      </c>
      <c r="B2393">
        <v>3826.13</v>
      </c>
      <c r="C2393">
        <v>3973.56</v>
      </c>
      <c r="D2393">
        <v>3821.93</v>
      </c>
      <c r="E2393">
        <v>3892.01</v>
      </c>
      <c r="F2393">
        <v>3892.01</v>
      </c>
      <c r="G2393">
        <v>18949181813</v>
      </c>
    </row>
    <row r="2394" spans="1:7">
      <c r="A2394" s="1">
        <v>45440</v>
      </c>
      <c r="B2394">
        <v>3892.1</v>
      </c>
      <c r="C2394">
        <v>3924.9</v>
      </c>
      <c r="D2394">
        <v>3771.21</v>
      </c>
      <c r="E2394">
        <v>3840.26</v>
      </c>
      <c r="F2394">
        <v>3840.26</v>
      </c>
      <c r="G2394">
        <v>19846044324</v>
      </c>
    </row>
    <row r="2395" spans="1:7">
      <c r="A2395" s="1">
        <v>45441</v>
      </c>
      <c r="B2395">
        <v>3840.24</v>
      </c>
      <c r="C2395">
        <v>3880.65</v>
      </c>
      <c r="D2395">
        <v>3742.04</v>
      </c>
      <c r="E2395">
        <v>3763.2</v>
      </c>
      <c r="F2395">
        <v>3763.2</v>
      </c>
      <c r="G2395">
        <v>17411416736</v>
      </c>
    </row>
    <row r="2396" spans="1:7">
      <c r="A2396" s="1">
        <v>45442</v>
      </c>
      <c r="B2396">
        <v>3763.36</v>
      </c>
      <c r="C2396">
        <v>3823.64</v>
      </c>
      <c r="D2396">
        <v>3702.26</v>
      </c>
      <c r="E2396">
        <v>3746.85</v>
      </c>
      <c r="F2396">
        <v>3746.85</v>
      </c>
      <c r="G2396">
        <v>15065849797</v>
      </c>
    </row>
    <row r="2397" spans="1:7">
      <c r="A2397" s="1">
        <v>45443</v>
      </c>
      <c r="B2397">
        <v>3746.86</v>
      </c>
      <c r="C2397">
        <v>3843.86</v>
      </c>
      <c r="D2397">
        <v>3723.84</v>
      </c>
      <c r="E2397">
        <v>3760.03</v>
      </c>
      <c r="F2397">
        <v>3760.03</v>
      </c>
      <c r="G2397">
        <v>15290700646</v>
      </c>
    </row>
    <row r="2398" spans="1:7">
      <c r="A2398" s="1">
        <v>45444</v>
      </c>
      <c r="B2398">
        <v>3759.88</v>
      </c>
      <c r="C2398">
        <v>3829.29</v>
      </c>
      <c r="D2398">
        <v>3749.84</v>
      </c>
      <c r="E2398">
        <v>3813.2</v>
      </c>
      <c r="F2398">
        <v>3813.2</v>
      </c>
      <c r="G2398">
        <v>8661024535</v>
      </c>
    </row>
    <row r="2399" spans="1:7">
      <c r="A2399" s="1">
        <v>45445</v>
      </c>
      <c r="B2399">
        <v>3813.28</v>
      </c>
      <c r="C2399">
        <v>3834.91</v>
      </c>
      <c r="D2399">
        <v>3752.41</v>
      </c>
      <c r="E2399">
        <v>3780.9</v>
      </c>
      <c r="F2399">
        <v>3780.9</v>
      </c>
      <c r="G2399">
        <v>11126903059</v>
      </c>
    </row>
    <row r="2400" spans="1:7">
      <c r="A2400" s="1">
        <v>45446</v>
      </c>
      <c r="B2400">
        <v>3780.85</v>
      </c>
      <c r="C2400">
        <v>3848.6</v>
      </c>
      <c r="D2400">
        <v>3758.92</v>
      </c>
      <c r="E2400">
        <v>3766.39</v>
      </c>
      <c r="F2400">
        <v>3766.39</v>
      </c>
      <c r="G2400">
        <v>14082454300</v>
      </c>
    </row>
    <row r="2401" spans="1:7">
      <c r="A2401" s="1">
        <v>45447</v>
      </c>
      <c r="B2401">
        <v>3766.48</v>
      </c>
      <c r="C2401">
        <v>3831.36</v>
      </c>
      <c r="D2401">
        <v>3738.13</v>
      </c>
      <c r="E2401">
        <v>3812.52</v>
      </c>
      <c r="F2401">
        <v>3812.52</v>
      </c>
      <c r="G2401">
        <v>13331489271</v>
      </c>
    </row>
    <row r="2402" spans="1:7">
      <c r="A2402" s="1">
        <v>45448</v>
      </c>
      <c r="B2402">
        <v>3812.56</v>
      </c>
      <c r="C2402">
        <v>3887.49</v>
      </c>
      <c r="D2402">
        <v>3778.66</v>
      </c>
      <c r="E2402">
        <v>3864.26</v>
      </c>
      <c r="F2402">
        <v>3864.26</v>
      </c>
      <c r="G2402">
        <v>15480034434</v>
      </c>
    </row>
    <row r="2403" spans="1:7">
      <c r="A2403" s="1">
        <v>45449</v>
      </c>
      <c r="B2403">
        <v>3864.26</v>
      </c>
      <c r="C2403">
        <v>3878.05</v>
      </c>
      <c r="D2403">
        <v>3761.78</v>
      </c>
      <c r="E2403">
        <v>3811.61</v>
      </c>
      <c r="F2403">
        <v>3811.61</v>
      </c>
      <c r="G2403">
        <v>13606583873</v>
      </c>
    </row>
    <row r="2404" spans="1:7">
      <c r="A2404" s="1">
        <v>45450</v>
      </c>
      <c r="B2404">
        <v>3811.67</v>
      </c>
      <c r="C2404">
        <v>3838.45</v>
      </c>
      <c r="D2404">
        <v>3615.28</v>
      </c>
      <c r="E2404">
        <v>3678.63</v>
      </c>
      <c r="F2404">
        <v>3678.63</v>
      </c>
      <c r="G2404">
        <v>18220286186</v>
      </c>
    </row>
    <row r="2405" spans="1:7">
      <c r="A2405" s="1">
        <v>45451</v>
      </c>
      <c r="B2405">
        <v>3677.4</v>
      </c>
      <c r="C2405">
        <v>3707.5</v>
      </c>
      <c r="D2405">
        <v>3669.64</v>
      </c>
      <c r="E2405">
        <v>3680.95</v>
      </c>
      <c r="F2405">
        <v>3680.95</v>
      </c>
      <c r="G2405">
        <v>9096091805</v>
      </c>
    </row>
    <row r="2406" spans="1:7">
      <c r="A2406" s="1">
        <v>45452</v>
      </c>
      <c r="B2406">
        <v>3680.94</v>
      </c>
      <c r="C2406">
        <v>3719.37</v>
      </c>
      <c r="D2406">
        <v>3668.12</v>
      </c>
      <c r="E2406">
        <v>3705.9</v>
      </c>
      <c r="F2406">
        <v>3705.9</v>
      </c>
      <c r="G2406">
        <v>7910768788</v>
      </c>
    </row>
    <row r="2407" spans="1:7">
      <c r="A2407" s="1">
        <v>45453</v>
      </c>
      <c r="B2407">
        <v>3705.88</v>
      </c>
      <c r="C2407">
        <v>3711.43</v>
      </c>
      <c r="D2407">
        <v>3648.16</v>
      </c>
      <c r="E2407">
        <v>3666.72</v>
      </c>
      <c r="F2407">
        <v>3666.72</v>
      </c>
      <c r="G2407">
        <v>10377300126</v>
      </c>
    </row>
    <row r="2408" spans="1:7">
      <c r="A2408" s="1">
        <v>45454</v>
      </c>
      <c r="B2408">
        <v>3666.36</v>
      </c>
      <c r="C2408">
        <v>3669.89</v>
      </c>
      <c r="D2408">
        <v>3434.75</v>
      </c>
      <c r="E2408">
        <v>3498.33</v>
      </c>
      <c r="F2408">
        <v>3498.33</v>
      </c>
      <c r="G2408">
        <v>19184721538</v>
      </c>
    </row>
    <row r="2409" spans="1:7">
      <c r="A2409" s="1">
        <v>45455</v>
      </c>
      <c r="B2409">
        <v>3497.9</v>
      </c>
      <c r="C2409">
        <v>3652.49</v>
      </c>
      <c r="D2409">
        <v>3463.78</v>
      </c>
      <c r="E2409">
        <v>3559.62</v>
      </c>
      <c r="F2409">
        <v>3559.62</v>
      </c>
      <c r="G2409">
        <v>17142905351</v>
      </c>
    </row>
    <row r="2410" spans="1:7">
      <c r="A2410" s="1">
        <v>45456</v>
      </c>
      <c r="B2410">
        <v>3559.73</v>
      </c>
      <c r="C2410">
        <v>3559.73</v>
      </c>
      <c r="D2410">
        <v>3431.33</v>
      </c>
      <c r="E2410">
        <v>3469.28</v>
      </c>
      <c r="F2410">
        <v>3469.28</v>
      </c>
      <c r="G2410">
        <v>14472382154</v>
      </c>
    </row>
    <row r="2411" spans="1:7">
      <c r="A2411" s="1">
        <v>45457</v>
      </c>
      <c r="B2411">
        <v>3467.97</v>
      </c>
      <c r="C2411">
        <v>3528.6</v>
      </c>
      <c r="D2411">
        <v>3366.22</v>
      </c>
      <c r="E2411">
        <v>3480.27</v>
      </c>
      <c r="F2411">
        <v>3480.27</v>
      </c>
      <c r="G2411">
        <v>15793876596</v>
      </c>
    </row>
    <row r="2412" spans="1:7">
      <c r="A2412" s="1">
        <v>45458</v>
      </c>
      <c r="B2412">
        <v>3479.79</v>
      </c>
      <c r="C2412">
        <v>3589.89</v>
      </c>
      <c r="D2412">
        <v>3473.45</v>
      </c>
      <c r="E2412">
        <v>3565.55</v>
      </c>
      <c r="F2412">
        <v>3565.55</v>
      </c>
      <c r="G2412">
        <v>12733651076</v>
      </c>
    </row>
    <row r="2413" spans="1:7">
      <c r="A2413" s="1">
        <v>45459</v>
      </c>
      <c r="B2413">
        <v>3566.76</v>
      </c>
      <c r="C2413">
        <v>3648.09</v>
      </c>
      <c r="D2413">
        <v>3541.53</v>
      </c>
      <c r="E2413">
        <v>3620.56</v>
      </c>
      <c r="F2413">
        <v>3620.56</v>
      </c>
      <c r="G2413">
        <v>9878388158</v>
      </c>
    </row>
    <row r="2414" spans="1:7">
      <c r="A2414" s="1">
        <v>45460</v>
      </c>
      <c r="B2414">
        <v>3622.38</v>
      </c>
      <c r="C2414">
        <v>3634.29</v>
      </c>
      <c r="D2414">
        <v>3468.15</v>
      </c>
      <c r="E2414">
        <v>3511.38</v>
      </c>
      <c r="F2414">
        <v>3511.38</v>
      </c>
      <c r="G2414">
        <v>17838856988</v>
      </c>
    </row>
    <row r="2415" spans="1:7">
      <c r="A2415" s="1">
        <v>45461</v>
      </c>
      <c r="B2415">
        <v>3510.57</v>
      </c>
      <c r="C2415">
        <v>3514.18</v>
      </c>
      <c r="D2415">
        <v>3371.59</v>
      </c>
      <c r="E2415">
        <v>3483.68</v>
      </c>
      <c r="F2415">
        <v>3483.68</v>
      </c>
      <c r="G2415">
        <v>21022514455</v>
      </c>
    </row>
    <row r="2416" spans="1:7">
      <c r="A2416" s="1">
        <v>45462</v>
      </c>
      <c r="B2416">
        <v>3482.35</v>
      </c>
      <c r="C2416">
        <v>3583.32</v>
      </c>
      <c r="D2416">
        <v>3466.48</v>
      </c>
      <c r="E2416">
        <v>3559.35</v>
      </c>
      <c r="F2416">
        <v>3559.35</v>
      </c>
      <c r="G2416">
        <v>15275373778</v>
      </c>
    </row>
    <row r="2417" spans="1:7">
      <c r="A2417" s="1">
        <v>45463</v>
      </c>
      <c r="B2417">
        <v>3559.35</v>
      </c>
      <c r="C2417">
        <v>3623.89</v>
      </c>
      <c r="D2417">
        <v>3485.46</v>
      </c>
      <c r="E2417">
        <v>3511.09</v>
      </c>
      <c r="F2417">
        <v>3511.09</v>
      </c>
      <c r="G2417">
        <v>16115123753</v>
      </c>
    </row>
    <row r="2418" spans="1:7">
      <c r="A2418" s="1">
        <v>45464</v>
      </c>
      <c r="B2418">
        <v>3511.27</v>
      </c>
      <c r="C2418">
        <v>3542.96</v>
      </c>
      <c r="D2418">
        <v>3447.94</v>
      </c>
      <c r="E2418">
        <v>3516.08</v>
      </c>
      <c r="F2418">
        <v>3516.08</v>
      </c>
      <c r="G2418">
        <v>15933353456</v>
      </c>
    </row>
    <row r="2419" spans="1:7">
      <c r="A2419" s="1">
        <v>45465</v>
      </c>
      <c r="B2419">
        <v>3516.55</v>
      </c>
      <c r="C2419">
        <v>3519.5</v>
      </c>
      <c r="D2419">
        <v>3477.17</v>
      </c>
      <c r="E2419">
        <v>3494.81</v>
      </c>
      <c r="F2419">
        <v>3494.81</v>
      </c>
      <c r="G2419">
        <v>7423703673</v>
      </c>
    </row>
    <row r="2420" spans="1:7">
      <c r="A2420" s="1">
        <v>45466</v>
      </c>
      <c r="B2420">
        <v>3494.95</v>
      </c>
      <c r="C2420">
        <v>3519.32</v>
      </c>
      <c r="D2420">
        <v>3408.58</v>
      </c>
      <c r="E2420">
        <v>3418.61</v>
      </c>
      <c r="F2420">
        <v>3418.61</v>
      </c>
      <c r="G2420">
        <v>9418141333</v>
      </c>
    </row>
    <row r="2421" spans="1:7">
      <c r="A2421" s="1">
        <v>45467</v>
      </c>
      <c r="B2421">
        <v>3418.78</v>
      </c>
      <c r="C2421">
        <v>3430.7</v>
      </c>
      <c r="D2421">
        <v>3244.24</v>
      </c>
      <c r="E2421">
        <v>3350.26</v>
      </c>
      <c r="F2421">
        <v>3350.26</v>
      </c>
      <c r="G2421">
        <v>23137744903</v>
      </c>
    </row>
    <row r="2422" spans="1:7">
      <c r="A2422" s="1">
        <v>45468</v>
      </c>
      <c r="B2422">
        <v>3350.56</v>
      </c>
      <c r="C2422">
        <v>3422.21</v>
      </c>
      <c r="D2422">
        <v>3335.56</v>
      </c>
      <c r="E2422">
        <v>3395.03</v>
      </c>
      <c r="F2422">
        <v>3395.03</v>
      </c>
      <c r="G2422">
        <v>13235546063</v>
      </c>
    </row>
    <row r="2423" spans="1:7">
      <c r="A2423" s="1">
        <v>45469</v>
      </c>
      <c r="B2423">
        <v>3394.37</v>
      </c>
      <c r="C2423">
        <v>3421.51</v>
      </c>
      <c r="D2423">
        <v>3328.39</v>
      </c>
      <c r="E2423">
        <v>3369.48</v>
      </c>
      <c r="F2423">
        <v>3369.48</v>
      </c>
      <c r="G2423">
        <v>11694054195</v>
      </c>
    </row>
    <row r="2424" spans="1:7">
      <c r="A2424" s="1">
        <v>45470</v>
      </c>
      <c r="B2424">
        <v>3368.89</v>
      </c>
      <c r="C2424">
        <v>3470.92</v>
      </c>
      <c r="D2424">
        <v>3362.26</v>
      </c>
      <c r="E2424">
        <v>3444.8</v>
      </c>
      <c r="F2424">
        <v>3444.8</v>
      </c>
      <c r="G2424">
        <v>11771834016</v>
      </c>
    </row>
    <row r="2425" spans="1:7">
      <c r="A2425" s="1">
        <v>45471</v>
      </c>
      <c r="B2425">
        <v>3445.5</v>
      </c>
      <c r="C2425">
        <v>3482.96</v>
      </c>
      <c r="D2425">
        <v>3363.44</v>
      </c>
      <c r="E2425">
        <v>3373.64</v>
      </c>
      <c r="F2425">
        <v>3373.64</v>
      </c>
      <c r="G2425">
        <v>12861158844</v>
      </c>
    </row>
    <row r="2426" spans="1:7">
      <c r="A2426" s="1">
        <v>45472</v>
      </c>
      <c r="B2426">
        <v>3373.69</v>
      </c>
      <c r="C2426">
        <v>3401.73</v>
      </c>
      <c r="D2426">
        <v>3369.55</v>
      </c>
      <c r="E2426">
        <v>3372.97</v>
      </c>
      <c r="F2426">
        <v>3372.97</v>
      </c>
      <c r="G2426">
        <v>6584792001</v>
      </c>
    </row>
    <row r="2427" spans="1:7">
      <c r="A2427" s="1">
        <v>45473</v>
      </c>
      <c r="B2427">
        <v>3373.08</v>
      </c>
      <c r="C2427">
        <v>3453.21</v>
      </c>
      <c r="D2427">
        <v>3352.28</v>
      </c>
      <c r="E2427">
        <v>3432.89</v>
      </c>
      <c r="F2427">
        <v>3432.89</v>
      </c>
      <c r="G2427">
        <v>8396416013</v>
      </c>
    </row>
    <row r="2428" spans="1:7">
      <c r="A2428" s="1">
        <v>45474</v>
      </c>
      <c r="B2428">
        <v>3432.61</v>
      </c>
      <c r="C2428">
        <v>3513.31</v>
      </c>
      <c r="D2428">
        <v>3425.32</v>
      </c>
      <c r="E2428">
        <v>3440.34</v>
      </c>
      <c r="F2428">
        <v>3440.34</v>
      </c>
      <c r="G2428">
        <v>12281551839</v>
      </c>
    </row>
    <row r="2429" spans="1:7">
      <c r="A2429" s="1">
        <v>45475</v>
      </c>
      <c r="B2429">
        <v>3439.38</v>
      </c>
      <c r="C2429">
        <v>3459.76</v>
      </c>
      <c r="D2429">
        <v>3399.03</v>
      </c>
      <c r="E2429">
        <v>3416.35</v>
      </c>
      <c r="F2429">
        <v>3416.35</v>
      </c>
      <c r="G2429">
        <v>9421757718</v>
      </c>
    </row>
    <row r="2430" spans="1:7">
      <c r="A2430" s="1">
        <v>45476</v>
      </c>
      <c r="B2430">
        <v>3416.25</v>
      </c>
      <c r="C2430">
        <v>3426.33</v>
      </c>
      <c r="D2430">
        <v>3254.52</v>
      </c>
      <c r="E2430">
        <v>3292.92</v>
      </c>
      <c r="F2430">
        <v>3292.92</v>
      </c>
      <c r="G2430">
        <v>16121324440</v>
      </c>
    </row>
    <row r="2431" spans="1:7">
      <c r="A2431" s="1">
        <v>45477</v>
      </c>
      <c r="B2431">
        <v>3291.82</v>
      </c>
      <c r="C2431">
        <v>3309.2</v>
      </c>
      <c r="D2431">
        <v>3054.52</v>
      </c>
      <c r="E2431">
        <v>3054.52</v>
      </c>
      <c r="F2431">
        <v>3054.52</v>
      </c>
      <c r="G2431">
        <v>20252514386</v>
      </c>
    </row>
    <row r="2432" spans="1:7">
      <c r="A2432" s="1">
        <v>45478</v>
      </c>
      <c r="B2432">
        <v>3057.83</v>
      </c>
      <c r="C2432">
        <v>3106.15</v>
      </c>
      <c r="D2432">
        <v>2826.01</v>
      </c>
      <c r="E2432">
        <v>2981.6</v>
      </c>
      <c r="F2432">
        <v>2981.6</v>
      </c>
      <c r="G2432">
        <v>31131942647</v>
      </c>
    </row>
    <row r="2433" spans="1:7">
      <c r="A2433" s="1">
        <v>45479</v>
      </c>
      <c r="B2433">
        <v>2981.99</v>
      </c>
      <c r="C2433">
        <v>3080.11</v>
      </c>
      <c r="D2433">
        <v>2957.4</v>
      </c>
      <c r="E2433">
        <v>3069.38</v>
      </c>
      <c r="F2433">
        <v>3069.38</v>
      </c>
      <c r="G2433">
        <v>11586293705</v>
      </c>
    </row>
    <row r="2434" spans="1:7">
      <c r="A2434" s="1">
        <v>45480</v>
      </c>
      <c r="B2434">
        <v>3067.41</v>
      </c>
      <c r="C2434">
        <v>3072.81</v>
      </c>
      <c r="D2434">
        <v>2923.96</v>
      </c>
      <c r="E2434">
        <v>2929.39</v>
      </c>
      <c r="F2434">
        <v>2929.39</v>
      </c>
      <c r="G2434">
        <v>10857947538</v>
      </c>
    </row>
    <row r="2435" spans="1:7">
      <c r="A2435" s="1">
        <v>45481</v>
      </c>
      <c r="B2435">
        <v>2929.86</v>
      </c>
      <c r="C2435">
        <v>3090.66</v>
      </c>
      <c r="D2435">
        <v>2826.48</v>
      </c>
      <c r="E2435">
        <v>3018.73</v>
      </c>
      <c r="F2435">
        <v>3018.73</v>
      </c>
      <c r="G2435">
        <v>22627377457</v>
      </c>
    </row>
    <row r="2436" spans="1:7">
      <c r="A2436" s="1">
        <v>45482</v>
      </c>
      <c r="B2436">
        <v>3018.8</v>
      </c>
      <c r="C2436">
        <v>3105.8</v>
      </c>
      <c r="D2436">
        <v>3005.52</v>
      </c>
      <c r="E2436">
        <v>3064.03</v>
      </c>
      <c r="F2436">
        <v>3064.03</v>
      </c>
      <c r="G2436">
        <v>15269945822</v>
      </c>
    </row>
    <row r="2437" spans="1:7">
      <c r="A2437" s="1">
        <v>45483</v>
      </c>
      <c r="B2437">
        <v>3066.14</v>
      </c>
      <c r="C2437">
        <v>3148.41</v>
      </c>
      <c r="D2437">
        <v>3026.61</v>
      </c>
      <c r="E2437">
        <v>3102.22</v>
      </c>
      <c r="F2437">
        <v>3102.22</v>
      </c>
      <c r="G2437">
        <v>14578679176</v>
      </c>
    </row>
    <row r="2438" spans="1:7">
      <c r="A2438" s="1">
        <v>45484</v>
      </c>
      <c r="B2438">
        <v>3101.34</v>
      </c>
      <c r="C2438">
        <v>3208.94</v>
      </c>
      <c r="D2438">
        <v>3057.22</v>
      </c>
      <c r="E2438">
        <v>3100.33</v>
      </c>
      <c r="F2438">
        <v>3100.33</v>
      </c>
      <c r="G2438">
        <v>15230095766</v>
      </c>
    </row>
    <row r="2439" spans="1:7">
      <c r="A2439" s="1">
        <v>45485</v>
      </c>
      <c r="B2439">
        <v>3099.99</v>
      </c>
      <c r="C2439">
        <v>3154.6</v>
      </c>
      <c r="D2439">
        <v>3048.51</v>
      </c>
      <c r="E2439">
        <v>3134.16</v>
      </c>
      <c r="F2439">
        <v>3134.16</v>
      </c>
      <c r="G2439">
        <v>12751638331</v>
      </c>
    </row>
    <row r="2440" spans="1:7">
      <c r="A2440" s="1">
        <v>45486</v>
      </c>
      <c r="B2440">
        <v>3134.55</v>
      </c>
      <c r="C2440">
        <v>3199.99</v>
      </c>
      <c r="D2440">
        <v>3115.08</v>
      </c>
      <c r="E2440">
        <v>3177.2</v>
      </c>
      <c r="F2440">
        <v>3177.2</v>
      </c>
      <c r="G2440">
        <v>8565105946</v>
      </c>
    </row>
    <row r="2441" spans="1:7">
      <c r="A2441" s="1">
        <v>45487</v>
      </c>
      <c r="B2441">
        <v>3176.74</v>
      </c>
      <c r="C2441">
        <v>3266.49</v>
      </c>
      <c r="D2441">
        <v>3166.43</v>
      </c>
      <c r="E2441">
        <v>3244.08</v>
      </c>
      <c r="F2441">
        <v>3244.08</v>
      </c>
      <c r="G2441">
        <v>10517709666</v>
      </c>
    </row>
    <row r="2442" spans="1:7">
      <c r="A2442" s="1">
        <v>45488</v>
      </c>
      <c r="B2442">
        <v>3246.13</v>
      </c>
      <c r="C2442">
        <v>3494.1</v>
      </c>
      <c r="D2442">
        <v>3235.78</v>
      </c>
      <c r="E2442">
        <v>3489.55</v>
      </c>
      <c r="F2442">
        <v>3489.55</v>
      </c>
      <c r="G2442">
        <v>18305490390</v>
      </c>
    </row>
    <row r="2443" spans="1:7">
      <c r="A2443" s="1">
        <v>45489</v>
      </c>
      <c r="B2443">
        <v>3486.14</v>
      </c>
      <c r="C2443">
        <v>3498.22</v>
      </c>
      <c r="D2443">
        <v>3351.78</v>
      </c>
      <c r="E2443">
        <v>3443.51</v>
      </c>
      <c r="F2443">
        <v>3443.51</v>
      </c>
      <c r="G2443">
        <v>20446664416</v>
      </c>
    </row>
    <row r="2444" spans="1:7">
      <c r="A2444" s="1">
        <v>45490</v>
      </c>
      <c r="B2444">
        <v>3446.74</v>
      </c>
      <c r="C2444">
        <v>3516.1</v>
      </c>
      <c r="D2444">
        <v>3379.1</v>
      </c>
      <c r="E2444">
        <v>3388.75</v>
      </c>
      <c r="F2444">
        <v>3388.75</v>
      </c>
      <c r="G2444">
        <v>16739123962</v>
      </c>
    </row>
    <row r="2445" spans="1:7">
      <c r="A2445" s="1">
        <v>45491</v>
      </c>
      <c r="B2445">
        <v>3388.03</v>
      </c>
      <c r="C2445">
        <v>3488.72</v>
      </c>
      <c r="D2445">
        <v>3374.99</v>
      </c>
      <c r="E2445">
        <v>3426.26</v>
      </c>
      <c r="F2445">
        <v>3426.26</v>
      </c>
      <c r="G2445">
        <v>15035622003</v>
      </c>
    </row>
    <row r="2446" spans="1:7">
      <c r="A2446" s="1">
        <v>45492</v>
      </c>
      <c r="B2446">
        <v>3425.91</v>
      </c>
      <c r="C2446">
        <v>3540.59</v>
      </c>
      <c r="D2446">
        <v>3377.88</v>
      </c>
      <c r="E2446">
        <v>3505.73</v>
      </c>
      <c r="F2446">
        <v>3505.73</v>
      </c>
      <c r="G2446">
        <v>17705629736</v>
      </c>
    </row>
    <row r="2447" spans="1:7">
      <c r="A2447" s="1">
        <v>45493</v>
      </c>
      <c r="B2447">
        <v>3505.72</v>
      </c>
      <c r="C2447">
        <v>3539.9</v>
      </c>
      <c r="D2447">
        <v>3482.49</v>
      </c>
      <c r="E2447">
        <v>3519.3</v>
      </c>
      <c r="F2447">
        <v>3519.3</v>
      </c>
      <c r="G2447">
        <v>10360198325</v>
      </c>
    </row>
    <row r="2448" spans="1:7">
      <c r="A2448" s="1">
        <v>45494</v>
      </c>
      <c r="B2448">
        <v>3519.43</v>
      </c>
      <c r="C2448">
        <v>3546.62</v>
      </c>
      <c r="D2448">
        <v>3415.44</v>
      </c>
      <c r="E2448">
        <v>3536.61</v>
      </c>
      <c r="F2448">
        <v>3536.61</v>
      </c>
      <c r="G2448">
        <v>13845913681</v>
      </c>
    </row>
    <row r="2449" spans="1:7">
      <c r="A2449" s="1">
        <v>45495</v>
      </c>
      <c r="B2449">
        <v>3536.63</v>
      </c>
      <c r="C2449">
        <v>3560.08</v>
      </c>
      <c r="D2449">
        <v>3425.8</v>
      </c>
      <c r="E2449">
        <v>3440.42</v>
      </c>
      <c r="F2449">
        <v>3440.42</v>
      </c>
      <c r="G2449">
        <v>18723199034</v>
      </c>
    </row>
    <row r="2450" spans="1:7">
      <c r="A2450" s="1">
        <v>45496</v>
      </c>
      <c r="B2450">
        <v>3440.77</v>
      </c>
      <c r="C2450">
        <v>3539.53</v>
      </c>
      <c r="D2450">
        <v>3395.42</v>
      </c>
      <c r="E2450">
        <v>3482</v>
      </c>
      <c r="F2450">
        <v>3482</v>
      </c>
      <c r="G2450">
        <v>24468405650</v>
      </c>
    </row>
    <row r="2451" spans="1:7">
      <c r="A2451" s="1">
        <v>45497</v>
      </c>
      <c r="B2451">
        <v>3482.15</v>
      </c>
      <c r="C2451">
        <v>3487.65</v>
      </c>
      <c r="D2451">
        <v>3304.04</v>
      </c>
      <c r="E2451">
        <v>3336.34</v>
      </c>
      <c r="F2451">
        <v>3336.34</v>
      </c>
      <c r="G2451">
        <v>16040945448</v>
      </c>
    </row>
    <row r="2452" spans="1:7">
      <c r="A2452" s="1">
        <v>45498</v>
      </c>
      <c r="B2452">
        <v>3336.36</v>
      </c>
      <c r="C2452">
        <v>3341.44</v>
      </c>
      <c r="D2452">
        <v>3088.76</v>
      </c>
      <c r="E2452">
        <v>3174.43</v>
      </c>
      <c r="F2452">
        <v>3174.43</v>
      </c>
      <c r="G2452">
        <v>25293745810</v>
      </c>
    </row>
    <row r="2453" spans="1:7">
      <c r="A2453" s="1">
        <v>45499</v>
      </c>
      <c r="B2453">
        <v>3174.05</v>
      </c>
      <c r="C2453">
        <v>3285.76</v>
      </c>
      <c r="D2453">
        <v>3172.78</v>
      </c>
      <c r="E2453">
        <v>3275.95</v>
      </c>
      <c r="F2453">
        <v>3275.95</v>
      </c>
      <c r="G2453">
        <v>15993893521</v>
      </c>
    </row>
    <row r="2454" spans="1:7">
      <c r="A2454" s="1">
        <v>45500</v>
      </c>
      <c r="B2454">
        <v>3275.89</v>
      </c>
      <c r="C2454">
        <v>3327.43</v>
      </c>
      <c r="D2454">
        <v>3195.36</v>
      </c>
      <c r="E2454">
        <v>3247.61</v>
      </c>
      <c r="F2454">
        <v>3247.61</v>
      </c>
      <c r="G2454">
        <v>15198233287</v>
      </c>
    </row>
    <row r="2455" spans="1:7">
      <c r="A2455" s="1">
        <v>45501</v>
      </c>
      <c r="B2455">
        <v>3247.51</v>
      </c>
      <c r="C2455">
        <v>3283.15</v>
      </c>
      <c r="D2455">
        <v>3201.76</v>
      </c>
      <c r="E2455">
        <v>3271.46</v>
      </c>
      <c r="F2455">
        <v>3271.46</v>
      </c>
      <c r="G2455">
        <v>8959236446</v>
      </c>
    </row>
    <row r="2456" spans="1:7">
      <c r="A2456" s="1">
        <v>45502</v>
      </c>
      <c r="B2456">
        <v>3271.45</v>
      </c>
      <c r="C2456">
        <v>3396.63</v>
      </c>
      <c r="D2456">
        <v>3257.72</v>
      </c>
      <c r="E2456">
        <v>3320.54</v>
      </c>
      <c r="F2456">
        <v>3320.54</v>
      </c>
      <c r="G2456">
        <v>18334852719</v>
      </c>
    </row>
    <row r="2457" spans="1:7">
      <c r="A2457" s="1">
        <v>45503</v>
      </c>
      <c r="B2457">
        <v>3320.64</v>
      </c>
      <c r="C2457">
        <v>3365.32</v>
      </c>
      <c r="D2457">
        <v>3235.76</v>
      </c>
      <c r="E2457">
        <v>3278.67</v>
      </c>
      <c r="F2457">
        <v>3278.67</v>
      </c>
      <c r="G2457">
        <v>14045773047</v>
      </c>
    </row>
    <row r="2458" spans="1:7">
      <c r="A2458" s="1">
        <v>45504</v>
      </c>
      <c r="B2458">
        <v>3278.69</v>
      </c>
      <c r="C2458">
        <v>3347.64</v>
      </c>
      <c r="D2458">
        <v>3216.07</v>
      </c>
      <c r="E2458">
        <v>3231.3</v>
      </c>
      <c r="F2458">
        <v>3231.3</v>
      </c>
      <c r="G2458">
        <v>16135380637</v>
      </c>
    </row>
    <row r="2459" spans="1:7">
      <c r="A2459" s="1">
        <v>45505</v>
      </c>
      <c r="B2459">
        <v>3231.25</v>
      </c>
      <c r="C2459">
        <v>3241.78</v>
      </c>
      <c r="D2459">
        <v>3078.54</v>
      </c>
      <c r="E2459">
        <v>3201.56</v>
      </c>
      <c r="F2459">
        <v>3201.56</v>
      </c>
      <c r="G2459">
        <v>20217639556</v>
      </c>
    </row>
    <row r="2460" spans="1:7">
      <c r="A2460" s="1">
        <v>45506</v>
      </c>
      <c r="B2460">
        <v>3201.6</v>
      </c>
      <c r="C2460">
        <v>3214.53</v>
      </c>
      <c r="D2460">
        <v>2965.73</v>
      </c>
      <c r="E2460">
        <v>2986.01</v>
      </c>
      <c r="F2460">
        <v>2986.01</v>
      </c>
      <c r="G2460">
        <v>21400241741</v>
      </c>
    </row>
    <row r="2461" spans="1:7">
      <c r="A2461" s="1">
        <v>45507</v>
      </c>
      <c r="B2461">
        <v>2985.95</v>
      </c>
      <c r="C2461">
        <v>3015.3</v>
      </c>
      <c r="D2461">
        <v>2861.18</v>
      </c>
      <c r="E2461">
        <v>2903.39</v>
      </c>
      <c r="F2461">
        <v>2903.39</v>
      </c>
      <c r="G2461">
        <v>17844091431</v>
      </c>
    </row>
    <row r="2462" spans="1:7">
      <c r="A2462" s="1">
        <v>45508</v>
      </c>
      <c r="B2462">
        <v>2903.09</v>
      </c>
      <c r="C2462">
        <v>2931.47</v>
      </c>
      <c r="D2462">
        <v>2639.57</v>
      </c>
      <c r="E2462">
        <v>2686.4</v>
      </c>
      <c r="F2462">
        <v>2686.4</v>
      </c>
      <c r="G2462">
        <v>21139601426</v>
      </c>
    </row>
    <row r="2463" spans="1:7">
      <c r="A2463" s="1">
        <v>45509</v>
      </c>
      <c r="B2463">
        <v>2686.03</v>
      </c>
      <c r="C2463">
        <v>2695.89</v>
      </c>
      <c r="D2463">
        <v>2122.5500000000002</v>
      </c>
      <c r="E2463">
        <v>2417.21</v>
      </c>
      <c r="F2463">
        <v>2417.21</v>
      </c>
      <c r="G2463">
        <v>67668132244</v>
      </c>
    </row>
    <row r="2464" spans="1:7">
      <c r="A2464" s="1">
        <v>45510</v>
      </c>
      <c r="B2464">
        <v>2417.27</v>
      </c>
      <c r="C2464">
        <v>2553.58</v>
      </c>
      <c r="D2464">
        <v>2416.5300000000002</v>
      </c>
      <c r="E2464">
        <v>2458.7199999999998</v>
      </c>
      <c r="F2464">
        <v>2458.7199999999998</v>
      </c>
      <c r="G2464">
        <v>26041995921</v>
      </c>
    </row>
    <row r="2465" spans="1:7">
      <c r="A2465" s="1">
        <v>45511</v>
      </c>
      <c r="B2465">
        <v>2458.9899999999998</v>
      </c>
      <c r="C2465">
        <v>2551.56</v>
      </c>
      <c r="D2465">
        <v>2312.17</v>
      </c>
      <c r="E2465">
        <v>2336.59</v>
      </c>
      <c r="F2465">
        <v>2336.59</v>
      </c>
      <c r="G2465">
        <v>24264218606</v>
      </c>
    </row>
    <row r="2466" spans="1:7">
      <c r="A2466" s="1">
        <v>45512</v>
      </c>
      <c r="B2466">
        <v>2336.92</v>
      </c>
      <c r="C2466">
        <v>2721.95</v>
      </c>
      <c r="D2466">
        <v>2322.5300000000002</v>
      </c>
      <c r="E2466">
        <v>2683.35</v>
      </c>
      <c r="F2466">
        <v>2683.35</v>
      </c>
      <c r="G2466">
        <v>23468291180</v>
      </c>
    </row>
    <row r="2467" spans="1:7">
      <c r="A2467" s="1">
        <v>45513</v>
      </c>
      <c r="B2467">
        <v>2683.72</v>
      </c>
      <c r="C2467">
        <v>2706.45</v>
      </c>
      <c r="D2467">
        <v>2555.23</v>
      </c>
      <c r="E2467">
        <v>2599.6</v>
      </c>
      <c r="F2467">
        <v>2599.6</v>
      </c>
      <c r="G2467">
        <v>17907141655</v>
      </c>
    </row>
    <row r="2468" spans="1:7">
      <c r="A2468" s="1">
        <v>45514</v>
      </c>
      <c r="B2468">
        <v>2599.58</v>
      </c>
      <c r="C2468">
        <v>2642.93</v>
      </c>
      <c r="D2468">
        <v>2580.66</v>
      </c>
      <c r="E2468">
        <v>2610.02</v>
      </c>
      <c r="F2468">
        <v>2610.02</v>
      </c>
      <c r="G2468">
        <v>9361014219</v>
      </c>
    </row>
    <row r="2469" spans="1:7">
      <c r="A2469" s="1">
        <v>45515</v>
      </c>
      <c r="B2469">
        <v>2609.9699999999998</v>
      </c>
      <c r="C2469">
        <v>2718.8</v>
      </c>
      <c r="D2469">
        <v>2544.17</v>
      </c>
      <c r="E2469">
        <v>2553.25</v>
      </c>
      <c r="F2469">
        <v>2553.25</v>
      </c>
      <c r="G2469">
        <v>13595441987</v>
      </c>
    </row>
    <row r="2470" spans="1:7">
      <c r="A2470" s="1">
        <v>45516</v>
      </c>
      <c r="B2470">
        <v>2553.5</v>
      </c>
      <c r="C2470">
        <v>2749.14</v>
      </c>
      <c r="D2470">
        <v>2513.39</v>
      </c>
      <c r="E2470">
        <v>2724.43</v>
      </c>
      <c r="F2470">
        <v>2724.43</v>
      </c>
      <c r="G2470">
        <v>21653090666</v>
      </c>
    </row>
    <row r="2471" spans="1:7">
      <c r="A2471" s="1">
        <v>45517</v>
      </c>
      <c r="B2471">
        <v>2724.3</v>
      </c>
      <c r="C2471">
        <v>2737.99</v>
      </c>
      <c r="D2471">
        <v>2613.8000000000002</v>
      </c>
      <c r="E2471">
        <v>2703.67</v>
      </c>
      <c r="F2471">
        <v>2703.67</v>
      </c>
      <c r="G2471">
        <v>16383053029</v>
      </c>
    </row>
    <row r="2472" spans="1:7">
      <c r="A2472" s="1">
        <v>45518</v>
      </c>
      <c r="B2472">
        <v>2703.59</v>
      </c>
      <c r="C2472">
        <v>2775.28</v>
      </c>
      <c r="D2472">
        <v>2636.71</v>
      </c>
      <c r="E2472">
        <v>2662.91</v>
      </c>
      <c r="F2472">
        <v>2662.91</v>
      </c>
      <c r="G2472">
        <v>15825365408</v>
      </c>
    </row>
    <row r="2473" spans="1:7">
      <c r="A2473" s="1">
        <v>45519</v>
      </c>
      <c r="B2473">
        <v>2662.89</v>
      </c>
      <c r="C2473">
        <v>2675.31</v>
      </c>
      <c r="D2473">
        <v>2518.67</v>
      </c>
      <c r="E2473">
        <v>2570.09</v>
      </c>
      <c r="F2473">
        <v>2570.09</v>
      </c>
      <c r="G2473">
        <v>16345801912</v>
      </c>
    </row>
    <row r="2474" spans="1:7">
      <c r="A2474" s="1">
        <v>45520</v>
      </c>
      <c r="B2474">
        <v>2570.09</v>
      </c>
      <c r="C2474">
        <v>2629.38</v>
      </c>
      <c r="D2474">
        <v>2553.0700000000002</v>
      </c>
      <c r="E2474">
        <v>2593.19</v>
      </c>
      <c r="F2474">
        <v>2593.19</v>
      </c>
      <c r="G2474">
        <v>13275561555</v>
      </c>
    </row>
    <row r="2475" spans="1:7">
      <c r="A2475" s="1">
        <v>45521</v>
      </c>
      <c r="B2475">
        <v>2593.17</v>
      </c>
      <c r="C2475">
        <v>2626.67</v>
      </c>
      <c r="D2475">
        <v>2588.79</v>
      </c>
      <c r="E2475">
        <v>2614.5500000000002</v>
      </c>
      <c r="F2475">
        <v>2614.5500000000002</v>
      </c>
      <c r="G2475">
        <v>6676568717</v>
      </c>
    </row>
    <row r="2476" spans="1:7">
      <c r="A2476" s="1">
        <v>45522</v>
      </c>
      <c r="B2476">
        <v>2614.11</v>
      </c>
      <c r="C2476">
        <v>2684.03</v>
      </c>
      <c r="D2476">
        <v>2596.7399999999998</v>
      </c>
      <c r="E2476">
        <v>2613.36</v>
      </c>
      <c r="F2476">
        <v>2613.36</v>
      </c>
      <c r="G2476">
        <v>9207267415</v>
      </c>
    </row>
    <row r="2477" spans="1:7">
      <c r="A2477" s="1">
        <v>45523</v>
      </c>
      <c r="B2477">
        <v>2612.7199999999998</v>
      </c>
      <c r="C2477">
        <v>2648.28</v>
      </c>
      <c r="D2477">
        <v>2566.4</v>
      </c>
      <c r="E2477">
        <v>2637.31</v>
      </c>
      <c r="F2477">
        <v>2637.31</v>
      </c>
      <c r="G2477">
        <v>11968963282</v>
      </c>
    </row>
    <row r="2478" spans="1:7">
      <c r="A2478" s="1">
        <v>45524</v>
      </c>
      <c r="B2478">
        <v>2637.31</v>
      </c>
      <c r="C2478">
        <v>2695.91</v>
      </c>
      <c r="D2478">
        <v>2556.75</v>
      </c>
      <c r="E2478">
        <v>2573.11</v>
      </c>
      <c r="F2478">
        <v>2573.11</v>
      </c>
      <c r="G2478">
        <v>13249483464</v>
      </c>
    </row>
    <row r="2479" spans="1:7">
      <c r="A2479" s="1">
        <v>45525</v>
      </c>
      <c r="B2479">
        <v>2573.11</v>
      </c>
      <c r="C2479">
        <v>2662.95</v>
      </c>
      <c r="D2479">
        <v>2538.66</v>
      </c>
      <c r="E2479">
        <v>2631.4</v>
      </c>
      <c r="F2479">
        <v>2631.4</v>
      </c>
      <c r="G2479">
        <v>12766015263</v>
      </c>
    </row>
    <row r="2480" spans="1:7">
      <c r="A2480" s="1">
        <v>45526</v>
      </c>
      <c r="B2480">
        <v>2630.86</v>
      </c>
      <c r="C2480">
        <v>2644.82</v>
      </c>
      <c r="D2480">
        <v>2587.11</v>
      </c>
      <c r="E2480">
        <v>2622.95</v>
      </c>
      <c r="F2480">
        <v>2622.95</v>
      </c>
      <c r="G2480">
        <v>10723280428</v>
      </c>
    </row>
    <row r="2481" spans="1:23">
      <c r="A2481" s="1">
        <v>45527</v>
      </c>
      <c r="B2481">
        <v>2622.92</v>
      </c>
      <c r="C2481">
        <v>2799.33</v>
      </c>
      <c r="D2481">
        <v>2622.58</v>
      </c>
      <c r="E2481">
        <v>2764.45</v>
      </c>
      <c r="F2481">
        <v>2764.45</v>
      </c>
      <c r="G2481">
        <v>16857181970</v>
      </c>
    </row>
    <row r="2482" spans="1:23">
      <c r="A2482" s="1">
        <v>45528</v>
      </c>
      <c r="B2482">
        <v>2765.48</v>
      </c>
      <c r="C2482">
        <v>2820.02</v>
      </c>
      <c r="D2482">
        <v>2737.78</v>
      </c>
      <c r="E2482">
        <v>2769.39</v>
      </c>
      <c r="F2482">
        <v>2769.39</v>
      </c>
      <c r="G2482">
        <v>11765811307</v>
      </c>
    </row>
    <row r="2483" spans="1:23">
      <c r="A2483" s="1">
        <v>45529</v>
      </c>
      <c r="B2483">
        <v>2769.1</v>
      </c>
      <c r="C2483">
        <v>2793.01</v>
      </c>
      <c r="D2483">
        <v>2736.09</v>
      </c>
      <c r="E2483">
        <v>2749.16</v>
      </c>
      <c r="F2483">
        <v>2749.16</v>
      </c>
      <c r="G2483">
        <v>9375535539</v>
      </c>
    </row>
    <row r="2484" spans="1:23">
      <c r="A2484" s="1">
        <v>45530</v>
      </c>
      <c r="B2484">
        <v>2749.25</v>
      </c>
      <c r="C2484">
        <v>2763</v>
      </c>
      <c r="D2484">
        <v>2668.89</v>
      </c>
      <c r="E2484">
        <v>2681.34</v>
      </c>
      <c r="F2484">
        <v>2681.34</v>
      </c>
      <c r="G2484">
        <v>12282035835</v>
      </c>
    </row>
    <row r="2485" spans="1:23">
      <c r="A2485" s="1">
        <v>45531</v>
      </c>
      <c r="B2485">
        <v>2681.62</v>
      </c>
      <c r="C2485">
        <v>2700.15</v>
      </c>
      <c r="D2485">
        <v>2401.1799999999998</v>
      </c>
      <c r="E2485">
        <v>2458.73</v>
      </c>
      <c r="F2485">
        <v>2458.73</v>
      </c>
      <c r="G2485">
        <v>18028996056</v>
      </c>
    </row>
    <row r="2486" spans="1:23">
      <c r="A2486" s="1">
        <v>45532</v>
      </c>
      <c r="B2486">
        <v>2458.9</v>
      </c>
      <c r="C2486">
        <v>2553.8200000000002</v>
      </c>
      <c r="D2486">
        <v>2422.29</v>
      </c>
      <c r="E2486">
        <v>2528.42</v>
      </c>
      <c r="F2486">
        <v>2528.42</v>
      </c>
      <c r="G2486">
        <v>20359545410</v>
      </c>
    </row>
    <row r="2487" spans="1:23">
      <c r="A2487" s="1">
        <v>45533</v>
      </c>
      <c r="B2487">
        <v>2528.36</v>
      </c>
      <c r="C2487">
        <v>2595.98</v>
      </c>
      <c r="D2487">
        <v>2507.5</v>
      </c>
      <c r="E2487">
        <v>2528.79</v>
      </c>
      <c r="F2487">
        <v>2528.79</v>
      </c>
      <c r="G2487">
        <v>13946434277</v>
      </c>
    </row>
    <row r="2488" spans="1:23">
      <c r="A2488" s="1">
        <v>45534</v>
      </c>
      <c r="B2488">
        <v>2528.73</v>
      </c>
      <c r="C2488">
        <v>2539.92</v>
      </c>
      <c r="D2488">
        <v>2432.83</v>
      </c>
      <c r="E2488">
        <v>2525.8200000000002</v>
      </c>
      <c r="F2488">
        <v>2525.8200000000002</v>
      </c>
      <c r="G2488">
        <v>15526218255</v>
      </c>
    </row>
    <row r="2489" spans="1:23">
      <c r="A2489" s="1">
        <v>45535</v>
      </c>
      <c r="B2489">
        <v>2525.86</v>
      </c>
      <c r="C2489">
        <v>2532.39</v>
      </c>
      <c r="D2489">
        <v>2493.71</v>
      </c>
      <c r="E2489">
        <v>2513.39</v>
      </c>
      <c r="F2489">
        <v>2513.39</v>
      </c>
      <c r="G2489">
        <v>6646876013</v>
      </c>
    </row>
    <row r="2490" spans="1:23">
      <c r="A2490" s="37">
        <v>45536</v>
      </c>
      <c r="B2490" s="56">
        <v>2513.42</v>
      </c>
      <c r="C2490" s="56">
        <v>2515.4699999999998</v>
      </c>
      <c r="D2490" s="56">
        <v>2401.89</v>
      </c>
      <c r="E2490" s="56">
        <v>2427.9</v>
      </c>
      <c r="F2490" s="56">
        <v>2427.9</v>
      </c>
      <c r="G2490" s="39">
        <v>11800443265</v>
      </c>
      <c r="Q2490" s="37"/>
      <c r="R2490" s="56"/>
      <c r="S2490" s="56"/>
      <c r="T2490" s="56"/>
      <c r="U2490" s="56"/>
      <c r="V2490" s="56"/>
      <c r="W2490" s="39"/>
    </row>
    <row r="2491" spans="1:23">
      <c r="A2491" s="37">
        <v>45537</v>
      </c>
      <c r="B2491" s="56">
        <v>2427.9699999999998</v>
      </c>
      <c r="C2491" s="56">
        <v>2563.09</v>
      </c>
      <c r="D2491" s="56">
        <v>2426.1</v>
      </c>
      <c r="E2491" s="56">
        <v>2538.19</v>
      </c>
      <c r="F2491" s="56">
        <v>2538.19</v>
      </c>
      <c r="G2491" s="39">
        <v>12520444224</v>
      </c>
      <c r="Q2491" s="37"/>
      <c r="R2491" s="56"/>
      <c r="S2491" s="56"/>
      <c r="T2491" s="56"/>
      <c r="U2491" s="56"/>
      <c r="V2491" s="56"/>
      <c r="W2491" s="39"/>
    </row>
    <row r="2492" spans="1:23">
      <c r="A2492" s="37">
        <v>45538</v>
      </c>
      <c r="B2492" s="56">
        <v>2538.16</v>
      </c>
      <c r="C2492" s="56">
        <v>2552.8000000000002</v>
      </c>
      <c r="D2492" s="56">
        <v>2419.88</v>
      </c>
      <c r="E2492" s="56">
        <v>2420.6</v>
      </c>
      <c r="F2492" s="56">
        <v>2420.6</v>
      </c>
      <c r="G2492" s="39">
        <v>11406800197</v>
      </c>
      <c r="Q2492" s="37"/>
      <c r="R2492" s="56"/>
      <c r="S2492" s="56"/>
      <c r="T2492" s="56"/>
      <c r="U2492" s="56"/>
      <c r="V2492" s="56"/>
      <c r="W2492" s="39"/>
    </row>
    <row r="2493" spans="1:23">
      <c r="A2493" s="37">
        <v>45539</v>
      </c>
      <c r="B2493" s="56">
        <v>2420.19</v>
      </c>
      <c r="C2493" s="56">
        <v>2488.92</v>
      </c>
      <c r="D2493" s="56">
        <v>2313.27</v>
      </c>
      <c r="E2493" s="56">
        <v>2448.98</v>
      </c>
      <c r="F2493" s="56">
        <v>2448.98</v>
      </c>
      <c r="G2493" s="39">
        <v>16709600747</v>
      </c>
      <c r="Q2493" s="37"/>
      <c r="R2493" s="56"/>
      <c r="S2493" s="56"/>
      <c r="T2493" s="56"/>
      <c r="U2493" s="56"/>
      <c r="V2493" s="56"/>
      <c r="W2493" s="39"/>
    </row>
    <row r="2494" spans="1:23">
      <c r="A2494" s="37">
        <v>45540</v>
      </c>
      <c r="B2494" s="56">
        <v>2448.9899999999998</v>
      </c>
      <c r="C2494" s="56">
        <v>2465.39</v>
      </c>
      <c r="D2494" s="56">
        <v>2348.86</v>
      </c>
      <c r="E2494" s="56">
        <v>2367.7399999999998</v>
      </c>
      <c r="F2494" s="56">
        <v>2367.7399999999998</v>
      </c>
      <c r="G2494" s="39">
        <v>13632325040</v>
      </c>
      <c r="Q2494" s="37"/>
      <c r="R2494" s="56"/>
      <c r="S2494" s="56"/>
      <c r="T2494" s="56"/>
      <c r="U2494" s="56"/>
      <c r="V2494" s="56"/>
      <c r="W2494" s="39"/>
    </row>
    <row r="2495" spans="1:23">
      <c r="A2495" s="37">
        <v>45541</v>
      </c>
      <c r="B2495" s="56">
        <v>2367.6999999999998</v>
      </c>
      <c r="C2495" s="56">
        <v>2406.5100000000002</v>
      </c>
      <c r="D2495" s="56">
        <v>2150.86</v>
      </c>
      <c r="E2495" s="56">
        <v>2223.88</v>
      </c>
      <c r="F2495" s="56">
        <v>2223.88</v>
      </c>
      <c r="G2495" s="39">
        <v>25825618367</v>
      </c>
      <c r="Q2495" s="37"/>
      <c r="R2495" s="56"/>
      <c r="S2495" s="56"/>
      <c r="T2495" s="56"/>
      <c r="U2495" s="56"/>
      <c r="V2495" s="56"/>
      <c r="W2495" s="39"/>
    </row>
    <row r="2496" spans="1:23">
      <c r="A2496" s="37">
        <v>45542</v>
      </c>
      <c r="B2496" s="56">
        <v>2223.9299999999998</v>
      </c>
      <c r="C2496" s="56">
        <v>2310.19</v>
      </c>
      <c r="D2496" s="56">
        <v>2222.1</v>
      </c>
      <c r="E2496" s="56">
        <v>2274.11</v>
      </c>
      <c r="F2496" s="56">
        <v>2274.11</v>
      </c>
      <c r="G2496" s="39">
        <v>11124608320</v>
      </c>
      <c r="Q2496" s="37"/>
      <c r="R2496" s="56"/>
      <c r="S2496" s="56"/>
      <c r="T2496" s="56"/>
      <c r="U2496" s="56"/>
      <c r="V2496" s="56"/>
      <c r="W2496" s="39"/>
    </row>
    <row r="2497" spans="1:23">
      <c r="A2497" s="37">
        <v>45543</v>
      </c>
      <c r="B2497" s="56">
        <v>2274.44</v>
      </c>
      <c r="C2497" s="56">
        <v>2332.36</v>
      </c>
      <c r="D2497" s="56">
        <v>2243.91</v>
      </c>
      <c r="E2497" s="56">
        <v>2297.29</v>
      </c>
      <c r="F2497" s="56">
        <v>2297.29</v>
      </c>
      <c r="G2497" s="39">
        <v>10718443487</v>
      </c>
      <c r="Q2497" s="37"/>
      <c r="R2497" s="56"/>
      <c r="S2497" s="56"/>
      <c r="T2497" s="56"/>
      <c r="U2497" s="56"/>
      <c r="V2497" s="56"/>
      <c r="W2497" s="39"/>
    </row>
    <row r="2498" spans="1:23">
      <c r="A2498" s="37">
        <v>45544</v>
      </c>
      <c r="B2498" s="56">
        <v>2297.9</v>
      </c>
      <c r="C2498" s="56">
        <v>2379.79</v>
      </c>
      <c r="D2498" s="56">
        <v>2274.12</v>
      </c>
      <c r="E2498" s="56">
        <v>2358.48</v>
      </c>
      <c r="F2498" s="56">
        <v>2358.48</v>
      </c>
      <c r="G2498" s="39">
        <v>15887712451</v>
      </c>
    </row>
    <row r="2499" spans="1:23">
      <c r="A2499" s="37">
        <v>45545</v>
      </c>
      <c r="B2499" s="56">
        <v>2358.5</v>
      </c>
      <c r="C2499" s="56">
        <v>2398.5</v>
      </c>
      <c r="D2499" s="56">
        <v>2323.0700000000002</v>
      </c>
      <c r="E2499" s="56">
        <v>2389.58</v>
      </c>
      <c r="F2499" s="56">
        <v>2389.58</v>
      </c>
      <c r="G2499" s="39">
        <v>12795818970</v>
      </c>
    </row>
    <row r="2500" spans="1:23">
      <c r="A2500" s="37">
        <v>45546</v>
      </c>
      <c r="B2500" s="56">
        <v>2389.6</v>
      </c>
      <c r="C2500" s="56">
        <v>2389.7199999999998</v>
      </c>
      <c r="D2500" s="56">
        <v>2279.0500000000002</v>
      </c>
      <c r="E2500" s="56">
        <v>2339.84</v>
      </c>
      <c r="F2500" s="56">
        <v>2339.84</v>
      </c>
      <c r="G2500" s="39">
        <v>15355180967</v>
      </c>
    </row>
    <row r="2501" spans="1:23">
      <c r="A2501" s="37">
        <v>45547</v>
      </c>
      <c r="B2501" s="56">
        <v>2339.84</v>
      </c>
      <c r="C2501" s="56">
        <v>2390.19</v>
      </c>
      <c r="D2501" s="56">
        <v>2316.16</v>
      </c>
      <c r="E2501" s="56">
        <v>2361.7800000000002</v>
      </c>
      <c r="F2501" s="56">
        <v>2361.7800000000002</v>
      </c>
      <c r="G2501" s="39">
        <v>12162634681</v>
      </c>
    </row>
    <row r="2502" spans="1:23">
      <c r="A2502" s="37">
        <v>45548</v>
      </c>
      <c r="B2502" s="56">
        <v>2361.7399999999998</v>
      </c>
      <c r="C2502" s="56">
        <v>2462.8000000000002</v>
      </c>
      <c r="D2502" s="56">
        <v>2338.14</v>
      </c>
      <c r="E2502" s="56">
        <v>2441.61</v>
      </c>
      <c r="F2502" s="56">
        <v>2441.61</v>
      </c>
      <c r="G2502" s="39">
        <v>13759640866</v>
      </c>
    </row>
    <row r="2503" spans="1:23">
      <c r="A2503" s="37">
        <v>45549</v>
      </c>
      <c r="B2503" s="56">
        <v>2441.58</v>
      </c>
      <c r="C2503" s="56">
        <v>2442.63</v>
      </c>
      <c r="D2503" s="56">
        <v>2386.98</v>
      </c>
      <c r="E2503" s="56">
        <v>2418.6</v>
      </c>
      <c r="F2503" s="56">
        <v>2418.6</v>
      </c>
      <c r="G2503" s="39">
        <v>8170291680</v>
      </c>
    </row>
    <row r="2504" spans="1:23">
      <c r="A2504" s="37">
        <v>45550</v>
      </c>
      <c r="B2504" s="56">
        <v>2418.27</v>
      </c>
      <c r="C2504" s="56">
        <v>2430.38</v>
      </c>
      <c r="D2504" s="56">
        <v>2286.63</v>
      </c>
      <c r="E2504" s="56">
        <v>2320.9</v>
      </c>
      <c r="F2504" s="56">
        <v>2320.9</v>
      </c>
      <c r="G2504" s="39">
        <v>10155470375</v>
      </c>
    </row>
    <row r="2505" spans="1:23">
      <c r="A2505" s="37">
        <v>45551</v>
      </c>
      <c r="B2505" s="56">
        <v>2320.89</v>
      </c>
      <c r="C2505" s="56">
        <v>2334.79</v>
      </c>
      <c r="D2505" s="56">
        <v>2253.7199999999998</v>
      </c>
      <c r="E2505" s="56">
        <v>2295.2800000000002</v>
      </c>
      <c r="F2505" s="56">
        <v>2295.2800000000002</v>
      </c>
      <c r="G2505" s="39">
        <v>16819033263</v>
      </c>
    </row>
    <row r="2506" spans="1:23">
      <c r="A2506" s="37">
        <v>45552</v>
      </c>
      <c r="B2506" s="56">
        <v>2295.2800000000002</v>
      </c>
      <c r="C2506" s="56">
        <v>2392.15</v>
      </c>
      <c r="D2506" s="56">
        <v>2263.79</v>
      </c>
      <c r="E2506" s="56">
        <v>2341.71</v>
      </c>
      <c r="F2506" s="56">
        <v>2341.71</v>
      </c>
      <c r="G2506" s="39">
        <v>15356783863</v>
      </c>
    </row>
    <row r="2507" spans="1:23">
      <c r="A2507" s="37">
        <v>45553</v>
      </c>
      <c r="B2507" s="56">
        <v>2341.73</v>
      </c>
      <c r="C2507" s="56">
        <v>2369.73</v>
      </c>
      <c r="D2507" s="56">
        <v>2278.66</v>
      </c>
      <c r="E2507" s="56">
        <v>2369.73</v>
      </c>
      <c r="F2507" s="56">
        <v>2369.73</v>
      </c>
      <c r="G2507" s="39">
        <v>18159056422</v>
      </c>
    </row>
    <row r="2508" spans="1:23">
      <c r="A2508" s="37">
        <v>45554</v>
      </c>
      <c r="B2508" s="56">
        <v>2369.37</v>
      </c>
      <c r="C2508" s="56">
        <v>2492.1999999999998</v>
      </c>
      <c r="D2508" s="56">
        <v>2369.37</v>
      </c>
      <c r="E2508" s="56">
        <v>2464.75</v>
      </c>
      <c r="F2508" s="56">
        <v>2464.75</v>
      </c>
      <c r="G2508" s="39">
        <v>18437147349</v>
      </c>
    </row>
    <row r="2509" spans="1:23">
      <c r="A2509" s="37">
        <v>45555</v>
      </c>
      <c r="B2509" s="56">
        <v>2464.7800000000002</v>
      </c>
      <c r="C2509" s="56">
        <v>2571.9899999999998</v>
      </c>
      <c r="D2509" s="56">
        <v>2439.38</v>
      </c>
      <c r="E2509" s="56">
        <v>2561.0700000000002</v>
      </c>
      <c r="F2509" s="56">
        <v>2561.0700000000002</v>
      </c>
      <c r="G2509" s="39">
        <v>19112788620</v>
      </c>
    </row>
    <row r="2510" spans="1:23">
      <c r="A2510" s="37">
        <v>45556</v>
      </c>
      <c r="B2510" s="56">
        <v>2560.88</v>
      </c>
      <c r="C2510" s="56">
        <v>2621.62</v>
      </c>
      <c r="D2510" s="56">
        <v>2530.84</v>
      </c>
      <c r="E2510" s="56">
        <v>2615.86</v>
      </c>
      <c r="F2510" s="56">
        <v>2615.86</v>
      </c>
      <c r="G2510" s="39">
        <v>10797825021</v>
      </c>
    </row>
    <row r="2511" spans="1:23">
      <c r="A2511" s="37">
        <v>45557</v>
      </c>
      <c r="B2511" s="56">
        <v>2615.85</v>
      </c>
      <c r="C2511" s="56">
        <v>2632.04</v>
      </c>
      <c r="D2511" s="56">
        <v>2528.52</v>
      </c>
      <c r="E2511" s="56">
        <v>2582.86</v>
      </c>
      <c r="F2511" s="56">
        <v>2582.86</v>
      </c>
      <c r="G2511" s="39">
        <v>13180663011</v>
      </c>
    </row>
    <row r="2512" spans="1:23">
      <c r="A2512" s="37">
        <v>45558</v>
      </c>
      <c r="B2512" s="56">
        <v>2582.77</v>
      </c>
      <c r="C2512" s="56">
        <v>2701.68</v>
      </c>
      <c r="D2512" s="56">
        <v>2541.91</v>
      </c>
      <c r="E2512" s="56">
        <v>2648.55</v>
      </c>
      <c r="F2512" s="56">
        <v>2648.55</v>
      </c>
      <c r="G2512" s="39">
        <v>19912841456</v>
      </c>
    </row>
    <row r="2513" spans="1:7">
      <c r="A2513" s="37">
        <v>45559</v>
      </c>
      <c r="B2513" s="56">
        <v>2648.48</v>
      </c>
      <c r="C2513" s="56">
        <v>2671.28</v>
      </c>
      <c r="D2513" s="56">
        <v>2593.15</v>
      </c>
      <c r="E2513" s="56">
        <v>2654.35</v>
      </c>
      <c r="F2513" s="56">
        <v>2654.35</v>
      </c>
      <c r="G2513" s="39">
        <v>16658812503</v>
      </c>
    </row>
    <row r="2514" spans="1:7">
      <c r="A2514" s="37">
        <v>45560</v>
      </c>
      <c r="B2514" s="56">
        <v>2654.36</v>
      </c>
      <c r="C2514" s="56">
        <v>2672.46</v>
      </c>
      <c r="D2514" s="56">
        <v>2557.7199999999998</v>
      </c>
      <c r="E2514" s="56">
        <v>2579.39</v>
      </c>
      <c r="F2514" s="56">
        <v>2579.39</v>
      </c>
      <c r="G2514" s="39">
        <v>14119729962</v>
      </c>
    </row>
    <row r="2515" spans="1:7">
      <c r="A2515" s="37">
        <v>45561</v>
      </c>
      <c r="B2515" s="56">
        <v>2579.2199999999998</v>
      </c>
      <c r="C2515" s="56">
        <v>2665.99</v>
      </c>
      <c r="D2515" s="56">
        <v>2559.9499999999998</v>
      </c>
      <c r="E2515" s="56">
        <v>2632.2</v>
      </c>
      <c r="F2515" s="56">
        <v>2632.2</v>
      </c>
      <c r="G2515" s="39">
        <v>17336033595</v>
      </c>
    </row>
    <row r="2516" spans="1:7">
      <c r="A2516" s="37">
        <v>45562</v>
      </c>
      <c r="B2516" s="56">
        <v>2632.24</v>
      </c>
      <c r="C2516" s="56">
        <v>2728.07</v>
      </c>
      <c r="D2516" s="56">
        <v>2616.9499999999998</v>
      </c>
      <c r="E2516" s="56">
        <v>2695.9</v>
      </c>
      <c r="F2516" s="56">
        <v>2695.9</v>
      </c>
      <c r="G2516" s="39">
        <v>17023020294</v>
      </c>
    </row>
    <row r="2517" spans="1:7">
      <c r="A2517" s="37">
        <v>45563</v>
      </c>
      <c r="B2517" s="56">
        <v>2695.82</v>
      </c>
      <c r="C2517" s="56">
        <v>2704.93</v>
      </c>
      <c r="D2517" s="56">
        <v>2652.25</v>
      </c>
      <c r="E2517" s="56">
        <v>2677.54</v>
      </c>
      <c r="F2517" s="56">
        <v>2677.54</v>
      </c>
      <c r="G2517" s="39">
        <v>10252590559</v>
      </c>
    </row>
    <row r="2518" spans="1:7">
      <c r="A2518" s="37">
        <v>45564</v>
      </c>
      <c r="B2518" s="56">
        <v>2677.63</v>
      </c>
      <c r="C2518" s="56">
        <v>2683.45</v>
      </c>
      <c r="D2518" s="56">
        <v>2635.58</v>
      </c>
      <c r="E2518" s="56">
        <v>2659.35</v>
      </c>
      <c r="F2518" s="56">
        <v>2659.35</v>
      </c>
      <c r="G2518" s="39">
        <v>11126215671</v>
      </c>
    </row>
    <row r="2519" spans="1:7">
      <c r="A2519" s="37">
        <v>45565</v>
      </c>
      <c r="B2519" s="56">
        <v>2659.29</v>
      </c>
      <c r="C2519" s="56">
        <v>2662.49</v>
      </c>
      <c r="D2519" s="56">
        <v>2576.98</v>
      </c>
      <c r="E2519" s="56">
        <v>2603.06</v>
      </c>
      <c r="F2519" s="56">
        <v>2603.06</v>
      </c>
      <c r="G2519" s="39">
        <v>17826446789</v>
      </c>
    </row>
    <row r="2520" spans="1:7">
      <c r="A2520" s="37">
        <v>45566</v>
      </c>
      <c r="B2520" s="56">
        <v>2603.2600000000002</v>
      </c>
      <c r="C2520" s="56">
        <v>2657.62</v>
      </c>
      <c r="D2520" s="56">
        <v>2415.08</v>
      </c>
      <c r="E2520" s="56">
        <v>2448.92</v>
      </c>
      <c r="F2520" s="56">
        <v>2448.92</v>
      </c>
      <c r="G2520" s="39">
        <v>25482371785</v>
      </c>
    </row>
    <row r="2521" spans="1:7">
      <c r="A2521" s="37">
        <v>45567</v>
      </c>
      <c r="B2521" s="56">
        <v>2448.88</v>
      </c>
      <c r="C2521" s="56">
        <v>2498.12</v>
      </c>
      <c r="D2521" s="56">
        <v>2354.54</v>
      </c>
      <c r="E2521" s="56">
        <v>2365.23</v>
      </c>
      <c r="F2521" s="56">
        <v>2365.23</v>
      </c>
      <c r="G2521" s="39">
        <v>20148256472</v>
      </c>
    </row>
    <row r="2522" spans="1:7">
      <c r="A2522" s="37">
        <v>45568</v>
      </c>
      <c r="B2522" s="56">
        <v>2365.21</v>
      </c>
      <c r="C2522" s="56">
        <v>2402.86</v>
      </c>
      <c r="D2522" s="56">
        <v>2311.0300000000002</v>
      </c>
      <c r="E2522" s="56">
        <v>2349.79</v>
      </c>
      <c r="F2522" s="56">
        <v>2349.79</v>
      </c>
      <c r="G2522" s="39">
        <v>18051447791</v>
      </c>
    </row>
    <row r="2523" spans="1:7">
      <c r="A2523" s="37">
        <v>45569</v>
      </c>
      <c r="B2523" s="56">
        <v>2349.73</v>
      </c>
      <c r="C2523" s="56">
        <v>2440.2399999999998</v>
      </c>
      <c r="D2523" s="56">
        <v>2339.87</v>
      </c>
      <c r="E2523" s="56">
        <v>2414.79</v>
      </c>
      <c r="F2523" s="56">
        <v>2414.79</v>
      </c>
      <c r="G2523" s="39">
        <v>14879264082</v>
      </c>
    </row>
    <row r="2524" spans="1:7">
      <c r="A2524" s="37">
        <v>45570</v>
      </c>
      <c r="B2524" s="56">
        <v>2414.85</v>
      </c>
      <c r="C2524" s="56">
        <v>2427.52</v>
      </c>
      <c r="D2524" s="56">
        <v>2390.84</v>
      </c>
      <c r="E2524" s="56">
        <v>2415.63</v>
      </c>
      <c r="F2524" s="56">
        <v>2415.63</v>
      </c>
      <c r="G2524" s="39">
        <v>8152969183</v>
      </c>
    </row>
    <row r="2525" spans="1:7">
      <c r="A2525" s="37">
        <v>45571</v>
      </c>
      <c r="B2525" s="56">
        <v>2415.5300000000002</v>
      </c>
      <c r="C2525" s="56">
        <v>2456.63</v>
      </c>
      <c r="D2525" s="56">
        <v>2407.1</v>
      </c>
      <c r="E2525" s="56">
        <v>2439.96</v>
      </c>
      <c r="F2525" s="56">
        <v>2439.96</v>
      </c>
      <c r="G2525" s="39">
        <v>8458690205</v>
      </c>
    </row>
    <row r="2526" spans="1:7">
      <c r="A2526" s="37">
        <v>45572</v>
      </c>
      <c r="B2526" s="56">
        <v>2439.94</v>
      </c>
      <c r="C2526" s="56">
        <v>2520.41</v>
      </c>
      <c r="D2526" s="56">
        <v>2405.13</v>
      </c>
      <c r="E2526" s="56">
        <v>2421.8000000000002</v>
      </c>
      <c r="F2526" s="56">
        <v>2421.8000000000002</v>
      </c>
      <c r="G2526" s="39">
        <v>17414044416</v>
      </c>
    </row>
    <row r="2527" spans="1:7">
      <c r="A2527" s="37">
        <v>45573</v>
      </c>
      <c r="B2527" s="56">
        <v>2421.98</v>
      </c>
      <c r="C2527" s="56">
        <v>2464.13</v>
      </c>
      <c r="D2527" s="56">
        <v>2400.5100000000002</v>
      </c>
      <c r="E2527" s="56">
        <v>2439.84</v>
      </c>
      <c r="F2527" s="56">
        <v>2439.84</v>
      </c>
      <c r="G2527" s="39">
        <v>14067361080</v>
      </c>
    </row>
    <row r="2528" spans="1:7">
      <c r="A2528" s="37">
        <v>45574</v>
      </c>
      <c r="B2528" s="56">
        <v>2439.84</v>
      </c>
      <c r="C2528" s="56">
        <v>2470.91</v>
      </c>
      <c r="D2528" s="56">
        <v>2350.9499999999998</v>
      </c>
      <c r="E2528" s="56">
        <v>2368.2800000000002</v>
      </c>
      <c r="F2528" s="56">
        <v>2368.2800000000002</v>
      </c>
      <c r="G2528" s="39">
        <v>14954047093</v>
      </c>
    </row>
    <row r="2529" spans="1:7">
      <c r="A2529" s="37">
        <v>45575</v>
      </c>
      <c r="B2529" s="56">
        <v>2368.27</v>
      </c>
      <c r="C2529" s="56">
        <v>2417.29</v>
      </c>
      <c r="D2529" s="56">
        <v>2329.7800000000002</v>
      </c>
      <c r="E2529" s="56">
        <v>2383.86</v>
      </c>
      <c r="F2529" s="56">
        <v>2383.86</v>
      </c>
      <c r="G2529" s="39">
        <v>15327769940</v>
      </c>
    </row>
    <row r="2530" spans="1:7">
      <c r="A2530" s="37">
        <v>45576</v>
      </c>
      <c r="B2530" s="56">
        <v>2383.94</v>
      </c>
      <c r="C2530" s="56">
        <v>2470.4</v>
      </c>
      <c r="D2530" s="56">
        <v>2380.5</v>
      </c>
      <c r="E2530" s="56">
        <v>2436.5100000000002</v>
      </c>
      <c r="F2530" s="56">
        <v>2436.5100000000002</v>
      </c>
      <c r="G2530" s="39">
        <v>13489061564</v>
      </c>
    </row>
    <row r="2531" spans="1:7">
      <c r="A2531" s="37">
        <v>45577</v>
      </c>
      <c r="B2531" s="56">
        <v>2436.52</v>
      </c>
      <c r="C2531" s="56">
        <v>2488.2399999999998</v>
      </c>
      <c r="D2531" s="56">
        <v>2434.1999999999998</v>
      </c>
      <c r="E2531" s="56">
        <v>2476.52</v>
      </c>
      <c r="F2531" s="56">
        <v>2476.52</v>
      </c>
      <c r="G2531" s="39">
        <v>9372169184</v>
      </c>
    </row>
    <row r="2532" spans="1:7">
      <c r="A2532" s="37">
        <v>45578</v>
      </c>
      <c r="B2532" s="56">
        <v>2476.52</v>
      </c>
      <c r="C2532" s="56">
        <v>2484.13</v>
      </c>
      <c r="D2532" s="56">
        <v>2436.9699999999998</v>
      </c>
      <c r="E2532" s="56">
        <v>2467.6799999999998</v>
      </c>
      <c r="F2532" s="56">
        <v>2467.6799999999998</v>
      </c>
      <c r="G2532" s="39">
        <v>9189490605</v>
      </c>
    </row>
    <row r="2533" spans="1:7">
      <c r="A2533" s="37">
        <v>45579</v>
      </c>
      <c r="B2533" s="56">
        <v>2467.65</v>
      </c>
      <c r="C2533" s="56">
        <v>2652.88</v>
      </c>
      <c r="D2533" s="56">
        <v>2443.5500000000002</v>
      </c>
      <c r="E2533" s="56">
        <v>2628.9</v>
      </c>
      <c r="F2533" s="56">
        <v>2628.9</v>
      </c>
      <c r="G2533" s="39">
        <v>21434687898</v>
      </c>
    </row>
    <row r="2534" spans="1:7">
      <c r="A2534" s="37">
        <v>45580</v>
      </c>
      <c r="B2534" s="56">
        <v>2629.02</v>
      </c>
      <c r="C2534" s="56">
        <v>2685.17</v>
      </c>
      <c r="D2534" s="56">
        <v>2537.94</v>
      </c>
      <c r="E2534" s="56">
        <v>2606.02</v>
      </c>
      <c r="F2534" s="56">
        <v>2606.02</v>
      </c>
      <c r="G2534" s="39">
        <v>22003780898</v>
      </c>
    </row>
    <row r="2535" spans="1:7">
      <c r="A2535" s="37">
        <v>45581</v>
      </c>
      <c r="B2535" s="56">
        <v>2606.02</v>
      </c>
      <c r="C2535" s="56">
        <v>2644.85</v>
      </c>
      <c r="D2535" s="56">
        <v>2589.61</v>
      </c>
      <c r="E2535" s="56">
        <v>2611.1</v>
      </c>
      <c r="F2535" s="56">
        <v>2611.1</v>
      </c>
      <c r="G2535" s="39">
        <v>17012396419</v>
      </c>
    </row>
    <row r="2536" spans="1:7">
      <c r="A2536" s="37">
        <v>45582</v>
      </c>
      <c r="B2536" s="56">
        <v>2611.19</v>
      </c>
      <c r="C2536" s="56">
        <v>2646.87</v>
      </c>
      <c r="D2536" s="56">
        <v>2577.31</v>
      </c>
      <c r="E2536" s="56">
        <v>2604.27</v>
      </c>
      <c r="F2536" s="56">
        <v>2604.27</v>
      </c>
      <c r="G2536" s="39">
        <v>15150712321</v>
      </c>
    </row>
    <row r="2537" spans="1:7">
      <c r="A2537" s="37">
        <v>45583</v>
      </c>
      <c r="B2537" s="56">
        <v>2604.81</v>
      </c>
      <c r="C2537" s="56">
        <v>2674.37</v>
      </c>
      <c r="D2537" s="56">
        <v>2595.96</v>
      </c>
      <c r="E2537" s="56">
        <v>2641.55</v>
      </c>
      <c r="F2537" s="56">
        <v>2641.55</v>
      </c>
      <c r="G2537" s="39">
        <v>17043738652</v>
      </c>
    </row>
    <row r="2538" spans="1:7">
      <c r="A2538" s="37">
        <v>45584</v>
      </c>
      <c r="B2538" s="56">
        <v>2641.49</v>
      </c>
      <c r="C2538" s="56">
        <v>2661.87</v>
      </c>
      <c r="D2538" s="56">
        <v>2631.66</v>
      </c>
      <c r="E2538" s="56">
        <v>2648.66</v>
      </c>
      <c r="F2538" s="56">
        <v>2648.66</v>
      </c>
      <c r="G2538" s="39">
        <v>8557834553</v>
      </c>
    </row>
    <row r="2539" spans="1:7">
      <c r="A2539" s="37">
        <v>45585</v>
      </c>
      <c r="B2539" s="56">
        <v>2648.67</v>
      </c>
      <c r="C2539" s="56">
        <v>2756.44</v>
      </c>
      <c r="D2539" s="56">
        <v>2635.95</v>
      </c>
      <c r="E2539" s="56">
        <v>2746.36</v>
      </c>
      <c r="F2539" s="56">
        <v>2746.36</v>
      </c>
      <c r="G2539" s="39">
        <v>14559296242</v>
      </c>
    </row>
    <row r="2540" spans="1:7">
      <c r="A2540" s="37">
        <v>45586</v>
      </c>
      <c r="B2540" s="56">
        <v>2746.31</v>
      </c>
      <c r="C2540" s="56">
        <v>2765.55</v>
      </c>
      <c r="D2540" s="56">
        <v>2655.29</v>
      </c>
      <c r="E2540" s="56">
        <v>2665.71</v>
      </c>
      <c r="F2540" s="56">
        <v>2665.71</v>
      </c>
      <c r="G2540" s="39">
        <v>17328615363</v>
      </c>
    </row>
    <row r="2541" spans="1:7">
      <c r="A2541" s="37">
        <v>45587</v>
      </c>
      <c r="B2541" s="56">
        <v>2665.66</v>
      </c>
      <c r="C2541" s="56">
        <v>2669.79</v>
      </c>
      <c r="D2541" s="56">
        <v>2605.62</v>
      </c>
      <c r="E2541" s="56">
        <v>2620.1999999999998</v>
      </c>
      <c r="F2541" s="56">
        <v>2620.1999999999998</v>
      </c>
      <c r="G2541" s="39">
        <v>15541911074</v>
      </c>
    </row>
    <row r="2542" spans="1:7">
      <c r="A2542" s="37">
        <v>45588</v>
      </c>
      <c r="B2542" s="56">
        <v>2620.09</v>
      </c>
      <c r="C2542" s="56">
        <v>2624.45</v>
      </c>
      <c r="D2542" s="56">
        <v>2457.17</v>
      </c>
      <c r="E2542" s="56">
        <v>2509.1</v>
      </c>
      <c r="F2542" s="56">
        <v>2509.1</v>
      </c>
      <c r="G2542" s="39">
        <v>17876984551</v>
      </c>
    </row>
    <row r="2543" spans="1:7">
      <c r="A2543" s="37">
        <v>45589</v>
      </c>
      <c r="B2543" s="56">
        <v>2523.61</v>
      </c>
      <c r="C2543" s="56">
        <v>2559.15</v>
      </c>
      <c r="D2543" s="56">
        <v>2506.7199999999998</v>
      </c>
      <c r="E2543" s="56">
        <v>2534.5</v>
      </c>
      <c r="F2543" s="56">
        <v>2534.5</v>
      </c>
      <c r="G2543" s="39">
        <v>16128627601</v>
      </c>
    </row>
    <row r="2544" spans="1:7">
      <c r="A2544" s="37">
        <v>45590</v>
      </c>
      <c r="B2544" s="56">
        <v>2534.4499999999998</v>
      </c>
      <c r="C2544" s="56">
        <v>2563.73</v>
      </c>
      <c r="D2544" s="56">
        <v>2381.4499999999998</v>
      </c>
      <c r="E2544" s="56">
        <v>2435.9299999999998</v>
      </c>
      <c r="F2544" s="56">
        <v>2435.9299999999998</v>
      </c>
      <c r="G2544" s="39">
        <v>22560233078</v>
      </c>
    </row>
    <row r="2545" spans="1:7">
      <c r="A2545" s="37">
        <v>45591</v>
      </c>
      <c r="B2545" s="56">
        <v>2436.0500000000002</v>
      </c>
      <c r="C2545" s="56">
        <v>2503.23</v>
      </c>
      <c r="D2545" s="56">
        <v>2427.46</v>
      </c>
      <c r="E2545" s="56">
        <v>2479.6</v>
      </c>
      <c r="F2545" s="56">
        <v>2479.6</v>
      </c>
      <c r="G2545" s="39">
        <v>13597102184</v>
      </c>
    </row>
    <row r="2546" spans="1:7">
      <c r="A2546" s="37">
        <v>45592</v>
      </c>
      <c r="B2546" s="56">
        <v>2479.94</v>
      </c>
      <c r="C2546" s="56">
        <v>2523.17</v>
      </c>
      <c r="D2546" s="56">
        <v>2462.27</v>
      </c>
      <c r="E2546" s="56">
        <v>2505.94</v>
      </c>
      <c r="F2546" s="56">
        <v>2505.94</v>
      </c>
      <c r="G2546" s="39">
        <v>9801434566</v>
      </c>
    </row>
    <row r="2547" spans="1:7">
      <c r="A2547" s="37">
        <v>45593</v>
      </c>
      <c r="B2547" s="56">
        <v>2505.59</v>
      </c>
      <c r="C2547" s="56">
        <v>2587.4299999999998</v>
      </c>
      <c r="D2547" s="56">
        <v>2470.27</v>
      </c>
      <c r="E2547" s="56">
        <v>2565.35</v>
      </c>
      <c r="F2547" s="56">
        <v>2565.35</v>
      </c>
      <c r="G2547" s="39">
        <v>18971841402</v>
      </c>
    </row>
    <row r="2548" spans="1:7">
      <c r="A2548" s="37">
        <v>45594</v>
      </c>
      <c r="B2548" s="56">
        <v>2565.42</v>
      </c>
      <c r="C2548" s="56">
        <v>2680.05</v>
      </c>
      <c r="D2548" s="56">
        <v>2560.15</v>
      </c>
      <c r="E2548" s="56">
        <v>2637.96</v>
      </c>
      <c r="F2548" s="56">
        <v>2637.96</v>
      </c>
      <c r="G2548" s="39">
        <v>22185845095</v>
      </c>
    </row>
    <row r="2549" spans="1:7">
      <c r="A2549" s="37">
        <v>45595</v>
      </c>
      <c r="B2549" s="56">
        <v>2637.64</v>
      </c>
      <c r="C2549" s="56">
        <v>2720.27</v>
      </c>
      <c r="D2549" s="56">
        <v>2600.61</v>
      </c>
      <c r="E2549" s="56">
        <v>2657.37</v>
      </c>
      <c r="F2549" s="56">
        <v>2657.37</v>
      </c>
      <c r="G2549" s="39">
        <v>22382690746</v>
      </c>
    </row>
    <row r="2550" spans="1:7">
      <c r="A2550" s="37">
        <v>45596</v>
      </c>
      <c r="B2550" s="56">
        <v>2657.21</v>
      </c>
      <c r="C2550" s="56">
        <v>2667.56</v>
      </c>
      <c r="D2550" s="56">
        <v>2501.5700000000002</v>
      </c>
      <c r="E2550" s="56">
        <v>2515.8000000000002</v>
      </c>
      <c r="F2550" s="56">
        <v>2515.8000000000002</v>
      </c>
      <c r="G2550" s="39">
        <v>19760409505</v>
      </c>
    </row>
    <row r="2551" spans="1:7">
      <c r="A2551" s="37">
        <v>45597</v>
      </c>
      <c r="B2551" s="56">
        <v>2515.87</v>
      </c>
      <c r="C2551" s="56">
        <v>2583.7800000000002</v>
      </c>
      <c r="D2551" s="56">
        <v>2467.8200000000002</v>
      </c>
      <c r="E2551" s="56">
        <v>2511.89</v>
      </c>
      <c r="F2551" s="56">
        <v>2511.89</v>
      </c>
      <c r="G2551" s="39">
        <v>20215438328</v>
      </c>
    </row>
    <row r="2552" spans="1:7">
      <c r="A2552" s="37">
        <v>45598</v>
      </c>
      <c r="B2552" s="56">
        <v>2512.21</v>
      </c>
      <c r="C2552" s="56">
        <v>2522.36</v>
      </c>
      <c r="D2552" s="56">
        <v>2471.96</v>
      </c>
      <c r="E2552" s="56">
        <v>2491.0700000000002</v>
      </c>
      <c r="F2552" s="56">
        <v>2491.0700000000002</v>
      </c>
      <c r="G2552" s="39">
        <v>9639457439</v>
      </c>
    </row>
    <row r="2553" spans="1:7">
      <c r="A2553" s="37">
        <v>45599</v>
      </c>
      <c r="B2553" s="56">
        <v>2491.09</v>
      </c>
      <c r="C2553" s="56">
        <v>2495.44</v>
      </c>
      <c r="D2553" s="56">
        <v>2411.4</v>
      </c>
      <c r="E2553" s="56">
        <v>2456.4299999999998</v>
      </c>
      <c r="F2553" s="56">
        <v>2456.4299999999998</v>
      </c>
      <c r="G2553" s="39">
        <v>15667779706</v>
      </c>
    </row>
    <row r="2554" spans="1:7">
      <c r="A2554" s="37">
        <v>45600</v>
      </c>
      <c r="B2554" s="56">
        <v>2456.1</v>
      </c>
      <c r="C2554" s="56">
        <v>2488.35</v>
      </c>
      <c r="D2554" s="56">
        <v>2359.58</v>
      </c>
      <c r="E2554" s="56">
        <v>2397.0300000000002</v>
      </c>
      <c r="F2554" s="56">
        <v>2397.0300000000002</v>
      </c>
      <c r="G2554" s="39">
        <v>17110200696</v>
      </c>
    </row>
    <row r="2555" spans="1:7">
      <c r="A2555" s="37">
        <v>45601</v>
      </c>
      <c r="B2555" s="56">
        <v>2397.04</v>
      </c>
      <c r="C2555" s="56">
        <v>2478.62</v>
      </c>
      <c r="D2555" s="56">
        <v>2380.6</v>
      </c>
      <c r="E2555" s="56">
        <v>2422.65</v>
      </c>
      <c r="F2555" s="56">
        <v>2422.65</v>
      </c>
      <c r="G2555" s="39">
        <v>17894057485</v>
      </c>
    </row>
    <row r="2556" spans="1:7">
      <c r="A2556" s="37">
        <v>45602</v>
      </c>
      <c r="B2556" s="56">
        <v>2422.54</v>
      </c>
      <c r="C2556" s="56">
        <v>2743.96</v>
      </c>
      <c r="D2556" s="56">
        <v>2421.81</v>
      </c>
      <c r="E2556" s="56">
        <v>2724.17</v>
      </c>
      <c r="F2556" s="56">
        <v>2724.17</v>
      </c>
      <c r="G2556" s="39">
        <v>41887574364</v>
      </c>
    </row>
    <row r="2557" spans="1:7">
      <c r="A2557" s="37">
        <v>45603</v>
      </c>
      <c r="B2557" s="56">
        <v>2724.01</v>
      </c>
      <c r="C2557" s="56">
        <v>2918.74</v>
      </c>
      <c r="D2557" s="56">
        <v>2701.59</v>
      </c>
      <c r="E2557" s="56">
        <v>2895.59</v>
      </c>
      <c r="F2557" s="56">
        <v>2895.59</v>
      </c>
      <c r="G2557" s="39">
        <v>35352318438</v>
      </c>
    </row>
    <row r="2558" spans="1:7">
      <c r="A2558" s="37">
        <v>45604</v>
      </c>
      <c r="B2558" s="56">
        <v>2895.6</v>
      </c>
      <c r="C2558" s="56">
        <v>2983.74</v>
      </c>
      <c r="D2558" s="56">
        <v>2889.48</v>
      </c>
      <c r="E2558" s="56">
        <v>2962.3</v>
      </c>
      <c r="F2558" s="56">
        <v>2962.3</v>
      </c>
      <c r="G2558" s="39">
        <v>32303261101</v>
      </c>
    </row>
    <row r="2559" spans="1:7">
      <c r="A2559" s="37">
        <v>45605</v>
      </c>
      <c r="B2559" s="56">
        <v>2962.79</v>
      </c>
      <c r="C2559" s="56">
        <v>3156.37</v>
      </c>
      <c r="D2559" s="56">
        <v>2957.18</v>
      </c>
      <c r="E2559" s="56">
        <v>3131.14</v>
      </c>
      <c r="F2559" s="56">
        <v>3131.14</v>
      </c>
      <c r="G2559" s="39">
        <v>29210133088</v>
      </c>
    </row>
    <row r="2560" spans="1:7">
      <c r="A2560" s="37">
        <v>45606</v>
      </c>
      <c r="B2560" s="56">
        <v>3130.73</v>
      </c>
      <c r="C2560" s="56">
        <v>3249.91</v>
      </c>
      <c r="D2560" s="56">
        <v>3073.25</v>
      </c>
      <c r="E2560" s="56">
        <v>3191.33</v>
      </c>
      <c r="F2560" s="56">
        <v>3191.33</v>
      </c>
      <c r="G2560" s="39">
        <v>47418730187</v>
      </c>
    </row>
    <row r="2561" spans="1:7">
      <c r="A2561" s="37">
        <v>45607</v>
      </c>
      <c r="B2561" s="56">
        <v>3191.66</v>
      </c>
      <c r="C2561" s="56">
        <v>3389.53</v>
      </c>
      <c r="D2561" s="56">
        <v>3109.77</v>
      </c>
      <c r="E2561" s="56">
        <v>3374.81</v>
      </c>
      <c r="F2561" s="56">
        <v>3374.81</v>
      </c>
      <c r="G2561" s="39">
        <v>55417771668</v>
      </c>
    </row>
    <row r="2562" spans="1:7">
      <c r="A2562" s="37">
        <v>45608</v>
      </c>
      <c r="B2562" s="56">
        <v>3375.15</v>
      </c>
      <c r="C2562" s="56">
        <v>3444.15</v>
      </c>
      <c r="D2562" s="56">
        <v>3211.2</v>
      </c>
      <c r="E2562" s="56">
        <v>3246.26</v>
      </c>
      <c r="F2562" s="56">
        <v>3246.26</v>
      </c>
      <c r="G2562" s="39">
        <v>56686078066</v>
      </c>
    </row>
    <row r="2563" spans="1:7">
      <c r="A2563" s="37">
        <v>45609</v>
      </c>
      <c r="B2563" s="56">
        <v>3244.54</v>
      </c>
      <c r="C2563" s="56">
        <v>3337.88</v>
      </c>
      <c r="D2563" s="56">
        <v>3121.67</v>
      </c>
      <c r="E2563" s="56">
        <v>3192.6</v>
      </c>
      <c r="F2563" s="56">
        <v>3192.6</v>
      </c>
      <c r="G2563" s="39">
        <v>52010205682</v>
      </c>
    </row>
    <row r="2564" spans="1:7">
      <c r="A2564" s="37">
        <v>45610</v>
      </c>
      <c r="B2564" s="56">
        <v>3192.52</v>
      </c>
      <c r="C2564" s="56">
        <v>3240.27</v>
      </c>
      <c r="D2564" s="56">
        <v>3032.97</v>
      </c>
      <c r="E2564" s="56">
        <v>3058.95</v>
      </c>
      <c r="F2564" s="56">
        <v>3058.95</v>
      </c>
      <c r="G2564" s="39">
        <v>35743352141</v>
      </c>
    </row>
    <row r="2565" spans="1:7">
      <c r="A2565" s="37">
        <v>45611</v>
      </c>
      <c r="B2565" s="56">
        <v>3059.53</v>
      </c>
      <c r="C2565" s="56">
        <v>3130.7</v>
      </c>
      <c r="D2565" s="56">
        <v>3016.14</v>
      </c>
      <c r="E2565" s="56">
        <v>3103.04</v>
      </c>
      <c r="F2565" s="56">
        <v>3103.04</v>
      </c>
      <c r="G2565" s="39">
        <v>32701369872</v>
      </c>
    </row>
    <row r="2566" spans="1:7">
      <c r="A2566" s="37">
        <v>45612</v>
      </c>
      <c r="B2566" s="56">
        <v>3089.74</v>
      </c>
      <c r="C2566" s="56">
        <v>3218.09</v>
      </c>
      <c r="D2566" s="56">
        <v>3073.29</v>
      </c>
      <c r="E2566" s="56">
        <v>3133.27</v>
      </c>
      <c r="F2566" s="56">
        <v>3133.27</v>
      </c>
      <c r="G2566" s="39">
        <v>26650658846</v>
      </c>
    </row>
    <row r="2567" spans="1:7">
      <c r="A2567" s="37">
        <v>45613</v>
      </c>
      <c r="B2567" s="56">
        <v>3133.31</v>
      </c>
      <c r="C2567" s="56">
        <v>3160.15</v>
      </c>
      <c r="D2567" s="56">
        <v>3039.25</v>
      </c>
      <c r="E2567" s="56">
        <v>3075.66</v>
      </c>
      <c r="F2567" s="56">
        <v>3075.66</v>
      </c>
      <c r="G2567" s="39">
        <v>28348163224</v>
      </c>
    </row>
    <row r="2568" spans="1:7">
      <c r="A2568" s="37">
        <v>45614</v>
      </c>
      <c r="B2568" s="56">
        <v>3075.72</v>
      </c>
      <c r="C2568" s="56">
        <v>3225.13</v>
      </c>
      <c r="D2568" s="56">
        <v>3052.49</v>
      </c>
      <c r="E2568" s="56">
        <v>3207.86</v>
      </c>
      <c r="F2568" s="56">
        <v>3207.86</v>
      </c>
      <c r="G2568" s="39">
        <v>35445557613</v>
      </c>
    </row>
    <row r="2569" spans="1:7">
      <c r="A2569" s="37">
        <v>45615</v>
      </c>
      <c r="B2569" s="56">
        <v>3208.25</v>
      </c>
      <c r="C2569" s="56">
        <v>3222</v>
      </c>
      <c r="D2569" s="56">
        <v>3070.36</v>
      </c>
      <c r="E2569" s="56">
        <v>3111.38</v>
      </c>
      <c r="F2569" s="56">
        <v>3111.38</v>
      </c>
      <c r="G2569" s="39">
        <v>29823634432</v>
      </c>
    </row>
    <row r="2570" spans="1:7">
      <c r="A2570" s="37">
        <v>45616</v>
      </c>
      <c r="B2570" s="56">
        <v>3111.12</v>
      </c>
      <c r="C2570" s="56">
        <v>3159.95</v>
      </c>
      <c r="D2570" s="56">
        <v>3032.6</v>
      </c>
      <c r="E2570" s="56">
        <v>3072.19</v>
      </c>
      <c r="F2570" s="56">
        <v>3072.19</v>
      </c>
      <c r="G2570" s="39">
        <v>29785491216</v>
      </c>
    </row>
    <row r="2571" spans="1:7">
      <c r="A2571" s="37">
        <v>45617</v>
      </c>
      <c r="B2571" s="56">
        <v>3072.06</v>
      </c>
      <c r="C2571" s="56">
        <v>3388.54</v>
      </c>
      <c r="D2571" s="56">
        <v>3035.85</v>
      </c>
      <c r="E2571" s="56">
        <v>3361.05</v>
      </c>
      <c r="F2571" s="56">
        <v>3361.05</v>
      </c>
      <c r="G2571" s="39">
        <v>51619069348</v>
      </c>
    </row>
    <row r="2572" spans="1:7">
      <c r="A2572" s="37">
        <v>45618</v>
      </c>
      <c r="B2572" s="56">
        <v>3360.65</v>
      </c>
      <c r="C2572" s="56">
        <v>3428.46</v>
      </c>
      <c r="D2572" s="56">
        <v>3262.81</v>
      </c>
      <c r="E2572" s="56">
        <v>3331.6</v>
      </c>
      <c r="F2572" s="56">
        <v>3331.6</v>
      </c>
      <c r="G2572" s="39">
        <v>36775716442</v>
      </c>
    </row>
    <row r="2573" spans="1:7">
      <c r="A2573" s="37">
        <v>45619</v>
      </c>
      <c r="B2573" s="56">
        <v>3331.65</v>
      </c>
      <c r="C2573" s="56">
        <v>3499.37</v>
      </c>
      <c r="D2573" s="56">
        <v>3317.65</v>
      </c>
      <c r="E2573" s="56">
        <v>3396.22</v>
      </c>
      <c r="F2573" s="56">
        <v>3396.22</v>
      </c>
      <c r="G2573" s="39">
        <v>38835184688</v>
      </c>
    </row>
    <row r="2574" spans="1:7">
      <c r="A2574" s="37">
        <v>45620</v>
      </c>
      <c r="B2574" s="56">
        <v>3397</v>
      </c>
      <c r="C2574" s="56">
        <v>3451.8</v>
      </c>
      <c r="D2574" s="56">
        <v>3288.43</v>
      </c>
      <c r="E2574" s="56">
        <v>3363.66</v>
      </c>
      <c r="F2574" s="56">
        <v>3363.66</v>
      </c>
      <c r="G2574" s="39">
        <v>27901454185</v>
      </c>
    </row>
    <row r="2575" spans="1:7">
      <c r="A2575" s="37">
        <v>45621</v>
      </c>
      <c r="B2575" s="56">
        <v>3364.6</v>
      </c>
      <c r="C2575" s="56">
        <v>3545.28</v>
      </c>
      <c r="D2575" s="56">
        <v>3304.09</v>
      </c>
      <c r="E2575" s="56">
        <v>3413.54</v>
      </c>
      <c r="F2575" s="56">
        <v>3413.54</v>
      </c>
      <c r="G2575" s="39">
        <v>51544793988</v>
      </c>
    </row>
    <row r="2576" spans="1:7">
      <c r="A2576" s="37">
        <v>45622</v>
      </c>
      <c r="B2576" s="56">
        <v>3412.95</v>
      </c>
      <c r="C2576" s="56">
        <v>3461.29</v>
      </c>
      <c r="D2576" s="56">
        <v>3255.54</v>
      </c>
      <c r="E2576" s="56">
        <v>3326.52</v>
      </c>
      <c r="F2576" s="56">
        <v>3326.52</v>
      </c>
      <c r="G2576" s="39">
        <v>39902959158</v>
      </c>
    </row>
    <row r="2577" spans="1:7">
      <c r="A2577" s="37">
        <v>45623</v>
      </c>
      <c r="B2577" s="56">
        <v>3326.03</v>
      </c>
      <c r="C2577" s="56">
        <v>3687.01</v>
      </c>
      <c r="D2577" s="56">
        <v>3303.57</v>
      </c>
      <c r="E2577" s="56">
        <v>3657.25</v>
      </c>
      <c r="F2577" s="56">
        <v>3657.25</v>
      </c>
      <c r="G2577" s="39">
        <v>43383987191</v>
      </c>
    </row>
    <row r="2578" spans="1:7">
      <c r="A2578" s="37">
        <v>45624</v>
      </c>
      <c r="B2578" s="56">
        <v>3656.61</v>
      </c>
      <c r="C2578" s="56">
        <v>3664.88</v>
      </c>
      <c r="D2578" s="56">
        <v>3531.87</v>
      </c>
      <c r="E2578" s="56">
        <v>3579.81</v>
      </c>
      <c r="F2578" s="56">
        <v>3579.81</v>
      </c>
      <c r="G2578" s="39">
        <v>32362724276</v>
      </c>
    </row>
    <row r="2579" spans="1:7">
      <c r="A2579" s="37">
        <v>45625</v>
      </c>
      <c r="B2579" s="56">
        <v>3579.91</v>
      </c>
      <c r="C2579" s="56">
        <v>3647.26</v>
      </c>
      <c r="D2579" s="56">
        <v>3538.45</v>
      </c>
      <c r="E2579" s="56">
        <v>3593.49</v>
      </c>
      <c r="F2579" s="56">
        <v>3593.49</v>
      </c>
      <c r="G2579" s="39">
        <v>27622629486</v>
      </c>
    </row>
    <row r="2580" spans="1:7">
      <c r="A2580" s="37">
        <v>45626</v>
      </c>
      <c r="B2580" s="56">
        <v>3593.6</v>
      </c>
      <c r="C2580" s="56">
        <v>3739.93</v>
      </c>
      <c r="D2580" s="56">
        <v>3572.25</v>
      </c>
      <c r="E2580" s="56">
        <v>3705.71</v>
      </c>
      <c r="F2580" s="56">
        <v>3705.71</v>
      </c>
      <c r="G2580" s="39">
        <v>30670867436</v>
      </c>
    </row>
    <row r="2581" spans="1:7">
      <c r="A2581" s="37">
        <v>45627</v>
      </c>
      <c r="B2581" s="56">
        <v>3706.62</v>
      </c>
      <c r="C2581" s="56">
        <v>3747.46</v>
      </c>
      <c r="D2581" s="56">
        <v>3663.23</v>
      </c>
      <c r="E2581" s="56">
        <v>3711.17</v>
      </c>
      <c r="F2581" s="56">
        <v>3711.17</v>
      </c>
      <c r="G2581" s="39">
        <v>28018113530</v>
      </c>
    </row>
    <row r="2582" spans="1:7">
      <c r="A2582" s="37">
        <v>45628</v>
      </c>
      <c r="B2582" s="56">
        <v>3710.5</v>
      </c>
      <c r="C2582" s="56">
        <v>3761.34</v>
      </c>
      <c r="D2582" s="56">
        <v>3557.25</v>
      </c>
      <c r="E2582" s="56">
        <v>3644.2</v>
      </c>
      <c r="F2582" s="56">
        <v>3644.2</v>
      </c>
      <c r="G2582" s="39">
        <v>47284967570</v>
      </c>
    </row>
    <row r="2583" spans="1:7">
      <c r="A2583" s="37">
        <v>45629</v>
      </c>
      <c r="B2583" s="56">
        <v>3643.74</v>
      </c>
      <c r="C2583" s="56">
        <v>3670.22</v>
      </c>
      <c r="D2583" s="56">
        <v>3504.23</v>
      </c>
      <c r="E2583" s="56">
        <v>3620.71</v>
      </c>
      <c r="F2583" s="56">
        <v>3620.71</v>
      </c>
      <c r="G2583" s="39">
        <v>36839829742</v>
      </c>
    </row>
    <row r="2584" spans="1:7">
      <c r="A2584" s="37">
        <v>45630</v>
      </c>
      <c r="B2584" s="56">
        <v>3620.04</v>
      </c>
      <c r="C2584" s="56">
        <v>3895.17</v>
      </c>
      <c r="D2584" s="56">
        <v>3617.74</v>
      </c>
      <c r="E2584" s="56">
        <v>3841.33</v>
      </c>
      <c r="F2584" s="56">
        <v>3841.33</v>
      </c>
      <c r="G2584" s="39">
        <v>56799745752</v>
      </c>
    </row>
    <row r="2585" spans="1:7">
      <c r="A2585" s="37">
        <v>45631</v>
      </c>
      <c r="B2585" s="56">
        <v>3840.84</v>
      </c>
      <c r="C2585" s="56">
        <v>3956.54</v>
      </c>
      <c r="D2585" s="56">
        <v>3683.42</v>
      </c>
      <c r="E2585" s="56">
        <v>3811.01</v>
      </c>
      <c r="F2585" s="56">
        <v>3811.01</v>
      </c>
      <c r="G2585" s="39">
        <v>60568296606</v>
      </c>
    </row>
    <row r="2586" spans="1:7">
      <c r="A2586" s="37">
        <v>45632</v>
      </c>
      <c r="B2586" s="56">
        <v>3792.21</v>
      </c>
      <c r="C2586" s="56">
        <v>4093.17</v>
      </c>
      <c r="D2586" s="56">
        <v>3782.68</v>
      </c>
      <c r="E2586" s="56">
        <v>4005.81</v>
      </c>
      <c r="F2586" s="56">
        <v>4005.81</v>
      </c>
      <c r="G2586" s="39">
        <v>52853668566</v>
      </c>
    </row>
    <row r="2587" spans="1:7">
      <c r="A2587" s="37">
        <v>45633</v>
      </c>
      <c r="B2587" s="56">
        <v>4006.03</v>
      </c>
      <c r="C2587" s="56">
        <v>4029.45</v>
      </c>
      <c r="D2587" s="56">
        <v>3974.18</v>
      </c>
      <c r="E2587" s="56">
        <v>4002.69</v>
      </c>
      <c r="F2587" s="56">
        <v>4002.69</v>
      </c>
      <c r="G2587" s="39">
        <v>22574636761</v>
      </c>
    </row>
    <row r="2588" spans="1:7">
      <c r="A2588" s="37">
        <v>45634</v>
      </c>
      <c r="B2588" s="56">
        <v>4007.69</v>
      </c>
      <c r="C2588" s="56">
        <v>4018</v>
      </c>
      <c r="D2588" s="56">
        <v>3927.85</v>
      </c>
      <c r="E2588" s="56">
        <v>4005.7</v>
      </c>
      <c r="F2588" s="56">
        <v>4005.7</v>
      </c>
      <c r="G2588" s="39">
        <v>20943378971</v>
      </c>
    </row>
    <row r="2589" spans="1:7">
      <c r="A2589" s="37">
        <v>45635</v>
      </c>
      <c r="B2589" s="56">
        <v>4006.1</v>
      </c>
      <c r="C2589" s="56">
        <v>4008.78</v>
      </c>
      <c r="D2589" s="56">
        <v>3525.23</v>
      </c>
      <c r="E2589" s="56">
        <v>3718.69</v>
      </c>
      <c r="F2589" s="56">
        <v>3718.69</v>
      </c>
      <c r="G2589" s="39">
        <v>57029832059</v>
      </c>
    </row>
    <row r="2590" spans="1:7">
      <c r="A2590" s="37">
        <v>45636</v>
      </c>
      <c r="B2590" s="56">
        <v>3719</v>
      </c>
      <c r="C2590" s="56">
        <v>3780.75</v>
      </c>
      <c r="D2590" s="56">
        <v>3520.37</v>
      </c>
      <c r="E2590" s="56">
        <v>3631.83</v>
      </c>
      <c r="F2590" s="56">
        <v>3631.83</v>
      </c>
      <c r="G2590" s="39">
        <v>58416417599</v>
      </c>
    </row>
    <row r="2591" spans="1:7">
      <c r="A2591" s="37">
        <v>45637</v>
      </c>
      <c r="B2591" s="56">
        <v>3631.28</v>
      </c>
      <c r="C2591" s="56">
        <v>3850.77</v>
      </c>
      <c r="D2591" s="56">
        <v>3567.57</v>
      </c>
      <c r="E2591" s="56">
        <v>3832.82</v>
      </c>
      <c r="F2591" s="56">
        <v>3832.82</v>
      </c>
      <c r="G2591" s="39">
        <v>35968053196</v>
      </c>
    </row>
    <row r="2592" spans="1:7">
      <c r="A2592" s="37">
        <v>45638</v>
      </c>
      <c r="B2592" s="56">
        <v>3833.17</v>
      </c>
      <c r="C2592" s="56">
        <v>3987.01</v>
      </c>
      <c r="D2592" s="56">
        <v>3800.09</v>
      </c>
      <c r="E2592" s="56">
        <v>3883.1</v>
      </c>
      <c r="F2592" s="56">
        <v>3883.1</v>
      </c>
      <c r="G2592" s="39">
        <v>42971675764</v>
      </c>
    </row>
    <row r="2593" spans="1:7">
      <c r="A2593" s="37">
        <v>45639</v>
      </c>
      <c r="B2593" s="56">
        <v>3883.03</v>
      </c>
      <c r="C2593" s="56">
        <v>3967.4</v>
      </c>
      <c r="D2593" s="56">
        <v>3855.02</v>
      </c>
      <c r="E2593" s="56">
        <v>3911.21</v>
      </c>
      <c r="F2593" s="56">
        <v>3911.21</v>
      </c>
      <c r="G2593" s="39">
        <v>34895127659</v>
      </c>
    </row>
    <row r="2594" spans="1:7">
      <c r="A2594" s="37">
        <v>45640</v>
      </c>
      <c r="B2594" s="56">
        <v>3910.85</v>
      </c>
      <c r="C2594" s="56">
        <v>3943.28</v>
      </c>
      <c r="D2594" s="56">
        <v>3826.76</v>
      </c>
      <c r="E2594" s="56">
        <v>3868.41</v>
      </c>
      <c r="F2594" s="56">
        <v>3868.41</v>
      </c>
      <c r="G2594" s="39">
        <v>28756190559</v>
      </c>
    </row>
    <row r="2595" spans="1:7">
      <c r="A2595" s="37">
        <v>45641</v>
      </c>
      <c r="B2595" s="56">
        <v>3868.44</v>
      </c>
      <c r="C2595" s="56">
        <v>3971.5</v>
      </c>
      <c r="D2595" s="56">
        <v>3832.1</v>
      </c>
      <c r="E2595" s="56">
        <v>3951.94</v>
      </c>
      <c r="F2595" s="56">
        <v>3951.94</v>
      </c>
      <c r="G2595" s="39">
        <v>25069616984</v>
      </c>
    </row>
    <row r="2596" spans="1:7">
      <c r="A2596" s="37">
        <v>45642</v>
      </c>
      <c r="B2596" s="56">
        <v>3951.65</v>
      </c>
      <c r="C2596" s="56">
        <v>4106.96</v>
      </c>
      <c r="D2596" s="56">
        <v>3882.71</v>
      </c>
      <c r="E2596" s="56">
        <v>3987.48</v>
      </c>
      <c r="F2596" s="56">
        <v>3987.48</v>
      </c>
      <c r="G2596" s="39">
        <v>46536359669</v>
      </c>
    </row>
    <row r="2597" spans="1:7">
      <c r="A2597" s="37">
        <v>45643</v>
      </c>
      <c r="B2597" s="56">
        <v>3987.33</v>
      </c>
      <c r="C2597" s="56">
        <v>4040.34</v>
      </c>
      <c r="D2597" s="56">
        <v>3849.29</v>
      </c>
      <c r="E2597" s="56">
        <v>3886.77</v>
      </c>
      <c r="F2597" s="56">
        <v>3886.77</v>
      </c>
      <c r="G2597" s="39">
        <v>35418700472</v>
      </c>
    </row>
    <row r="2598" spans="1:7">
      <c r="A2598" s="37">
        <v>45644</v>
      </c>
      <c r="B2598" s="56">
        <v>3886.89</v>
      </c>
      <c r="C2598" s="56">
        <v>3902.72</v>
      </c>
      <c r="D2598" s="56">
        <v>3617.84</v>
      </c>
      <c r="E2598" s="56">
        <v>3618.79</v>
      </c>
      <c r="F2598" s="56">
        <v>3618.79</v>
      </c>
      <c r="G2598" s="39">
        <v>48946681636</v>
      </c>
    </row>
    <row r="2599" spans="1:7">
      <c r="A2599" s="37">
        <v>45645</v>
      </c>
      <c r="B2599" s="56">
        <v>3619.58</v>
      </c>
      <c r="C2599" s="56">
        <v>3717.66</v>
      </c>
      <c r="D2599" s="56">
        <v>3330.87</v>
      </c>
      <c r="E2599" s="56">
        <v>3417.93</v>
      </c>
      <c r="F2599" s="56">
        <v>3417.93</v>
      </c>
      <c r="G2599" s="39">
        <v>58879190250</v>
      </c>
    </row>
    <row r="2600" spans="1:7">
      <c r="A2600" s="37">
        <v>45646</v>
      </c>
      <c r="B2600" s="56">
        <v>3417.93</v>
      </c>
      <c r="C2600" s="56">
        <v>3496.33</v>
      </c>
      <c r="D2600" s="56">
        <v>3098.2</v>
      </c>
      <c r="E2600" s="56">
        <v>3472.55</v>
      </c>
      <c r="F2600" s="56">
        <v>3472.55</v>
      </c>
      <c r="G2600" s="39">
        <v>66383827229</v>
      </c>
    </row>
    <row r="2601" spans="1:7">
      <c r="A2601" s="37">
        <v>45647</v>
      </c>
      <c r="B2601" s="56">
        <v>3472.59</v>
      </c>
      <c r="C2601" s="56">
        <v>3552.92</v>
      </c>
      <c r="D2601" s="56">
        <v>3293.51</v>
      </c>
      <c r="E2601" s="56">
        <v>3337.22</v>
      </c>
      <c r="F2601" s="56">
        <v>3337.22</v>
      </c>
      <c r="G2601" s="39">
        <v>31579389836</v>
      </c>
    </row>
    <row r="2602" spans="1:7">
      <c r="A2602" s="37">
        <v>45648</v>
      </c>
      <c r="B2602" s="56">
        <v>3337</v>
      </c>
      <c r="C2602" s="56">
        <v>3398.66</v>
      </c>
      <c r="D2602" s="56">
        <v>3219.29</v>
      </c>
      <c r="E2602" s="56">
        <v>3277.54</v>
      </c>
      <c r="F2602" s="56">
        <v>3277.54</v>
      </c>
      <c r="G2602" s="39">
        <v>24780768375</v>
      </c>
    </row>
    <row r="2603" spans="1:7">
      <c r="A2603" s="37">
        <v>45649</v>
      </c>
      <c r="B2603" s="56">
        <v>3277.51</v>
      </c>
      <c r="C2603" s="56">
        <v>3461.53</v>
      </c>
      <c r="D2603" s="56">
        <v>3217.37</v>
      </c>
      <c r="E2603" s="56">
        <v>3415.79</v>
      </c>
      <c r="F2603" s="56">
        <v>3415.79</v>
      </c>
      <c r="G2603" s="39">
        <v>34496081389</v>
      </c>
    </row>
    <row r="2604" spans="1:7">
      <c r="A2604" s="37">
        <v>45650</v>
      </c>
      <c r="B2604" s="56">
        <v>3415.74</v>
      </c>
      <c r="C2604" s="56">
        <v>3535.86</v>
      </c>
      <c r="D2604" s="56">
        <v>3355.61</v>
      </c>
      <c r="E2604" s="56">
        <v>3492.05</v>
      </c>
      <c r="F2604" s="56">
        <v>3492.05</v>
      </c>
      <c r="G2604" s="39">
        <v>23083678195</v>
      </c>
    </row>
    <row r="2605" spans="1:7">
      <c r="A2605" s="37">
        <v>45651</v>
      </c>
      <c r="B2605" s="56">
        <v>3491.96</v>
      </c>
      <c r="C2605" s="56">
        <v>3542.83</v>
      </c>
      <c r="D2605" s="56">
        <v>3440.1</v>
      </c>
      <c r="E2605" s="56">
        <v>3493.24</v>
      </c>
      <c r="F2605" s="56">
        <v>3493.24</v>
      </c>
      <c r="G2605" s="39">
        <v>17651873225</v>
      </c>
    </row>
    <row r="2606" spans="1:7">
      <c r="A2606" s="37">
        <v>45652</v>
      </c>
      <c r="B2606" s="56">
        <v>3493.3</v>
      </c>
      <c r="C2606" s="56">
        <v>3512.6</v>
      </c>
      <c r="D2606" s="56">
        <v>3302.31</v>
      </c>
      <c r="E2606" s="56">
        <v>3331.23</v>
      </c>
      <c r="F2606" s="56">
        <v>3331.23</v>
      </c>
      <c r="G2606" s="39">
        <v>22247726776</v>
      </c>
    </row>
    <row r="2607" spans="1:7">
      <c r="A2607" s="37">
        <v>45653</v>
      </c>
      <c r="B2607" s="56">
        <v>3331.05</v>
      </c>
      <c r="C2607" s="56">
        <v>3436.71</v>
      </c>
      <c r="D2607" s="56">
        <v>3302.58</v>
      </c>
      <c r="E2607" s="56">
        <v>3328.92</v>
      </c>
      <c r="F2607" s="56">
        <v>3328.92</v>
      </c>
      <c r="G2607" s="39">
        <v>24091627403</v>
      </c>
    </row>
    <row r="2608" spans="1:7">
      <c r="A2608" s="37">
        <v>45654</v>
      </c>
      <c r="B2608" s="56">
        <v>3328.77</v>
      </c>
      <c r="C2608" s="56">
        <v>3419.92</v>
      </c>
      <c r="D2608" s="56">
        <v>3318.03</v>
      </c>
      <c r="E2608" s="56">
        <v>3397.9</v>
      </c>
      <c r="F2608" s="56">
        <v>3397.9</v>
      </c>
      <c r="G2608" s="39">
        <v>14305648523</v>
      </c>
    </row>
    <row r="2609" spans="1:22">
      <c r="A2609" s="37">
        <v>45655</v>
      </c>
      <c r="B2609" s="56">
        <v>3397.86</v>
      </c>
      <c r="C2609" s="56">
        <v>3406.65</v>
      </c>
      <c r="D2609" s="56">
        <v>3321.66</v>
      </c>
      <c r="E2609" s="56">
        <v>3349.51</v>
      </c>
      <c r="F2609" s="56">
        <v>3349.51</v>
      </c>
      <c r="G2609" s="39">
        <v>13440907792</v>
      </c>
    </row>
    <row r="2610" spans="1:22">
      <c r="A2610" s="37">
        <v>45656</v>
      </c>
      <c r="B2610" s="56">
        <v>3349.59</v>
      </c>
      <c r="C2610" s="56">
        <v>3428.53</v>
      </c>
      <c r="D2610" s="56">
        <v>3298.8</v>
      </c>
      <c r="E2610" s="56">
        <v>3356.39</v>
      </c>
      <c r="F2610" s="56">
        <v>3356.39</v>
      </c>
      <c r="G2610" s="39">
        <v>26981583962</v>
      </c>
    </row>
    <row r="2611" spans="1:22">
      <c r="A2611" s="37">
        <v>45657</v>
      </c>
      <c r="B2611" s="56">
        <v>3356.39</v>
      </c>
      <c r="C2611" s="56">
        <v>3444.4</v>
      </c>
      <c r="D2611" s="56">
        <v>3311.41</v>
      </c>
      <c r="E2611" s="56">
        <v>3332.53</v>
      </c>
      <c r="F2611" s="56">
        <v>3332.53</v>
      </c>
      <c r="G2611" s="39">
        <v>20845452085</v>
      </c>
    </row>
    <row r="2612" spans="1:22">
      <c r="A2612" s="37">
        <v>45658</v>
      </c>
      <c r="B2612" s="56">
        <v>3332.41</v>
      </c>
      <c r="C2612" s="56">
        <v>3366.53</v>
      </c>
      <c r="D2612" s="56">
        <v>3310.26</v>
      </c>
      <c r="E2612" s="56">
        <v>3353.5</v>
      </c>
      <c r="F2612" s="56">
        <v>3353.5</v>
      </c>
      <c r="G2612" s="39">
        <v>14195410493</v>
      </c>
    </row>
    <row r="2613" spans="1:22">
      <c r="A2613" s="65">
        <v>45659</v>
      </c>
      <c r="B2613" s="70">
        <v>3353.41</v>
      </c>
      <c r="C2613" s="70">
        <v>3493.45</v>
      </c>
      <c r="D2613" s="70">
        <v>3348.35</v>
      </c>
      <c r="E2613" s="70">
        <v>3451.39</v>
      </c>
      <c r="F2613" s="70">
        <v>3451.39</v>
      </c>
      <c r="G2613" s="67">
        <v>22243574698</v>
      </c>
    </row>
    <row r="2614" spans="1:22">
      <c r="A2614" s="37">
        <v>45660</v>
      </c>
      <c r="B2614" s="56">
        <v>3451.68</v>
      </c>
      <c r="C2614" s="56">
        <v>3627.06</v>
      </c>
      <c r="D2614" s="56">
        <v>3421.83</v>
      </c>
      <c r="E2614" s="56">
        <v>3605.01</v>
      </c>
      <c r="F2614" s="56">
        <v>3605.01</v>
      </c>
      <c r="G2614" s="39">
        <v>21877299255</v>
      </c>
    </row>
    <row r="2615" spans="1:22">
      <c r="A2615" s="62">
        <v>45661</v>
      </c>
      <c r="B2615" s="69">
        <v>3605.2</v>
      </c>
      <c r="C2615" s="69">
        <v>3669.2</v>
      </c>
      <c r="D2615" s="69">
        <v>3574.33</v>
      </c>
      <c r="E2615" s="69">
        <v>3657.71</v>
      </c>
      <c r="F2615" s="69">
        <v>3657.71</v>
      </c>
      <c r="G2615" s="64">
        <v>16060610759</v>
      </c>
    </row>
    <row r="2616" spans="1:22">
      <c r="A2616" s="37">
        <v>45662</v>
      </c>
      <c r="B2616" s="56">
        <v>3657.74</v>
      </c>
      <c r="C2616" s="56">
        <v>3673.81</v>
      </c>
      <c r="D2616" s="56">
        <v>3594.62</v>
      </c>
      <c r="E2616" s="56">
        <v>3634.1</v>
      </c>
      <c r="F2616" s="56">
        <v>3634.1</v>
      </c>
      <c r="G2616" s="39">
        <v>12830306908</v>
      </c>
    </row>
    <row r="2617" spans="1:22">
      <c r="A2617" s="62">
        <v>45663</v>
      </c>
      <c r="B2617" s="69">
        <v>3634.11</v>
      </c>
      <c r="C2617" s="69">
        <v>3743.94</v>
      </c>
      <c r="D2617" s="69">
        <v>3611.21</v>
      </c>
      <c r="E2617" s="69">
        <v>3688.61</v>
      </c>
      <c r="F2617" s="69">
        <v>3688.61</v>
      </c>
      <c r="G2617" s="64">
        <v>23973574043</v>
      </c>
    </row>
    <row r="2618" spans="1:22">
      <c r="A2618" s="37">
        <v>45664</v>
      </c>
      <c r="B2618" s="56">
        <v>3688.34</v>
      </c>
      <c r="C2618" s="56">
        <v>3701.11</v>
      </c>
      <c r="D2618" s="56">
        <v>3358.09</v>
      </c>
      <c r="E2618" s="56">
        <v>3381.58</v>
      </c>
      <c r="F2618" s="56">
        <v>3381.58</v>
      </c>
      <c r="G2618" s="39">
        <v>32235312545</v>
      </c>
    </row>
    <row r="2619" spans="1:22">
      <c r="A2619" s="62">
        <v>45665</v>
      </c>
      <c r="B2619" s="69">
        <v>3381.62</v>
      </c>
      <c r="C2619" s="69">
        <v>3413.68</v>
      </c>
      <c r="D2619" s="69">
        <v>3209.21</v>
      </c>
      <c r="E2619" s="69">
        <v>3326.33</v>
      </c>
      <c r="F2619" s="69">
        <v>3326.33</v>
      </c>
      <c r="G2619" s="64">
        <v>34337730882</v>
      </c>
    </row>
    <row r="2620" spans="1:22">
      <c r="A2620" s="37">
        <v>45666</v>
      </c>
      <c r="B2620" s="56">
        <v>3326.36</v>
      </c>
      <c r="C2620" s="56">
        <v>3355.86</v>
      </c>
      <c r="D2620" s="56">
        <v>3159.38</v>
      </c>
      <c r="E2620" s="56">
        <v>3219.43</v>
      </c>
      <c r="F2620" s="56">
        <v>3219.43</v>
      </c>
      <c r="G2620" s="39">
        <v>28815726276</v>
      </c>
    </row>
    <row r="2621" spans="1:22">
      <c r="A2621" s="62">
        <v>45667</v>
      </c>
      <c r="B2621" s="69">
        <v>3219.5</v>
      </c>
      <c r="C2621" s="69">
        <v>3320.5</v>
      </c>
      <c r="D2621" s="69">
        <v>3196.11</v>
      </c>
      <c r="E2621" s="69">
        <v>3267.49</v>
      </c>
      <c r="F2621" s="69">
        <v>3267.49</v>
      </c>
      <c r="G2621" s="64">
        <v>26503845190</v>
      </c>
      <c r="P2621" s="62"/>
      <c r="Q2621" s="69"/>
      <c r="R2621" s="69"/>
      <c r="S2621" s="69"/>
      <c r="T2621" s="69"/>
      <c r="U2621" s="69"/>
      <c r="V2621" s="63"/>
    </row>
    <row r="2622" spans="1:22">
      <c r="A2622" s="37">
        <v>45668</v>
      </c>
      <c r="B2622" s="56">
        <v>3267.52</v>
      </c>
      <c r="C2622" s="56">
        <v>3317.65</v>
      </c>
      <c r="D2622" s="56">
        <v>3219.7</v>
      </c>
      <c r="E2622" s="56">
        <v>3282.22</v>
      </c>
      <c r="F2622" s="56">
        <v>3282.22</v>
      </c>
      <c r="G2622" s="39">
        <v>11772144561</v>
      </c>
      <c r="P2622" s="37"/>
      <c r="Q2622" s="56"/>
      <c r="R2622" s="56"/>
      <c r="S2622" s="56"/>
      <c r="T2622" s="56"/>
      <c r="U2622" s="56"/>
      <c r="V2622" s="39"/>
    </row>
    <row r="2623" spans="1:22">
      <c r="A2623" s="62">
        <v>45669</v>
      </c>
      <c r="B2623" s="69">
        <v>3282.15</v>
      </c>
      <c r="C2623" s="69">
        <v>3298.02</v>
      </c>
      <c r="D2623" s="69">
        <v>3224.51</v>
      </c>
      <c r="E2623" s="69">
        <v>3265.95</v>
      </c>
      <c r="F2623" s="69">
        <v>3265.95</v>
      </c>
      <c r="G2623" s="64">
        <v>11647743556</v>
      </c>
      <c r="P2623" s="62"/>
      <c r="Q2623" s="69"/>
      <c r="R2623" s="69"/>
      <c r="S2623" s="69"/>
      <c r="T2623" s="69"/>
      <c r="U2623" s="69"/>
      <c r="V2623" s="64"/>
    </row>
    <row r="2624" spans="1:22">
      <c r="A2624" s="37">
        <v>45670</v>
      </c>
      <c r="B2624" s="56">
        <v>3266.1</v>
      </c>
      <c r="C2624" s="56">
        <v>3335.19</v>
      </c>
      <c r="D2624" s="56">
        <v>2920.59</v>
      </c>
      <c r="E2624" s="56">
        <v>3135.5</v>
      </c>
      <c r="F2624" s="56">
        <v>3135.5</v>
      </c>
      <c r="G2624" s="39">
        <v>39911742769</v>
      </c>
      <c r="P2624" s="37"/>
      <c r="Q2624" s="56"/>
      <c r="R2624" s="56"/>
      <c r="S2624" s="56"/>
      <c r="T2624" s="56"/>
      <c r="U2624" s="56"/>
      <c r="V2624" s="39"/>
    </row>
    <row r="2625" spans="1:22">
      <c r="A2625" s="62">
        <v>45671</v>
      </c>
      <c r="B2625" s="69">
        <v>3135.67</v>
      </c>
      <c r="C2625" s="69">
        <v>3254.75</v>
      </c>
      <c r="D2625" s="69">
        <v>3126.81</v>
      </c>
      <c r="E2625" s="69">
        <v>3223.68</v>
      </c>
      <c r="F2625" s="69">
        <v>3223.68</v>
      </c>
      <c r="G2625" s="64">
        <v>22847737224</v>
      </c>
      <c r="P2625" s="65"/>
      <c r="Q2625" s="70"/>
      <c r="R2625" s="70"/>
      <c r="S2625" s="70"/>
      <c r="T2625" s="70"/>
      <c r="U2625" s="70"/>
      <c r="V2625" s="67"/>
    </row>
    <row r="2626" spans="1:22">
      <c r="A2626" s="37">
        <v>45672</v>
      </c>
      <c r="B2626" s="56">
        <v>3223.68</v>
      </c>
      <c r="C2626" s="56">
        <v>3473.1</v>
      </c>
      <c r="D2626" s="56">
        <v>3186.14</v>
      </c>
      <c r="E2626" s="56">
        <v>3450.54</v>
      </c>
      <c r="F2626" s="56">
        <v>3450.54</v>
      </c>
      <c r="G2626" s="39">
        <v>25991614661</v>
      </c>
      <c r="P2626" s="37"/>
      <c r="Q2626" s="56"/>
      <c r="R2626" s="56"/>
      <c r="S2626" s="56"/>
      <c r="T2626" s="56"/>
      <c r="U2626" s="56"/>
      <c r="V2626" s="39"/>
    </row>
    <row r="2627" spans="1:22">
      <c r="A2627" s="62">
        <v>45673</v>
      </c>
      <c r="B2627" s="69">
        <v>3450.31</v>
      </c>
      <c r="C2627" s="69">
        <v>3458.18</v>
      </c>
      <c r="D2627" s="69">
        <v>3265.68</v>
      </c>
      <c r="E2627" s="69">
        <v>3308.35</v>
      </c>
      <c r="F2627" s="69">
        <v>3308.35</v>
      </c>
      <c r="G2627" s="64">
        <v>26395516475</v>
      </c>
      <c r="P2627" s="62"/>
      <c r="Q2627" s="69"/>
      <c r="R2627" s="69"/>
      <c r="S2627" s="69"/>
      <c r="T2627" s="69"/>
      <c r="U2627" s="69"/>
      <c r="V2627" s="64"/>
    </row>
    <row r="2628" spans="1:22">
      <c r="A2628" s="37">
        <v>45674</v>
      </c>
      <c r="B2628" s="56">
        <v>3308.19</v>
      </c>
      <c r="C2628" s="56">
        <v>3525.54</v>
      </c>
      <c r="D2628" s="56">
        <v>3307.31</v>
      </c>
      <c r="E2628" s="56">
        <v>3474.11</v>
      </c>
      <c r="F2628" s="56">
        <v>3474.11</v>
      </c>
      <c r="G2628" s="39">
        <v>28200207229</v>
      </c>
      <c r="P2628" s="37"/>
      <c r="Q2628" s="56"/>
      <c r="R2628" s="56"/>
      <c r="S2628" s="56"/>
      <c r="T2628" s="56"/>
      <c r="U2628" s="56"/>
      <c r="V2628" s="39"/>
    </row>
    <row r="2629" spans="1:22">
      <c r="A2629" s="62">
        <v>45675</v>
      </c>
      <c r="B2629" s="69">
        <v>3473.56</v>
      </c>
      <c r="C2629" s="69">
        <v>3493.06</v>
      </c>
      <c r="D2629" s="69">
        <v>3228.33</v>
      </c>
      <c r="E2629" s="69">
        <v>3305.79</v>
      </c>
      <c r="F2629" s="69">
        <v>3305.79</v>
      </c>
      <c r="G2629" s="64">
        <v>32420094038</v>
      </c>
      <c r="P2629" s="62"/>
      <c r="Q2629" s="69"/>
      <c r="R2629" s="69"/>
      <c r="S2629" s="69"/>
      <c r="T2629" s="69"/>
      <c r="U2629" s="69"/>
      <c r="V2629" s="64"/>
    </row>
    <row r="2630" spans="1:22">
      <c r="A2630" s="37">
        <v>45676</v>
      </c>
      <c r="B2630" s="56">
        <v>3305.4</v>
      </c>
      <c r="C2630" s="56">
        <v>3444.21</v>
      </c>
      <c r="D2630" s="56">
        <v>3127.62</v>
      </c>
      <c r="E2630" s="56">
        <v>3208.96</v>
      </c>
      <c r="F2630" s="56">
        <v>3208.96</v>
      </c>
      <c r="G2630" s="39">
        <v>57242875399</v>
      </c>
      <c r="P2630" s="37"/>
      <c r="Q2630" s="56"/>
      <c r="R2630" s="56"/>
      <c r="S2630" s="56"/>
      <c r="T2630" s="56"/>
      <c r="U2630" s="56"/>
      <c r="V2630" s="39"/>
    </row>
    <row r="2631" spans="1:22">
      <c r="A2631" s="62">
        <v>45677</v>
      </c>
      <c r="B2631" s="69">
        <v>3208.93</v>
      </c>
      <c r="C2631" s="69">
        <v>3444.28</v>
      </c>
      <c r="D2631" s="69">
        <v>3147.52</v>
      </c>
      <c r="E2631" s="69">
        <v>3278.04</v>
      </c>
      <c r="F2631" s="69">
        <v>3278.04</v>
      </c>
      <c r="G2631" s="64">
        <v>52383187336</v>
      </c>
      <c r="P2631" s="62"/>
      <c r="Q2631" s="69"/>
      <c r="R2631" s="69"/>
      <c r="S2631" s="69"/>
      <c r="T2631" s="69"/>
      <c r="U2631" s="69"/>
      <c r="V2631" s="64"/>
    </row>
    <row r="2632" spans="1:22">
      <c r="A2632" s="37">
        <v>45678</v>
      </c>
      <c r="B2632" s="56">
        <v>3278.44</v>
      </c>
      <c r="C2632" s="56">
        <v>3365.78</v>
      </c>
      <c r="D2632" s="56">
        <v>3202.49</v>
      </c>
      <c r="E2632" s="56">
        <v>3327.41</v>
      </c>
      <c r="F2632" s="56">
        <v>3327.41</v>
      </c>
      <c r="G2632" s="39">
        <v>32804001146</v>
      </c>
      <c r="P2632" s="37"/>
      <c r="Q2632" s="56"/>
      <c r="R2632" s="56"/>
      <c r="S2632" s="56"/>
      <c r="T2632" s="56"/>
      <c r="U2632" s="56"/>
      <c r="V2632" s="39"/>
    </row>
    <row r="2633" spans="1:22">
      <c r="A2633" s="62">
        <v>45679</v>
      </c>
      <c r="B2633" s="69">
        <v>3327.24</v>
      </c>
      <c r="C2633" s="69">
        <v>3364.75</v>
      </c>
      <c r="D2633" s="69">
        <v>3223.39</v>
      </c>
      <c r="E2633" s="69">
        <v>3240.22</v>
      </c>
      <c r="F2633" s="69">
        <v>3240.22</v>
      </c>
      <c r="G2633" s="64">
        <v>22171220981</v>
      </c>
      <c r="P2633" s="62"/>
      <c r="Q2633" s="69"/>
      <c r="R2633" s="69"/>
      <c r="S2633" s="69"/>
      <c r="T2633" s="69"/>
      <c r="U2633" s="69"/>
      <c r="V2633" s="64"/>
    </row>
    <row r="2634" spans="1:22">
      <c r="A2634" s="37">
        <v>45680</v>
      </c>
      <c r="B2634" s="56">
        <v>3240.48</v>
      </c>
      <c r="C2634" s="56">
        <v>3346.73</v>
      </c>
      <c r="D2634" s="56">
        <v>3184.07</v>
      </c>
      <c r="E2634" s="56">
        <v>3334.71</v>
      </c>
      <c r="F2634" s="56">
        <v>3334.71</v>
      </c>
      <c r="G2634" s="39">
        <v>32419520084</v>
      </c>
      <c r="P2634" s="37"/>
      <c r="Q2634" s="56"/>
      <c r="R2634" s="56"/>
      <c r="S2634" s="56"/>
      <c r="T2634" s="56"/>
      <c r="U2634" s="56"/>
      <c r="V2634" s="39"/>
    </row>
    <row r="2635" spans="1:22">
      <c r="A2635" s="62">
        <v>45681</v>
      </c>
      <c r="B2635" s="69">
        <v>3334.81</v>
      </c>
      <c r="C2635" s="69">
        <v>3424.9</v>
      </c>
      <c r="D2635" s="69">
        <v>3277.32</v>
      </c>
      <c r="E2635" s="69">
        <v>3309.55</v>
      </c>
      <c r="F2635" s="69">
        <v>3309.55</v>
      </c>
      <c r="G2635" s="64">
        <v>25578325671</v>
      </c>
      <c r="P2635" s="62"/>
      <c r="Q2635" s="69"/>
      <c r="R2635" s="69"/>
      <c r="S2635" s="69"/>
      <c r="T2635" s="69"/>
      <c r="U2635" s="69"/>
      <c r="V2635" s="64"/>
    </row>
    <row r="2636" spans="1:22">
      <c r="A2636" s="37">
        <v>45682</v>
      </c>
      <c r="B2636" s="56">
        <v>3309.71</v>
      </c>
      <c r="C2636" s="56">
        <v>3349.3</v>
      </c>
      <c r="D2636" s="56">
        <v>3270.27</v>
      </c>
      <c r="E2636" s="56">
        <v>3317.27</v>
      </c>
      <c r="F2636" s="56">
        <v>3317.27</v>
      </c>
      <c r="G2636" s="39">
        <v>13744316078</v>
      </c>
      <c r="P2636" s="37"/>
      <c r="Q2636" s="56"/>
      <c r="R2636" s="56"/>
      <c r="S2636" s="56"/>
      <c r="T2636" s="56"/>
      <c r="U2636" s="56"/>
      <c r="V2636" s="39"/>
    </row>
    <row r="2637" spans="1:22">
      <c r="A2637" s="62">
        <v>45683</v>
      </c>
      <c r="B2637" s="69">
        <v>3317.29</v>
      </c>
      <c r="C2637" s="69">
        <v>3359.31</v>
      </c>
      <c r="D2637" s="69">
        <v>3233.92</v>
      </c>
      <c r="E2637" s="69">
        <v>3236.13</v>
      </c>
      <c r="F2637" s="69">
        <v>3236.13</v>
      </c>
      <c r="G2637" s="64">
        <v>14471528757</v>
      </c>
      <c r="P2637" s="62"/>
      <c r="Q2637" s="69"/>
      <c r="R2637" s="69"/>
      <c r="S2637" s="69"/>
      <c r="T2637" s="69"/>
      <c r="U2637" s="69"/>
      <c r="V2637" s="64"/>
    </row>
    <row r="2638" spans="1:22">
      <c r="A2638" s="37">
        <v>45684</v>
      </c>
      <c r="B2638" s="56">
        <v>3235.86</v>
      </c>
      <c r="C2638" s="56">
        <v>3250.4</v>
      </c>
      <c r="D2638" s="56">
        <v>3024.09</v>
      </c>
      <c r="E2638" s="56">
        <v>3178.92</v>
      </c>
      <c r="F2638" s="56">
        <v>3178.92</v>
      </c>
      <c r="G2638" s="39">
        <v>39412486482</v>
      </c>
      <c r="P2638" s="37"/>
      <c r="Q2638" s="56"/>
      <c r="R2638" s="56"/>
      <c r="S2638" s="56"/>
      <c r="T2638" s="56"/>
      <c r="U2638" s="56"/>
      <c r="V2638" s="39"/>
    </row>
    <row r="2639" spans="1:22">
      <c r="A2639" s="62">
        <v>45685</v>
      </c>
      <c r="B2639" s="69">
        <v>3179.09</v>
      </c>
      <c r="C2639" s="69">
        <v>3222.74</v>
      </c>
      <c r="D2639" s="69">
        <v>3040.09</v>
      </c>
      <c r="E2639" s="69">
        <v>3077.11</v>
      </c>
      <c r="F2639" s="69">
        <v>3077.11</v>
      </c>
      <c r="G2639" s="64">
        <v>20718206194</v>
      </c>
      <c r="P2639" s="62"/>
      <c r="Q2639" s="69"/>
      <c r="R2639" s="69"/>
      <c r="S2639" s="69"/>
      <c r="T2639" s="69"/>
      <c r="U2639" s="69"/>
      <c r="V2639" s="64"/>
    </row>
    <row r="2640" spans="1:22">
      <c r="A2640" s="37">
        <v>45686</v>
      </c>
      <c r="B2640" s="56">
        <v>3076.38</v>
      </c>
      <c r="C2640" s="56">
        <v>3177.98</v>
      </c>
      <c r="D2640" s="56">
        <v>3055.18</v>
      </c>
      <c r="E2640" s="56">
        <v>3113</v>
      </c>
      <c r="F2640" s="56">
        <v>3113</v>
      </c>
      <c r="G2640" s="39">
        <v>22727786058</v>
      </c>
      <c r="P2640" s="37"/>
      <c r="Q2640" s="56"/>
      <c r="R2640" s="56"/>
      <c r="S2640" s="56"/>
      <c r="T2640" s="56"/>
      <c r="U2640" s="56"/>
      <c r="V2640" s="39"/>
    </row>
    <row r="2641" spans="1:22">
      <c r="A2641" s="62">
        <v>45687</v>
      </c>
      <c r="B2641" s="69">
        <v>3113.29</v>
      </c>
      <c r="C2641" s="69">
        <v>3282.99</v>
      </c>
      <c r="D2641" s="69">
        <v>3093.12</v>
      </c>
      <c r="E2641" s="69">
        <v>3247.78</v>
      </c>
      <c r="F2641" s="69">
        <v>3247.78</v>
      </c>
      <c r="G2641" s="64">
        <v>19958405782</v>
      </c>
      <c r="P2641" s="62"/>
      <c r="Q2641" s="69"/>
      <c r="R2641" s="69"/>
      <c r="S2641" s="69"/>
      <c r="T2641" s="69"/>
      <c r="U2641" s="69"/>
      <c r="V2641" s="64"/>
    </row>
    <row r="2642" spans="1:22">
      <c r="A2642" s="37">
        <v>45688</v>
      </c>
      <c r="B2642" s="56">
        <v>3247.87</v>
      </c>
      <c r="C2642" s="56">
        <v>3437.57</v>
      </c>
      <c r="D2642" s="56">
        <v>3214.94</v>
      </c>
      <c r="E2642" s="56">
        <v>3298.27</v>
      </c>
      <c r="F2642" s="56">
        <v>3298.27</v>
      </c>
      <c r="G2642" s="39">
        <v>30128115902</v>
      </c>
      <c r="P2642" s="37"/>
      <c r="Q2642" s="56"/>
      <c r="R2642" s="56"/>
      <c r="S2642" s="56"/>
      <c r="T2642" s="56"/>
      <c r="U2642" s="56"/>
      <c r="V2642" s="39"/>
    </row>
    <row r="2643" spans="1:22">
      <c r="A2643" s="62">
        <v>45689</v>
      </c>
      <c r="B2643" s="69">
        <v>3298.82</v>
      </c>
      <c r="C2643" s="69">
        <v>3329.66</v>
      </c>
      <c r="D2643" s="69">
        <v>3103.92</v>
      </c>
      <c r="E2643" s="69">
        <v>3118.33</v>
      </c>
      <c r="F2643" s="69">
        <v>3118.33</v>
      </c>
      <c r="G2643" s="64">
        <v>19917507079</v>
      </c>
      <c r="P2643" s="62"/>
      <c r="Q2643" s="69"/>
      <c r="R2643" s="69"/>
      <c r="S2643" s="69"/>
      <c r="T2643" s="69"/>
      <c r="U2643" s="69"/>
      <c r="V2643" s="64"/>
    </row>
    <row r="2644" spans="1:22">
      <c r="A2644" s="37">
        <v>45690</v>
      </c>
      <c r="B2644" s="56">
        <v>3118.61</v>
      </c>
      <c r="C2644" s="56">
        <v>3161.89</v>
      </c>
      <c r="D2644" s="56">
        <v>2755.47</v>
      </c>
      <c r="E2644" s="56">
        <v>2868.69</v>
      </c>
      <c r="F2644" s="56">
        <v>2868.69</v>
      </c>
      <c r="G2644" s="39">
        <v>42060930305</v>
      </c>
      <c r="P2644" s="37"/>
      <c r="Q2644" s="56"/>
      <c r="R2644" s="56"/>
      <c r="S2644" s="56"/>
      <c r="T2644" s="56"/>
      <c r="U2644" s="56"/>
      <c r="V2644" s="39"/>
    </row>
    <row r="2645" spans="1:22">
      <c r="A2645" s="62">
        <v>45691</v>
      </c>
      <c r="B2645" s="69">
        <v>2868.08</v>
      </c>
      <c r="C2645" s="69">
        <v>2919.48</v>
      </c>
      <c r="D2645" s="69">
        <v>2159.2800000000002</v>
      </c>
      <c r="E2645" s="69">
        <v>2884.57</v>
      </c>
      <c r="F2645" s="69">
        <v>2884.57</v>
      </c>
      <c r="G2645" s="64">
        <v>92453553253</v>
      </c>
      <c r="P2645" s="62"/>
      <c r="Q2645" s="69"/>
      <c r="R2645" s="69"/>
      <c r="S2645" s="69"/>
      <c r="T2645" s="69"/>
      <c r="U2645" s="69"/>
      <c r="V2645" s="64"/>
    </row>
    <row r="2646" spans="1:22">
      <c r="A2646" s="37">
        <v>45692</v>
      </c>
      <c r="B2646" s="56">
        <v>2883.82</v>
      </c>
      <c r="C2646" s="56">
        <v>2888.25</v>
      </c>
      <c r="D2646" s="56">
        <v>2636.17</v>
      </c>
      <c r="E2646" s="56">
        <v>2735.05</v>
      </c>
      <c r="F2646" s="56">
        <v>2735.05</v>
      </c>
      <c r="G2646" s="39">
        <v>48795275985</v>
      </c>
      <c r="P2646" s="37"/>
      <c r="Q2646" s="56"/>
      <c r="R2646" s="56"/>
      <c r="S2646" s="56"/>
      <c r="T2646" s="56"/>
      <c r="U2646" s="56"/>
      <c r="V2646" s="39"/>
    </row>
    <row r="2647" spans="1:22">
      <c r="A2647" s="62">
        <v>45693</v>
      </c>
      <c r="B2647" s="69">
        <v>2735.23</v>
      </c>
      <c r="C2647" s="69">
        <v>2824.4</v>
      </c>
      <c r="D2647" s="69">
        <v>2701.1</v>
      </c>
      <c r="E2647" s="69">
        <v>2787.78</v>
      </c>
      <c r="F2647" s="69">
        <v>2787.78</v>
      </c>
      <c r="G2647" s="64">
        <v>31960764447</v>
      </c>
      <c r="P2647" s="62"/>
      <c r="Q2647" s="69"/>
      <c r="R2647" s="69"/>
      <c r="S2647" s="69"/>
      <c r="T2647" s="69"/>
      <c r="U2647" s="69"/>
      <c r="V2647" s="64"/>
    </row>
    <row r="2648" spans="1:22">
      <c r="A2648" s="37">
        <v>45694</v>
      </c>
      <c r="B2648" s="56">
        <v>2787.66</v>
      </c>
      <c r="C2648" s="56">
        <v>2857.14</v>
      </c>
      <c r="D2648" s="56">
        <v>2662.45</v>
      </c>
      <c r="E2648" s="56">
        <v>2688.4</v>
      </c>
      <c r="F2648" s="56">
        <v>2688.4</v>
      </c>
      <c r="G2648" s="39">
        <v>29500645692</v>
      </c>
      <c r="P2648" s="37"/>
      <c r="Q2648" s="56"/>
      <c r="R2648" s="56"/>
      <c r="S2648" s="56"/>
      <c r="T2648" s="56"/>
      <c r="U2648" s="56"/>
      <c r="V2648" s="39"/>
    </row>
    <row r="2649" spans="1:22">
      <c r="A2649" s="62">
        <v>45695</v>
      </c>
      <c r="B2649" s="69">
        <v>2688.9</v>
      </c>
      <c r="C2649" s="69">
        <v>2798.03</v>
      </c>
      <c r="D2649" s="69">
        <v>2564.9699999999998</v>
      </c>
      <c r="E2649" s="69">
        <v>2622.21</v>
      </c>
      <c r="F2649" s="69">
        <v>2622.21</v>
      </c>
      <c r="G2649" s="64">
        <v>29526663418</v>
      </c>
      <c r="P2649" s="62"/>
      <c r="Q2649" s="69"/>
      <c r="R2649" s="69"/>
      <c r="S2649" s="69"/>
      <c r="T2649" s="69"/>
      <c r="U2649" s="69"/>
      <c r="V2649" s="64"/>
    </row>
    <row r="2650" spans="1:22">
      <c r="A2650" s="37">
        <v>45696</v>
      </c>
      <c r="B2650" s="56">
        <v>2623</v>
      </c>
      <c r="C2650" s="56">
        <v>2665.48</v>
      </c>
      <c r="D2650" s="56">
        <v>2591.7800000000002</v>
      </c>
      <c r="E2650" s="56">
        <v>2632.31</v>
      </c>
      <c r="F2650" s="56">
        <v>2632.31</v>
      </c>
      <c r="G2650" s="39">
        <v>17059263074</v>
      </c>
      <c r="P2650" s="37"/>
      <c r="Q2650" s="56"/>
      <c r="R2650" s="56"/>
      <c r="S2650" s="56"/>
      <c r="T2650" s="56"/>
      <c r="U2650" s="56"/>
      <c r="V2650" s="39"/>
    </row>
    <row r="2651" spans="1:22">
      <c r="A2651" s="62">
        <v>45697</v>
      </c>
      <c r="B2651" s="69">
        <v>2632.58</v>
      </c>
      <c r="C2651" s="69">
        <v>2695.22</v>
      </c>
      <c r="D2651" s="69">
        <v>2530.44</v>
      </c>
      <c r="E2651" s="69">
        <v>2628.72</v>
      </c>
      <c r="F2651" s="69">
        <v>2628.72</v>
      </c>
      <c r="G2651" s="64">
        <v>17517088276</v>
      </c>
      <c r="P2651" s="62"/>
      <c r="Q2651" s="69"/>
      <c r="R2651" s="69"/>
      <c r="S2651" s="69"/>
      <c r="T2651" s="69"/>
      <c r="U2651" s="69"/>
      <c r="V2651" s="64"/>
    </row>
    <row r="2652" spans="1:22">
      <c r="A2652" s="37">
        <v>45698</v>
      </c>
      <c r="B2652" s="56">
        <v>2628.65</v>
      </c>
      <c r="C2652" s="56">
        <v>2692.81</v>
      </c>
      <c r="D2652" s="56">
        <v>2564.02</v>
      </c>
      <c r="E2652" s="56">
        <v>2661.17</v>
      </c>
      <c r="F2652" s="56">
        <v>2661.17</v>
      </c>
      <c r="G2652" s="39">
        <v>19414208113</v>
      </c>
      <c r="P2652" s="37"/>
      <c r="Q2652" s="56"/>
      <c r="R2652" s="56"/>
      <c r="S2652" s="56"/>
      <c r="T2652" s="56"/>
      <c r="U2652" s="56"/>
      <c r="V2652" s="39"/>
    </row>
    <row r="2653" spans="1:22">
      <c r="A2653" s="62">
        <v>45699</v>
      </c>
      <c r="B2653" s="69">
        <v>2661.32</v>
      </c>
      <c r="C2653" s="69">
        <v>2724.9</v>
      </c>
      <c r="D2653" s="69">
        <v>2565.4</v>
      </c>
      <c r="E2653" s="69">
        <v>2602.7800000000002</v>
      </c>
      <c r="F2653" s="69">
        <v>2602.7800000000002</v>
      </c>
      <c r="G2653" s="64">
        <v>21156550492</v>
      </c>
      <c r="P2653" s="62"/>
      <c r="Q2653" s="69"/>
      <c r="R2653" s="69"/>
      <c r="S2653" s="69"/>
      <c r="T2653" s="69"/>
      <c r="U2653" s="69"/>
      <c r="V2653" s="64"/>
    </row>
    <row r="2654" spans="1:22">
      <c r="A2654" s="37">
        <v>45700</v>
      </c>
      <c r="B2654" s="56">
        <v>2602.83</v>
      </c>
      <c r="C2654" s="56">
        <v>2794.87</v>
      </c>
      <c r="D2654" s="56">
        <v>2551.17</v>
      </c>
      <c r="E2654" s="56">
        <v>2736.9</v>
      </c>
      <c r="F2654" s="56">
        <v>2736.9</v>
      </c>
      <c r="G2654" s="39">
        <v>26919387954</v>
      </c>
      <c r="P2654" s="37"/>
      <c r="Q2654" s="56"/>
      <c r="R2654" s="56"/>
      <c r="S2654" s="56"/>
      <c r="T2654" s="56"/>
      <c r="U2654" s="56"/>
      <c r="V2654" s="39"/>
    </row>
    <row r="2655" spans="1:22">
      <c r="A2655" s="62">
        <v>45701</v>
      </c>
      <c r="B2655" s="69">
        <v>2737.03</v>
      </c>
      <c r="C2655" s="69">
        <v>2756.44</v>
      </c>
      <c r="D2655" s="69">
        <v>2615.67</v>
      </c>
      <c r="E2655" s="69">
        <v>2675.9</v>
      </c>
      <c r="F2655" s="69">
        <v>2675.9</v>
      </c>
      <c r="G2655" s="64">
        <v>19481004625</v>
      </c>
      <c r="P2655" s="62"/>
      <c r="Q2655" s="69"/>
      <c r="R2655" s="69"/>
      <c r="S2655" s="69"/>
      <c r="T2655" s="69"/>
      <c r="U2655" s="69"/>
      <c r="V2655" s="64"/>
    </row>
    <row r="2656" spans="1:22">
      <c r="A2656" s="37">
        <v>45702</v>
      </c>
      <c r="B2656" s="56">
        <v>2675.94</v>
      </c>
      <c r="C2656" s="56">
        <v>2790.02</v>
      </c>
      <c r="D2656" s="56">
        <v>2666.27</v>
      </c>
      <c r="E2656" s="56">
        <v>2726.09</v>
      </c>
      <c r="F2656" s="56">
        <v>2726.09</v>
      </c>
      <c r="G2656" s="39">
        <v>17732289901</v>
      </c>
      <c r="P2656" s="37"/>
      <c r="Q2656" s="56"/>
      <c r="R2656" s="56"/>
      <c r="S2656" s="56"/>
      <c r="T2656" s="56"/>
      <c r="U2656" s="56"/>
      <c r="V2656" s="39"/>
    </row>
    <row r="2657" spans="1:22">
      <c r="A2657" s="62">
        <v>45703</v>
      </c>
      <c r="B2657" s="69">
        <v>2726.07</v>
      </c>
      <c r="C2657" s="69">
        <v>2738.68</v>
      </c>
      <c r="D2657" s="69">
        <v>2668.53</v>
      </c>
      <c r="E2657" s="69">
        <v>2693.56</v>
      </c>
      <c r="F2657" s="69">
        <v>2693.56</v>
      </c>
      <c r="G2657" s="64">
        <v>10803019357</v>
      </c>
      <c r="P2657" s="62"/>
      <c r="Q2657" s="69"/>
      <c r="R2657" s="69"/>
      <c r="S2657" s="69"/>
      <c r="T2657" s="69"/>
      <c r="U2657" s="69"/>
      <c r="V2657" s="64"/>
    </row>
    <row r="2658" spans="1:22">
      <c r="A2658" s="37">
        <v>45704</v>
      </c>
      <c r="B2658" s="56">
        <v>2693.56</v>
      </c>
      <c r="C2658" s="56">
        <v>2724.1</v>
      </c>
      <c r="D2658" s="56">
        <v>2655.3</v>
      </c>
      <c r="E2658" s="56">
        <v>2663.32</v>
      </c>
      <c r="F2658" s="56">
        <v>2663.32</v>
      </c>
      <c r="G2658" s="39">
        <v>10593602117</v>
      </c>
      <c r="P2658" s="37"/>
      <c r="Q2658" s="56"/>
      <c r="R2658" s="56"/>
      <c r="S2658" s="56"/>
      <c r="T2658" s="56"/>
      <c r="U2658" s="56"/>
      <c r="V2658" s="39"/>
    </row>
    <row r="2659" spans="1:22">
      <c r="A2659" s="62">
        <v>45705</v>
      </c>
      <c r="B2659" s="69">
        <v>2663.23</v>
      </c>
      <c r="C2659" s="69">
        <v>2848.78</v>
      </c>
      <c r="D2659" s="69">
        <v>2640.18</v>
      </c>
      <c r="E2659" s="69">
        <v>2743.2</v>
      </c>
      <c r="F2659" s="69">
        <v>2743.2</v>
      </c>
      <c r="G2659" s="64">
        <v>24170425078</v>
      </c>
      <c r="P2659" s="62"/>
      <c r="Q2659" s="69"/>
      <c r="R2659" s="69"/>
      <c r="S2659" s="69"/>
      <c r="T2659" s="69"/>
      <c r="U2659" s="69"/>
      <c r="V2659" s="64"/>
    </row>
    <row r="2660" spans="1:22">
      <c r="A2660" s="37">
        <v>45706</v>
      </c>
      <c r="B2660" s="56">
        <v>2743.02</v>
      </c>
      <c r="C2660" s="56">
        <v>2754.68</v>
      </c>
      <c r="D2660" s="56">
        <v>2606.9</v>
      </c>
      <c r="E2660" s="56">
        <v>2669.34</v>
      </c>
      <c r="F2660" s="56">
        <v>2669.34</v>
      </c>
      <c r="G2660" s="39">
        <v>23004152928</v>
      </c>
      <c r="P2660" s="37"/>
      <c r="Q2660" s="56"/>
      <c r="R2660" s="56"/>
      <c r="S2660" s="56"/>
      <c r="T2660" s="56"/>
      <c r="U2660" s="56"/>
      <c r="V2660" s="39"/>
    </row>
    <row r="2661" spans="1:22">
      <c r="A2661" s="62">
        <v>45707</v>
      </c>
      <c r="B2661" s="69">
        <v>2669.21</v>
      </c>
      <c r="C2661" s="69">
        <v>2735.92</v>
      </c>
      <c r="D2661" s="69">
        <v>2656.38</v>
      </c>
      <c r="E2661" s="69">
        <v>2715.77</v>
      </c>
      <c r="F2661" s="69">
        <v>2715.77</v>
      </c>
      <c r="G2661" s="64">
        <v>15272401903</v>
      </c>
      <c r="P2661" s="62"/>
      <c r="Q2661" s="69"/>
      <c r="R2661" s="69"/>
      <c r="S2661" s="69"/>
      <c r="T2661" s="69"/>
      <c r="U2661" s="69"/>
      <c r="V2661" s="64"/>
    </row>
    <row r="2662" spans="1:22">
      <c r="A2662" s="37">
        <v>45708</v>
      </c>
      <c r="B2662" s="56">
        <v>2715.68</v>
      </c>
      <c r="C2662" s="56">
        <v>2770.03</v>
      </c>
      <c r="D2662" s="56">
        <v>2708.22</v>
      </c>
      <c r="E2662" s="56">
        <v>2740.39</v>
      </c>
      <c r="F2662" s="56">
        <v>2740.39</v>
      </c>
      <c r="G2662" s="39">
        <v>15917259320</v>
      </c>
      <c r="P2662" s="37"/>
      <c r="Q2662" s="56"/>
      <c r="R2662" s="56"/>
      <c r="S2662" s="56"/>
      <c r="T2662" s="56"/>
      <c r="U2662" s="56"/>
      <c r="V2662" s="39"/>
    </row>
    <row r="2663" spans="1:22">
      <c r="A2663" s="62">
        <v>45709</v>
      </c>
      <c r="B2663" s="69">
        <v>2740.02</v>
      </c>
      <c r="C2663" s="69">
        <v>2842.83</v>
      </c>
      <c r="D2663" s="69">
        <v>2616.92</v>
      </c>
      <c r="E2663" s="69">
        <v>2659.66</v>
      </c>
      <c r="F2663" s="69">
        <v>2659.66</v>
      </c>
      <c r="G2663" s="64">
        <v>31441524621</v>
      </c>
      <c r="P2663" s="62"/>
      <c r="Q2663" s="69"/>
      <c r="R2663" s="69"/>
      <c r="S2663" s="69"/>
      <c r="T2663" s="69"/>
      <c r="U2663" s="69"/>
      <c r="V2663" s="64"/>
    </row>
    <row r="2664" spans="1:22">
      <c r="A2664" s="37">
        <v>45710</v>
      </c>
      <c r="B2664" s="56">
        <v>2660.04</v>
      </c>
      <c r="C2664" s="56">
        <v>2797.06</v>
      </c>
      <c r="D2664" s="56">
        <v>2653.87</v>
      </c>
      <c r="E2664" s="56">
        <v>2764.03</v>
      </c>
      <c r="F2664" s="56">
        <v>2764.03</v>
      </c>
      <c r="G2664" s="39">
        <v>16403164397</v>
      </c>
      <c r="P2664" s="37"/>
      <c r="Q2664" s="56"/>
      <c r="R2664" s="56"/>
      <c r="S2664" s="56"/>
      <c r="T2664" s="56"/>
      <c r="U2664" s="56"/>
      <c r="V2664" s="39"/>
    </row>
    <row r="2665" spans="1:22">
      <c r="A2665" s="62">
        <v>45711</v>
      </c>
      <c r="B2665" s="69">
        <v>2764.03</v>
      </c>
      <c r="C2665" s="69">
        <v>2850.61</v>
      </c>
      <c r="D2665" s="69">
        <v>2746.77</v>
      </c>
      <c r="E2665" s="69">
        <v>2821.31</v>
      </c>
      <c r="F2665" s="69">
        <v>2821.31</v>
      </c>
      <c r="G2665" s="64">
        <v>20493767269</v>
      </c>
      <c r="P2665" s="62"/>
      <c r="Q2665" s="69"/>
      <c r="R2665" s="69"/>
      <c r="S2665" s="69"/>
      <c r="T2665" s="69"/>
      <c r="U2665" s="69"/>
      <c r="V2665" s="64"/>
    </row>
    <row r="2666" spans="1:22">
      <c r="A2666" s="37">
        <v>45712</v>
      </c>
      <c r="B2666" s="56">
        <v>2820.46</v>
      </c>
      <c r="C2666" s="56">
        <v>2839.01</v>
      </c>
      <c r="D2666" s="56">
        <v>2478.9</v>
      </c>
      <c r="E2666" s="56">
        <v>2513.8200000000002</v>
      </c>
      <c r="F2666" s="56">
        <v>2513.8200000000002</v>
      </c>
      <c r="G2666" s="39">
        <v>29127380459</v>
      </c>
      <c r="P2666" s="37"/>
      <c r="Q2666" s="56"/>
      <c r="R2666" s="56"/>
      <c r="S2666" s="56"/>
      <c r="T2666" s="56"/>
      <c r="U2666" s="56"/>
      <c r="V2666" s="39"/>
    </row>
    <row r="2667" spans="1:22">
      <c r="A2667" s="62">
        <v>45713</v>
      </c>
      <c r="B2667" s="69">
        <v>2514.21</v>
      </c>
      <c r="C2667" s="69">
        <v>2529.67</v>
      </c>
      <c r="D2667" s="69">
        <v>2326.63</v>
      </c>
      <c r="E2667" s="69">
        <v>2493.59</v>
      </c>
      <c r="F2667" s="69">
        <v>2493.59</v>
      </c>
      <c r="G2667" s="64">
        <v>40044790246</v>
      </c>
      <c r="P2667" s="62"/>
      <c r="Q2667" s="69"/>
      <c r="R2667" s="69"/>
      <c r="S2667" s="69"/>
      <c r="T2667" s="69"/>
      <c r="U2667" s="69"/>
      <c r="V2667" s="64"/>
    </row>
    <row r="2668" spans="1:22">
      <c r="A2668" s="37">
        <v>45714</v>
      </c>
      <c r="B2668" s="56">
        <v>2493.38</v>
      </c>
      <c r="C2668" s="56">
        <v>2503.42</v>
      </c>
      <c r="D2668" s="56">
        <v>2255.0500000000002</v>
      </c>
      <c r="E2668" s="56">
        <v>2331.4499999999998</v>
      </c>
      <c r="F2668" s="56">
        <v>2331.4499999999998</v>
      </c>
      <c r="G2668" s="39">
        <v>28815111323</v>
      </c>
      <c r="P2668" s="37"/>
      <c r="Q2668" s="56"/>
      <c r="R2668" s="56"/>
      <c r="S2668" s="56"/>
      <c r="T2668" s="56"/>
      <c r="U2668" s="56"/>
      <c r="V2668" s="39"/>
    </row>
    <row r="2669" spans="1:22">
      <c r="A2669" s="62">
        <v>45715</v>
      </c>
      <c r="B2669" s="69">
        <v>2331.5100000000002</v>
      </c>
      <c r="C2669" s="69">
        <v>2378.09</v>
      </c>
      <c r="D2669" s="69">
        <v>2230.4499999999998</v>
      </c>
      <c r="E2669" s="69">
        <v>2305.48</v>
      </c>
      <c r="F2669" s="69">
        <v>2305.48</v>
      </c>
      <c r="G2669" s="64">
        <v>24286213447</v>
      </c>
      <c r="P2669" s="62"/>
      <c r="Q2669" s="69"/>
      <c r="R2669" s="69"/>
      <c r="S2669" s="69"/>
      <c r="T2669" s="69"/>
      <c r="U2669" s="69"/>
      <c r="V2669" s="64"/>
    </row>
    <row r="2670" spans="1:22">
      <c r="A2670" s="37">
        <v>45716</v>
      </c>
      <c r="B2670" s="56">
        <v>2305.56</v>
      </c>
      <c r="C2670" s="56">
        <v>2310.9499999999998</v>
      </c>
      <c r="D2670" s="56">
        <v>2076.17</v>
      </c>
      <c r="E2670" s="56">
        <v>2237.91</v>
      </c>
      <c r="F2670" s="56">
        <v>2237.91</v>
      </c>
      <c r="G2670" s="39">
        <v>35737904667</v>
      </c>
      <c r="P2670" s="37"/>
      <c r="Q2670" s="56"/>
      <c r="R2670" s="56"/>
      <c r="S2670" s="56"/>
      <c r="T2670" s="56"/>
      <c r="U2670" s="56"/>
      <c r="V2670" s="39"/>
    </row>
    <row r="2671" spans="1:22">
      <c r="A2671" s="62">
        <v>45717</v>
      </c>
      <c r="B2671" s="69">
        <v>2237.94</v>
      </c>
      <c r="C2671" s="69">
        <v>2279.87</v>
      </c>
      <c r="D2671" s="69">
        <v>2144.09</v>
      </c>
      <c r="E2671" s="69">
        <v>2216.64</v>
      </c>
      <c r="F2671" s="69">
        <v>2216.64</v>
      </c>
      <c r="G2671" s="64">
        <v>16135258239</v>
      </c>
      <c r="P2671" s="62"/>
      <c r="Q2671" s="69"/>
      <c r="R2671" s="69"/>
      <c r="S2671" s="69"/>
      <c r="T2671" s="69"/>
      <c r="U2671" s="69"/>
      <c r="V2671" s="64"/>
    </row>
    <row r="2672" spans="1:22">
      <c r="A2672" s="37">
        <v>45718</v>
      </c>
      <c r="B2672" s="56">
        <v>2216.52</v>
      </c>
      <c r="C2672" s="56">
        <v>2548.81</v>
      </c>
      <c r="D2672" s="56">
        <v>2175.3200000000002</v>
      </c>
      <c r="E2672" s="56">
        <v>2519.69</v>
      </c>
      <c r="F2672" s="56">
        <v>2519.69</v>
      </c>
      <c r="G2672" s="39">
        <v>34854193845</v>
      </c>
      <c r="P2672" s="37"/>
      <c r="Q2672" s="56"/>
      <c r="R2672" s="56"/>
      <c r="S2672" s="56"/>
      <c r="T2672" s="56"/>
      <c r="U2672" s="56"/>
      <c r="V2672" s="39"/>
    </row>
    <row r="2673" spans="1:22">
      <c r="A2673" s="62">
        <v>45719</v>
      </c>
      <c r="B2673" s="69">
        <v>2519.5300000000002</v>
      </c>
      <c r="C2673" s="69">
        <v>2522.3200000000002</v>
      </c>
      <c r="D2673" s="69">
        <v>2097.08</v>
      </c>
      <c r="E2673" s="69">
        <v>2145.5700000000002</v>
      </c>
      <c r="F2673" s="69">
        <v>2145.5700000000002</v>
      </c>
      <c r="G2673" s="64">
        <v>31473561910</v>
      </c>
      <c r="P2673" s="62"/>
      <c r="Q2673" s="69"/>
      <c r="R2673" s="69"/>
      <c r="S2673" s="69"/>
      <c r="T2673" s="69"/>
      <c r="U2673" s="69"/>
      <c r="V2673" s="64"/>
    </row>
    <row r="2674" spans="1:22">
      <c r="A2674" s="37">
        <v>45720</v>
      </c>
      <c r="B2674" s="56">
        <v>2145.65</v>
      </c>
      <c r="C2674" s="56">
        <v>2220.36</v>
      </c>
      <c r="D2674" s="56">
        <v>1996.77</v>
      </c>
      <c r="E2674" s="56">
        <v>2170.02</v>
      </c>
      <c r="F2674" s="56">
        <v>2170.02</v>
      </c>
      <c r="G2674" s="39">
        <v>33935738380</v>
      </c>
      <c r="P2674" s="37"/>
      <c r="Q2674" s="56"/>
      <c r="R2674" s="56"/>
      <c r="S2674" s="56"/>
      <c r="T2674" s="56"/>
      <c r="U2674" s="56"/>
      <c r="V2674" s="39"/>
    </row>
    <row r="2675" spans="1:22">
      <c r="A2675" s="62">
        <v>45721</v>
      </c>
      <c r="B2675" s="69">
        <v>2169.9899999999998</v>
      </c>
      <c r="C2675" s="69">
        <v>2272.8000000000002</v>
      </c>
      <c r="D2675" s="69">
        <v>2156.1</v>
      </c>
      <c r="E2675" s="69">
        <v>2241.98</v>
      </c>
      <c r="F2675" s="69">
        <v>2241.98</v>
      </c>
      <c r="G2675" s="64">
        <v>22105432727</v>
      </c>
      <c r="P2675" s="62"/>
      <c r="Q2675" s="69"/>
      <c r="R2675" s="69"/>
      <c r="S2675" s="69"/>
      <c r="T2675" s="69"/>
      <c r="U2675" s="69"/>
      <c r="V2675" s="64"/>
    </row>
    <row r="2676" spans="1:22">
      <c r="A2676" s="37">
        <v>45722</v>
      </c>
      <c r="B2676" s="56">
        <v>2241.91</v>
      </c>
      <c r="C2676" s="56">
        <v>2319.4</v>
      </c>
      <c r="D2676" s="56">
        <v>2177.6799999999998</v>
      </c>
      <c r="E2676" s="56">
        <v>2202.48</v>
      </c>
      <c r="F2676" s="56">
        <v>2202.48</v>
      </c>
      <c r="G2676" s="39">
        <v>18509069102</v>
      </c>
      <c r="P2676" s="37"/>
      <c r="Q2676" s="56"/>
      <c r="R2676" s="56"/>
      <c r="S2676" s="56"/>
      <c r="T2676" s="56"/>
      <c r="U2676" s="56"/>
      <c r="V2676" s="39"/>
    </row>
    <row r="2677" spans="1:22">
      <c r="A2677" s="62">
        <v>45723</v>
      </c>
      <c r="B2677" s="69">
        <v>2202.5</v>
      </c>
      <c r="C2677" s="69">
        <v>2254.23</v>
      </c>
      <c r="D2677" s="69">
        <v>2103.4699999999998</v>
      </c>
      <c r="E2677" s="69">
        <v>2138.9899999999998</v>
      </c>
      <c r="F2677" s="69">
        <v>2138.9899999999998</v>
      </c>
      <c r="G2677" s="64">
        <v>22425792863</v>
      </c>
      <c r="P2677" s="62"/>
      <c r="Q2677" s="69"/>
      <c r="R2677" s="69"/>
      <c r="S2677" s="69"/>
      <c r="T2677" s="69"/>
      <c r="U2677" s="69"/>
      <c r="V2677" s="64"/>
    </row>
    <row r="2678" spans="1:22">
      <c r="A2678" s="37">
        <v>45724</v>
      </c>
      <c r="B2678" s="56">
        <v>2139.8000000000002</v>
      </c>
      <c r="C2678" s="56">
        <v>2232.33</v>
      </c>
      <c r="D2678" s="56">
        <v>2107.73</v>
      </c>
      <c r="E2678" s="56">
        <v>2201.5100000000002</v>
      </c>
      <c r="F2678" s="56">
        <v>2201.5100000000002</v>
      </c>
      <c r="G2678" s="39">
        <v>10533204814</v>
      </c>
      <c r="P2678" s="37"/>
      <c r="Q2678" s="56"/>
      <c r="R2678" s="56"/>
      <c r="S2678" s="56"/>
      <c r="T2678" s="56"/>
      <c r="U2678" s="56"/>
      <c r="V2678" s="39"/>
    </row>
    <row r="2679" spans="1:22">
      <c r="A2679" s="62">
        <v>45725</v>
      </c>
      <c r="B2679" s="69">
        <v>2201.71</v>
      </c>
      <c r="C2679" s="69">
        <v>2210.31</v>
      </c>
      <c r="D2679" s="69">
        <v>1991.19</v>
      </c>
      <c r="E2679" s="69">
        <v>2015.51</v>
      </c>
      <c r="F2679" s="69">
        <v>2015.51</v>
      </c>
      <c r="G2679" s="64">
        <v>16103964994</v>
      </c>
      <c r="P2679" s="62"/>
      <c r="Q2679" s="69"/>
      <c r="R2679" s="69"/>
      <c r="S2679" s="69"/>
      <c r="T2679" s="69"/>
      <c r="U2679" s="69"/>
      <c r="V2679" s="64"/>
    </row>
    <row r="2680" spans="1:22">
      <c r="A2680" s="37">
        <v>45726</v>
      </c>
      <c r="B2680" s="56">
        <v>2015.43</v>
      </c>
      <c r="C2680" s="56">
        <v>2150.71</v>
      </c>
      <c r="D2680" s="56">
        <v>1812.77</v>
      </c>
      <c r="E2680" s="56">
        <v>1861.15</v>
      </c>
      <c r="F2680" s="56">
        <v>1861.15</v>
      </c>
      <c r="G2680" s="39">
        <v>35005066442</v>
      </c>
      <c r="P2680" s="37"/>
      <c r="Q2680" s="56"/>
      <c r="R2680" s="56"/>
      <c r="S2680" s="56"/>
      <c r="T2680" s="56"/>
      <c r="U2680" s="56"/>
      <c r="V2680" s="39"/>
    </row>
    <row r="2681" spans="1:22">
      <c r="A2681" s="62">
        <v>45727</v>
      </c>
      <c r="B2681" s="69">
        <v>1859.78</v>
      </c>
      <c r="C2681" s="69">
        <v>1961.8</v>
      </c>
      <c r="D2681" s="69">
        <v>1760.94</v>
      </c>
      <c r="E2681" s="69">
        <v>1919.84</v>
      </c>
      <c r="F2681" s="69">
        <v>1919.84</v>
      </c>
      <c r="G2681" s="64">
        <v>30898385863</v>
      </c>
      <c r="P2681" s="62"/>
      <c r="Q2681" s="69"/>
      <c r="R2681" s="69"/>
      <c r="S2681" s="69"/>
      <c r="T2681" s="69"/>
      <c r="U2681" s="69"/>
      <c r="V2681" s="64"/>
    </row>
    <row r="2682" spans="1:22">
      <c r="A2682" s="37">
        <v>45728</v>
      </c>
      <c r="B2682" s="56">
        <v>1919.66</v>
      </c>
      <c r="C2682" s="56">
        <v>1954.57</v>
      </c>
      <c r="D2682" s="56">
        <v>1832.02</v>
      </c>
      <c r="E2682" s="56">
        <v>1908.98</v>
      </c>
      <c r="F2682" s="56">
        <v>1908.98</v>
      </c>
      <c r="G2682" s="39">
        <v>22898872951</v>
      </c>
      <c r="P2682" s="37"/>
      <c r="Q2682" s="56"/>
      <c r="R2682" s="56"/>
      <c r="S2682" s="56"/>
      <c r="T2682" s="56"/>
      <c r="U2682" s="56"/>
      <c r="V2682" s="39"/>
    </row>
    <row r="2683" spans="1:22">
      <c r="A2683" s="62">
        <v>45729</v>
      </c>
      <c r="B2683" s="69">
        <v>1909.02</v>
      </c>
      <c r="C2683" s="69">
        <v>1919.69</v>
      </c>
      <c r="D2683" s="69">
        <v>1823.53</v>
      </c>
      <c r="E2683" s="69">
        <v>1862.97</v>
      </c>
      <c r="F2683" s="69">
        <v>1862.97</v>
      </c>
      <c r="G2683" s="64">
        <v>17977225564</v>
      </c>
      <c r="P2683" s="62"/>
      <c r="Q2683" s="69"/>
      <c r="R2683" s="69"/>
      <c r="S2683" s="69"/>
      <c r="T2683" s="69"/>
      <c r="U2683" s="69"/>
      <c r="V2683" s="64"/>
    </row>
    <row r="2684" spans="1:22">
      <c r="A2684" s="37">
        <v>45730</v>
      </c>
      <c r="B2684" s="56">
        <v>1863</v>
      </c>
      <c r="C2684" s="56">
        <v>1945.09</v>
      </c>
      <c r="D2684" s="56">
        <v>1861.11</v>
      </c>
      <c r="E2684" s="56">
        <v>1909.47</v>
      </c>
      <c r="F2684" s="56">
        <v>1909.47</v>
      </c>
      <c r="G2684" s="39">
        <v>12122715282</v>
      </c>
      <c r="P2684" s="37"/>
      <c r="Q2684" s="56"/>
      <c r="R2684" s="56"/>
      <c r="S2684" s="56"/>
      <c r="T2684" s="56"/>
      <c r="U2684" s="56"/>
      <c r="V2684" s="39"/>
    </row>
    <row r="2685" spans="1:22">
      <c r="A2685" s="62">
        <v>45731</v>
      </c>
      <c r="B2685" s="69">
        <v>1909.53</v>
      </c>
      <c r="C2685" s="69">
        <v>1955.24</v>
      </c>
      <c r="D2685" s="69">
        <v>1904.97</v>
      </c>
      <c r="E2685" s="69">
        <v>1937.39</v>
      </c>
      <c r="F2685" s="69">
        <v>1937.39</v>
      </c>
      <c r="G2685" s="64">
        <v>6456484591</v>
      </c>
      <c r="P2685" s="62"/>
      <c r="Q2685" s="69"/>
      <c r="R2685" s="69"/>
      <c r="S2685" s="69"/>
      <c r="T2685" s="69"/>
      <c r="U2685" s="69"/>
      <c r="V2685" s="64"/>
    </row>
    <row r="2686" spans="1:22">
      <c r="A2686" s="37">
        <v>45732</v>
      </c>
      <c r="B2686" s="56">
        <v>1937.38</v>
      </c>
      <c r="C2686" s="56">
        <v>1940.47</v>
      </c>
      <c r="D2686" s="56">
        <v>1863.49</v>
      </c>
      <c r="E2686" s="56">
        <v>1887.44</v>
      </c>
      <c r="F2686" s="56">
        <v>1887.44</v>
      </c>
      <c r="G2686" s="39">
        <v>9292997638</v>
      </c>
      <c r="P2686" s="37"/>
      <c r="Q2686" s="56"/>
      <c r="R2686" s="56"/>
      <c r="S2686" s="56"/>
      <c r="T2686" s="56"/>
      <c r="U2686" s="56"/>
      <c r="V2686" s="39"/>
    </row>
    <row r="2687" spans="1:22">
      <c r="A2687" s="62">
        <v>45733</v>
      </c>
      <c r="B2687" s="69">
        <v>1887.45</v>
      </c>
      <c r="C2687" s="69">
        <v>1951.63</v>
      </c>
      <c r="D2687" s="69">
        <v>1880.48</v>
      </c>
      <c r="E2687" s="69">
        <v>1927</v>
      </c>
      <c r="F2687" s="69">
        <v>1927</v>
      </c>
      <c r="G2687" s="64">
        <v>10436892087</v>
      </c>
      <c r="P2687" s="62"/>
      <c r="Q2687" s="69"/>
      <c r="R2687" s="69"/>
      <c r="S2687" s="69"/>
      <c r="T2687" s="69"/>
      <c r="U2687" s="69"/>
      <c r="V2687" s="64"/>
    </row>
    <row r="2688" spans="1:22">
      <c r="A2688" s="37">
        <v>45734</v>
      </c>
      <c r="B2688" s="56">
        <v>1927.01</v>
      </c>
      <c r="C2688" s="56">
        <v>1935.18</v>
      </c>
      <c r="D2688" s="56">
        <v>1872.51</v>
      </c>
      <c r="E2688" s="56">
        <v>1932.54</v>
      </c>
      <c r="F2688" s="56">
        <v>1932.54</v>
      </c>
      <c r="G2688" s="39">
        <v>10170844746</v>
      </c>
      <c r="P2688" s="37"/>
      <c r="Q2688" s="56"/>
      <c r="R2688" s="56"/>
      <c r="S2688" s="56"/>
      <c r="T2688" s="56"/>
      <c r="U2688" s="56"/>
      <c r="V2688" s="39"/>
    </row>
    <row r="2689" spans="1:22">
      <c r="A2689" s="62">
        <v>45735</v>
      </c>
      <c r="B2689" s="69">
        <v>1932.54</v>
      </c>
      <c r="C2689" s="69">
        <v>2068.7600000000002</v>
      </c>
      <c r="D2689" s="69">
        <v>1928.25</v>
      </c>
      <c r="E2689" s="69">
        <v>2057.75</v>
      </c>
      <c r="F2689" s="69">
        <v>2057.75</v>
      </c>
      <c r="G2689" s="64">
        <v>20065206266</v>
      </c>
      <c r="P2689" s="62"/>
      <c r="Q2689" s="69"/>
      <c r="R2689" s="69"/>
      <c r="S2689" s="69"/>
      <c r="T2689" s="69"/>
      <c r="U2689" s="69"/>
      <c r="V2689" s="64"/>
    </row>
    <row r="2690" spans="1:22">
      <c r="A2690" s="37">
        <v>45736</v>
      </c>
      <c r="B2690" s="56">
        <v>2057.9499999999998</v>
      </c>
      <c r="C2690" s="56">
        <v>2067.48</v>
      </c>
      <c r="D2690" s="56">
        <v>1952.24</v>
      </c>
      <c r="E2690" s="56">
        <v>1982.1</v>
      </c>
      <c r="F2690" s="56">
        <v>1982.1</v>
      </c>
      <c r="G2690" s="39">
        <v>13217865782</v>
      </c>
      <c r="P2690" s="37"/>
      <c r="Q2690" s="56"/>
      <c r="R2690" s="56"/>
      <c r="S2690" s="56"/>
      <c r="T2690" s="56"/>
      <c r="U2690" s="56"/>
      <c r="V2690" s="39"/>
    </row>
    <row r="2691" spans="1:22">
      <c r="A2691" s="62">
        <v>45737</v>
      </c>
      <c r="B2691" s="69">
        <v>1981.85</v>
      </c>
      <c r="C2691" s="69">
        <v>1994.89</v>
      </c>
      <c r="D2691" s="69">
        <v>1937.21</v>
      </c>
      <c r="E2691" s="69">
        <v>1964.85</v>
      </c>
      <c r="F2691" s="69">
        <v>1964.85</v>
      </c>
      <c r="G2691" s="64">
        <v>9708125480</v>
      </c>
      <c r="P2691" s="62"/>
      <c r="Q2691" s="69"/>
      <c r="R2691" s="69"/>
      <c r="S2691" s="69"/>
      <c r="T2691" s="69"/>
      <c r="U2691" s="69"/>
      <c r="V2691" s="64"/>
    </row>
    <row r="2692" spans="1:22">
      <c r="A2692" s="37">
        <v>45738</v>
      </c>
      <c r="B2692" s="56">
        <v>1964.94</v>
      </c>
      <c r="C2692" s="56">
        <v>2005.04</v>
      </c>
      <c r="D2692" s="56">
        <v>1964.27</v>
      </c>
      <c r="E2692" s="56">
        <v>1980.04</v>
      </c>
      <c r="F2692" s="56">
        <v>1980.04</v>
      </c>
      <c r="G2692" s="39">
        <v>6117036512</v>
      </c>
      <c r="P2692" s="37"/>
      <c r="Q2692" s="56"/>
      <c r="R2692" s="56"/>
      <c r="S2692" s="56"/>
      <c r="T2692" s="56"/>
      <c r="U2692" s="56"/>
      <c r="V2692" s="39"/>
    </row>
    <row r="2693" spans="1:22">
      <c r="A2693" s="62">
        <v>45739</v>
      </c>
      <c r="B2693" s="69">
        <v>1979.98</v>
      </c>
      <c r="C2693" s="69">
        <v>2019.89</v>
      </c>
      <c r="D2693" s="69">
        <v>1977.71</v>
      </c>
      <c r="E2693" s="69">
        <v>2005.3</v>
      </c>
      <c r="F2693" s="69">
        <v>2005.3</v>
      </c>
      <c r="G2693" s="64">
        <v>7522339707</v>
      </c>
      <c r="P2693" s="62"/>
      <c r="Q2693" s="69"/>
      <c r="R2693" s="69"/>
      <c r="S2693" s="69"/>
      <c r="T2693" s="69"/>
      <c r="U2693" s="69"/>
      <c r="V2693" s="64"/>
    </row>
    <row r="2694" spans="1:22">
      <c r="A2694" s="37">
        <v>45740</v>
      </c>
      <c r="B2694" s="56">
        <v>2005.72</v>
      </c>
      <c r="C2694" s="56">
        <v>2101.98</v>
      </c>
      <c r="D2694" s="56">
        <v>1978.76</v>
      </c>
      <c r="E2694" s="56">
        <v>2077.48</v>
      </c>
      <c r="F2694" s="56">
        <v>2077.48</v>
      </c>
      <c r="G2694" s="39">
        <v>14044912402</v>
      </c>
      <c r="P2694" s="37"/>
      <c r="Q2694" s="56"/>
      <c r="R2694" s="56"/>
      <c r="S2694" s="56"/>
      <c r="T2694" s="56"/>
      <c r="U2694" s="56"/>
      <c r="V2694" s="39"/>
    </row>
    <row r="2695" spans="1:22">
      <c r="A2695" s="62">
        <v>45741</v>
      </c>
      <c r="B2695" s="69">
        <v>2078.5700000000002</v>
      </c>
      <c r="C2695" s="69">
        <v>2096.52</v>
      </c>
      <c r="D2695" s="69">
        <v>2038.64</v>
      </c>
      <c r="E2695" s="69">
        <v>2067.7600000000002</v>
      </c>
      <c r="F2695" s="69">
        <v>2067.7600000000002</v>
      </c>
      <c r="G2695" s="64">
        <v>11735658914</v>
      </c>
      <c r="P2695" s="62"/>
      <c r="Q2695" s="69"/>
      <c r="R2695" s="69"/>
      <c r="S2695" s="69"/>
      <c r="T2695" s="69"/>
      <c r="U2695" s="69"/>
      <c r="V2695" s="64"/>
    </row>
    <row r="2696" spans="1:22">
      <c r="A2696" s="37">
        <v>45742</v>
      </c>
      <c r="B2696" s="56">
        <v>2067.5100000000002</v>
      </c>
      <c r="C2696" s="56">
        <v>2078.37</v>
      </c>
      <c r="D2696" s="56">
        <v>1982.41</v>
      </c>
      <c r="E2696" s="56">
        <v>2009.19</v>
      </c>
      <c r="F2696" s="56">
        <v>2009.19</v>
      </c>
      <c r="G2696" s="39">
        <v>13178523590</v>
      </c>
      <c r="P2696" s="37"/>
      <c r="Q2696" s="56"/>
      <c r="R2696" s="56"/>
      <c r="S2696" s="56"/>
      <c r="T2696" s="56"/>
      <c r="U2696" s="56"/>
      <c r="V2696" s="39"/>
    </row>
    <row r="2697" spans="1:22">
      <c r="A2697" s="62">
        <v>45743</v>
      </c>
      <c r="B2697" s="69">
        <v>2008.94</v>
      </c>
      <c r="C2697" s="69">
        <v>2037.4</v>
      </c>
      <c r="D2697" s="69">
        <v>1987.72</v>
      </c>
      <c r="E2697" s="69">
        <v>2002.36</v>
      </c>
      <c r="F2697" s="69">
        <v>2002.36</v>
      </c>
      <c r="G2697" s="64">
        <v>11593274543</v>
      </c>
      <c r="P2697" s="62"/>
      <c r="Q2697" s="69"/>
      <c r="R2697" s="69"/>
      <c r="S2697" s="69"/>
      <c r="T2697" s="69"/>
      <c r="U2697" s="69"/>
      <c r="V2697" s="64"/>
    </row>
    <row r="2698" spans="1:22">
      <c r="A2698" s="37">
        <v>45744</v>
      </c>
      <c r="B2698" s="56">
        <v>2002.41</v>
      </c>
      <c r="C2698" s="56">
        <v>2015.45</v>
      </c>
      <c r="D2698" s="56">
        <v>1863.01</v>
      </c>
      <c r="E2698" s="56">
        <v>1895.5</v>
      </c>
      <c r="F2698" s="56">
        <v>1895.5</v>
      </c>
      <c r="G2698" s="39">
        <v>18160526498</v>
      </c>
      <c r="P2698" s="37"/>
      <c r="Q2698" s="56"/>
      <c r="R2698" s="56"/>
      <c r="S2698" s="56"/>
      <c r="T2698" s="56"/>
      <c r="U2698" s="56"/>
      <c r="V2698" s="39"/>
    </row>
    <row r="2699" spans="1:22">
      <c r="A2699" s="62">
        <v>45745</v>
      </c>
      <c r="B2699" s="69">
        <v>1895.55</v>
      </c>
      <c r="C2699" s="69">
        <v>1911.9</v>
      </c>
      <c r="D2699" s="69">
        <v>1799.2</v>
      </c>
      <c r="E2699" s="69">
        <v>1827.32</v>
      </c>
      <c r="F2699" s="69">
        <v>1827.32</v>
      </c>
      <c r="G2699" s="64">
        <v>12194771785</v>
      </c>
      <c r="P2699" s="62"/>
      <c r="Q2699" s="69"/>
      <c r="R2699" s="69"/>
      <c r="S2699" s="69"/>
      <c r="T2699" s="69"/>
      <c r="U2699" s="69"/>
      <c r="V2699" s="64"/>
    </row>
    <row r="2700" spans="1:22">
      <c r="A2700" s="37">
        <v>45746</v>
      </c>
      <c r="B2700" s="56">
        <v>1827.31</v>
      </c>
      <c r="C2700" s="56">
        <v>1847.57</v>
      </c>
      <c r="D2700" s="56">
        <v>1769.41</v>
      </c>
      <c r="E2700" s="56">
        <v>1806.22</v>
      </c>
      <c r="F2700" s="56">
        <v>1806.22</v>
      </c>
      <c r="G2700" s="39">
        <v>9854857162</v>
      </c>
      <c r="P2700" s="37"/>
      <c r="Q2700" s="56"/>
      <c r="R2700" s="56"/>
      <c r="S2700" s="56"/>
      <c r="T2700" s="56"/>
      <c r="U2700" s="56"/>
      <c r="V2700" s="39"/>
    </row>
    <row r="2701" spans="1:22">
      <c r="A2701" s="62">
        <v>45747</v>
      </c>
      <c r="B2701" s="69">
        <v>1806.32</v>
      </c>
      <c r="C2701" s="69">
        <v>1852.55</v>
      </c>
      <c r="D2701" s="69">
        <v>1778.69</v>
      </c>
      <c r="E2701" s="69">
        <v>1823.48</v>
      </c>
      <c r="F2701" s="69">
        <v>1823.48</v>
      </c>
      <c r="G2701" s="64">
        <v>15765030938</v>
      </c>
      <c r="P2701" s="62"/>
      <c r="Q2701" s="69"/>
      <c r="R2701" s="69"/>
      <c r="S2701" s="69"/>
      <c r="T2701" s="69"/>
      <c r="U2701" s="69"/>
      <c r="V2701" s="64"/>
    </row>
    <row r="2702" spans="1:22">
      <c r="A2702" s="37">
        <v>45748</v>
      </c>
      <c r="B2702" s="56">
        <v>1823.56</v>
      </c>
      <c r="C2702" s="56">
        <v>1926.3</v>
      </c>
      <c r="D2702" s="56">
        <v>1820.35</v>
      </c>
      <c r="E2702" s="56">
        <v>1905.49</v>
      </c>
      <c r="F2702" s="56">
        <v>1905.49</v>
      </c>
      <c r="G2702" s="39">
        <v>15001220420</v>
      </c>
      <c r="P2702" s="37"/>
      <c r="Q2702" s="56"/>
      <c r="R2702" s="56"/>
      <c r="S2702" s="56"/>
      <c r="T2702" s="56"/>
      <c r="U2702" s="56"/>
      <c r="V2702" s="39"/>
    </row>
    <row r="2703" spans="1:22">
      <c r="A2703" s="62">
        <v>45749</v>
      </c>
      <c r="B2703" s="69">
        <v>1905.48</v>
      </c>
      <c r="C2703" s="69">
        <v>1951.18</v>
      </c>
      <c r="D2703" s="69">
        <v>1782.76</v>
      </c>
      <c r="E2703" s="69">
        <v>1795.31</v>
      </c>
      <c r="F2703" s="69">
        <v>1795.31</v>
      </c>
      <c r="G2703" s="64">
        <v>22593742104</v>
      </c>
      <c r="P2703" s="62"/>
      <c r="Q2703" s="69"/>
      <c r="R2703" s="69"/>
      <c r="S2703" s="69"/>
      <c r="T2703" s="69"/>
      <c r="U2703" s="69"/>
      <c r="V2703" s="64"/>
    </row>
    <row r="2704" spans="1:22">
      <c r="A2704" s="37">
        <v>45750</v>
      </c>
      <c r="B2704" s="56">
        <v>1794.98</v>
      </c>
      <c r="C2704" s="56">
        <v>1844.07</v>
      </c>
      <c r="D2704" s="56">
        <v>1751.38</v>
      </c>
      <c r="E2704" s="56">
        <v>1815.64</v>
      </c>
      <c r="F2704" s="56">
        <v>1815.64</v>
      </c>
      <c r="G2704" s="39">
        <v>16450974373</v>
      </c>
      <c r="P2704" s="37"/>
      <c r="Q2704" s="56"/>
      <c r="R2704" s="56"/>
      <c r="S2704" s="56"/>
      <c r="T2704" s="56"/>
      <c r="U2704" s="56"/>
      <c r="V2704" s="39"/>
    </row>
    <row r="2705" spans="1:22">
      <c r="A2705" s="62">
        <v>45751</v>
      </c>
      <c r="B2705" s="69">
        <v>1815.61</v>
      </c>
      <c r="C2705" s="69">
        <v>1833.96</v>
      </c>
      <c r="D2705" s="69">
        <v>1760.59</v>
      </c>
      <c r="E2705" s="69">
        <v>1815.34</v>
      </c>
      <c r="F2705" s="69">
        <v>1815.34</v>
      </c>
      <c r="G2705" s="64">
        <v>18061720814</v>
      </c>
      <c r="P2705" s="62"/>
      <c r="Q2705" s="69"/>
      <c r="R2705" s="69"/>
      <c r="S2705" s="69"/>
      <c r="T2705" s="69"/>
      <c r="U2705" s="69"/>
      <c r="V2705" s="64"/>
    </row>
    <row r="2706" spans="1:22">
      <c r="A2706" s="37">
        <v>45752</v>
      </c>
      <c r="B2706" s="56">
        <v>1815.34</v>
      </c>
      <c r="C2706" s="56">
        <v>1826.3</v>
      </c>
      <c r="D2706" s="56">
        <v>1767.51</v>
      </c>
      <c r="E2706" s="56">
        <v>1805.97</v>
      </c>
      <c r="F2706" s="56">
        <v>1805.97</v>
      </c>
      <c r="G2706" s="39">
        <v>6374712479</v>
      </c>
      <c r="P2706" s="37"/>
      <c r="Q2706" s="56"/>
      <c r="R2706" s="56"/>
      <c r="S2706" s="56"/>
      <c r="T2706" s="56"/>
      <c r="U2706" s="56"/>
      <c r="V2706" s="39"/>
    </row>
    <row r="2707" spans="1:22">
      <c r="A2707" s="62">
        <v>45753</v>
      </c>
      <c r="B2707" s="69">
        <v>1805.96</v>
      </c>
      <c r="C2707" s="69">
        <v>1815.57</v>
      </c>
      <c r="D2707" s="69">
        <v>1539.44</v>
      </c>
      <c r="E2707" s="69">
        <v>1576.73</v>
      </c>
      <c r="F2707" s="69">
        <v>1576.73</v>
      </c>
      <c r="G2707" s="64">
        <v>22154445576</v>
      </c>
      <c r="P2707" s="62"/>
      <c r="Q2707" s="69"/>
      <c r="R2707" s="69"/>
      <c r="S2707" s="69"/>
      <c r="T2707" s="69"/>
      <c r="U2707" s="69"/>
      <c r="V2707" s="64"/>
    </row>
    <row r="2708" spans="1:22">
      <c r="A2708" s="37">
        <v>45754</v>
      </c>
      <c r="B2708" s="56">
        <v>1576.95</v>
      </c>
      <c r="C2708" s="56">
        <v>1634.04</v>
      </c>
      <c r="D2708" s="56">
        <v>1415.37</v>
      </c>
      <c r="E2708" s="56">
        <v>1555.24</v>
      </c>
      <c r="F2708" s="56">
        <v>1555.24</v>
      </c>
      <c r="G2708" s="39">
        <v>46073959047</v>
      </c>
      <c r="P2708" s="37"/>
      <c r="Q2708" s="56"/>
      <c r="R2708" s="56"/>
      <c r="S2708" s="56"/>
      <c r="T2708" s="56"/>
      <c r="U2708" s="56"/>
      <c r="V2708" s="39"/>
    </row>
    <row r="2709" spans="1:22">
      <c r="A2709" s="62">
        <v>45755</v>
      </c>
      <c r="B2709" s="69">
        <v>1554.93</v>
      </c>
      <c r="C2709" s="69">
        <v>1617.34</v>
      </c>
      <c r="D2709" s="69">
        <v>1447.61</v>
      </c>
      <c r="E2709" s="69">
        <v>1472.55</v>
      </c>
      <c r="F2709" s="69">
        <v>1472.55</v>
      </c>
      <c r="G2709" s="64">
        <v>21315312919</v>
      </c>
      <c r="P2709" s="62"/>
      <c r="Q2709" s="69"/>
      <c r="R2709" s="69"/>
      <c r="S2709" s="69"/>
      <c r="T2709" s="69"/>
      <c r="U2709" s="69"/>
      <c r="V2709" s="64"/>
    </row>
    <row r="2710" spans="1:22">
      <c r="A2710" s="37">
        <v>45756</v>
      </c>
      <c r="B2710" s="56">
        <v>1472.6</v>
      </c>
      <c r="C2710" s="56">
        <v>1687.19</v>
      </c>
      <c r="D2710" s="56">
        <v>1386.8</v>
      </c>
      <c r="E2710" s="56">
        <v>1668.04</v>
      </c>
      <c r="F2710" s="56">
        <v>1668.04</v>
      </c>
      <c r="G2710" s="39">
        <v>39252195855</v>
      </c>
      <c r="P2710" s="37"/>
      <c r="Q2710" s="56"/>
      <c r="R2710" s="56"/>
      <c r="S2710" s="56"/>
      <c r="T2710" s="56"/>
      <c r="U2710" s="56"/>
      <c r="V2710" s="39"/>
    </row>
    <row r="2711" spans="1:22">
      <c r="A2711" s="62">
        <v>45757</v>
      </c>
      <c r="B2711" s="69">
        <v>1668.2</v>
      </c>
      <c r="C2711" s="69">
        <v>1669.39</v>
      </c>
      <c r="D2711" s="69">
        <v>1474.91</v>
      </c>
      <c r="E2711" s="69">
        <v>1522.52</v>
      </c>
      <c r="F2711" s="69">
        <v>1522.52</v>
      </c>
      <c r="G2711" s="64">
        <v>21379604307</v>
      </c>
      <c r="P2711" s="62"/>
      <c r="Q2711" s="69"/>
      <c r="R2711" s="69"/>
      <c r="S2711" s="69"/>
      <c r="T2711" s="69"/>
      <c r="U2711" s="69"/>
      <c r="V2711" s="64"/>
    </row>
    <row r="2712" spans="1:22">
      <c r="A2712" s="37">
        <v>45758</v>
      </c>
      <c r="B2712" s="56">
        <v>1522.47</v>
      </c>
      <c r="C2712" s="56">
        <v>1587.54</v>
      </c>
      <c r="D2712" s="56">
        <v>1505</v>
      </c>
      <c r="E2712" s="56">
        <v>1567.15</v>
      </c>
      <c r="F2712" s="56">
        <v>1567.15</v>
      </c>
      <c r="G2712" s="39">
        <v>14871838813</v>
      </c>
      <c r="P2712" s="37"/>
      <c r="Q2712" s="56"/>
      <c r="R2712" s="56"/>
      <c r="S2712" s="56"/>
      <c r="T2712" s="56"/>
      <c r="U2712" s="56"/>
      <c r="V2712" s="39"/>
    </row>
    <row r="2713" spans="1:22">
      <c r="A2713" s="62">
        <v>45759</v>
      </c>
      <c r="B2713" s="69">
        <v>1567.16</v>
      </c>
      <c r="C2713" s="69">
        <v>1666.02</v>
      </c>
      <c r="D2713" s="69">
        <v>1546.82</v>
      </c>
      <c r="E2713" s="69">
        <v>1643.53</v>
      </c>
      <c r="F2713" s="69">
        <v>1643.53</v>
      </c>
      <c r="G2713" s="64">
        <v>12110995013</v>
      </c>
      <c r="P2713" s="62"/>
      <c r="Q2713" s="69"/>
      <c r="R2713" s="69"/>
      <c r="S2713" s="69"/>
      <c r="T2713" s="69"/>
      <c r="U2713" s="69"/>
      <c r="V2713" s="64"/>
    </row>
    <row r="2714" spans="1:22">
      <c r="A2714" s="37">
        <v>45760</v>
      </c>
      <c r="B2714" s="56">
        <v>1643.5</v>
      </c>
      <c r="C2714" s="56">
        <v>1648.29</v>
      </c>
      <c r="D2714" s="56">
        <v>1564.84</v>
      </c>
      <c r="E2714" s="56">
        <v>1596.69</v>
      </c>
      <c r="F2714" s="56">
        <v>1596.69</v>
      </c>
      <c r="G2714" s="39">
        <v>13909890792</v>
      </c>
      <c r="P2714" s="37"/>
      <c r="Q2714" s="56"/>
      <c r="R2714" s="56"/>
      <c r="S2714" s="56"/>
      <c r="T2714" s="56"/>
      <c r="U2714" s="56"/>
      <c r="V2714" s="39"/>
    </row>
    <row r="2715" spans="1:22">
      <c r="A2715" s="62">
        <v>45761</v>
      </c>
      <c r="B2715" s="69">
        <v>1596.88</v>
      </c>
      <c r="C2715" s="69">
        <v>1689.86</v>
      </c>
      <c r="D2715" s="69">
        <v>1596.09</v>
      </c>
      <c r="E2715" s="69">
        <v>1622.77</v>
      </c>
      <c r="F2715" s="69">
        <v>1622.77</v>
      </c>
      <c r="G2715" s="64">
        <v>16518325094</v>
      </c>
      <c r="P2715" s="62"/>
      <c r="Q2715" s="69"/>
      <c r="R2715" s="69"/>
      <c r="S2715" s="69"/>
      <c r="T2715" s="69"/>
      <c r="U2715" s="69"/>
      <c r="V2715" s="64"/>
    </row>
    <row r="2716" spans="1:22">
      <c r="A2716" s="37">
        <v>45762</v>
      </c>
      <c r="B2716" s="56">
        <v>1622.77</v>
      </c>
      <c r="C2716" s="56">
        <v>1659.84</v>
      </c>
      <c r="D2716" s="56">
        <v>1585.23</v>
      </c>
      <c r="E2716" s="56">
        <v>1588.63</v>
      </c>
      <c r="F2716" s="56">
        <v>1588.63</v>
      </c>
      <c r="G2716" s="39">
        <v>13175452875</v>
      </c>
      <c r="P2716" s="37"/>
      <c r="Q2716" s="56"/>
      <c r="R2716" s="56"/>
      <c r="S2716" s="56"/>
      <c r="T2716" s="56"/>
      <c r="U2716" s="56"/>
      <c r="V2716" s="39"/>
    </row>
    <row r="2717" spans="1:22">
      <c r="A2717" s="62">
        <v>45763</v>
      </c>
      <c r="B2717" s="69">
        <v>1589.03</v>
      </c>
      <c r="C2717" s="69">
        <v>1610.78</v>
      </c>
      <c r="D2717" s="69">
        <v>1540.03</v>
      </c>
      <c r="E2717" s="69">
        <v>1578.11</v>
      </c>
      <c r="F2717" s="69">
        <v>1578.11</v>
      </c>
      <c r="G2717" s="64">
        <v>15339621551</v>
      </c>
      <c r="P2717" s="62"/>
      <c r="Q2717" s="69"/>
      <c r="R2717" s="69"/>
      <c r="S2717" s="69"/>
      <c r="T2717" s="69"/>
      <c r="U2717" s="69"/>
      <c r="V2717" s="64"/>
    </row>
    <row r="2718" spans="1:22">
      <c r="A2718" s="37">
        <v>45764</v>
      </c>
      <c r="B2718" s="56">
        <v>1578.01</v>
      </c>
      <c r="C2718" s="56">
        <v>1615.31</v>
      </c>
      <c r="D2718" s="56">
        <v>1564.2</v>
      </c>
      <c r="E2718" s="56">
        <v>1582.55</v>
      </c>
      <c r="F2718" s="56">
        <v>1582.55</v>
      </c>
      <c r="G2718" s="39">
        <v>11312160796</v>
      </c>
      <c r="P2718" s="37"/>
      <c r="Q2718" s="56"/>
      <c r="R2718" s="56"/>
      <c r="S2718" s="56"/>
      <c r="T2718" s="56"/>
      <c r="U2718" s="56"/>
      <c r="V2718" s="39"/>
    </row>
    <row r="2719" spans="1:22">
      <c r="A2719" s="62">
        <v>45765</v>
      </c>
      <c r="B2719" s="69">
        <v>1582.4</v>
      </c>
      <c r="C2719" s="69">
        <v>1599.42</v>
      </c>
      <c r="D2719" s="69">
        <v>1573.9</v>
      </c>
      <c r="E2719" s="69">
        <v>1588.92</v>
      </c>
      <c r="F2719" s="69">
        <v>1588.92</v>
      </c>
      <c r="G2719" s="64">
        <v>7123507323</v>
      </c>
      <c r="P2719" s="62"/>
      <c r="Q2719" s="69"/>
      <c r="R2719" s="69"/>
      <c r="S2719" s="69"/>
      <c r="T2719" s="69"/>
      <c r="U2719" s="69"/>
      <c r="V2719" s="64"/>
    </row>
    <row r="2720" spans="1:22">
      <c r="A2720" s="37">
        <v>45766</v>
      </c>
      <c r="B2720" s="56">
        <v>1588.97</v>
      </c>
      <c r="C2720" s="56">
        <v>1629.05</v>
      </c>
      <c r="D2720" s="56">
        <v>1585.47</v>
      </c>
      <c r="E2720" s="56">
        <v>1612.92</v>
      </c>
      <c r="F2720" s="56">
        <v>1612.92</v>
      </c>
      <c r="G2720" s="39">
        <v>7168138700</v>
      </c>
      <c r="P2720" s="37"/>
      <c r="Q2720" s="56"/>
      <c r="R2720" s="56"/>
      <c r="S2720" s="56"/>
      <c r="T2720" s="56"/>
      <c r="U2720" s="56"/>
      <c r="V2720" s="39"/>
    </row>
    <row r="2721" spans="1:22">
      <c r="A2721" s="62">
        <v>45767</v>
      </c>
      <c r="B2721" s="69">
        <v>1612.97</v>
      </c>
      <c r="C2721" s="69">
        <v>1618.44</v>
      </c>
      <c r="D2721" s="69">
        <v>1566.69</v>
      </c>
      <c r="E2721" s="69">
        <v>1587.51</v>
      </c>
      <c r="F2721" s="69">
        <v>1587.51</v>
      </c>
      <c r="G2721" s="64">
        <v>7642784469</v>
      </c>
      <c r="P2721" s="62"/>
      <c r="Q2721" s="69"/>
      <c r="R2721" s="69"/>
      <c r="S2721" s="69"/>
      <c r="T2721" s="69"/>
      <c r="U2721" s="69"/>
      <c r="V2721" s="64"/>
    </row>
    <row r="2722" spans="1:22">
      <c r="A2722" s="37">
        <v>45768</v>
      </c>
      <c r="B2722" s="56">
        <v>1587.46</v>
      </c>
      <c r="C2722" s="56">
        <v>1656.12</v>
      </c>
      <c r="D2722" s="56">
        <v>1566.15</v>
      </c>
      <c r="E2722" s="56">
        <v>1579.73</v>
      </c>
      <c r="F2722" s="56">
        <v>1579.73</v>
      </c>
      <c r="G2722" s="39">
        <v>15403785611</v>
      </c>
      <c r="P2722" s="37"/>
      <c r="Q2722" s="56"/>
      <c r="R2722" s="56"/>
      <c r="S2722" s="56"/>
      <c r="T2722" s="56"/>
      <c r="U2722" s="56"/>
      <c r="V2722" s="39"/>
    </row>
    <row r="2723" spans="1:22">
      <c r="A2723" s="62">
        <v>45769</v>
      </c>
      <c r="B2723" s="69">
        <v>1579.82</v>
      </c>
      <c r="C2723" s="69">
        <v>1773.64</v>
      </c>
      <c r="D2723" s="69">
        <v>1542</v>
      </c>
      <c r="E2723" s="69">
        <v>1757.33</v>
      </c>
      <c r="F2723" s="69">
        <v>1757.33</v>
      </c>
      <c r="G2723" s="64">
        <v>23747917555</v>
      </c>
      <c r="P2723" s="62"/>
      <c r="Q2723" s="69"/>
      <c r="R2723" s="69"/>
      <c r="S2723" s="69"/>
      <c r="T2723" s="69"/>
      <c r="U2723" s="69"/>
      <c r="V2723" s="64"/>
    </row>
    <row r="2724" spans="1:22">
      <c r="A2724" s="37">
        <v>45770</v>
      </c>
      <c r="B2724" s="56">
        <v>1757.2</v>
      </c>
      <c r="C2724" s="56">
        <v>1829.71</v>
      </c>
      <c r="D2724" s="56">
        <v>1746.92</v>
      </c>
      <c r="E2724" s="56">
        <v>1796.1</v>
      </c>
      <c r="F2724" s="56">
        <v>1796.1</v>
      </c>
      <c r="G2724" s="39">
        <v>22904644756</v>
      </c>
      <c r="P2724" s="37"/>
      <c r="Q2724" s="56"/>
      <c r="R2724" s="56"/>
      <c r="S2724" s="56"/>
      <c r="T2724" s="56"/>
      <c r="U2724" s="56"/>
      <c r="V2724" s="39"/>
    </row>
    <row r="2725" spans="1:22">
      <c r="A2725" s="62">
        <v>45771</v>
      </c>
      <c r="B2725" s="69">
        <v>1796.07</v>
      </c>
      <c r="C2725" s="69">
        <v>1799.91</v>
      </c>
      <c r="D2725" s="69">
        <v>1728.37</v>
      </c>
      <c r="E2725" s="69">
        <v>1772.99</v>
      </c>
      <c r="F2725" s="69">
        <v>1772.99</v>
      </c>
      <c r="G2725" s="64">
        <v>15757076480</v>
      </c>
      <c r="P2725" s="62"/>
      <c r="Q2725" s="69"/>
      <c r="R2725" s="69"/>
      <c r="S2725" s="69"/>
      <c r="T2725" s="69"/>
      <c r="U2725" s="69"/>
      <c r="V2725" s="64"/>
    </row>
    <row r="2726" spans="1:22">
      <c r="P2726" s="37"/>
      <c r="Q2726" s="56"/>
      <c r="R2726" s="56"/>
      <c r="S2726" s="56"/>
      <c r="T2726" s="56"/>
      <c r="U2726" s="56"/>
      <c r="V2726" s="39"/>
    </row>
    <row r="2727" spans="1:22">
      <c r="P2727" s="62"/>
      <c r="Q2727" s="69"/>
      <c r="R2727" s="69"/>
      <c r="S2727" s="69"/>
      <c r="T2727" s="69"/>
      <c r="U2727" s="69"/>
      <c r="V2727" s="64"/>
    </row>
    <row r="2728" spans="1:22">
      <c r="P2728" s="37"/>
      <c r="Q2728" s="56"/>
      <c r="R2728" s="56"/>
      <c r="S2728" s="56"/>
      <c r="T2728" s="56"/>
      <c r="U2728" s="56"/>
      <c r="V2728" s="39"/>
    </row>
    <row r="2729" spans="1:22">
      <c r="P2729" s="62"/>
      <c r="Q2729" s="69"/>
      <c r="R2729" s="69"/>
      <c r="S2729" s="69"/>
      <c r="T2729" s="69"/>
      <c r="U2729" s="69"/>
      <c r="V2729" s="64"/>
    </row>
    <row r="2730" spans="1:22">
      <c r="P2730" s="37"/>
      <c r="Q2730" s="56"/>
      <c r="R2730" s="56"/>
      <c r="S2730" s="56"/>
      <c r="T2730" s="56"/>
      <c r="U2730" s="56"/>
      <c r="V2730" s="39"/>
    </row>
    <row r="2731" spans="1:22">
      <c r="P2731" s="62"/>
      <c r="Q2731" s="69"/>
      <c r="R2731" s="69"/>
      <c r="S2731" s="69"/>
      <c r="T2731" s="69"/>
      <c r="U2731" s="69"/>
      <c r="V2731" s="64"/>
    </row>
    <row r="2732" spans="1:22">
      <c r="P2732" s="37"/>
      <c r="Q2732" s="56"/>
      <c r="R2732" s="56"/>
      <c r="S2732" s="56"/>
      <c r="T2732" s="56"/>
      <c r="U2732" s="56"/>
      <c r="V2732" s="39"/>
    </row>
    <row r="2733" spans="1:22">
      <c r="P2733" s="62"/>
      <c r="Q2733" s="69"/>
      <c r="R2733" s="69"/>
      <c r="S2733" s="69"/>
      <c r="T2733" s="69"/>
      <c r="U2733" s="69"/>
      <c r="V2733" s="64"/>
    </row>
    <row r="2734" spans="1:22">
      <c r="P2734" s="37"/>
      <c r="Q2734" s="56"/>
      <c r="R2734" s="56"/>
      <c r="S2734" s="56"/>
      <c r="T2734" s="56"/>
      <c r="U2734" s="56"/>
      <c r="V2734" s="39"/>
    </row>
    <row r="2735" spans="1:22">
      <c r="P2735" s="62"/>
      <c r="Q2735" s="69"/>
      <c r="R2735" s="69"/>
      <c r="S2735" s="69"/>
      <c r="T2735" s="69"/>
      <c r="U2735" s="69"/>
      <c r="V2735" s="64"/>
    </row>
    <row r="2736" spans="1:22">
      <c r="P2736" s="37"/>
      <c r="Q2736" s="56"/>
      <c r="R2736" s="56"/>
      <c r="S2736" s="56"/>
      <c r="T2736" s="56"/>
      <c r="U2736" s="56"/>
      <c r="V2736" s="39"/>
    </row>
    <row r="2737" spans="16:22">
      <c r="P2737" s="62"/>
      <c r="Q2737" s="69"/>
      <c r="R2737" s="69"/>
      <c r="S2737" s="69"/>
      <c r="T2737" s="69"/>
      <c r="U2737" s="69"/>
      <c r="V2737" s="64"/>
    </row>
    <row r="2738" spans="16:22">
      <c r="P2738" s="68"/>
      <c r="Q2738" s="78"/>
      <c r="R2738" s="78"/>
      <c r="S2738" s="78"/>
      <c r="T2738" s="78"/>
      <c r="U2738" s="78"/>
      <c r="V2738" s="78"/>
    </row>
    <row r="2739" spans="16:22">
      <c r="P2739" s="34"/>
      <c r="Q2739" s="34"/>
      <c r="R2739" s="34"/>
      <c r="S2739" s="34"/>
      <c r="T2739" s="34"/>
      <c r="U2739" s="34"/>
      <c r="V2739" s="34"/>
    </row>
  </sheetData>
  <sortState xmlns:xlrd2="http://schemas.microsoft.com/office/spreadsheetml/2017/richdata2" ref="P2621:V2739">
    <sortCondition ref="P2621:P273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A4BC2-195B-49B7-9704-73F75B529129}">
  <sheetPr codeName="Sheet13"/>
  <dimension ref="A1:G303"/>
  <sheetViews>
    <sheetView topLeftCell="A274" workbookViewId="0">
      <selection activeCell="F301" sqref="F301"/>
    </sheetView>
  </sheetViews>
  <sheetFormatPr defaultRowHeight="15"/>
  <cols>
    <col min="1" max="1" width="11.85546875" customWidth="1"/>
    <col min="7" max="7" width="11" customWidth="1"/>
  </cols>
  <sheetData>
    <row r="1" spans="1:7" ht="28.5">
      <c r="A1" s="49" t="s">
        <v>53</v>
      </c>
    </row>
    <row r="2" spans="1:7">
      <c r="A2" s="50" t="s">
        <v>54</v>
      </c>
    </row>
    <row r="3" spans="1:7">
      <c r="A3" s="51" t="s">
        <v>13</v>
      </c>
      <c r="B3" s="52" t="s">
        <v>7</v>
      </c>
      <c r="C3" s="52" t="s">
        <v>8</v>
      </c>
      <c r="D3" s="52" t="s">
        <v>9</v>
      </c>
      <c r="E3" s="52" t="s">
        <v>55</v>
      </c>
      <c r="F3" s="52" t="s">
        <v>56</v>
      </c>
      <c r="G3" s="52" t="s">
        <v>11</v>
      </c>
    </row>
    <row r="4" spans="1:7">
      <c r="A4" s="53">
        <v>45559</v>
      </c>
      <c r="B4" s="54">
        <v>5.94</v>
      </c>
      <c r="C4" s="54">
        <v>6.05</v>
      </c>
      <c r="D4" s="54">
        <v>5.74</v>
      </c>
      <c r="E4" s="54">
        <v>6.01</v>
      </c>
      <c r="F4" s="54">
        <v>6.01</v>
      </c>
      <c r="G4" s="55">
        <v>2750738</v>
      </c>
    </row>
    <row r="5" spans="1:7">
      <c r="A5" s="53">
        <v>45558</v>
      </c>
      <c r="B5" s="54">
        <v>6.01</v>
      </c>
      <c r="C5" s="54">
        <v>6.25</v>
      </c>
      <c r="D5" s="54">
        <v>5.93</v>
      </c>
      <c r="E5" s="54">
        <v>6.12</v>
      </c>
      <c r="F5" s="54">
        <v>6.12</v>
      </c>
      <c r="G5" s="55">
        <v>2296500</v>
      </c>
    </row>
    <row r="6" spans="1:7">
      <c r="A6" s="53">
        <v>45555</v>
      </c>
      <c r="B6" s="54">
        <v>5.53</v>
      </c>
      <c r="C6" s="54">
        <v>5.68</v>
      </c>
      <c r="D6" s="54">
        <v>5.44</v>
      </c>
      <c r="E6" s="54">
        <v>5.55</v>
      </c>
      <c r="F6" s="54">
        <v>5.55</v>
      </c>
      <c r="G6" s="55">
        <v>2475000</v>
      </c>
    </row>
    <row r="7" spans="1:7">
      <c r="A7" s="53">
        <v>45554</v>
      </c>
      <c r="B7" s="54">
        <v>5.16</v>
      </c>
      <c r="C7" s="54">
        <v>5.35</v>
      </c>
      <c r="D7" s="54">
        <v>5.04</v>
      </c>
      <c r="E7" s="54">
        <v>5.22</v>
      </c>
      <c r="F7" s="54">
        <v>5.22</v>
      </c>
      <c r="G7" s="55">
        <v>2898700</v>
      </c>
    </row>
    <row r="8" spans="1:7">
      <c r="A8" s="53">
        <v>45553</v>
      </c>
      <c r="B8" s="54">
        <v>4.6100000000000003</v>
      </c>
      <c r="C8" s="54">
        <v>4.83</v>
      </c>
      <c r="D8" s="54">
        <v>4.51</v>
      </c>
      <c r="E8" s="54">
        <v>4.62</v>
      </c>
      <c r="F8" s="54">
        <v>4.62</v>
      </c>
      <c r="G8" s="55">
        <v>2663300</v>
      </c>
    </row>
    <row r="9" spans="1:7">
      <c r="A9" s="53">
        <v>45552</v>
      </c>
      <c r="B9" s="54">
        <v>4.66</v>
      </c>
      <c r="C9" s="54">
        <v>4.95</v>
      </c>
      <c r="D9" s="54">
        <v>4.59</v>
      </c>
      <c r="E9" s="54">
        <v>4.78</v>
      </c>
      <c r="F9" s="54">
        <v>4.78</v>
      </c>
      <c r="G9" s="55">
        <v>2184000</v>
      </c>
    </row>
    <row r="10" spans="1:7">
      <c r="A10" s="53">
        <v>45551</v>
      </c>
      <c r="B10" s="54">
        <v>4.6100000000000003</v>
      </c>
      <c r="C10" s="54">
        <v>4.63</v>
      </c>
      <c r="D10" s="54">
        <v>4.45</v>
      </c>
      <c r="E10" s="54">
        <v>4.54</v>
      </c>
      <c r="F10" s="54">
        <v>4.54</v>
      </c>
      <c r="G10" s="55">
        <v>2883900</v>
      </c>
    </row>
    <row r="11" spans="1:7">
      <c r="A11" s="53">
        <v>45548</v>
      </c>
      <c r="B11" s="54">
        <v>4.8</v>
      </c>
      <c r="C11" s="54">
        <v>5.14</v>
      </c>
      <c r="D11" s="54">
        <v>4.78</v>
      </c>
      <c r="E11" s="54">
        <v>5.12</v>
      </c>
      <c r="F11" s="54">
        <v>5.12</v>
      </c>
      <c r="G11" s="55">
        <v>2512500</v>
      </c>
    </row>
    <row r="12" spans="1:7">
      <c r="A12" s="53">
        <v>45547</v>
      </c>
      <c r="B12" s="54">
        <v>4.8</v>
      </c>
      <c r="C12" s="54">
        <v>4.88</v>
      </c>
      <c r="D12" s="54">
        <v>4.6500000000000004</v>
      </c>
      <c r="E12" s="54">
        <v>4.8600000000000003</v>
      </c>
      <c r="F12" s="54">
        <v>4.8600000000000003</v>
      </c>
      <c r="G12" s="55">
        <v>1811000</v>
      </c>
    </row>
    <row r="13" spans="1:7">
      <c r="A13" s="53">
        <v>45546</v>
      </c>
      <c r="B13" s="54">
        <v>4.74</v>
      </c>
      <c r="C13" s="54">
        <v>4.9000000000000004</v>
      </c>
      <c r="D13" s="54">
        <v>4.5</v>
      </c>
      <c r="E13" s="54">
        <v>4.7699999999999996</v>
      </c>
      <c r="F13" s="54">
        <v>4.7699999999999996</v>
      </c>
      <c r="G13" s="55">
        <v>1925500</v>
      </c>
    </row>
    <row r="14" spans="1:7">
      <c r="A14" s="53">
        <v>45545</v>
      </c>
      <c r="B14" s="54">
        <v>4.78</v>
      </c>
      <c r="C14" s="54">
        <v>4.99</v>
      </c>
      <c r="D14" s="54">
        <v>4.68</v>
      </c>
      <c r="E14" s="54">
        <v>4.95</v>
      </c>
      <c r="F14" s="54">
        <v>4.95</v>
      </c>
      <c r="G14" s="55">
        <v>1562500</v>
      </c>
    </row>
    <row r="15" spans="1:7">
      <c r="A15" s="53">
        <v>45544</v>
      </c>
      <c r="B15" s="54">
        <v>4.67</v>
      </c>
      <c r="C15" s="54">
        <v>4.84</v>
      </c>
      <c r="D15" s="54">
        <v>4.51</v>
      </c>
      <c r="E15" s="54">
        <v>4.83</v>
      </c>
      <c r="F15" s="54">
        <v>4.83</v>
      </c>
      <c r="G15" s="55">
        <v>2019900</v>
      </c>
    </row>
    <row r="16" spans="1:7">
      <c r="A16" s="53">
        <v>45541</v>
      </c>
      <c r="B16" s="54">
        <v>5.0599999999999996</v>
      </c>
      <c r="C16" s="54">
        <v>5.07</v>
      </c>
      <c r="D16" s="54">
        <v>4.24</v>
      </c>
      <c r="E16" s="54">
        <v>4.3</v>
      </c>
      <c r="F16" s="54">
        <v>4.3</v>
      </c>
      <c r="G16" s="55">
        <v>4922800</v>
      </c>
    </row>
    <row r="17" spans="1:7">
      <c r="A17" s="53">
        <v>45540</v>
      </c>
      <c r="B17" s="54">
        <v>5.0599999999999996</v>
      </c>
      <c r="C17" s="54">
        <v>5.12</v>
      </c>
      <c r="D17" s="54">
        <v>4.84</v>
      </c>
      <c r="E17" s="54">
        <v>4.91</v>
      </c>
      <c r="F17" s="54">
        <v>4.91</v>
      </c>
      <c r="G17" s="55">
        <v>2224100</v>
      </c>
    </row>
    <row r="18" spans="1:7">
      <c r="A18" s="53">
        <v>45539</v>
      </c>
      <c r="B18" s="54">
        <v>5.07</v>
      </c>
      <c r="C18" s="54">
        <v>5.47</v>
      </c>
      <c r="D18" s="54">
        <v>5.03</v>
      </c>
      <c r="E18" s="54">
        <v>5.32</v>
      </c>
      <c r="F18" s="54">
        <v>5.32</v>
      </c>
      <c r="G18" s="55">
        <v>2915100</v>
      </c>
    </row>
    <row r="19" spans="1:7">
      <c r="A19" s="53">
        <v>45538</v>
      </c>
      <c r="B19" s="54">
        <v>5.57</v>
      </c>
      <c r="C19" s="54">
        <v>5.57</v>
      </c>
      <c r="D19" s="54">
        <v>5.22</v>
      </c>
      <c r="E19" s="54">
        <v>5.26</v>
      </c>
      <c r="F19" s="54">
        <v>5.26</v>
      </c>
      <c r="G19" s="55">
        <v>2150700</v>
      </c>
    </row>
    <row r="20" spans="1:7">
      <c r="A20" s="53">
        <v>45534</v>
      </c>
      <c r="B20" s="54">
        <v>5.74</v>
      </c>
      <c r="C20" s="54">
        <v>5.74</v>
      </c>
      <c r="D20" s="54">
        <v>5.21</v>
      </c>
      <c r="E20" s="54">
        <v>5.56</v>
      </c>
      <c r="F20" s="54">
        <v>5.56</v>
      </c>
      <c r="G20" s="55">
        <v>3204800</v>
      </c>
    </row>
    <row r="21" spans="1:7">
      <c r="A21" s="53">
        <v>45533</v>
      </c>
      <c r="B21" s="54">
        <v>5.82</v>
      </c>
      <c r="C21" s="54">
        <v>5.96</v>
      </c>
      <c r="D21" s="54">
        <v>5.59</v>
      </c>
      <c r="E21" s="54">
        <v>5.68</v>
      </c>
      <c r="F21" s="54">
        <v>5.68</v>
      </c>
      <c r="G21" s="55">
        <v>1538100</v>
      </c>
    </row>
    <row r="22" spans="1:7">
      <c r="A22" s="53">
        <v>45532</v>
      </c>
      <c r="B22" s="54">
        <v>5.65</v>
      </c>
      <c r="C22" s="54">
        <v>5.76</v>
      </c>
      <c r="D22" s="54">
        <v>5.34</v>
      </c>
      <c r="E22" s="54">
        <v>5.57</v>
      </c>
      <c r="F22" s="54">
        <v>5.57</v>
      </c>
      <c r="G22" s="55">
        <v>3080900</v>
      </c>
    </row>
    <row r="23" spans="1:7">
      <c r="A23" s="53">
        <v>45531</v>
      </c>
      <c r="B23" s="54">
        <v>6.14</v>
      </c>
      <c r="C23" s="54">
        <v>6.14</v>
      </c>
      <c r="D23" s="54">
        <v>5.83</v>
      </c>
      <c r="E23" s="54">
        <v>5.95</v>
      </c>
      <c r="F23" s="54">
        <v>5.94</v>
      </c>
      <c r="G23" s="55">
        <v>4248800</v>
      </c>
    </row>
    <row r="24" spans="1:7">
      <c r="A24" s="53">
        <v>45530</v>
      </c>
      <c r="B24" s="54">
        <v>6.67</v>
      </c>
      <c r="C24" s="54">
        <v>6.69</v>
      </c>
      <c r="D24" s="54">
        <v>6.39</v>
      </c>
      <c r="E24" s="54">
        <v>6.41</v>
      </c>
      <c r="F24" s="54">
        <v>6.4</v>
      </c>
      <c r="G24" s="55">
        <v>1924200</v>
      </c>
    </row>
    <row r="25" spans="1:7">
      <c r="A25" s="53">
        <v>45527</v>
      </c>
      <c r="B25" s="54">
        <v>6.35</v>
      </c>
      <c r="C25" s="54">
        <v>6.8</v>
      </c>
      <c r="D25" s="54">
        <v>6.22</v>
      </c>
      <c r="E25" s="54">
        <v>6.78</v>
      </c>
      <c r="F25" s="54">
        <v>6.77</v>
      </c>
      <c r="G25" s="55">
        <v>2686400</v>
      </c>
    </row>
    <row r="26" spans="1:7">
      <c r="A26" s="53">
        <v>45526</v>
      </c>
      <c r="B26" s="54">
        <v>6.21</v>
      </c>
      <c r="C26" s="54">
        <v>6.21</v>
      </c>
      <c r="D26" s="54">
        <v>6.01</v>
      </c>
      <c r="E26" s="54">
        <v>6.09</v>
      </c>
      <c r="F26" s="54">
        <v>6.08</v>
      </c>
      <c r="G26" s="55">
        <v>1277500</v>
      </c>
    </row>
    <row r="27" spans="1:7">
      <c r="A27" s="53">
        <v>45525</v>
      </c>
      <c r="B27" s="54">
        <v>5.99</v>
      </c>
      <c r="C27" s="54">
        <v>6.32</v>
      </c>
      <c r="D27" s="54">
        <v>5.78</v>
      </c>
      <c r="E27" s="54">
        <v>6.3</v>
      </c>
      <c r="F27" s="54">
        <v>6.29</v>
      </c>
      <c r="G27" s="55">
        <v>2572500</v>
      </c>
    </row>
    <row r="28" spans="1:7">
      <c r="A28" s="53">
        <v>45524</v>
      </c>
      <c r="B28" s="54">
        <v>6.28</v>
      </c>
      <c r="C28" s="54">
        <v>6.32</v>
      </c>
      <c r="D28" s="54">
        <v>5.86</v>
      </c>
      <c r="E28" s="54">
        <v>6.08</v>
      </c>
      <c r="F28" s="54">
        <v>6.07</v>
      </c>
      <c r="G28" s="55">
        <v>1784700</v>
      </c>
    </row>
    <row r="29" spans="1:7">
      <c r="A29" s="53">
        <v>45523</v>
      </c>
      <c r="B29" s="54">
        <v>6.07</v>
      </c>
      <c r="C29" s="54">
        <v>6.22</v>
      </c>
      <c r="D29" s="54">
        <v>5.91</v>
      </c>
      <c r="E29" s="54">
        <v>6.12</v>
      </c>
      <c r="F29" s="54">
        <v>6.11</v>
      </c>
      <c r="G29" s="55">
        <v>1492400</v>
      </c>
    </row>
    <row r="30" spans="1:7">
      <c r="A30" s="53">
        <v>45520</v>
      </c>
      <c r="B30" s="54">
        <v>6.15</v>
      </c>
      <c r="C30" s="54">
        <v>6.24</v>
      </c>
      <c r="D30" s="54">
        <v>5.88</v>
      </c>
      <c r="E30" s="54">
        <v>6.22</v>
      </c>
      <c r="F30" s="54">
        <v>6.21</v>
      </c>
      <c r="G30" s="55">
        <v>2080000</v>
      </c>
    </row>
    <row r="31" spans="1:7">
      <c r="A31" s="53">
        <v>45519</v>
      </c>
      <c r="B31" s="54">
        <v>6.4</v>
      </c>
      <c r="C31" s="54">
        <v>6.46</v>
      </c>
      <c r="D31" s="54">
        <v>5.76</v>
      </c>
      <c r="E31" s="54">
        <v>5.83</v>
      </c>
      <c r="F31" s="54">
        <v>5.83</v>
      </c>
      <c r="G31" s="55">
        <v>3605800</v>
      </c>
    </row>
    <row r="32" spans="1:7">
      <c r="A32" s="53">
        <v>45518</v>
      </c>
      <c r="B32" s="54">
        <v>6.68</v>
      </c>
      <c r="C32" s="54">
        <v>6.72</v>
      </c>
      <c r="D32" s="54">
        <v>6.25</v>
      </c>
      <c r="E32" s="54">
        <v>6.45</v>
      </c>
      <c r="F32" s="54">
        <v>6.44</v>
      </c>
      <c r="G32" s="55">
        <v>2152300</v>
      </c>
    </row>
    <row r="33" spans="1:7">
      <c r="A33" s="53">
        <v>45517</v>
      </c>
      <c r="B33" s="54">
        <v>6.31</v>
      </c>
      <c r="C33" s="54">
        <v>6.74</v>
      </c>
      <c r="D33" s="54">
        <v>6.25</v>
      </c>
      <c r="E33" s="54">
        <v>6.64</v>
      </c>
      <c r="F33" s="54">
        <v>6.63</v>
      </c>
      <c r="G33" s="55">
        <v>2800800</v>
      </c>
    </row>
    <row r="34" spans="1:7">
      <c r="A34" s="53">
        <v>45516</v>
      </c>
      <c r="B34" s="54">
        <v>6.52</v>
      </c>
      <c r="C34" s="54">
        <v>6.69</v>
      </c>
      <c r="D34" s="54">
        <v>6.08</v>
      </c>
      <c r="E34" s="54">
        <v>6.42</v>
      </c>
      <c r="F34" s="54">
        <v>6.41</v>
      </c>
      <c r="G34" s="55">
        <v>2382400</v>
      </c>
    </row>
    <row r="35" spans="1:7">
      <c r="A35" s="53">
        <v>45513</v>
      </c>
      <c r="B35" s="54">
        <v>6.22</v>
      </c>
      <c r="C35" s="54">
        <v>6.41</v>
      </c>
      <c r="D35" s="54">
        <v>5.91</v>
      </c>
      <c r="E35" s="54">
        <v>6.1</v>
      </c>
      <c r="F35" s="54">
        <v>6.09</v>
      </c>
      <c r="G35" s="55">
        <v>1977600</v>
      </c>
    </row>
    <row r="36" spans="1:7">
      <c r="A36" s="53">
        <v>45512</v>
      </c>
      <c r="B36" s="54">
        <v>5.53</v>
      </c>
      <c r="C36" s="54">
        <v>6.15</v>
      </c>
      <c r="D36" s="54">
        <v>5.31</v>
      </c>
      <c r="E36" s="54">
        <v>6.04</v>
      </c>
      <c r="F36" s="54">
        <v>6.03</v>
      </c>
      <c r="G36" s="55">
        <v>3454200</v>
      </c>
    </row>
    <row r="37" spans="1:7">
      <c r="A37" s="53">
        <v>45511</v>
      </c>
      <c r="B37" s="54">
        <v>5.57</v>
      </c>
      <c r="C37" s="54">
        <v>5.68</v>
      </c>
      <c r="D37" s="54">
        <v>4.97</v>
      </c>
      <c r="E37" s="54">
        <v>5.04</v>
      </c>
      <c r="F37" s="54">
        <v>5.04</v>
      </c>
      <c r="G37" s="55">
        <v>5033900</v>
      </c>
    </row>
    <row r="38" spans="1:7">
      <c r="A38" s="53">
        <v>45510</v>
      </c>
      <c r="B38" s="54">
        <v>5.53</v>
      </c>
      <c r="C38" s="54">
        <v>5.99</v>
      </c>
      <c r="D38" s="54">
        <v>5.38</v>
      </c>
      <c r="E38" s="54">
        <v>5.71</v>
      </c>
      <c r="F38" s="54">
        <v>5.71</v>
      </c>
      <c r="G38" s="55">
        <v>3880400</v>
      </c>
    </row>
    <row r="39" spans="1:7">
      <c r="A39" s="53">
        <v>45509</v>
      </c>
      <c r="B39" s="54">
        <v>4.0999999999999996</v>
      </c>
      <c r="C39" s="54">
        <v>5.99</v>
      </c>
      <c r="D39" s="54">
        <v>4.03</v>
      </c>
      <c r="E39" s="54">
        <v>5.32</v>
      </c>
      <c r="F39" s="54">
        <v>5.32</v>
      </c>
      <c r="G39" s="55">
        <v>8457900</v>
      </c>
    </row>
    <row r="40" spans="1:7">
      <c r="A40" s="53">
        <v>45506</v>
      </c>
      <c r="B40" s="54">
        <v>9.73</v>
      </c>
      <c r="C40" s="54">
        <v>9.9600000000000009</v>
      </c>
      <c r="D40" s="54">
        <v>8.74</v>
      </c>
      <c r="E40" s="54">
        <v>8.8699999999999992</v>
      </c>
      <c r="F40" s="54">
        <v>8.86</v>
      </c>
      <c r="G40" s="55">
        <v>1592100</v>
      </c>
    </row>
    <row r="41" spans="1:7">
      <c r="A41" s="53">
        <v>45505</v>
      </c>
      <c r="B41" s="54">
        <v>9.98</v>
      </c>
      <c r="C41" s="54">
        <v>10.09</v>
      </c>
      <c r="D41" s="54">
        <v>9.31</v>
      </c>
      <c r="E41" s="54">
        <v>9.67</v>
      </c>
      <c r="F41" s="54">
        <v>9.66</v>
      </c>
      <c r="G41" s="55">
        <v>1787900</v>
      </c>
    </row>
    <row r="42" spans="1:7">
      <c r="A42" s="53">
        <v>45504</v>
      </c>
      <c r="B42" s="54">
        <v>10.99</v>
      </c>
      <c r="C42" s="54">
        <v>11.1</v>
      </c>
      <c r="D42" s="54">
        <v>10.42</v>
      </c>
      <c r="E42" s="54">
        <v>10.58</v>
      </c>
      <c r="F42" s="54">
        <v>10.57</v>
      </c>
      <c r="G42" s="55">
        <v>1601100</v>
      </c>
    </row>
    <row r="43" spans="1:7">
      <c r="A43" s="53">
        <v>45503</v>
      </c>
      <c r="B43" s="54">
        <v>11.11</v>
      </c>
      <c r="C43" s="54">
        <v>11.17</v>
      </c>
      <c r="D43" s="54">
        <v>10.51</v>
      </c>
      <c r="E43" s="54">
        <v>10.59</v>
      </c>
      <c r="F43" s="54">
        <v>10.58</v>
      </c>
      <c r="G43" s="55">
        <v>1970500</v>
      </c>
    </row>
    <row r="44" spans="1:7">
      <c r="A44" s="53">
        <v>45502</v>
      </c>
      <c r="B44" s="54">
        <v>11.25</v>
      </c>
      <c r="C44" s="54">
        <v>11.25</v>
      </c>
      <c r="D44" s="54">
        <v>10.5</v>
      </c>
      <c r="E44" s="54">
        <v>10.86</v>
      </c>
      <c r="F44" s="54">
        <v>10.85</v>
      </c>
      <c r="G44" s="55">
        <v>1653700</v>
      </c>
    </row>
    <row r="45" spans="1:7">
      <c r="A45" s="53">
        <v>45499</v>
      </c>
      <c r="B45" s="54">
        <v>10.41</v>
      </c>
      <c r="C45" s="54">
        <v>10.72</v>
      </c>
      <c r="D45" s="54">
        <v>10.28</v>
      </c>
      <c r="E45" s="54">
        <v>10.66</v>
      </c>
      <c r="F45" s="54">
        <v>10.65</v>
      </c>
      <c r="G45" s="55">
        <v>1249100</v>
      </c>
    </row>
    <row r="46" spans="1:7">
      <c r="A46" s="53">
        <v>45498</v>
      </c>
      <c r="B46" s="54">
        <v>9.8800000000000008</v>
      </c>
      <c r="C46" s="54">
        <v>10.039999999999999</v>
      </c>
      <c r="D46" s="54">
        <v>9.51</v>
      </c>
      <c r="E46" s="54">
        <v>9.73</v>
      </c>
      <c r="F46" s="54">
        <v>9.7200000000000006</v>
      </c>
      <c r="G46" s="55">
        <v>2874600</v>
      </c>
    </row>
    <row r="47" spans="1:7">
      <c r="A47" s="53">
        <v>45497</v>
      </c>
      <c r="B47" s="54">
        <v>12.06</v>
      </c>
      <c r="C47" s="54">
        <v>12.08</v>
      </c>
      <c r="D47" s="54">
        <v>11.3</v>
      </c>
      <c r="E47" s="54">
        <v>11.32</v>
      </c>
      <c r="F47" s="54">
        <v>11.32</v>
      </c>
      <c r="G47" s="55">
        <v>1857700</v>
      </c>
    </row>
    <row r="48" spans="1:7">
      <c r="A48" s="53">
        <v>45496</v>
      </c>
      <c r="B48" s="54">
        <v>12.29</v>
      </c>
      <c r="C48" s="54">
        <v>12.35</v>
      </c>
      <c r="D48" s="54">
        <v>11.53</v>
      </c>
      <c r="E48" s="54">
        <v>12.01</v>
      </c>
      <c r="F48" s="54">
        <v>11.99</v>
      </c>
      <c r="G48" s="55">
        <v>3461500</v>
      </c>
    </row>
    <row r="49" spans="1:7">
      <c r="A49" s="53">
        <v>45495</v>
      </c>
      <c r="B49" s="54">
        <v>12.29</v>
      </c>
      <c r="C49" s="54">
        <v>12.4</v>
      </c>
      <c r="D49" s="54">
        <v>11.88</v>
      </c>
      <c r="E49" s="54">
        <v>12.34</v>
      </c>
      <c r="F49" s="54">
        <v>12.32</v>
      </c>
      <c r="G49" s="55">
        <v>1687000</v>
      </c>
    </row>
    <row r="50" spans="1:7">
      <c r="A50" s="53">
        <v>45492</v>
      </c>
      <c r="B50" s="54">
        <v>11.7</v>
      </c>
      <c r="C50" s="54">
        <v>12.7</v>
      </c>
      <c r="D50" s="54">
        <v>11.69</v>
      </c>
      <c r="E50" s="54">
        <v>12.56</v>
      </c>
      <c r="F50" s="54">
        <v>12.54</v>
      </c>
      <c r="G50" s="55">
        <v>1627600</v>
      </c>
    </row>
    <row r="51" spans="1:7">
      <c r="A51" s="53">
        <v>45491</v>
      </c>
      <c r="B51" s="54">
        <v>12.26</v>
      </c>
      <c r="C51" s="54">
        <v>12.3</v>
      </c>
      <c r="D51" s="54">
        <v>11.44</v>
      </c>
      <c r="E51" s="54">
        <v>11.71</v>
      </c>
      <c r="F51" s="54">
        <v>11.69</v>
      </c>
      <c r="G51" s="55">
        <v>1584600</v>
      </c>
    </row>
    <row r="52" spans="1:7">
      <c r="A52" s="53">
        <v>45490</v>
      </c>
      <c r="B52" s="54">
        <v>12.01</v>
      </c>
      <c r="C52" s="54">
        <v>12.22</v>
      </c>
      <c r="D52" s="54">
        <v>11.48</v>
      </c>
      <c r="E52" s="54">
        <v>11.81</v>
      </c>
      <c r="F52" s="54">
        <v>11.79</v>
      </c>
      <c r="G52" s="55">
        <v>1322000</v>
      </c>
    </row>
    <row r="53" spans="1:7">
      <c r="A53" s="53">
        <v>45489</v>
      </c>
      <c r="B53" s="54">
        <v>11.8</v>
      </c>
      <c r="C53" s="54">
        <v>12.36</v>
      </c>
      <c r="D53" s="54">
        <v>11.54</v>
      </c>
      <c r="E53" s="54">
        <v>12.23</v>
      </c>
      <c r="F53" s="54">
        <v>12.21</v>
      </c>
      <c r="G53" s="55">
        <v>1867000</v>
      </c>
    </row>
    <row r="54" spans="1:7">
      <c r="A54" s="53">
        <v>45488</v>
      </c>
      <c r="B54" s="54">
        <v>11.4</v>
      </c>
      <c r="C54" s="54">
        <v>11.91</v>
      </c>
      <c r="D54" s="54">
        <v>11.28</v>
      </c>
      <c r="E54" s="54">
        <v>11.78</v>
      </c>
      <c r="F54" s="54">
        <v>11.76</v>
      </c>
      <c r="G54" s="55">
        <v>3085500</v>
      </c>
    </row>
    <row r="55" spans="1:7">
      <c r="A55" s="53">
        <v>45485</v>
      </c>
      <c r="B55" s="54">
        <v>9.7200000000000006</v>
      </c>
      <c r="C55" s="54">
        <v>10.17</v>
      </c>
      <c r="D55" s="54">
        <v>9.7200000000000006</v>
      </c>
      <c r="E55" s="54">
        <v>9.89</v>
      </c>
      <c r="F55" s="54">
        <v>9.8800000000000008</v>
      </c>
      <c r="G55" s="55">
        <v>949200</v>
      </c>
    </row>
    <row r="56" spans="1:7">
      <c r="A56" s="53">
        <v>45484</v>
      </c>
      <c r="B56" s="54">
        <v>10.3</v>
      </c>
      <c r="C56" s="54">
        <v>10.33</v>
      </c>
      <c r="D56" s="54">
        <v>9.75</v>
      </c>
      <c r="E56" s="54">
        <v>9.83</v>
      </c>
      <c r="F56" s="54">
        <v>9.82</v>
      </c>
      <c r="G56" s="55">
        <v>1282000</v>
      </c>
    </row>
    <row r="57" spans="1:7">
      <c r="A57" s="53">
        <v>45483</v>
      </c>
      <c r="B57" s="54">
        <v>9.82</v>
      </c>
      <c r="C57" s="54">
        <v>10.11</v>
      </c>
      <c r="D57" s="54">
        <v>9.7200000000000006</v>
      </c>
      <c r="E57" s="54">
        <v>9.85</v>
      </c>
      <c r="F57" s="54">
        <v>9.84</v>
      </c>
      <c r="G57" s="55">
        <v>1287200</v>
      </c>
    </row>
    <row r="58" spans="1:7">
      <c r="A58" s="53">
        <v>45482</v>
      </c>
      <c r="B58" s="54">
        <v>9.58</v>
      </c>
      <c r="C58" s="54">
        <v>9.84</v>
      </c>
      <c r="D58" s="54">
        <v>9.4</v>
      </c>
      <c r="E58" s="54">
        <v>9.59</v>
      </c>
      <c r="F58" s="54">
        <v>9.58</v>
      </c>
      <c r="G58" s="55">
        <v>859300</v>
      </c>
    </row>
    <row r="59" spans="1:7">
      <c r="A59" s="53">
        <v>45481</v>
      </c>
      <c r="B59" s="54">
        <v>9.48</v>
      </c>
      <c r="C59" s="54">
        <v>9.49</v>
      </c>
      <c r="D59" s="54">
        <v>8.5500000000000007</v>
      </c>
      <c r="E59" s="54">
        <v>9.1999999999999993</v>
      </c>
      <c r="F59" s="54">
        <v>9.19</v>
      </c>
      <c r="G59" s="55">
        <v>1240300</v>
      </c>
    </row>
    <row r="60" spans="1:7">
      <c r="A60" s="53">
        <v>45478</v>
      </c>
      <c r="B60" s="54">
        <v>8.98</v>
      </c>
      <c r="C60" s="54">
        <v>9.2100000000000009</v>
      </c>
      <c r="D60" s="54">
        <v>8.75</v>
      </c>
      <c r="E60" s="54">
        <v>9.1199999999999992</v>
      </c>
      <c r="F60" s="54">
        <v>9.11</v>
      </c>
      <c r="G60" s="55">
        <v>2369300</v>
      </c>
    </row>
    <row r="61" spans="1:7">
      <c r="A61" s="53">
        <v>45476</v>
      </c>
      <c r="B61" s="54">
        <v>11.22</v>
      </c>
      <c r="C61" s="54">
        <v>11.5</v>
      </c>
      <c r="D61" s="54">
        <v>11.13</v>
      </c>
      <c r="E61" s="54">
        <v>11.28</v>
      </c>
      <c r="F61" s="54">
        <v>11.26</v>
      </c>
      <c r="G61" s="55">
        <v>742800</v>
      </c>
    </row>
    <row r="62" spans="1:7">
      <c r="A62" s="53">
        <v>45475</v>
      </c>
      <c r="B62" s="54">
        <v>12.3</v>
      </c>
      <c r="C62" s="54">
        <v>12.32</v>
      </c>
      <c r="D62" s="54">
        <v>11.88</v>
      </c>
      <c r="E62" s="54">
        <v>12.01</v>
      </c>
      <c r="F62" s="54">
        <v>11.99</v>
      </c>
      <c r="G62" s="55">
        <v>557900</v>
      </c>
    </row>
    <row r="63" spans="1:7">
      <c r="A63" s="53">
        <v>45474</v>
      </c>
      <c r="B63" s="54">
        <v>12.44</v>
      </c>
      <c r="C63" s="54">
        <v>12.65</v>
      </c>
      <c r="D63" s="54">
        <v>12.28</v>
      </c>
      <c r="E63" s="54">
        <v>12.43</v>
      </c>
      <c r="F63" s="54">
        <v>12.41</v>
      </c>
      <c r="G63" s="55">
        <v>728600</v>
      </c>
    </row>
    <row r="64" spans="1:7">
      <c r="A64" s="53">
        <v>45471</v>
      </c>
      <c r="B64" s="54">
        <v>12.28</v>
      </c>
      <c r="C64" s="54">
        <v>12.51</v>
      </c>
      <c r="D64" s="54">
        <v>11.67</v>
      </c>
      <c r="E64" s="54">
        <v>11.72</v>
      </c>
      <c r="F64" s="54">
        <v>11.7</v>
      </c>
      <c r="G64" s="55">
        <v>766800</v>
      </c>
    </row>
    <row r="65" spans="1:7">
      <c r="A65" s="53">
        <v>45470</v>
      </c>
      <c r="B65" s="54">
        <v>12.29</v>
      </c>
      <c r="C65" s="54">
        <v>12.52</v>
      </c>
      <c r="D65" s="54">
        <v>12.23</v>
      </c>
      <c r="E65" s="54">
        <v>12.32</v>
      </c>
      <c r="F65" s="54">
        <v>12.3</v>
      </c>
      <c r="G65" s="55">
        <v>985100</v>
      </c>
    </row>
    <row r="66" spans="1:7">
      <c r="A66" s="53">
        <v>45469</v>
      </c>
      <c r="B66" s="54">
        <v>11.82</v>
      </c>
      <c r="C66" s="54">
        <v>12.04</v>
      </c>
      <c r="D66" s="54">
        <v>11.41</v>
      </c>
      <c r="E66" s="54">
        <v>12.04</v>
      </c>
      <c r="F66" s="54">
        <v>12.02</v>
      </c>
      <c r="G66" s="55">
        <v>787400</v>
      </c>
    </row>
    <row r="67" spans="1:7">
      <c r="A67" s="53">
        <v>45468</v>
      </c>
      <c r="B67" s="54">
        <v>11.8</v>
      </c>
      <c r="C67" s="54">
        <v>12.17</v>
      </c>
      <c r="D67" s="54">
        <v>11.69</v>
      </c>
      <c r="E67" s="54">
        <v>12.07</v>
      </c>
      <c r="F67" s="54">
        <v>12.05</v>
      </c>
      <c r="G67" s="55">
        <v>893300</v>
      </c>
    </row>
    <row r="68" spans="1:7">
      <c r="A68" s="53">
        <v>45467</v>
      </c>
      <c r="B68" s="54">
        <v>11.39</v>
      </c>
      <c r="C68" s="54">
        <v>11.54</v>
      </c>
      <c r="D68" s="54">
        <v>10.87</v>
      </c>
      <c r="E68" s="54">
        <v>11.29</v>
      </c>
      <c r="F68" s="54">
        <v>11.27</v>
      </c>
      <c r="G68" s="55">
        <v>1243600</v>
      </c>
    </row>
    <row r="69" spans="1:7">
      <c r="A69" s="53">
        <v>45464</v>
      </c>
      <c r="B69" s="54">
        <v>12.59</v>
      </c>
      <c r="C69" s="54">
        <v>13.06</v>
      </c>
      <c r="D69" s="54">
        <v>12.46</v>
      </c>
      <c r="E69" s="54">
        <v>13.06</v>
      </c>
      <c r="F69" s="54">
        <v>13.04</v>
      </c>
      <c r="G69" s="55">
        <v>411700</v>
      </c>
    </row>
    <row r="70" spans="1:7">
      <c r="A70" s="53">
        <v>45463</v>
      </c>
      <c r="B70" s="54">
        <v>13.14</v>
      </c>
      <c r="C70" s="54">
        <v>13.16</v>
      </c>
      <c r="D70" s="54">
        <v>12.72</v>
      </c>
      <c r="E70" s="54">
        <v>13.08</v>
      </c>
      <c r="F70" s="54">
        <v>13.06</v>
      </c>
      <c r="G70" s="55">
        <v>540000</v>
      </c>
    </row>
    <row r="71" spans="1:7">
      <c r="A71" s="53">
        <v>45461</v>
      </c>
      <c r="B71" s="54">
        <v>12.06</v>
      </c>
      <c r="C71" s="54">
        <v>12.41</v>
      </c>
      <c r="D71" s="54">
        <v>11.9</v>
      </c>
      <c r="E71" s="54">
        <v>12.28</v>
      </c>
      <c r="F71" s="54">
        <v>12.26</v>
      </c>
      <c r="G71" s="55">
        <v>598300</v>
      </c>
    </row>
    <row r="72" spans="1:7">
      <c r="A72" s="53">
        <v>45460</v>
      </c>
      <c r="B72" s="54">
        <v>13.11</v>
      </c>
      <c r="C72" s="54">
        <v>13.44</v>
      </c>
      <c r="D72" s="54">
        <v>12.65</v>
      </c>
      <c r="E72" s="54">
        <v>13.3</v>
      </c>
      <c r="F72" s="54">
        <v>13.28</v>
      </c>
      <c r="G72" s="55">
        <v>811700</v>
      </c>
    </row>
    <row r="73" spans="1:7">
      <c r="A73" s="53">
        <v>45457</v>
      </c>
      <c r="B73" s="54">
        <v>13.08</v>
      </c>
      <c r="C73" s="54">
        <v>13.08</v>
      </c>
      <c r="D73" s="54">
        <v>11.93</v>
      </c>
      <c r="E73" s="54">
        <v>12.21</v>
      </c>
      <c r="F73" s="54">
        <v>12.19</v>
      </c>
      <c r="G73" s="55">
        <v>715400</v>
      </c>
    </row>
    <row r="74" spans="1:7">
      <c r="A74" s="53">
        <v>45456</v>
      </c>
      <c r="B74" s="54">
        <v>13.14</v>
      </c>
      <c r="C74" s="54">
        <v>13.16</v>
      </c>
      <c r="D74" s="54">
        <v>12.4</v>
      </c>
      <c r="E74" s="54">
        <v>12.8</v>
      </c>
      <c r="F74" s="54">
        <v>12.78</v>
      </c>
      <c r="G74" s="55">
        <v>562800</v>
      </c>
    </row>
    <row r="75" spans="1:7">
      <c r="A75" s="53">
        <v>45455</v>
      </c>
      <c r="B75" s="54">
        <v>13.81</v>
      </c>
      <c r="C75" s="54">
        <v>14.04</v>
      </c>
      <c r="D75" s="54">
        <v>13.01</v>
      </c>
      <c r="E75" s="54">
        <v>13.18</v>
      </c>
      <c r="F75" s="54">
        <v>13.16</v>
      </c>
      <c r="G75" s="55">
        <v>943600</v>
      </c>
    </row>
    <row r="76" spans="1:7">
      <c r="A76" s="53">
        <v>45454</v>
      </c>
      <c r="B76" s="54">
        <v>13.23</v>
      </c>
      <c r="C76" s="54">
        <v>13.23</v>
      </c>
      <c r="D76" s="54">
        <v>12.41</v>
      </c>
      <c r="E76" s="54">
        <v>12.93</v>
      </c>
      <c r="F76" s="54">
        <v>12.91</v>
      </c>
      <c r="G76" s="55">
        <v>580900</v>
      </c>
    </row>
    <row r="77" spans="1:7">
      <c r="A77" s="53">
        <v>45453</v>
      </c>
      <c r="B77" s="54">
        <v>14.35</v>
      </c>
      <c r="C77" s="54">
        <v>14.67</v>
      </c>
      <c r="D77" s="54">
        <v>14.25</v>
      </c>
      <c r="E77" s="54">
        <v>14.3</v>
      </c>
      <c r="F77" s="54">
        <v>14.28</v>
      </c>
      <c r="G77" s="55">
        <v>149000</v>
      </c>
    </row>
    <row r="78" spans="1:7">
      <c r="A78" s="53">
        <v>45450</v>
      </c>
      <c r="B78" s="54">
        <v>15.52</v>
      </c>
      <c r="C78" s="54">
        <v>15.67</v>
      </c>
      <c r="D78" s="54">
        <v>13.61</v>
      </c>
      <c r="E78" s="54">
        <v>14.49</v>
      </c>
      <c r="F78" s="54">
        <v>14.47</v>
      </c>
      <c r="G78" s="55">
        <v>842900</v>
      </c>
    </row>
    <row r="79" spans="1:7">
      <c r="A79" s="53">
        <v>45449</v>
      </c>
      <c r="B79" s="54">
        <v>15.85</v>
      </c>
      <c r="C79" s="54">
        <v>15.91</v>
      </c>
      <c r="D79" s="54">
        <v>15.34</v>
      </c>
      <c r="E79" s="54">
        <v>15.36</v>
      </c>
      <c r="F79" s="54">
        <v>15.33</v>
      </c>
      <c r="G79" s="55">
        <v>677200</v>
      </c>
    </row>
    <row r="80" spans="1:7">
      <c r="A80" s="53">
        <v>45448</v>
      </c>
      <c r="B80" s="54">
        <v>15.63</v>
      </c>
      <c r="C80" s="54">
        <v>16.16</v>
      </c>
      <c r="D80" s="54">
        <v>15.3</v>
      </c>
      <c r="E80" s="54">
        <v>16.12</v>
      </c>
      <c r="F80" s="54">
        <v>16.09</v>
      </c>
      <c r="G80" s="55">
        <v>993900</v>
      </c>
    </row>
    <row r="81" spans="1:7">
      <c r="A81" s="37">
        <v>45447</v>
      </c>
      <c r="B81" s="38">
        <v>15.28</v>
      </c>
      <c r="C81" s="38">
        <v>15.76</v>
      </c>
      <c r="D81" s="38">
        <v>15.22</v>
      </c>
      <c r="E81" s="38">
        <v>15.45</v>
      </c>
      <c r="F81" s="38">
        <v>15.38</v>
      </c>
      <c r="G81" s="39">
        <v>353200</v>
      </c>
    </row>
    <row r="82" spans="1:7">
      <c r="A82" s="37">
        <v>45448</v>
      </c>
      <c r="B82" s="38">
        <v>15.63</v>
      </c>
      <c r="C82" s="38">
        <v>16.16</v>
      </c>
      <c r="D82" s="38">
        <v>15.3</v>
      </c>
      <c r="E82" s="38">
        <v>16.12</v>
      </c>
      <c r="F82" s="38">
        <v>16.05</v>
      </c>
      <c r="G82" s="39">
        <v>993900</v>
      </c>
    </row>
    <row r="83" spans="1:7">
      <c r="A83" s="37">
        <v>45449</v>
      </c>
      <c r="B83" s="38">
        <v>15.85</v>
      </c>
      <c r="C83" s="38">
        <v>15.91</v>
      </c>
      <c r="D83" s="38">
        <v>15.34</v>
      </c>
      <c r="E83" s="38">
        <v>15.36</v>
      </c>
      <c r="F83" s="38">
        <v>15.29</v>
      </c>
      <c r="G83" s="39">
        <v>677200</v>
      </c>
    </row>
    <row r="84" spans="1:7">
      <c r="A84" s="37">
        <v>45450</v>
      </c>
      <c r="B84" s="38">
        <v>15.52</v>
      </c>
      <c r="C84" s="38">
        <v>15.67</v>
      </c>
      <c r="D84" s="38">
        <v>13.61</v>
      </c>
      <c r="E84" s="38">
        <v>14.49</v>
      </c>
      <c r="F84" s="38">
        <v>14.43</v>
      </c>
      <c r="G84" s="39">
        <v>842900</v>
      </c>
    </row>
    <row r="85" spans="1:7">
      <c r="A85" s="37">
        <v>45453</v>
      </c>
      <c r="B85" s="38">
        <v>14.35</v>
      </c>
      <c r="C85" s="38">
        <v>14.67</v>
      </c>
      <c r="D85" s="38">
        <v>14.25</v>
      </c>
      <c r="E85" s="38">
        <v>14.3</v>
      </c>
      <c r="F85" s="38">
        <v>14.24</v>
      </c>
      <c r="G85" s="39">
        <v>149000</v>
      </c>
    </row>
    <row r="86" spans="1:7">
      <c r="A86" s="37">
        <v>45454</v>
      </c>
      <c r="B86" s="38">
        <v>13.23</v>
      </c>
      <c r="C86" s="38">
        <v>13.23</v>
      </c>
      <c r="D86" s="38">
        <v>12.41</v>
      </c>
      <c r="E86" s="38">
        <v>12.93</v>
      </c>
      <c r="F86" s="38">
        <v>12.87</v>
      </c>
      <c r="G86" s="39">
        <v>580900</v>
      </c>
    </row>
    <row r="87" spans="1:7">
      <c r="A87" s="37">
        <v>45455</v>
      </c>
      <c r="B87" s="38">
        <v>13.81</v>
      </c>
      <c r="C87" s="38">
        <v>14.04</v>
      </c>
      <c r="D87" s="38">
        <v>13.01</v>
      </c>
      <c r="E87" s="38">
        <v>13.18</v>
      </c>
      <c r="F87" s="38">
        <v>13.12</v>
      </c>
      <c r="G87" s="39">
        <v>943600</v>
      </c>
    </row>
    <row r="88" spans="1:7">
      <c r="A88" s="37">
        <v>45456</v>
      </c>
      <c r="B88" s="38">
        <v>13.14</v>
      </c>
      <c r="C88" s="38">
        <v>13.16</v>
      </c>
      <c r="D88" s="38">
        <v>12.4</v>
      </c>
      <c r="E88" s="38">
        <v>12.8</v>
      </c>
      <c r="F88" s="38">
        <v>12.74</v>
      </c>
      <c r="G88" s="39">
        <v>562800</v>
      </c>
    </row>
    <row r="89" spans="1:7">
      <c r="A89" s="37">
        <v>45457</v>
      </c>
      <c r="B89" s="38">
        <v>13.08</v>
      </c>
      <c r="C89" s="38">
        <v>13.08</v>
      </c>
      <c r="D89" s="38">
        <v>11.93</v>
      </c>
      <c r="E89" s="38">
        <v>12.21</v>
      </c>
      <c r="F89" s="38">
        <v>12.16</v>
      </c>
      <c r="G89" s="39">
        <v>715400</v>
      </c>
    </row>
    <row r="90" spans="1:7">
      <c r="A90" s="37">
        <v>45460</v>
      </c>
      <c r="B90" s="38">
        <v>13.11</v>
      </c>
      <c r="C90" s="38">
        <v>13.44</v>
      </c>
      <c r="D90" s="38">
        <v>12.65</v>
      </c>
      <c r="E90" s="38">
        <v>13.3</v>
      </c>
      <c r="F90" s="38">
        <v>13.24</v>
      </c>
      <c r="G90" s="39">
        <v>811700</v>
      </c>
    </row>
    <row r="91" spans="1:7">
      <c r="A91" s="37">
        <v>45461</v>
      </c>
      <c r="B91" s="38">
        <v>12.06</v>
      </c>
      <c r="C91" s="38">
        <v>12.41</v>
      </c>
      <c r="D91" s="38">
        <v>11.9</v>
      </c>
      <c r="E91" s="38">
        <v>12.28</v>
      </c>
      <c r="F91" s="38">
        <v>12.23</v>
      </c>
      <c r="G91" s="39">
        <v>598300</v>
      </c>
    </row>
    <row r="92" spans="1:7">
      <c r="A92" s="37">
        <v>45463</v>
      </c>
      <c r="B92" s="38">
        <v>13.14</v>
      </c>
      <c r="C92" s="38">
        <v>13.16</v>
      </c>
      <c r="D92" s="38">
        <v>12.72</v>
      </c>
      <c r="E92" s="38">
        <v>13.08</v>
      </c>
      <c r="F92" s="38">
        <v>13.02</v>
      </c>
      <c r="G92" s="39">
        <v>540000</v>
      </c>
    </row>
    <row r="93" spans="1:7">
      <c r="A93" s="37">
        <v>45464</v>
      </c>
      <c r="B93" s="38">
        <v>12.59</v>
      </c>
      <c r="C93" s="38">
        <v>13.06</v>
      </c>
      <c r="D93" s="38">
        <v>12.46</v>
      </c>
      <c r="E93" s="38">
        <v>13.06</v>
      </c>
      <c r="F93" s="38">
        <v>13</v>
      </c>
      <c r="G93" s="39">
        <v>411700</v>
      </c>
    </row>
    <row r="94" spans="1:7">
      <c r="A94" s="37">
        <v>45467</v>
      </c>
      <c r="B94" s="38">
        <v>11.39</v>
      </c>
      <c r="C94" s="38">
        <v>11.54</v>
      </c>
      <c r="D94" s="38">
        <v>10.87</v>
      </c>
      <c r="E94" s="38">
        <v>11.29</v>
      </c>
      <c r="F94" s="38">
        <v>11.24</v>
      </c>
      <c r="G94" s="39">
        <v>1243600</v>
      </c>
    </row>
    <row r="95" spans="1:7">
      <c r="A95" s="37">
        <v>45468</v>
      </c>
      <c r="B95" s="38">
        <v>11.8</v>
      </c>
      <c r="C95" s="38">
        <v>12.17</v>
      </c>
      <c r="D95" s="38">
        <v>11.69</v>
      </c>
      <c r="E95" s="38">
        <v>12.07</v>
      </c>
      <c r="F95" s="38">
        <v>12.02</v>
      </c>
      <c r="G95" s="39">
        <v>893300</v>
      </c>
    </row>
    <row r="96" spans="1:7">
      <c r="A96" s="37">
        <v>45469</v>
      </c>
      <c r="B96" s="38">
        <v>11.82</v>
      </c>
      <c r="C96" s="38">
        <v>12.04</v>
      </c>
      <c r="D96" s="38">
        <v>11.41</v>
      </c>
      <c r="E96" s="38">
        <v>12.04</v>
      </c>
      <c r="F96" s="38">
        <v>11.99</v>
      </c>
      <c r="G96" s="39">
        <v>787400</v>
      </c>
    </row>
    <row r="97" spans="1:7">
      <c r="A97" s="37">
        <v>45470</v>
      </c>
      <c r="B97" s="38">
        <v>12.29</v>
      </c>
      <c r="C97" s="38">
        <v>12.52</v>
      </c>
      <c r="D97" s="38">
        <v>12.23</v>
      </c>
      <c r="E97" s="38">
        <v>12.32</v>
      </c>
      <c r="F97" s="38">
        <v>12.27</v>
      </c>
      <c r="G97" s="39">
        <v>985100</v>
      </c>
    </row>
    <row r="98" spans="1:7">
      <c r="A98" s="37">
        <v>45471</v>
      </c>
      <c r="B98" s="38">
        <v>12.28</v>
      </c>
      <c r="C98" s="38">
        <v>12.51</v>
      </c>
      <c r="D98" s="38">
        <v>11.67</v>
      </c>
      <c r="E98" s="38">
        <v>11.72</v>
      </c>
      <c r="F98" s="38">
        <v>11.67</v>
      </c>
      <c r="G98" s="39">
        <v>766800</v>
      </c>
    </row>
    <row r="99" spans="1:7">
      <c r="A99" s="37">
        <v>45474</v>
      </c>
      <c r="B99" s="38">
        <v>12.44</v>
      </c>
      <c r="C99" s="38">
        <v>12.65</v>
      </c>
      <c r="D99" s="38">
        <v>12.28</v>
      </c>
      <c r="E99" s="38">
        <v>12.43</v>
      </c>
      <c r="F99" s="38">
        <v>12.38</v>
      </c>
      <c r="G99" s="39">
        <v>728600</v>
      </c>
    </row>
    <row r="100" spans="1:7">
      <c r="A100" s="37">
        <v>45475</v>
      </c>
      <c r="B100" s="38">
        <v>12.3</v>
      </c>
      <c r="C100" s="38">
        <v>12.32</v>
      </c>
      <c r="D100" s="38">
        <v>11.88</v>
      </c>
      <c r="E100" s="38">
        <v>12.01</v>
      </c>
      <c r="F100" s="38">
        <v>11.96</v>
      </c>
      <c r="G100" s="39">
        <v>557900</v>
      </c>
    </row>
    <row r="101" spans="1:7">
      <c r="A101" s="37">
        <v>45476</v>
      </c>
      <c r="B101" s="38">
        <v>11.22</v>
      </c>
      <c r="C101" s="38">
        <v>11.5</v>
      </c>
      <c r="D101" s="38">
        <v>11.13</v>
      </c>
      <c r="E101" s="38">
        <v>11.28</v>
      </c>
      <c r="F101" s="38">
        <v>11.23</v>
      </c>
      <c r="G101" s="39">
        <v>742800</v>
      </c>
    </row>
    <row r="102" spans="1:7">
      <c r="A102" s="37">
        <v>45478</v>
      </c>
      <c r="B102" s="38">
        <v>8.98</v>
      </c>
      <c r="C102" s="38">
        <v>9.2100000000000009</v>
      </c>
      <c r="D102" s="38">
        <v>8.75</v>
      </c>
      <c r="E102" s="38">
        <v>9.1199999999999992</v>
      </c>
      <c r="F102" s="38">
        <v>9.08</v>
      </c>
      <c r="G102" s="39">
        <v>2369300</v>
      </c>
    </row>
    <row r="103" spans="1:7">
      <c r="A103" s="37">
        <v>45481</v>
      </c>
      <c r="B103" s="38">
        <v>9.48</v>
      </c>
      <c r="C103" s="38">
        <v>9.49</v>
      </c>
      <c r="D103" s="38">
        <v>8.5500000000000007</v>
      </c>
      <c r="E103" s="38">
        <v>9.1999999999999993</v>
      </c>
      <c r="F103" s="38">
        <v>9.16</v>
      </c>
      <c r="G103" s="39">
        <v>1240300</v>
      </c>
    </row>
    <row r="104" spans="1:7">
      <c r="A104" s="37">
        <v>45482</v>
      </c>
      <c r="B104" s="38">
        <v>9.58</v>
      </c>
      <c r="C104" s="38">
        <v>9.84</v>
      </c>
      <c r="D104" s="38">
        <v>9.4</v>
      </c>
      <c r="E104" s="38">
        <v>9.59</v>
      </c>
      <c r="F104" s="38">
        <v>9.5500000000000007</v>
      </c>
      <c r="G104" s="39">
        <v>859300</v>
      </c>
    </row>
    <row r="105" spans="1:7">
      <c r="A105" s="37">
        <v>45483</v>
      </c>
      <c r="B105" s="38">
        <v>9.82</v>
      </c>
      <c r="C105" s="38">
        <v>10.11</v>
      </c>
      <c r="D105" s="38">
        <v>9.7200000000000006</v>
      </c>
      <c r="E105" s="38">
        <v>9.85</v>
      </c>
      <c r="F105" s="38">
        <v>9.81</v>
      </c>
      <c r="G105" s="39">
        <v>1287200</v>
      </c>
    </row>
    <row r="106" spans="1:7">
      <c r="A106" s="37">
        <v>45484</v>
      </c>
      <c r="B106" s="38">
        <v>10.3</v>
      </c>
      <c r="C106" s="38">
        <v>10.33</v>
      </c>
      <c r="D106" s="38">
        <v>9.75</v>
      </c>
      <c r="E106" s="38">
        <v>9.83</v>
      </c>
      <c r="F106" s="38">
        <v>9.7899999999999991</v>
      </c>
      <c r="G106" s="39">
        <v>1282000</v>
      </c>
    </row>
    <row r="107" spans="1:7">
      <c r="A107" s="37">
        <v>45485</v>
      </c>
      <c r="B107" s="38">
        <v>9.7200000000000006</v>
      </c>
      <c r="C107" s="38">
        <v>10.17</v>
      </c>
      <c r="D107" s="38">
        <v>9.7200000000000006</v>
      </c>
      <c r="E107" s="38">
        <v>9.89</v>
      </c>
      <c r="F107" s="38">
        <v>9.85</v>
      </c>
      <c r="G107" s="39">
        <v>949200</v>
      </c>
    </row>
    <row r="108" spans="1:7">
      <c r="A108" s="37">
        <v>45488</v>
      </c>
      <c r="B108" s="38">
        <v>11.4</v>
      </c>
      <c r="C108" s="38">
        <v>11.91</v>
      </c>
      <c r="D108" s="38">
        <v>11.28</v>
      </c>
      <c r="E108" s="38">
        <v>11.78</v>
      </c>
      <c r="F108" s="38">
        <v>11.73</v>
      </c>
      <c r="G108" s="39">
        <v>3085500</v>
      </c>
    </row>
    <row r="109" spans="1:7">
      <c r="A109" s="37">
        <v>45489</v>
      </c>
      <c r="B109" s="38">
        <v>11.8</v>
      </c>
      <c r="C109" s="38">
        <v>12.36</v>
      </c>
      <c r="D109" s="38">
        <v>11.54</v>
      </c>
      <c r="E109" s="38">
        <v>12.23</v>
      </c>
      <c r="F109" s="38">
        <v>12.18</v>
      </c>
      <c r="G109" s="39">
        <v>1867000</v>
      </c>
    </row>
    <row r="110" spans="1:7">
      <c r="A110" s="37">
        <v>45490</v>
      </c>
      <c r="B110" s="38">
        <v>12.01</v>
      </c>
      <c r="C110" s="38">
        <v>12.22</v>
      </c>
      <c r="D110" s="38">
        <v>11.48</v>
      </c>
      <c r="E110" s="38">
        <v>11.81</v>
      </c>
      <c r="F110" s="38">
        <v>11.76</v>
      </c>
      <c r="G110" s="39">
        <v>1322000</v>
      </c>
    </row>
    <row r="111" spans="1:7">
      <c r="A111" s="37">
        <v>45491</v>
      </c>
      <c r="B111" s="38">
        <v>12.26</v>
      </c>
      <c r="C111" s="38">
        <v>12.3</v>
      </c>
      <c r="D111" s="38">
        <v>11.44</v>
      </c>
      <c r="E111" s="38">
        <v>11.71</v>
      </c>
      <c r="F111" s="38">
        <v>11.66</v>
      </c>
      <c r="G111" s="39">
        <v>1584600</v>
      </c>
    </row>
    <row r="112" spans="1:7">
      <c r="A112" s="37">
        <v>45492</v>
      </c>
      <c r="B112" s="38">
        <v>11.7</v>
      </c>
      <c r="C112" s="38">
        <v>12.7</v>
      </c>
      <c r="D112" s="38">
        <v>11.69</v>
      </c>
      <c r="E112" s="38">
        <v>12.56</v>
      </c>
      <c r="F112" s="38">
        <v>12.51</v>
      </c>
      <c r="G112" s="39">
        <v>1627600</v>
      </c>
    </row>
    <row r="113" spans="1:7">
      <c r="A113" s="37">
        <v>45495</v>
      </c>
      <c r="B113" s="38">
        <v>12.29</v>
      </c>
      <c r="C113" s="38">
        <v>12.4</v>
      </c>
      <c r="D113" s="38">
        <v>11.88</v>
      </c>
      <c r="E113" s="38">
        <v>12.34</v>
      </c>
      <c r="F113" s="38">
        <v>12.28</v>
      </c>
      <c r="G113" s="39">
        <v>1687000</v>
      </c>
    </row>
    <row r="114" spans="1:7">
      <c r="A114" s="37">
        <v>45496</v>
      </c>
      <c r="B114" s="38">
        <v>12.29</v>
      </c>
      <c r="C114" s="38">
        <v>12.35</v>
      </c>
      <c r="D114" s="38">
        <v>11.53</v>
      </c>
      <c r="E114" s="38">
        <v>12.01</v>
      </c>
      <c r="F114" s="38">
        <v>11.96</v>
      </c>
      <c r="G114" s="39">
        <v>3461500</v>
      </c>
    </row>
    <row r="115" spans="1:7">
      <c r="A115" s="37">
        <v>45497</v>
      </c>
      <c r="B115" s="38">
        <v>12.06</v>
      </c>
      <c r="C115" s="38">
        <v>12.08</v>
      </c>
      <c r="D115" s="38">
        <v>11.3</v>
      </c>
      <c r="E115" s="38">
        <v>11.32</v>
      </c>
      <c r="F115" s="38">
        <v>11.28</v>
      </c>
      <c r="G115" s="39">
        <v>1857700</v>
      </c>
    </row>
    <row r="116" spans="1:7">
      <c r="A116" s="37">
        <v>45498</v>
      </c>
      <c r="B116" s="38">
        <v>9.8800000000000008</v>
      </c>
      <c r="C116" s="38">
        <v>10.039999999999999</v>
      </c>
      <c r="D116" s="38">
        <v>9.51</v>
      </c>
      <c r="E116" s="38">
        <v>9.73</v>
      </c>
      <c r="F116" s="38">
        <v>9.6999999999999993</v>
      </c>
      <c r="G116" s="39">
        <v>2874600</v>
      </c>
    </row>
    <row r="117" spans="1:7">
      <c r="A117" s="37">
        <v>45499</v>
      </c>
      <c r="B117" s="38">
        <v>10.41</v>
      </c>
      <c r="C117" s="38">
        <v>10.72</v>
      </c>
      <c r="D117" s="38">
        <v>10.28</v>
      </c>
      <c r="E117" s="38">
        <v>10.66</v>
      </c>
      <c r="F117" s="38">
        <v>10.62</v>
      </c>
      <c r="G117" s="39">
        <v>1249100</v>
      </c>
    </row>
    <row r="118" spans="1:7">
      <c r="A118" s="37">
        <v>45502</v>
      </c>
      <c r="B118" s="38">
        <v>11.25</v>
      </c>
      <c r="C118" s="38">
        <v>11.25</v>
      </c>
      <c r="D118" s="38">
        <v>10.5</v>
      </c>
      <c r="E118" s="38">
        <v>10.86</v>
      </c>
      <c r="F118" s="38">
        <v>10.82</v>
      </c>
      <c r="G118" s="39">
        <v>1653700</v>
      </c>
    </row>
    <row r="119" spans="1:7">
      <c r="A119" s="37">
        <v>45503</v>
      </c>
      <c r="B119" s="38">
        <v>11.11</v>
      </c>
      <c r="C119" s="38">
        <v>11.17</v>
      </c>
      <c r="D119" s="38">
        <v>10.51</v>
      </c>
      <c r="E119" s="38">
        <v>10.59</v>
      </c>
      <c r="F119" s="38">
        <v>10.55</v>
      </c>
      <c r="G119" s="39">
        <v>1970500</v>
      </c>
    </row>
    <row r="120" spans="1:7">
      <c r="A120" s="37">
        <v>45504</v>
      </c>
      <c r="B120" s="38">
        <v>10.99</v>
      </c>
      <c r="C120" s="38">
        <v>11.1</v>
      </c>
      <c r="D120" s="38">
        <v>10.42</v>
      </c>
      <c r="E120" s="38">
        <v>10.58</v>
      </c>
      <c r="F120" s="38">
        <v>10.54</v>
      </c>
      <c r="G120" s="39">
        <v>1601100</v>
      </c>
    </row>
    <row r="121" spans="1:7">
      <c r="A121" s="37">
        <v>45505</v>
      </c>
      <c r="B121" s="38">
        <v>9.98</v>
      </c>
      <c r="C121" s="38">
        <v>10.09</v>
      </c>
      <c r="D121" s="38">
        <v>9.31</v>
      </c>
      <c r="E121" s="38">
        <v>9.67</v>
      </c>
      <c r="F121" s="38">
        <v>9.64</v>
      </c>
      <c r="G121" s="39">
        <v>1787900</v>
      </c>
    </row>
    <row r="122" spans="1:7">
      <c r="A122" s="37">
        <v>45506</v>
      </c>
      <c r="B122" s="38">
        <v>9.73</v>
      </c>
      <c r="C122" s="38">
        <v>9.9600000000000009</v>
      </c>
      <c r="D122" s="38">
        <v>8.74</v>
      </c>
      <c r="E122" s="38">
        <v>8.8699999999999992</v>
      </c>
      <c r="F122" s="38">
        <v>8.84</v>
      </c>
      <c r="G122" s="39">
        <v>1592100</v>
      </c>
    </row>
    <row r="123" spans="1:7">
      <c r="A123" s="37">
        <v>45509</v>
      </c>
      <c r="B123" s="38">
        <v>4.0999999999999996</v>
      </c>
      <c r="C123" s="38">
        <v>5.99</v>
      </c>
      <c r="D123" s="38">
        <v>4.03</v>
      </c>
      <c r="E123" s="38">
        <v>5.32</v>
      </c>
      <c r="F123" s="38">
        <v>5.3</v>
      </c>
      <c r="G123" s="39">
        <v>8457900</v>
      </c>
    </row>
    <row r="124" spans="1:7">
      <c r="A124" s="37">
        <v>45510</v>
      </c>
      <c r="B124" s="38">
        <v>5.53</v>
      </c>
      <c r="C124" s="38">
        <v>5.99</v>
      </c>
      <c r="D124" s="38">
        <v>5.38</v>
      </c>
      <c r="E124" s="38">
        <v>5.71</v>
      </c>
      <c r="F124" s="38">
        <v>5.69</v>
      </c>
      <c r="G124" s="39">
        <v>3880400</v>
      </c>
    </row>
    <row r="125" spans="1:7">
      <c r="A125" s="37">
        <v>45511</v>
      </c>
      <c r="B125" s="38">
        <v>5.57</v>
      </c>
      <c r="C125" s="38">
        <v>5.68</v>
      </c>
      <c r="D125" s="38">
        <v>4.97</v>
      </c>
      <c r="E125" s="38">
        <v>5.04</v>
      </c>
      <c r="F125" s="38">
        <v>5.0199999999999996</v>
      </c>
      <c r="G125" s="39">
        <v>5033900</v>
      </c>
    </row>
    <row r="126" spans="1:7">
      <c r="A126" s="37">
        <v>45512</v>
      </c>
      <c r="B126" s="38">
        <v>5.53</v>
      </c>
      <c r="C126" s="38">
        <v>6.15</v>
      </c>
      <c r="D126" s="38">
        <v>5.31</v>
      </c>
      <c r="E126" s="38">
        <v>6.04</v>
      </c>
      <c r="F126" s="38">
        <v>6.02</v>
      </c>
      <c r="G126" s="39">
        <v>3454200</v>
      </c>
    </row>
    <row r="127" spans="1:7">
      <c r="A127" s="37">
        <v>45513</v>
      </c>
      <c r="B127" s="38">
        <v>6.22</v>
      </c>
      <c r="C127" s="38">
        <v>6.41</v>
      </c>
      <c r="D127" s="38">
        <v>5.91</v>
      </c>
      <c r="E127" s="38">
        <v>6.1</v>
      </c>
      <c r="F127" s="38">
        <v>6.08</v>
      </c>
      <c r="G127" s="39">
        <v>1977600</v>
      </c>
    </row>
    <row r="128" spans="1:7">
      <c r="A128" s="37">
        <v>45516</v>
      </c>
      <c r="B128" s="38">
        <v>6.52</v>
      </c>
      <c r="C128" s="38">
        <v>6.69</v>
      </c>
      <c r="D128" s="38">
        <v>6.08</v>
      </c>
      <c r="E128" s="38">
        <v>6.42</v>
      </c>
      <c r="F128" s="38">
        <v>6.4</v>
      </c>
      <c r="G128" s="39">
        <v>2382400</v>
      </c>
    </row>
    <row r="129" spans="1:7">
      <c r="A129" s="37">
        <v>45517</v>
      </c>
      <c r="B129" s="38">
        <v>6.31</v>
      </c>
      <c r="C129" s="38">
        <v>6.74</v>
      </c>
      <c r="D129" s="38">
        <v>6.25</v>
      </c>
      <c r="E129" s="38">
        <v>6.64</v>
      </c>
      <c r="F129" s="38">
        <v>6.62</v>
      </c>
      <c r="G129" s="39">
        <v>2800800</v>
      </c>
    </row>
    <row r="130" spans="1:7">
      <c r="A130" s="37">
        <v>45518</v>
      </c>
      <c r="B130" s="38">
        <v>6.68</v>
      </c>
      <c r="C130" s="38">
        <v>6.72</v>
      </c>
      <c r="D130" s="38">
        <v>6.25</v>
      </c>
      <c r="E130" s="38">
        <v>6.45</v>
      </c>
      <c r="F130" s="38">
        <v>6.43</v>
      </c>
      <c r="G130" s="39">
        <v>2152300</v>
      </c>
    </row>
    <row r="131" spans="1:7">
      <c r="A131" s="37">
        <v>45519</v>
      </c>
      <c r="B131" s="38">
        <v>6.4</v>
      </c>
      <c r="C131" s="38">
        <v>6.46</v>
      </c>
      <c r="D131" s="38">
        <v>5.76</v>
      </c>
      <c r="E131" s="38">
        <v>5.83</v>
      </c>
      <c r="F131" s="38">
        <v>5.81</v>
      </c>
      <c r="G131" s="39">
        <v>3605800</v>
      </c>
    </row>
    <row r="132" spans="1:7">
      <c r="A132" s="37">
        <v>45520</v>
      </c>
      <c r="B132" s="38">
        <v>6.15</v>
      </c>
      <c r="C132" s="38">
        <v>6.24</v>
      </c>
      <c r="D132" s="38">
        <v>5.88</v>
      </c>
      <c r="E132" s="38">
        <v>6.22</v>
      </c>
      <c r="F132" s="38">
        <v>6.2</v>
      </c>
      <c r="G132" s="39">
        <v>2080000</v>
      </c>
    </row>
    <row r="133" spans="1:7">
      <c r="A133" s="37">
        <v>45523</v>
      </c>
      <c r="B133" s="38">
        <v>6.07</v>
      </c>
      <c r="C133" s="38">
        <v>6.22</v>
      </c>
      <c r="D133" s="38">
        <v>5.91</v>
      </c>
      <c r="E133" s="38">
        <v>6.12</v>
      </c>
      <c r="F133" s="38">
        <v>6.1</v>
      </c>
      <c r="G133" s="39">
        <v>1492400</v>
      </c>
    </row>
    <row r="134" spans="1:7">
      <c r="A134" s="37">
        <v>45524</v>
      </c>
      <c r="B134" s="38">
        <v>6.28</v>
      </c>
      <c r="C134" s="38">
        <v>6.32</v>
      </c>
      <c r="D134" s="38">
        <v>5.86</v>
      </c>
      <c r="E134" s="38">
        <v>6.08</v>
      </c>
      <c r="F134" s="38">
        <v>6.06</v>
      </c>
      <c r="G134" s="39">
        <v>1784700</v>
      </c>
    </row>
    <row r="135" spans="1:7">
      <c r="A135" s="37">
        <v>45525</v>
      </c>
      <c r="B135" s="38">
        <v>5.99</v>
      </c>
      <c r="C135" s="38">
        <v>6.32</v>
      </c>
      <c r="D135" s="38">
        <v>5.78</v>
      </c>
      <c r="E135" s="38">
        <v>6.3</v>
      </c>
      <c r="F135" s="38">
        <v>6.28</v>
      </c>
      <c r="G135" s="39">
        <v>2572500</v>
      </c>
    </row>
    <row r="136" spans="1:7">
      <c r="A136" s="37">
        <v>45526</v>
      </c>
      <c r="B136" s="38">
        <v>6.21</v>
      </c>
      <c r="C136" s="38">
        <v>6.21</v>
      </c>
      <c r="D136" s="38">
        <v>6.01</v>
      </c>
      <c r="E136" s="38">
        <v>6.09</v>
      </c>
      <c r="F136" s="38">
        <v>6.07</v>
      </c>
      <c r="G136" s="39">
        <v>1277500</v>
      </c>
    </row>
    <row r="137" spans="1:7">
      <c r="A137" s="37">
        <v>45527</v>
      </c>
      <c r="B137" s="38">
        <v>6.35</v>
      </c>
      <c r="C137" s="38">
        <v>6.8</v>
      </c>
      <c r="D137" s="38">
        <v>6.22</v>
      </c>
      <c r="E137" s="38">
        <v>6.78</v>
      </c>
      <c r="F137" s="38">
        <v>6.76</v>
      </c>
      <c r="G137" s="39">
        <v>2686400</v>
      </c>
    </row>
    <row r="138" spans="1:7">
      <c r="A138" s="37">
        <v>45530</v>
      </c>
      <c r="B138" s="38">
        <v>6.67</v>
      </c>
      <c r="C138" s="38">
        <v>6.69</v>
      </c>
      <c r="D138" s="38">
        <v>6.39</v>
      </c>
      <c r="E138" s="38">
        <v>6.41</v>
      </c>
      <c r="F138" s="38">
        <v>6.39</v>
      </c>
      <c r="G138" s="39">
        <v>1924200</v>
      </c>
    </row>
    <row r="139" spans="1:7">
      <c r="A139" s="37">
        <v>45531</v>
      </c>
      <c r="B139" s="38">
        <v>6.14</v>
      </c>
      <c r="C139" s="38">
        <v>6.14</v>
      </c>
      <c r="D139" s="38">
        <v>5.83</v>
      </c>
      <c r="E139" s="38">
        <v>5.95</v>
      </c>
      <c r="F139" s="38">
        <v>5.93</v>
      </c>
      <c r="G139" s="39">
        <v>4248800</v>
      </c>
    </row>
    <row r="140" spans="1:7">
      <c r="A140" s="37">
        <v>45532</v>
      </c>
      <c r="B140" s="38">
        <v>5.65</v>
      </c>
      <c r="C140" s="38">
        <v>5.76</v>
      </c>
      <c r="D140" s="38">
        <v>5.34</v>
      </c>
      <c r="E140" s="38">
        <v>5.57</v>
      </c>
      <c r="F140" s="38">
        <v>5.55</v>
      </c>
      <c r="G140" s="39">
        <v>3080900</v>
      </c>
    </row>
    <row r="141" spans="1:7">
      <c r="A141" s="37">
        <v>45533</v>
      </c>
      <c r="B141" s="38">
        <v>5.82</v>
      </c>
      <c r="C141" s="38">
        <v>5.96</v>
      </c>
      <c r="D141" s="38">
        <v>5.59</v>
      </c>
      <c r="E141" s="38">
        <v>5.68</v>
      </c>
      <c r="F141" s="38">
        <v>5.66</v>
      </c>
      <c r="G141" s="39">
        <v>1538100</v>
      </c>
    </row>
    <row r="142" spans="1:7">
      <c r="A142" s="37">
        <v>45534</v>
      </c>
      <c r="B142" s="38">
        <v>5.74</v>
      </c>
      <c r="C142" s="38">
        <v>5.74</v>
      </c>
      <c r="D142" s="38">
        <v>5.21</v>
      </c>
      <c r="E142" s="38">
        <v>5.56</v>
      </c>
      <c r="F142" s="38">
        <v>5.54</v>
      </c>
      <c r="G142" s="39">
        <v>3204800</v>
      </c>
    </row>
    <row r="143" spans="1:7">
      <c r="A143" s="37">
        <v>45538</v>
      </c>
      <c r="B143" s="38">
        <v>5.57</v>
      </c>
      <c r="C143" s="38">
        <v>5.57</v>
      </c>
      <c r="D143" s="38">
        <v>5.22</v>
      </c>
      <c r="E143" s="38">
        <v>5.26</v>
      </c>
      <c r="F143" s="38">
        <v>5.25</v>
      </c>
      <c r="G143" s="39">
        <v>2150700</v>
      </c>
    </row>
    <row r="144" spans="1:7">
      <c r="A144" s="37">
        <v>45539</v>
      </c>
      <c r="B144" s="38">
        <v>5.07</v>
      </c>
      <c r="C144" s="38">
        <v>5.47</v>
      </c>
      <c r="D144" s="38">
        <v>5.03</v>
      </c>
      <c r="E144" s="38">
        <v>5.32</v>
      </c>
      <c r="F144" s="38">
        <v>5.31</v>
      </c>
      <c r="G144" s="39">
        <v>2915100</v>
      </c>
    </row>
    <row r="145" spans="1:7">
      <c r="A145" s="37">
        <v>45540</v>
      </c>
      <c r="B145" s="38">
        <v>5.0599999999999996</v>
      </c>
      <c r="C145" s="38">
        <v>5.12</v>
      </c>
      <c r="D145" s="38">
        <v>4.84</v>
      </c>
      <c r="E145" s="38">
        <v>4.91</v>
      </c>
      <c r="F145" s="38">
        <v>4.9000000000000004</v>
      </c>
      <c r="G145" s="39">
        <v>2224100</v>
      </c>
    </row>
    <row r="146" spans="1:7">
      <c r="A146" s="37">
        <v>45541</v>
      </c>
      <c r="B146" s="38">
        <v>5.0599999999999996</v>
      </c>
      <c r="C146" s="38">
        <v>5.07</v>
      </c>
      <c r="D146" s="38">
        <v>4.24</v>
      </c>
      <c r="E146" s="38">
        <v>4.3</v>
      </c>
      <c r="F146" s="38">
        <v>4.29</v>
      </c>
      <c r="G146" s="39">
        <v>4922800</v>
      </c>
    </row>
    <row r="147" spans="1:7">
      <c r="A147" s="37">
        <v>45544</v>
      </c>
      <c r="B147" s="38">
        <v>4.67</v>
      </c>
      <c r="C147" s="38">
        <v>4.84</v>
      </c>
      <c r="D147" s="38">
        <v>4.51</v>
      </c>
      <c r="E147" s="38">
        <v>4.83</v>
      </c>
      <c r="F147" s="38">
        <v>4.82</v>
      </c>
      <c r="G147" s="39">
        <v>2019900</v>
      </c>
    </row>
    <row r="148" spans="1:7">
      <c r="A148" s="37">
        <v>45545</v>
      </c>
      <c r="B148" s="38">
        <v>4.78</v>
      </c>
      <c r="C148" s="38">
        <v>4.99</v>
      </c>
      <c r="D148" s="38">
        <v>4.68</v>
      </c>
      <c r="E148" s="38">
        <v>4.95</v>
      </c>
      <c r="F148" s="38">
        <v>4.9400000000000004</v>
      </c>
      <c r="G148" s="39">
        <v>1562500</v>
      </c>
    </row>
    <row r="149" spans="1:7">
      <c r="A149" s="37">
        <v>45546</v>
      </c>
      <c r="B149" s="38">
        <v>4.74</v>
      </c>
      <c r="C149" s="38">
        <v>4.9000000000000004</v>
      </c>
      <c r="D149" s="38">
        <v>4.5</v>
      </c>
      <c r="E149" s="38">
        <v>4.7699999999999996</v>
      </c>
      <c r="F149" s="38">
        <v>4.76</v>
      </c>
      <c r="G149" s="39">
        <v>1925500</v>
      </c>
    </row>
    <row r="150" spans="1:7">
      <c r="A150" s="37">
        <v>45547</v>
      </c>
      <c r="B150" s="38">
        <v>4.8</v>
      </c>
      <c r="C150" s="38">
        <v>4.88</v>
      </c>
      <c r="D150" s="38">
        <v>4.6500000000000004</v>
      </c>
      <c r="E150" s="38">
        <v>4.8600000000000003</v>
      </c>
      <c r="F150" s="38">
        <v>4.8499999999999996</v>
      </c>
      <c r="G150" s="39">
        <v>1811000</v>
      </c>
    </row>
    <row r="151" spans="1:7">
      <c r="A151" s="37">
        <v>45548</v>
      </c>
      <c r="B151" s="38">
        <v>4.8</v>
      </c>
      <c r="C151" s="38">
        <v>5.14</v>
      </c>
      <c r="D151" s="38">
        <v>4.78</v>
      </c>
      <c r="E151" s="38">
        <v>5.12</v>
      </c>
      <c r="F151" s="38">
        <v>5.1100000000000003</v>
      </c>
      <c r="G151" s="39">
        <v>2512500</v>
      </c>
    </row>
    <row r="152" spans="1:7">
      <c r="A152" s="37">
        <v>45551</v>
      </c>
      <c r="B152" s="38">
        <v>4.6100000000000003</v>
      </c>
      <c r="C152" s="38">
        <v>4.63</v>
      </c>
      <c r="D152" s="38">
        <v>4.45</v>
      </c>
      <c r="E152" s="38">
        <v>4.54</v>
      </c>
      <c r="F152" s="38">
        <v>4.53</v>
      </c>
      <c r="G152" s="39">
        <v>2883900</v>
      </c>
    </row>
    <row r="153" spans="1:7">
      <c r="A153" s="37">
        <v>45552</v>
      </c>
      <c r="B153" s="38">
        <v>4.66</v>
      </c>
      <c r="C153" s="38">
        <v>4.95</v>
      </c>
      <c r="D153" s="38">
        <v>4.59</v>
      </c>
      <c r="E153" s="38">
        <v>4.78</v>
      </c>
      <c r="F153" s="38">
        <v>4.7699999999999996</v>
      </c>
      <c r="G153" s="39">
        <v>2184000</v>
      </c>
    </row>
    <row r="154" spans="1:7">
      <c r="A154" s="37">
        <v>45553</v>
      </c>
      <c r="B154" s="38">
        <v>4.6100000000000003</v>
      </c>
      <c r="C154" s="38">
        <v>4.83</v>
      </c>
      <c r="D154" s="38">
        <v>4.51</v>
      </c>
      <c r="E154" s="38">
        <v>4.62</v>
      </c>
      <c r="F154" s="38">
        <v>4.6100000000000003</v>
      </c>
      <c r="G154" s="39">
        <v>2663300</v>
      </c>
    </row>
    <row r="155" spans="1:7">
      <c r="A155" s="37">
        <v>45554</v>
      </c>
      <c r="B155" s="38">
        <v>5.16</v>
      </c>
      <c r="C155" s="38">
        <v>5.35</v>
      </c>
      <c r="D155" s="38">
        <v>5.04</v>
      </c>
      <c r="E155" s="38">
        <v>5.22</v>
      </c>
      <c r="F155" s="38">
        <v>5.21</v>
      </c>
      <c r="G155" s="39">
        <v>2898700</v>
      </c>
    </row>
    <row r="156" spans="1:7">
      <c r="A156" s="37">
        <v>45555</v>
      </c>
      <c r="B156" s="38">
        <v>5.53</v>
      </c>
      <c r="C156" s="38">
        <v>5.68</v>
      </c>
      <c r="D156" s="38">
        <v>5.44</v>
      </c>
      <c r="E156" s="38">
        <v>5.55</v>
      </c>
      <c r="F156" s="38">
        <v>5.54</v>
      </c>
      <c r="G156" s="39">
        <v>2475000</v>
      </c>
    </row>
    <row r="157" spans="1:7">
      <c r="A157" s="37">
        <v>45558</v>
      </c>
      <c r="B157" s="38">
        <v>6.01</v>
      </c>
      <c r="C157" s="38">
        <v>6.25</v>
      </c>
      <c r="D157" s="38">
        <v>5.93</v>
      </c>
      <c r="E157" s="38">
        <v>6.12</v>
      </c>
      <c r="F157" s="38">
        <v>6.1</v>
      </c>
      <c r="G157" s="39">
        <v>2296500</v>
      </c>
    </row>
    <row r="158" spans="1:7">
      <c r="A158" s="37">
        <v>45559</v>
      </c>
      <c r="B158" s="38">
        <v>5.94</v>
      </c>
      <c r="C158" s="38">
        <v>6.05</v>
      </c>
      <c r="D158" s="38">
        <v>5.74</v>
      </c>
      <c r="E158" s="38">
        <v>6.01</v>
      </c>
      <c r="F158" s="38">
        <v>5.99</v>
      </c>
      <c r="G158" s="39">
        <v>2801700</v>
      </c>
    </row>
    <row r="159" spans="1:7">
      <c r="A159" s="37">
        <v>45560</v>
      </c>
      <c r="B159" s="38">
        <v>5.86</v>
      </c>
      <c r="C159" s="38">
        <v>5.91</v>
      </c>
      <c r="D159" s="38">
        <v>5.61</v>
      </c>
      <c r="E159" s="38">
        <v>5.65</v>
      </c>
      <c r="F159" s="38">
        <v>5.63</v>
      </c>
      <c r="G159" s="39">
        <v>1799200</v>
      </c>
    </row>
    <row r="160" spans="1:7">
      <c r="A160" s="37">
        <v>45561</v>
      </c>
      <c r="B160" s="38">
        <v>5.9</v>
      </c>
      <c r="C160" s="38">
        <v>6.07</v>
      </c>
      <c r="D160" s="38">
        <v>5.81</v>
      </c>
      <c r="E160" s="38">
        <v>6.01</v>
      </c>
      <c r="F160" s="38">
        <v>6</v>
      </c>
      <c r="G160" s="39">
        <v>2656900</v>
      </c>
    </row>
    <row r="161" spans="1:7">
      <c r="A161" s="37">
        <v>45562</v>
      </c>
      <c r="B161" s="38">
        <v>6.03</v>
      </c>
      <c r="C161" s="38">
        <v>6.36</v>
      </c>
      <c r="D161" s="38">
        <v>5.96</v>
      </c>
      <c r="E161" s="38">
        <v>6.23</v>
      </c>
      <c r="F161" s="38">
        <v>6.22</v>
      </c>
      <c r="G161" s="39">
        <v>2532700</v>
      </c>
    </row>
    <row r="162" spans="1:7">
      <c r="A162" s="37">
        <v>45565</v>
      </c>
      <c r="B162" s="38">
        <v>5.86</v>
      </c>
      <c r="C162" s="38">
        <v>5.89</v>
      </c>
      <c r="D162" s="38">
        <v>5.61</v>
      </c>
      <c r="E162" s="38">
        <v>5.71</v>
      </c>
      <c r="F162" s="38">
        <v>5.7</v>
      </c>
      <c r="G162" s="39">
        <v>2275700</v>
      </c>
    </row>
    <row r="163" spans="1:7">
      <c r="A163" s="37">
        <v>45566</v>
      </c>
      <c r="B163" s="38">
        <v>5.76</v>
      </c>
      <c r="C163" s="38">
        <v>5.77</v>
      </c>
      <c r="D163" s="38">
        <v>5.0199999999999996</v>
      </c>
      <c r="E163" s="38">
        <v>5.22</v>
      </c>
      <c r="F163" s="38">
        <v>5.21</v>
      </c>
      <c r="G163" s="39">
        <v>3582600</v>
      </c>
    </row>
    <row r="164" spans="1:7">
      <c r="A164" s="37">
        <v>45567</v>
      </c>
      <c r="B164" s="38">
        <v>4.9800000000000004</v>
      </c>
      <c r="C164" s="38">
        <v>5.19</v>
      </c>
      <c r="D164" s="38">
        <v>4.7300000000000004</v>
      </c>
      <c r="E164" s="38">
        <v>4.74</v>
      </c>
      <c r="F164" s="38">
        <v>4.7300000000000004</v>
      </c>
      <c r="G164" s="39">
        <v>4401500</v>
      </c>
    </row>
    <row r="165" spans="1:7">
      <c r="A165" s="37">
        <v>45568</v>
      </c>
      <c r="B165" s="38">
        <v>4.6500000000000004</v>
      </c>
      <c r="C165" s="38">
        <v>4.7</v>
      </c>
      <c r="D165" s="38">
        <v>4.47</v>
      </c>
      <c r="E165" s="38">
        <v>4.6500000000000004</v>
      </c>
      <c r="F165" s="38">
        <v>4.6399999999999997</v>
      </c>
      <c r="G165" s="39">
        <v>3874100</v>
      </c>
    </row>
    <row r="166" spans="1:7">
      <c r="A166" s="37">
        <v>45569</v>
      </c>
      <c r="B166" s="38">
        <v>4.7699999999999996</v>
      </c>
      <c r="C166" s="38">
        <v>5.01</v>
      </c>
      <c r="D166" s="38">
        <v>4.6399999999999997</v>
      </c>
      <c r="E166" s="38">
        <v>4.97</v>
      </c>
      <c r="F166" s="38">
        <v>4.96</v>
      </c>
      <c r="G166" s="39">
        <v>3488900</v>
      </c>
    </row>
    <row r="167" spans="1:7">
      <c r="A167" s="37">
        <v>45572</v>
      </c>
      <c r="B167" s="38">
        <v>5.14</v>
      </c>
      <c r="C167" s="38">
        <v>5.33</v>
      </c>
      <c r="D167" s="38">
        <v>4.9000000000000004</v>
      </c>
      <c r="E167" s="38">
        <v>5.01</v>
      </c>
      <c r="F167" s="38">
        <v>5</v>
      </c>
      <c r="G167" s="39">
        <v>2773600</v>
      </c>
    </row>
    <row r="168" spans="1:7">
      <c r="A168" s="37">
        <v>45573</v>
      </c>
      <c r="B168" s="38">
        <v>4.96</v>
      </c>
      <c r="C168" s="38">
        <v>5.05</v>
      </c>
      <c r="D168" s="38">
        <v>4.82</v>
      </c>
      <c r="E168" s="38">
        <v>4.99</v>
      </c>
      <c r="F168" s="38">
        <v>4.9800000000000004</v>
      </c>
      <c r="G168" s="39">
        <v>1850800</v>
      </c>
    </row>
    <row r="169" spans="1:7">
      <c r="A169" s="37">
        <v>45574</v>
      </c>
      <c r="B169" s="38">
        <v>4.93</v>
      </c>
      <c r="C169" s="38">
        <v>5.12</v>
      </c>
      <c r="D169" s="38">
        <v>4.84</v>
      </c>
      <c r="E169" s="38">
        <v>4.8899999999999997</v>
      </c>
      <c r="F169" s="38">
        <v>4.88</v>
      </c>
      <c r="G169" s="39">
        <v>2057100</v>
      </c>
    </row>
    <row r="170" spans="1:7">
      <c r="A170" s="37">
        <v>45575</v>
      </c>
      <c r="B170" s="38">
        <v>4.79</v>
      </c>
      <c r="C170" s="38">
        <v>4.9000000000000004</v>
      </c>
      <c r="D170" s="38">
        <v>4.53</v>
      </c>
      <c r="E170" s="38">
        <v>4.68</v>
      </c>
      <c r="F170" s="38">
        <v>4.67</v>
      </c>
      <c r="G170" s="39">
        <v>3155900</v>
      </c>
    </row>
    <row r="171" spans="1:7">
      <c r="A171" s="37">
        <v>45576</v>
      </c>
      <c r="B171" s="38">
        <v>4.91</v>
      </c>
      <c r="C171" s="38">
        <v>5.1100000000000003</v>
      </c>
      <c r="D171" s="38">
        <v>4.9000000000000004</v>
      </c>
      <c r="E171" s="38">
        <v>5.0599999999999996</v>
      </c>
      <c r="F171" s="38">
        <v>5.05</v>
      </c>
      <c r="G171" s="39">
        <v>2975200</v>
      </c>
    </row>
    <row r="172" spans="1:7">
      <c r="A172" s="37">
        <v>45579</v>
      </c>
      <c r="B172" s="38">
        <v>5.45</v>
      </c>
      <c r="C172" s="38">
        <v>5.82</v>
      </c>
      <c r="D172" s="38">
        <v>5.42</v>
      </c>
      <c r="E172" s="38">
        <v>5.75</v>
      </c>
      <c r="F172" s="38">
        <v>5.74</v>
      </c>
      <c r="G172" s="39">
        <v>3385900</v>
      </c>
    </row>
    <row r="173" spans="1:7">
      <c r="A173" s="37">
        <v>45580</v>
      </c>
      <c r="B173" s="38">
        <v>5.66</v>
      </c>
      <c r="C173" s="38">
        <v>6.03</v>
      </c>
      <c r="D173" s="38">
        <v>5.34</v>
      </c>
      <c r="E173" s="38">
        <v>5.6</v>
      </c>
      <c r="F173" s="38">
        <v>5.59</v>
      </c>
      <c r="G173" s="39">
        <v>3702900</v>
      </c>
    </row>
    <row r="174" spans="1:7">
      <c r="A174" s="37">
        <v>45581</v>
      </c>
      <c r="B174" s="38">
        <v>5.77</v>
      </c>
      <c r="C174" s="38">
        <v>5.84</v>
      </c>
      <c r="D174" s="38">
        <v>5.6</v>
      </c>
      <c r="E174" s="38">
        <v>5.7</v>
      </c>
      <c r="F174" s="38">
        <v>5.69</v>
      </c>
      <c r="G174" s="39">
        <v>2159400</v>
      </c>
    </row>
    <row r="175" spans="1:7">
      <c r="A175" s="37">
        <v>45582</v>
      </c>
      <c r="B175" s="38">
        <v>5.68</v>
      </c>
      <c r="C175" s="38">
        <v>5.77</v>
      </c>
      <c r="D175" s="38">
        <v>5.51</v>
      </c>
      <c r="E175" s="38">
        <v>5.6</v>
      </c>
      <c r="F175" s="38">
        <v>5.59</v>
      </c>
      <c r="G175" s="39">
        <v>1774000</v>
      </c>
    </row>
    <row r="176" spans="1:7">
      <c r="A176" s="37">
        <v>45583</v>
      </c>
      <c r="B176" s="38">
        <v>5.7</v>
      </c>
      <c r="C176" s="38">
        <v>5.96</v>
      </c>
      <c r="D176" s="38">
        <v>5.68</v>
      </c>
      <c r="E176" s="38">
        <v>5.84</v>
      </c>
      <c r="F176" s="38">
        <v>5.83</v>
      </c>
      <c r="G176" s="39">
        <v>2813200</v>
      </c>
    </row>
    <row r="177" spans="1:7">
      <c r="A177" s="37">
        <v>45586</v>
      </c>
      <c r="B177" s="38">
        <v>6.02</v>
      </c>
      <c r="C177" s="38">
        <v>6.02</v>
      </c>
      <c r="D177" s="38">
        <v>5.84</v>
      </c>
      <c r="E177" s="38">
        <v>5.96</v>
      </c>
      <c r="F177" s="38">
        <v>5.95</v>
      </c>
      <c r="G177" s="39">
        <v>3234500</v>
      </c>
    </row>
    <row r="178" spans="1:7">
      <c r="A178" s="37">
        <v>45587</v>
      </c>
      <c r="B178" s="38">
        <v>5.74</v>
      </c>
      <c r="C178" s="38">
        <v>5.79</v>
      </c>
      <c r="D178" s="38">
        <v>5.62</v>
      </c>
      <c r="E178" s="38">
        <v>5.73</v>
      </c>
      <c r="F178" s="38">
        <v>5.72</v>
      </c>
      <c r="G178" s="39">
        <v>2341800</v>
      </c>
    </row>
    <row r="179" spans="1:7">
      <c r="A179" s="37">
        <v>45588</v>
      </c>
      <c r="B179" s="38">
        <v>5.5</v>
      </c>
      <c r="C179" s="38">
        <v>5.54</v>
      </c>
      <c r="D179" s="38">
        <v>4.96</v>
      </c>
      <c r="E179" s="38">
        <v>5.21</v>
      </c>
      <c r="F179" s="38">
        <v>5.2</v>
      </c>
      <c r="G179" s="39">
        <v>4730600</v>
      </c>
    </row>
    <row r="180" spans="1:7">
      <c r="A180" s="37">
        <v>45589</v>
      </c>
      <c r="B180" s="38">
        <v>5.28</v>
      </c>
      <c r="C180" s="38">
        <v>5.34</v>
      </c>
      <c r="D180" s="38">
        <v>5.16</v>
      </c>
      <c r="E180" s="38">
        <v>5.3</v>
      </c>
      <c r="F180" s="38">
        <v>5.29</v>
      </c>
      <c r="G180" s="39">
        <v>2963600</v>
      </c>
    </row>
    <row r="181" spans="1:7">
      <c r="A181" s="37">
        <v>45590</v>
      </c>
      <c r="B181" s="38">
        <v>5.32</v>
      </c>
      <c r="C181" s="38">
        <v>5.44</v>
      </c>
      <c r="D181" s="38">
        <v>4.9400000000000004</v>
      </c>
      <c r="E181" s="38">
        <v>5.04</v>
      </c>
      <c r="F181" s="38">
        <v>5.03</v>
      </c>
      <c r="G181" s="39">
        <v>4919200</v>
      </c>
    </row>
    <row r="182" spans="1:7">
      <c r="A182" s="37">
        <v>45593</v>
      </c>
      <c r="B182" s="38">
        <v>5.26</v>
      </c>
      <c r="C182" s="38">
        <v>5.3</v>
      </c>
      <c r="D182" s="38">
        <v>5.09</v>
      </c>
      <c r="E182" s="38">
        <v>5.17</v>
      </c>
      <c r="F182" s="38">
        <v>5.16</v>
      </c>
      <c r="G182" s="39">
        <v>4364200</v>
      </c>
    </row>
    <row r="183" spans="1:7">
      <c r="A183" s="37">
        <v>45594</v>
      </c>
      <c r="B183" s="38">
        <v>5.64</v>
      </c>
      <c r="C183" s="38">
        <v>5.92</v>
      </c>
      <c r="D183" s="38">
        <v>5.59</v>
      </c>
      <c r="E183" s="38">
        <v>5.68</v>
      </c>
      <c r="F183" s="38">
        <v>5.68</v>
      </c>
      <c r="G183" s="39">
        <v>6771600</v>
      </c>
    </row>
    <row r="184" spans="1:7">
      <c r="A184" s="37">
        <v>45595</v>
      </c>
      <c r="B184" s="38">
        <v>5.94</v>
      </c>
      <c r="C184" s="38">
        <v>6.1</v>
      </c>
      <c r="D184" s="38">
        <v>5.77</v>
      </c>
      <c r="E184" s="38">
        <v>5.79</v>
      </c>
      <c r="F184" s="38">
        <v>5.79</v>
      </c>
      <c r="G184" s="39">
        <v>7316500</v>
      </c>
    </row>
    <row r="185" spans="1:7">
      <c r="A185" s="37">
        <v>45596</v>
      </c>
      <c r="B185" s="38">
        <v>5.64</v>
      </c>
      <c r="C185" s="38">
        <v>5.65</v>
      </c>
      <c r="D185" s="38">
        <v>5.1100000000000003</v>
      </c>
      <c r="E185" s="38">
        <v>5.13</v>
      </c>
      <c r="F185" s="38">
        <v>5.13</v>
      </c>
      <c r="G185" s="39">
        <v>6255700</v>
      </c>
    </row>
    <row r="186" spans="1:7">
      <c r="A186" s="37">
        <v>45597</v>
      </c>
      <c r="B186" s="38">
        <v>5.22</v>
      </c>
      <c r="C186" s="38">
        <v>5.44</v>
      </c>
      <c r="D186" s="38">
        <v>5.0199999999999996</v>
      </c>
      <c r="E186" s="38">
        <v>5.15</v>
      </c>
      <c r="F186" s="38">
        <v>5.15</v>
      </c>
      <c r="G186" s="39">
        <v>3758400</v>
      </c>
    </row>
    <row r="187" spans="1:7">
      <c r="A187" s="37">
        <v>45600</v>
      </c>
      <c r="B187" s="38">
        <v>4.91</v>
      </c>
      <c r="C187" s="38">
        <v>4.92</v>
      </c>
      <c r="D187" s="38">
        <v>4.68</v>
      </c>
      <c r="E187" s="38">
        <v>4.76</v>
      </c>
      <c r="F187" s="38">
        <v>4.75</v>
      </c>
      <c r="G187" s="39">
        <v>4813700</v>
      </c>
    </row>
    <row r="188" spans="1:7">
      <c r="A188" s="37">
        <v>45601</v>
      </c>
      <c r="B188" s="38">
        <v>4.8899999999999997</v>
      </c>
      <c r="C188" s="38">
        <v>4.99</v>
      </c>
      <c r="D188" s="38">
        <v>4.66</v>
      </c>
      <c r="E188" s="38">
        <v>4.76</v>
      </c>
      <c r="F188" s="38">
        <v>4.76</v>
      </c>
      <c r="G188" s="39">
        <v>5590600</v>
      </c>
    </row>
    <row r="189" spans="1:7">
      <c r="A189" s="37">
        <v>45602</v>
      </c>
      <c r="B189" s="38">
        <v>5.58</v>
      </c>
      <c r="C189" s="38">
        <v>5.91</v>
      </c>
      <c r="D189" s="38">
        <v>5.51</v>
      </c>
      <c r="E189" s="38">
        <v>5.86</v>
      </c>
      <c r="F189" s="38">
        <v>5.85</v>
      </c>
      <c r="G189" s="39">
        <v>9391900</v>
      </c>
    </row>
    <row r="190" spans="1:7">
      <c r="A190" s="37">
        <v>45603</v>
      </c>
      <c r="B190" s="38">
        <v>6.38</v>
      </c>
      <c r="C190" s="38">
        <v>6.83</v>
      </c>
      <c r="D190" s="38">
        <v>6.24</v>
      </c>
      <c r="E190" s="38">
        <v>6.78</v>
      </c>
      <c r="F190" s="38">
        <v>6.78</v>
      </c>
      <c r="G190" s="39">
        <v>12696500</v>
      </c>
    </row>
    <row r="191" spans="1:7">
      <c r="A191" s="37">
        <v>45604</v>
      </c>
      <c r="B191" s="38">
        <v>6.99</v>
      </c>
      <c r="C191" s="38">
        <v>7.15</v>
      </c>
      <c r="D191" s="38">
        <v>6.71</v>
      </c>
      <c r="E191" s="38">
        <v>6.95</v>
      </c>
      <c r="F191" s="38">
        <v>6.95</v>
      </c>
      <c r="G191" s="39">
        <v>13235200</v>
      </c>
    </row>
    <row r="192" spans="1:7">
      <c r="A192" s="37">
        <v>45607</v>
      </c>
      <c r="B192" s="38">
        <v>8.0299999999999994</v>
      </c>
      <c r="C192" s="38">
        <v>9.01</v>
      </c>
      <c r="D192" s="38">
        <v>7.92</v>
      </c>
      <c r="E192" s="38">
        <v>8.98</v>
      </c>
      <c r="F192" s="38">
        <v>8.9700000000000006</v>
      </c>
      <c r="G192" s="39">
        <v>32521200</v>
      </c>
    </row>
    <row r="193" spans="1:7">
      <c r="A193" s="37">
        <v>45608</v>
      </c>
      <c r="B193" s="38">
        <v>8.4600000000000009</v>
      </c>
      <c r="C193" s="38">
        <v>8.64</v>
      </c>
      <c r="D193" s="38">
        <v>8.11</v>
      </c>
      <c r="E193" s="38">
        <v>8.52</v>
      </c>
      <c r="F193" s="38">
        <v>8.51</v>
      </c>
      <c r="G193" s="39">
        <v>20534400</v>
      </c>
    </row>
    <row r="194" spans="1:7">
      <c r="A194" s="37">
        <v>45609</v>
      </c>
      <c r="B194" s="38">
        <v>8.2799999999999994</v>
      </c>
      <c r="C194" s="38">
        <v>8.7799999999999994</v>
      </c>
      <c r="D194" s="38">
        <v>7.67</v>
      </c>
      <c r="E194" s="38">
        <v>7.91</v>
      </c>
      <c r="F194" s="38">
        <v>7.9</v>
      </c>
      <c r="G194" s="39">
        <v>19892300</v>
      </c>
    </row>
    <row r="195" spans="1:7">
      <c r="A195" s="37">
        <v>45610</v>
      </c>
      <c r="B195" s="38">
        <v>7.96</v>
      </c>
      <c r="C195" s="38">
        <v>8.0299999999999994</v>
      </c>
      <c r="D195" s="38">
        <v>7.32</v>
      </c>
      <c r="E195" s="38">
        <v>7.51</v>
      </c>
      <c r="F195" s="38">
        <v>7.5</v>
      </c>
      <c r="G195" s="39">
        <v>13959400</v>
      </c>
    </row>
    <row r="196" spans="1:7">
      <c r="A196" s="37">
        <v>45611</v>
      </c>
      <c r="B196" s="38">
        <v>7.37</v>
      </c>
      <c r="C196" s="38">
        <v>7.5</v>
      </c>
      <c r="D196" s="38">
        <v>7.1</v>
      </c>
      <c r="E196" s="38">
        <v>7.5</v>
      </c>
      <c r="F196" s="38">
        <v>7.49</v>
      </c>
      <c r="G196" s="39">
        <v>9106700</v>
      </c>
    </row>
    <row r="197" spans="1:7">
      <c r="A197" s="37">
        <v>45614</v>
      </c>
      <c r="B197" s="38">
        <v>7.53</v>
      </c>
      <c r="C197" s="38">
        <v>8.02</v>
      </c>
      <c r="D197" s="38">
        <v>7.39</v>
      </c>
      <c r="E197" s="38">
        <v>7.81</v>
      </c>
      <c r="F197" s="38">
        <v>7.8</v>
      </c>
      <c r="G197" s="39">
        <v>14330900</v>
      </c>
    </row>
    <row r="198" spans="1:7">
      <c r="A198" s="37">
        <v>45615</v>
      </c>
      <c r="B198" s="38">
        <v>7.5</v>
      </c>
      <c r="C198" s="38">
        <v>7.76</v>
      </c>
      <c r="D198" s="38">
        <v>7.45</v>
      </c>
      <c r="E198" s="38">
        <v>7.54</v>
      </c>
      <c r="F198" s="38">
        <v>7.53</v>
      </c>
      <c r="G198" s="39">
        <v>14068100</v>
      </c>
    </row>
    <row r="199" spans="1:7">
      <c r="A199" s="37">
        <v>45616</v>
      </c>
      <c r="B199" s="38">
        <v>7.68</v>
      </c>
      <c r="C199" s="38">
        <v>7.71</v>
      </c>
      <c r="D199" s="38">
        <v>7.17</v>
      </c>
      <c r="E199" s="38">
        <v>7.39</v>
      </c>
      <c r="F199" s="38">
        <v>7.38</v>
      </c>
      <c r="G199" s="39">
        <v>14182000</v>
      </c>
    </row>
    <row r="200" spans="1:7">
      <c r="A200" s="37">
        <v>45617</v>
      </c>
      <c r="B200" s="38">
        <v>8.77</v>
      </c>
      <c r="C200" s="38">
        <v>8.94</v>
      </c>
      <c r="D200" s="38">
        <v>8.18</v>
      </c>
      <c r="E200" s="38">
        <v>8.76</v>
      </c>
      <c r="F200" s="38">
        <v>8.75</v>
      </c>
      <c r="G200" s="39">
        <v>39575000</v>
      </c>
    </row>
    <row r="201" spans="1:7">
      <c r="A201" s="37">
        <v>45618</v>
      </c>
      <c r="B201" s="38">
        <v>8.41</v>
      </c>
      <c r="C201" s="38">
        <v>8.57</v>
      </c>
      <c r="D201" s="38">
        <v>8.25</v>
      </c>
      <c r="E201" s="38">
        <v>8.39</v>
      </c>
      <c r="F201" s="38">
        <v>8.3800000000000008</v>
      </c>
      <c r="G201" s="39">
        <v>17161200</v>
      </c>
    </row>
    <row r="202" spans="1:7">
      <c r="A202" s="37">
        <v>45621</v>
      </c>
      <c r="B202" s="38">
        <v>9.3699999999999992</v>
      </c>
      <c r="C202" s="38">
        <v>9.67</v>
      </c>
      <c r="D202" s="38">
        <v>8.6199999999999992</v>
      </c>
      <c r="E202" s="38">
        <v>9.4700000000000006</v>
      </c>
      <c r="F202" s="38">
        <v>9.4600000000000009</v>
      </c>
      <c r="G202" s="39">
        <v>34994900</v>
      </c>
    </row>
    <row r="203" spans="1:7">
      <c r="A203" s="37">
        <v>45622</v>
      </c>
      <c r="B203" s="38">
        <v>8.41</v>
      </c>
      <c r="C203" s="38">
        <v>8.68</v>
      </c>
      <c r="D203" s="38">
        <v>8.07</v>
      </c>
      <c r="E203" s="38">
        <v>8.4600000000000009</v>
      </c>
      <c r="F203" s="38">
        <v>8.4600000000000009</v>
      </c>
      <c r="G203" s="39">
        <v>23109700</v>
      </c>
    </row>
    <row r="204" spans="1:7">
      <c r="A204" s="37">
        <v>45623</v>
      </c>
      <c r="B204" s="38">
        <v>9.2899999999999991</v>
      </c>
      <c r="C204" s="38">
        <v>10.09</v>
      </c>
      <c r="D204" s="38">
        <v>9.2899999999999991</v>
      </c>
      <c r="E204" s="38">
        <v>10.050000000000001</v>
      </c>
      <c r="F204" s="38">
        <v>10.050000000000001</v>
      </c>
      <c r="G204" s="39">
        <v>28173200</v>
      </c>
    </row>
    <row r="205" spans="1:7">
      <c r="A205" s="37">
        <v>45625</v>
      </c>
      <c r="B205" s="38">
        <v>9.94</v>
      </c>
      <c r="C205" s="38">
        <v>10.16</v>
      </c>
      <c r="D205" s="38">
        <v>9.76</v>
      </c>
      <c r="E205" s="38">
        <v>9.81</v>
      </c>
      <c r="F205" s="38">
        <v>9.81</v>
      </c>
      <c r="G205" s="39">
        <v>16031700</v>
      </c>
    </row>
    <row r="206" spans="1:7">
      <c r="A206" s="37">
        <v>45628</v>
      </c>
      <c r="B206" s="38">
        <v>9.99</v>
      </c>
      <c r="C206" s="38">
        <v>10.28</v>
      </c>
      <c r="D206" s="38">
        <v>9.5399999999999991</v>
      </c>
      <c r="E206" s="38">
        <v>9.9</v>
      </c>
      <c r="F206" s="38">
        <v>9.9</v>
      </c>
      <c r="G206" s="39">
        <v>21707200</v>
      </c>
    </row>
    <row r="207" spans="1:7">
      <c r="A207" s="37">
        <v>45629</v>
      </c>
      <c r="B207" s="38">
        <v>9.49</v>
      </c>
      <c r="C207" s="38">
        <v>9.83</v>
      </c>
      <c r="D207" s="38">
        <v>9.2200000000000006</v>
      </c>
      <c r="E207" s="38">
        <v>9.82</v>
      </c>
      <c r="F207" s="38">
        <v>9.82</v>
      </c>
      <c r="G207" s="39">
        <v>20419200</v>
      </c>
    </row>
    <row r="208" spans="1:7">
      <c r="A208" s="37">
        <v>45630</v>
      </c>
      <c r="B208" s="38">
        <v>10.47</v>
      </c>
      <c r="C208" s="38">
        <v>11.43</v>
      </c>
      <c r="D208" s="38">
        <v>10.42</v>
      </c>
      <c r="E208" s="38">
        <v>11.37</v>
      </c>
      <c r="F208" s="38">
        <v>11.37</v>
      </c>
      <c r="G208" s="39">
        <v>31696600</v>
      </c>
    </row>
    <row r="209" spans="1:7">
      <c r="A209" s="37">
        <v>45631</v>
      </c>
      <c r="B209" s="38">
        <v>11.6</v>
      </c>
      <c r="C209" s="38">
        <v>11.84</v>
      </c>
      <c r="D209" s="38">
        <v>10.69</v>
      </c>
      <c r="E209" s="38">
        <v>10.93</v>
      </c>
      <c r="F209" s="38">
        <v>10.93</v>
      </c>
      <c r="G209" s="39">
        <v>24589700</v>
      </c>
    </row>
    <row r="210" spans="1:7">
      <c r="A210" s="37">
        <v>45632</v>
      </c>
      <c r="B210" s="38">
        <v>11.47</v>
      </c>
      <c r="C210" s="38">
        <v>12.55</v>
      </c>
      <c r="D210" s="38">
        <v>11.38</v>
      </c>
      <c r="E210" s="38">
        <v>12.33</v>
      </c>
      <c r="F210" s="38">
        <v>12.33</v>
      </c>
      <c r="G210" s="39">
        <v>25489200</v>
      </c>
    </row>
    <row r="211" spans="1:7">
      <c r="A211" s="37">
        <v>45635</v>
      </c>
      <c r="B211" s="38">
        <v>11.2</v>
      </c>
      <c r="C211" s="38">
        <v>11.56</v>
      </c>
      <c r="D211" s="38">
        <v>10.16</v>
      </c>
      <c r="E211" s="38">
        <v>10.38</v>
      </c>
      <c r="F211" s="38">
        <v>10.38</v>
      </c>
      <c r="G211" s="39">
        <v>33646200</v>
      </c>
    </row>
    <row r="212" spans="1:7">
      <c r="A212" s="37">
        <v>45636</v>
      </c>
      <c r="B212" s="38">
        <v>10.220000000000001</v>
      </c>
      <c r="C212" s="38">
        <v>10.28</v>
      </c>
      <c r="D212" s="38">
        <v>9.07</v>
      </c>
      <c r="E212" s="38">
        <v>9.82</v>
      </c>
      <c r="F212" s="38">
        <v>9.82</v>
      </c>
      <c r="G212" s="39">
        <v>31488800</v>
      </c>
    </row>
    <row r="213" spans="1:7">
      <c r="A213" s="37">
        <v>45637</v>
      </c>
      <c r="B213" s="38">
        <v>10.24</v>
      </c>
      <c r="C213" s="38">
        <v>10.84</v>
      </c>
      <c r="D213" s="38">
        <v>10.19</v>
      </c>
      <c r="E213" s="38">
        <v>10.79</v>
      </c>
      <c r="F213" s="38">
        <v>10.79</v>
      </c>
      <c r="G213" s="39">
        <v>19428300</v>
      </c>
    </row>
    <row r="214" spans="1:7">
      <c r="A214" s="37">
        <v>45638</v>
      </c>
      <c r="B214" s="38">
        <v>11.57</v>
      </c>
      <c r="C214" s="38">
        <v>11.65</v>
      </c>
      <c r="D214" s="38">
        <v>10.83</v>
      </c>
      <c r="E214" s="38">
        <v>11.04</v>
      </c>
      <c r="F214" s="38">
        <v>11.04</v>
      </c>
      <c r="G214" s="39">
        <v>20692900</v>
      </c>
    </row>
    <row r="215" spans="1:7">
      <c r="A215" s="37">
        <v>45639</v>
      </c>
      <c r="B215" s="38">
        <v>11.24</v>
      </c>
      <c r="C215" s="38">
        <v>11.5</v>
      </c>
      <c r="D215" s="38">
        <v>10.96</v>
      </c>
      <c r="E215" s="38">
        <v>11.21</v>
      </c>
      <c r="F215" s="38">
        <v>11.21</v>
      </c>
      <c r="G215" s="39">
        <v>14719000</v>
      </c>
    </row>
    <row r="216" spans="1:7">
      <c r="A216" s="37">
        <v>45642</v>
      </c>
      <c r="B216" s="38">
        <v>11.13</v>
      </c>
      <c r="C216" s="38">
        <v>12.31</v>
      </c>
      <c r="D216" s="38">
        <v>11.11</v>
      </c>
      <c r="E216" s="38">
        <v>11.89</v>
      </c>
      <c r="F216" s="38">
        <v>11.89</v>
      </c>
      <c r="G216" s="39">
        <v>25632800</v>
      </c>
    </row>
    <row r="217" spans="1:7">
      <c r="A217" s="37">
        <v>45643</v>
      </c>
      <c r="B217" s="38">
        <v>11.73</v>
      </c>
      <c r="C217" s="38">
        <v>11.81</v>
      </c>
      <c r="D217" s="38">
        <v>11.14</v>
      </c>
      <c r="E217" s="38">
        <v>11.27</v>
      </c>
      <c r="F217" s="38">
        <v>11.27</v>
      </c>
      <c r="G217" s="39">
        <v>16832100</v>
      </c>
    </row>
    <row r="218" spans="1:7">
      <c r="A218" s="37">
        <v>45644</v>
      </c>
      <c r="B218" s="38">
        <v>10.84</v>
      </c>
      <c r="C218" s="38">
        <v>11.07</v>
      </c>
      <c r="D218" s="38">
        <v>9.51</v>
      </c>
      <c r="E218" s="38">
        <v>9.84</v>
      </c>
      <c r="F218" s="38">
        <v>9.84</v>
      </c>
      <c r="G218" s="39">
        <v>25708700</v>
      </c>
    </row>
    <row r="219" spans="1:7">
      <c r="A219" s="37">
        <v>45645</v>
      </c>
      <c r="B219" s="38">
        <v>9.77</v>
      </c>
      <c r="C219" s="38">
        <v>9.8699999999999992</v>
      </c>
      <c r="D219" s="38">
        <v>7.86</v>
      </c>
      <c r="E219" s="38">
        <v>8.14</v>
      </c>
      <c r="F219" s="38">
        <v>8.14</v>
      </c>
      <c r="G219" s="39">
        <v>39580700</v>
      </c>
    </row>
    <row r="220" spans="1:7">
      <c r="A220" s="37">
        <v>45646</v>
      </c>
      <c r="B220" s="38">
        <v>7.9</v>
      </c>
      <c r="C220" s="38">
        <v>8.6999999999999993</v>
      </c>
      <c r="D220" s="38">
        <v>7.76</v>
      </c>
      <c r="E220" s="38">
        <v>8.41</v>
      </c>
      <c r="F220" s="38">
        <v>8.41</v>
      </c>
      <c r="G220" s="39">
        <v>46231900</v>
      </c>
    </row>
    <row r="221" spans="1:7">
      <c r="A221" s="37">
        <v>45649</v>
      </c>
      <c r="B221" s="38">
        <v>7.95</v>
      </c>
      <c r="C221" s="38">
        <v>8.25</v>
      </c>
      <c r="D221" s="38">
        <v>7.55</v>
      </c>
      <c r="E221" s="38">
        <v>8.19</v>
      </c>
      <c r="F221" s="38">
        <v>8.19</v>
      </c>
      <c r="G221" s="39">
        <v>26159700</v>
      </c>
    </row>
    <row r="222" spans="1:7">
      <c r="A222" s="37">
        <v>45650</v>
      </c>
      <c r="B222" s="38">
        <v>8.42</v>
      </c>
      <c r="C222" s="38">
        <v>8.77</v>
      </c>
      <c r="D222" s="38">
        <v>8.36</v>
      </c>
      <c r="E222" s="38">
        <v>8.6999999999999993</v>
      </c>
      <c r="F222" s="38">
        <v>8.6999999999999993</v>
      </c>
      <c r="G222" s="39">
        <v>15464100</v>
      </c>
    </row>
    <row r="223" spans="1:7">
      <c r="A223" s="37">
        <v>45652</v>
      </c>
      <c r="B223" s="38">
        <v>7.93</v>
      </c>
      <c r="C223" s="38">
        <v>7.95</v>
      </c>
      <c r="D223" s="38">
        <v>7.64</v>
      </c>
      <c r="E223" s="38">
        <v>7.76</v>
      </c>
      <c r="F223" s="38">
        <v>7.76</v>
      </c>
      <c r="G223" s="39">
        <v>19923200</v>
      </c>
    </row>
    <row r="224" spans="1:7">
      <c r="A224" s="37">
        <v>45653</v>
      </c>
      <c r="B224" s="38">
        <v>8</v>
      </c>
      <c r="C224" s="38">
        <v>8</v>
      </c>
      <c r="D224" s="38">
        <v>7.58</v>
      </c>
      <c r="E224" s="38">
        <v>7.75</v>
      </c>
      <c r="F224" s="38">
        <v>7.75</v>
      </c>
      <c r="G224" s="39">
        <v>17351200</v>
      </c>
    </row>
    <row r="225" spans="1:7">
      <c r="A225" s="37">
        <v>45656</v>
      </c>
      <c r="B225" s="38">
        <v>7.76</v>
      </c>
      <c r="C225" s="38">
        <v>8.14</v>
      </c>
      <c r="D225" s="38">
        <v>7.55</v>
      </c>
      <c r="E225" s="38">
        <v>8.02</v>
      </c>
      <c r="F225" s="38">
        <v>8.02</v>
      </c>
      <c r="G225" s="39">
        <v>17788900</v>
      </c>
    </row>
    <row r="226" spans="1:7">
      <c r="A226" s="37">
        <v>45657</v>
      </c>
      <c r="B226" s="38">
        <v>8.2200000000000006</v>
      </c>
      <c r="C226" s="38">
        <v>8.3000000000000007</v>
      </c>
      <c r="D226" s="38">
        <v>7.71</v>
      </c>
      <c r="E226" s="38">
        <v>7.8</v>
      </c>
      <c r="F226" s="38">
        <v>7.8</v>
      </c>
      <c r="G226" s="39">
        <v>11840900</v>
      </c>
    </row>
    <row r="227" spans="1:7">
      <c r="A227" s="65">
        <v>45659</v>
      </c>
      <c r="B227" s="66">
        <v>167</v>
      </c>
      <c r="C227" s="66">
        <v>171.4</v>
      </c>
      <c r="D227" s="66">
        <v>163.6</v>
      </c>
      <c r="E227" s="66">
        <v>166.6</v>
      </c>
      <c r="F227" s="66">
        <v>165.3</v>
      </c>
      <c r="G227" s="67">
        <v>695520</v>
      </c>
    </row>
    <row r="228" spans="1:7">
      <c r="A228" s="37">
        <v>45660</v>
      </c>
      <c r="B228" s="38">
        <v>171.6</v>
      </c>
      <c r="C228" s="38">
        <v>183.6</v>
      </c>
      <c r="D228" s="38">
        <v>171</v>
      </c>
      <c r="E228" s="38">
        <v>180.8</v>
      </c>
      <c r="F228" s="38">
        <v>179.39</v>
      </c>
      <c r="G228" s="39">
        <v>766875</v>
      </c>
    </row>
    <row r="229" spans="1:7">
      <c r="A229" s="62">
        <v>45663</v>
      </c>
      <c r="B229" s="63">
        <v>183</v>
      </c>
      <c r="C229" s="63">
        <v>194.8</v>
      </c>
      <c r="D229" s="63">
        <v>182.26</v>
      </c>
      <c r="E229" s="63">
        <v>188.2</v>
      </c>
      <c r="F229" s="63">
        <v>186.74</v>
      </c>
      <c r="G229" s="64">
        <v>785680</v>
      </c>
    </row>
    <row r="230" spans="1:7">
      <c r="A230" s="37">
        <v>45664</v>
      </c>
      <c r="B230" s="38">
        <v>182.8</v>
      </c>
      <c r="C230" s="38">
        <v>183.56</v>
      </c>
      <c r="D230" s="38">
        <v>153.4</v>
      </c>
      <c r="E230" s="38">
        <v>157</v>
      </c>
      <c r="F230" s="38">
        <v>155.78</v>
      </c>
      <c r="G230" s="39">
        <v>1260475</v>
      </c>
    </row>
    <row r="231" spans="1:7">
      <c r="A231" s="62">
        <v>45665</v>
      </c>
      <c r="B231" s="63">
        <v>153.6</v>
      </c>
      <c r="C231" s="63">
        <v>156.1</v>
      </c>
      <c r="D231" s="63">
        <v>140</v>
      </c>
      <c r="E231" s="63">
        <v>147</v>
      </c>
      <c r="F231" s="63">
        <v>145.86000000000001</v>
      </c>
      <c r="G231" s="64">
        <v>1011850</v>
      </c>
    </row>
    <row r="232" spans="1:7">
      <c r="A232" s="37">
        <v>45667</v>
      </c>
      <c r="B232" s="38">
        <v>145.6</v>
      </c>
      <c r="C232" s="38">
        <v>150.19999999999999</v>
      </c>
      <c r="D232" s="38">
        <v>138.66</v>
      </c>
      <c r="E232" s="38">
        <v>144.6</v>
      </c>
      <c r="F232" s="38">
        <v>143.47999999999999</v>
      </c>
      <c r="G232" s="39">
        <v>726180</v>
      </c>
    </row>
    <row r="233" spans="1:7">
      <c r="A233" s="62">
        <v>45670</v>
      </c>
      <c r="B233" s="63">
        <v>124.6</v>
      </c>
      <c r="C233" s="63">
        <v>130.19999999999999</v>
      </c>
      <c r="D233" s="63">
        <v>114</v>
      </c>
      <c r="E233" s="63">
        <v>129.19999999999999</v>
      </c>
      <c r="F233" s="63">
        <v>128.19999999999999</v>
      </c>
      <c r="G233" s="64">
        <v>1384375</v>
      </c>
    </row>
    <row r="234" spans="1:7">
      <c r="A234" s="37">
        <v>45671</v>
      </c>
      <c r="B234" s="38">
        <v>139.6</v>
      </c>
      <c r="C234" s="38">
        <v>141.38</v>
      </c>
      <c r="D234" s="38">
        <v>135.6</v>
      </c>
      <c r="E234" s="38">
        <v>140</v>
      </c>
      <c r="F234" s="38">
        <v>138.91</v>
      </c>
      <c r="G234" s="39">
        <v>630005</v>
      </c>
    </row>
    <row r="235" spans="1:7">
      <c r="A235" s="62">
        <v>45672</v>
      </c>
      <c r="B235" s="63">
        <v>146.4</v>
      </c>
      <c r="C235" s="63">
        <v>162.6</v>
      </c>
      <c r="D235" s="63">
        <v>145.12</v>
      </c>
      <c r="E235" s="63">
        <v>158.6</v>
      </c>
      <c r="F235" s="63">
        <v>157.37</v>
      </c>
      <c r="G235" s="64">
        <v>1113635</v>
      </c>
    </row>
    <row r="236" spans="1:7">
      <c r="A236" s="37">
        <v>45673</v>
      </c>
      <c r="B236" s="38">
        <v>150</v>
      </c>
      <c r="C236" s="38">
        <v>152.38</v>
      </c>
      <c r="D236" s="38">
        <v>142.6</v>
      </c>
      <c r="E236" s="38">
        <v>149.80000000000001</v>
      </c>
      <c r="F236" s="38">
        <v>148.63999999999999</v>
      </c>
      <c r="G236" s="39">
        <v>899125</v>
      </c>
    </row>
    <row r="237" spans="1:7">
      <c r="A237" s="62">
        <v>45674</v>
      </c>
      <c r="B237" s="63">
        <v>157.4</v>
      </c>
      <c r="C237" s="63">
        <v>166.8</v>
      </c>
      <c r="D237" s="63">
        <v>155.6</v>
      </c>
      <c r="E237" s="63">
        <v>165.8</v>
      </c>
      <c r="F237" s="63">
        <v>164.51</v>
      </c>
      <c r="G237" s="64">
        <v>1103885</v>
      </c>
    </row>
    <row r="238" spans="1:7">
      <c r="A238" s="37">
        <v>45678</v>
      </c>
      <c r="B238" s="38">
        <v>148.4</v>
      </c>
      <c r="C238" s="38">
        <v>151.69999999999999</v>
      </c>
      <c r="D238" s="38">
        <v>141.6</v>
      </c>
      <c r="E238" s="38">
        <v>146.5</v>
      </c>
      <c r="F238" s="38">
        <v>145.36000000000001</v>
      </c>
      <c r="G238" s="39">
        <v>1297115</v>
      </c>
    </row>
    <row r="239" spans="1:7">
      <c r="A239" s="62">
        <v>45679</v>
      </c>
      <c r="B239" s="63">
        <v>145.4</v>
      </c>
      <c r="C239" s="63">
        <v>146</v>
      </c>
      <c r="D239" s="63">
        <v>139.80000000000001</v>
      </c>
      <c r="E239" s="63">
        <v>141.4</v>
      </c>
      <c r="F239" s="63">
        <v>140.30000000000001</v>
      </c>
      <c r="G239" s="64">
        <v>832375</v>
      </c>
    </row>
    <row r="240" spans="1:7">
      <c r="A240" s="37">
        <v>45680</v>
      </c>
      <c r="B240" s="38">
        <v>138.80000000000001</v>
      </c>
      <c r="C240" s="38">
        <v>144.80000000000001</v>
      </c>
      <c r="D240" s="38">
        <v>135.4</v>
      </c>
      <c r="E240" s="38">
        <v>140</v>
      </c>
      <c r="F240" s="38">
        <v>138.91</v>
      </c>
      <c r="G240" s="39">
        <v>1434645</v>
      </c>
    </row>
    <row r="241" spans="1:7">
      <c r="A241" s="62">
        <v>45681</v>
      </c>
      <c r="B241" s="63">
        <v>153.4</v>
      </c>
      <c r="C241" s="63">
        <v>155.80000000000001</v>
      </c>
      <c r="D241" s="63">
        <v>146.80000000000001</v>
      </c>
      <c r="E241" s="63">
        <v>147.4</v>
      </c>
      <c r="F241" s="63">
        <v>146.25</v>
      </c>
      <c r="G241" s="64">
        <v>900580</v>
      </c>
    </row>
    <row r="242" spans="1:7">
      <c r="A242" s="37">
        <v>45684</v>
      </c>
      <c r="B242" s="38">
        <v>126.8</v>
      </c>
      <c r="C242" s="38">
        <v>131.19999999999999</v>
      </c>
      <c r="D242" s="38">
        <v>121.6</v>
      </c>
      <c r="E242" s="38">
        <v>130.6</v>
      </c>
      <c r="F242" s="38">
        <v>129.58000000000001</v>
      </c>
      <c r="G242" s="39">
        <v>1417825</v>
      </c>
    </row>
    <row r="243" spans="1:7">
      <c r="A243" s="62">
        <v>45685</v>
      </c>
      <c r="B243" s="63">
        <v>132.4</v>
      </c>
      <c r="C243" s="63">
        <v>136.02000000000001</v>
      </c>
      <c r="D243" s="63">
        <v>126.2</v>
      </c>
      <c r="E243" s="63">
        <v>126.4</v>
      </c>
      <c r="F243" s="63">
        <v>125.42</v>
      </c>
      <c r="G243" s="64">
        <v>609795</v>
      </c>
    </row>
    <row r="244" spans="1:7">
      <c r="A244" s="37">
        <v>45686</v>
      </c>
      <c r="B244" s="38">
        <v>127.4</v>
      </c>
      <c r="C244" s="38">
        <v>133</v>
      </c>
      <c r="D244" s="38">
        <v>122.44</v>
      </c>
      <c r="E244" s="38">
        <v>129.1</v>
      </c>
      <c r="F244" s="38">
        <v>128.38</v>
      </c>
      <c r="G244" s="39">
        <v>865240</v>
      </c>
    </row>
    <row r="245" spans="1:7">
      <c r="A245" s="37">
        <v>45687</v>
      </c>
      <c r="B245" s="38">
        <v>139</v>
      </c>
      <c r="C245" s="38">
        <v>141.6</v>
      </c>
      <c r="D245" s="38">
        <v>136.19999999999999</v>
      </c>
      <c r="E245" s="38">
        <v>136.4</v>
      </c>
      <c r="F245" s="38">
        <v>135.63999999999999</v>
      </c>
      <c r="G245" s="39">
        <v>754325</v>
      </c>
    </row>
    <row r="246" spans="1:7">
      <c r="A246" s="62">
        <v>45688</v>
      </c>
      <c r="B246" s="63">
        <v>147.6</v>
      </c>
      <c r="C246" s="63">
        <v>154.6</v>
      </c>
      <c r="D246" s="63">
        <v>140.80000000000001</v>
      </c>
      <c r="E246" s="63">
        <v>143.4</v>
      </c>
      <c r="F246" s="63">
        <v>142.6</v>
      </c>
      <c r="G246" s="64">
        <v>1392985</v>
      </c>
    </row>
    <row r="247" spans="1:7">
      <c r="A247" s="37">
        <v>45691</v>
      </c>
      <c r="B247" s="38">
        <v>78.8</v>
      </c>
      <c r="C247" s="38">
        <v>96.5</v>
      </c>
      <c r="D247" s="38">
        <v>78</v>
      </c>
      <c r="E247" s="38">
        <v>90.4</v>
      </c>
      <c r="F247" s="38">
        <v>89.9</v>
      </c>
      <c r="G247" s="39">
        <v>8226365</v>
      </c>
    </row>
    <row r="248" spans="1:7">
      <c r="A248" s="62">
        <v>45692</v>
      </c>
      <c r="B248" s="63">
        <v>96.8</v>
      </c>
      <c r="C248" s="63">
        <v>101.4</v>
      </c>
      <c r="D248" s="63">
        <v>91.4</v>
      </c>
      <c r="E248" s="63">
        <v>92.6</v>
      </c>
      <c r="F248" s="63">
        <v>92.08</v>
      </c>
      <c r="G248" s="64">
        <v>3653860</v>
      </c>
    </row>
    <row r="249" spans="1:7">
      <c r="A249" s="37">
        <v>45693</v>
      </c>
      <c r="B249" s="38">
        <v>97.4</v>
      </c>
      <c r="C249" s="38">
        <v>97.8</v>
      </c>
      <c r="D249" s="38">
        <v>90.8</v>
      </c>
      <c r="E249" s="38">
        <v>93.9</v>
      </c>
      <c r="F249" s="38">
        <v>93.38</v>
      </c>
      <c r="G249" s="39">
        <v>2064910</v>
      </c>
    </row>
    <row r="250" spans="1:7">
      <c r="A250" s="62">
        <v>45694</v>
      </c>
      <c r="B250" s="63">
        <v>94.4</v>
      </c>
      <c r="C250" s="63">
        <v>95.14</v>
      </c>
      <c r="D250" s="63">
        <v>88</v>
      </c>
      <c r="E250" s="63">
        <v>91</v>
      </c>
      <c r="F250" s="63">
        <v>90.49</v>
      </c>
      <c r="G250" s="64">
        <v>2058495</v>
      </c>
    </row>
    <row r="251" spans="1:7">
      <c r="A251" s="37">
        <v>45695</v>
      </c>
      <c r="B251" s="38">
        <v>96</v>
      </c>
      <c r="C251" s="38">
        <v>96</v>
      </c>
      <c r="D251" s="38">
        <v>81.2</v>
      </c>
      <c r="E251" s="38">
        <v>82</v>
      </c>
      <c r="F251" s="38">
        <v>81.540000000000006</v>
      </c>
      <c r="G251" s="39">
        <v>2699775</v>
      </c>
    </row>
    <row r="252" spans="1:7">
      <c r="A252" s="62">
        <v>45698</v>
      </c>
      <c r="B252" s="63">
        <v>86.8</v>
      </c>
      <c r="C252" s="63">
        <v>88.8</v>
      </c>
      <c r="D252" s="63">
        <v>85.2</v>
      </c>
      <c r="E252" s="63">
        <v>88</v>
      </c>
      <c r="F252" s="63">
        <v>87.51</v>
      </c>
      <c r="G252" s="64">
        <v>1309565</v>
      </c>
    </row>
    <row r="253" spans="1:7">
      <c r="A253" s="37">
        <v>45699</v>
      </c>
      <c r="B253" s="38">
        <v>86.2</v>
      </c>
      <c r="C253" s="38">
        <v>87.4</v>
      </c>
      <c r="D253" s="38">
        <v>81.2</v>
      </c>
      <c r="E253" s="38">
        <v>82.2</v>
      </c>
      <c r="F253" s="38">
        <v>81.739999999999995</v>
      </c>
      <c r="G253" s="39">
        <v>1300350</v>
      </c>
    </row>
    <row r="254" spans="1:7">
      <c r="A254" s="62">
        <v>45700</v>
      </c>
      <c r="B254" s="63">
        <v>80.400000000000006</v>
      </c>
      <c r="C254" s="63">
        <v>88.4</v>
      </c>
      <c r="D254" s="63">
        <v>78.8</v>
      </c>
      <c r="E254" s="63">
        <v>87.2</v>
      </c>
      <c r="F254" s="63">
        <v>86.71</v>
      </c>
      <c r="G254" s="64">
        <v>2334425</v>
      </c>
    </row>
    <row r="255" spans="1:7">
      <c r="A255" s="37">
        <v>45701</v>
      </c>
      <c r="B255" s="38">
        <v>85.2</v>
      </c>
      <c r="C255" s="38">
        <v>86.4</v>
      </c>
      <c r="D255" s="38">
        <v>82.8</v>
      </c>
      <c r="E255" s="38">
        <v>85.8</v>
      </c>
      <c r="F255" s="38">
        <v>85.32</v>
      </c>
      <c r="G255" s="39">
        <v>1393070</v>
      </c>
    </row>
    <row r="256" spans="1:7">
      <c r="A256" s="62">
        <v>45702</v>
      </c>
      <c r="B256" s="63">
        <v>88.6</v>
      </c>
      <c r="C256" s="63">
        <v>94.6</v>
      </c>
      <c r="D256" s="63">
        <v>87.8</v>
      </c>
      <c r="E256" s="63">
        <v>90.4</v>
      </c>
      <c r="F256" s="63">
        <v>89.9</v>
      </c>
      <c r="G256" s="64">
        <v>1757145</v>
      </c>
    </row>
    <row r="257" spans="1:7">
      <c r="A257" s="37">
        <v>45706</v>
      </c>
      <c r="B257" s="38">
        <v>90</v>
      </c>
      <c r="C257" s="38">
        <v>90</v>
      </c>
      <c r="D257" s="38">
        <v>82</v>
      </c>
      <c r="E257" s="38">
        <v>83.6</v>
      </c>
      <c r="F257" s="38">
        <v>83.13</v>
      </c>
      <c r="G257" s="39">
        <v>2108345</v>
      </c>
    </row>
    <row r="258" spans="1:7">
      <c r="A258" s="62">
        <v>45707</v>
      </c>
      <c r="B258" s="63">
        <v>89.2</v>
      </c>
      <c r="C258" s="63">
        <v>90.18</v>
      </c>
      <c r="D258" s="63">
        <v>86.6</v>
      </c>
      <c r="E258" s="63">
        <v>89.2</v>
      </c>
      <c r="F258" s="63">
        <v>88.7</v>
      </c>
      <c r="G258" s="64">
        <v>1291340</v>
      </c>
    </row>
    <row r="259" spans="1:7">
      <c r="A259" s="37">
        <v>45708</v>
      </c>
      <c r="B259" s="38">
        <v>92</v>
      </c>
      <c r="C259" s="38">
        <v>92.8</v>
      </c>
      <c r="D259" s="38">
        <v>88.2</v>
      </c>
      <c r="E259" s="38">
        <v>91.4</v>
      </c>
      <c r="F259" s="38">
        <v>90.89</v>
      </c>
      <c r="G259" s="39">
        <v>1858380</v>
      </c>
    </row>
    <row r="260" spans="1:7">
      <c r="A260" s="62">
        <v>45709</v>
      </c>
      <c r="B260" s="63">
        <v>96.4</v>
      </c>
      <c r="C260" s="63">
        <v>96.8</v>
      </c>
      <c r="D260" s="63">
        <v>82.4</v>
      </c>
      <c r="E260" s="63">
        <v>83</v>
      </c>
      <c r="F260" s="63">
        <v>82.54</v>
      </c>
      <c r="G260" s="64">
        <v>3330420</v>
      </c>
    </row>
    <row r="261" spans="1:7">
      <c r="A261" s="37">
        <v>45712</v>
      </c>
      <c r="B261" s="38">
        <v>85.6</v>
      </c>
      <c r="C261" s="38">
        <v>86.8</v>
      </c>
      <c r="D261" s="38">
        <v>82.4</v>
      </c>
      <c r="E261" s="38">
        <v>83.8</v>
      </c>
      <c r="F261" s="38">
        <v>83.33</v>
      </c>
      <c r="G261" s="39">
        <v>3223095</v>
      </c>
    </row>
    <row r="262" spans="1:7">
      <c r="A262" s="62">
        <v>45713</v>
      </c>
      <c r="B262" s="63">
        <v>69</v>
      </c>
      <c r="C262" s="63">
        <v>76</v>
      </c>
      <c r="D262" s="63">
        <v>65.8</v>
      </c>
      <c r="E262" s="63">
        <v>74</v>
      </c>
      <c r="F262" s="63">
        <v>73.59</v>
      </c>
      <c r="G262" s="64">
        <v>4765270</v>
      </c>
    </row>
    <row r="263" spans="1:7">
      <c r="A263" s="37">
        <v>45714</v>
      </c>
      <c r="B263" s="38">
        <v>66.8</v>
      </c>
      <c r="C263" s="38">
        <v>72</v>
      </c>
      <c r="D263" s="38">
        <v>60.2</v>
      </c>
      <c r="E263" s="38">
        <v>65.2</v>
      </c>
      <c r="F263" s="38">
        <v>64.91</v>
      </c>
      <c r="G263" s="39">
        <v>2991095</v>
      </c>
    </row>
    <row r="264" spans="1:7">
      <c r="A264" s="37">
        <v>45715</v>
      </c>
      <c r="B264" s="38">
        <v>65</v>
      </c>
      <c r="C264" s="38">
        <v>65.599999999999994</v>
      </c>
      <c r="D264" s="38">
        <v>59.4</v>
      </c>
      <c r="E264" s="38">
        <v>60</v>
      </c>
      <c r="F264" s="38">
        <v>59.73</v>
      </c>
      <c r="G264" s="39">
        <v>2352545</v>
      </c>
    </row>
    <row r="265" spans="1:7">
      <c r="A265" s="62">
        <v>45716</v>
      </c>
      <c r="B265" s="63">
        <v>55.2</v>
      </c>
      <c r="C265" s="63">
        <v>60.2</v>
      </c>
      <c r="D265" s="63">
        <v>54</v>
      </c>
      <c r="E265" s="63">
        <v>58.4</v>
      </c>
      <c r="F265" s="63">
        <v>58.14</v>
      </c>
      <c r="G265" s="64">
        <v>3248620</v>
      </c>
    </row>
    <row r="266" spans="1:7">
      <c r="A266" s="37">
        <v>45719</v>
      </c>
      <c r="B266" s="38">
        <v>65.599999999999994</v>
      </c>
      <c r="C266" s="38">
        <v>66.2</v>
      </c>
      <c r="D266" s="38">
        <v>51.6</v>
      </c>
      <c r="E266" s="38">
        <v>53</v>
      </c>
      <c r="F266" s="38">
        <v>52.76</v>
      </c>
      <c r="G266" s="39">
        <v>3459545</v>
      </c>
    </row>
    <row r="267" spans="1:7">
      <c r="A267" s="62">
        <v>45720</v>
      </c>
      <c r="B267" s="63">
        <v>50</v>
      </c>
      <c r="C267" s="63">
        <v>56.6</v>
      </c>
      <c r="D267" s="63">
        <v>46.8</v>
      </c>
      <c r="E267" s="63">
        <v>53.8</v>
      </c>
      <c r="F267" s="63">
        <v>53.56</v>
      </c>
      <c r="G267" s="64">
        <v>2465665</v>
      </c>
    </row>
    <row r="268" spans="1:7">
      <c r="A268" s="37">
        <v>45721</v>
      </c>
      <c r="B268" s="38">
        <v>57</v>
      </c>
      <c r="C268" s="38">
        <v>58.8</v>
      </c>
      <c r="D268" s="38">
        <v>54.8</v>
      </c>
      <c r="E268" s="38">
        <v>58.6</v>
      </c>
      <c r="F268" s="38">
        <v>58.34</v>
      </c>
      <c r="G268" s="39">
        <v>1770505</v>
      </c>
    </row>
    <row r="269" spans="1:7">
      <c r="A269" s="62">
        <v>45722</v>
      </c>
      <c r="B269" s="63">
        <v>59.4</v>
      </c>
      <c r="C269" s="63">
        <v>60.8</v>
      </c>
      <c r="D269" s="63">
        <v>55.4</v>
      </c>
      <c r="E269" s="63">
        <v>56.8</v>
      </c>
      <c r="F269" s="63">
        <v>56.54</v>
      </c>
      <c r="G269" s="64">
        <v>2783215</v>
      </c>
    </row>
    <row r="270" spans="1:7">
      <c r="A270" s="37">
        <v>45723</v>
      </c>
      <c r="B270" s="38">
        <v>55.8</v>
      </c>
      <c r="C270" s="38">
        <v>59.6</v>
      </c>
      <c r="D270" s="38">
        <v>53.6</v>
      </c>
      <c r="E270" s="38">
        <v>54.4</v>
      </c>
      <c r="F270" s="38">
        <v>54.16</v>
      </c>
      <c r="G270" s="39">
        <v>2354350</v>
      </c>
    </row>
    <row r="271" spans="1:7">
      <c r="A271" s="62">
        <v>45726</v>
      </c>
      <c r="B271" s="63">
        <v>52.2</v>
      </c>
      <c r="C271" s="63">
        <v>52.38</v>
      </c>
      <c r="D271" s="63">
        <v>37</v>
      </c>
      <c r="E271" s="63">
        <v>40.200000000000003</v>
      </c>
      <c r="F271" s="63">
        <v>40.020000000000003</v>
      </c>
      <c r="G271" s="64">
        <v>3607055</v>
      </c>
    </row>
    <row r="272" spans="1:7">
      <c r="A272" s="37">
        <v>45727</v>
      </c>
      <c r="B272" s="38">
        <v>42</v>
      </c>
      <c r="C272" s="38">
        <v>43.8</v>
      </c>
      <c r="D272" s="38">
        <v>38.4</v>
      </c>
      <c r="E272" s="38">
        <v>43.4</v>
      </c>
      <c r="F272" s="38">
        <v>43.2</v>
      </c>
      <c r="G272" s="39">
        <v>2637750</v>
      </c>
    </row>
    <row r="273" spans="1:7">
      <c r="A273" s="62">
        <v>45728</v>
      </c>
      <c r="B273" s="63">
        <v>41.4</v>
      </c>
      <c r="C273" s="63">
        <v>41.58</v>
      </c>
      <c r="D273" s="63">
        <v>38.200000000000003</v>
      </c>
      <c r="E273" s="63">
        <v>40.200000000000003</v>
      </c>
      <c r="F273" s="63">
        <v>40.020000000000003</v>
      </c>
      <c r="G273" s="64">
        <v>2432570</v>
      </c>
    </row>
    <row r="274" spans="1:7">
      <c r="A274" s="37">
        <v>45729</v>
      </c>
      <c r="B274" s="38">
        <v>40.799999999999997</v>
      </c>
      <c r="C274" s="38">
        <v>40.799999999999997</v>
      </c>
      <c r="D274" s="38">
        <v>37.4</v>
      </c>
      <c r="E274" s="38">
        <v>38.799999999999997</v>
      </c>
      <c r="F274" s="38">
        <v>38.630000000000003</v>
      </c>
      <c r="G274" s="39">
        <v>1553805</v>
      </c>
    </row>
    <row r="275" spans="1:7">
      <c r="A275" s="62">
        <v>45730</v>
      </c>
      <c r="B275" s="63">
        <v>40.799999999999997</v>
      </c>
      <c r="C275" s="63">
        <v>42.8</v>
      </c>
      <c r="D275" s="63">
        <v>39.9</v>
      </c>
      <c r="E275" s="63">
        <v>42.3</v>
      </c>
      <c r="F275" s="63">
        <v>42.11</v>
      </c>
      <c r="G275" s="64">
        <v>1672585</v>
      </c>
    </row>
    <row r="276" spans="1:7">
      <c r="A276" s="37">
        <v>45733</v>
      </c>
      <c r="B276" s="38">
        <v>40.6</v>
      </c>
      <c r="C276" s="38">
        <v>43.2</v>
      </c>
      <c r="D276" s="38">
        <v>40</v>
      </c>
      <c r="E276" s="38">
        <v>42.6</v>
      </c>
      <c r="F276" s="38">
        <v>42.41</v>
      </c>
      <c r="G276" s="39">
        <v>1780745</v>
      </c>
    </row>
    <row r="277" spans="1:7">
      <c r="A277" s="62">
        <v>45734</v>
      </c>
      <c r="B277" s="63">
        <v>40.799999999999997</v>
      </c>
      <c r="C277" s="63">
        <v>41</v>
      </c>
      <c r="D277" s="63">
        <v>39.4</v>
      </c>
      <c r="E277" s="63">
        <v>40.799999999999997</v>
      </c>
      <c r="F277" s="63">
        <v>40.619999999999997</v>
      </c>
      <c r="G277" s="64">
        <v>1228885</v>
      </c>
    </row>
    <row r="278" spans="1:7">
      <c r="A278" s="37">
        <v>45735</v>
      </c>
      <c r="B278" s="38">
        <v>45.5</v>
      </c>
      <c r="C278" s="38">
        <v>47.4</v>
      </c>
      <c r="D278" s="38">
        <v>44.8</v>
      </c>
      <c r="E278" s="38">
        <v>46.4</v>
      </c>
      <c r="F278" s="38">
        <v>46.19</v>
      </c>
      <c r="G278" s="39">
        <v>2293335</v>
      </c>
    </row>
    <row r="279" spans="1:7">
      <c r="A279" s="62">
        <v>45736</v>
      </c>
      <c r="B279" s="63">
        <v>44.2</v>
      </c>
      <c r="C279" s="63">
        <v>45.4</v>
      </c>
      <c r="D279" s="63">
        <v>42.6</v>
      </c>
      <c r="E279" s="63">
        <v>43.7</v>
      </c>
      <c r="F279" s="63">
        <v>43.5</v>
      </c>
      <c r="G279" s="64">
        <v>2063790</v>
      </c>
    </row>
    <row r="280" spans="1:7">
      <c r="A280" s="37">
        <v>45737</v>
      </c>
      <c r="B280" s="38">
        <v>42.6</v>
      </c>
      <c r="C280" s="38">
        <v>44</v>
      </c>
      <c r="D280" s="38">
        <v>42</v>
      </c>
      <c r="E280" s="38">
        <v>43.7</v>
      </c>
      <c r="F280" s="38">
        <v>43.5</v>
      </c>
      <c r="G280" s="39">
        <v>966935</v>
      </c>
    </row>
    <row r="281" spans="1:7">
      <c r="A281" s="62">
        <v>45740</v>
      </c>
      <c r="B281" s="63">
        <v>48.1</v>
      </c>
      <c r="C281" s="63">
        <v>49.4</v>
      </c>
      <c r="D281" s="63">
        <v>47.8</v>
      </c>
      <c r="E281" s="63">
        <v>48.8</v>
      </c>
      <c r="F281" s="63">
        <v>48.58</v>
      </c>
      <c r="G281" s="64">
        <v>1803665</v>
      </c>
    </row>
    <row r="282" spans="1:7">
      <c r="A282" s="37">
        <v>45741</v>
      </c>
      <c r="B282" s="38">
        <v>48</v>
      </c>
      <c r="C282" s="38">
        <v>48.4</v>
      </c>
      <c r="D282" s="38">
        <v>47</v>
      </c>
      <c r="E282" s="38">
        <v>48.1</v>
      </c>
      <c r="F282" s="38">
        <v>47.88</v>
      </c>
      <c r="G282" s="39">
        <v>1207055</v>
      </c>
    </row>
    <row r="283" spans="1:7">
      <c r="A283" s="62">
        <v>45742</v>
      </c>
      <c r="B283" s="63">
        <v>47</v>
      </c>
      <c r="C283" s="63">
        <v>47.2</v>
      </c>
      <c r="D283" s="63">
        <v>43.6</v>
      </c>
      <c r="E283" s="63">
        <v>44.5</v>
      </c>
      <c r="F283" s="63">
        <v>44.3</v>
      </c>
      <c r="G283" s="64">
        <v>1150020</v>
      </c>
    </row>
    <row r="284" spans="1:7">
      <c r="A284" s="37">
        <v>45743</v>
      </c>
      <c r="B284" s="38">
        <v>44.4</v>
      </c>
      <c r="C284" s="38">
        <v>45.4</v>
      </c>
      <c r="D284" s="38">
        <v>43.6</v>
      </c>
      <c r="E284" s="38">
        <v>44.6</v>
      </c>
      <c r="F284" s="38">
        <v>44.6</v>
      </c>
      <c r="G284" s="39">
        <v>1074180</v>
      </c>
    </row>
    <row r="285" spans="1:7">
      <c r="A285" s="37">
        <v>45744</v>
      </c>
      <c r="B285" s="38">
        <v>39.6</v>
      </c>
      <c r="C285" s="38">
        <v>39.799999999999997</v>
      </c>
      <c r="D285" s="38">
        <v>38.200000000000003</v>
      </c>
      <c r="E285" s="38">
        <v>38.5</v>
      </c>
      <c r="F285" s="38">
        <v>38.5</v>
      </c>
      <c r="G285" s="39">
        <v>1685020</v>
      </c>
    </row>
    <row r="286" spans="1:7">
      <c r="A286" s="62">
        <v>45747</v>
      </c>
      <c r="B286" s="63">
        <v>36.4</v>
      </c>
      <c r="C286" s="63">
        <v>37.799999999999997</v>
      </c>
      <c r="D286" s="63">
        <v>35.4</v>
      </c>
      <c r="E286" s="63">
        <v>36.700000000000003</v>
      </c>
      <c r="F286" s="63">
        <v>36.700000000000003</v>
      </c>
      <c r="G286" s="64">
        <v>1833170</v>
      </c>
    </row>
    <row r="287" spans="1:7">
      <c r="A287" s="37">
        <v>45748</v>
      </c>
      <c r="B287" s="38">
        <v>38.4</v>
      </c>
      <c r="C287" s="38">
        <v>40.799999999999997</v>
      </c>
      <c r="D287" s="38">
        <v>37</v>
      </c>
      <c r="E287" s="38">
        <v>39.9</v>
      </c>
      <c r="F287" s="38">
        <v>39.9</v>
      </c>
      <c r="G287" s="39">
        <v>2620175</v>
      </c>
    </row>
    <row r="288" spans="1:7">
      <c r="A288" s="62">
        <v>45749</v>
      </c>
      <c r="B288" s="63">
        <v>37.9</v>
      </c>
      <c r="C288" s="63">
        <v>40.4</v>
      </c>
      <c r="D288" s="63">
        <v>37.6</v>
      </c>
      <c r="E288" s="63">
        <v>40.1</v>
      </c>
      <c r="F288" s="63">
        <v>40.1</v>
      </c>
      <c r="G288" s="64">
        <v>3020985</v>
      </c>
    </row>
    <row r="289" spans="1:7">
      <c r="A289" s="37">
        <v>45750</v>
      </c>
      <c r="B289" s="38">
        <v>34.200000000000003</v>
      </c>
      <c r="C289" s="38">
        <v>35.200000000000003</v>
      </c>
      <c r="D289" s="38">
        <v>33.4</v>
      </c>
      <c r="E289" s="38">
        <v>34.6</v>
      </c>
      <c r="F289" s="38">
        <v>34.6</v>
      </c>
      <c r="G289" s="39">
        <v>3269005</v>
      </c>
    </row>
    <row r="290" spans="1:7">
      <c r="A290" s="62">
        <v>45751</v>
      </c>
      <c r="B290" s="63">
        <v>34.6</v>
      </c>
      <c r="C290" s="63">
        <v>36.4</v>
      </c>
      <c r="D290" s="63">
        <v>34</v>
      </c>
      <c r="E290" s="63">
        <v>35.6</v>
      </c>
      <c r="F290" s="63">
        <v>35.6</v>
      </c>
      <c r="G290" s="64">
        <v>2958000</v>
      </c>
    </row>
    <row r="291" spans="1:7">
      <c r="A291" s="37">
        <v>45754</v>
      </c>
      <c r="B291" s="38">
        <v>23.6</v>
      </c>
      <c r="C291" s="38">
        <v>28.8</v>
      </c>
      <c r="D291" s="38">
        <v>23</v>
      </c>
      <c r="E291" s="38">
        <v>25.2</v>
      </c>
      <c r="F291" s="38">
        <v>25.2</v>
      </c>
      <c r="G291" s="39">
        <v>5457170</v>
      </c>
    </row>
    <row r="292" spans="1:7">
      <c r="A292" s="62">
        <v>45755</v>
      </c>
      <c r="B292" s="63">
        <v>26.4</v>
      </c>
      <c r="C292" s="63">
        <v>26.4</v>
      </c>
      <c r="D292" s="63">
        <v>22.2</v>
      </c>
      <c r="E292" s="63">
        <v>22.4</v>
      </c>
      <c r="F292" s="63">
        <v>22.4</v>
      </c>
      <c r="G292" s="64">
        <v>3649535</v>
      </c>
    </row>
    <row r="293" spans="1:7">
      <c r="A293" s="37">
        <v>45756</v>
      </c>
      <c r="B293" s="38">
        <v>22.2</v>
      </c>
      <c r="C293" s="38">
        <v>28.86</v>
      </c>
      <c r="D293" s="38">
        <v>22.2</v>
      </c>
      <c r="E293" s="38">
        <v>27.9</v>
      </c>
      <c r="F293" s="38">
        <v>27.9</v>
      </c>
      <c r="G293" s="39">
        <v>2891700</v>
      </c>
    </row>
    <row r="294" spans="1:7">
      <c r="A294" s="37">
        <v>45757</v>
      </c>
      <c r="B294" s="38">
        <v>26.08</v>
      </c>
      <c r="C294" s="38">
        <v>26.17</v>
      </c>
      <c r="D294" s="38">
        <v>22.1</v>
      </c>
      <c r="E294" s="38">
        <v>23.34</v>
      </c>
      <c r="F294" s="38">
        <v>23.34</v>
      </c>
      <c r="G294" s="39">
        <v>2076300</v>
      </c>
    </row>
    <row r="295" spans="1:7">
      <c r="A295" s="62">
        <v>45758</v>
      </c>
      <c r="B295" s="63">
        <v>24.87</v>
      </c>
      <c r="C295" s="63">
        <v>25.93</v>
      </c>
      <c r="D295" s="63">
        <v>24.37</v>
      </c>
      <c r="E295" s="63">
        <v>25.16</v>
      </c>
      <c r="F295" s="63">
        <v>25.16</v>
      </c>
      <c r="G295" s="64">
        <v>1284100</v>
      </c>
    </row>
    <row r="296" spans="1:7">
      <c r="A296" s="37">
        <v>45761</v>
      </c>
      <c r="B296" s="38">
        <v>28.57</v>
      </c>
      <c r="C296" s="38">
        <v>29.08</v>
      </c>
      <c r="D296" s="38">
        <v>26.71</v>
      </c>
      <c r="E296" s="38">
        <v>27.45</v>
      </c>
      <c r="F296" s="38">
        <v>27.45</v>
      </c>
      <c r="G296" s="39">
        <v>1971800</v>
      </c>
    </row>
    <row r="297" spans="1:7">
      <c r="A297" s="62">
        <v>45762</v>
      </c>
      <c r="B297" s="63">
        <v>27.56</v>
      </c>
      <c r="C297" s="63">
        <v>28.21</v>
      </c>
      <c r="D297" s="63">
        <v>26.11</v>
      </c>
      <c r="E297" s="63">
        <v>26.46</v>
      </c>
      <c r="F297" s="63">
        <v>26.46</v>
      </c>
      <c r="G297" s="64">
        <v>1104700</v>
      </c>
    </row>
    <row r="298" spans="1:7">
      <c r="A298" s="37">
        <v>45763</v>
      </c>
      <c r="B298" s="38">
        <v>25.3</v>
      </c>
      <c r="C298" s="38">
        <v>26.59</v>
      </c>
      <c r="D298" s="38">
        <v>24.12</v>
      </c>
      <c r="E298" s="38">
        <v>25.79</v>
      </c>
      <c r="F298" s="38">
        <v>25.79</v>
      </c>
      <c r="G298" s="39">
        <v>1098300</v>
      </c>
    </row>
    <row r="299" spans="1:7">
      <c r="A299" s="62">
        <v>45764</v>
      </c>
      <c r="B299" s="63">
        <v>26.01</v>
      </c>
      <c r="C299" s="63">
        <v>26.68</v>
      </c>
      <c r="D299" s="63">
        <v>24.93</v>
      </c>
      <c r="E299" s="63">
        <v>25.56</v>
      </c>
      <c r="F299" s="63">
        <v>25.56</v>
      </c>
      <c r="G299" s="64">
        <v>849500</v>
      </c>
    </row>
    <row r="300" spans="1:7">
      <c r="A300" s="37">
        <v>45768</v>
      </c>
      <c r="B300" s="38">
        <v>27</v>
      </c>
      <c r="C300" s="38">
        <v>27.46</v>
      </c>
      <c r="D300" s="38">
        <v>24.97</v>
      </c>
      <c r="E300" s="38">
        <v>25.27</v>
      </c>
      <c r="F300" s="38">
        <v>25.27</v>
      </c>
      <c r="G300" s="39">
        <v>886800</v>
      </c>
    </row>
    <row r="301" spans="1:7">
      <c r="A301" s="62">
        <v>45769</v>
      </c>
      <c r="B301" s="63">
        <v>27.11</v>
      </c>
      <c r="C301" s="63">
        <v>30.27</v>
      </c>
      <c r="D301" s="63">
        <v>27</v>
      </c>
      <c r="E301" s="63">
        <v>29.43</v>
      </c>
      <c r="F301" s="63">
        <v>29.43</v>
      </c>
      <c r="G301" s="64">
        <v>1902300</v>
      </c>
    </row>
    <row r="302" spans="1:7">
      <c r="A302" s="37">
        <v>45770</v>
      </c>
      <c r="B302" s="38">
        <v>33.33</v>
      </c>
      <c r="C302" s="38">
        <v>33.950000000000003</v>
      </c>
      <c r="D302" s="38">
        <v>31.51</v>
      </c>
      <c r="E302" s="38">
        <v>32.44</v>
      </c>
      <c r="F302" s="38">
        <v>32.44</v>
      </c>
      <c r="G302" s="39">
        <v>1878800</v>
      </c>
    </row>
    <row r="303" spans="1:7">
      <c r="A303" s="62">
        <v>45771</v>
      </c>
      <c r="B303" s="63">
        <v>31.26</v>
      </c>
      <c r="C303" s="63">
        <v>31.77</v>
      </c>
      <c r="D303" s="63">
        <v>30.88</v>
      </c>
      <c r="E303" s="63">
        <v>31.77</v>
      </c>
      <c r="F303" s="63">
        <v>31.77</v>
      </c>
      <c r="G303" s="64">
        <v>418538</v>
      </c>
    </row>
  </sheetData>
  <hyperlinks>
    <hyperlink ref="A2" r:id="rId1" display="https://finance.yahoo.com/about/plans/select-plan/historicalStatistics?.done=/quote/ETHU/history/&amp;ncid=100001727" xr:uid="{D18227A4-8835-41D5-969D-8F45FF02C30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8E38-FFAF-4041-88AA-E3ED8A7FD058}">
  <sheetPr codeName="Sheet14"/>
  <dimension ref="A1:G30"/>
  <sheetViews>
    <sheetView workbookViewId="0">
      <selection activeCell="A5" sqref="A5:G30"/>
    </sheetView>
  </sheetViews>
  <sheetFormatPr defaultRowHeight="15"/>
  <cols>
    <col min="1" max="1" width="10.7109375" customWidth="1"/>
  </cols>
  <sheetData>
    <row r="1" spans="1:7">
      <c r="A1" t="s">
        <v>70</v>
      </c>
    </row>
    <row r="5" spans="1:7">
      <c r="A5" s="68" t="s">
        <v>13</v>
      </c>
      <c r="B5" s="78" t="s">
        <v>7</v>
      </c>
      <c r="C5" s="78" t="s">
        <v>8</v>
      </c>
      <c r="D5" s="78" t="s">
        <v>9</v>
      </c>
      <c r="E5" s="78" t="s">
        <v>55</v>
      </c>
      <c r="F5" s="78" t="s">
        <v>56</v>
      </c>
      <c r="G5" s="78" t="s">
        <v>11</v>
      </c>
    </row>
    <row r="6" spans="1:7">
      <c r="A6" s="62">
        <v>45736</v>
      </c>
      <c r="B6" s="63">
        <v>15.09</v>
      </c>
      <c r="C6" s="63">
        <v>15.22</v>
      </c>
      <c r="D6" s="63">
        <v>14.61</v>
      </c>
      <c r="E6" s="63">
        <v>14.73</v>
      </c>
      <c r="F6" s="63">
        <v>14.73</v>
      </c>
      <c r="G6" s="64">
        <v>82900</v>
      </c>
    </row>
    <row r="7" spans="1:7">
      <c r="A7" s="37">
        <v>45737</v>
      </c>
      <c r="B7" s="38">
        <v>14.54</v>
      </c>
      <c r="C7" s="38">
        <v>14.86</v>
      </c>
      <c r="D7" s="38">
        <v>14.42</v>
      </c>
      <c r="E7" s="38">
        <v>14.75</v>
      </c>
      <c r="F7" s="38">
        <v>14.75</v>
      </c>
      <c r="G7" s="39">
        <v>27800</v>
      </c>
    </row>
    <row r="8" spans="1:7">
      <c r="A8" s="62">
        <v>45740</v>
      </c>
      <c r="B8" s="63">
        <v>16.59</v>
      </c>
      <c r="C8" s="63">
        <v>16.71</v>
      </c>
      <c r="D8" s="63">
        <v>16.329999999999998</v>
      </c>
      <c r="E8" s="63">
        <v>16.45</v>
      </c>
      <c r="F8" s="63">
        <v>16.45</v>
      </c>
      <c r="G8" s="64">
        <v>102500</v>
      </c>
    </row>
    <row r="9" spans="1:7">
      <c r="A9" s="37">
        <v>45741</v>
      </c>
      <c r="B9" s="38">
        <v>16.8</v>
      </c>
      <c r="C9" s="38">
        <v>16.89</v>
      </c>
      <c r="D9" s="38">
        <v>16.5</v>
      </c>
      <c r="E9" s="38">
        <v>16.7</v>
      </c>
      <c r="F9" s="38">
        <v>16.7</v>
      </c>
      <c r="G9" s="39">
        <v>111800</v>
      </c>
    </row>
    <row r="10" spans="1:7">
      <c r="A10" s="62">
        <v>45742</v>
      </c>
      <c r="B10" s="63">
        <v>16.61</v>
      </c>
      <c r="C10" s="63">
        <v>16.61</v>
      </c>
      <c r="D10" s="63">
        <v>15.62</v>
      </c>
      <c r="E10" s="63">
        <v>15.79</v>
      </c>
      <c r="F10" s="63">
        <v>15.79</v>
      </c>
      <c r="G10" s="64">
        <v>139800</v>
      </c>
    </row>
    <row r="11" spans="1:7">
      <c r="A11" s="37">
        <v>45743</v>
      </c>
      <c r="B11" s="38">
        <v>15.73</v>
      </c>
      <c r="C11" s="38">
        <v>16.03</v>
      </c>
      <c r="D11" s="38">
        <v>15.58</v>
      </c>
      <c r="E11" s="38">
        <v>15.93</v>
      </c>
      <c r="F11" s="38">
        <v>15.93</v>
      </c>
      <c r="G11" s="39">
        <v>57400</v>
      </c>
    </row>
    <row r="12" spans="1:7">
      <c r="A12" s="62">
        <v>45744</v>
      </c>
      <c r="B12" s="63">
        <v>15.11</v>
      </c>
      <c r="C12" s="63">
        <v>15.11</v>
      </c>
      <c r="D12" s="63">
        <v>14.77</v>
      </c>
      <c r="E12" s="63">
        <v>14.81</v>
      </c>
      <c r="F12" s="63">
        <v>14.81</v>
      </c>
      <c r="G12" s="64">
        <v>40600</v>
      </c>
    </row>
    <row r="13" spans="1:7">
      <c r="A13" s="37">
        <v>45747</v>
      </c>
      <c r="B13" s="38">
        <v>14.4</v>
      </c>
      <c r="C13" s="38">
        <v>14.64</v>
      </c>
      <c r="D13" s="38">
        <v>14.17</v>
      </c>
      <c r="E13" s="38">
        <v>14.34</v>
      </c>
      <c r="F13" s="38">
        <v>14.34</v>
      </c>
      <c r="G13" s="39">
        <v>58200</v>
      </c>
    </row>
    <row r="14" spans="1:7">
      <c r="A14" s="62">
        <v>45748</v>
      </c>
      <c r="B14" s="63">
        <v>14.59</v>
      </c>
      <c r="C14" s="63">
        <v>14.89</v>
      </c>
      <c r="D14" s="63">
        <v>14.3</v>
      </c>
      <c r="E14" s="63">
        <v>14.56</v>
      </c>
      <c r="F14" s="63">
        <v>14.56</v>
      </c>
      <c r="G14" s="64">
        <v>64000</v>
      </c>
    </row>
    <row r="15" spans="1:7">
      <c r="A15" s="37">
        <v>45749</v>
      </c>
      <c r="B15" s="38">
        <v>14.34</v>
      </c>
      <c r="C15" s="38">
        <v>15.06</v>
      </c>
      <c r="D15" s="38">
        <v>14.34</v>
      </c>
      <c r="E15" s="38">
        <v>15.01</v>
      </c>
      <c r="F15" s="38">
        <v>15.01</v>
      </c>
      <c r="G15" s="39">
        <v>53900</v>
      </c>
    </row>
    <row r="16" spans="1:7">
      <c r="A16" s="62">
        <v>45750</v>
      </c>
      <c r="B16" s="63">
        <v>13.04</v>
      </c>
      <c r="C16" s="63">
        <v>13.25</v>
      </c>
      <c r="D16" s="63">
        <v>12.83</v>
      </c>
      <c r="E16" s="63">
        <v>13.17</v>
      </c>
      <c r="F16" s="63">
        <v>13.17</v>
      </c>
      <c r="G16" s="64">
        <v>239000</v>
      </c>
    </row>
    <row r="17" spans="1:7">
      <c r="A17" s="37">
        <v>45751</v>
      </c>
      <c r="B17" s="38">
        <v>13.15</v>
      </c>
      <c r="C17" s="38">
        <v>14.1</v>
      </c>
      <c r="D17" s="38">
        <v>13.07</v>
      </c>
      <c r="E17" s="38">
        <v>14.04</v>
      </c>
      <c r="F17" s="38">
        <v>14.04</v>
      </c>
      <c r="G17" s="39">
        <v>189100</v>
      </c>
    </row>
    <row r="18" spans="1:7">
      <c r="A18" s="62">
        <v>45754</v>
      </c>
      <c r="B18" s="63">
        <v>11.73</v>
      </c>
      <c r="C18" s="63">
        <v>12.7</v>
      </c>
      <c r="D18" s="63">
        <v>11.55</v>
      </c>
      <c r="E18" s="63">
        <v>12.07</v>
      </c>
      <c r="F18" s="63">
        <v>12.07</v>
      </c>
      <c r="G18" s="64">
        <v>165200</v>
      </c>
    </row>
    <row r="19" spans="1:7">
      <c r="A19" s="37">
        <v>45755</v>
      </c>
      <c r="B19" s="38">
        <v>12.77</v>
      </c>
      <c r="C19" s="38">
        <v>12.77</v>
      </c>
      <c r="D19" s="38">
        <v>11.8</v>
      </c>
      <c r="E19" s="38">
        <v>11.89</v>
      </c>
      <c r="F19" s="38">
        <v>11.89</v>
      </c>
      <c r="G19" s="39">
        <v>126000</v>
      </c>
    </row>
    <row r="20" spans="1:7">
      <c r="A20" s="62">
        <v>45756</v>
      </c>
      <c r="B20" s="63">
        <v>12.03</v>
      </c>
      <c r="C20" s="63">
        <v>13.8</v>
      </c>
      <c r="D20" s="63">
        <v>12.03</v>
      </c>
      <c r="E20" s="63">
        <v>13.61</v>
      </c>
      <c r="F20" s="63">
        <v>13.61</v>
      </c>
      <c r="G20" s="64">
        <v>128000</v>
      </c>
    </row>
    <row r="21" spans="1:7">
      <c r="A21" s="37">
        <v>45757</v>
      </c>
      <c r="B21" s="38">
        <v>13</v>
      </c>
      <c r="C21" s="38">
        <v>13.1</v>
      </c>
      <c r="D21" s="38">
        <v>12.5</v>
      </c>
      <c r="E21" s="38">
        <v>12.76</v>
      </c>
      <c r="F21" s="38">
        <v>12.76</v>
      </c>
      <c r="G21" s="39">
        <v>45100</v>
      </c>
    </row>
    <row r="22" spans="1:7">
      <c r="A22" s="62">
        <v>45758</v>
      </c>
      <c r="B22" s="63">
        <v>13.64</v>
      </c>
      <c r="C22" s="63">
        <v>13.95</v>
      </c>
      <c r="D22" s="63">
        <v>13.56</v>
      </c>
      <c r="E22" s="63">
        <v>13.84</v>
      </c>
      <c r="F22" s="63">
        <v>13.84</v>
      </c>
      <c r="G22" s="64">
        <v>73400</v>
      </c>
    </row>
    <row r="23" spans="1:7">
      <c r="A23" s="65">
        <v>45761</v>
      </c>
      <c r="B23" s="66">
        <v>15.35</v>
      </c>
      <c r="C23" s="66">
        <v>15.45</v>
      </c>
      <c r="D23" s="66">
        <v>14.73</v>
      </c>
      <c r="E23" s="66">
        <v>15.08</v>
      </c>
      <c r="F23" s="66">
        <v>15.08</v>
      </c>
      <c r="G23" s="67">
        <v>110200</v>
      </c>
    </row>
    <row r="24" spans="1:7">
      <c r="A24" s="62">
        <v>45762</v>
      </c>
      <c r="B24" s="63">
        <v>15.17</v>
      </c>
      <c r="C24" s="63">
        <v>15.37</v>
      </c>
      <c r="D24" s="63">
        <v>14.61</v>
      </c>
      <c r="E24" s="63">
        <v>14.66</v>
      </c>
      <c r="F24" s="63">
        <v>14.66</v>
      </c>
      <c r="G24" s="64">
        <v>52300</v>
      </c>
    </row>
    <row r="25" spans="1:7">
      <c r="A25" s="37">
        <v>45763</v>
      </c>
      <c r="B25" s="38">
        <v>14.29</v>
      </c>
      <c r="C25" s="38">
        <v>15.25</v>
      </c>
      <c r="D25" s="38">
        <v>14.29</v>
      </c>
      <c r="E25" s="38">
        <v>15.09</v>
      </c>
      <c r="F25" s="38">
        <v>15.09</v>
      </c>
      <c r="G25" s="39">
        <v>40800</v>
      </c>
    </row>
    <row r="26" spans="1:7">
      <c r="A26" s="62">
        <v>45764</v>
      </c>
      <c r="B26" s="63">
        <v>15.32</v>
      </c>
      <c r="C26" s="63">
        <v>15.54</v>
      </c>
      <c r="D26" s="63">
        <v>14.98</v>
      </c>
      <c r="E26" s="63">
        <v>15.2</v>
      </c>
      <c r="F26" s="63">
        <v>15.2</v>
      </c>
      <c r="G26" s="64">
        <v>81900</v>
      </c>
    </row>
    <row r="27" spans="1:7">
      <c r="A27" s="37">
        <v>45768</v>
      </c>
      <c r="B27" s="38">
        <v>15.91</v>
      </c>
      <c r="C27" s="38">
        <v>16.010000000000002</v>
      </c>
      <c r="D27" s="38">
        <v>15.33</v>
      </c>
      <c r="E27" s="38">
        <v>15.61</v>
      </c>
      <c r="F27" s="38">
        <v>15.61</v>
      </c>
      <c r="G27" s="39">
        <v>52200</v>
      </c>
    </row>
    <row r="28" spans="1:7">
      <c r="A28" s="62">
        <v>45769</v>
      </c>
      <c r="B28" s="63">
        <v>16.149999999999999</v>
      </c>
      <c r="C28" s="63">
        <v>16.66</v>
      </c>
      <c r="D28" s="63">
        <v>16.149999999999999</v>
      </c>
      <c r="E28" s="63">
        <v>16.489999999999998</v>
      </c>
      <c r="F28" s="63">
        <v>16.489999999999998</v>
      </c>
      <c r="G28" s="64">
        <v>230600</v>
      </c>
    </row>
    <row r="29" spans="1:7">
      <c r="A29" s="37">
        <v>45770</v>
      </c>
      <c r="B29" s="38">
        <v>17.53</v>
      </c>
      <c r="C29" s="38">
        <v>17.53</v>
      </c>
      <c r="D29" s="38">
        <v>16.920000000000002</v>
      </c>
      <c r="E29" s="38">
        <v>17.170000000000002</v>
      </c>
      <c r="F29" s="38">
        <v>17.170000000000002</v>
      </c>
      <c r="G29" s="39">
        <v>75500</v>
      </c>
    </row>
    <row r="30" spans="1:7">
      <c r="A30" s="62">
        <v>45771</v>
      </c>
      <c r="B30" s="63">
        <v>16.940000000000001</v>
      </c>
      <c r="C30" s="63">
        <v>17.16</v>
      </c>
      <c r="D30" s="63">
        <v>16.86</v>
      </c>
      <c r="E30" s="63">
        <v>17.05</v>
      </c>
      <c r="F30" s="63">
        <v>17.05</v>
      </c>
      <c r="G30" s="64">
        <v>19498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91913-9045-4AA1-B105-253F3E756829}">
  <sheetPr codeName="Sheet15"/>
  <dimension ref="A1:G23"/>
  <sheetViews>
    <sheetView workbookViewId="0">
      <selection activeCell="J23" sqref="J23"/>
    </sheetView>
  </sheetViews>
  <sheetFormatPr defaultRowHeight="15"/>
  <cols>
    <col min="1" max="1" width="11.140625" customWidth="1"/>
  </cols>
  <sheetData>
    <row r="1" spans="1:7">
      <c r="A1" t="s">
        <v>71</v>
      </c>
    </row>
    <row r="5" spans="1:7">
      <c r="A5" s="68" t="s">
        <v>13</v>
      </c>
      <c r="B5" s="78" t="s">
        <v>7</v>
      </c>
      <c r="C5" s="78" t="s">
        <v>8</v>
      </c>
      <c r="D5" s="78" t="s">
        <v>9</v>
      </c>
      <c r="E5" s="78" t="s">
        <v>55</v>
      </c>
      <c r="F5" s="78" t="s">
        <v>56</v>
      </c>
      <c r="G5" s="78" t="s">
        <v>11</v>
      </c>
    </row>
    <row r="6" spans="1:7">
      <c r="A6" s="62">
        <v>45744</v>
      </c>
      <c r="B6" s="63">
        <v>14.15</v>
      </c>
      <c r="C6" s="63">
        <v>14.2</v>
      </c>
      <c r="D6" s="63">
        <v>13.59</v>
      </c>
      <c r="E6" s="63">
        <v>13.71</v>
      </c>
      <c r="F6" s="63"/>
      <c r="G6" s="34"/>
    </row>
    <row r="7" spans="1:7">
      <c r="A7" s="37">
        <v>45747</v>
      </c>
      <c r="B7" s="38">
        <v>12.91</v>
      </c>
      <c r="C7" s="38">
        <v>13.35</v>
      </c>
      <c r="D7" s="38">
        <v>12.45</v>
      </c>
      <c r="E7" s="38">
        <v>12.85</v>
      </c>
      <c r="F7" s="38">
        <v>12.85</v>
      </c>
      <c r="G7" s="39">
        <v>194000</v>
      </c>
    </row>
    <row r="8" spans="1:7">
      <c r="A8" s="62">
        <v>45748</v>
      </c>
      <c r="B8" s="63">
        <v>13.31</v>
      </c>
      <c r="C8" s="63">
        <v>13.71</v>
      </c>
      <c r="D8" s="63">
        <v>12.71</v>
      </c>
      <c r="E8" s="63">
        <v>13.16</v>
      </c>
      <c r="F8" s="63">
        <v>13.16</v>
      </c>
      <c r="G8" s="64">
        <v>136200</v>
      </c>
    </row>
    <row r="9" spans="1:7">
      <c r="A9" s="37">
        <v>45749</v>
      </c>
      <c r="B9" s="38">
        <v>12.81</v>
      </c>
      <c r="C9" s="38">
        <v>14.07</v>
      </c>
      <c r="D9" s="38">
        <v>12.81</v>
      </c>
      <c r="E9" s="38">
        <v>14</v>
      </c>
      <c r="F9" s="38">
        <v>14</v>
      </c>
      <c r="G9" s="39">
        <v>277300</v>
      </c>
    </row>
    <row r="10" spans="1:7">
      <c r="A10" s="62">
        <v>45750</v>
      </c>
      <c r="B10" s="63">
        <v>10.3</v>
      </c>
      <c r="C10" s="63">
        <v>10.69</v>
      </c>
      <c r="D10" s="63">
        <v>9.9700000000000006</v>
      </c>
      <c r="E10" s="63">
        <v>10.58</v>
      </c>
      <c r="F10" s="63">
        <v>10.58</v>
      </c>
      <c r="G10" s="64">
        <v>322600</v>
      </c>
    </row>
    <row r="11" spans="1:7">
      <c r="A11" s="37">
        <v>45751</v>
      </c>
      <c r="B11" s="38">
        <v>10.53</v>
      </c>
      <c r="C11" s="38">
        <v>12.05</v>
      </c>
      <c r="D11" s="38">
        <v>10.37</v>
      </c>
      <c r="E11" s="38">
        <v>11.91</v>
      </c>
      <c r="F11" s="38">
        <v>11.91</v>
      </c>
      <c r="G11" s="39">
        <v>237900</v>
      </c>
    </row>
    <row r="12" spans="1:7">
      <c r="A12" s="62">
        <v>45754</v>
      </c>
      <c r="B12" s="63">
        <v>8.0299999999999994</v>
      </c>
      <c r="C12" s="63">
        <v>10.050000000000001</v>
      </c>
      <c r="D12" s="63">
        <v>7.74</v>
      </c>
      <c r="E12" s="63">
        <v>8.69</v>
      </c>
      <c r="F12" s="63">
        <v>8.69</v>
      </c>
      <c r="G12" s="64">
        <v>346900</v>
      </c>
    </row>
    <row r="13" spans="1:7">
      <c r="A13" s="37">
        <v>45755</v>
      </c>
      <c r="B13" s="38">
        <v>9.65</v>
      </c>
      <c r="C13" s="38">
        <v>9.65</v>
      </c>
      <c r="D13" s="38">
        <v>8.24</v>
      </c>
      <c r="E13" s="38">
        <v>8.33</v>
      </c>
      <c r="F13" s="38">
        <v>8.33</v>
      </c>
      <c r="G13" s="39">
        <v>228700</v>
      </c>
    </row>
    <row r="14" spans="1:7">
      <c r="A14" s="62">
        <v>45756</v>
      </c>
      <c r="B14" s="63">
        <v>8.43</v>
      </c>
      <c r="C14" s="63">
        <v>11.06</v>
      </c>
      <c r="D14" s="63">
        <v>8.43</v>
      </c>
      <c r="E14" s="63">
        <v>10.76</v>
      </c>
      <c r="F14" s="63">
        <v>10.76</v>
      </c>
      <c r="G14" s="64">
        <v>440300</v>
      </c>
    </row>
    <row r="15" spans="1:7">
      <c r="A15" s="37">
        <v>45757</v>
      </c>
      <c r="B15" s="38">
        <v>9.77</v>
      </c>
      <c r="C15" s="38">
        <v>9.9700000000000006</v>
      </c>
      <c r="D15" s="38">
        <v>8.86</v>
      </c>
      <c r="E15" s="38">
        <v>9.3800000000000008</v>
      </c>
      <c r="F15" s="38">
        <v>9.3800000000000008</v>
      </c>
      <c r="G15" s="39">
        <v>97200</v>
      </c>
    </row>
    <row r="16" spans="1:7">
      <c r="A16" s="62">
        <v>45758</v>
      </c>
      <c r="B16" s="63">
        <v>10.71</v>
      </c>
      <c r="C16" s="63">
        <v>11.18</v>
      </c>
      <c r="D16" s="63">
        <v>10.58</v>
      </c>
      <c r="E16" s="63">
        <v>11.01</v>
      </c>
      <c r="F16" s="63">
        <v>11.01</v>
      </c>
      <c r="G16" s="64">
        <v>144100</v>
      </c>
    </row>
    <row r="17" spans="1:7">
      <c r="A17" s="37">
        <v>45761</v>
      </c>
      <c r="B17" s="38">
        <v>13.37</v>
      </c>
      <c r="C17" s="38">
        <v>13.52</v>
      </c>
      <c r="D17" s="38">
        <v>12.34</v>
      </c>
      <c r="E17" s="38">
        <v>12.86</v>
      </c>
      <c r="F17" s="38">
        <v>12.86</v>
      </c>
      <c r="G17" s="39">
        <v>291400</v>
      </c>
    </row>
    <row r="18" spans="1:7">
      <c r="A18" s="62">
        <v>45762</v>
      </c>
      <c r="B18" s="63">
        <v>13.23</v>
      </c>
      <c r="C18" s="63">
        <v>13.55</v>
      </c>
      <c r="D18" s="63">
        <v>12.1</v>
      </c>
      <c r="E18" s="63">
        <v>12.23</v>
      </c>
      <c r="F18" s="63">
        <v>12.23</v>
      </c>
      <c r="G18" s="64">
        <v>234800</v>
      </c>
    </row>
    <row r="19" spans="1:7">
      <c r="A19" s="37">
        <v>45763</v>
      </c>
      <c r="B19" s="38">
        <v>11.69</v>
      </c>
      <c r="C19" s="38">
        <v>13.31</v>
      </c>
      <c r="D19" s="38">
        <v>11.6</v>
      </c>
      <c r="E19" s="38">
        <v>13.06</v>
      </c>
      <c r="F19" s="38">
        <v>13.06</v>
      </c>
      <c r="G19" s="39">
        <v>270600</v>
      </c>
    </row>
    <row r="20" spans="1:7">
      <c r="A20" s="62">
        <v>45764</v>
      </c>
      <c r="B20" s="63">
        <v>13.31</v>
      </c>
      <c r="C20" s="63">
        <v>13.76</v>
      </c>
      <c r="D20" s="63">
        <v>12.75</v>
      </c>
      <c r="E20" s="63">
        <v>13.14</v>
      </c>
      <c r="F20" s="63">
        <v>13.14</v>
      </c>
      <c r="G20" s="64">
        <v>141300</v>
      </c>
    </row>
    <row r="21" spans="1:7">
      <c r="A21" s="37">
        <v>45768</v>
      </c>
      <c r="B21" s="38">
        <v>14.25</v>
      </c>
      <c r="C21" s="38">
        <v>14.52</v>
      </c>
      <c r="D21" s="38">
        <v>13.25</v>
      </c>
      <c r="E21" s="38">
        <v>13.82</v>
      </c>
      <c r="F21" s="38">
        <v>13.82</v>
      </c>
      <c r="G21" s="39">
        <v>248300</v>
      </c>
    </row>
    <row r="22" spans="1:7">
      <c r="A22" s="62">
        <v>45769</v>
      </c>
      <c r="B22" s="63">
        <v>14.88</v>
      </c>
      <c r="C22" s="63">
        <v>15.83</v>
      </c>
      <c r="D22" s="63">
        <v>14.8</v>
      </c>
      <c r="E22" s="63">
        <v>15.34</v>
      </c>
      <c r="F22" s="63">
        <v>15.34</v>
      </c>
      <c r="G22" s="64">
        <v>324100</v>
      </c>
    </row>
    <row r="23" spans="1:7">
      <c r="A23" s="37">
        <v>45770</v>
      </c>
      <c r="B23" s="38">
        <v>17.190000000000001</v>
      </c>
      <c r="C23" s="38">
        <v>17.38</v>
      </c>
      <c r="D23" s="38">
        <v>16.22</v>
      </c>
      <c r="E23" s="38">
        <v>16.61</v>
      </c>
      <c r="F23" s="38">
        <v>16.61</v>
      </c>
      <c r="G23" s="39">
        <v>281000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C91C-C499-4267-A529-55849F758177}">
  <sheetPr codeName="Sheet16"/>
  <dimension ref="C6:O1082"/>
  <sheetViews>
    <sheetView workbookViewId="0">
      <selection activeCell="C8" sqref="C8"/>
    </sheetView>
  </sheetViews>
  <sheetFormatPr defaultRowHeight="15"/>
  <cols>
    <col min="3" max="3" width="9.140625" style="77"/>
    <col min="5" max="5" width="16" customWidth="1"/>
    <col min="6" max="6" width="14.7109375" customWidth="1"/>
    <col min="8" max="8" width="15" customWidth="1"/>
    <col min="15" max="15" width="9.7109375" bestFit="1" customWidth="1"/>
  </cols>
  <sheetData>
    <row r="6" spans="3:15" ht="15.75" thickBot="1"/>
    <row r="7" spans="3:15" ht="15.75" thickBot="1">
      <c r="D7" s="71" t="s">
        <v>28</v>
      </c>
      <c r="E7" s="71" t="s">
        <v>13</v>
      </c>
      <c r="F7" s="71" t="s">
        <v>72</v>
      </c>
      <c r="G7" s="71" t="s">
        <v>29</v>
      </c>
      <c r="H7" s="71" t="s">
        <v>73</v>
      </c>
      <c r="I7" s="71" t="s">
        <v>74</v>
      </c>
      <c r="J7" s="71" t="s">
        <v>75</v>
      </c>
      <c r="K7" s="71" t="s">
        <v>76</v>
      </c>
    </row>
    <row r="8" spans="3:15" ht="52.5" thickBot="1">
      <c r="C8" s="77" t="str">
        <f>D8&amp;E8</f>
        <v>SVIX45743</v>
      </c>
      <c r="D8" s="71" t="s">
        <v>77</v>
      </c>
      <c r="E8" s="76">
        <v>45743</v>
      </c>
      <c r="F8" s="72">
        <v>280676127.94999999</v>
      </c>
      <c r="G8" s="73">
        <v>22.28</v>
      </c>
      <c r="H8" s="74">
        <v>12600000</v>
      </c>
      <c r="I8" s="71" t="s">
        <v>78</v>
      </c>
      <c r="J8" s="74">
        <v>10900</v>
      </c>
      <c r="K8" s="72">
        <v>643100</v>
      </c>
      <c r="O8" s="9">
        <f>E8</f>
        <v>45743</v>
      </c>
    </row>
    <row r="9" spans="3:15" ht="52.5" thickBot="1">
      <c r="C9" s="77" t="str">
        <f t="shared" ref="C9:C72" si="0">D9&amp;E9</f>
        <v>SVIX45743</v>
      </c>
      <c r="D9" s="71" t="s">
        <v>77</v>
      </c>
      <c r="E9" s="76">
        <v>45743</v>
      </c>
      <c r="F9" s="72">
        <v>280676127.94999999</v>
      </c>
      <c r="G9" s="73">
        <v>22.28</v>
      </c>
      <c r="H9" s="74">
        <v>12600000</v>
      </c>
      <c r="I9" s="71" t="s">
        <v>79</v>
      </c>
      <c r="J9" s="74">
        <v>-5565</v>
      </c>
      <c r="K9" s="72">
        <v>-106514100</v>
      </c>
    </row>
    <row r="10" spans="3:15" ht="52.5" thickBot="1">
      <c r="C10" s="77" t="str">
        <f t="shared" si="0"/>
        <v>SVIX45743</v>
      </c>
      <c r="D10" s="71" t="s">
        <v>77</v>
      </c>
      <c r="E10" s="76">
        <v>45743</v>
      </c>
      <c r="F10" s="72">
        <v>280676127.94999999</v>
      </c>
      <c r="G10" s="73">
        <v>22.28</v>
      </c>
      <c r="H10" s="74">
        <v>12600000</v>
      </c>
      <c r="I10" s="71" t="s">
        <v>80</v>
      </c>
      <c r="J10" s="74">
        <v>-9042</v>
      </c>
      <c r="K10" s="72">
        <v>-171255480</v>
      </c>
    </row>
    <row r="11" spans="3:15" ht="27" thickBot="1">
      <c r="C11" s="77" t="str">
        <f t="shared" si="0"/>
        <v>SVIX45743</v>
      </c>
      <c r="D11" s="71" t="s">
        <v>77</v>
      </c>
      <c r="E11" s="76">
        <v>45743</v>
      </c>
      <c r="F11" s="72">
        <v>280676127.94999999</v>
      </c>
      <c r="G11" s="73">
        <v>22.28</v>
      </c>
      <c r="H11" s="74">
        <v>12600000</v>
      </c>
      <c r="I11" s="71" t="s">
        <v>81</v>
      </c>
      <c r="J11" s="74">
        <v>277065626</v>
      </c>
      <c r="K11" s="72">
        <v>277065626.06</v>
      </c>
    </row>
    <row r="12" spans="3:15" ht="52.5" thickBot="1">
      <c r="C12" s="77" t="str">
        <f t="shared" si="0"/>
        <v>UVIX45743</v>
      </c>
      <c r="D12" s="71" t="s">
        <v>82</v>
      </c>
      <c r="E12" s="76">
        <v>45743</v>
      </c>
      <c r="F12" s="72">
        <v>176680771.61000001</v>
      </c>
      <c r="G12" s="73">
        <v>31.62</v>
      </c>
      <c r="H12" s="74">
        <v>5587473</v>
      </c>
      <c r="I12" s="71" t="s">
        <v>79</v>
      </c>
      <c r="J12" s="74">
        <v>7053</v>
      </c>
      <c r="K12" s="72">
        <v>134994420</v>
      </c>
    </row>
    <row r="13" spans="3:15" ht="52.5" thickBot="1">
      <c r="C13" s="77" t="str">
        <f t="shared" si="0"/>
        <v>UVIX45743</v>
      </c>
      <c r="D13" s="71" t="s">
        <v>82</v>
      </c>
      <c r="E13" s="76">
        <v>45743</v>
      </c>
      <c r="F13" s="72">
        <v>176680771.61000001</v>
      </c>
      <c r="G13" s="73">
        <v>31.62</v>
      </c>
      <c r="H13" s="74">
        <v>5587473</v>
      </c>
      <c r="I13" s="71" t="s">
        <v>80</v>
      </c>
      <c r="J13" s="74">
        <v>11462</v>
      </c>
      <c r="K13" s="72">
        <v>217090280</v>
      </c>
    </row>
    <row r="14" spans="3:15" ht="27" thickBot="1">
      <c r="C14" s="77" t="str">
        <f t="shared" si="0"/>
        <v>UVIX45743</v>
      </c>
      <c r="D14" s="71" t="s">
        <v>82</v>
      </c>
      <c r="E14" s="76">
        <v>45743</v>
      </c>
      <c r="F14" s="72">
        <v>176680771.61000001</v>
      </c>
      <c r="G14" s="73">
        <v>31.62</v>
      </c>
      <c r="H14" s="74">
        <v>5587473</v>
      </c>
      <c r="I14" s="71" t="s">
        <v>81</v>
      </c>
      <c r="J14" s="74">
        <v>175989858</v>
      </c>
      <c r="K14" s="72">
        <v>175989858.43000001</v>
      </c>
    </row>
    <row r="15" spans="3:15" ht="27" thickBot="1">
      <c r="C15" s="77" t="str">
        <f t="shared" si="0"/>
        <v>BITX45743</v>
      </c>
      <c r="D15" s="71" t="s">
        <v>51</v>
      </c>
      <c r="E15" s="76">
        <v>45743</v>
      </c>
      <c r="F15" s="72">
        <v>2147383004.73</v>
      </c>
      <c r="G15" s="73">
        <v>39.72</v>
      </c>
      <c r="H15" s="74">
        <v>54060000</v>
      </c>
      <c r="I15" s="71" t="s">
        <v>83</v>
      </c>
      <c r="J15" s="71" t="s">
        <v>84</v>
      </c>
      <c r="K15" s="71" t="s">
        <v>28</v>
      </c>
    </row>
    <row r="16" spans="3:15" ht="39.75" thickBot="1">
      <c r="C16" s="77" t="str">
        <f t="shared" si="0"/>
        <v>BITX45743</v>
      </c>
      <c r="D16" s="71" t="s">
        <v>51</v>
      </c>
      <c r="E16" s="76">
        <v>45743</v>
      </c>
      <c r="F16" s="72">
        <v>2147383004.73</v>
      </c>
      <c r="G16" s="73">
        <v>39.72</v>
      </c>
      <c r="H16" s="74">
        <v>54060000</v>
      </c>
      <c r="I16" s="75">
        <v>1.8935999999999999</v>
      </c>
      <c r="J16" s="71" t="s">
        <v>85</v>
      </c>
      <c r="K16" s="71" t="s">
        <v>86</v>
      </c>
    </row>
    <row r="17" spans="3:11" ht="52.5" thickBot="1">
      <c r="C17" s="77" t="str">
        <f t="shared" si="0"/>
        <v>BITX45743</v>
      </c>
      <c r="D17" s="71" t="s">
        <v>51</v>
      </c>
      <c r="E17" s="76">
        <v>45743</v>
      </c>
      <c r="F17" s="72">
        <v>2147383004.73</v>
      </c>
      <c r="G17" s="73">
        <v>39.72</v>
      </c>
      <c r="H17" s="74">
        <v>54060000</v>
      </c>
      <c r="I17" s="75">
        <v>0.10630000000000001</v>
      </c>
      <c r="J17" s="71" t="s">
        <v>87</v>
      </c>
      <c r="K17" s="71" t="s">
        <v>88</v>
      </c>
    </row>
    <row r="18" spans="3:11" ht="27" thickBot="1">
      <c r="C18" s="77" t="str">
        <f t="shared" si="0"/>
        <v>BITX45743</v>
      </c>
      <c r="D18" s="71" t="s">
        <v>51</v>
      </c>
      <c r="E18" s="76">
        <v>45743</v>
      </c>
      <c r="F18" s="72">
        <v>2147383004.73</v>
      </c>
      <c r="G18" s="73">
        <v>39.72</v>
      </c>
      <c r="H18" s="74">
        <v>54060000</v>
      </c>
      <c r="I18" s="75">
        <v>0.99990000000000001</v>
      </c>
      <c r="J18" s="71" t="s">
        <v>81</v>
      </c>
      <c r="K18" s="71" t="s">
        <v>89</v>
      </c>
    </row>
    <row r="19" spans="3:11" ht="52.5" thickBot="1">
      <c r="C19" s="77" t="str">
        <f t="shared" si="0"/>
        <v>SVIX45743</v>
      </c>
      <c r="D19" s="71" t="s">
        <v>77</v>
      </c>
      <c r="E19" s="76">
        <v>45743</v>
      </c>
      <c r="F19" s="72">
        <v>280676127.94999999</v>
      </c>
      <c r="G19" s="73">
        <v>22.28</v>
      </c>
      <c r="H19" s="74">
        <v>12600000</v>
      </c>
      <c r="I19" s="71" t="s">
        <v>78</v>
      </c>
      <c r="J19" s="74">
        <v>10900</v>
      </c>
      <c r="K19" s="72">
        <v>643100</v>
      </c>
    </row>
    <row r="20" spans="3:11" ht="52.5" thickBot="1">
      <c r="C20" s="77" t="str">
        <f t="shared" si="0"/>
        <v>SVIX45743</v>
      </c>
      <c r="D20" s="71" t="s">
        <v>77</v>
      </c>
      <c r="E20" s="76">
        <v>45743</v>
      </c>
      <c r="F20" s="72">
        <v>280676127.94999999</v>
      </c>
      <c r="G20" s="73">
        <v>22.28</v>
      </c>
      <c r="H20" s="74">
        <v>12600000</v>
      </c>
      <c r="I20" s="71" t="s">
        <v>79</v>
      </c>
      <c r="J20" s="74">
        <v>-5565</v>
      </c>
      <c r="K20" s="72">
        <v>-106514100</v>
      </c>
    </row>
    <row r="21" spans="3:11" ht="52.5" thickBot="1">
      <c r="C21" s="77" t="str">
        <f t="shared" si="0"/>
        <v>SVIX45743</v>
      </c>
      <c r="D21" s="71" t="s">
        <v>77</v>
      </c>
      <c r="E21" s="76">
        <v>45743</v>
      </c>
      <c r="F21" s="72">
        <v>280676127.94999999</v>
      </c>
      <c r="G21" s="73">
        <v>22.28</v>
      </c>
      <c r="H21" s="74">
        <v>12600000</v>
      </c>
      <c r="I21" s="71" t="s">
        <v>80</v>
      </c>
      <c r="J21" s="74">
        <v>-9042</v>
      </c>
      <c r="K21" s="72">
        <v>-171255480</v>
      </c>
    </row>
    <row r="22" spans="3:11" ht="27" thickBot="1">
      <c r="C22" s="77" t="str">
        <f t="shared" si="0"/>
        <v>SVIX45743</v>
      </c>
      <c r="D22" s="71" t="s">
        <v>77</v>
      </c>
      <c r="E22" s="76">
        <v>45743</v>
      </c>
      <c r="F22" s="72">
        <v>280676127.94999999</v>
      </c>
      <c r="G22" s="73">
        <v>22.28</v>
      </c>
      <c r="H22" s="74">
        <v>12600000</v>
      </c>
      <c r="I22" s="71" t="s">
        <v>81</v>
      </c>
      <c r="J22" s="74">
        <v>277065626</v>
      </c>
      <c r="K22" s="72">
        <v>277065626.06</v>
      </c>
    </row>
    <row r="23" spans="3:11" ht="52.5" thickBot="1">
      <c r="C23" s="77" t="str">
        <f t="shared" si="0"/>
        <v>UVIX45743</v>
      </c>
      <c r="D23" s="71" t="s">
        <v>82</v>
      </c>
      <c r="E23" s="76">
        <v>45743</v>
      </c>
      <c r="F23" s="72">
        <v>176680771.61000001</v>
      </c>
      <c r="G23" s="73">
        <v>31.62</v>
      </c>
      <c r="H23" s="74">
        <v>5587473</v>
      </c>
      <c r="I23" s="71" t="s">
        <v>79</v>
      </c>
      <c r="J23" s="74">
        <v>7053</v>
      </c>
      <c r="K23" s="72">
        <v>134994420</v>
      </c>
    </row>
    <row r="24" spans="3:11" ht="52.5" thickBot="1">
      <c r="C24" s="77" t="str">
        <f t="shared" si="0"/>
        <v>UVIX45743</v>
      </c>
      <c r="D24" s="71" t="s">
        <v>82</v>
      </c>
      <c r="E24" s="76">
        <v>45743</v>
      </c>
      <c r="F24" s="72">
        <v>176680771.61000001</v>
      </c>
      <c r="G24" s="73">
        <v>31.62</v>
      </c>
      <c r="H24" s="74">
        <v>5587473</v>
      </c>
      <c r="I24" s="71" t="s">
        <v>80</v>
      </c>
      <c r="J24" s="74">
        <v>11462</v>
      </c>
      <c r="K24" s="72">
        <v>217090280</v>
      </c>
    </row>
    <row r="25" spans="3:11" ht="27" thickBot="1">
      <c r="C25" s="77" t="str">
        <f t="shared" si="0"/>
        <v>UVIX45743</v>
      </c>
      <c r="D25" s="71" t="s">
        <v>82</v>
      </c>
      <c r="E25" s="76">
        <v>45743</v>
      </c>
      <c r="F25" s="72">
        <v>176680771.61000001</v>
      </c>
      <c r="G25" s="73">
        <v>31.62</v>
      </c>
      <c r="H25" s="74">
        <v>5587473</v>
      </c>
      <c r="I25" s="71" t="s">
        <v>81</v>
      </c>
      <c r="J25" s="74">
        <v>175989858</v>
      </c>
      <c r="K25" s="72">
        <v>175989858.43000001</v>
      </c>
    </row>
    <row r="26" spans="3:11" ht="27" thickBot="1">
      <c r="C26" s="77" t="str">
        <f t="shared" si="0"/>
        <v>BITX45743</v>
      </c>
      <c r="D26" s="71" t="s">
        <v>51</v>
      </c>
      <c r="E26" s="76">
        <v>45743</v>
      </c>
      <c r="F26" s="72">
        <v>2147383004.73</v>
      </c>
      <c r="G26" s="73">
        <v>39.72</v>
      </c>
      <c r="H26" s="74">
        <v>54060000</v>
      </c>
      <c r="I26" s="71" t="s">
        <v>83</v>
      </c>
      <c r="J26" s="71" t="s">
        <v>84</v>
      </c>
      <c r="K26" s="71" t="s">
        <v>28</v>
      </c>
    </row>
    <row r="27" spans="3:11" ht="39.75" thickBot="1">
      <c r="C27" s="77" t="str">
        <f t="shared" si="0"/>
        <v>BITX45743</v>
      </c>
      <c r="D27" s="71" t="s">
        <v>51</v>
      </c>
      <c r="E27" s="76">
        <v>45743</v>
      </c>
      <c r="F27" s="72">
        <v>2147383004.73</v>
      </c>
      <c r="G27" s="73">
        <v>39.72</v>
      </c>
      <c r="H27" s="74">
        <v>54060000</v>
      </c>
      <c r="I27" s="75">
        <v>1.8935999999999999</v>
      </c>
      <c r="J27" s="71" t="s">
        <v>85</v>
      </c>
      <c r="K27" s="71" t="s">
        <v>86</v>
      </c>
    </row>
    <row r="28" spans="3:11" ht="52.5" thickBot="1">
      <c r="C28" s="77" t="str">
        <f t="shared" si="0"/>
        <v>BITX45743</v>
      </c>
      <c r="D28" s="71" t="s">
        <v>51</v>
      </c>
      <c r="E28" s="76">
        <v>45743</v>
      </c>
      <c r="F28" s="72">
        <v>2147383004.73</v>
      </c>
      <c r="G28" s="73">
        <v>39.72</v>
      </c>
      <c r="H28" s="74">
        <v>54060000</v>
      </c>
      <c r="I28" s="75">
        <v>0.10630000000000001</v>
      </c>
      <c r="J28" s="71" t="s">
        <v>87</v>
      </c>
      <c r="K28" s="71" t="s">
        <v>88</v>
      </c>
    </row>
    <row r="29" spans="3:11" ht="27" thickBot="1">
      <c r="C29" s="77" t="str">
        <f t="shared" si="0"/>
        <v>BITX45743</v>
      </c>
      <c r="D29" s="71" t="s">
        <v>51</v>
      </c>
      <c r="E29" s="76">
        <v>45743</v>
      </c>
      <c r="F29" s="72">
        <v>2147383004.73</v>
      </c>
      <c r="G29" s="73">
        <v>39.72</v>
      </c>
      <c r="H29" s="74">
        <v>54060000</v>
      </c>
      <c r="I29" s="75">
        <v>0.99990000000000001</v>
      </c>
      <c r="J29" s="71" t="s">
        <v>81</v>
      </c>
      <c r="K29" s="71" t="s">
        <v>89</v>
      </c>
    </row>
    <row r="30" spans="3:11" ht="27" thickBot="1">
      <c r="C30" s="77" t="str">
        <f t="shared" si="0"/>
        <v>ETHU45743</v>
      </c>
      <c r="D30" s="71" t="s">
        <v>52</v>
      </c>
      <c r="E30" s="76">
        <v>45743</v>
      </c>
      <c r="F30" s="72">
        <v>491177092.45999998</v>
      </c>
      <c r="G30" s="73">
        <v>2.2200000000000002</v>
      </c>
      <c r="H30" s="74">
        <v>221340000</v>
      </c>
      <c r="I30" s="71" t="s">
        <v>83</v>
      </c>
      <c r="J30" s="71" t="s">
        <v>84</v>
      </c>
      <c r="K30" s="71" t="s">
        <v>28</v>
      </c>
    </row>
    <row r="31" spans="3:11" ht="52.5" thickBot="1">
      <c r="C31" s="77" t="str">
        <f t="shared" si="0"/>
        <v>ETHU45743</v>
      </c>
      <c r="D31" s="71" t="s">
        <v>52</v>
      </c>
      <c r="E31" s="76">
        <v>45743</v>
      </c>
      <c r="F31" s="72">
        <v>491177092.45999998</v>
      </c>
      <c r="G31" s="73">
        <v>2.2200000000000002</v>
      </c>
      <c r="H31" s="74">
        <v>221340000</v>
      </c>
      <c r="I31" s="75">
        <v>1.6097999999999999</v>
      </c>
      <c r="J31" s="71" t="s">
        <v>90</v>
      </c>
      <c r="K31" s="71" t="s">
        <v>91</v>
      </c>
    </row>
    <row r="32" spans="3:11" ht="52.5" thickBot="1">
      <c r="C32" s="77" t="str">
        <f t="shared" si="0"/>
        <v>ETHU45743</v>
      </c>
      <c r="D32" s="71" t="s">
        <v>52</v>
      </c>
      <c r="E32" s="76">
        <v>45743</v>
      </c>
      <c r="F32" s="72">
        <v>491177092.45999998</v>
      </c>
      <c r="G32" s="73">
        <v>2.2200000000000002</v>
      </c>
      <c r="H32" s="74">
        <v>221340000</v>
      </c>
      <c r="I32" s="75">
        <v>0.3901</v>
      </c>
      <c r="J32" s="71" t="s">
        <v>92</v>
      </c>
      <c r="K32" s="71" t="s">
        <v>93</v>
      </c>
    </row>
    <row r="33" spans="3:11" ht="27" thickBot="1">
      <c r="C33" s="77" t="str">
        <f t="shared" si="0"/>
        <v>ETHU45743</v>
      </c>
      <c r="D33" s="71" t="s">
        <v>52</v>
      </c>
      <c r="E33" s="76">
        <v>45743</v>
      </c>
      <c r="F33" s="72">
        <v>491177092.45999998</v>
      </c>
      <c r="G33" s="73">
        <v>2.2200000000000002</v>
      </c>
      <c r="H33" s="74">
        <v>221340000</v>
      </c>
      <c r="I33" s="75">
        <v>0.99990000000000001</v>
      </c>
      <c r="J33" s="71" t="s">
        <v>81</v>
      </c>
      <c r="K33" s="71" t="s">
        <v>89</v>
      </c>
    </row>
    <row r="34" spans="3:11" ht="27" thickBot="1">
      <c r="C34" s="77" t="str">
        <f t="shared" si="0"/>
        <v>OOSB45743</v>
      </c>
      <c r="D34" s="71" t="s">
        <v>94</v>
      </c>
      <c r="E34" s="76">
        <v>45743</v>
      </c>
      <c r="F34" s="73">
        <v>1</v>
      </c>
      <c r="G34" s="73">
        <v>1</v>
      </c>
      <c r="H34" s="74">
        <v>100000</v>
      </c>
      <c r="I34" s="71" t="s">
        <v>83</v>
      </c>
      <c r="J34" s="71" t="s">
        <v>84</v>
      </c>
      <c r="K34" s="71" t="s">
        <v>28</v>
      </c>
    </row>
    <row r="35" spans="3:11" ht="52.5" thickBot="1">
      <c r="C35" s="77" t="str">
        <f t="shared" si="0"/>
        <v>OOSB45743</v>
      </c>
      <c r="D35" s="71" t="s">
        <v>94</v>
      </c>
      <c r="E35" s="76">
        <v>45743</v>
      </c>
      <c r="F35" s="73">
        <v>1</v>
      </c>
      <c r="G35" s="73">
        <v>1</v>
      </c>
      <c r="H35" s="74">
        <v>100000</v>
      </c>
      <c r="I35" s="75">
        <v>0.98680000000000001</v>
      </c>
      <c r="J35" s="71" t="s">
        <v>95</v>
      </c>
      <c r="K35" s="71" t="s">
        <v>96</v>
      </c>
    </row>
    <row r="36" spans="3:11" ht="65.25" thickBot="1">
      <c r="C36" s="77" t="str">
        <f t="shared" si="0"/>
        <v>OOSB45743</v>
      </c>
      <c r="D36" s="71" t="s">
        <v>94</v>
      </c>
      <c r="E36" s="76">
        <v>45743</v>
      </c>
      <c r="F36" s="73">
        <v>1</v>
      </c>
      <c r="G36" s="73">
        <v>1</v>
      </c>
      <c r="H36" s="74">
        <v>100000</v>
      </c>
      <c r="I36" s="75">
        <v>0.96450000000000002</v>
      </c>
      <c r="J36" s="71" t="s">
        <v>97</v>
      </c>
      <c r="K36" s="71" t="s">
        <v>98</v>
      </c>
    </row>
    <row r="37" spans="3:11" ht="27" thickBot="1">
      <c r="C37" s="77" t="str">
        <f t="shared" si="0"/>
        <v>OOSB45743</v>
      </c>
      <c r="D37" s="71" t="s">
        <v>94</v>
      </c>
      <c r="E37" s="76">
        <v>45743</v>
      </c>
      <c r="F37" s="73">
        <v>1</v>
      </c>
      <c r="G37" s="73">
        <v>1</v>
      </c>
      <c r="H37" s="74">
        <v>100000</v>
      </c>
      <c r="I37" s="75">
        <v>1.0001</v>
      </c>
      <c r="J37" s="71" t="s">
        <v>81</v>
      </c>
      <c r="K37" s="71" t="s">
        <v>89</v>
      </c>
    </row>
    <row r="38" spans="3:11" ht="27" thickBot="1">
      <c r="C38" s="77" t="str">
        <f t="shared" si="0"/>
        <v>OOQB45743</v>
      </c>
      <c r="D38" s="71" t="s">
        <v>99</v>
      </c>
      <c r="E38" s="76">
        <v>45743</v>
      </c>
      <c r="F38" s="73">
        <v>1</v>
      </c>
      <c r="G38" s="73">
        <v>1</v>
      </c>
      <c r="H38" s="74">
        <v>100000</v>
      </c>
      <c r="I38" s="71" t="s">
        <v>83</v>
      </c>
      <c r="J38" s="71" t="s">
        <v>84</v>
      </c>
      <c r="K38" s="71" t="s">
        <v>28</v>
      </c>
    </row>
    <row r="39" spans="3:11" ht="52.5" thickBot="1">
      <c r="C39" s="77" t="str">
        <f t="shared" si="0"/>
        <v>OOQB45743</v>
      </c>
      <c r="D39" s="71" t="s">
        <v>99</v>
      </c>
      <c r="E39" s="76">
        <v>45743</v>
      </c>
      <c r="F39" s="73">
        <v>1</v>
      </c>
      <c r="G39" s="73">
        <v>1</v>
      </c>
      <c r="H39" s="74">
        <v>100000</v>
      </c>
      <c r="I39" s="75">
        <v>1.0325</v>
      </c>
      <c r="J39" s="71" t="s">
        <v>95</v>
      </c>
      <c r="K39" s="71" t="s">
        <v>96</v>
      </c>
    </row>
    <row r="40" spans="3:11" ht="52.5" thickBot="1">
      <c r="C40" s="77" t="str">
        <f t="shared" si="0"/>
        <v>OOQB45743</v>
      </c>
      <c r="D40" s="71" t="s">
        <v>99</v>
      </c>
      <c r="E40" s="76">
        <v>45743</v>
      </c>
      <c r="F40" s="73">
        <v>1</v>
      </c>
      <c r="G40" s="73">
        <v>1</v>
      </c>
      <c r="H40" s="74">
        <v>100000</v>
      </c>
      <c r="I40" s="75">
        <v>0.99029999999999996</v>
      </c>
      <c r="J40" s="71" t="s">
        <v>100</v>
      </c>
      <c r="K40" s="71" t="s">
        <v>101</v>
      </c>
    </row>
    <row r="41" spans="3:11" ht="27" thickBot="1">
      <c r="C41" s="77" t="str">
        <f t="shared" si="0"/>
        <v>OOQB45743</v>
      </c>
      <c r="D41" s="71" t="s">
        <v>99</v>
      </c>
      <c r="E41" s="76">
        <v>45743</v>
      </c>
      <c r="F41" s="73">
        <v>1</v>
      </c>
      <c r="G41" s="73">
        <v>1</v>
      </c>
      <c r="H41" s="74">
        <v>100000</v>
      </c>
      <c r="I41" s="75">
        <v>1.0001</v>
      </c>
      <c r="J41" s="71" t="s">
        <v>81</v>
      </c>
      <c r="K41" s="71" t="s">
        <v>89</v>
      </c>
    </row>
    <row r="42" spans="3:11" ht="27" thickBot="1">
      <c r="C42" s="77" t="str">
        <f t="shared" si="0"/>
        <v>SOLT45743</v>
      </c>
      <c r="D42" s="71" t="s">
        <v>71</v>
      </c>
      <c r="E42" s="76">
        <v>45743</v>
      </c>
      <c r="F42" s="72">
        <v>3189756.75</v>
      </c>
      <c r="G42" s="73">
        <v>15.95</v>
      </c>
      <c r="H42" s="74">
        <v>200000</v>
      </c>
      <c r="I42" s="71" t="s">
        <v>83</v>
      </c>
      <c r="J42" s="71" t="s">
        <v>84</v>
      </c>
      <c r="K42" s="71" t="s">
        <v>28</v>
      </c>
    </row>
    <row r="43" spans="3:11" ht="39.75" thickBot="1">
      <c r="C43" s="77" t="str">
        <f t="shared" si="0"/>
        <v>SOLT45743</v>
      </c>
      <c r="D43" s="71" t="s">
        <v>71</v>
      </c>
      <c r="E43" s="76">
        <v>45743</v>
      </c>
      <c r="F43" s="72">
        <v>3189756.75</v>
      </c>
      <c r="G43" s="73">
        <v>15.95</v>
      </c>
      <c r="H43" s="74">
        <v>200000</v>
      </c>
      <c r="I43" s="75">
        <v>1.9937</v>
      </c>
      <c r="J43" s="71" t="s">
        <v>102</v>
      </c>
      <c r="K43" s="71" t="s">
        <v>103</v>
      </c>
    </row>
    <row r="44" spans="3:11" ht="27" thickBot="1">
      <c r="C44" s="77" t="str">
        <f t="shared" si="0"/>
        <v>SOLT45743</v>
      </c>
      <c r="D44" s="71" t="s">
        <v>71</v>
      </c>
      <c r="E44" s="76">
        <v>45743</v>
      </c>
      <c r="F44" s="72">
        <v>3189756.75</v>
      </c>
      <c r="G44" s="73">
        <v>15.95</v>
      </c>
      <c r="H44" s="74">
        <v>200000</v>
      </c>
      <c r="I44" s="75">
        <v>0.99980000000000002</v>
      </c>
      <c r="J44" s="71" t="s">
        <v>81</v>
      </c>
      <c r="K44" s="71" t="s">
        <v>89</v>
      </c>
    </row>
    <row r="45" spans="3:11" ht="27" thickBot="1">
      <c r="C45" s="77" t="str">
        <f t="shared" si="0"/>
        <v>SOLZ45743</v>
      </c>
      <c r="D45" s="71" t="s">
        <v>70</v>
      </c>
      <c r="E45" s="76">
        <v>45743</v>
      </c>
      <c r="F45" s="72">
        <v>2867176.04</v>
      </c>
      <c r="G45" s="73">
        <v>15.93</v>
      </c>
      <c r="H45" s="74">
        <v>180000</v>
      </c>
      <c r="I45" s="71" t="s">
        <v>83</v>
      </c>
      <c r="J45" s="71" t="s">
        <v>84</v>
      </c>
      <c r="K45" s="71" t="s">
        <v>28</v>
      </c>
    </row>
    <row r="46" spans="3:11" ht="39.75" thickBot="1">
      <c r="C46" s="77" t="str">
        <f t="shared" si="0"/>
        <v>SOLZ45743</v>
      </c>
      <c r="D46" s="71" t="s">
        <v>70</v>
      </c>
      <c r="E46" s="76">
        <v>45743</v>
      </c>
      <c r="F46" s="72">
        <v>2867176.04</v>
      </c>
      <c r="G46" s="73">
        <v>15.93</v>
      </c>
      <c r="H46" s="74">
        <v>180000</v>
      </c>
      <c r="I46" s="75">
        <v>0.99099999999999999</v>
      </c>
      <c r="J46" s="71" t="s">
        <v>102</v>
      </c>
      <c r="K46" s="71" t="s">
        <v>103</v>
      </c>
    </row>
    <row r="47" spans="3:11" ht="27" thickBot="1">
      <c r="C47" s="77" t="str">
        <f t="shared" si="0"/>
        <v>SOLZ45743</v>
      </c>
      <c r="D47" s="71" t="s">
        <v>70</v>
      </c>
      <c r="E47" s="76">
        <v>45743</v>
      </c>
      <c r="F47" s="72">
        <v>2867176.04</v>
      </c>
      <c r="G47" s="73">
        <v>15.93</v>
      </c>
      <c r="H47" s="74">
        <v>180000</v>
      </c>
      <c r="I47" s="75">
        <v>1.0002</v>
      </c>
      <c r="J47" s="71" t="s">
        <v>81</v>
      </c>
      <c r="K47" s="71" t="s">
        <v>89</v>
      </c>
    </row>
    <row r="48" spans="3:11" ht="27" thickBot="1">
      <c r="C48" s="77" t="str">
        <f t="shared" si="0"/>
        <v>ZVOL45743</v>
      </c>
      <c r="D48" s="71" t="s">
        <v>104</v>
      </c>
      <c r="E48" s="76">
        <v>45743</v>
      </c>
      <c r="F48" s="72">
        <v>19438075.23</v>
      </c>
      <c r="G48" s="73">
        <v>16.47</v>
      </c>
      <c r="H48" s="74">
        <v>1180000</v>
      </c>
      <c r="I48" s="71" t="s">
        <v>83</v>
      </c>
      <c r="J48" s="71" t="s">
        <v>84</v>
      </c>
      <c r="K48" s="71" t="s">
        <v>28</v>
      </c>
    </row>
    <row r="49" spans="3:11" ht="52.5" thickBot="1">
      <c r="C49" s="77" t="str">
        <f t="shared" si="0"/>
        <v>ZVOL45743</v>
      </c>
      <c r="D49" s="71" t="s">
        <v>104</v>
      </c>
      <c r="E49" s="76">
        <v>45743</v>
      </c>
      <c r="F49" s="72">
        <v>19438075.23</v>
      </c>
      <c r="G49" s="73">
        <v>16.47</v>
      </c>
      <c r="H49" s="74">
        <v>1180000</v>
      </c>
      <c r="I49" s="75">
        <v>-0.20469999999999999</v>
      </c>
      <c r="J49" s="71" t="s">
        <v>105</v>
      </c>
      <c r="K49" s="71" t="s">
        <v>106</v>
      </c>
    </row>
    <row r="50" spans="3:11" ht="52.5" thickBot="1">
      <c r="C50" s="77" t="str">
        <f t="shared" si="0"/>
        <v>ZVOL45743</v>
      </c>
      <c r="D50" s="71" t="s">
        <v>104</v>
      </c>
      <c r="E50" s="76">
        <v>45743</v>
      </c>
      <c r="F50" s="72">
        <v>19438075.23</v>
      </c>
      <c r="G50" s="73">
        <v>16.47</v>
      </c>
      <c r="H50" s="74">
        <v>1180000</v>
      </c>
      <c r="I50" s="75">
        <v>-0.33200000000000002</v>
      </c>
      <c r="J50" s="71" t="s">
        <v>107</v>
      </c>
      <c r="K50" s="71" t="s">
        <v>108</v>
      </c>
    </row>
    <row r="51" spans="3:11" ht="52.5" thickBot="1">
      <c r="C51" s="77" t="str">
        <f t="shared" si="0"/>
        <v>ZVOL45743</v>
      </c>
      <c r="D51" s="71" t="s">
        <v>104</v>
      </c>
      <c r="E51" s="76">
        <v>45743</v>
      </c>
      <c r="F51" s="72">
        <v>19438075.23</v>
      </c>
      <c r="G51" s="73">
        <v>16.47</v>
      </c>
      <c r="H51" s="74">
        <v>1180000</v>
      </c>
      <c r="I51" s="75">
        <v>-0.33500000000000002</v>
      </c>
      <c r="J51" s="71" t="s">
        <v>109</v>
      </c>
      <c r="K51" s="71" t="s">
        <v>110</v>
      </c>
    </row>
    <row r="52" spans="3:11" ht="52.5" thickBot="1">
      <c r="C52" s="77" t="str">
        <f t="shared" si="0"/>
        <v>ZVOL45743</v>
      </c>
      <c r="D52" s="71" t="s">
        <v>104</v>
      </c>
      <c r="E52" s="76">
        <v>45743</v>
      </c>
      <c r="F52" s="72">
        <v>19438075.23</v>
      </c>
      <c r="G52" s="73">
        <v>16.47</v>
      </c>
      <c r="H52" s="74">
        <v>1180000</v>
      </c>
      <c r="I52" s="75">
        <v>-0.12809999999999999</v>
      </c>
      <c r="J52" s="71" t="s">
        <v>111</v>
      </c>
      <c r="K52" s="71" t="s">
        <v>112</v>
      </c>
    </row>
    <row r="53" spans="3:11" ht="27" thickBot="1">
      <c r="C53" s="77" t="str">
        <f t="shared" si="0"/>
        <v>ZVOL45743</v>
      </c>
      <c r="D53" s="71" t="s">
        <v>104</v>
      </c>
      <c r="E53" s="76">
        <v>45743</v>
      </c>
      <c r="F53" s="72">
        <v>19438075.23</v>
      </c>
      <c r="G53" s="73">
        <v>16.47</v>
      </c>
      <c r="H53" s="74">
        <v>1180000</v>
      </c>
      <c r="I53" s="75">
        <v>1.0001</v>
      </c>
      <c r="J53" s="71" t="s">
        <v>81</v>
      </c>
      <c r="K53" s="71" t="s">
        <v>89</v>
      </c>
    </row>
    <row r="54" spans="3:11" ht="27" thickBot="1">
      <c r="C54" s="77" t="str">
        <f t="shared" si="0"/>
        <v>WHTX45743</v>
      </c>
      <c r="D54" s="71" t="s">
        <v>113</v>
      </c>
      <c r="E54" s="76">
        <v>45743</v>
      </c>
      <c r="F54" s="72">
        <v>1323311.2</v>
      </c>
      <c r="G54" s="73">
        <v>13.23</v>
      </c>
      <c r="H54" s="74">
        <v>100000</v>
      </c>
      <c r="I54" s="71" t="s">
        <v>83</v>
      </c>
      <c r="J54" s="71" t="s">
        <v>84</v>
      </c>
      <c r="K54" s="71" t="s">
        <v>28</v>
      </c>
    </row>
    <row r="55" spans="3:11" ht="52.5" thickBot="1">
      <c r="C55" s="77" t="str">
        <f t="shared" si="0"/>
        <v>WHTX45743</v>
      </c>
      <c r="D55" s="71" t="s">
        <v>113</v>
      </c>
      <c r="E55" s="76">
        <v>45743</v>
      </c>
      <c r="F55" s="72">
        <v>1323311.2</v>
      </c>
      <c r="G55" s="73">
        <v>13.23</v>
      </c>
      <c r="H55" s="74">
        <v>100000</v>
      </c>
      <c r="I55" s="75">
        <v>2.0101</v>
      </c>
      <c r="J55" s="71" t="s">
        <v>114</v>
      </c>
      <c r="K55" s="71" t="s">
        <v>115</v>
      </c>
    </row>
    <row r="56" spans="3:11" ht="27" thickBot="1">
      <c r="C56" s="77" t="str">
        <f t="shared" si="0"/>
        <v>WHTX45743</v>
      </c>
      <c r="D56" s="71" t="s">
        <v>113</v>
      </c>
      <c r="E56" s="76">
        <v>45743</v>
      </c>
      <c r="F56" s="72">
        <v>1323311.2</v>
      </c>
      <c r="G56" s="73">
        <v>13.23</v>
      </c>
      <c r="H56" s="74">
        <v>100000</v>
      </c>
      <c r="I56" s="75">
        <v>1.0002</v>
      </c>
      <c r="J56" s="71" t="s">
        <v>81</v>
      </c>
      <c r="K56" s="71" t="s">
        <v>89</v>
      </c>
    </row>
    <row r="57" spans="3:11" ht="27" thickBot="1">
      <c r="C57" s="77" t="str">
        <f t="shared" si="0"/>
        <v>CORX45743</v>
      </c>
      <c r="D57" s="71" t="s">
        <v>116</v>
      </c>
      <c r="E57" s="76">
        <v>45743</v>
      </c>
      <c r="F57" s="72">
        <v>1532558.95</v>
      </c>
      <c r="G57" s="73">
        <v>15.33</v>
      </c>
      <c r="H57" s="74">
        <v>100000</v>
      </c>
      <c r="I57" s="71" t="s">
        <v>83</v>
      </c>
      <c r="J57" s="71" t="s">
        <v>84</v>
      </c>
      <c r="K57" s="71" t="s">
        <v>28</v>
      </c>
    </row>
    <row r="58" spans="3:11" ht="39.75" thickBot="1">
      <c r="C58" s="77" t="str">
        <f t="shared" si="0"/>
        <v>CORX45743</v>
      </c>
      <c r="D58" s="71" t="s">
        <v>116</v>
      </c>
      <c r="E58" s="76">
        <v>45743</v>
      </c>
      <c r="F58" s="72">
        <v>1532558.95</v>
      </c>
      <c r="G58" s="73">
        <v>15.33</v>
      </c>
      <c r="H58" s="74">
        <v>100000</v>
      </c>
      <c r="I58" s="75">
        <v>1.9966999999999999</v>
      </c>
      <c r="J58" s="71" t="s">
        <v>117</v>
      </c>
      <c r="K58" s="71" t="s">
        <v>118</v>
      </c>
    </row>
    <row r="59" spans="3:11" ht="27" thickBot="1">
      <c r="C59" s="77" t="str">
        <f t="shared" si="0"/>
        <v>CORX45743</v>
      </c>
      <c r="D59" s="71" t="s">
        <v>116</v>
      </c>
      <c r="E59" s="76">
        <v>45743</v>
      </c>
      <c r="F59" s="72">
        <v>1532558.95</v>
      </c>
      <c r="G59" s="73">
        <v>15.33</v>
      </c>
      <c r="H59" s="74">
        <v>100000</v>
      </c>
      <c r="I59" s="75">
        <v>1.0002</v>
      </c>
      <c r="J59" s="71" t="s">
        <v>81</v>
      </c>
      <c r="K59" s="71" t="s">
        <v>89</v>
      </c>
    </row>
    <row r="60" spans="3:11" ht="39.75" thickBot="1">
      <c r="C60" s="77" t="str">
        <f t="shared" si="0"/>
        <v>SVIX45743</v>
      </c>
      <c r="D60" s="71" t="s">
        <v>77</v>
      </c>
      <c r="E60" s="76">
        <v>45743</v>
      </c>
      <c r="F60" s="72">
        <v>280676127.94999999</v>
      </c>
      <c r="G60" s="73">
        <v>22.28</v>
      </c>
      <c r="H60" s="74">
        <v>12600000</v>
      </c>
      <c r="I60" s="71" t="s">
        <v>119</v>
      </c>
      <c r="J60" s="74">
        <v>10900</v>
      </c>
      <c r="K60" s="72">
        <v>937400</v>
      </c>
    </row>
    <row r="61" spans="3:11" ht="52.5" thickBot="1">
      <c r="C61" s="77" t="str">
        <f t="shared" si="0"/>
        <v>SVIX45743</v>
      </c>
      <c r="D61" s="71" t="s">
        <v>77</v>
      </c>
      <c r="E61" s="76">
        <v>45743</v>
      </c>
      <c r="F61" s="72">
        <v>280676127.94999999</v>
      </c>
      <c r="G61" s="73">
        <v>22.28</v>
      </c>
      <c r="H61" s="74">
        <v>12600000</v>
      </c>
      <c r="I61" s="71" t="s">
        <v>79</v>
      </c>
      <c r="J61" s="74">
        <v>-5494</v>
      </c>
      <c r="K61" s="72">
        <v>-112791820</v>
      </c>
    </row>
    <row r="62" spans="3:11" ht="52.5" thickBot="1">
      <c r="C62" s="77" t="str">
        <f t="shared" si="0"/>
        <v>SVIX45743</v>
      </c>
      <c r="D62" s="71" t="s">
        <v>77</v>
      </c>
      <c r="E62" s="76">
        <v>45743</v>
      </c>
      <c r="F62" s="72">
        <v>280676127.94999999</v>
      </c>
      <c r="G62" s="73">
        <v>22.28</v>
      </c>
      <c r="H62" s="74">
        <v>12600000</v>
      </c>
      <c r="I62" s="71" t="s">
        <v>80</v>
      </c>
      <c r="J62" s="74">
        <v>-7325</v>
      </c>
      <c r="K62" s="72">
        <v>-153458750</v>
      </c>
    </row>
    <row r="63" spans="3:11" ht="27" thickBot="1">
      <c r="C63" s="77" t="str">
        <f t="shared" si="0"/>
        <v>SVIX45743</v>
      </c>
      <c r="D63" s="71" t="s">
        <v>77</v>
      </c>
      <c r="E63" s="76">
        <v>45743</v>
      </c>
      <c r="F63" s="72">
        <v>280676127.94999999</v>
      </c>
      <c r="G63" s="73">
        <v>22.28</v>
      </c>
      <c r="H63" s="74">
        <v>12600000</v>
      </c>
      <c r="I63" s="71" t="s">
        <v>81</v>
      </c>
      <c r="J63" s="74">
        <v>265227139</v>
      </c>
      <c r="K63" s="72">
        <v>265227138.88999999</v>
      </c>
    </row>
    <row r="64" spans="3:11" ht="52.5" thickBot="1">
      <c r="C64" s="77" t="str">
        <f t="shared" si="0"/>
        <v>UVIX45743</v>
      </c>
      <c r="D64" s="71" t="s">
        <v>82</v>
      </c>
      <c r="E64" s="76">
        <v>45743</v>
      </c>
      <c r="F64" s="72">
        <v>176680771.61000001</v>
      </c>
      <c r="G64" s="73">
        <v>31.62</v>
      </c>
      <c r="H64" s="74">
        <v>5587473</v>
      </c>
      <c r="I64" s="71" t="s">
        <v>79</v>
      </c>
      <c r="J64" s="74">
        <v>7922</v>
      </c>
      <c r="K64" s="72">
        <v>162638660</v>
      </c>
    </row>
    <row r="65" spans="3:11" ht="52.5" thickBot="1">
      <c r="C65" s="77" t="str">
        <f t="shared" si="0"/>
        <v>UVIX45743</v>
      </c>
      <c r="D65" s="71" t="s">
        <v>82</v>
      </c>
      <c r="E65" s="76">
        <v>45743</v>
      </c>
      <c r="F65" s="72">
        <v>176680771.61000001</v>
      </c>
      <c r="G65" s="73">
        <v>31.62</v>
      </c>
      <c r="H65" s="74">
        <v>5587473</v>
      </c>
      <c r="I65" s="71" t="s">
        <v>80</v>
      </c>
      <c r="J65" s="74">
        <v>10562</v>
      </c>
      <c r="K65" s="72">
        <v>221273900</v>
      </c>
    </row>
    <row r="66" spans="3:11" ht="27" thickBot="1">
      <c r="C66" s="77" t="str">
        <f t="shared" si="0"/>
        <v>UVIX45743</v>
      </c>
      <c r="D66" s="71" t="s">
        <v>82</v>
      </c>
      <c r="E66" s="76">
        <v>45743</v>
      </c>
      <c r="F66" s="72">
        <v>176680771.61000001</v>
      </c>
      <c r="G66" s="73">
        <v>31.62</v>
      </c>
      <c r="H66" s="74">
        <v>5587473</v>
      </c>
      <c r="I66" s="71" t="s">
        <v>81</v>
      </c>
      <c r="J66" s="74">
        <v>191902050</v>
      </c>
      <c r="K66" s="72">
        <v>191902050.36000001</v>
      </c>
    </row>
    <row r="67" spans="3:11" ht="27" thickBot="1">
      <c r="C67" s="77" t="str">
        <f t="shared" si="0"/>
        <v>BITX45743</v>
      </c>
      <c r="D67" s="71" t="s">
        <v>51</v>
      </c>
      <c r="E67" s="76">
        <v>45743</v>
      </c>
      <c r="F67" s="72">
        <v>2147383004.73</v>
      </c>
      <c r="G67" s="73">
        <v>39.72</v>
      </c>
      <c r="H67" s="74">
        <v>54060000</v>
      </c>
      <c r="I67" s="71" t="s">
        <v>83</v>
      </c>
      <c r="J67" s="71" t="s">
        <v>84</v>
      </c>
      <c r="K67" s="71" t="s">
        <v>28</v>
      </c>
    </row>
    <row r="68" spans="3:11" ht="39.75" thickBot="1">
      <c r="C68" s="77" t="str">
        <f t="shared" si="0"/>
        <v>BITX45743</v>
      </c>
      <c r="D68" s="71" t="s">
        <v>51</v>
      </c>
      <c r="E68" s="76">
        <v>45743</v>
      </c>
      <c r="F68" s="72">
        <v>2147383004.73</v>
      </c>
      <c r="G68" s="73">
        <v>39.72</v>
      </c>
      <c r="H68" s="74">
        <v>54060000</v>
      </c>
      <c r="I68" s="75">
        <v>1.7882</v>
      </c>
      <c r="J68" s="71" t="s">
        <v>85</v>
      </c>
      <c r="K68" s="71" t="s">
        <v>86</v>
      </c>
    </row>
    <row r="69" spans="3:11" ht="52.5" thickBot="1">
      <c r="C69" s="77" t="str">
        <f t="shared" si="0"/>
        <v>BITX45743</v>
      </c>
      <c r="D69" s="71" t="s">
        <v>51</v>
      </c>
      <c r="E69" s="76">
        <v>45743</v>
      </c>
      <c r="F69" s="72">
        <v>2147383004.73</v>
      </c>
      <c r="G69" s="73">
        <v>39.72</v>
      </c>
      <c r="H69" s="74">
        <v>54060000</v>
      </c>
      <c r="I69" s="75">
        <v>0.21160000000000001</v>
      </c>
      <c r="J69" s="71" t="s">
        <v>87</v>
      </c>
      <c r="K69" s="71" t="s">
        <v>88</v>
      </c>
    </row>
    <row r="70" spans="3:11" ht="27" thickBot="1">
      <c r="C70" s="77" t="str">
        <f t="shared" si="0"/>
        <v>BITX45743</v>
      </c>
      <c r="D70" s="71" t="s">
        <v>51</v>
      </c>
      <c r="E70" s="76">
        <v>45743</v>
      </c>
      <c r="F70" s="72">
        <v>2147383004.73</v>
      </c>
      <c r="G70" s="73">
        <v>39.72</v>
      </c>
      <c r="H70" s="74">
        <v>54060000</v>
      </c>
      <c r="I70" s="75">
        <v>0.99990000000000001</v>
      </c>
      <c r="J70" s="71" t="s">
        <v>81</v>
      </c>
      <c r="K70" s="71" t="s">
        <v>89</v>
      </c>
    </row>
    <row r="71" spans="3:11" ht="27" thickBot="1">
      <c r="C71" s="77" t="str">
        <f t="shared" si="0"/>
        <v>ETHU45743</v>
      </c>
      <c r="D71" s="71" t="s">
        <v>52</v>
      </c>
      <c r="E71" s="76">
        <v>45743</v>
      </c>
      <c r="F71" s="72">
        <v>491177092.45999998</v>
      </c>
      <c r="G71" s="73">
        <v>2.2200000000000002</v>
      </c>
      <c r="H71" s="74">
        <v>221340000</v>
      </c>
      <c r="I71" s="71" t="s">
        <v>83</v>
      </c>
      <c r="J71" s="71" t="s">
        <v>84</v>
      </c>
      <c r="K71" s="71" t="s">
        <v>28</v>
      </c>
    </row>
    <row r="72" spans="3:11" ht="52.5" thickBot="1">
      <c r="C72" s="77" t="str">
        <f t="shared" si="0"/>
        <v>ETHU45743</v>
      </c>
      <c r="D72" s="71" t="s">
        <v>52</v>
      </c>
      <c r="E72" s="76">
        <v>45743</v>
      </c>
      <c r="F72" s="72">
        <v>491177092.45999998</v>
      </c>
      <c r="G72" s="73">
        <v>2.2200000000000002</v>
      </c>
      <c r="H72" s="74">
        <v>221340000</v>
      </c>
      <c r="I72" s="75">
        <v>1.6852</v>
      </c>
      <c r="J72" s="71" t="s">
        <v>90</v>
      </c>
      <c r="K72" s="71" t="s">
        <v>91</v>
      </c>
    </row>
    <row r="73" spans="3:11" ht="52.5" thickBot="1">
      <c r="C73" s="77" t="str">
        <f t="shared" ref="C73:C136" si="1">D73&amp;E73</f>
        <v>ETHU45743</v>
      </c>
      <c r="D73" s="71" t="s">
        <v>52</v>
      </c>
      <c r="E73" s="76">
        <v>45743</v>
      </c>
      <c r="F73" s="72">
        <v>491177092.45999998</v>
      </c>
      <c r="G73" s="73">
        <v>2.2200000000000002</v>
      </c>
      <c r="H73" s="74">
        <v>221340000</v>
      </c>
      <c r="I73" s="75">
        <v>0.3145</v>
      </c>
      <c r="J73" s="71" t="s">
        <v>92</v>
      </c>
      <c r="K73" s="71" t="s">
        <v>93</v>
      </c>
    </row>
    <row r="74" spans="3:11" ht="27" thickBot="1">
      <c r="C74" s="77" t="str">
        <f t="shared" si="1"/>
        <v>ETHU45743</v>
      </c>
      <c r="D74" s="71" t="s">
        <v>52</v>
      </c>
      <c r="E74" s="76">
        <v>45743</v>
      </c>
      <c r="F74" s="72">
        <v>491177092.45999998</v>
      </c>
      <c r="G74" s="73">
        <v>2.2200000000000002</v>
      </c>
      <c r="H74" s="74">
        <v>221340000</v>
      </c>
      <c r="I74" s="75">
        <v>1</v>
      </c>
      <c r="J74" s="71" t="s">
        <v>81</v>
      </c>
      <c r="K74" s="71" t="s">
        <v>89</v>
      </c>
    </row>
    <row r="75" spans="3:11" ht="27" thickBot="1">
      <c r="C75" s="77" t="str">
        <f t="shared" si="1"/>
        <v>OOSB45743</v>
      </c>
      <c r="D75" s="71" t="s">
        <v>94</v>
      </c>
      <c r="E75" s="76">
        <v>45743</v>
      </c>
      <c r="F75" s="73">
        <v>1</v>
      </c>
      <c r="G75" s="73">
        <v>1</v>
      </c>
      <c r="H75" s="74">
        <v>100000</v>
      </c>
      <c r="I75" s="71" t="s">
        <v>83</v>
      </c>
      <c r="J75" s="71" t="s">
        <v>84</v>
      </c>
      <c r="K75" s="71" t="s">
        <v>28</v>
      </c>
    </row>
    <row r="76" spans="3:11" ht="52.5" thickBot="1">
      <c r="C76" s="77" t="str">
        <f t="shared" si="1"/>
        <v>OOSB45743</v>
      </c>
      <c r="D76" s="71" t="s">
        <v>94</v>
      </c>
      <c r="E76" s="76">
        <v>45743</v>
      </c>
      <c r="F76" s="73">
        <v>1</v>
      </c>
      <c r="G76" s="73">
        <v>1</v>
      </c>
      <c r="H76" s="74">
        <v>100000</v>
      </c>
      <c r="I76" s="75">
        <v>1.0065999999999999</v>
      </c>
      <c r="J76" s="71" t="s">
        <v>95</v>
      </c>
      <c r="K76" s="71" t="s">
        <v>96</v>
      </c>
    </row>
    <row r="77" spans="3:11" ht="65.25" thickBot="1">
      <c r="C77" s="77" t="str">
        <f t="shared" si="1"/>
        <v>OOSB45743</v>
      </c>
      <c r="D77" s="71" t="s">
        <v>94</v>
      </c>
      <c r="E77" s="76">
        <v>45743</v>
      </c>
      <c r="F77" s="73">
        <v>1</v>
      </c>
      <c r="G77" s="73">
        <v>1</v>
      </c>
      <c r="H77" s="74">
        <v>100000</v>
      </c>
      <c r="I77" s="75">
        <v>1.0029999999999999</v>
      </c>
      <c r="J77" s="71" t="s">
        <v>97</v>
      </c>
      <c r="K77" s="71" t="s">
        <v>98</v>
      </c>
    </row>
    <row r="78" spans="3:11" ht="27" thickBot="1">
      <c r="C78" s="77" t="str">
        <f t="shared" si="1"/>
        <v>OOSB45743</v>
      </c>
      <c r="D78" s="71" t="s">
        <v>94</v>
      </c>
      <c r="E78" s="76">
        <v>45743</v>
      </c>
      <c r="F78" s="73">
        <v>1</v>
      </c>
      <c r="G78" s="73">
        <v>1</v>
      </c>
      <c r="H78" s="74">
        <v>100000</v>
      </c>
      <c r="I78" s="75">
        <v>1</v>
      </c>
      <c r="J78" s="71" t="s">
        <v>81</v>
      </c>
      <c r="K78" s="71" t="s">
        <v>89</v>
      </c>
    </row>
    <row r="79" spans="3:11" ht="27" thickBot="1">
      <c r="C79" s="77" t="str">
        <f t="shared" si="1"/>
        <v>OOQB45743</v>
      </c>
      <c r="D79" s="71" t="s">
        <v>99</v>
      </c>
      <c r="E79" s="76">
        <v>45743</v>
      </c>
      <c r="F79" s="73">
        <v>1</v>
      </c>
      <c r="G79" s="73">
        <v>1</v>
      </c>
      <c r="H79" s="74">
        <v>100000</v>
      </c>
      <c r="I79" s="71" t="s">
        <v>83</v>
      </c>
      <c r="J79" s="71" t="s">
        <v>84</v>
      </c>
      <c r="K79" s="71" t="s">
        <v>28</v>
      </c>
    </row>
    <row r="80" spans="3:11" ht="52.5" thickBot="1">
      <c r="C80" s="77" t="str">
        <f t="shared" si="1"/>
        <v>OOQB45743</v>
      </c>
      <c r="D80" s="71" t="s">
        <v>99</v>
      </c>
      <c r="E80" s="76">
        <v>45743</v>
      </c>
      <c r="F80" s="73">
        <v>1</v>
      </c>
      <c r="G80" s="73">
        <v>1</v>
      </c>
      <c r="H80" s="74">
        <v>100000</v>
      </c>
      <c r="I80" s="75">
        <v>1.0629999999999999</v>
      </c>
      <c r="J80" s="71" t="s">
        <v>95</v>
      </c>
      <c r="K80" s="71" t="s">
        <v>96</v>
      </c>
    </row>
    <row r="81" spans="3:11" ht="52.5" thickBot="1">
      <c r="C81" s="77" t="str">
        <f t="shared" si="1"/>
        <v>OOQB45743</v>
      </c>
      <c r="D81" s="71" t="s">
        <v>99</v>
      </c>
      <c r="E81" s="76">
        <v>45743</v>
      </c>
      <c r="F81" s="73">
        <v>1</v>
      </c>
      <c r="G81" s="73">
        <v>1</v>
      </c>
      <c r="H81" s="74">
        <v>100000</v>
      </c>
      <c r="I81" s="75">
        <v>1.0326</v>
      </c>
      <c r="J81" s="71" t="s">
        <v>100</v>
      </c>
      <c r="K81" s="71" t="s">
        <v>101</v>
      </c>
    </row>
    <row r="82" spans="3:11" ht="27" thickBot="1">
      <c r="C82" s="77" t="str">
        <f t="shared" si="1"/>
        <v>OOQB45743</v>
      </c>
      <c r="D82" s="71" t="s">
        <v>99</v>
      </c>
      <c r="E82" s="76">
        <v>45743</v>
      </c>
      <c r="F82" s="73">
        <v>1</v>
      </c>
      <c r="G82" s="73">
        <v>1</v>
      </c>
      <c r="H82" s="74">
        <v>100000</v>
      </c>
      <c r="I82" s="75">
        <v>1</v>
      </c>
      <c r="J82" s="71" t="s">
        <v>81</v>
      </c>
      <c r="K82" s="71" t="s">
        <v>89</v>
      </c>
    </row>
    <row r="83" spans="3:11" ht="27" thickBot="1">
      <c r="C83" s="77" t="str">
        <f t="shared" si="1"/>
        <v>SOLT45743</v>
      </c>
      <c r="D83" s="71" t="s">
        <v>71</v>
      </c>
      <c r="E83" s="76">
        <v>45743</v>
      </c>
      <c r="F83" s="72">
        <v>3189756.75</v>
      </c>
      <c r="G83" s="73">
        <v>15.95</v>
      </c>
      <c r="H83" s="74">
        <v>200000</v>
      </c>
      <c r="I83" s="71" t="s">
        <v>83</v>
      </c>
      <c r="J83" s="71" t="s">
        <v>84</v>
      </c>
      <c r="K83" s="71" t="s">
        <v>28</v>
      </c>
    </row>
    <row r="84" spans="3:11" ht="39.75" thickBot="1">
      <c r="C84" s="77" t="str">
        <f t="shared" si="1"/>
        <v>SOLT45743</v>
      </c>
      <c r="D84" s="71" t="s">
        <v>71</v>
      </c>
      <c r="E84" s="76">
        <v>45743</v>
      </c>
      <c r="F84" s="72">
        <v>3189756.75</v>
      </c>
      <c r="G84" s="73">
        <v>15.95</v>
      </c>
      <c r="H84" s="74">
        <v>200000</v>
      </c>
      <c r="I84" s="75">
        <v>2.0049999999999999</v>
      </c>
      <c r="J84" s="71" t="s">
        <v>102</v>
      </c>
      <c r="K84" s="71" t="s">
        <v>103</v>
      </c>
    </row>
    <row r="85" spans="3:11" ht="27" thickBot="1">
      <c r="C85" s="77" t="str">
        <f t="shared" si="1"/>
        <v>SOLT45743</v>
      </c>
      <c r="D85" s="71" t="s">
        <v>71</v>
      </c>
      <c r="E85" s="76">
        <v>45743</v>
      </c>
      <c r="F85" s="72">
        <v>3189756.75</v>
      </c>
      <c r="G85" s="73">
        <v>15.95</v>
      </c>
      <c r="H85" s="74">
        <v>200000</v>
      </c>
      <c r="I85" s="75">
        <v>0.99980000000000002</v>
      </c>
      <c r="J85" s="71" t="s">
        <v>81</v>
      </c>
      <c r="K85" s="71" t="s">
        <v>89</v>
      </c>
    </row>
    <row r="86" spans="3:11" ht="27" thickBot="1">
      <c r="C86" s="77" t="str">
        <f t="shared" si="1"/>
        <v>SOLZ45743</v>
      </c>
      <c r="D86" s="71" t="s">
        <v>70</v>
      </c>
      <c r="E86" s="76">
        <v>45743</v>
      </c>
      <c r="F86" s="72">
        <v>2867176.04</v>
      </c>
      <c r="G86" s="73">
        <v>15.93</v>
      </c>
      <c r="H86" s="74">
        <v>180000</v>
      </c>
      <c r="I86" s="71" t="s">
        <v>83</v>
      </c>
      <c r="J86" s="71" t="s">
        <v>84</v>
      </c>
      <c r="K86" s="71" t="s">
        <v>28</v>
      </c>
    </row>
    <row r="87" spans="3:11" ht="39.75" thickBot="1">
      <c r="C87" s="77" t="str">
        <f t="shared" si="1"/>
        <v>SOLZ45743</v>
      </c>
      <c r="D87" s="71" t="s">
        <v>70</v>
      </c>
      <c r="E87" s="76">
        <v>45743</v>
      </c>
      <c r="F87" s="72">
        <v>2867176.04</v>
      </c>
      <c r="G87" s="73">
        <v>15.93</v>
      </c>
      <c r="H87" s="74">
        <v>180000</v>
      </c>
      <c r="I87" s="75">
        <v>0.99019999999999997</v>
      </c>
      <c r="J87" s="71" t="s">
        <v>102</v>
      </c>
      <c r="K87" s="71" t="s">
        <v>103</v>
      </c>
    </row>
    <row r="88" spans="3:11" ht="27" thickBot="1">
      <c r="C88" s="77" t="str">
        <f t="shared" si="1"/>
        <v>SOLZ45743</v>
      </c>
      <c r="D88" s="71" t="s">
        <v>70</v>
      </c>
      <c r="E88" s="76">
        <v>45743</v>
      </c>
      <c r="F88" s="72">
        <v>2867176.04</v>
      </c>
      <c r="G88" s="73">
        <v>15.93</v>
      </c>
      <c r="H88" s="74">
        <v>180000</v>
      </c>
      <c r="I88" s="75">
        <v>1</v>
      </c>
      <c r="J88" s="71" t="s">
        <v>81</v>
      </c>
      <c r="K88" s="71" t="s">
        <v>89</v>
      </c>
    </row>
    <row r="89" spans="3:11" ht="27" thickBot="1">
      <c r="C89" s="77" t="str">
        <f t="shared" si="1"/>
        <v>ZVOL45743</v>
      </c>
      <c r="D89" s="71" t="s">
        <v>104</v>
      </c>
      <c r="E89" s="76">
        <v>45743</v>
      </c>
      <c r="F89" s="72">
        <v>19438075.23</v>
      </c>
      <c r="G89" s="73">
        <v>16.47</v>
      </c>
      <c r="H89" s="74">
        <v>1180000</v>
      </c>
      <c r="I89" s="71" t="s">
        <v>83</v>
      </c>
      <c r="J89" s="71" t="s">
        <v>84</v>
      </c>
      <c r="K89" s="71" t="s">
        <v>28</v>
      </c>
    </row>
    <row r="90" spans="3:11" ht="52.5" thickBot="1">
      <c r="C90" s="77" t="str">
        <f t="shared" si="1"/>
        <v>ZVOL45743</v>
      </c>
      <c r="D90" s="71" t="s">
        <v>104</v>
      </c>
      <c r="E90" s="76">
        <v>45743</v>
      </c>
      <c r="F90" s="72">
        <v>19438075.23</v>
      </c>
      <c r="G90" s="73">
        <v>16.47</v>
      </c>
      <c r="H90" s="74">
        <v>1180000</v>
      </c>
      <c r="I90" s="75">
        <v>-0.19</v>
      </c>
      <c r="J90" s="71" t="s">
        <v>105</v>
      </c>
      <c r="K90" s="71" t="s">
        <v>106</v>
      </c>
    </row>
    <row r="91" spans="3:11" ht="52.5" thickBot="1">
      <c r="C91" s="77" t="str">
        <f t="shared" si="1"/>
        <v>ZVOL45743</v>
      </c>
      <c r="D91" s="71" t="s">
        <v>104</v>
      </c>
      <c r="E91" s="76">
        <v>45743</v>
      </c>
      <c r="F91" s="72">
        <v>19438075.23</v>
      </c>
      <c r="G91" s="73">
        <v>16.47</v>
      </c>
      <c r="H91" s="74">
        <v>1180000</v>
      </c>
      <c r="I91" s="75">
        <v>-0.33210000000000001</v>
      </c>
      <c r="J91" s="71" t="s">
        <v>107</v>
      </c>
      <c r="K91" s="71" t="s">
        <v>108</v>
      </c>
    </row>
    <row r="92" spans="3:11" ht="52.5" thickBot="1">
      <c r="C92" s="77" t="str">
        <f t="shared" si="1"/>
        <v>ZVOL45743</v>
      </c>
      <c r="D92" s="71" t="s">
        <v>104</v>
      </c>
      <c r="E92" s="76">
        <v>45743</v>
      </c>
      <c r="F92" s="72">
        <v>19438075.23</v>
      </c>
      <c r="G92" s="73">
        <v>16.47</v>
      </c>
      <c r="H92" s="74">
        <v>1180000</v>
      </c>
      <c r="I92" s="75">
        <v>-0.33339999999999997</v>
      </c>
      <c r="J92" s="71" t="s">
        <v>109</v>
      </c>
      <c r="K92" s="71" t="s">
        <v>110</v>
      </c>
    </row>
    <row r="93" spans="3:11" ht="52.5" thickBot="1">
      <c r="C93" s="77" t="str">
        <f t="shared" si="1"/>
        <v>ZVOL45743</v>
      </c>
      <c r="D93" s="71" t="s">
        <v>104</v>
      </c>
      <c r="E93" s="76">
        <v>45743</v>
      </c>
      <c r="F93" s="72">
        <v>19438075.23</v>
      </c>
      <c r="G93" s="73">
        <v>16.47</v>
      </c>
      <c r="H93" s="74">
        <v>1180000</v>
      </c>
      <c r="I93" s="75">
        <v>-0.1429</v>
      </c>
      <c r="J93" s="71" t="s">
        <v>111</v>
      </c>
      <c r="K93" s="71" t="s">
        <v>112</v>
      </c>
    </row>
    <row r="94" spans="3:11" ht="27" thickBot="1">
      <c r="C94" s="77" t="str">
        <f t="shared" si="1"/>
        <v>ZVOL45743</v>
      </c>
      <c r="D94" s="71" t="s">
        <v>104</v>
      </c>
      <c r="E94" s="76">
        <v>45743</v>
      </c>
      <c r="F94" s="72">
        <v>19438075.23</v>
      </c>
      <c r="G94" s="73">
        <v>16.47</v>
      </c>
      <c r="H94" s="74">
        <v>1180000</v>
      </c>
      <c r="I94" s="75">
        <v>1</v>
      </c>
      <c r="J94" s="71" t="s">
        <v>81</v>
      </c>
      <c r="K94" s="71" t="s">
        <v>89</v>
      </c>
    </row>
    <row r="95" spans="3:11" ht="27" thickBot="1">
      <c r="C95" s="77" t="str">
        <f t="shared" si="1"/>
        <v>WHTX45743</v>
      </c>
      <c r="D95" s="71" t="s">
        <v>113</v>
      </c>
      <c r="E95" s="76">
        <v>45743</v>
      </c>
      <c r="F95" s="72">
        <v>1323311.2</v>
      </c>
      <c r="G95" s="73">
        <v>13.23</v>
      </c>
      <c r="H95" s="74">
        <v>100000</v>
      </c>
      <c r="I95" s="71" t="s">
        <v>83</v>
      </c>
      <c r="J95" s="71" t="s">
        <v>84</v>
      </c>
      <c r="K95" s="71" t="s">
        <v>28</v>
      </c>
    </row>
    <row r="96" spans="3:11" ht="52.5" thickBot="1">
      <c r="C96" s="77" t="str">
        <f t="shared" si="1"/>
        <v>WHTX45743</v>
      </c>
      <c r="D96" s="71" t="s">
        <v>113</v>
      </c>
      <c r="E96" s="76">
        <v>45743</v>
      </c>
      <c r="F96" s="72">
        <v>1323311.2</v>
      </c>
      <c r="G96" s="73">
        <v>13.23</v>
      </c>
      <c r="H96" s="74">
        <v>100000</v>
      </c>
      <c r="I96" s="75">
        <v>2.0041000000000002</v>
      </c>
      <c r="J96" s="71" t="s">
        <v>114</v>
      </c>
      <c r="K96" s="71" t="s">
        <v>115</v>
      </c>
    </row>
    <row r="97" spans="3:11" ht="27" thickBot="1">
      <c r="C97" s="77" t="str">
        <f t="shared" si="1"/>
        <v>WHTX45743</v>
      </c>
      <c r="D97" s="71" t="s">
        <v>113</v>
      </c>
      <c r="E97" s="76">
        <v>45743</v>
      </c>
      <c r="F97" s="72">
        <v>1323311.2</v>
      </c>
      <c r="G97" s="73">
        <v>13.23</v>
      </c>
      <c r="H97" s="74">
        <v>100000</v>
      </c>
      <c r="I97" s="75">
        <v>1</v>
      </c>
      <c r="J97" s="71" t="s">
        <v>81</v>
      </c>
      <c r="K97" s="71" t="s">
        <v>89</v>
      </c>
    </row>
    <row r="98" spans="3:11" ht="27" thickBot="1">
      <c r="C98" s="77" t="str">
        <f t="shared" si="1"/>
        <v>CORX45743</v>
      </c>
      <c r="D98" s="71" t="s">
        <v>116</v>
      </c>
      <c r="E98" s="76">
        <v>45743</v>
      </c>
      <c r="F98" s="72">
        <v>1532558.95</v>
      </c>
      <c r="G98" s="73">
        <v>15.33</v>
      </c>
      <c r="H98" s="74">
        <v>100000</v>
      </c>
      <c r="I98" s="71" t="s">
        <v>83</v>
      </c>
      <c r="J98" s="71" t="s">
        <v>84</v>
      </c>
      <c r="K98" s="71" t="s">
        <v>28</v>
      </c>
    </row>
    <row r="99" spans="3:11" ht="39.75" thickBot="1">
      <c r="C99" s="77" t="str">
        <f t="shared" si="1"/>
        <v>CORX45743</v>
      </c>
      <c r="D99" s="71" t="s">
        <v>116</v>
      </c>
      <c r="E99" s="76">
        <v>45743</v>
      </c>
      <c r="F99" s="72">
        <v>1532558.95</v>
      </c>
      <c r="G99" s="73">
        <v>15.33</v>
      </c>
      <c r="H99" s="74">
        <v>100000</v>
      </c>
      <c r="I99" s="75">
        <v>1.9966999999999999</v>
      </c>
      <c r="J99" s="71" t="s">
        <v>117</v>
      </c>
      <c r="K99" s="71" t="s">
        <v>118</v>
      </c>
    </row>
    <row r="100" spans="3:11" ht="27" thickBot="1">
      <c r="C100" s="77" t="str">
        <f t="shared" si="1"/>
        <v>CORX45743</v>
      </c>
      <c r="D100" s="71" t="s">
        <v>116</v>
      </c>
      <c r="E100" s="76">
        <v>45743</v>
      </c>
      <c r="F100" s="72">
        <v>1532558.95</v>
      </c>
      <c r="G100" s="73">
        <v>15.33</v>
      </c>
      <c r="H100" s="74">
        <v>100000</v>
      </c>
      <c r="I100" s="75">
        <v>1.0001</v>
      </c>
      <c r="J100" s="71" t="s">
        <v>81</v>
      </c>
      <c r="K100" s="71" t="s">
        <v>89</v>
      </c>
    </row>
    <row r="101" spans="3:11" ht="39.75" thickBot="1">
      <c r="C101" s="77" t="str">
        <f t="shared" si="1"/>
        <v>SVIX45744</v>
      </c>
      <c r="D101" s="71" t="s">
        <v>77</v>
      </c>
      <c r="E101" s="76">
        <v>45744</v>
      </c>
      <c r="F101" s="72">
        <v>252107376.37</v>
      </c>
      <c r="G101" s="73">
        <v>20.22</v>
      </c>
      <c r="H101" s="74">
        <v>12470000</v>
      </c>
      <c r="I101" s="71" t="s">
        <v>119</v>
      </c>
      <c r="J101" s="74">
        <v>10900</v>
      </c>
      <c r="K101" s="72">
        <v>937400</v>
      </c>
    </row>
    <row r="102" spans="3:11" ht="52.5" thickBot="1">
      <c r="C102" s="77" t="str">
        <f t="shared" si="1"/>
        <v>SVIX45744</v>
      </c>
      <c r="D102" s="71" t="s">
        <v>77</v>
      </c>
      <c r="E102" s="76">
        <v>45744</v>
      </c>
      <c r="F102" s="72">
        <v>252107376.37</v>
      </c>
      <c r="G102" s="73">
        <v>20.22</v>
      </c>
      <c r="H102" s="74">
        <v>12470000</v>
      </c>
      <c r="I102" s="71" t="s">
        <v>79</v>
      </c>
      <c r="J102" s="74">
        <v>-5494</v>
      </c>
      <c r="K102" s="72">
        <v>-112791820</v>
      </c>
    </row>
    <row r="103" spans="3:11" ht="52.5" thickBot="1">
      <c r="C103" s="77" t="str">
        <f t="shared" si="1"/>
        <v>SVIX45744</v>
      </c>
      <c r="D103" s="71" t="s">
        <v>77</v>
      </c>
      <c r="E103" s="76">
        <v>45744</v>
      </c>
      <c r="F103" s="72">
        <v>252107376.37</v>
      </c>
      <c r="G103" s="73">
        <v>20.22</v>
      </c>
      <c r="H103" s="74">
        <v>12470000</v>
      </c>
      <c r="I103" s="71" t="s">
        <v>80</v>
      </c>
      <c r="J103" s="74">
        <v>-7325</v>
      </c>
      <c r="K103" s="72">
        <v>-153458750</v>
      </c>
    </row>
    <row r="104" spans="3:11" ht="27" thickBot="1">
      <c r="C104" s="77" t="str">
        <f t="shared" si="1"/>
        <v>SVIX45744</v>
      </c>
      <c r="D104" s="71" t="s">
        <v>77</v>
      </c>
      <c r="E104" s="76">
        <v>45744</v>
      </c>
      <c r="F104" s="72">
        <v>252107376.37</v>
      </c>
      <c r="G104" s="73">
        <v>20.22</v>
      </c>
      <c r="H104" s="74">
        <v>12470000</v>
      </c>
      <c r="I104" s="71" t="s">
        <v>81</v>
      </c>
      <c r="J104" s="74">
        <v>265227139</v>
      </c>
      <c r="K104" s="72">
        <v>265227138.88999999</v>
      </c>
    </row>
    <row r="105" spans="3:11" ht="52.5" thickBot="1">
      <c r="C105" s="77" t="str">
        <f t="shared" si="1"/>
        <v>UVIX45744</v>
      </c>
      <c r="D105" s="71" t="s">
        <v>82</v>
      </c>
      <c r="E105" s="76">
        <v>45744</v>
      </c>
      <c r="F105" s="72">
        <v>208854298.97</v>
      </c>
      <c r="G105" s="73">
        <v>37.51</v>
      </c>
      <c r="H105" s="74">
        <v>5567473</v>
      </c>
      <c r="I105" s="71" t="s">
        <v>79</v>
      </c>
      <c r="J105" s="74">
        <v>7922</v>
      </c>
      <c r="K105" s="72">
        <v>162638660</v>
      </c>
    </row>
    <row r="106" spans="3:11" ht="52.5" thickBot="1">
      <c r="C106" s="77" t="str">
        <f t="shared" si="1"/>
        <v>UVIX45744</v>
      </c>
      <c r="D106" s="71" t="s">
        <v>82</v>
      </c>
      <c r="E106" s="76">
        <v>45744</v>
      </c>
      <c r="F106" s="72">
        <v>208854298.97</v>
      </c>
      <c r="G106" s="73">
        <v>37.51</v>
      </c>
      <c r="H106" s="74">
        <v>5567473</v>
      </c>
      <c r="I106" s="71" t="s">
        <v>80</v>
      </c>
      <c r="J106" s="74">
        <v>10562</v>
      </c>
      <c r="K106" s="72">
        <v>221273900</v>
      </c>
    </row>
    <row r="107" spans="3:11" ht="27" thickBot="1">
      <c r="C107" s="77" t="str">
        <f t="shared" si="1"/>
        <v>UVIX45744</v>
      </c>
      <c r="D107" s="71" t="s">
        <v>82</v>
      </c>
      <c r="E107" s="76">
        <v>45744</v>
      </c>
      <c r="F107" s="72">
        <v>208854298.97</v>
      </c>
      <c r="G107" s="73">
        <v>37.51</v>
      </c>
      <c r="H107" s="74">
        <v>5567473</v>
      </c>
      <c r="I107" s="71" t="s">
        <v>81</v>
      </c>
      <c r="J107" s="74">
        <v>191902050</v>
      </c>
      <c r="K107" s="72">
        <v>191902050.36000001</v>
      </c>
    </row>
    <row r="108" spans="3:11" ht="27" thickBot="1">
      <c r="C108" s="77" t="str">
        <f t="shared" si="1"/>
        <v>BITX45744</v>
      </c>
      <c r="D108" s="71" t="s">
        <v>51</v>
      </c>
      <c r="E108" s="76">
        <v>45744</v>
      </c>
      <c r="F108" s="72">
        <v>1979839992.3800001</v>
      </c>
      <c r="G108" s="73">
        <v>36.619999999999997</v>
      </c>
      <c r="H108" s="74">
        <v>54060000</v>
      </c>
      <c r="I108" s="71" t="s">
        <v>83</v>
      </c>
      <c r="J108" s="71" t="s">
        <v>84</v>
      </c>
      <c r="K108" s="71" t="s">
        <v>28</v>
      </c>
    </row>
    <row r="109" spans="3:11" ht="39.75" thickBot="1">
      <c r="C109" s="77" t="str">
        <f t="shared" si="1"/>
        <v>BITX45744</v>
      </c>
      <c r="D109" s="71" t="s">
        <v>51</v>
      </c>
      <c r="E109" s="76">
        <v>45744</v>
      </c>
      <c r="F109" s="72">
        <v>1979839992.3800001</v>
      </c>
      <c r="G109" s="73">
        <v>36.619999999999997</v>
      </c>
      <c r="H109" s="74">
        <v>54060000</v>
      </c>
      <c r="I109" s="75">
        <v>1.7882</v>
      </c>
      <c r="J109" s="71" t="s">
        <v>85</v>
      </c>
      <c r="K109" s="71" t="s">
        <v>86</v>
      </c>
    </row>
    <row r="110" spans="3:11" ht="52.5" thickBot="1">
      <c r="C110" s="77" t="str">
        <f t="shared" si="1"/>
        <v>BITX45744</v>
      </c>
      <c r="D110" s="71" t="s">
        <v>51</v>
      </c>
      <c r="E110" s="76">
        <v>45744</v>
      </c>
      <c r="F110" s="72">
        <v>1979839992.3800001</v>
      </c>
      <c r="G110" s="73">
        <v>36.619999999999997</v>
      </c>
      <c r="H110" s="74">
        <v>54060000</v>
      </c>
      <c r="I110" s="75">
        <v>0.21160000000000001</v>
      </c>
      <c r="J110" s="71" t="s">
        <v>87</v>
      </c>
      <c r="K110" s="71" t="s">
        <v>88</v>
      </c>
    </row>
    <row r="111" spans="3:11" ht="27" thickBot="1">
      <c r="C111" s="77" t="str">
        <f t="shared" si="1"/>
        <v>BITX45744</v>
      </c>
      <c r="D111" s="71" t="s">
        <v>51</v>
      </c>
      <c r="E111" s="76">
        <v>45744</v>
      </c>
      <c r="F111" s="72">
        <v>1979839992.3800001</v>
      </c>
      <c r="G111" s="73">
        <v>36.619999999999997</v>
      </c>
      <c r="H111" s="74">
        <v>54060000</v>
      </c>
      <c r="I111" s="75">
        <v>0.99990000000000001</v>
      </c>
      <c r="J111" s="71" t="s">
        <v>81</v>
      </c>
      <c r="K111" s="71" t="s">
        <v>89</v>
      </c>
    </row>
    <row r="112" spans="3:11" ht="27" thickBot="1">
      <c r="C112" s="77" t="str">
        <f t="shared" si="1"/>
        <v>ETHU45744</v>
      </c>
      <c r="D112" s="71" t="s">
        <v>52</v>
      </c>
      <c r="E112" s="76">
        <v>45744</v>
      </c>
      <c r="F112" s="72">
        <v>424663517.23000002</v>
      </c>
      <c r="G112" s="73">
        <v>1.92</v>
      </c>
      <c r="H112" s="74">
        <v>221340000</v>
      </c>
      <c r="I112" s="71" t="s">
        <v>83</v>
      </c>
      <c r="J112" s="71" t="s">
        <v>84</v>
      </c>
      <c r="K112" s="71" t="s">
        <v>28</v>
      </c>
    </row>
    <row r="113" spans="3:11" ht="52.5" thickBot="1">
      <c r="C113" s="77" t="str">
        <f t="shared" si="1"/>
        <v>ETHU45744</v>
      </c>
      <c r="D113" s="71" t="s">
        <v>52</v>
      </c>
      <c r="E113" s="76">
        <v>45744</v>
      </c>
      <c r="F113" s="72">
        <v>424663517.23000002</v>
      </c>
      <c r="G113" s="73">
        <v>1.92</v>
      </c>
      <c r="H113" s="74">
        <v>221340000</v>
      </c>
      <c r="I113" s="75">
        <v>1.6852</v>
      </c>
      <c r="J113" s="71" t="s">
        <v>90</v>
      </c>
      <c r="K113" s="71" t="s">
        <v>91</v>
      </c>
    </row>
    <row r="114" spans="3:11" ht="52.5" thickBot="1">
      <c r="C114" s="77" t="str">
        <f t="shared" si="1"/>
        <v>ETHU45744</v>
      </c>
      <c r="D114" s="71" t="s">
        <v>52</v>
      </c>
      <c r="E114" s="76">
        <v>45744</v>
      </c>
      <c r="F114" s="72">
        <v>424663517.23000002</v>
      </c>
      <c r="G114" s="73">
        <v>1.92</v>
      </c>
      <c r="H114" s="74">
        <v>221340000</v>
      </c>
      <c r="I114" s="75">
        <v>0.3145</v>
      </c>
      <c r="J114" s="71" t="s">
        <v>92</v>
      </c>
      <c r="K114" s="71" t="s">
        <v>93</v>
      </c>
    </row>
    <row r="115" spans="3:11" ht="27" thickBot="1">
      <c r="C115" s="77" t="str">
        <f t="shared" si="1"/>
        <v>ETHU45744</v>
      </c>
      <c r="D115" s="71" t="s">
        <v>52</v>
      </c>
      <c r="E115" s="76">
        <v>45744</v>
      </c>
      <c r="F115" s="72">
        <v>424663517.23000002</v>
      </c>
      <c r="G115" s="73">
        <v>1.92</v>
      </c>
      <c r="H115" s="74">
        <v>221340000</v>
      </c>
      <c r="I115" s="75">
        <v>1</v>
      </c>
      <c r="J115" s="71" t="s">
        <v>81</v>
      </c>
      <c r="K115" s="71" t="s">
        <v>89</v>
      </c>
    </row>
    <row r="116" spans="3:11" ht="27" thickBot="1">
      <c r="C116" s="77" t="str">
        <f t="shared" si="1"/>
        <v>OOSB45744</v>
      </c>
      <c r="D116" s="71" t="s">
        <v>94</v>
      </c>
      <c r="E116" s="76">
        <v>45744</v>
      </c>
      <c r="F116" s="73">
        <v>1</v>
      </c>
      <c r="G116" s="73">
        <v>1</v>
      </c>
      <c r="H116" s="74">
        <v>100000</v>
      </c>
      <c r="I116" s="71" t="s">
        <v>83</v>
      </c>
      <c r="J116" s="71" t="s">
        <v>84</v>
      </c>
      <c r="K116" s="71" t="s">
        <v>28</v>
      </c>
    </row>
    <row r="117" spans="3:11" ht="52.5" thickBot="1">
      <c r="C117" s="77" t="str">
        <f t="shared" si="1"/>
        <v>OOSB45744</v>
      </c>
      <c r="D117" s="71" t="s">
        <v>94</v>
      </c>
      <c r="E117" s="76">
        <v>45744</v>
      </c>
      <c r="F117" s="73">
        <v>1</v>
      </c>
      <c r="G117" s="73">
        <v>1</v>
      </c>
      <c r="H117" s="74">
        <v>100000</v>
      </c>
      <c r="I117" s="75">
        <v>1.0065999999999999</v>
      </c>
      <c r="J117" s="71" t="s">
        <v>95</v>
      </c>
      <c r="K117" s="71" t="s">
        <v>96</v>
      </c>
    </row>
    <row r="118" spans="3:11" ht="65.25" thickBot="1">
      <c r="C118" s="77" t="str">
        <f t="shared" si="1"/>
        <v>OOSB45744</v>
      </c>
      <c r="D118" s="71" t="s">
        <v>94</v>
      </c>
      <c r="E118" s="76">
        <v>45744</v>
      </c>
      <c r="F118" s="73">
        <v>1</v>
      </c>
      <c r="G118" s="73">
        <v>1</v>
      </c>
      <c r="H118" s="74">
        <v>100000</v>
      </c>
      <c r="I118" s="75">
        <v>1.0029999999999999</v>
      </c>
      <c r="J118" s="71" t="s">
        <v>97</v>
      </c>
      <c r="K118" s="71" t="s">
        <v>98</v>
      </c>
    </row>
    <row r="119" spans="3:11" ht="27" thickBot="1">
      <c r="C119" s="77" t="str">
        <f t="shared" si="1"/>
        <v>OOSB45744</v>
      </c>
      <c r="D119" s="71" t="s">
        <v>94</v>
      </c>
      <c r="E119" s="76">
        <v>45744</v>
      </c>
      <c r="F119" s="73">
        <v>1</v>
      </c>
      <c r="G119" s="73">
        <v>1</v>
      </c>
      <c r="H119" s="74">
        <v>100000</v>
      </c>
      <c r="I119" s="75">
        <v>1</v>
      </c>
      <c r="J119" s="71" t="s">
        <v>81</v>
      </c>
      <c r="K119" s="71" t="s">
        <v>89</v>
      </c>
    </row>
    <row r="120" spans="3:11" ht="27" thickBot="1">
      <c r="C120" s="77" t="str">
        <f t="shared" si="1"/>
        <v>OOQB45744</v>
      </c>
      <c r="D120" s="71" t="s">
        <v>99</v>
      </c>
      <c r="E120" s="76">
        <v>45744</v>
      </c>
      <c r="F120" s="73">
        <v>1</v>
      </c>
      <c r="G120" s="73">
        <v>1</v>
      </c>
      <c r="H120" s="74">
        <v>100000</v>
      </c>
      <c r="I120" s="71" t="s">
        <v>83</v>
      </c>
      <c r="J120" s="71" t="s">
        <v>84</v>
      </c>
      <c r="K120" s="71" t="s">
        <v>28</v>
      </c>
    </row>
    <row r="121" spans="3:11" ht="52.5" thickBot="1">
      <c r="C121" s="77" t="str">
        <f t="shared" si="1"/>
        <v>OOQB45744</v>
      </c>
      <c r="D121" s="71" t="s">
        <v>99</v>
      </c>
      <c r="E121" s="76">
        <v>45744</v>
      </c>
      <c r="F121" s="73">
        <v>1</v>
      </c>
      <c r="G121" s="73">
        <v>1</v>
      </c>
      <c r="H121" s="74">
        <v>100000</v>
      </c>
      <c r="I121" s="75">
        <v>1.0629999999999999</v>
      </c>
      <c r="J121" s="71" t="s">
        <v>95</v>
      </c>
      <c r="K121" s="71" t="s">
        <v>96</v>
      </c>
    </row>
    <row r="122" spans="3:11" ht="52.5" thickBot="1">
      <c r="C122" s="77" t="str">
        <f t="shared" si="1"/>
        <v>OOQB45744</v>
      </c>
      <c r="D122" s="71" t="s">
        <v>99</v>
      </c>
      <c r="E122" s="76">
        <v>45744</v>
      </c>
      <c r="F122" s="73">
        <v>1</v>
      </c>
      <c r="G122" s="73">
        <v>1</v>
      </c>
      <c r="H122" s="74">
        <v>100000</v>
      </c>
      <c r="I122" s="75">
        <v>1.0326</v>
      </c>
      <c r="J122" s="71" t="s">
        <v>100</v>
      </c>
      <c r="K122" s="71" t="s">
        <v>101</v>
      </c>
    </row>
    <row r="123" spans="3:11" ht="27" thickBot="1">
      <c r="C123" s="77" t="str">
        <f t="shared" si="1"/>
        <v>OOQB45744</v>
      </c>
      <c r="D123" s="71" t="s">
        <v>99</v>
      </c>
      <c r="E123" s="76">
        <v>45744</v>
      </c>
      <c r="F123" s="73">
        <v>1</v>
      </c>
      <c r="G123" s="73">
        <v>1</v>
      </c>
      <c r="H123" s="74">
        <v>100000</v>
      </c>
      <c r="I123" s="75">
        <v>1</v>
      </c>
      <c r="J123" s="71" t="s">
        <v>81</v>
      </c>
      <c r="K123" s="71" t="s">
        <v>89</v>
      </c>
    </row>
    <row r="124" spans="3:11" ht="27" thickBot="1">
      <c r="C124" s="77" t="str">
        <f t="shared" si="1"/>
        <v>SOLT45744</v>
      </c>
      <c r="D124" s="71" t="s">
        <v>71</v>
      </c>
      <c r="E124" s="76">
        <v>45744</v>
      </c>
      <c r="F124" s="72">
        <v>4653857.41</v>
      </c>
      <c r="G124" s="73">
        <v>13.69</v>
      </c>
      <c r="H124" s="74">
        <v>340000</v>
      </c>
      <c r="I124" s="71" t="s">
        <v>83</v>
      </c>
      <c r="J124" s="71" t="s">
        <v>84</v>
      </c>
      <c r="K124" s="71" t="s">
        <v>28</v>
      </c>
    </row>
    <row r="125" spans="3:11" ht="39.75" thickBot="1">
      <c r="C125" s="77" t="str">
        <f t="shared" si="1"/>
        <v>SOLT45744</v>
      </c>
      <c r="D125" s="71" t="s">
        <v>71</v>
      </c>
      <c r="E125" s="76">
        <v>45744</v>
      </c>
      <c r="F125" s="72">
        <v>4653857.41</v>
      </c>
      <c r="G125" s="73">
        <v>13.69</v>
      </c>
      <c r="H125" s="74">
        <v>340000</v>
      </c>
      <c r="I125" s="75">
        <v>2.0049999999999999</v>
      </c>
      <c r="J125" s="71" t="s">
        <v>102</v>
      </c>
      <c r="K125" s="71" t="s">
        <v>103</v>
      </c>
    </row>
    <row r="126" spans="3:11" ht="27" thickBot="1">
      <c r="C126" s="77" t="str">
        <f t="shared" si="1"/>
        <v>SOLT45744</v>
      </c>
      <c r="D126" s="71" t="s">
        <v>71</v>
      </c>
      <c r="E126" s="76">
        <v>45744</v>
      </c>
      <c r="F126" s="72">
        <v>4653857.41</v>
      </c>
      <c r="G126" s="73">
        <v>13.69</v>
      </c>
      <c r="H126" s="74">
        <v>340000</v>
      </c>
      <c r="I126" s="75">
        <v>0.99980000000000002</v>
      </c>
      <c r="J126" s="71" t="s">
        <v>81</v>
      </c>
      <c r="K126" s="71" t="s">
        <v>89</v>
      </c>
    </row>
    <row r="127" spans="3:11" ht="27" thickBot="1">
      <c r="C127" s="77" t="str">
        <f t="shared" si="1"/>
        <v>SOLZ45744</v>
      </c>
      <c r="D127" s="71" t="s">
        <v>70</v>
      </c>
      <c r="E127" s="76">
        <v>45744</v>
      </c>
      <c r="F127" s="72">
        <v>2813934.89</v>
      </c>
      <c r="G127" s="73">
        <v>14.81</v>
      </c>
      <c r="H127" s="74">
        <v>190000</v>
      </c>
      <c r="I127" s="71" t="s">
        <v>83</v>
      </c>
      <c r="J127" s="71" t="s">
        <v>84</v>
      </c>
      <c r="K127" s="71" t="s">
        <v>28</v>
      </c>
    </row>
    <row r="128" spans="3:11" ht="39.75" thickBot="1">
      <c r="C128" s="77" t="str">
        <f t="shared" si="1"/>
        <v>SOLZ45744</v>
      </c>
      <c r="D128" s="71" t="s">
        <v>70</v>
      </c>
      <c r="E128" s="76">
        <v>45744</v>
      </c>
      <c r="F128" s="72">
        <v>2813934.89</v>
      </c>
      <c r="G128" s="73">
        <v>14.81</v>
      </c>
      <c r="H128" s="74">
        <v>190000</v>
      </c>
      <c r="I128" s="75">
        <v>0.99019999999999997</v>
      </c>
      <c r="J128" s="71" t="s">
        <v>102</v>
      </c>
      <c r="K128" s="71" t="s">
        <v>103</v>
      </c>
    </row>
    <row r="129" spans="3:11" ht="27" thickBot="1">
      <c r="C129" s="77" t="str">
        <f t="shared" si="1"/>
        <v>SOLZ45744</v>
      </c>
      <c r="D129" s="71" t="s">
        <v>70</v>
      </c>
      <c r="E129" s="76">
        <v>45744</v>
      </c>
      <c r="F129" s="72">
        <v>2813934.89</v>
      </c>
      <c r="G129" s="73">
        <v>14.81</v>
      </c>
      <c r="H129" s="74">
        <v>190000</v>
      </c>
      <c r="I129" s="75">
        <v>1</v>
      </c>
      <c r="J129" s="71" t="s">
        <v>81</v>
      </c>
      <c r="K129" s="71" t="s">
        <v>89</v>
      </c>
    </row>
    <row r="130" spans="3:11" ht="27" thickBot="1">
      <c r="C130" s="77" t="str">
        <f t="shared" si="1"/>
        <v>ZVOL45744</v>
      </c>
      <c r="D130" s="71" t="s">
        <v>104</v>
      </c>
      <c r="E130" s="76">
        <v>45744</v>
      </c>
      <c r="F130" s="72">
        <v>18618292.030000001</v>
      </c>
      <c r="G130" s="73">
        <v>15.78</v>
      </c>
      <c r="H130" s="74">
        <v>1180000</v>
      </c>
      <c r="I130" s="71" t="s">
        <v>83</v>
      </c>
      <c r="J130" s="71" t="s">
        <v>84</v>
      </c>
      <c r="K130" s="71" t="s">
        <v>28</v>
      </c>
    </row>
    <row r="131" spans="3:11" ht="52.5" thickBot="1">
      <c r="C131" s="77" t="str">
        <f t="shared" si="1"/>
        <v>ZVOL45744</v>
      </c>
      <c r="D131" s="71" t="s">
        <v>104</v>
      </c>
      <c r="E131" s="76">
        <v>45744</v>
      </c>
      <c r="F131" s="72">
        <v>18618292.030000001</v>
      </c>
      <c r="G131" s="73">
        <v>15.78</v>
      </c>
      <c r="H131" s="74">
        <v>1180000</v>
      </c>
      <c r="I131" s="75">
        <v>-0.19</v>
      </c>
      <c r="J131" s="71" t="s">
        <v>105</v>
      </c>
      <c r="K131" s="71" t="s">
        <v>106</v>
      </c>
    </row>
    <row r="132" spans="3:11" ht="52.5" thickBot="1">
      <c r="C132" s="77" t="str">
        <f t="shared" si="1"/>
        <v>ZVOL45744</v>
      </c>
      <c r="D132" s="71" t="s">
        <v>104</v>
      </c>
      <c r="E132" s="76">
        <v>45744</v>
      </c>
      <c r="F132" s="72">
        <v>18618292.030000001</v>
      </c>
      <c r="G132" s="73">
        <v>15.78</v>
      </c>
      <c r="H132" s="74">
        <v>1180000</v>
      </c>
      <c r="I132" s="75">
        <v>-0.33210000000000001</v>
      </c>
      <c r="J132" s="71" t="s">
        <v>107</v>
      </c>
      <c r="K132" s="71" t="s">
        <v>108</v>
      </c>
    </row>
    <row r="133" spans="3:11" ht="52.5" thickBot="1">
      <c r="C133" s="77" t="str">
        <f t="shared" si="1"/>
        <v>ZVOL45744</v>
      </c>
      <c r="D133" s="71" t="s">
        <v>104</v>
      </c>
      <c r="E133" s="76">
        <v>45744</v>
      </c>
      <c r="F133" s="72">
        <v>18618292.030000001</v>
      </c>
      <c r="G133" s="73">
        <v>15.78</v>
      </c>
      <c r="H133" s="74">
        <v>1180000</v>
      </c>
      <c r="I133" s="75">
        <v>-0.33339999999999997</v>
      </c>
      <c r="J133" s="71" t="s">
        <v>109</v>
      </c>
      <c r="K133" s="71" t="s">
        <v>110</v>
      </c>
    </row>
    <row r="134" spans="3:11" ht="52.5" thickBot="1">
      <c r="C134" s="77" t="str">
        <f t="shared" si="1"/>
        <v>ZVOL45744</v>
      </c>
      <c r="D134" s="71" t="s">
        <v>104</v>
      </c>
      <c r="E134" s="76">
        <v>45744</v>
      </c>
      <c r="F134" s="72">
        <v>18618292.030000001</v>
      </c>
      <c r="G134" s="73">
        <v>15.78</v>
      </c>
      <c r="H134" s="74">
        <v>1180000</v>
      </c>
      <c r="I134" s="75">
        <v>-0.1429</v>
      </c>
      <c r="J134" s="71" t="s">
        <v>111</v>
      </c>
      <c r="K134" s="71" t="s">
        <v>112</v>
      </c>
    </row>
    <row r="135" spans="3:11" ht="27" thickBot="1">
      <c r="C135" s="77" t="str">
        <f t="shared" si="1"/>
        <v>ZVOL45744</v>
      </c>
      <c r="D135" s="71" t="s">
        <v>104</v>
      </c>
      <c r="E135" s="76">
        <v>45744</v>
      </c>
      <c r="F135" s="72">
        <v>18618292.030000001</v>
      </c>
      <c r="G135" s="73">
        <v>15.78</v>
      </c>
      <c r="H135" s="74">
        <v>1180000</v>
      </c>
      <c r="I135" s="75">
        <v>1</v>
      </c>
      <c r="J135" s="71" t="s">
        <v>81</v>
      </c>
      <c r="K135" s="71" t="s">
        <v>89</v>
      </c>
    </row>
    <row r="136" spans="3:11" ht="27" thickBot="1">
      <c r="C136" s="77" t="str">
        <f t="shared" si="1"/>
        <v>WHTX45744</v>
      </c>
      <c r="D136" s="71" t="s">
        <v>113</v>
      </c>
      <c r="E136" s="76">
        <v>45744</v>
      </c>
      <c r="F136" s="72">
        <v>1304761.44</v>
      </c>
      <c r="G136" s="73">
        <v>13.05</v>
      </c>
      <c r="H136" s="74">
        <v>100000</v>
      </c>
      <c r="I136" s="71" t="s">
        <v>83</v>
      </c>
      <c r="J136" s="71" t="s">
        <v>84</v>
      </c>
      <c r="K136" s="71" t="s">
        <v>28</v>
      </c>
    </row>
    <row r="137" spans="3:11" ht="52.5" thickBot="1">
      <c r="C137" s="77" t="str">
        <f t="shared" ref="C137:C200" si="2">D137&amp;E137</f>
        <v>WHTX45744</v>
      </c>
      <c r="D137" s="71" t="s">
        <v>113</v>
      </c>
      <c r="E137" s="76">
        <v>45744</v>
      </c>
      <c r="F137" s="72">
        <v>1304761.44</v>
      </c>
      <c r="G137" s="73">
        <v>13.05</v>
      </c>
      <c r="H137" s="74">
        <v>100000</v>
      </c>
      <c r="I137" s="75">
        <v>2.0041000000000002</v>
      </c>
      <c r="J137" s="71" t="s">
        <v>114</v>
      </c>
      <c r="K137" s="71" t="s">
        <v>115</v>
      </c>
    </row>
    <row r="138" spans="3:11" ht="27" thickBot="1">
      <c r="C138" s="77" t="str">
        <f t="shared" si="2"/>
        <v>WHTX45744</v>
      </c>
      <c r="D138" s="71" t="s">
        <v>113</v>
      </c>
      <c r="E138" s="76">
        <v>45744</v>
      </c>
      <c r="F138" s="72">
        <v>1304761.44</v>
      </c>
      <c r="G138" s="73">
        <v>13.05</v>
      </c>
      <c r="H138" s="74">
        <v>100000</v>
      </c>
      <c r="I138" s="75">
        <v>1</v>
      </c>
      <c r="J138" s="71" t="s">
        <v>81</v>
      </c>
      <c r="K138" s="71" t="s">
        <v>89</v>
      </c>
    </row>
    <row r="139" spans="3:11" ht="27" thickBot="1">
      <c r="C139" s="77" t="str">
        <f t="shared" si="2"/>
        <v>CORX45744</v>
      </c>
      <c r="D139" s="71" t="s">
        <v>116</v>
      </c>
      <c r="E139" s="76">
        <v>45744</v>
      </c>
      <c r="F139" s="72">
        <v>1554905.42</v>
      </c>
      <c r="G139" s="73">
        <v>15.55</v>
      </c>
      <c r="H139" s="74">
        <v>100000</v>
      </c>
      <c r="I139" s="71" t="s">
        <v>83</v>
      </c>
      <c r="J139" s="71" t="s">
        <v>84</v>
      </c>
      <c r="K139" s="71" t="s">
        <v>28</v>
      </c>
    </row>
    <row r="140" spans="3:11" ht="39.75" thickBot="1">
      <c r="C140" s="77" t="str">
        <f t="shared" si="2"/>
        <v>CORX45744</v>
      </c>
      <c r="D140" s="71" t="s">
        <v>116</v>
      </c>
      <c r="E140" s="76">
        <v>45744</v>
      </c>
      <c r="F140" s="72">
        <v>1554905.42</v>
      </c>
      <c r="G140" s="73">
        <v>15.55</v>
      </c>
      <c r="H140" s="74">
        <v>100000</v>
      </c>
      <c r="I140" s="75">
        <v>1.9966999999999999</v>
      </c>
      <c r="J140" s="71" t="s">
        <v>117</v>
      </c>
      <c r="K140" s="71" t="s">
        <v>118</v>
      </c>
    </row>
    <row r="141" spans="3:11" ht="27" thickBot="1">
      <c r="C141" s="77" t="str">
        <f t="shared" si="2"/>
        <v>CORX45744</v>
      </c>
      <c r="D141" s="71" t="s">
        <v>116</v>
      </c>
      <c r="E141" s="76">
        <v>45744</v>
      </c>
      <c r="F141" s="72">
        <v>1554905.42</v>
      </c>
      <c r="G141" s="73">
        <v>15.55</v>
      </c>
      <c r="H141" s="74">
        <v>100000</v>
      </c>
      <c r="I141" s="75">
        <v>1.0001</v>
      </c>
      <c r="J141" s="71" t="s">
        <v>81</v>
      </c>
      <c r="K141" s="71" t="s">
        <v>89</v>
      </c>
    </row>
    <row r="142" spans="3:11" ht="39.75" thickBot="1">
      <c r="C142" s="77" t="str">
        <f t="shared" si="2"/>
        <v>SVIX45744</v>
      </c>
      <c r="D142" s="71" t="s">
        <v>77</v>
      </c>
      <c r="E142" s="76">
        <v>45744</v>
      </c>
      <c r="F142" s="72">
        <v>252107376.37</v>
      </c>
      <c r="G142" s="73">
        <v>20.22</v>
      </c>
      <c r="H142" s="74">
        <v>12470000</v>
      </c>
      <c r="I142" s="71" t="s">
        <v>119</v>
      </c>
      <c r="J142" s="74">
        <v>10900</v>
      </c>
      <c r="K142" s="72">
        <v>872000</v>
      </c>
    </row>
    <row r="143" spans="3:11" ht="52.5" thickBot="1">
      <c r="C143" s="77" t="str">
        <f t="shared" si="2"/>
        <v>SVIX45744</v>
      </c>
      <c r="D143" s="71" t="s">
        <v>77</v>
      </c>
      <c r="E143" s="76">
        <v>45744</v>
      </c>
      <c r="F143" s="72">
        <v>252107376.37</v>
      </c>
      <c r="G143" s="73">
        <v>20.22</v>
      </c>
      <c r="H143" s="74">
        <v>12470000</v>
      </c>
      <c r="I143" s="71" t="s">
        <v>79</v>
      </c>
      <c r="J143" s="74">
        <v>-6642</v>
      </c>
      <c r="K143" s="72">
        <v>-135961740</v>
      </c>
    </row>
    <row r="144" spans="3:11" ht="52.5" thickBot="1">
      <c r="C144" s="77" t="str">
        <f t="shared" si="2"/>
        <v>SVIX45744</v>
      </c>
      <c r="D144" s="71" t="s">
        <v>77</v>
      </c>
      <c r="E144" s="76">
        <v>45744</v>
      </c>
      <c r="F144" s="72">
        <v>252107376.37</v>
      </c>
      <c r="G144" s="73">
        <v>20.22</v>
      </c>
      <c r="H144" s="74">
        <v>12470000</v>
      </c>
      <c r="I144" s="71" t="s">
        <v>80</v>
      </c>
      <c r="J144" s="74">
        <v>-7307</v>
      </c>
      <c r="K144" s="72">
        <v>-151912530</v>
      </c>
    </row>
    <row r="145" spans="3:11" ht="27" thickBot="1">
      <c r="C145" s="77" t="str">
        <f t="shared" si="2"/>
        <v>SVIX45744</v>
      </c>
      <c r="D145" s="71" t="s">
        <v>77</v>
      </c>
      <c r="E145" s="76">
        <v>45744</v>
      </c>
      <c r="F145" s="72">
        <v>252107376.37</v>
      </c>
      <c r="G145" s="73">
        <v>20.22</v>
      </c>
      <c r="H145" s="74">
        <v>12470000</v>
      </c>
      <c r="I145" s="71" t="s">
        <v>81</v>
      </c>
      <c r="J145" s="74">
        <v>287028714</v>
      </c>
      <c r="K145" s="72">
        <v>287028713.62</v>
      </c>
    </row>
    <row r="146" spans="3:11" ht="52.5" thickBot="1">
      <c r="C146" s="77" t="str">
        <f t="shared" si="2"/>
        <v>UVIX45744</v>
      </c>
      <c r="D146" s="71" t="s">
        <v>82</v>
      </c>
      <c r="E146" s="76">
        <v>45744</v>
      </c>
      <c r="F146" s="72">
        <v>208854298.97</v>
      </c>
      <c r="G146" s="73">
        <v>37.51</v>
      </c>
      <c r="H146" s="74">
        <v>5567473</v>
      </c>
      <c r="I146" s="71" t="s">
        <v>79</v>
      </c>
      <c r="J146" s="74">
        <v>8003</v>
      </c>
      <c r="K146" s="72">
        <v>163821410</v>
      </c>
    </row>
    <row r="147" spans="3:11" ht="52.5" thickBot="1">
      <c r="C147" s="77" t="str">
        <f t="shared" si="2"/>
        <v>UVIX45744</v>
      </c>
      <c r="D147" s="71" t="s">
        <v>82</v>
      </c>
      <c r="E147" s="76">
        <v>45744</v>
      </c>
      <c r="F147" s="72">
        <v>208854298.97</v>
      </c>
      <c r="G147" s="73">
        <v>37.51</v>
      </c>
      <c r="H147" s="74">
        <v>5567473</v>
      </c>
      <c r="I147" s="71" t="s">
        <v>80</v>
      </c>
      <c r="J147" s="74">
        <v>8804</v>
      </c>
      <c r="K147" s="72">
        <v>183035160</v>
      </c>
    </row>
    <row r="148" spans="3:11" ht="27" thickBot="1">
      <c r="C148" s="77" t="str">
        <f t="shared" si="2"/>
        <v>UVIX45744</v>
      </c>
      <c r="D148" s="71" t="s">
        <v>82</v>
      </c>
      <c r="E148" s="76">
        <v>45744</v>
      </c>
      <c r="F148" s="72">
        <v>208854298.97</v>
      </c>
      <c r="G148" s="73">
        <v>37.51</v>
      </c>
      <c r="H148" s="74">
        <v>5567473</v>
      </c>
      <c r="I148" s="71" t="s">
        <v>81</v>
      </c>
      <c r="J148" s="74">
        <v>173405849</v>
      </c>
      <c r="K148" s="72">
        <v>173405848.99000001</v>
      </c>
    </row>
    <row r="149" spans="3:11" ht="27" thickBot="1">
      <c r="C149" s="77" t="str">
        <f t="shared" si="2"/>
        <v>BITX45744</v>
      </c>
      <c r="D149" s="71" t="s">
        <v>51</v>
      </c>
      <c r="E149" s="76">
        <v>45744</v>
      </c>
      <c r="F149" s="72">
        <v>1979839992.3800001</v>
      </c>
      <c r="G149" s="73">
        <v>36.619999999999997</v>
      </c>
      <c r="H149" s="74">
        <v>54060000</v>
      </c>
      <c r="I149" s="71" t="s">
        <v>83</v>
      </c>
      <c r="J149" s="71" t="s">
        <v>84</v>
      </c>
      <c r="K149" s="71" t="s">
        <v>28</v>
      </c>
    </row>
    <row r="150" spans="3:11" ht="39.75" thickBot="1">
      <c r="C150" s="77" t="str">
        <f t="shared" si="2"/>
        <v>BITX45744</v>
      </c>
      <c r="D150" s="71" t="s">
        <v>51</v>
      </c>
      <c r="E150" s="76">
        <v>45744</v>
      </c>
      <c r="F150" s="72">
        <v>1979839992.3800001</v>
      </c>
      <c r="G150" s="73">
        <v>36.619999999999997</v>
      </c>
      <c r="H150" s="74">
        <v>54060000</v>
      </c>
      <c r="I150" s="75">
        <v>1.6822999999999999</v>
      </c>
      <c r="J150" s="71" t="s">
        <v>85</v>
      </c>
      <c r="K150" s="71" t="s">
        <v>86</v>
      </c>
    </row>
    <row r="151" spans="3:11" ht="52.5" thickBot="1">
      <c r="C151" s="77" t="str">
        <f t="shared" si="2"/>
        <v>BITX45744</v>
      </c>
      <c r="D151" s="71" t="s">
        <v>51</v>
      </c>
      <c r="E151" s="76">
        <v>45744</v>
      </c>
      <c r="F151" s="72">
        <v>1979839992.3800001</v>
      </c>
      <c r="G151" s="73">
        <v>36.619999999999997</v>
      </c>
      <c r="H151" s="74">
        <v>54060000</v>
      </c>
      <c r="I151" s="75">
        <v>0.31759999999999999</v>
      </c>
      <c r="J151" s="71" t="s">
        <v>87</v>
      </c>
      <c r="K151" s="71" t="s">
        <v>88</v>
      </c>
    </row>
    <row r="152" spans="3:11" ht="27" thickBot="1">
      <c r="C152" s="77" t="str">
        <f t="shared" si="2"/>
        <v>BITX45744</v>
      </c>
      <c r="D152" s="71" t="s">
        <v>51</v>
      </c>
      <c r="E152" s="76">
        <v>45744</v>
      </c>
      <c r="F152" s="72">
        <v>1979839992.3800001</v>
      </c>
      <c r="G152" s="73">
        <v>36.619999999999997</v>
      </c>
      <c r="H152" s="74">
        <v>54060000</v>
      </c>
      <c r="I152" s="75">
        <v>0.99990000000000001</v>
      </c>
      <c r="J152" s="71" t="s">
        <v>81</v>
      </c>
      <c r="K152" s="71" t="s">
        <v>89</v>
      </c>
    </row>
    <row r="153" spans="3:11" ht="27" thickBot="1">
      <c r="C153" s="77" t="str">
        <f t="shared" si="2"/>
        <v>ETHU45744</v>
      </c>
      <c r="D153" s="71" t="s">
        <v>52</v>
      </c>
      <c r="E153" s="76">
        <v>45744</v>
      </c>
      <c r="F153" s="72">
        <v>424663517.23000002</v>
      </c>
      <c r="G153" s="73">
        <v>1.92</v>
      </c>
      <c r="H153" s="74">
        <v>221340000</v>
      </c>
      <c r="I153" s="71" t="s">
        <v>83</v>
      </c>
      <c r="J153" s="71" t="s">
        <v>84</v>
      </c>
      <c r="K153" s="71" t="s">
        <v>28</v>
      </c>
    </row>
    <row r="154" spans="3:11" ht="52.5" thickBot="1">
      <c r="C154" s="77" t="str">
        <f t="shared" si="2"/>
        <v>ETHU45744</v>
      </c>
      <c r="D154" s="71" t="s">
        <v>52</v>
      </c>
      <c r="E154" s="76">
        <v>45744</v>
      </c>
      <c r="F154" s="72">
        <v>424663517.23000002</v>
      </c>
      <c r="G154" s="73">
        <v>1.92</v>
      </c>
      <c r="H154" s="74">
        <v>221340000</v>
      </c>
      <c r="I154" s="75">
        <v>1.7000999999999999</v>
      </c>
      <c r="J154" s="71" t="s">
        <v>90</v>
      </c>
      <c r="K154" s="71" t="s">
        <v>91</v>
      </c>
    </row>
    <row r="155" spans="3:11" ht="52.5" thickBot="1">
      <c r="C155" s="77" t="str">
        <f t="shared" si="2"/>
        <v>ETHU45744</v>
      </c>
      <c r="D155" s="71" t="s">
        <v>52</v>
      </c>
      <c r="E155" s="76">
        <v>45744</v>
      </c>
      <c r="F155" s="72">
        <v>424663517.23000002</v>
      </c>
      <c r="G155" s="73">
        <v>1.92</v>
      </c>
      <c r="H155" s="74">
        <v>221340000</v>
      </c>
      <c r="I155" s="75">
        <v>0.29970000000000002</v>
      </c>
      <c r="J155" s="71" t="s">
        <v>92</v>
      </c>
      <c r="K155" s="71" t="s">
        <v>93</v>
      </c>
    </row>
    <row r="156" spans="3:11" ht="27" thickBot="1">
      <c r="C156" s="77" t="str">
        <f t="shared" si="2"/>
        <v>ETHU45744</v>
      </c>
      <c r="D156" s="71" t="s">
        <v>52</v>
      </c>
      <c r="E156" s="76">
        <v>45744</v>
      </c>
      <c r="F156" s="72">
        <v>424663517.23000002</v>
      </c>
      <c r="G156" s="73">
        <v>1.92</v>
      </c>
      <c r="H156" s="74">
        <v>221340000</v>
      </c>
      <c r="I156" s="75">
        <v>1</v>
      </c>
      <c r="J156" s="71" t="s">
        <v>81</v>
      </c>
      <c r="K156" s="71" t="s">
        <v>89</v>
      </c>
    </row>
    <row r="157" spans="3:11" ht="27" thickBot="1">
      <c r="C157" s="77" t="str">
        <f t="shared" si="2"/>
        <v>OOSB45744</v>
      </c>
      <c r="D157" s="71" t="s">
        <v>94</v>
      </c>
      <c r="E157" s="76">
        <v>45744</v>
      </c>
      <c r="F157" s="73">
        <v>1</v>
      </c>
      <c r="G157" s="73">
        <v>1</v>
      </c>
      <c r="H157" s="74">
        <v>100000</v>
      </c>
      <c r="I157" s="71" t="s">
        <v>83</v>
      </c>
      <c r="J157" s="71" t="s">
        <v>84</v>
      </c>
      <c r="K157" s="71" t="s">
        <v>28</v>
      </c>
    </row>
    <row r="158" spans="3:11" ht="52.5" thickBot="1">
      <c r="C158" s="77" t="str">
        <f t="shared" si="2"/>
        <v>OOSB45744</v>
      </c>
      <c r="D158" s="71" t="s">
        <v>94</v>
      </c>
      <c r="E158" s="76">
        <v>45744</v>
      </c>
      <c r="F158" s="73">
        <v>1</v>
      </c>
      <c r="G158" s="73">
        <v>1</v>
      </c>
      <c r="H158" s="74">
        <v>100000</v>
      </c>
      <c r="I158" s="75">
        <v>1.0012000000000001</v>
      </c>
      <c r="J158" s="71" t="s">
        <v>95</v>
      </c>
      <c r="K158" s="71" t="s">
        <v>96</v>
      </c>
    </row>
    <row r="159" spans="3:11" ht="65.25" thickBot="1">
      <c r="C159" s="77" t="str">
        <f t="shared" si="2"/>
        <v>OOSB45744</v>
      </c>
      <c r="D159" s="71" t="s">
        <v>94</v>
      </c>
      <c r="E159" s="76">
        <v>45744</v>
      </c>
      <c r="F159" s="73">
        <v>1</v>
      </c>
      <c r="G159" s="73">
        <v>1</v>
      </c>
      <c r="H159" s="74">
        <v>100000</v>
      </c>
      <c r="I159" s="75">
        <v>1.0192000000000001</v>
      </c>
      <c r="J159" s="71" t="s">
        <v>97</v>
      </c>
      <c r="K159" s="71" t="s">
        <v>98</v>
      </c>
    </row>
    <row r="160" spans="3:11" ht="27" thickBot="1">
      <c r="C160" s="77" t="str">
        <f t="shared" si="2"/>
        <v>OOSB45744</v>
      </c>
      <c r="D160" s="71" t="s">
        <v>94</v>
      </c>
      <c r="E160" s="76">
        <v>45744</v>
      </c>
      <c r="F160" s="73">
        <v>1</v>
      </c>
      <c r="G160" s="73">
        <v>1</v>
      </c>
      <c r="H160" s="74">
        <v>100000</v>
      </c>
      <c r="I160" s="75">
        <v>1</v>
      </c>
      <c r="J160" s="71" t="s">
        <v>81</v>
      </c>
      <c r="K160" s="71" t="s">
        <v>89</v>
      </c>
    </row>
    <row r="161" spans="3:11" ht="27" thickBot="1">
      <c r="C161" s="77" t="str">
        <f t="shared" si="2"/>
        <v>OOQB45744</v>
      </c>
      <c r="D161" s="71" t="s">
        <v>99</v>
      </c>
      <c r="E161" s="76">
        <v>45744</v>
      </c>
      <c r="F161" s="73">
        <v>1</v>
      </c>
      <c r="G161" s="73">
        <v>1</v>
      </c>
      <c r="H161" s="74">
        <v>100000</v>
      </c>
      <c r="I161" s="71" t="s">
        <v>83</v>
      </c>
      <c r="J161" s="71" t="s">
        <v>84</v>
      </c>
      <c r="K161" s="71" t="s">
        <v>28</v>
      </c>
    </row>
    <row r="162" spans="3:11" ht="52.5" thickBot="1">
      <c r="C162" s="77" t="str">
        <f t="shared" si="2"/>
        <v>OOQB45744</v>
      </c>
      <c r="D162" s="71" t="s">
        <v>99</v>
      </c>
      <c r="E162" s="76">
        <v>45744</v>
      </c>
      <c r="F162" s="73">
        <v>1</v>
      </c>
      <c r="G162" s="73">
        <v>1</v>
      </c>
      <c r="H162" s="74">
        <v>100000</v>
      </c>
      <c r="I162" s="75">
        <v>1.0650999999999999</v>
      </c>
      <c r="J162" s="71" t="s">
        <v>95</v>
      </c>
      <c r="K162" s="71" t="s">
        <v>96</v>
      </c>
    </row>
    <row r="163" spans="3:11" ht="52.5" thickBot="1">
      <c r="C163" s="77" t="str">
        <f t="shared" si="2"/>
        <v>OOQB45744</v>
      </c>
      <c r="D163" s="71" t="s">
        <v>99</v>
      </c>
      <c r="E163" s="76">
        <v>45744</v>
      </c>
      <c r="F163" s="73">
        <v>1</v>
      </c>
      <c r="G163" s="73">
        <v>1</v>
      </c>
      <c r="H163" s="74">
        <v>100000</v>
      </c>
      <c r="I163" s="75">
        <v>1.0503</v>
      </c>
      <c r="J163" s="71" t="s">
        <v>100</v>
      </c>
      <c r="K163" s="71" t="s">
        <v>101</v>
      </c>
    </row>
    <row r="164" spans="3:11" ht="27" thickBot="1">
      <c r="C164" s="77" t="str">
        <f t="shared" si="2"/>
        <v>OOQB45744</v>
      </c>
      <c r="D164" s="71" t="s">
        <v>99</v>
      </c>
      <c r="E164" s="76">
        <v>45744</v>
      </c>
      <c r="F164" s="73">
        <v>1</v>
      </c>
      <c r="G164" s="73">
        <v>1</v>
      </c>
      <c r="H164" s="74">
        <v>100000</v>
      </c>
      <c r="I164" s="75">
        <v>1</v>
      </c>
      <c r="J164" s="71" t="s">
        <v>81</v>
      </c>
      <c r="K164" s="71" t="s">
        <v>89</v>
      </c>
    </row>
    <row r="165" spans="3:11" ht="27" thickBot="1">
      <c r="C165" s="77" t="str">
        <f t="shared" si="2"/>
        <v>SOLT45744</v>
      </c>
      <c r="D165" s="71" t="s">
        <v>71</v>
      </c>
      <c r="E165" s="76">
        <v>45744</v>
      </c>
      <c r="F165" s="72">
        <v>4653857.41</v>
      </c>
      <c r="G165" s="73">
        <v>13.69</v>
      </c>
      <c r="H165" s="74">
        <v>340000</v>
      </c>
      <c r="I165" s="71" t="s">
        <v>83</v>
      </c>
      <c r="J165" s="71" t="s">
        <v>84</v>
      </c>
      <c r="K165" s="71" t="s">
        <v>28</v>
      </c>
    </row>
    <row r="166" spans="3:11" ht="39.75" thickBot="1">
      <c r="C166" s="77" t="str">
        <f t="shared" si="2"/>
        <v>SOLT45744</v>
      </c>
      <c r="D166" s="71" t="s">
        <v>71</v>
      </c>
      <c r="E166" s="76">
        <v>45744</v>
      </c>
      <c r="F166" s="72">
        <v>4653857.41</v>
      </c>
      <c r="G166" s="73">
        <v>13.69</v>
      </c>
      <c r="H166" s="74">
        <v>340000</v>
      </c>
      <c r="I166" s="75">
        <v>2.0066000000000002</v>
      </c>
      <c r="J166" s="71" t="s">
        <v>102</v>
      </c>
      <c r="K166" s="71" t="s">
        <v>103</v>
      </c>
    </row>
    <row r="167" spans="3:11" ht="27" thickBot="1">
      <c r="C167" s="77" t="str">
        <f t="shared" si="2"/>
        <v>SOLT45744</v>
      </c>
      <c r="D167" s="71" t="s">
        <v>71</v>
      </c>
      <c r="E167" s="76">
        <v>45744</v>
      </c>
      <c r="F167" s="72">
        <v>4653857.41</v>
      </c>
      <c r="G167" s="73">
        <v>13.69</v>
      </c>
      <c r="H167" s="74">
        <v>340000</v>
      </c>
      <c r="I167" s="75">
        <v>1</v>
      </c>
      <c r="J167" s="71" t="s">
        <v>81</v>
      </c>
      <c r="K167" s="71" t="s">
        <v>89</v>
      </c>
    </row>
    <row r="168" spans="3:11" ht="27" thickBot="1">
      <c r="C168" s="77" t="str">
        <f t="shared" si="2"/>
        <v>SOLZ45744</v>
      </c>
      <c r="D168" s="71" t="s">
        <v>70</v>
      </c>
      <c r="E168" s="76">
        <v>45744</v>
      </c>
      <c r="F168" s="72">
        <v>2813934.89</v>
      </c>
      <c r="G168" s="73">
        <v>14.81</v>
      </c>
      <c r="H168" s="74">
        <v>190000</v>
      </c>
      <c r="I168" s="71" t="s">
        <v>83</v>
      </c>
      <c r="J168" s="71" t="s">
        <v>84</v>
      </c>
      <c r="K168" s="71" t="s">
        <v>28</v>
      </c>
    </row>
    <row r="169" spans="3:11" ht="39.75" thickBot="1">
      <c r="C169" s="77" t="str">
        <f t="shared" si="2"/>
        <v>SOLZ45744</v>
      </c>
      <c r="D169" s="71" t="s">
        <v>70</v>
      </c>
      <c r="E169" s="76">
        <v>45744</v>
      </c>
      <c r="F169" s="72">
        <v>2813934.89</v>
      </c>
      <c r="G169" s="73">
        <v>14.81</v>
      </c>
      <c r="H169" s="74">
        <v>190000</v>
      </c>
      <c r="I169" s="75">
        <v>0.98980000000000001</v>
      </c>
      <c r="J169" s="71" t="s">
        <v>102</v>
      </c>
      <c r="K169" s="71" t="s">
        <v>103</v>
      </c>
    </row>
    <row r="170" spans="3:11" ht="27" thickBot="1">
      <c r="C170" s="77" t="str">
        <f t="shared" si="2"/>
        <v>SOLZ45744</v>
      </c>
      <c r="D170" s="71" t="s">
        <v>70</v>
      </c>
      <c r="E170" s="76">
        <v>45744</v>
      </c>
      <c r="F170" s="72">
        <v>2813934.89</v>
      </c>
      <c r="G170" s="73">
        <v>14.81</v>
      </c>
      <c r="H170" s="74">
        <v>190000</v>
      </c>
      <c r="I170" s="75">
        <v>1</v>
      </c>
      <c r="J170" s="71" t="s">
        <v>81</v>
      </c>
      <c r="K170" s="71" t="s">
        <v>89</v>
      </c>
    </row>
    <row r="171" spans="3:11" ht="27" thickBot="1">
      <c r="C171" s="77" t="str">
        <f t="shared" si="2"/>
        <v>ZVOL45744</v>
      </c>
      <c r="D171" s="71" t="s">
        <v>104</v>
      </c>
      <c r="E171" s="76">
        <v>45744</v>
      </c>
      <c r="F171" s="72">
        <v>18618292.030000001</v>
      </c>
      <c r="G171" s="73">
        <v>15.78</v>
      </c>
      <c r="H171" s="74">
        <v>1180000</v>
      </c>
      <c r="I171" s="71" t="s">
        <v>83</v>
      </c>
      <c r="J171" s="71" t="s">
        <v>84</v>
      </c>
      <c r="K171" s="71" t="s">
        <v>28</v>
      </c>
    </row>
    <row r="172" spans="3:11" ht="52.5" thickBot="1">
      <c r="C172" s="77" t="str">
        <f t="shared" si="2"/>
        <v>ZVOL45744</v>
      </c>
      <c r="D172" s="71" t="s">
        <v>104</v>
      </c>
      <c r="E172" s="76">
        <v>45744</v>
      </c>
      <c r="F172" s="72">
        <v>18618292.030000001</v>
      </c>
      <c r="G172" s="73">
        <v>15.78</v>
      </c>
      <c r="H172" s="74">
        <v>1180000</v>
      </c>
      <c r="I172" s="75">
        <v>-0.17499999999999999</v>
      </c>
      <c r="J172" s="71" t="s">
        <v>105</v>
      </c>
      <c r="K172" s="71" t="s">
        <v>106</v>
      </c>
    </row>
    <row r="173" spans="3:11" ht="52.5" thickBot="1">
      <c r="C173" s="77" t="str">
        <f t="shared" si="2"/>
        <v>ZVOL45744</v>
      </c>
      <c r="D173" s="71" t="s">
        <v>104</v>
      </c>
      <c r="E173" s="76">
        <v>45744</v>
      </c>
      <c r="F173" s="72">
        <v>18618292.030000001</v>
      </c>
      <c r="G173" s="73">
        <v>15.78</v>
      </c>
      <c r="H173" s="74">
        <v>1180000</v>
      </c>
      <c r="I173" s="75">
        <v>-0.33250000000000002</v>
      </c>
      <c r="J173" s="71" t="s">
        <v>107</v>
      </c>
      <c r="K173" s="71" t="s">
        <v>108</v>
      </c>
    </row>
    <row r="174" spans="3:11" ht="52.5" thickBot="1">
      <c r="C174" s="77" t="str">
        <f t="shared" si="2"/>
        <v>ZVOL45744</v>
      </c>
      <c r="D174" s="71" t="s">
        <v>104</v>
      </c>
      <c r="E174" s="76">
        <v>45744</v>
      </c>
      <c r="F174" s="72">
        <v>18618292.030000001</v>
      </c>
      <c r="G174" s="73">
        <v>15.78</v>
      </c>
      <c r="H174" s="74">
        <v>1180000</v>
      </c>
      <c r="I174" s="75">
        <v>-0.33400000000000002</v>
      </c>
      <c r="J174" s="71" t="s">
        <v>109</v>
      </c>
      <c r="K174" s="71" t="s">
        <v>110</v>
      </c>
    </row>
    <row r="175" spans="3:11" ht="52.5" thickBot="1">
      <c r="C175" s="77" t="str">
        <f t="shared" si="2"/>
        <v>ZVOL45744</v>
      </c>
      <c r="D175" s="71" t="s">
        <v>104</v>
      </c>
      <c r="E175" s="76">
        <v>45744</v>
      </c>
      <c r="F175" s="72">
        <v>18618292.030000001</v>
      </c>
      <c r="G175" s="73">
        <v>15.78</v>
      </c>
      <c r="H175" s="74">
        <v>1180000</v>
      </c>
      <c r="I175" s="75">
        <v>-0.15859999999999999</v>
      </c>
      <c r="J175" s="71" t="s">
        <v>111</v>
      </c>
      <c r="K175" s="71" t="s">
        <v>112</v>
      </c>
    </row>
    <row r="176" spans="3:11" ht="27" thickBot="1">
      <c r="C176" s="77" t="str">
        <f t="shared" si="2"/>
        <v>ZVOL45744</v>
      </c>
      <c r="D176" s="71" t="s">
        <v>104</v>
      </c>
      <c r="E176" s="76">
        <v>45744</v>
      </c>
      <c r="F176" s="72">
        <v>18618292.030000001</v>
      </c>
      <c r="G176" s="73">
        <v>15.78</v>
      </c>
      <c r="H176" s="74">
        <v>1180000</v>
      </c>
      <c r="I176" s="75">
        <v>1</v>
      </c>
      <c r="J176" s="71" t="s">
        <v>81</v>
      </c>
      <c r="K176" s="71" t="s">
        <v>89</v>
      </c>
    </row>
    <row r="177" spans="3:11" ht="27" thickBot="1">
      <c r="C177" s="77" t="str">
        <f t="shared" si="2"/>
        <v>WHTX45744</v>
      </c>
      <c r="D177" s="71" t="s">
        <v>113</v>
      </c>
      <c r="E177" s="76">
        <v>45744</v>
      </c>
      <c r="F177" s="72">
        <v>1304761.44</v>
      </c>
      <c r="G177" s="73">
        <v>13.05</v>
      </c>
      <c r="H177" s="74">
        <v>100000</v>
      </c>
      <c r="I177" s="71" t="s">
        <v>83</v>
      </c>
      <c r="J177" s="71" t="s">
        <v>84</v>
      </c>
      <c r="K177" s="71" t="s">
        <v>28</v>
      </c>
    </row>
    <row r="178" spans="3:11" ht="52.5" thickBot="1">
      <c r="C178" s="77" t="str">
        <f t="shared" si="2"/>
        <v>WHTX45744</v>
      </c>
      <c r="D178" s="71" t="s">
        <v>113</v>
      </c>
      <c r="E178" s="76">
        <v>45744</v>
      </c>
      <c r="F178" s="72">
        <v>1304761.44</v>
      </c>
      <c r="G178" s="73">
        <v>13.05</v>
      </c>
      <c r="H178" s="74">
        <v>100000</v>
      </c>
      <c r="I178" s="75">
        <v>1.9916</v>
      </c>
      <c r="J178" s="71" t="s">
        <v>114</v>
      </c>
      <c r="K178" s="71" t="s">
        <v>115</v>
      </c>
    </row>
    <row r="179" spans="3:11" ht="27" thickBot="1">
      <c r="C179" s="77" t="str">
        <f t="shared" si="2"/>
        <v>WHTX45744</v>
      </c>
      <c r="D179" s="71" t="s">
        <v>113</v>
      </c>
      <c r="E179" s="76">
        <v>45744</v>
      </c>
      <c r="F179" s="72">
        <v>1304761.44</v>
      </c>
      <c r="G179" s="73">
        <v>13.05</v>
      </c>
      <c r="H179" s="74">
        <v>100000</v>
      </c>
      <c r="I179" s="75">
        <v>1</v>
      </c>
      <c r="J179" s="71" t="s">
        <v>81</v>
      </c>
      <c r="K179" s="71" t="s">
        <v>89</v>
      </c>
    </row>
    <row r="180" spans="3:11" ht="27" thickBot="1">
      <c r="C180" s="77" t="str">
        <f t="shared" si="2"/>
        <v>CORX45744</v>
      </c>
      <c r="D180" s="71" t="s">
        <v>116</v>
      </c>
      <c r="E180" s="76">
        <v>45744</v>
      </c>
      <c r="F180" s="72">
        <v>1554905.42</v>
      </c>
      <c r="G180" s="73">
        <v>15.55</v>
      </c>
      <c r="H180" s="74">
        <v>100000</v>
      </c>
      <c r="I180" s="71" t="s">
        <v>83</v>
      </c>
      <c r="J180" s="71" t="s">
        <v>84</v>
      </c>
      <c r="K180" s="71" t="s">
        <v>28</v>
      </c>
    </row>
    <row r="181" spans="3:11" ht="39.75" thickBot="1">
      <c r="C181" s="77" t="str">
        <f t="shared" si="2"/>
        <v>CORX45744</v>
      </c>
      <c r="D181" s="71" t="s">
        <v>116</v>
      </c>
      <c r="E181" s="76">
        <v>45744</v>
      </c>
      <c r="F181" s="72">
        <v>1554905.42</v>
      </c>
      <c r="G181" s="73">
        <v>15.55</v>
      </c>
      <c r="H181" s="74">
        <v>100000</v>
      </c>
      <c r="I181" s="75">
        <v>1.9938</v>
      </c>
      <c r="J181" s="71" t="s">
        <v>117</v>
      </c>
      <c r="K181" s="71" t="s">
        <v>118</v>
      </c>
    </row>
    <row r="182" spans="3:11" ht="27" thickBot="1">
      <c r="C182" s="77" t="str">
        <f t="shared" si="2"/>
        <v>CORX45744</v>
      </c>
      <c r="D182" s="71" t="s">
        <v>116</v>
      </c>
      <c r="E182" s="76">
        <v>45744</v>
      </c>
      <c r="F182" s="72">
        <v>1554905.42</v>
      </c>
      <c r="G182" s="73">
        <v>15.55</v>
      </c>
      <c r="H182" s="74">
        <v>100000</v>
      </c>
      <c r="I182" s="75">
        <v>1</v>
      </c>
      <c r="J182" s="71" t="s">
        <v>81</v>
      </c>
      <c r="K182" s="71" t="s">
        <v>89</v>
      </c>
    </row>
    <row r="183" spans="3:11" ht="39.75" thickBot="1">
      <c r="C183" s="77" t="str">
        <f t="shared" si="2"/>
        <v>SVIX45747</v>
      </c>
      <c r="D183" s="71" t="s">
        <v>77</v>
      </c>
      <c r="E183" s="76">
        <v>45747</v>
      </c>
      <c r="F183" s="72">
        <v>267604861.03999999</v>
      </c>
      <c r="G183" s="73">
        <v>20.32</v>
      </c>
      <c r="H183" s="74">
        <v>13170000</v>
      </c>
      <c r="I183" s="71" t="s">
        <v>119</v>
      </c>
      <c r="J183" s="74">
        <v>10900</v>
      </c>
      <c r="K183" s="72">
        <v>828400</v>
      </c>
    </row>
    <row r="184" spans="3:11" ht="52.5" thickBot="1">
      <c r="C184" s="77" t="str">
        <f t="shared" si="2"/>
        <v>SVIX45747</v>
      </c>
      <c r="D184" s="71" t="s">
        <v>77</v>
      </c>
      <c r="E184" s="76">
        <v>45747</v>
      </c>
      <c r="F184" s="72">
        <v>267604861.03999999</v>
      </c>
      <c r="G184" s="73">
        <v>20.32</v>
      </c>
      <c r="H184" s="74">
        <v>13170000</v>
      </c>
      <c r="I184" s="71" t="s">
        <v>79</v>
      </c>
      <c r="J184" s="74">
        <v>-7125</v>
      </c>
      <c r="K184" s="72">
        <v>-146133750</v>
      </c>
    </row>
    <row r="185" spans="3:11" ht="52.5" thickBot="1">
      <c r="C185" s="77" t="str">
        <f t="shared" si="2"/>
        <v>SVIX45747</v>
      </c>
      <c r="D185" s="71" t="s">
        <v>77</v>
      </c>
      <c r="E185" s="76">
        <v>45747</v>
      </c>
      <c r="F185" s="72">
        <v>267604861.03999999</v>
      </c>
      <c r="G185" s="73">
        <v>20.32</v>
      </c>
      <c r="H185" s="74">
        <v>13170000</v>
      </c>
      <c r="I185" s="71" t="s">
        <v>80</v>
      </c>
      <c r="J185" s="74">
        <v>-6478</v>
      </c>
      <c r="K185" s="72">
        <v>-135195860</v>
      </c>
    </row>
    <row r="186" spans="3:11" ht="27" thickBot="1">
      <c r="C186" s="77" t="str">
        <f t="shared" si="2"/>
        <v>SVIX45747</v>
      </c>
      <c r="D186" s="71" t="s">
        <v>77</v>
      </c>
      <c r="E186" s="76">
        <v>45747</v>
      </c>
      <c r="F186" s="72">
        <v>267604861.03999999</v>
      </c>
      <c r="G186" s="73">
        <v>20.32</v>
      </c>
      <c r="H186" s="74">
        <v>13170000</v>
      </c>
      <c r="I186" s="71" t="s">
        <v>81</v>
      </c>
      <c r="J186" s="74">
        <v>280470847</v>
      </c>
      <c r="K186" s="72">
        <v>280470847.25</v>
      </c>
    </row>
    <row r="187" spans="3:11" ht="52.5" thickBot="1">
      <c r="C187" s="77" t="str">
        <f t="shared" si="2"/>
        <v>UVIX45747</v>
      </c>
      <c r="D187" s="71" t="s">
        <v>82</v>
      </c>
      <c r="E187" s="76">
        <v>45747</v>
      </c>
      <c r="F187" s="72">
        <v>189744498.55000001</v>
      </c>
      <c r="G187" s="73">
        <v>37.08</v>
      </c>
      <c r="H187" s="74">
        <v>5117473</v>
      </c>
      <c r="I187" s="71" t="s">
        <v>79</v>
      </c>
      <c r="J187" s="74">
        <v>8836</v>
      </c>
      <c r="K187" s="72">
        <v>181226360</v>
      </c>
    </row>
    <row r="188" spans="3:11" ht="52.5" thickBot="1">
      <c r="C188" s="77" t="str">
        <f t="shared" si="2"/>
        <v>UVIX45747</v>
      </c>
      <c r="D188" s="71" t="s">
        <v>82</v>
      </c>
      <c r="E188" s="76">
        <v>45747</v>
      </c>
      <c r="F188" s="72">
        <v>189744498.55000001</v>
      </c>
      <c r="G188" s="73">
        <v>37.08</v>
      </c>
      <c r="H188" s="74">
        <v>5117473</v>
      </c>
      <c r="I188" s="71" t="s">
        <v>80</v>
      </c>
      <c r="J188" s="74">
        <v>8032</v>
      </c>
      <c r="K188" s="72">
        <v>167627840</v>
      </c>
    </row>
    <row r="189" spans="3:11" ht="27" thickBot="1">
      <c r="C189" s="77" t="str">
        <f t="shared" si="2"/>
        <v>UVIX45747</v>
      </c>
      <c r="D189" s="71" t="s">
        <v>82</v>
      </c>
      <c r="E189" s="76">
        <v>45747</v>
      </c>
      <c r="F189" s="72">
        <v>189744498.55000001</v>
      </c>
      <c r="G189" s="73">
        <v>37.08</v>
      </c>
      <c r="H189" s="74">
        <v>5117473</v>
      </c>
      <c r="I189" s="71" t="s">
        <v>81</v>
      </c>
      <c r="J189" s="74">
        <v>174426681</v>
      </c>
      <c r="K189" s="72">
        <v>174426680.53</v>
      </c>
    </row>
    <row r="190" spans="3:11" ht="27" thickBot="1">
      <c r="C190" s="77" t="str">
        <f t="shared" si="2"/>
        <v>BITX45747</v>
      </c>
      <c r="D190" s="71" t="s">
        <v>51</v>
      </c>
      <c r="E190" s="76">
        <v>45747</v>
      </c>
      <c r="F190" s="72">
        <v>1916914654.77</v>
      </c>
      <c r="G190" s="73">
        <v>35.46</v>
      </c>
      <c r="H190" s="74">
        <v>54060000</v>
      </c>
      <c r="I190" s="71" t="s">
        <v>83</v>
      </c>
      <c r="J190" s="71" t="s">
        <v>84</v>
      </c>
      <c r="K190" s="71" t="s">
        <v>28</v>
      </c>
    </row>
    <row r="191" spans="3:11" ht="39.75" thickBot="1">
      <c r="C191" s="77" t="str">
        <f t="shared" si="2"/>
        <v>BITX45747</v>
      </c>
      <c r="D191" s="71" t="s">
        <v>51</v>
      </c>
      <c r="E191" s="76">
        <v>45747</v>
      </c>
      <c r="F191" s="72">
        <v>1916914654.77</v>
      </c>
      <c r="G191" s="73">
        <v>35.46</v>
      </c>
      <c r="H191" s="74">
        <v>54060000</v>
      </c>
      <c r="I191" s="75">
        <v>1.5765</v>
      </c>
      <c r="J191" s="71" t="s">
        <v>85</v>
      </c>
      <c r="K191" s="71" t="s">
        <v>86</v>
      </c>
    </row>
    <row r="192" spans="3:11" ht="52.5" thickBot="1">
      <c r="C192" s="77" t="str">
        <f t="shared" si="2"/>
        <v>BITX45747</v>
      </c>
      <c r="D192" s="71" t="s">
        <v>51</v>
      </c>
      <c r="E192" s="76">
        <v>45747</v>
      </c>
      <c r="F192" s="72">
        <v>1916914654.77</v>
      </c>
      <c r="G192" s="73">
        <v>35.46</v>
      </c>
      <c r="H192" s="74">
        <v>54060000</v>
      </c>
      <c r="I192" s="75">
        <v>0.42349999999999999</v>
      </c>
      <c r="J192" s="71" t="s">
        <v>87</v>
      </c>
      <c r="K192" s="71" t="s">
        <v>88</v>
      </c>
    </row>
    <row r="193" spans="3:11" ht="27" thickBot="1">
      <c r="C193" s="77" t="str">
        <f t="shared" si="2"/>
        <v>BITX45747</v>
      </c>
      <c r="D193" s="71" t="s">
        <v>51</v>
      </c>
      <c r="E193" s="76">
        <v>45747</v>
      </c>
      <c r="F193" s="72">
        <v>1916914654.77</v>
      </c>
      <c r="G193" s="73">
        <v>35.46</v>
      </c>
      <c r="H193" s="74">
        <v>54060000</v>
      </c>
      <c r="I193" s="75">
        <v>0.99990000000000001</v>
      </c>
      <c r="J193" s="71" t="s">
        <v>81</v>
      </c>
      <c r="K193" s="71" t="s">
        <v>89</v>
      </c>
    </row>
    <row r="194" spans="3:11" ht="27" thickBot="1">
      <c r="C194" s="77" t="str">
        <f t="shared" si="2"/>
        <v>ETHU45747</v>
      </c>
      <c r="D194" s="71" t="s">
        <v>52</v>
      </c>
      <c r="E194" s="76">
        <v>45747</v>
      </c>
      <c r="F194" s="72">
        <v>412295200.02999997</v>
      </c>
      <c r="G194" s="73">
        <v>1.83</v>
      </c>
      <c r="H194" s="74">
        <v>225340000</v>
      </c>
      <c r="I194" s="71" t="s">
        <v>83</v>
      </c>
      <c r="J194" s="71" t="s">
        <v>84</v>
      </c>
      <c r="K194" s="71" t="s">
        <v>28</v>
      </c>
    </row>
    <row r="195" spans="3:11" ht="52.5" thickBot="1">
      <c r="C195" s="77" t="str">
        <f t="shared" si="2"/>
        <v>ETHU45747</v>
      </c>
      <c r="D195" s="71" t="s">
        <v>52</v>
      </c>
      <c r="E195" s="76">
        <v>45747</v>
      </c>
      <c r="F195" s="72">
        <v>412295200.02999997</v>
      </c>
      <c r="G195" s="73">
        <v>1.83</v>
      </c>
      <c r="H195" s="74">
        <v>225340000</v>
      </c>
      <c r="I195" s="75">
        <v>1.6708000000000001</v>
      </c>
      <c r="J195" s="71" t="s">
        <v>90</v>
      </c>
      <c r="K195" s="71" t="s">
        <v>91</v>
      </c>
    </row>
    <row r="196" spans="3:11" ht="52.5" thickBot="1">
      <c r="C196" s="77" t="str">
        <f t="shared" si="2"/>
        <v>ETHU45747</v>
      </c>
      <c r="D196" s="71" t="s">
        <v>52</v>
      </c>
      <c r="E196" s="76">
        <v>45747</v>
      </c>
      <c r="F196" s="72">
        <v>412295200.02999997</v>
      </c>
      <c r="G196" s="73">
        <v>1.83</v>
      </c>
      <c r="H196" s="74">
        <v>225340000</v>
      </c>
      <c r="I196" s="75">
        <v>0.3291</v>
      </c>
      <c r="J196" s="71" t="s">
        <v>92</v>
      </c>
      <c r="K196" s="71" t="s">
        <v>93</v>
      </c>
    </row>
    <row r="197" spans="3:11" ht="27" thickBot="1">
      <c r="C197" s="77" t="str">
        <f t="shared" si="2"/>
        <v>ETHU45747</v>
      </c>
      <c r="D197" s="71" t="s">
        <v>52</v>
      </c>
      <c r="E197" s="76">
        <v>45747</v>
      </c>
      <c r="F197" s="72">
        <v>412295200.02999997</v>
      </c>
      <c r="G197" s="73">
        <v>1.83</v>
      </c>
      <c r="H197" s="74">
        <v>225340000</v>
      </c>
      <c r="I197" s="75">
        <v>1</v>
      </c>
      <c r="J197" s="71" t="s">
        <v>81</v>
      </c>
      <c r="K197" s="71" t="s">
        <v>89</v>
      </c>
    </row>
    <row r="198" spans="3:11" ht="27" thickBot="1">
      <c r="C198" s="77" t="str">
        <f t="shared" si="2"/>
        <v>OOSB45747</v>
      </c>
      <c r="D198" s="71" t="s">
        <v>94</v>
      </c>
      <c r="E198" s="76">
        <v>45747</v>
      </c>
      <c r="F198" s="73">
        <v>1</v>
      </c>
      <c r="G198" s="73">
        <v>1</v>
      </c>
      <c r="H198" s="74">
        <v>100000</v>
      </c>
      <c r="I198" s="71" t="s">
        <v>83</v>
      </c>
      <c r="J198" s="71" t="s">
        <v>84</v>
      </c>
      <c r="K198" s="71" t="s">
        <v>28</v>
      </c>
    </row>
    <row r="199" spans="3:11" ht="52.5" thickBot="1">
      <c r="C199" s="77" t="str">
        <f t="shared" si="2"/>
        <v>OOSB45747</v>
      </c>
      <c r="D199" s="71" t="s">
        <v>94</v>
      </c>
      <c r="E199" s="76">
        <v>45747</v>
      </c>
      <c r="F199" s="73">
        <v>1</v>
      </c>
      <c r="G199" s="73">
        <v>1</v>
      </c>
      <c r="H199" s="74">
        <v>100000</v>
      </c>
      <c r="I199" s="75">
        <v>0.99739999999999995</v>
      </c>
      <c r="J199" s="71" t="s">
        <v>95</v>
      </c>
      <c r="K199" s="71" t="s">
        <v>96</v>
      </c>
    </row>
    <row r="200" spans="3:11" ht="65.25" thickBot="1">
      <c r="C200" s="77" t="str">
        <f t="shared" si="2"/>
        <v>OOSB45747</v>
      </c>
      <c r="D200" s="71" t="s">
        <v>94</v>
      </c>
      <c r="E200" s="76">
        <v>45747</v>
      </c>
      <c r="F200" s="73">
        <v>1</v>
      </c>
      <c r="G200" s="73">
        <v>1</v>
      </c>
      <c r="H200" s="74">
        <v>100000</v>
      </c>
      <c r="I200" s="75">
        <v>0.98760000000000003</v>
      </c>
      <c r="J200" s="71" t="s">
        <v>97</v>
      </c>
      <c r="K200" s="71" t="s">
        <v>98</v>
      </c>
    </row>
    <row r="201" spans="3:11" ht="27" thickBot="1">
      <c r="C201" s="77" t="str">
        <f t="shared" ref="C201:C264" si="3">D201&amp;E201</f>
        <v>OOSB45747</v>
      </c>
      <c r="D201" s="71" t="s">
        <v>94</v>
      </c>
      <c r="E201" s="76">
        <v>45747</v>
      </c>
      <c r="F201" s="73">
        <v>1</v>
      </c>
      <c r="G201" s="73">
        <v>1</v>
      </c>
      <c r="H201" s="74">
        <v>100000</v>
      </c>
      <c r="I201" s="75">
        <v>1</v>
      </c>
      <c r="J201" s="71" t="s">
        <v>81</v>
      </c>
      <c r="K201" s="71" t="s">
        <v>89</v>
      </c>
    </row>
    <row r="202" spans="3:11" ht="27" thickBot="1">
      <c r="C202" s="77" t="str">
        <f t="shared" si="3"/>
        <v>OOQB45747</v>
      </c>
      <c r="D202" s="71" t="s">
        <v>99</v>
      </c>
      <c r="E202" s="76">
        <v>45747</v>
      </c>
      <c r="F202" s="73">
        <v>1</v>
      </c>
      <c r="G202" s="73">
        <v>1</v>
      </c>
      <c r="H202" s="74">
        <v>100000</v>
      </c>
      <c r="I202" s="71" t="s">
        <v>83</v>
      </c>
      <c r="J202" s="71" t="s">
        <v>84</v>
      </c>
      <c r="K202" s="71" t="s">
        <v>28</v>
      </c>
    </row>
    <row r="203" spans="3:11" ht="52.5" thickBot="1">
      <c r="C203" s="77" t="str">
        <f t="shared" si="3"/>
        <v>OOQB45747</v>
      </c>
      <c r="D203" s="71" t="s">
        <v>99</v>
      </c>
      <c r="E203" s="76">
        <v>45747</v>
      </c>
      <c r="F203" s="73">
        <v>1</v>
      </c>
      <c r="G203" s="73">
        <v>1</v>
      </c>
      <c r="H203" s="74">
        <v>100000</v>
      </c>
      <c r="I203" s="75">
        <v>1.0538000000000001</v>
      </c>
      <c r="J203" s="71" t="s">
        <v>95</v>
      </c>
      <c r="K203" s="71" t="s">
        <v>96</v>
      </c>
    </row>
    <row r="204" spans="3:11" ht="52.5" thickBot="1">
      <c r="C204" s="77" t="str">
        <f t="shared" si="3"/>
        <v>OOQB45747</v>
      </c>
      <c r="D204" s="71" t="s">
        <v>99</v>
      </c>
      <c r="E204" s="76">
        <v>45747</v>
      </c>
      <c r="F204" s="73">
        <v>1</v>
      </c>
      <c r="G204" s="73">
        <v>1</v>
      </c>
      <c r="H204" s="74">
        <v>100000</v>
      </c>
      <c r="I204" s="75">
        <v>1.0156000000000001</v>
      </c>
      <c r="J204" s="71" t="s">
        <v>100</v>
      </c>
      <c r="K204" s="71" t="s">
        <v>101</v>
      </c>
    </row>
    <row r="205" spans="3:11" ht="27" thickBot="1">
      <c r="C205" s="77" t="str">
        <f t="shared" si="3"/>
        <v>OOQB45747</v>
      </c>
      <c r="D205" s="71" t="s">
        <v>99</v>
      </c>
      <c r="E205" s="76">
        <v>45747</v>
      </c>
      <c r="F205" s="73">
        <v>1</v>
      </c>
      <c r="G205" s="73">
        <v>1</v>
      </c>
      <c r="H205" s="74">
        <v>100000</v>
      </c>
      <c r="I205" s="75">
        <v>1</v>
      </c>
      <c r="J205" s="71" t="s">
        <v>81</v>
      </c>
      <c r="K205" s="71" t="s">
        <v>89</v>
      </c>
    </row>
    <row r="206" spans="3:11" ht="27" thickBot="1">
      <c r="C206" s="77" t="str">
        <f t="shared" si="3"/>
        <v>SOLT45747</v>
      </c>
      <c r="D206" s="71" t="s">
        <v>71</v>
      </c>
      <c r="E206" s="76">
        <v>45747</v>
      </c>
      <c r="F206" s="72">
        <v>4336322.92</v>
      </c>
      <c r="G206" s="73">
        <v>12.75</v>
      </c>
      <c r="H206" s="74">
        <v>340000</v>
      </c>
      <c r="I206" s="71" t="s">
        <v>83</v>
      </c>
      <c r="J206" s="71" t="s">
        <v>84</v>
      </c>
      <c r="K206" s="71" t="s">
        <v>28</v>
      </c>
    </row>
    <row r="207" spans="3:11" ht="39.75" thickBot="1">
      <c r="C207" s="77" t="str">
        <f t="shared" si="3"/>
        <v>SOLT45747</v>
      </c>
      <c r="D207" s="71" t="s">
        <v>71</v>
      </c>
      <c r="E207" s="76">
        <v>45747</v>
      </c>
      <c r="F207" s="72">
        <v>4336322.92</v>
      </c>
      <c r="G207" s="73">
        <v>12.75</v>
      </c>
      <c r="H207" s="74">
        <v>340000</v>
      </c>
      <c r="I207" s="75">
        <v>2.0028000000000001</v>
      </c>
      <c r="J207" s="71" t="s">
        <v>102</v>
      </c>
      <c r="K207" s="71" t="s">
        <v>103</v>
      </c>
    </row>
    <row r="208" spans="3:11" ht="27" thickBot="1">
      <c r="C208" s="77" t="str">
        <f t="shared" si="3"/>
        <v>SOLT45747</v>
      </c>
      <c r="D208" s="71" t="s">
        <v>71</v>
      </c>
      <c r="E208" s="76">
        <v>45747</v>
      </c>
      <c r="F208" s="72">
        <v>4336322.92</v>
      </c>
      <c r="G208" s="73">
        <v>12.75</v>
      </c>
      <c r="H208" s="74">
        <v>340000</v>
      </c>
      <c r="I208" s="75">
        <v>0.99970000000000003</v>
      </c>
      <c r="J208" s="71" t="s">
        <v>81</v>
      </c>
      <c r="K208" s="71" t="s">
        <v>89</v>
      </c>
    </row>
    <row r="209" spans="3:11" ht="27" thickBot="1">
      <c r="C209" s="77" t="str">
        <f t="shared" si="3"/>
        <v>SOLZ45747</v>
      </c>
      <c r="D209" s="71" t="s">
        <v>70</v>
      </c>
      <c r="E209" s="76">
        <v>45747</v>
      </c>
      <c r="F209" s="72">
        <v>2719452.41</v>
      </c>
      <c r="G209" s="73">
        <v>14.31</v>
      </c>
      <c r="H209" s="74">
        <v>190000</v>
      </c>
      <c r="I209" s="71" t="s">
        <v>83</v>
      </c>
      <c r="J209" s="71" t="s">
        <v>84</v>
      </c>
      <c r="K209" s="71" t="s">
        <v>28</v>
      </c>
    </row>
    <row r="210" spans="3:11" ht="39.75" thickBot="1">
      <c r="C210" s="77" t="str">
        <f t="shared" si="3"/>
        <v>SOLZ45747</v>
      </c>
      <c r="D210" s="71" t="s">
        <v>70</v>
      </c>
      <c r="E210" s="76">
        <v>45747</v>
      </c>
      <c r="F210" s="72">
        <v>2719452.41</v>
      </c>
      <c r="G210" s="73">
        <v>14.31</v>
      </c>
      <c r="H210" s="74">
        <v>190000</v>
      </c>
      <c r="I210" s="75">
        <v>0.99729999999999996</v>
      </c>
      <c r="J210" s="71" t="s">
        <v>102</v>
      </c>
      <c r="K210" s="71" t="s">
        <v>103</v>
      </c>
    </row>
    <row r="211" spans="3:11" ht="27" thickBot="1">
      <c r="C211" s="77" t="str">
        <f t="shared" si="3"/>
        <v>SOLZ45747</v>
      </c>
      <c r="D211" s="71" t="s">
        <v>70</v>
      </c>
      <c r="E211" s="76">
        <v>45747</v>
      </c>
      <c r="F211" s="72">
        <v>2719452.41</v>
      </c>
      <c r="G211" s="73">
        <v>14.31</v>
      </c>
      <c r="H211" s="74">
        <v>190000</v>
      </c>
      <c r="I211" s="75">
        <v>0.99990000000000001</v>
      </c>
      <c r="J211" s="71" t="s">
        <v>81</v>
      </c>
      <c r="K211" s="71" t="s">
        <v>89</v>
      </c>
    </row>
    <row r="212" spans="3:11" ht="27" thickBot="1">
      <c r="C212" s="77" t="str">
        <f t="shared" si="3"/>
        <v>ZVOL45747</v>
      </c>
      <c r="D212" s="71" t="s">
        <v>104</v>
      </c>
      <c r="E212" s="76">
        <v>45747</v>
      </c>
      <c r="F212" s="72">
        <v>18603615.379999999</v>
      </c>
      <c r="G212" s="73">
        <v>15.77</v>
      </c>
      <c r="H212" s="74">
        <v>1180000</v>
      </c>
      <c r="I212" s="71" t="s">
        <v>83</v>
      </c>
      <c r="J212" s="71" t="s">
        <v>84</v>
      </c>
      <c r="K212" s="71" t="s">
        <v>28</v>
      </c>
    </row>
    <row r="213" spans="3:11" ht="52.5" thickBot="1">
      <c r="C213" s="77" t="str">
        <f t="shared" si="3"/>
        <v>ZVOL45747</v>
      </c>
      <c r="D213" s="71" t="s">
        <v>104</v>
      </c>
      <c r="E213" s="76">
        <v>45747</v>
      </c>
      <c r="F213" s="72">
        <v>18603615.379999999</v>
      </c>
      <c r="G213" s="73">
        <v>15.77</v>
      </c>
      <c r="H213" s="74">
        <v>1180000</v>
      </c>
      <c r="I213" s="75">
        <v>-0.1588</v>
      </c>
      <c r="J213" s="71" t="s">
        <v>105</v>
      </c>
      <c r="K213" s="71" t="s">
        <v>106</v>
      </c>
    </row>
    <row r="214" spans="3:11" ht="52.5" thickBot="1">
      <c r="C214" s="77" t="str">
        <f t="shared" si="3"/>
        <v>ZVOL45747</v>
      </c>
      <c r="D214" s="71" t="s">
        <v>104</v>
      </c>
      <c r="E214" s="76">
        <v>45747</v>
      </c>
      <c r="F214" s="72">
        <v>18603615.379999999</v>
      </c>
      <c r="G214" s="73">
        <v>15.77</v>
      </c>
      <c r="H214" s="74">
        <v>1180000</v>
      </c>
      <c r="I214" s="75">
        <v>-0.33200000000000002</v>
      </c>
      <c r="J214" s="71" t="s">
        <v>107</v>
      </c>
      <c r="K214" s="71" t="s">
        <v>108</v>
      </c>
    </row>
    <row r="215" spans="3:11" ht="52.5" thickBot="1">
      <c r="C215" s="77" t="str">
        <f t="shared" si="3"/>
        <v>ZVOL45747</v>
      </c>
      <c r="D215" s="71" t="s">
        <v>104</v>
      </c>
      <c r="E215" s="76">
        <v>45747</v>
      </c>
      <c r="F215" s="72">
        <v>18603615.379999999</v>
      </c>
      <c r="G215" s="73">
        <v>15.77</v>
      </c>
      <c r="H215" s="74">
        <v>1180000</v>
      </c>
      <c r="I215" s="75">
        <v>-0.33350000000000002</v>
      </c>
      <c r="J215" s="71" t="s">
        <v>109</v>
      </c>
      <c r="K215" s="71" t="s">
        <v>110</v>
      </c>
    </row>
    <row r="216" spans="3:11" ht="52.5" thickBot="1">
      <c r="C216" s="77" t="str">
        <f t="shared" si="3"/>
        <v>ZVOL45747</v>
      </c>
      <c r="D216" s="71" t="s">
        <v>104</v>
      </c>
      <c r="E216" s="76">
        <v>45747</v>
      </c>
      <c r="F216" s="72">
        <v>18603615.379999999</v>
      </c>
      <c r="G216" s="73">
        <v>15.77</v>
      </c>
      <c r="H216" s="74">
        <v>1180000</v>
      </c>
      <c r="I216" s="75">
        <v>-0.17560000000000001</v>
      </c>
      <c r="J216" s="71" t="s">
        <v>111</v>
      </c>
      <c r="K216" s="71" t="s">
        <v>112</v>
      </c>
    </row>
    <row r="217" spans="3:11" ht="27" thickBot="1">
      <c r="C217" s="77" t="str">
        <f t="shared" si="3"/>
        <v>ZVOL45747</v>
      </c>
      <c r="D217" s="71" t="s">
        <v>104</v>
      </c>
      <c r="E217" s="76">
        <v>45747</v>
      </c>
      <c r="F217" s="72">
        <v>18603615.379999999</v>
      </c>
      <c r="G217" s="73">
        <v>15.77</v>
      </c>
      <c r="H217" s="74">
        <v>1180000</v>
      </c>
      <c r="I217" s="75">
        <v>1</v>
      </c>
      <c r="J217" s="71" t="s">
        <v>81</v>
      </c>
      <c r="K217" s="71" t="s">
        <v>89</v>
      </c>
    </row>
    <row r="218" spans="3:11" ht="27" thickBot="1">
      <c r="C218" s="77" t="str">
        <f t="shared" si="3"/>
        <v>WHTX45747</v>
      </c>
      <c r="D218" s="71" t="s">
        <v>113</v>
      </c>
      <c r="E218" s="76">
        <v>45747</v>
      </c>
      <c r="F218" s="72">
        <v>1348127.79</v>
      </c>
      <c r="G218" s="73">
        <v>13.48</v>
      </c>
      <c r="H218" s="74">
        <v>100000</v>
      </c>
      <c r="I218" s="71" t="s">
        <v>83</v>
      </c>
      <c r="J218" s="71" t="s">
        <v>84</v>
      </c>
      <c r="K218" s="71" t="s">
        <v>28</v>
      </c>
    </row>
    <row r="219" spans="3:11" ht="52.5" thickBot="1">
      <c r="C219" s="77" t="str">
        <f t="shared" si="3"/>
        <v>WHTX45747</v>
      </c>
      <c r="D219" s="71" t="s">
        <v>113</v>
      </c>
      <c r="E219" s="76">
        <v>45747</v>
      </c>
      <c r="F219" s="72">
        <v>1348127.79</v>
      </c>
      <c r="G219" s="73">
        <v>13.48</v>
      </c>
      <c r="H219" s="74">
        <v>100000</v>
      </c>
      <c r="I219" s="75">
        <v>1.9986999999999999</v>
      </c>
      <c r="J219" s="71" t="s">
        <v>114</v>
      </c>
      <c r="K219" s="71" t="s">
        <v>115</v>
      </c>
    </row>
    <row r="220" spans="3:11" ht="27" thickBot="1">
      <c r="C220" s="77" t="str">
        <f t="shared" si="3"/>
        <v>WHTX45747</v>
      </c>
      <c r="D220" s="71" t="s">
        <v>113</v>
      </c>
      <c r="E220" s="76">
        <v>45747</v>
      </c>
      <c r="F220" s="72">
        <v>1348127.79</v>
      </c>
      <c r="G220" s="73">
        <v>13.48</v>
      </c>
      <c r="H220" s="74">
        <v>100000</v>
      </c>
      <c r="I220" s="75">
        <v>1</v>
      </c>
      <c r="J220" s="71" t="s">
        <v>81</v>
      </c>
      <c r="K220" s="71" t="s">
        <v>89</v>
      </c>
    </row>
    <row r="221" spans="3:11" ht="27" thickBot="1">
      <c r="C221" s="77" t="str">
        <f t="shared" si="3"/>
        <v>CORX45747</v>
      </c>
      <c r="D221" s="71" t="s">
        <v>116</v>
      </c>
      <c r="E221" s="76">
        <v>45747</v>
      </c>
      <c r="F221" s="72">
        <v>1582377.99</v>
      </c>
      <c r="G221" s="73">
        <v>15.82</v>
      </c>
      <c r="H221" s="74">
        <v>100000</v>
      </c>
      <c r="I221" s="71" t="s">
        <v>83</v>
      </c>
      <c r="J221" s="71" t="s">
        <v>84</v>
      </c>
      <c r="K221" s="71" t="s">
        <v>28</v>
      </c>
    </row>
    <row r="222" spans="3:11" ht="39.75" thickBot="1">
      <c r="C222" s="77" t="str">
        <f t="shared" si="3"/>
        <v>CORX45747</v>
      </c>
      <c r="D222" s="71" t="s">
        <v>116</v>
      </c>
      <c r="E222" s="76">
        <v>45747</v>
      </c>
      <c r="F222" s="72">
        <v>1582377.99</v>
      </c>
      <c r="G222" s="73">
        <v>15.82</v>
      </c>
      <c r="H222" s="74">
        <v>100000</v>
      </c>
      <c r="I222" s="75">
        <v>2.0032999999999999</v>
      </c>
      <c r="J222" s="71" t="s">
        <v>117</v>
      </c>
      <c r="K222" s="71" t="s">
        <v>118</v>
      </c>
    </row>
    <row r="223" spans="3:11" ht="27" thickBot="1">
      <c r="C223" s="77" t="str">
        <f t="shared" si="3"/>
        <v>CORX45747</v>
      </c>
      <c r="D223" s="71" t="s">
        <v>116</v>
      </c>
      <c r="E223" s="76">
        <v>45747</v>
      </c>
      <c r="F223" s="72">
        <v>1582377.99</v>
      </c>
      <c r="G223" s="73">
        <v>15.82</v>
      </c>
      <c r="H223" s="74">
        <v>100000</v>
      </c>
      <c r="I223" s="75">
        <v>1.0001</v>
      </c>
      <c r="J223" s="71" t="s">
        <v>81</v>
      </c>
      <c r="K223" s="71" t="s">
        <v>89</v>
      </c>
    </row>
    <row r="224" spans="3:11" ht="39.75" thickBot="1">
      <c r="C224" s="77" t="str">
        <f t="shared" si="3"/>
        <v>SVIX45748</v>
      </c>
      <c r="D224" s="71" t="s">
        <v>77</v>
      </c>
      <c r="E224" s="76">
        <v>45748</v>
      </c>
      <c r="F224" s="72">
        <v>286996741.56999999</v>
      </c>
      <c r="G224" s="73">
        <v>20.25</v>
      </c>
      <c r="H224" s="74">
        <v>14170000</v>
      </c>
      <c r="I224" s="71" t="s">
        <v>119</v>
      </c>
      <c r="J224" s="74">
        <v>10900</v>
      </c>
      <c r="K224" s="72">
        <v>828400</v>
      </c>
    </row>
    <row r="225" spans="3:11" ht="52.5" thickBot="1">
      <c r="C225" s="77" t="str">
        <f t="shared" si="3"/>
        <v>SVIX45748</v>
      </c>
      <c r="D225" s="71" t="s">
        <v>77</v>
      </c>
      <c r="E225" s="76">
        <v>45748</v>
      </c>
      <c r="F225" s="72">
        <v>286996741.56999999</v>
      </c>
      <c r="G225" s="73">
        <v>20.25</v>
      </c>
      <c r="H225" s="74">
        <v>14170000</v>
      </c>
      <c r="I225" s="71" t="s">
        <v>79</v>
      </c>
      <c r="J225" s="74">
        <v>-7125</v>
      </c>
      <c r="K225" s="72">
        <v>-146133750</v>
      </c>
    </row>
    <row r="226" spans="3:11" ht="52.5" thickBot="1">
      <c r="C226" s="77" t="str">
        <f t="shared" si="3"/>
        <v>SVIX45748</v>
      </c>
      <c r="D226" s="71" t="s">
        <v>77</v>
      </c>
      <c r="E226" s="76">
        <v>45748</v>
      </c>
      <c r="F226" s="72">
        <v>286996741.56999999</v>
      </c>
      <c r="G226" s="73">
        <v>20.25</v>
      </c>
      <c r="H226" s="74">
        <v>14170000</v>
      </c>
      <c r="I226" s="71" t="s">
        <v>80</v>
      </c>
      <c r="J226" s="74">
        <v>-6478</v>
      </c>
      <c r="K226" s="72">
        <v>-135195860</v>
      </c>
    </row>
    <row r="227" spans="3:11" ht="27" thickBot="1">
      <c r="C227" s="77" t="str">
        <f t="shared" si="3"/>
        <v>SVIX45748</v>
      </c>
      <c r="D227" s="71" t="s">
        <v>77</v>
      </c>
      <c r="E227" s="76">
        <v>45748</v>
      </c>
      <c r="F227" s="72">
        <v>286996741.56999999</v>
      </c>
      <c r="G227" s="73">
        <v>20.25</v>
      </c>
      <c r="H227" s="74">
        <v>14170000</v>
      </c>
      <c r="I227" s="71" t="s">
        <v>81</v>
      </c>
      <c r="J227" s="74">
        <v>280470847</v>
      </c>
      <c r="K227" s="72">
        <v>280470847.25</v>
      </c>
    </row>
    <row r="228" spans="3:11" ht="52.5" thickBot="1">
      <c r="C228" s="77" t="str">
        <f t="shared" si="3"/>
        <v>UVIX45748</v>
      </c>
      <c r="D228" s="71" t="s">
        <v>82</v>
      </c>
      <c r="E228" s="76">
        <v>45748</v>
      </c>
      <c r="F228" s="72">
        <v>174439838.99000001</v>
      </c>
      <c r="G228" s="73">
        <v>37.29</v>
      </c>
      <c r="H228" s="74">
        <v>4677473</v>
      </c>
      <c r="I228" s="71" t="s">
        <v>79</v>
      </c>
      <c r="J228" s="74">
        <v>8836</v>
      </c>
      <c r="K228" s="72">
        <v>181226360</v>
      </c>
    </row>
    <row r="229" spans="3:11" ht="52.5" thickBot="1">
      <c r="C229" s="77" t="str">
        <f t="shared" si="3"/>
        <v>UVIX45748</v>
      </c>
      <c r="D229" s="71" t="s">
        <v>82</v>
      </c>
      <c r="E229" s="76">
        <v>45748</v>
      </c>
      <c r="F229" s="72">
        <v>174439838.99000001</v>
      </c>
      <c r="G229" s="73">
        <v>37.29</v>
      </c>
      <c r="H229" s="74">
        <v>4677473</v>
      </c>
      <c r="I229" s="71" t="s">
        <v>80</v>
      </c>
      <c r="J229" s="74">
        <v>8032</v>
      </c>
      <c r="K229" s="72">
        <v>167627840</v>
      </c>
    </row>
    <row r="230" spans="3:11" ht="27" thickBot="1">
      <c r="C230" s="77" t="str">
        <f t="shared" si="3"/>
        <v>UVIX45748</v>
      </c>
      <c r="D230" s="71" t="s">
        <v>82</v>
      </c>
      <c r="E230" s="76">
        <v>45748</v>
      </c>
      <c r="F230" s="72">
        <v>174439838.99000001</v>
      </c>
      <c r="G230" s="73">
        <v>37.29</v>
      </c>
      <c r="H230" s="74">
        <v>4677473</v>
      </c>
      <c r="I230" s="71" t="s">
        <v>81</v>
      </c>
      <c r="J230" s="74">
        <v>174426681</v>
      </c>
      <c r="K230" s="72">
        <v>174426680.53</v>
      </c>
    </row>
    <row r="231" spans="3:11" ht="27" thickBot="1">
      <c r="C231" s="77" t="str">
        <f t="shared" si="3"/>
        <v>BITX45748</v>
      </c>
      <c r="D231" s="71" t="s">
        <v>51</v>
      </c>
      <c r="E231" s="76">
        <v>45748</v>
      </c>
      <c r="F231" s="72">
        <v>2039198071.46</v>
      </c>
      <c r="G231" s="73">
        <v>37.72</v>
      </c>
      <c r="H231" s="74">
        <v>54060000</v>
      </c>
      <c r="I231" s="71" t="s">
        <v>83</v>
      </c>
      <c r="J231" s="71" t="s">
        <v>84</v>
      </c>
      <c r="K231" s="71" t="s">
        <v>28</v>
      </c>
    </row>
    <row r="232" spans="3:11" ht="39.75" thickBot="1">
      <c r="C232" s="77" t="str">
        <f t="shared" si="3"/>
        <v>BITX45748</v>
      </c>
      <c r="D232" s="71" t="s">
        <v>51</v>
      </c>
      <c r="E232" s="76">
        <v>45748</v>
      </c>
      <c r="F232" s="72">
        <v>2039198071.46</v>
      </c>
      <c r="G232" s="73">
        <v>37.72</v>
      </c>
      <c r="H232" s="74">
        <v>54060000</v>
      </c>
      <c r="I232" s="75">
        <v>1.5765</v>
      </c>
      <c r="J232" s="71" t="s">
        <v>85</v>
      </c>
      <c r="K232" s="71" t="s">
        <v>86</v>
      </c>
    </row>
    <row r="233" spans="3:11" ht="52.5" thickBot="1">
      <c r="C233" s="77" t="str">
        <f t="shared" si="3"/>
        <v>BITX45748</v>
      </c>
      <c r="D233" s="71" t="s">
        <v>51</v>
      </c>
      <c r="E233" s="76">
        <v>45748</v>
      </c>
      <c r="F233" s="72">
        <v>2039198071.46</v>
      </c>
      <c r="G233" s="73">
        <v>37.72</v>
      </c>
      <c r="H233" s="74">
        <v>54060000</v>
      </c>
      <c r="I233" s="75">
        <v>0.42349999999999999</v>
      </c>
      <c r="J233" s="71" t="s">
        <v>87</v>
      </c>
      <c r="K233" s="71" t="s">
        <v>88</v>
      </c>
    </row>
    <row r="234" spans="3:11" ht="27" thickBot="1">
      <c r="C234" s="77" t="str">
        <f t="shared" si="3"/>
        <v>BITX45748</v>
      </c>
      <c r="D234" s="71" t="s">
        <v>51</v>
      </c>
      <c r="E234" s="76">
        <v>45748</v>
      </c>
      <c r="F234" s="72">
        <v>2039198071.46</v>
      </c>
      <c r="G234" s="73">
        <v>37.72</v>
      </c>
      <c r="H234" s="74">
        <v>54060000</v>
      </c>
      <c r="I234" s="75">
        <v>0.99990000000000001</v>
      </c>
      <c r="J234" s="71" t="s">
        <v>81</v>
      </c>
      <c r="K234" s="71" t="s">
        <v>89</v>
      </c>
    </row>
    <row r="235" spans="3:11" ht="27" thickBot="1">
      <c r="C235" s="77" t="str">
        <f t="shared" si="3"/>
        <v>ETHU45748</v>
      </c>
      <c r="D235" s="71" t="s">
        <v>52</v>
      </c>
      <c r="E235" s="76">
        <v>45748</v>
      </c>
      <c r="F235" s="72">
        <v>450782239.41000003</v>
      </c>
      <c r="G235" s="73">
        <v>2</v>
      </c>
      <c r="H235" s="74">
        <v>225340000</v>
      </c>
      <c r="I235" s="71" t="s">
        <v>83</v>
      </c>
      <c r="J235" s="71" t="s">
        <v>84</v>
      </c>
      <c r="K235" s="71" t="s">
        <v>28</v>
      </c>
    </row>
    <row r="236" spans="3:11" ht="52.5" thickBot="1">
      <c r="C236" s="77" t="str">
        <f t="shared" si="3"/>
        <v>ETHU45748</v>
      </c>
      <c r="D236" s="71" t="s">
        <v>52</v>
      </c>
      <c r="E236" s="76">
        <v>45748</v>
      </c>
      <c r="F236" s="72">
        <v>450782239.41000003</v>
      </c>
      <c r="G236" s="73">
        <v>2</v>
      </c>
      <c r="H236" s="74">
        <v>225340000</v>
      </c>
      <c r="I236" s="75">
        <v>1.6708000000000001</v>
      </c>
      <c r="J236" s="71" t="s">
        <v>90</v>
      </c>
      <c r="K236" s="71" t="s">
        <v>91</v>
      </c>
    </row>
    <row r="237" spans="3:11" ht="52.5" thickBot="1">
      <c r="C237" s="77" t="str">
        <f t="shared" si="3"/>
        <v>ETHU45748</v>
      </c>
      <c r="D237" s="71" t="s">
        <v>52</v>
      </c>
      <c r="E237" s="76">
        <v>45748</v>
      </c>
      <c r="F237" s="72">
        <v>450782239.41000003</v>
      </c>
      <c r="G237" s="73">
        <v>2</v>
      </c>
      <c r="H237" s="74">
        <v>225340000</v>
      </c>
      <c r="I237" s="75">
        <v>0.3291</v>
      </c>
      <c r="J237" s="71" t="s">
        <v>92</v>
      </c>
      <c r="K237" s="71" t="s">
        <v>93</v>
      </c>
    </row>
    <row r="238" spans="3:11" ht="27" thickBot="1">
      <c r="C238" s="77" t="str">
        <f t="shared" si="3"/>
        <v>ETHU45748</v>
      </c>
      <c r="D238" s="71" t="s">
        <v>52</v>
      </c>
      <c r="E238" s="76">
        <v>45748</v>
      </c>
      <c r="F238" s="72">
        <v>450782239.41000003</v>
      </c>
      <c r="G238" s="73">
        <v>2</v>
      </c>
      <c r="H238" s="74">
        <v>225340000</v>
      </c>
      <c r="I238" s="75">
        <v>1</v>
      </c>
      <c r="J238" s="71" t="s">
        <v>81</v>
      </c>
      <c r="K238" s="71" t="s">
        <v>89</v>
      </c>
    </row>
    <row r="239" spans="3:11" ht="27" thickBot="1">
      <c r="C239" s="77" t="str">
        <f t="shared" si="3"/>
        <v>OOSB45748</v>
      </c>
      <c r="D239" s="71" t="s">
        <v>94</v>
      </c>
      <c r="E239" s="76">
        <v>45748</v>
      </c>
      <c r="F239" s="73">
        <v>1</v>
      </c>
      <c r="G239" s="73">
        <v>1</v>
      </c>
      <c r="H239" s="74">
        <v>100000</v>
      </c>
      <c r="I239" s="71" t="s">
        <v>83</v>
      </c>
      <c r="J239" s="71" t="s">
        <v>84</v>
      </c>
      <c r="K239" s="71" t="s">
        <v>28</v>
      </c>
    </row>
    <row r="240" spans="3:11" ht="52.5" thickBot="1">
      <c r="C240" s="77" t="str">
        <f t="shared" si="3"/>
        <v>OOSB45748</v>
      </c>
      <c r="D240" s="71" t="s">
        <v>94</v>
      </c>
      <c r="E240" s="76">
        <v>45748</v>
      </c>
      <c r="F240" s="73">
        <v>1</v>
      </c>
      <c r="G240" s="73">
        <v>1</v>
      </c>
      <c r="H240" s="74">
        <v>100000</v>
      </c>
      <c r="I240" s="75">
        <v>0.99739999999999995</v>
      </c>
      <c r="J240" s="71" t="s">
        <v>95</v>
      </c>
      <c r="K240" s="71" t="s">
        <v>96</v>
      </c>
    </row>
    <row r="241" spans="3:11" ht="65.25" thickBot="1">
      <c r="C241" s="77" t="str">
        <f t="shared" si="3"/>
        <v>OOSB45748</v>
      </c>
      <c r="D241" s="71" t="s">
        <v>94</v>
      </c>
      <c r="E241" s="76">
        <v>45748</v>
      </c>
      <c r="F241" s="73">
        <v>1</v>
      </c>
      <c r="G241" s="73">
        <v>1</v>
      </c>
      <c r="H241" s="74">
        <v>100000</v>
      </c>
      <c r="I241" s="75">
        <v>0.98760000000000003</v>
      </c>
      <c r="J241" s="71" t="s">
        <v>97</v>
      </c>
      <c r="K241" s="71" t="s">
        <v>98</v>
      </c>
    </row>
    <row r="242" spans="3:11" ht="27" thickBot="1">
      <c r="C242" s="77" t="str">
        <f t="shared" si="3"/>
        <v>OOSB45748</v>
      </c>
      <c r="D242" s="71" t="s">
        <v>94</v>
      </c>
      <c r="E242" s="76">
        <v>45748</v>
      </c>
      <c r="F242" s="73">
        <v>1</v>
      </c>
      <c r="G242" s="73">
        <v>1</v>
      </c>
      <c r="H242" s="74">
        <v>100000</v>
      </c>
      <c r="I242" s="75">
        <v>1</v>
      </c>
      <c r="J242" s="71" t="s">
        <v>81</v>
      </c>
      <c r="K242" s="71" t="s">
        <v>89</v>
      </c>
    </row>
    <row r="243" spans="3:11" ht="27" thickBot="1">
      <c r="C243" s="77" t="str">
        <f t="shared" si="3"/>
        <v>OOQB45748</v>
      </c>
      <c r="D243" s="71" t="s">
        <v>99</v>
      </c>
      <c r="E243" s="76">
        <v>45748</v>
      </c>
      <c r="F243" s="73">
        <v>1</v>
      </c>
      <c r="G243" s="73">
        <v>1</v>
      </c>
      <c r="H243" s="74">
        <v>100000</v>
      </c>
      <c r="I243" s="71" t="s">
        <v>83</v>
      </c>
      <c r="J243" s="71" t="s">
        <v>84</v>
      </c>
      <c r="K243" s="71" t="s">
        <v>28</v>
      </c>
    </row>
    <row r="244" spans="3:11" ht="52.5" thickBot="1">
      <c r="C244" s="77" t="str">
        <f t="shared" si="3"/>
        <v>OOQB45748</v>
      </c>
      <c r="D244" s="71" t="s">
        <v>99</v>
      </c>
      <c r="E244" s="76">
        <v>45748</v>
      </c>
      <c r="F244" s="73">
        <v>1</v>
      </c>
      <c r="G244" s="73">
        <v>1</v>
      </c>
      <c r="H244" s="74">
        <v>100000</v>
      </c>
      <c r="I244" s="75">
        <v>1.0538000000000001</v>
      </c>
      <c r="J244" s="71" t="s">
        <v>95</v>
      </c>
      <c r="K244" s="71" t="s">
        <v>96</v>
      </c>
    </row>
    <row r="245" spans="3:11" ht="52.5" thickBot="1">
      <c r="C245" s="77" t="str">
        <f t="shared" si="3"/>
        <v>OOQB45748</v>
      </c>
      <c r="D245" s="71" t="s">
        <v>99</v>
      </c>
      <c r="E245" s="76">
        <v>45748</v>
      </c>
      <c r="F245" s="73">
        <v>1</v>
      </c>
      <c r="G245" s="73">
        <v>1</v>
      </c>
      <c r="H245" s="74">
        <v>100000</v>
      </c>
      <c r="I245" s="75">
        <v>1.0156000000000001</v>
      </c>
      <c r="J245" s="71" t="s">
        <v>100</v>
      </c>
      <c r="K245" s="71" t="s">
        <v>101</v>
      </c>
    </row>
    <row r="246" spans="3:11" ht="27" thickBot="1">
      <c r="C246" s="77" t="str">
        <f t="shared" si="3"/>
        <v>OOQB45748</v>
      </c>
      <c r="D246" s="71" t="s">
        <v>99</v>
      </c>
      <c r="E246" s="76">
        <v>45748</v>
      </c>
      <c r="F246" s="73">
        <v>1</v>
      </c>
      <c r="G246" s="73">
        <v>1</v>
      </c>
      <c r="H246" s="74">
        <v>100000</v>
      </c>
      <c r="I246" s="75">
        <v>1</v>
      </c>
      <c r="J246" s="71" t="s">
        <v>81</v>
      </c>
      <c r="K246" s="71" t="s">
        <v>89</v>
      </c>
    </row>
    <row r="247" spans="3:11" ht="27" thickBot="1">
      <c r="C247" s="77" t="str">
        <f t="shared" si="3"/>
        <v>SOLT45748</v>
      </c>
      <c r="D247" s="71" t="s">
        <v>71</v>
      </c>
      <c r="E247" s="76">
        <v>45748</v>
      </c>
      <c r="F247" s="72">
        <v>4464666.6500000004</v>
      </c>
      <c r="G247" s="73">
        <v>13.13</v>
      </c>
      <c r="H247" s="74">
        <v>340000</v>
      </c>
      <c r="I247" s="71" t="s">
        <v>83</v>
      </c>
      <c r="J247" s="71" t="s">
        <v>84</v>
      </c>
      <c r="K247" s="71" t="s">
        <v>28</v>
      </c>
    </row>
    <row r="248" spans="3:11" ht="39.75" thickBot="1">
      <c r="C248" s="77" t="str">
        <f t="shared" si="3"/>
        <v>SOLT45748</v>
      </c>
      <c r="D248" s="71" t="s">
        <v>71</v>
      </c>
      <c r="E248" s="76">
        <v>45748</v>
      </c>
      <c r="F248" s="72">
        <v>4464666.6500000004</v>
      </c>
      <c r="G248" s="73">
        <v>13.13</v>
      </c>
      <c r="H248" s="74">
        <v>340000</v>
      </c>
      <c r="I248" s="75">
        <v>2.0028000000000001</v>
      </c>
      <c r="J248" s="71" t="s">
        <v>102</v>
      </c>
      <c r="K248" s="71" t="s">
        <v>103</v>
      </c>
    </row>
    <row r="249" spans="3:11" ht="27" thickBot="1">
      <c r="C249" s="77" t="str">
        <f t="shared" si="3"/>
        <v>SOLT45748</v>
      </c>
      <c r="D249" s="71" t="s">
        <v>71</v>
      </c>
      <c r="E249" s="76">
        <v>45748</v>
      </c>
      <c r="F249" s="72">
        <v>4464666.6500000004</v>
      </c>
      <c r="G249" s="73">
        <v>13.13</v>
      </c>
      <c r="H249" s="74">
        <v>340000</v>
      </c>
      <c r="I249" s="75">
        <v>0.99970000000000003</v>
      </c>
      <c r="J249" s="71" t="s">
        <v>81</v>
      </c>
      <c r="K249" s="71" t="s">
        <v>89</v>
      </c>
    </row>
    <row r="250" spans="3:11" ht="27" thickBot="1">
      <c r="C250" s="77" t="str">
        <f t="shared" si="3"/>
        <v>SOLZ45748</v>
      </c>
      <c r="D250" s="71" t="s">
        <v>70</v>
      </c>
      <c r="E250" s="76">
        <v>45748</v>
      </c>
      <c r="F250" s="72">
        <v>2759296.21</v>
      </c>
      <c r="G250" s="73">
        <v>14.52</v>
      </c>
      <c r="H250" s="74">
        <v>190000</v>
      </c>
      <c r="I250" s="71" t="s">
        <v>83</v>
      </c>
      <c r="J250" s="71" t="s">
        <v>84</v>
      </c>
      <c r="K250" s="71" t="s">
        <v>28</v>
      </c>
    </row>
    <row r="251" spans="3:11" ht="39.75" thickBot="1">
      <c r="C251" s="77" t="str">
        <f t="shared" si="3"/>
        <v>SOLZ45748</v>
      </c>
      <c r="D251" s="71" t="s">
        <v>70</v>
      </c>
      <c r="E251" s="76">
        <v>45748</v>
      </c>
      <c r="F251" s="72">
        <v>2759296.21</v>
      </c>
      <c r="G251" s="73">
        <v>14.52</v>
      </c>
      <c r="H251" s="74">
        <v>190000</v>
      </c>
      <c r="I251" s="75">
        <v>0.99729999999999996</v>
      </c>
      <c r="J251" s="71" t="s">
        <v>102</v>
      </c>
      <c r="K251" s="71" t="s">
        <v>103</v>
      </c>
    </row>
    <row r="252" spans="3:11" ht="27" thickBot="1">
      <c r="C252" s="77" t="str">
        <f t="shared" si="3"/>
        <v>SOLZ45748</v>
      </c>
      <c r="D252" s="71" t="s">
        <v>70</v>
      </c>
      <c r="E252" s="76">
        <v>45748</v>
      </c>
      <c r="F252" s="72">
        <v>2759296.21</v>
      </c>
      <c r="G252" s="73">
        <v>14.52</v>
      </c>
      <c r="H252" s="74">
        <v>190000</v>
      </c>
      <c r="I252" s="75">
        <v>0.99990000000000001</v>
      </c>
      <c r="J252" s="71" t="s">
        <v>81</v>
      </c>
      <c r="K252" s="71" t="s">
        <v>89</v>
      </c>
    </row>
    <row r="253" spans="3:11" ht="27" thickBot="1">
      <c r="C253" s="77" t="str">
        <f t="shared" si="3"/>
        <v>ZVOL45748</v>
      </c>
      <c r="D253" s="71" t="s">
        <v>104</v>
      </c>
      <c r="E253" s="76">
        <v>45748</v>
      </c>
      <c r="F253" s="72">
        <v>18555461.629999999</v>
      </c>
      <c r="G253" s="73">
        <v>15.73</v>
      </c>
      <c r="H253" s="74">
        <v>1180000</v>
      </c>
      <c r="I253" s="71" t="s">
        <v>83</v>
      </c>
      <c r="J253" s="71" t="s">
        <v>84</v>
      </c>
      <c r="K253" s="71" t="s">
        <v>28</v>
      </c>
    </row>
    <row r="254" spans="3:11" ht="52.5" thickBot="1">
      <c r="C254" s="77" t="str">
        <f t="shared" si="3"/>
        <v>ZVOL45748</v>
      </c>
      <c r="D254" s="71" t="s">
        <v>104</v>
      </c>
      <c r="E254" s="76">
        <v>45748</v>
      </c>
      <c r="F254" s="72">
        <v>18555461.629999999</v>
      </c>
      <c r="G254" s="73">
        <v>15.73</v>
      </c>
      <c r="H254" s="74">
        <v>1180000</v>
      </c>
      <c r="I254" s="75">
        <v>-0.1588</v>
      </c>
      <c r="J254" s="71" t="s">
        <v>105</v>
      </c>
      <c r="K254" s="71" t="s">
        <v>106</v>
      </c>
    </row>
    <row r="255" spans="3:11" ht="52.5" thickBot="1">
      <c r="C255" s="77" t="str">
        <f t="shared" si="3"/>
        <v>ZVOL45748</v>
      </c>
      <c r="D255" s="71" t="s">
        <v>104</v>
      </c>
      <c r="E255" s="76">
        <v>45748</v>
      </c>
      <c r="F255" s="72">
        <v>18555461.629999999</v>
      </c>
      <c r="G255" s="73">
        <v>15.73</v>
      </c>
      <c r="H255" s="74">
        <v>1180000</v>
      </c>
      <c r="I255" s="75">
        <v>-0.33200000000000002</v>
      </c>
      <c r="J255" s="71" t="s">
        <v>107</v>
      </c>
      <c r="K255" s="71" t="s">
        <v>108</v>
      </c>
    </row>
    <row r="256" spans="3:11" ht="52.5" thickBot="1">
      <c r="C256" s="77" t="str">
        <f t="shared" si="3"/>
        <v>ZVOL45748</v>
      </c>
      <c r="D256" s="71" t="s">
        <v>104</v>
      </c>
      <c r="E256" s="76">
        <v>45748</v>
      </c>
      <c r="F256" s="72">
        <v>18555461.629999999</v>
      </c>
      <c r="G256" s="73">
        <v>15.73</v>
      </c>
      <c r="H256" s="74">
        <v>1180000</v>
      </c>
      <c r="I256" s="75">
        <v>-0.33350000000000002</v>
      </c>
      <c r="J256" s="71" t="s">
        <v>109</v>
      </c>
      <c r="K256" s="71" t="s">
        <v>110</v>
      </c>
    </row>
    <row r="257" spans="3:11" ht="52.5" thickBot="1">
      <c r="C257" s="77" t="str">
        <f t="shared" si="3"/>
        <v>ZVOL45748</v>
      </c>
      <c r="D257" s="71" t="s">
        <v>104</v>
      </c>
      <c r="E257" s="76">
        <v>45748</v>
      </c>
      <c r="F257" s="72">
        <v>18555461.629999999</v>
      </c>
      <c r="G257" s="73">
        <v>15.73</v>
      </c>
      <c r="H257" s="74">
        <v>1180000</v>
      </c>
      <c r="I257" s="75">
        <v>-0.17560000000000001</v>
      </c>
      <c r="J257" s="71" t="s">
        <v>111</v>
      </c>
      <c r="K257" s="71" t="s">
        <v>112</v>
      </c>
    </row>
    <row r="258" spans="3:11" ht="27" thickBot="1">
      <c r="C258" s="77" t="str">
        <f t="shared" si="3"/>
        <v>ZVOL45748</v>
      </c>
      <c r="D258" s="71" t="s">
        <v>104</v>
      </c>
      <c r="E258" s="76">
        <v>45748</v>
      </c>
      <c r="F258" s="72">
        <v>18555461.629999999</v>
      </c>
      <c r="G258" s="73">
        <v>15.73</v>
      </c>
      <c r="H258" s="74">
        <v>1180000</v>
      </c>
      <c r="I258" s="75">
        <v>1</v>
      </c>
      <c r="J258" s="71" t="s">
        <v>81</v>
      </c>
      <c r="K258" s="71" t="s">
        <v>89</v>
      </c>
    </row>
    <row r="259" spans="3:11" ht="27" thickBot="1">
      <c r="C259" s="77" t="str">
        <f t="shared" si="3"/>
        <v>WHTX45748</v>
      </c>
      <c r="D259" s="71" t="s">
        <v>113</v>
      </c>
      <c r="E259" s="76">
        <v>45748</v>
      </c>
      <c r="F259" s="72">
        <v>1365683.18</v>
      </c>
      <c r="G259" s="73">
        <v>13.66</v>
      </c>
      <c r="H259" s="74">
        <v>100000</v>
      </c>
      <c r="I259" s="71" t="s">
        <v>83</v>
      </c>
      <c r="J259" s="71" t="s">
        <v>84</v>
      </c>
      <c r="K259" s="71" t="s">
        <v>28</v>
      </c>
    </row>
    <row r="260" spans="3:11" ht="52.5" thickBot="1">
      <c r="C260" s="77" t="str">
        <f t="shared" si="3"/>
        <v>WHTX45748</v>
      </c>
      <c r="D260" s="71" t="s">
        <v>113</v>
      </c>
      <c r="E260" s="76">
        <v>45748</v>
      </c>
      <c r="F260" s="72">
        <v>1365683.18</v>
      </c>
      <c r="G260" s="73">
        <v>13.66</v>
      </c>
      <c r="H260" s="74">
        <v>100000</v>
      </c>
      <c r="I260" s="75">
        <v>1.9986999999999999</v>
      </c>
      <c r="J260" s="71" t="s">
        <v>114</v>
      </c>
      <c r="K260" s="71" t="s">
        <v>115</v>
      </c>
    </row>
    <row r="261" spans="3:11" ht="27" thickBot="1">
      <c r="C261" s="77" t="str">
        <f t="shared" si="3"/>
        <v>WHTX45748</v>
      </c>
      <c r="D261" s="71" t="s">
        <v>113</v>
      </c>
      <c r="E261" s="76">
        <v>45748</v>
      </c>
      <c r="F261" s="72">
        <v>1365683.18</v>
      </c>
      <c r="G261" s="73">
        <v>13.66</v>
      </c>
      <c r="H261" s="74">
        <v>100000</v>
      </c>
      <c r="I261" s="75">
        <v>1</v>
      </c>
      <c r="J261" s="71" t="s">
        <v>81</v>
      </c>
      <c r="K261" s="71" t="s">
        <v>89</v>
      </c>
    </row>
    <row r="262" spans="3:11" ht="27" thickBot="1">
      <c r="C262" s="77" t="str">
        <f t="shared" si="3"/>
        <v>CORX45748</v>
      </c>
      <c r="D262" s="71" t="s">
        <v>116</v>
      </c>
      <c r="E262" s="76">
        <v>45748</v>
      </c>
      <c r="F262" s="72">
        <v>1613503.14</v>
      </c>
      <c r="G262" s="73">
        <v>16.14</v>
      </c>
      <c r="H262" s="74">
        <v>100000</v>
      </c>
      <c r="I262" s="71" t="s">
        <v>83</v>
      </c>
      <c r="J262" s="71" t="s">
        <v>84</v>
      </c>
      <c r="K262" s="71" t="s">
        <v>28</v>
      </c>
    </row>
    <row r="263" spans="3:11" ht="39.75" thickBot="1">
      <c r="C263" s="77" t="str">
        <f t="shared" si="3"/>
        <v>CORX45748</v>
      </c>
      <c r="D263" s="71" t="s">
        <v>116</v>
      </c>
      <c r="E263" s="76">
        <v>45748</v>
      </c>
      <c r="F263" s="72">
        <v>1613503.14</v>
      </c>
      <c r="G263" s="73">
        <v>16.14</v>
      </c>
      <c r="H263" s="74">
        <v>100000</v>
      </c>
      <c r="I263" s="75">
        <v>2.0032999999999999</v>
      </c>
      <c r="J263" s="71" t="s">
        <v>117</v>
      </c>
      <c r="K263" s="71" t="s">
        <v>118</v>
      </c>
    </row>
    <row r="264" spans="3:11" ht="27" thickBot="1">
      <c r="C264" s="77" t="str">
        <f t="shared" si="3"/>
        <v>CORX45748</v>
      </c>
      <c r="D264" s="71" t="s">
        <v>116</v>
      </c>
      <c r="E264" s="76">
        <v>45748</v>
      </c>
      <c r="F264" s="72">
        <v>1613503.14</v>
      </c>
      <c r="G264" s="73">
        <v>16.14</v>
      </c>
      <c r="H264" s="74">
        <v>100000</v>
      </c>
      <c r="I264" s="75">
        <v>1.0001</v>
      </c>
      <c r="J264" s="71" t="s">
        <v>81</v>
      </c>
      <c r="K264" s="71" t="s">
        <v>89</v>
      </c>
    </row>
    <row r="265" spans="3:11" ht="39.75" thickBot="1">
      <c r="C265" s="77" t="str">
        <f t="shared" ref="C265:C328" si="4">D265&amp;E265</f>
        <v>SVIX45749</v>
      </c>
      <c r="D265" s="71" t="s">
        <v>77</v>
      </c>
      <c r="E265" s="76">
        <v>45749</v>
      </c>
      <c r="F265" s="72">
        <v>289404557.07999998</v>
      </c>
      <c r="G265" s="73">
        <v>20.84</v>
      </c>
      <c r="H265" s="74">
        <v>13890000</v>
      </c>
      <c r="I265" s="71" t="s">
        <v>120</v>
      </c>
      <c r="J265" s="74">
        <v>10900</v>
      </c>
      <c r="K265" s="72">
        <v>1013700</v>
      </c>
    </row>
    <row r="266" spans="3:11" ht="52.5" thickBot="1">
      <c r="C266" s="77" t="str">
        <f t="shared" si="4"/>
        <v>SVIX45749</v>
      </c>
      <c r="D266" s="71" t="s">
        <v>77</v>
      </c>
      <c r="E266" s="76">
        <v>45749</v>
      </c>
      <c r="F266" s="72">
        <v>289404557.07999998</v>
      </c>
      <c r="G266" s="73">
        <v>20.84</v>
      </c>
      <c r="H266" s="74">
        <v>13890000</v>
      </c>
      <c r="I266" s="71" t="s">
        <v>79</v>
      </c>
      <c r="J266" s="74">
        <v>-9428</v>
      </c>
      <c r="K266" s="72">
        <v>-226837680</v>
      </c>
    </row>
    <row r="267" spans="3:11" ht="52.5" thickBot="1">
      <c r="C267" s="77" t="str">
        <f t="shared" si="4"/>
        <v>SVIX45749</v>
      </c>
      <c r="D267" s="71" t="s">
        <v>77</v>
      </c>
      <c r="E267" s="76">
        <v>45749</v>
      </c>
      <c r="F267" s="72">
        <v>289404557.07999998</v>
      </c>
      <c r="G267" s="73">
        <v>20.84</v>
      </c>
      <c r="H267" s="74">
        <v>13890000</v>
      </c>
      <c r="I267" s="71" t="s">
        <v>80</v>
      </c>
      <c r="J267" s="74">
        <v>-5802</v>
      </c>
      <c r="K267" s="72">
        <v>-152302500</v>
      </c>
    </row>
    <row r="268" spans="3:11" ht="27" thickBot="1">
      <c r="C268" s="77" t="str">
        <f t="shared" si="4"/>
        <v>SVIX45749</v>
      </c>
      <c r="D268" s="71" t="s">
        <v>77</v>
      </c>
      <c r="E268" s="76">
        <v>45749</v>
      </c>
      <c r="F268" s="72">
        <v>289404557.07999998</v>
      </c>
      <c r="G268" s="73">
        <v>20.84</v>
      </c>
      <c r="H268" s="74">
        <v>13890000</v>
      </c>
      <c r="I268" s="71" t="s">
        <v>81</v>
      </c>
      <c r="J268" s="74">
        <v>377846127</v>
      </c>
      <c r="K268" s="72">
        <v>377846127.31</v>
      </c>
    </row>
    <row r="269" spans="3:11" ht="52.5" thickBot="1">
      <c r="C269" s="77" t="str">
        <f t="shared" si="4"/>
        <v>UVIX45749</v>
      </c>
      <c r="D269" s="71" t="s">
        <v>82</v>
      </c>
      <c r="E269" s="76">
        <v>45749</v>
      </c>
      <c r="F269" s="72">
        <v>164237101.09999999</v>
      </c>
      <c r="G269" s="73">
        <v>35.11</v>
      </c>
      <c r="H269" s="74">
        <v>4677473</v>
      </c>
      <c r="I269" s="71" t="s">
        <v>79</v>
      </c>
      <c r="J269" s="74">
        <v>7440</v>
      </c>
      <c r="K269" s="72">
        <v>179006400</v>
      </c>
    </row>
    <row r="270" spans="3:11" ht="52.5" thickBot="1">
      <c r="C270" s="77" t="str">
        <f t="shared" si="4"/>
        <v>UVIX45749</v>
      </c>
      <c r="D270" s="71" t="s">
        <v>82</v>
      </c>
      <c r="E270" s="76">
        <v>45749</v>
      </c>
      <c r="F270" s="72">
        <v>164237101.09999999</v>
      </c>
      <c r="G270" s="73">
        <v>35.11</v>
      </c>
      <c r="H270" s="74">
        <v>4677473</v>
      </c>
      <c r="I270" s="71" t="s">
        <v>80</v>
      </c>
      <c r="J270" s="74">
        <v>4579</v>
      </c>
      <c r="K270" s="72">
        <v>120198750</v>
      </c>
    </row>
    <row r="271" spans="3:11" ht="27" thickBot="1">
      <c r="C271" s="77" t="str">
        <f t="shared" si="4"/>
        <v>UVIX45749</v>
      </c>
      <c r="D271" s="71" t="s">
        <v>82</v>
      </c>
      <c r="E271" s="76">
        <v>45749</v>
      </c>
      <c r="F271" s="72">
        <v>164237101.09999999</v>
      </c>
      <c r="G271" s="73">
        <v>35.11</v>
      </c>
      <c r="H271" s="74">
        <v>4677473</v>
      </c>
      <c r="I271" s="71" t="s">
        <v>81</v>
      </c>
      <c r="J271" s="74">
        <v>148799916</v>
      </c>
      <c r="K271" s="72">
        <v>148799915.55000001</v>
      </c>
    </row>
    <row r="272" spans="3:11" ht="27" thickBot="1">
      <c r="C272" s="77" t="str">
        <f t="shared" si="4"/>
        <v>BITX45749</v>
      </c>
      <c r="D272" s="71" t="s">
        <v>51</v>
      </c>
      <c r="E272" s="76">
        <v>45749</v>
      </c>
      <c r="F272" s="72">
        <v>2125576017.99</v>
      </c>
      <c r="G272" s="73">
        <v>39.51</v>
      </c>
      <c r="H272" s="74">
        <v>53800000</v>
      </c>
      <c r="I272" s="71" t="s">
        <v>83</v>
      </c>
      <c r="J272" s="71" t="s">
        <v>84</v>
      </c>
      <c r="K272" s="71" t="s">
        <v>28</v>
      </c>
    </row>
    <row r="273" spans="3:11" ht="39.75" thickBot="1">
      <c r="C273" s="77" t="str">
        <f t="shared" si="4"/>
        <v>BITX45749</v>
      </c>
      <c r="D273" s="71" t="s">
        <v>51</v>
      </c>
      <c r="E273" s="76">
        <v>45749</v>
      </c>
      <c r="F273" s="72">
        <v>2125576017.99</v>
      </c>
      <c r="G273" s="73">
        <v>39.51</v>
      </c>
      <c r="H273" s="74">
        <v>53800000</v>
      </c>
      <c r="I273" s="75">
        <v>1.3655999999999999</v>
      </c>
      <c r="J273" s="71" t="s">
        <v>85</v>
      </c>
      <c r="K273" s="71" t="s">
        <v>86</v>
      </c>
    </row>
    <row r="274" spans="3:11" ht="52.5" thickBot="1">
      <c r="C274" s="77" t="str">
        <f t="shared" si="4"/>
        <v>BITX45749</v>
      </c>
      <c r="D274" s="71" t="s">
        <v>51</v>
      </c>
      <c r="E274" s="76">
        <v>45749</v>
      </c>
      <c r="F274" s="72">
        <v>2125576017.99</v>
      </c>
      <c r="G274" s="73">
        <v>39.51</v>
      </c>
      <c r="H274" s="74">
        <v>53800000</v>
      </c>
      <c r="I274" s="75">
        <v>0.63439999999999996</v>
      </c>
      <c r="J274" s="71" t="s">
        <v>87</v>
      </c>
      <c r="K274" s="71" t="s">
        <v>88</v>
      </c>
    </row>
    <row r="275" spans="3:11" ht="27" thickBot="1">
      <c r="C275" s="77" t="str">
        <f t="shared" si="4"/>
        <v>BITX45749</v>
      </c>
      <c r="D275" s="71" t="s">
        <v>51</v>
      </c>
      <c r="E275" s="76">
        <v>45749</v>
      </c>
      <c r="F275" s="72">
        <v>2125576017.99</v>
      </c>
      <c r="G275" s="73">
        <v>39.51</v>
      </c>
      <c r="H275" s="74">
        <v>53800000</v>
      </c>
      <c r="I275" s="75">
        <v>0.99990000000000001</v>
      </c>
      <c r="J275" s="71" t="s">
        <v>81</v>
      </c>
      <c r="K275" s="71" t="s">
        <v>89</v>
      </c>
    </row>
    <row r="276" spans="3:11" ht="27" thickBot="1">
      <c r="C276" s="77" t="str">
        <f t="shared" si="4"/>
        <v>ETHU45749</v>
      </c>
      <c r="D276" s="71" t="s">
        <v>52</v>
      </c>
      <c r="E276" s="76">
        <v>45749</v>
      </c>
      <c r="F276" s="72">
        <v>453468190.25999999</v>
      </c>
      <c r="G276" s="73">
        <v>2.0099999999999998</v>
      </c>
      <c r="H276" s="74">
        <v>225860000</v>
      </c>
      <c r="I276" s="71" t="s">
        <v>83</v>
      </c>
      <c r="J276" s="71" t="s">
        <v>84</v>
      </c>
      <c r="K276" s="71" t="s">
        <v>28</v>
      </c>
    </row>
    <row r="277" spans="3:11" ht="52.5" thickBot="1">
      <c r="C277" s="77" t="str">
        <f t="shared" si="4"/>
        <v>ETHU45749</v>
      </c>
      <c r="D277" s="71" t="s">
        <v>52</v>
      </c>
      <c r="E277" s="76">
        <v>45749</v>
      </c>
      <c r="F277" s="72">
        <v>453468190.25999999</v>
      </c>
      <c r="G277" s="73">
        <v>2.0099999999999998</v>
      </c>
      <c r="H277" s="74">
        <v>225860000</v>
      </c>
      <c r="I277" s="75">
        <v>1.77</v>
      </c>
      <c r="J277" s="71" t="s">
        <v>90</v>
      </c>
      <c r="K277" s="71" t="s">
        <v>91</v>
      </c>
    </row>
    <row r="278" spans="3:11" ht="52.5" thickBot="1">
      <c r="C278" s="77" t="str">
        <f t="shared" si="4"/>
        <v>ETHU45749</v>
      </c>
      <c r="D278" s="71" t="s">
        <v>52</v>
      </c>
      <c r="E278" s="76">
        <v>45749</v>
      </c>
      <c r="F278" s="72">
        <v>453468190.25999999</v>
      </c>
      <c r="G278" s="73">
        <v>2.0099999999999998</v>
      </c>
      <c r="H278" s="74">
        <v>225860000</v>
      </c>
      <c r="I278" s="75">
        <v>0.2298</v>
      </c>
      <c r="J278" s="71" t="s">
        <v>92</v>
      </c>
      <c r="K278" s="71" t="s">
        <v>93</v>
      </c>
    </row>
    <row r="279" spans="3:11" ht="27" thickBot="1">
      <c r="C279" s="77" t="str">
        <f t="shared" si="4"/>
        <v>ETHU45749</v>
      </c>
      <c r="D279" s="71" t="s">
        <v>52</v>
      </c>
      <c r="E279" s="76">
        <v>45749</v>
      </c>
      <c r="F279" s="72">
        <v>453468190.25999999</v>
      </c>
      <c r="G279" s="73">
        <v>2.0099999999999998</v>
      </c>
      <c r="H279" s="74">
        <v>225860000</v>
      </c>
      <c r="I279" s="75">
        <v>0.99990000000000001</v>
      </c>
      <c r="J279" s="71" t="s">
        <v>81</v>
      </c>
      <c r="K279" s="71" t="s">
        <v>89</v>
      </c>
    </row>
    <row r="280" spans="3:11" ht="27" thickBot="1">
      <c r="C280" s="77" t="str">
        <f t="shared" si="4"/>
        <v>OOSB45749</v>
      </c>
      <c r="D280" s="71" t="s">
        <v>94</v>
      </c>
      <c r="E280" s="76">
        <v>45749</v>
      </c>
      <c r="F280" s="73">
        <v>1</v>
      </c>
      <c r="G280" s="73">
        <v>1</v>
      </c>
      <c r="H280" s="74">
        <v>100000</v>
      </c>
      <c r="I280" s="71" t="s">
        <v>83</v>
      </c>
      <c r="J280" s="71" t="s">
        <v>84</v>
      </c>
      <c r="K280" s="71" t="s">
        <v>28</v>
      </c>
    </row>
    <row r="281" spans="3:11" ht="52.5" thickBot="1">
      <c r="C281" s="77" t="str">
        <f t="shared" si="4"/>
        <v>OOSB45749</v>
      </c>
      <c r="D281" s="71" t="s">
        <v>94</v>
      </c>
      <c r="E281" s="76">
        <v>45749</v>
      </c>
      <c r="F281" s="73">
        <v>1</v>
      </c>
      <c r="G281" s="73">
        <v>1</v>
      </c>
      <c r="H281" s="74">
        <v>100000</v>
      </c>
      <c r="I281" s="75">
        <v>1.0426</v>
      </c>
      <c r="J281" s="71" t="s">
        <v>95</v>
      </c>
      <c r="K281" s="71" t="s">
        <v>96</v>
      </c>
    </row>
    <row r="282" spans="3:11" ht="65.25" thickBot="1">
      <c r="C282" s="77" t="str">
        <f t="shared" si="4"/>
        <v>OOSB45749</v>
      </c>
      <c r="D282" s="71" t="s">
        <v>94</v>
      </c>
      <c r="E282" s="76">
        <v>45749</v>
      </c>
      <c r="F282" s="73">
        <v>1</v>
      </c>
      <c r="G282" s="73">
        <v>1</v>
      </c>
      <c r="H282" s="74">
        <v>100000</v>
      </c>
      <c r="I282" s="75">
        <v>1.0266999999999999</v>
      </c>
      <c r="J282" s="71" t="s">
        <v>97</v>
      </c>
      <c r="K282" s="71" t="s">
        <v>98</v>
      </c>
    </row>
    <row r="283" spans="3:11" ht="27" thickBot="1">
      <c r="C283" s="77" t="str">
        <f t="shared" si="4"/>
        <v>OOSB45749</v>
      </c>
      <c r="D283" s="71" t="s">
        <v>94</v>
      </c>
      <c r="E283" s="76">
        <v>45749</v>
      </c>
      <c r="F283" s="73">
        <v>1</v>
      </c>
      <c r="G283" s="73">
        <v>1</v>
      </c>
      <c r="H283" s="74">
        <v>100000</v>
      </c>
      <c r="I283" s="75">
        <v>1.0001</v>
      </c>
      <c r="J283" s="71" t="s">
        <v>81</v>
      </c>
      <c r="K283" s="71" t="s">
        <v>89</v>
      </c>
    </row>
    <row r="284" spans="3:11" ht="27" thickBot="1">
      <c r="C284" s="77" t="str">
        <f t="shared" si="4"/>
        <v>OOQB45749</v>
      </c>
      <c r="D284" s="71" t="s">
        <v>99</v>
      </c>
      <c r="E284" s="76">
        <v>45749</v>
      </c>
      <c r="F284" s="73">
        <v>1</v>
      </c>
      <c r="G284" s="73">
        <v>1</v>
      </c>
      <c r="H284" s="74">
        <v>100000</v>
      </c>
      <c r="I284" s="71" t="s">
        <v>83</v>
      </c>
      <c r="J284" s="71" t="s">
        <v>84</v>
      </c>
      <c r="K284" s="71" t="s">
        <v>28</v>
      </c>
    </row>
    <row r="285" spans="3:11" ht="52.5" thickBot="1">
      <c r="C285" s="77" t="str">
        <f t="shared" si="4"/>
        <v>OOQB45749</v>
      </c>
      <c r="D285" s="71" t="s">
        <v>99</v>
      </c>
      <c r="E285" s="76">
        <v>45749</v>
      </c>
      <c r="F285" s="73">
        <v>1</v>
      </c>
      <c r="G285" s="73">
        <v>1</v>
      </c>
      <c r="H285" s="74">
        <v>100000</v>
      </c>
      <c r="I285" s="75">
        <v>1.1113999999999999</v>
      </c>
      <c r="J285" s="71" t="s">
        <v>95</v>
      </c>
      <c r="K285" s="71" t="s">
        <v>96</v>
      </c>
    </row>
    <row r="286" spans="3:11" ht="52.5" thickBot="1">
      <c r="C286" s="77" t="str">
        <f t="shared" si="4"/>
        <v>OOQB45749</v>
      </c>
      <c r="D286" s="71" t="s">
        <v>99</v>
      </c>
      <c r="E286" s="76">
        <v>45749</v>
      </c>
      <c r="F286" s="73">
        <v>1</v>
      </c>
      <c r="G286" s="73">
        <v>1</v>
      </c>
      <c r="H286" s="74">
        <v>100000</v>
      </c>
      <c r="I286" s="75">
        <v>1.0599000000000001</v>
      </c>
      <c r="J286" s="71" t="s">
        <v>100</v>
      </c>
      <c r="K286" s="71" t="s">
        <v>101</v>
      </c>
    </row>
    <row r="287" spans="3:11" ht="27" thickBot="1">
      <c r="C287" s="77" t="str">
        <f t="shared" si="4"/>
        <v>OOQB45749</v>
      </c>
      <c r="D287" s="71" t="s">
        <v>99</v>
      </c>
      <c r="E287" s="76">
        <v>45749</v>
      </c>
      <c r="F287" s="73">
        <v>1</v>
      </c>
      <c r="G287" s="73">
        <v>1</v>
      </c>
      <c r="H287" s="74">
        <v>100000</v>
      </c>
      <c r="I287" s="75">
        <v>1.0001</v>
      </c>
      <c r="J287" s="71" t="s">
        <v>81</v>
      </c>
      <c r="K287" s="71" t="s">
        <v>89</v>
      </c>
    </row>
    <row r="288" spans="3:11" ht="27" thickBot="1">
      <c r="C288" s="77" t="str">
        <f t="shared" si="4"/>
        <v>SOLT45749</v>
      </c>
      <c r="D288" s="71" t="s">
        <v>71</v>
      </c>
      <c r="E288" s="76">
        <v>45749</v>
      </c>
      <c r="F288" s="72">
        <v>7024298.4100000001</v>
      </c>
      <c r="G288" s="73">
        <v>14.05</v>
      </c>
      <c r="H288" s="74">
        <v>500000</v>
      </c>
      <c r="I288" s="71" t="s">
        <v>83</v>
      </c>
      <c r="J288" s="71" t="s">
        <v>84</v>
      </c>
      <c r="K288" s="71" t="s">
        <v>28</v>
      </c>
    </row>
    <row r="289" spans="3:11" ht="39.75" thickBot="1">
      <c r="C289" s="77" t="str">
        <f t="shared" si="4"/>
        <v>SOLT45749</v>
      </c>
      <c r="D289" s="71" t="s">
        <v>71</v>
      </c>
      <c r="E289" s="76">
        <v>45749</v>
      </c>
      <c r="F289" s="72">
        <v>7024298.4100000001</v>
      </c>
      <c r="G289" s="73">
        <v>14.05</v>
      </c>
      <c r="H289" s="74">
        <v>500000</v>
      </c>
      <c r="I289" s="75">
        <v>2.0001000000000002</v>
      </c>
      <c r="J289" s="71" t="s">
        <v>102</v>
      </c>
      <c r="K289" s="71" t="s">
        <v>103</v>
      </c>
    </row>
    <row r="290" spans="3:11" ht="27" thickBot="1">
      <c r="C290" s="77" t="str">
        <f t="shared" si="4"/>
        <v>SOLT45749</v>
      </c>
      <c r="D290" s="71" t="s">
        <v>71</v>
      </c>
      <c r="E290" s="76">
        <v>45749</v>
      </c>
      <c r="F290" s="72">
        <v>7024298.4100000001</v>
      </c>
      <c r="G290" s="73">
        <v>14.05</v>
      </c>
      <c r="H290" s="74">
        <v>500000</v>
      </c>
      <c r="I290" s="75">
        <v>0.99960000000000004</v>
      </c>
      <c r="J290" s="71" t="s">
        <v>81</v>
      </c>
      <c r="K290" s="71" t="s">
        <v>89</v>
      </c>
    </row>
    <row r="291" spans="3:11" ht="27" thickBot="1">
      <c r="C291" s="77" t="str">
        <f t="shared" si="4"/>
        <v>SOLZ45749</v>
      </c>
      <c r="D291" s="71" t="s">
        <v>70</v>
      </c>
      <c r="E291" s="76">
        <v>45749</v>
      </c>
      <c r="F291" s="72">
        <v>3757145.9</v>
      </c>
      <c r="G291" s="73">
        <v>15.03</v>
      </c>
      <c r="H291" s="74">
        <v>250000</v>
      </c>
      <c r="I291" s="71" t="s">
        <v>83</v>
      </c>
      <c r="J291" s="71" t="s">
        <v>84</v>
      </c>
      <c r="K291" s="71" t="s">
        <v>28</v>
      </c>
    </row>
    <row r="292" spans="3:11" ht="39.75" thickBot="1">
      <c r="C292" s="77" t="str">
        <f t="shared" si="4"/>
        <v>SOLZ45749</v>
      </c>
      <c r="D292" s="71" t="s">
        <v>70</v>
      </c>
      <c r="E292" s="76">
        <v>45749</v>
      </c>
      <c r="F292" s="72">
        <v>3757145.9</v>
      </c>
      <c r="G292" s="73">
        <v>15.03</v>
      </c>
      <c r="H292" s="74">
        <v>250000</v>
      </c>
      <c r="I292" s="75">
        <v>0.99670000000000003</v>
      </c>
      <c r="J292" s="71" t="s">
        <v>102</v>
      </c>
      <c r="K292" s="71" t="s">
        <v>103</v>
      </c>
    </row>
    <row r="293" spans="3:11" ht="27" thickBot="1">
      <c r="C293" s="77" t="str">
        <f t="shared" si="4"/>
        <v>SOLZ45749</v>
      </c>
      <c r="D293" s="71" t="s">
        <v>70</v>
      </c>
      <c r="E293" s="76">
        <v>45749</v>
      </c>
      <c r="F293" s="72">
        <v>3757145.9</v>
      </c>
      <c r="G293" s="73">
        <v>15.03</v>
      </c>
      <c r="H293" s="74">
        <v>250000</v>
      </c>
      <c r="I293" s="75">
        <v>0.99990000000000001</v>
      </c>
      <c r="J293" s="71" t="s">
        <v>81</v>
      </c>
      <c r="K293" s="71" t="s">
        <v>89</v>
      </c>
    </row>
    <row r="294" spans="3:11" ht="27" thickBot="1">
      <c r="C294" s="77" t="str">
        <f t="shared" si="4"/>
        <v>ZVOL45749</v>
      </c>
      <c r="D294" s="71" t="s">
        <v>104</v>
      </c>
      <c r="E294" s="76">
        <v>45749</v>
      </c>
      <c r="F294" s="72">
        <v>18839744.620000001</v>
      </c>
      <c r="G294" s="73">
        <v>15.97</v>
      </c>
      <c r="H294" s="74">
        <v>1180000</v>
      </c>
      <c r="I294" s="71" t="s">
        <v>83</v>
      </c>
      <c r="J294" s="71" t="s">
        <v>84</v>
      </c>
      <c r="K294" s="71" t="s">
        <v>28</v>
      </c>
    </row>
    <row r="295" spans="3:11" ht="52.5" thickBot="1">
      <c r="C295" s="77" t="str">
        <f t="shared" si="4"/>
        <v>ZVOL45749</v>
      </c>
      <c r="D295" s="71" t="s">
        <v>104</v>
      </c>
      <c r="E295" s="76">
        <v>45749</v>
      </c>
      <c r="F295" s="72">
        <v>18839744.620000001</v>
      </c>
      <c r="G295" s="73">
        <v>15.97</v>
      </c>
      <c r="H295" s="74">
        <v>1180000</v>
      </c>
      <c r="I295" s="75">
        <v>-0.12959999999999999</v>
      </c>
      <c r="J295" s="71" t="s">
        <v>105</v>
      </c>
      <c r="K295" s="71" t="s">
        <v>106</v>
      </c>
    </row>
    <row r="296" spans="3:11" ht="52.5" thickBot="1">
      <c r="C296" s="77" t="str">
        <f t="shared" si="4"/>
        <v>ZVOL45749</v>
      </c>
      <c r="D296" s="71" t="s">
        <v>104</v>
      </c>
      <c r="E296" s="76">
        <v>45749</v>
      </c>
      <c r="F296" s="72">
        <v>18839744.620000001</v>
      </c>
      <c r="G296" s="73">
        <v>15.97</v>
      </c>
      <c r="H296" s="74">
        <v>1180000</v>
      </c>
      <c r="I296" s="75">
        <v>-0.3347</v>
      </c>
      <c r="J296" s="71" t="s">
        <v>107</v>
      </c>
      <c r="K296" s="71" t="s">
        <v>108</v>
      </c>
    </row>
    <row r="297" spans="3:11" ht="52.5" thickBot="1">
      <c r="C297" s="77" t="str">
        <f t="shared" si="4"/>
        <v>ZVOL45749</v>
      </c>
      <c r="D297" s="71" t="s">
        <v>104</v>
      </c>
      <c r="E297" s="76">
        <v>45749</v>
      </c>
      <c r="F297" s="72">
        <v>18839744.620000001</v>
      </c>
      <c r="G297" s="73">
        <v>15.97</v>
      </c>
      <c r="H297" s="74">
        <v>1180000</v>
      </c>
      <c r="I297" s="75">
        <v>-0.33169999999999999</v>
      </c>
      <c r="J297" s="71" t="s">
        <v>109</v>
      </c>
      <c r="K297" s="71" t="s">
        <v>110</v>
      </c>
    </row>
    <row r="298" spans="3:11" ht="52.5" thickBot="1">
      <c r="C298" s="77" t="str">
        <f t="shared" si="4"/>
        <v>ZVOL45749</v>
      </c>
      <c r="D298" s="71" t="s">
        <v>104</v>
      </c>
      <c r="E298" s="76">
        <v>45749</v>
      </c>
      <c r="F298" s="72">
        <v>18839744.620000001</v>
      </c>
      <c r="G298" s="73">
        <v>15.97</v>
      </c>
      <c r="H298" s="74">
        <v>1180000</v>
      </c>
      <c r="I298" s="75">
        <v>-0.20369999999999999</v>
      </c>
      <c r="J298" s="71" t="s">
        <v>111</v>
      </c>
      <c r="K298" s="71" t="s">
        <v>112</v>
      </c>
    </row>
    <row r="299" spans="3:11" ht="27" thickBot="1">
      <c r="C299" s="77" t="str">
        <f t="shared" si="4"/>
        <v>ZVOL45749</v>
      </c>
      <c r="D299" s="71" t="s">
        <v>104</v>
      </c>
      <c r="E299" s="76">
        <v>45749</v>
      </c>
      <c r="F299" s="72">
        <v>18839744.620000001</v>
      </c>
      <c r="G299" s="73">
        <v>15.97</v>
      </c>
      <c r="H299" s="74">
        <v>1180000</v>
      </c>
      <c r="I299" s="75">
        <v>1.0003</v>
      </c>
      <c r="J299" s="71" t="s">
        <v>81</v>
      </c>
      <c r="K299" s="71" t="s">
        <v>89</v>
      </c>
    </row>
    <row r="300" spans="3:11" ht="27" thickBot="1">
      <c r="C300" s="77" t="str">
        <f t="shared" si="4"/>
        <v>WHTX45749</v>
      </c>
      <c r="D300" s="71" t="s">
        <v>113</v>
      </c>
      <c r="E300" s="76">
        <v>45749</v>
      </c>
      <c r="F300" s="72">
        <v>1359519.3</v>
      </c>
      <c r="G300" s="73">
        <v>13.6</v>
      </c>
      <c r="H300" s="74">
        <v>100000</v>
      </c>
      <c r="I300" s="71" t="s">
        <v>83</v>
      </c>
      <c r="J300" s="71" t="s">
        <v>84</v>
      </c>
      <c r="K300" s="71" t="s">
        <v>28</v>
      </c>
    </row>
    <row r="301" spans="3:11" ht="52.5" thickBot="1">
      <c r="C301" s="77" t="str">
        <f t="shared" si="4"/>
        <v>WHTX45749</v>
      </c>
      <c r="D301" s="71" t="s">
        <v>113</v>
      </c>
      <c r="E301" s="76">
        <v>45749</v>
      </c>
      <c r="F301" s="72">
        <v>1359519.3</v>
      </c>
      <c r="G301" s="73">
        <v>13.6</v>
      </c>
      <c r="H301" s="74">
        <v>100000</v>
      </c>
      <c r="I301" s="75">
        <v>1.9951000000000001</v>
      </c>
      <c r="J301" s="71" t="s">
        <v>114</v>
      </c>
      <c r="K301" s="71" t="s">
        <v>115</v>
      </c>
    </row>
    <row r="302" spans="3:11" ht="27" thickBot="1">
      <c r="C302" s="77" t="str">
        <f t="shared" si="4"/>
        <v>WHTX45749</v>
      </c>
      <c r="D302" s="71" t="s">
        <v>113</v>
      </c>
      <c r="E302" s="76">
        <v>45749</v>
      </c>
      <c r="F302" s="72">
        <v>1359519.3</v>
      </c>
      <c r="G302" s="73">
        <v>13.6</v>
      </c>
      <c r="H302" s="74">
        <v>100000</v>
      </c>
      <c r="I302" s="75">
        <v>1.0001</v>
      </c>
      <c r="J302" s="71" t="s">
        <v>81</v>
      </c>
      <c r="K302" s="71" t="s">
        <v>89</v>
      </c>
    </row>
    <row r="303" spans="3:11" ht="27" thickBot="1">
      <c r="C303" s="77" t="str">
        <f t="shared" si="4"/>
        <v>CORX45749</v>
      </c>
      <c r="D303" s="71" t="s">
        <v>116</v>
      </c>
      <c r="E303" s="76">
        <v>45749</v>
      </c>
      <c r="F303" s="72">
        <v>1585673.91</v>
      </c>
      <c r="G303" s="73">
        <v>15.86</v>
      </c>
      <c r="H303" s="74">
        <v>100000</v>
      </c>
      <c r="I303" s="71" t="s">
        <v>83</v>
      </c>
      <c r="J303" s="71" t="s">
        <v>84</v>
      </c>
      <c r="K303" s="71" t="s">
        <v>28</v>
      </c>
    </row>
    <row r="304" spans="3:11" ht="39.75" thickBot="1">
      <c r="C304" s="77" t="str">
        <f t="shared" si="4"/>
        <v>CORX45749</v>
      </c>
      <c r="D304" s="71" t="s">
        <v>116</v>
      </c>
      <c r="E304" s="76">
        <v>45749</v>
      </c>
      <c r="F304" s="72">
        <v>1585673.91</v>
      </c>
      <c r="G304" s="73">
        <v>15.86</v>
      </c>
      <c r="H304" s="74">
        <v>100000</v>
      </c>
      <c r="I304" s="75">
        <v>2.0072000000000001</v>
      </c>
      <c r="J304" s="71" t="s">
        <v>117</v>
      </c>
      <c r="K304" s="71" t="s">
        <v>118</v>
      </c>
    </row>
    <row r="305" spans="3:11" ht="27" thickBot="1">
      <c r="C305" s="77" t="str">
        <f t="shared" si="4"/>
        <v>CORX45749</v>
      </c>
      <c r="D305" s="71" t="s">
        <v>116</v>
      </c>
      <c r="E305" s="76">
        <v>45749</v>
      </c>
      <c r="F305" s="72">
        <v>1585673.91</v>
      </c>
      <c r="G305" s="73">
        <v>15.86</v>
      </c>
      <c r="H305" s="74">
        <v>100000</v>
      </c>
      <c r="I305" s="75">
        <v>1.0002</v>
      </c>
      <c r="J305" s="71" t="s">
        <v>81</v>
      </c>
      <c r="K305" s="71" t="s">
        <v>89</v>
      </c>
    </row>
    <row r="306" spans="3:11" ht="39.75" thickBot="1">
      <c r="C306" s="77" t="str">
        <f t="shared" si="4"/>
        <v>SVIX45750</v>
      </c>
      <c r="D306" s="71" t="s">
        <v>77</v>
      </c>
      <c r="E306" s="76">
        <v>45750</v>
      </c>
      <c r="F306" s="72">
        <v>219440151</v>
      </c>
      <c r="G306" s="73">
        <v>15.8</v>
      </c>
      <c r="H306" s="74">
        <v>13890000</v>
      </c>
      <c r="I306" s="71" t="s">
        <v>120</v>
      </c>
      <c r="J306" s="74">
        <v>10900</v>
      </c>
      <c r="K306" s="72">
        <v>1013700</v>
      </c>
    </row>
    <row r="307" spans="3:11" ht="52.5" thickBot="1">
      <c r="C307" s="77" t="str">
        <f t="shared" si="4"/>
        <v>SVIX45750</v>
      </c>
      <c r="D307" s="71" t="s">
        <v>77</v>
      </c>
      <c r="E307" s="76">
        <v>45750</v>
      </c>
      <c r="F307" s="72">
        <v>219440151</v>
      </c>
      <c r="G307" s="73">
        <v>15.8</v>
      </c>
      <c r="H307" s="74">
        <v>13890000</v>
      </c>
      <c r="I307" s="71" t="s">
        <v>79</v>
      </c>
      <c r="J307" s="74">
        <v>-9428</v>
      </c>
      <c r="K307" s="72">
        <v>-226837680</v>
      </c>
    </row>
    <row r="308" spans="3:11" ht="52.5" thickBot="1">
      <c r="C308" s="77" t="str">
        <f t="shared" si="4"/>
        <v>SVIX45750</v>
      </c>
      <c r="D308" s="71" t="s">
        <v>77</v>
      </c>
      <c r="E308" s="76">
        <v>45750</v>
      </c>
      <c r="F308" s="72">
        <v>219440151</v>
      </c>
      <c r="G308" s="73">
        <v>15.8</v>
      </c>
      <c r="H308" s="74">
        <v>13890000</v>
      </c>
      <c r="I308" s="71" t="s">
        <v>80</v>
      </c>
      <c r="J308" s="74">
        <v>-5802</v>
      </c>
      <c r="K308" s="72">
        <v>-152302500</v>
      </c>
    </row>
    <row r="309" spans="3:11" ht="27" thickBot="1">
      <c r="C309" s="77" t="str">
        <f t="shared" si="4"/>
        <v>SVIX45750</v>
      </c>
      <c r="D309" s="71" t="s">
        <v>77</v>
      </c>
      <c r="E309" s="76">
        <v>45750</v>
      </c>
      <c r="F309" s="72">
        <v>219440151</v>
      </c>
      <c r="G309" s="73">
        <v>15.8</v>
      </c>
      <c r="H309" s="74">
        <v>13890000</v>
      </c>
      <c r="I309" s="71" t="s">
        <v>81</v>
      </c>
      <c r="J309" s="74">
        <v>377846127</v>
      </c>
      <c r="K309" s="72">
        <v>377846127.31</v>
      </c>
    </row>
    <row r="310" spans="3:11" ht="52.5" thickBot="1">
      <c r="C310" s="77" t="str">
        <f t="shared" si="4"/>
        <v>UVIX45750</v>
      </c>
      <c r="D310" s="71" t="s">
        <v>82</v>
      </c>
      <c r="E310" s="76">
        <v>45750</v>
      </c>
      <c r="F310" s="72">
        <v>248557791.94</v>
      </c>
      <c r="G310" s="73">
        <v>52.36</v>
      </c>
      <c r="H310" s="74">
        <v>4747473</v>
      </c>
      <c r="I310" s="71" t="s">
        <v>79</v>
      </c>
      <c r="J310" s="74">
        <v>7440</v>
      </c>
      <c r="K310" s="72">
        <v>179006400</v>
      </c>
    </row>
    <row r="311" spans="3:11" ht="52.5" thickBot="1">
      <c r="C311" s="77" t="str">
        <f t="shared" si="4"/>
        <v>UVIX45750</v>
      </c>
      <c r="D311" s="71" t="s">
        <v>82</v>
      </c>
      <c r="E311" s="76">
        <v>45750</v>
      </c>
      <c r="F311" s="72">
        <v>248557791.94</v>
      </c>
      <c r="G311" s="73">
        <v>52.36</v>
      </c>
      <c r="H311" s="74">
        <v>4747473</v>
      </c>
      <c r="I311" s="71" t="s">
        <v>80</v>
      </c>
      <c r="J311" s="74">
        <v>4579</v>
      </c>
      <c r="K311" s="72">
        <v>120198750</v>
      </c>
    </row>
    <row r="312" spans="3:11" ht="27" thickBot="1">
      <c r="C312" s="77" t="str">
        <f t="shared" si="4"/>
        <v>UVIX45750</v>
      </c>
      <c r="D312" s="71" t="s">
        <v>82</v>
      </c>
      <c r="E312" s="76">
        <v>45750</v>
      </c>
      <c r="F312" s="72">
        <v>248557791.94</v>
      </c>
      <c r="G312" s="73">
        <v>52.36</v>
      </c>
      <c r="H312" s="74">
        <v>4747473</v>
      </c>
      <c r="I312" s="71" t="s">
        <v>81</v>
      </c>
      <c r="J312" s="74">
        <v>148799916</v>
      </c>
      <c r="K312" s="72">
        <v>148799915.55000001</v>
      </c>
    </row>
    <row r="313" spans="3:11" ht="27" thickBot="1">
      <c r="C313" s="77" t="str">
        <f t="shared" si="4"/>
        <v>BITX45750</v>
      </c>
      <c r="D313" s="71" t="s">
        <v>51</v>
      </c>
      <c r="E313" s="76">
        <v>45750</v>
      </c>
      <c r="F313" s="72">
        <v>1870541824.53</v>
      </c>
      <c r="G313" s="73">
        <v>34.79</v>
      </c>
      <c r="H313" s="74">
        <v>53760000</v>
      </c>
      <c r="I313" s="71" t="s">
        <v>83</v>
      </c>
      <c r="J313" s="71" t="s">
        <v>84</v>
      </c>
      <c r="K313" s="71" t="s">
        <v>28</v>
      </c>
    </row>
    <row r="314" spans="3:11" ht="39.75" thickBot="1">
      <c r="C314" s="77" t="str">
        <f t="shared" si="4"/>
        <v>BITX45750</v>
      </c>
      <c r="D314" s="71" t="s">
        <v>51</v>
      </c>
      <c r="E314" s="76">
        <v>45750</v>
      </c>
      <c r="F314" s="72">
        <v>1870541824.53</v>
      </c>
      <c r="G314" s="73">
        <v>34.79</v>
      </c>
      <c r="H314" s="74">
        <v>53760000</v>
      </c>
      <c r="I314" s="75">
        <v>1.3655999999999999</v>
      </c>
      <c r="J314" s="71" t="s">
        <v>85</v>
      </c>
      <c r="K314" s="71" t="s">
        <v>86</v>
      </c>
    </row>
    <row r="315" spans="3:11" ht="52.5" thickBot="1">
      <c r="C315" s="77" t="str">
        <f t="shared" si="4"/>
        <v>BITX45750</v>
      </c>
      <c r="D315" s="71" t="s">
        <v>51</v>
      </c>
      <c r="E315" s="76">
        <v>45750</v>
      </c>
      <c r="F315" s="72">
        <v>1870541824.53</v>
      </c>
      <c r="G315" s="73">
        <v>34.79</v>
      </c>
      <c r="H315" s="74">
        <v>53760000</v>
      </c>
      <c r="I315" s="75">
        <v>0.63439999999999996</v>
      </c>
      <c r="J315" s="71" t="s">
        <v>87</v>
      </c>
      <c r="K315" s="71" t="s">
        <v>88</v>
      </c>
    </row>
    <row r="316" spans="3:11" ht="27" thickBot="1">
      <c r="C316" s="77" t="str">
        <f t="shared" si="4"/>
        <v>BITX45750</v>
      </c>
      <c r="D316" s="71" t="s">
        <v>51</v>
      </c>
      <c r="E316" s="76">
        <v>45750</v>
      </c>
      <c r="F316" s="72">
        <v>1870541824.53</v>
      </c>
      <c r="G316" s="73">
        <v>34.79</v>
      </c>
      <c r="H316" s="74">
        <v>53760000</v>
      </c>
      <c r="I316" s="75">
        <v>0.99990000000000001</v>
      </c>
      <c r="J316" s="71" t="s">
        <v>81</v>
      </c>
      <c r="K316" s="71" t="s">
        <v>89</v>
      </c>
    </row>
    <row r="317" spans="3:11" ht="27" thickBot="1">
      <c r="C317" s="77" t="str">
        <f t="shared" si="4"/>
        <v>ETHU45750</v>
      </c>
      <c r="D317" s="71" t="s">
        <v>52</v>
      </c>
      <c r="E317" s="76">
        <v>45750</v>
      </c>
      <c r="F317" s="72">
        <v>390957210.39999998</v>
      </c>
      <c r="G317" s="73">
        <v>1.73</v>
      </c>
      <c r="H317" s="74">
        <v>225860000</v>
      </c>
      <c r="I317" s="71" t="s">
        <v>83</v>
      </c>
      <c r="J317" s="71" t="s">
        <v>84</v>
      </c>
      <c r="K317" s="71" t="s">
        <v>28</v>
      </c>
    </row>
    <row r="318" spans="3:11" ht="52.5" thickBot="1">
      <c r="C318" s="77" t="str">
        <f t="shared" si="4"/>
        <v>ETHU45750</v>
      </c>
      <c r="D318" s="71" t="s">
        <v>52</v>
      </c>
      <c r="E318" s="76">
        <v>45750</v>
      </c>
      <c r="F318" s="72">
        <v>390957210.39999998</v>
      </c>
      <c r="G318" s="73">
        <v>1.73</v>
      </c>
      <c r="H318" s="74">
        <v>225860000</v>
      </c>
      <c r="I318" s="75">
        <v>1.77</v>
      </c>
      <c r="J318" s="71" t="s">
        <v>90</v>
      </c>
      <c r="K318" s="71" t="s">
        <v>91</v>
      </c>
    </row>
    <row r="319" spans="3:11" ht="52.5" thickBot="1">
      <c r="C319" s="77" t="str">
        <f t="shared" si="4"/>
        <v>ETHU45750</v>
      </c>
      <c r="D319" s="71" t="s">
        <v>52</v>
      </c>
      <c r="E319" s="76">
        <v>45750</v>
      </c>
      <c r="F319" s="72">
        <v>390957210.39999998</v>
      </c>
      <c r="G319" s="73">
        <v>1.73</v>
      </c>
      <c r="H319" s="74">
        <v>225860000</v>
      </c>
      <c r="I319" s="75">
        <v>0.2298</v>
      </c>
      <c r="J319" s="71" t="s">
        <v>92</v>
      </c>
      <c r="K319" s="71" t="s">
        <v>93</v>
      </c>
    </row>
    <row r="320" spans="3:11" ht="27" thickBot="1">
      <c r="C320" s="77" t="str">
        <f t="shared" si="4"/>
        <v>ETHU45750</v>
      </c>
      <c r="D320" s="71" t="s">
        <v>52</v>
      </c>
      <c r="E320" s="76">
        <v>45750</v>
      </c>
      <c r="F320" s="72">
        <v>390957210.39999998</v>
      </c>
      <c r="G320" s="73">
        <v>1.73</v>
      </c>
      <c r="H320" s="74">
        <v>225860000</v>
      </c>
      <c r="I320" s="75">
        <v>0.99990000000000001</v>
      </c>
      <c r="J320" s="71" t="s">
        <v>81</v>
      </c>
      <c r="K320" s="71" t="s">
        <v>89</v>
      </c>
    </row>
    <row r="321" spans="3:11" ht="27" thickBot="1">
      <c r="C321" s="77" t="str">
        <f t="shared" si="4"/>
        <v>OOSB45750</v>
      </c>
      <c r="D321" s="71" t="s">
        <v>94</v>
      </c>
      <c r="E321" s="76">
        <v>45750</v>
      </c>
      <c r="F321" s="73">
        <v>1</v>
      </c>
      <c r="G321" s="73">
        <v>1</v>
      </c>
      <c r="H321" s="74">
        <v>100000</v>
      </c>
      <c r="I321" s="71" t="s">
        <v>83</v>
      </c>
      <c r="J321" s="71" t="s">
        <v>84</v>
      </c>
      <c r="K321" s="71" t="s">
        <v>28</v>
      </c>
    </row>
    <row r="322" spans="3:11" ht="52.5" thickBot="1">
      <c r="C322" s="77" t="str">
        <f t="shared" si="4"/>
        <v>OOSB45750</v>
      </c>
      <c r="D322" s="71" t="s">
        <v>94</v>
      </c>
      <c r="E322" s="76">
        <v>45750</v>
      </c>
      <c r="F322" s="73">
        <v>1</v>
      </c>
      <c r="G322" s="73">
        <v>1</v>
      </c>
      <c r="H322" s="74">
        <v>100000</v>
      </c>
      <c r="I322" s="75">
        <v>1.0426</v>
      </c>
      <c r="J322" s="71" t="s">
        <v>95</v>
      </c>
      <c r="K322" s="71" t="s">
        <v>96</v>
      </c>
    </row>
    <row r="323" spans="3:11" ht="65.25" thickBot="1">
      <c r="C323" s="77" t="str">
        <f t="shared" si="4"/>
        <v>OOSB45750</v>
      </c>
      <c r="D323" s="71" t="s">
        <v>94</v>
      </c>
      <c r="E323" s="76">
        <v>45750</v>
      </c>
      <c r="F323" s="73">
        <v>1</v>
      </c>
      <c r="G323" s="73">
        <v>1</v>
      </c>
      <c r="H323" s="74">
        <v>100000</v>
      </c>
      <c r="I323" s="75">
        <v>1.0266999999999999</v>
      </c>
      <c r="J323" s="71" t="s">
        <v>97</v>
      </c>
      <c r="K323" s="71" t="s">
        <v>98</v>
      </c>
    </row>
    <row r="324" spans="3:11" ht="27" thickBot="1">
      <c r="C324" s="77" t="str">
        <f t="shared" si="4"/>
        <v>OOSB45750</v>
      </c>
      <c r="D324" s="71" t="s">
        <v>94</v>
      </c>
      <c r="E324" s="76">
        <v>45750</v>
      </c>
      <c r="F324" s="73">
        <v>1</v>
      </c>
      <c r="G324" s="73">
        <v>1</v>
      </c>
      <c r="H324" s="74">
        <v>100000</v>
      </c>
      <c r="I324" s="75">
        <v>1.0001</v>
      </c>
      <c r="J324" s="71" t="s">
        <v>81</v>
      </c>
      <c r="K324" s="71" t="s">
        <v>89</v>
      </c>
    </row>
    <row r="325" spans="3:11" ht="27" thickBot="1">
      <c r="C325" s="77" t="str">
        <f t="shared" si="4"/>
        <v>OOQB45750</v>
      </c>
      <c r="D325" s="71" t="s">
        <v>99</v>
      </c>
      <c r="E325" s="76">
        <v>45750</v>
      </c>
      <c r="F325" s="73">
        <v>1</v>
      </c>
      <c r="G325" s="73">
        <v>1</v>
      </c>
      <c r="H325" s="74">
        <v>100000</v>
      </c>
      <c r="I325" s="71" t="s">
        <v>83</v>
      </c>
      <c r="J325" s="71" t="s">
        <v>84</v>
      </c>
      <c r="K325" s="71" t="s">
        <v>28</v>
      </c>
    </row>
    <row r="326" spans="3:11" ht="52.5" thickBot="1">
      <c r="C326" s="77" t="str">
        <f t="shared" si="4"/>
        <v>OOQB45750</v>
      </c>
      <c r="D326" s="71" t="s">
        <v>99</v>
      </c>
      <c r="E326" s="76">
        <v>45750</v>
      </c>
      <c r="F326" s="73">
        <v>1</v>
      </c>
      <c r="G326" s="73">
        <v>1</v>
      </c>
      <c r="H326" s="74">
        <v>100000</v>
      </c>
      <c r="I326" s="75">
        <v>1.1113999999999999</v>
      </c>
      <c r="J326" s="71" t="s">
        <v>95</v>
      </c>
      <c r="K326" s="71" t="s">
        <v>96</v>
      </c>
    </row>
    <row r="327" spans="3:11" ht="52.5" thickBot="1">
      <c r="C327" s="77" t="str">
        <f t="shared" si="4"/>
        <v>OOQB45750</v>
      </c>
      <c r="D327" s="71" t="s">
        <v>99</v>
      </c>
      <c r="E327" s="76">
        <v>45750</v>
      </c>
      <c r="F327" s="73">
        <v>1</v>
      </c>
      <c r="G327" s="73">
        <v>1</v>
      </c>
      <c r="H327" s="74">
        <v>100000</v>
      </c>
      <c r="I327" s="75">
        <v>1.0599000000000001</v>
      </c>
      <c r="J327" s="71" t="s">
        <v>100</v>
      </c>
      <c r="K327" s="71" t="s">
        <v>101</v>
      </c>
    </row>
    <row r="328" spans="3:11" ht="27" thickBot="1">
      <c r="C328" s="77" t="str">
        <f t="shared" si="4"/>
        <v>OOQB45750</v>
      </c>
      <c r="D328" s="71" t="s">
        <v>99</v>
      </c>
      <c r="E328" s="76">
        <v>45750</v>
      </c>
      <c r="F328" s="73">
        <v>1</v>
      </c>
      <c r="G328" s="73">
        <v>1</v>
      </c>
      <c r="H328" s="74">
        <v>100000</v>
      </c>
      <c r="I328" s="75">
        <v>1.0001</v>
      </c>
      <c r="J328" s="71" t="s">
        <v>81</v>
      </c>
      <c r="K328" s="71" t="s">
        <v>89</v>
      </c>
    </row>
    <row r="329" spans="3:11" ht="27" thickBot="1">
      <c r="C329" s="77" t="str">
        <f t="shared" ref="C329:C392" si="5">D329&amp;E329</f>
        <v>SOLT45750</v>
      </c>
      <c r="D329" s="71" t="s">
        <v>71</v>
      </c>
      <c r="E329" s="76">
        <v>45750</v>
      </c>
      <c r="F329" s="72">
        <v>5279743.83</v>
      </c>
      <c r="G329" s="73">
        <v>10.56</v>
      </c>
      <c r="H329" s="74">
        <v>500000</v>
      </c>
      <c r="I329" s="71" t="s">
        <v>83</v>
      </c>
      <c r="J329" s="71" t="s">
        <v>84</v>
      </c>
      <c r="K329" s="71" t="s">
        <v>28</v>
      </c>
    </row>
    <row r="330" spans="3:11" ht="39.75" thickBot="1">
      <c r="C330" s="77" t="str">
        <f t="shared" si="5"/>
        <v>SOLT45750</v>
      </c>
      <c r="D330" s="71" t="s">
        <v>71</v>
      </c>
      <c r="E330" s="76">
        <v>45750</v>
      </c>
      <c r="F330" s="72">
        <v>5279743.83</v>
      </c>
      <c r="G330" s="73">
        <v>10.56</v>
      </c>
      <c r="H330" s="74">
        <v>500000</v>
      </c>
      <c r="I330" s="75">
        <v>2.0001000000000002</v>
      </c>
      <c r="J330" s="71" t="s">
        <v>102</v>
      </c>
      <c r="K330" s="71" t="s">
        <v>103</v>
      </c>
    </row>
    <row r="331" spans="3:11" ht="27" thickBot="1">
      <c r="C331" s="77" t="str">
        <f t="shared" si="5"/>
        <v>SOLT45750</v>
      </c>
      <c r="D331" s="71" t="s">
        <v>71</v>
      </c>
      <c r="E331" s="76">
        <v>45750</v>
      </c>
      <c r="F331" s="72">
        <v>5279743.83</v>
      </c>
      <c r="G331" s="73">
        <v>10.56</v>
      </c>
      <c r="H331" s="74">
        <v>500000</v>
      </c>
      <c r="I331" s="75">
        <v>0.99960000000000004</v>
      </c>
      <c r="J331" s="71" t="s">
        <v>81</v>
      </c>
      <c r="K331" s="71" t="s">
        <v>89</v>
      </c>
    </row>
    <row r="332" spans="3:11" ht="27" thickBot="1">
      <c r="C332" s="77" t="str">
        <f t="shared" si="5"/>
        <v>SOLZ45750</v>
      </c>
      <c r="D332" s="71" t="s">
        <v>70</v>
      </c>
      <c r="E332" s="76">
        <v>45750</v>
      </c>
      <c r="F332" s="72">
        <v>4080459.88</v>
      </c>
      <c r="G332" s="73">
        <v>13.16</v>
      </c>
      <c r="H332" s="74">
        <v>310000</v>
      </c>
      <c r="I332" s="71" t="s">
        <v>83</v>
      </c>
      <c r="J332" s="71" t="s">
        <v>84</v>
      </c>
      <c r="K332" s="71" t="s">
        <v>28</v>
      </c>
    </row>
    <row r="333" spans="3:11" ht="39.75" thickBot="1">
      <c r="C333" s="77" t="str">
        <f t="shared" si="5"/>
        <v>SOLZ45750</v>
      </c>
      <c r="D333" s="71" t="s">
        <v>70</v>
      </c>
      <c r="E333" s="76">
        <v>45750</v>
      </c>
      <c r="F333" s="72">
        <v>4080459.88</v>
      </c>
      <c r="G333" s="73">
        <v>13.16</v>
      </c>
      <c r="H333" s="74">
        <v>310000</v>
      </c>
      <c r="I333" s="75">
        <v>0.99670000000000003</v>
      </c>
      <c r="J333" s="71" t="s">
        <v>102</v>
      </c>
      <c r="K333" s="71" t="s">
        <v>103</v>
      </c>
    </row>
    <row r="334" spans="3:11" ht="27" thickBot="1">
      <c r="C334" s="77" t="str">
        <f t="shared" si="5"/>
        <v>SOLZ45750</v>
      </c>
      <c r="D334" s="71" t="s">
        <v>70</v>
      </c>
      <c r="E334" s="76">
        <v>45750</v>
      </c>
      <c r="F334" s="72">
        <v>4080459.88</v>
      </c>
      <c r="G334" s="73">
        <v>13.16</v>
      </c>
      <c r="H334" s="74">
        <v>310000</v>
      </c>
      <c r="I334" s="75">
        <v>0.99990000000000001</v>
      </c>
      <c r="J334" s="71" t="s">
        <v>81</v>
      </c>
      <c r="K334" s="71" t="s">
        <v>89</v>
      </c>
    </row>
    <row r="335" spans="3:11" ht="27" thickBot="1">
      <c r="C335" s="77" t="str">
        <f t="shared" si="5"/>
        <v>ZVOL45750</v>
      </c>
      <c r="D335" s="71" t="s">
        <v>104</v>
      </c>
      <c r="E335" s="76">
        <v>45750</v>
      </c>
      <c r="F335" s="72">
        <v>16735590.41</v>
      </c>
      <c r="G335" s="73">
        <v>14.18</v>
      </c>
      <c r="H335" s="74">
        <v>1180000</v>
      </c>
      <c r="I335" s="71" t="s">
        <v>83</v>
      </c>
      <c r="J335" s="71" t="s">
        <v>84</v>
      </c>
      <c r="K335" s="71" t="s">
        <v>28</v>
      </c>
    </row>
    <row r="336" spans="3:11" ht="52.5" thickBot="1">
      <c r="C336" s="77" t="str">
        <f t="shared" si="5"/>
        <v>ZVOL45750</v>
      </c>
      <c r="D336" s="71" t="s">
        <v>104</v>
      </c>
      <c r="E336" s="76">
        <v>45750</v>
      </c>
      <c r="F336" s="72">
        <v>16735590.41</v>
      </c>
      <c r="G336" s="73">
        <v>14.18</v>
      </c>
      <c r="H336" s="74">
        <v>1180000</v>
      </c>
      <c r="I336" s="75">
        <v>-0.12959999999999999</v>
      </c>
      <c r="J336" s="71" t="s">
        <v>105</v>
      </c>
      <c r="K336" s="71" t="s">
        <v>106</v>
      </c>
    </row>
    <row r="337" spans="3:11" ht="52.5" thickBot="1">
      <c r="C337" s="77" t="str">
        <f t="shared" si="5"/>
        <v>ZVOL45750</v>
      </c>
      <c r="D337" s="71" t="s">
        <v>104</v>
      </c>
      <c r="E337" s="76">
        <v>45750</v>
      </c>
      <c r="F337" s="72">
        <v>16735590.41</v>
      </c>
      <c r="G337" s="73">
        <v>14.18</v>
      </c>
      <c r="H337" s="74">
        <v>1180000</v>
      </c>
      <c r="I337" s="75">
        <v>-0.3347</v>
      </c>
      <c r="J337" s="71" t="s">
        <v>107</v>
      </c>
      <c r="K337" s="71" t="s">
        <v>108</v>
      </c>
    </row>
    <row r="338" spans="3:11" ht="52.5" thickBot="1">
      <c r="C338" s="77" t="str">
        <f t="shared" si="5"/>
        <v>ZVOL45750</v>
      </c>
      <c r="D338" s="71" t="s">
        <v>104</v>
      </c>
      <c r="E338" s="76">
        <v>45750</v>
      </c>
      <c r="F338" s="72">
        <v>16735590.41</v>
      </c>
      <c r="G338" s="73">
        <v>14.18</v>
      </c>
      <c r="H338" s="74">
        <v>1180000</v>
      </c>
      <c r="I338" s="75">
        <v>-0.33169999999999999</v>
      </c>
      <c r="J338" s="71" t="s">
        <v>109</v>
      </c>
      <c r="K338" s="71" t="s">
        <v>110</v>
      </c>
    </row>
    <row r="339" spans="3:11" ht="52.5" thickBot="1">
      <c r="C339" s="77" t="str">
        <f t="shared" si="5"/>
        <v>ZVOL45750</v>
      </c>
      <c r="D339" s="71" t="s">
        <v>104</v>
      </c>
      <c r="E339" s="76">
        <v>45750</v>
      </c>
      <c r="F339" s="72">
        <v>16735590.41</v>
      </c>
      <c r="G339" s="73">
        <v>14.18</v>
      </c>
      <c r="H339" s="74">
        <v>1180000</v>
      </c>
      <c r="I339" s="75">
        <v>-0.20369999999999999</v>
      </c>
      <c r="J339" s="71" t="s">
        <v>111</v>
      </c>
      <c r="K339" s="71" t="s">
        <v>112</v>
      </c>
    </row>
    <row r="340" spans="3:11" ht="27" thickBot="1">
      <c r="C340" s="77" t="str">
        <f t="shared" si="5"/>
        <v>ZVOL45750</v>
      </c>
      <c r="D340" s="71" t="s">
        <v>104</v>
      </c>
      <c r="E340" s="76">
        <v>45750</v>
      </c>
      <c r="F340" s="72">
        <v>16735590.41</v>
      </c>
      <c r="G340" s="73">
        <v>14.18</v>
      </c>
      <c r="H340" s="74">
        <v>1180000</v>
      </c>
      <c r="I340" s="75">
        <v>1.0003</v>
      </c>
      <c r="J340" s="71" t="s">
        <v>81</v>
      </c>
      <c r="K340" s="71" t="s">
        <v>89</v>
      </c>
    </row>
    <row r="341" spans="3:11" ht="27" thickBot="1">
      <c r="C341" s="77" t="str">
        <f t="shared" si="5"/>
        <v>WHTX45750</v>
      </c>
      <c r="D341" s="71" t="s">
        <v>113</v>
      </c>
      <c r="E341" s="76">
        <v>45750</v>
      </c>
      <c r="F341" s="72">
        <v>1343279.79</v>
      </c>
      <c r="G341" s="73">
        <v>13.43</v>
      </c>
      <c r="H341" s="74">
        <v>100000</v>
      </c>
      <c r="I341" s="71" t="s">
        <v>83</v>
      </c>
      <c r="J341" s="71" t="s">
        <v>84</v>
      </c>
      <c r="K341" s="71" t="s">
        <v>28</v>
      </c>
    </row>
    <row r="342" spans="3:11" ht="52.5" thickBot="1">
      <c r="C342" s="77" t="str">
        <f t="shared" si="5"/>
        <v>WHTX45750</v>
      </c>
      <c r="D342" s="71" t="s">
        <v>113</v>
      </c>
      <c r="E342" s="76">
        <v>45750</v>
      </c>
      <c r="F342" s="72">
        <v>1343279.79</v>
      </c>
      <c r="G342" s="73">
        <v>13.43</v>
      </c>
      <c r="H342" s="74">
        <v>100000</v>
      </c>
      <c r="I342" s="75">
        <v>1.9951000000000001</v>
      </c>
      <c r="J342" s="71" t="s">
        <v>114</v>
      </c>
      <c r="K342" s="71" t="s">
        <v>115</v>
      </c>
    </row>
    <row r="343" spans="3:11" ht="27" thickBot="1">
      <c r="C343" s="77" t="str">
        <f t="shared" si="5"/>
        <v>WHTX45750</v>
      </c>
      <c r="D343" s="71" t="s">
        <v>113</v>
      </c>
      <c r="E343" s="76">
        <v>45750</v>
      </c>
      <c r="F343" s="72">
        <v>1343279.79</v>
      </c>
      <c r="G343" s="73">
        <v>13.43</v>
      </c>
      <c r="H343" s="74">
        <v>100000</v>
      </c>
      <c r="I343" s="75">
        <v>1.0001</v>
      </c>
      <c r="J343" s="71" t="s">
        <v>81</v>
      </c>
      <c r="K343" s="71" t="s">
        <v>89</v>
      </c>
    </row>
    <row r="344" spans="3:11" ht="27" thickBot="1">
      <c r="C344" s="77" t="str">
        <f t="shared" si="5"/>
        <v>CORX45750</v>
      </c>
      <c r="D344" s="71" t="s">
        <v>116</v>
      </c>
      <c r="E344" s="76">
        <v>45750</v>
      </c>
      <c r="F344" s="72">
        <v>1584103.96</v>
      </c>
      <c r="G344" s="73">
        <v>15.84</v>
      </c>
      <c r="H344" s="74">
        <v>100000</v>
      </c>
      <c r="I344" s="71" t="s">
        <v>83</v>
      </c>
      <c r="J344" s="71" t="s">
        <v>84</v>
      </c>
      <c r="K344" s="71" t="s">
        <v>28</v>
      </c>
    </row>
    <row r="345" spans="3:11" ht="39.75" thickBot="1">
      <c r="C345" s="77" t="str">
        <f t="shared" si="5"/>
        <v>CORX45750</v>
      </c>
      <c r="D345" s="71" t="s">
        <v>116</v>
      </c>
      <c r="E345" s="76">
        <v>45750</v>
      </c>
      <c r="F345" s="72">
        <v>1584103.96</v>
      </c>
      <c r="G345" s="73">
        <v>15.84</v>
      </c>
      <c r="H345" s="74">
        <v>100000</v>
      </c>
      <c r="I345" s="75">
        <v>2.0072000000000001</v>
      </c>
      <c r="J345" s="71" t="s">
        <v>117</v>
      </c>
      <c r="K345" s="71" t="s">
        <v>118</v>
      </c>
    </row>
    <row r="346" spans="3:11" ht="27" thickBot="1">
      <c r="C346" s="77" t="str">
        <f t="shared" si="5"/>
        <v>CORX45750</v>
      </c>
      <c r="D346" s="71" t="s">
        <v>116</v>
      </c>
      <c r="E346" s="76">
        <v>45750</v>
      </c>
      <c r="F346" s="72">
        <v>1584103.96</v>
      </c>
      <c r="G346" s="73">
        <v>15.84</v>
      </c>
      <c r="H346" s="74">
        <v>100000</v>
      </c>
      <c r="I346" s="75">
        <v>1.0002</v>
      </c>
      <c r="J346" s="71" t="s">
        <v>81</v>
      </c>
      <c r="K346" s="71" t="s">
        <v>89</v>
      </c>
    </row>
    <row r="347" spans="3:11" ht="39.75" thickBot="1">
      <c r="C347" s="77" t="str">
        <f t="shared" si="5"/>
        <v>SVIX45751</v>
      </c>
      <c r="D347" s="71" t="s">
        <v>77</v>
      </c>
      <c r="E347" s="76">
        <v>45751</v>
      </c>
      <c r="F347" s="72">
        <v>301305267.00999999</v>
      </c>
      <c r="G347" s="73">
        <v>12.56</v>
      </c>
      <c r="H347" s="74">
        <v>23990000</v>
      </c>
      <c r="I347" s="71" t="s">
        <v>120</v>
      </c>
      <c r="J347" s="74">
        <v>10900</v>
      </c>
      <c r="K347" s="72">
        <v>2180000</v>
      </c>
    </row>
    <row r="348" spans="3:11" ht="52.5" thickBot="1">
      <c r="C348" s="77" t="str">
        <f t="shared" si="5"/>
        <v>SVIX45751</v>
      </c>
      <c r="D348" s="71" t="s">
        <v>77</v>
      </c>
      <c r="E348" s="76">
        <v>45751</v>
      </c>
      <c r="F348" s="72">
        <v>301305267.00999999</v>
      </c>
      <c r="G348" s="73">
        <v>12.56</v>
      </c>
      <c r="H348" s="74">
        <v>23990000</v>
      </c>
      <c r="I348" s="71" t="s">
        <v>79</v>
      </c>
      <c r="J348" s="74">
        <v>-11219</v>
      </c>
      <c r="K348" s="72">
        <v>-320190260</v>
      </c>
    </row>
    <row r="349" spans="3:11" ht="52.5" thickBot="1">
      <c r="C349" s="77" t="str">
        <f t="shared" si="5"/>
        <v>SVIX45751</v>
      </c>
      <c r="D349" s="71" t="s">
        <v>77</v>
      </c>
      <c r="E349" s="76">
        <v>45751</v>
      </c>
      <c r="F349" s="72">
        <v>301305267.00999999</v>
      </c>
      <c r="G349" s="73">
        <v>12.56</v>
      </c>
      <c r="H349" s="74">
        <v>23990000</v>
      </c>
      <c r="I349" s="71" t="s">
        <v>80</v>
      </c>
      <c r="J349" s="74">
        <v>-5610</v>
      </c>
      <c r="K349" s="72">
        <v>-182549400</v>
      </c>
    </row>
    <row r="350" spans="3:11" ht="27" thickBot="1">
      <c r="C350" s="77" t="str">
        <f t="shared" si="5"/>
        <v>SVIX45751</v>
      </c>
      <c r="D350" s="71" t="s">
        <v>77</v>
      </c>
      <c r="E350" s="76">
        <v>45751</v>
      </c>
      <c r="F350" s="72">
        <v>301305267.00999999</v>
      </c>
      <c r="G350" s="73">
        <v>12.56</v>
      </c>
      <c r="H350" s="74">
        <v>23990000</v>
      </c>
      <c r="I350" s="71" t="s">
        <v>81</v>
      </c>
      <c r="J350" s="74">
        <v>500438333</v>
      </c>
      <c r="K350" s="72">
        <v>500438333.45999998</v>
      </c>
    </row>
    <row r="351" spans="3:11" ht="52.5" thickBot="1">
      <c r="C351" s="77" t="str">
        <f t="shared" si="5"/>
        <v>UVIX45751</v>
      </c>
      <c r="D351" s="71" t="s">
        <v>82</v>
      </c>
      <c r="E351" s="76">
        <v>45751</v>
      </c>
      <c r="F351" s="72">
        <v>210950729.97</v>
      </c>
      <c r="G351" s="73">
        <v>73.819999999999993</v>
      </c>
      <c r="H351" s="74">
        <v>2857473</v>
      </c>
      <c r="I351" s="71" t="s">
        <v>79</v>
      </c>
      <c r="J351" s="74">
        <v>8624</v>
      </c>
      <c r="K351" s="72">
        <v>246128960</v>
      </c>
    </row>
    <row r="352" spans="3:11" ht="52.5" thickBot="1">
      <c r="C352" s="77" t="str">
        <f t="shared" si="5"/>
        <v>UVIX45751</v>
      </c>
      <c r="D352" s="71" t="s">
        <v>82</v>
      </c>
      <c r="E352" s="76">
        <v>45751</v>
      </c>
      <c r="F352" s="72">
        <v>210950729.97</v>
      </c>
      <c r="G352" s="73">
        <v>73.819999999999993</v>
      </c>
      <c r="H352" s="74">
        <v>2857473</v>
      </c>
      <c r="I352" s="71" t="s">
        <v>80</v>
      </c>
      <c r="J352" s="74">
        <v>4312</v>
      </c>
      <c r="K352" s="72">
        <v>140312480</v>
      </c>
    </row>
    <row r="353" spans="3:11" ht="27" thickBot="1">
      <c r="C353" s="77" t="str">
        <f t="shared" si="5"/>
        <v>UVIX45751</v>
      </c>
      <c r="D353" s="71" t="s">
        <v>82</v>
      </c>
      <c r="E353" s="76">
        <v>45751</v>
      </c>
      <c r="F353" s="72">
        <v>210950729.97</v>
      </c>
      <c r="G353" s="73">
        <v>73.819999999999993</v>
      </c>
      <c r="H353" s="74">
        <v>2857473</v>
      </c>
      <c r="I353" s="71" t="s">
        <v>81</v>
      </c>
      <c r="J353" s="74">
        <v>193171318</v>
      </c>
      <c r="K353" s="72">
        <v>193171318.09</v>
      </c>
    </row>
    <row r="354" spans="3:11" ht="27" thickBot="1">
      <c r="C354" s="77" t="str">
        <f t="shared" si="5"/>
        <v>BITX45751</v>
      </c>
      <c r="D354" s="71" t="s">
        <v>51</v>
      </c>
      <c r="E354" s="76">
        <v>45751</v>
      </c>
      <c r="F354" s="72">
        <v>1966361486.8499999</v>
      </c>
      <c r="G354" s="73">
        <v>36.64</v>
      </c>
      <c r="H354" s="74">
        <v>53660000</v>
      </c>
      <c r="I354" s="71" t="s">
        <v>83</v>
      </c>
      <c r="J354" s="71" t="s">
        <v>84</v>
      </c>
      <c r="K354" s="71" t="s">
        <v>28</v>
      </c>
    </row>
    <row r="355" spans="3:11" ht="39.75" thickBot="1">
      <c r="C355" s="77" t="str">
        <f t="shared" si="5"/>
        <v>BITX45751</v>
      </c>
      <c r="D355" s="71" t="s">
        <v>51</v>
      </c>
      <c r="E355" s="76">
        <v>45751</v>
      </c>
      <c r="F355" s="72">
        <v>1966361486.8499999</v>
      </c>
      <c r="G355" s="73">
        <v>36.64</v>
      </c>
      <c r="H355" s="74">
        <v>53660000</v>
      </c>
      <c r="I355" s="75">
        <v>1.26</v>
      </c>
      <c r="J355" s="71" t="s">
        <v>85</v>
      </c>
      <c r="K355" s="71" t="s">
        <v>86</v>
      </c>
    </row>
    <row r="356" spans="3:11" ht="52.5" thickBot="1">
      <c r="C356" s="77" t="str">
        <f t="shared" si="5"/>
        <v>BITX45751</v>
      </c>
      <c r="D356" s="71" t="s">
        <v>51</v>
      </c>
      <c r="E356" s="76">
        <v>45751</v>
      </c>
      <c r="F356" s="72">
        <v>1966361486.8499999</v>
      </c>
      <c r="G356" s="73">
        <v>36.64</v>
      </c>
      <c r="H356" s="74">
        <v>53660000</v>
      </c>
      <c r="I356" s="75">
        <v>0.73970000000000002</v>
      </c>
      <c r="J356" s="71" t="s">
        <v>87</v>
      </c>
      <c r="K356" s="71" t="s">
        <v>88</v>
      </c>
    </row>
    <row r="357" spans="3:11" ht="27" thickBot="1">
      <c r="C357" s="77" t="str">
        <f t="shared" si="5"/>
        <v>BITX45751</v>
      </c>
      <c r="D357" s="71" t="s">
        <v>51</v>
      </c>
      <c r="E357" s="76">
        <v>45751</v>
      </c>
      <c r="F357" s="72">
        <v>1966361486.8499999</v>
      </c>
      <c r="G357" s="73">
        <v>36.64</v>
      </c>
      <c r="H357" s="74">
        <v>53660000</v>
      </c>
      <c r="I357" s="75">
        <v>0.99990000000000001</v>
      </c>
      <c r="J357" s="71" t="s">
        <v>81</v>
      </c>
      <c r="K357" s="71" t="s">
        <v>89</v>
      </c>
    </row>
    <row r="358" spans="3:11" ht="27" thickBot="1">
      <c r="C358" s="77" t="str">
        <f t="shared" si="5"/>
        <v>ETHU45751</v>
      </c>
      <c r="D358" s="71" t="s">
        <v>52</v>
      </c>
      <c r="E358" s="76">
        <v>45751</v>
      </c>
      <c r="F358" s="72">
        <v>405968971.47000003</v>
      </c>
      <c r="G358" s="73">
        <v>1.78</v>
      </c>
      <c r="H358" s="74">
        <v>227860000</v>
      </c>
      <c r="I358" s="71" t="s">
        <v>83</v>
      </c>
      <c r="J358" s="71" t="s">
        <v>84</v>
      </c>
      <c r="K358" s="71" t="s">
        <v>28</v>
      </c>
    </row>
    <row r="359" spans="3:11" ht="52.5" thickBot="1">
      <c r="C359" s="77" t="str">
        <f t="shared" si="5"/>
        <v>ETHU45751</v>
      </c>
      <c r="D359" s="71" t="s">
        <v>52</v>
      </c>
      <c r="E359" s="76">
        <v>45751</v>
      </c>
      <c r="F359" s="72">
        <v>405968971.47000003</v>
      </c>
      <c r="G359" s="73">
        <v>1.78</v>
      </c>
      <c r="H359" s="74">
        <v>227860000</v>
      </c>
      <c r="I359" s="75">
        <v>1.6478999999999999</v>
      </c>
      <c r="J359" s="71" t="s">
        <v>90</v>
      </c>
      <c r="K359" s="71" t="s">
        <v>91</v>
      </c>
    </row>
    <row r="360" spans="3:11" ht="52.5" thickBot="1">
      <c r="C360" s="77" t="str">
        <f t="shared" si="5"/>
        <v>ETHU45751</v>
      </c>
      <c r="D360" s="71" t="s">
        <v>52</v>
      </c>
      <c r="E360" s="76">
        <v>45751</v>
      </c>
      <c r="F360" s="72">
        <v>405968971.47000003</v>
      </c>
      <c r="G360" s="73">
        <v>1.78</v>
      </c>
      <c r="H360" s="74">
        <v>227860000</v>
      </c>
      <c r="I360" s="75">
        <v>0.35170000000000001</v>
      </c>
      <c r="J360" s="71" t="s">
        <v>92</v>
      </c>
      <c r="K360" s="71" t="s">
        <v>93</v>
      </c>
    </row>
    <row r="361" spans="3:11" ht="27" thickBot="1">
      <c r="C361" s="77" t="str">
        <f t="shared" si="5"/>
        <v>ETHU45751</v>
      </c>
      <c r="D361" s="71" t="s">
        <v>52</v>
      </c>
      <c r="E361" s="76">
        <v>45751</v>
      </c>
      <c r="F361" s="72">
        <v>405968971.47000003</v>
      </c>
      <c r="G361" s="73">
        <v>1.78</v>
      </c>
      <c r="H361" s="74">
        <v>227860000</v>
      </c>
      <c r="I361" s="75">
        <v>1</v>
      </c>
      <c r="J361" s="71" t="s">
        <v>81</v>
      </c>
      <c r="K361" s="71" t="s">
        <v>89</v>
      </c>
    </row>
    <row r="362" spans="3:11" ht="27" thickBot="1">
      <c r="C362" s="77" t="str">
        <f t="shared" si="5"/>
        <v>OOSB45751</v>
      </c>
      <c r="D362" s="71" t="s">
        <v>94</v>
      </c>
      <c r="E362" s="76">
        <v>45751</v>
      </c>
      <c r="F362" s="73">
        <v>1</v>
      </c>
      <c r="G362" s="73">
        <v>1</v>
      </c>
      <c r="H362" s="74">
        <v>100000</v>
      </c>
      <c r="I362" s="71" t="s">
        <v>83</v>
      </c>
      <c r="J362" s="71" t="s">
        <v>84</v>
      </c>
      <c r="K362" s="71" t="s">
        <v>28</v>
      </c>
    </row>
    <row r="363" spans="3:11" ht="52.5" thickBot="1">
      <c r="C363" s="77" t="str">
        <f t="shared" si="5"/>
        <v>OOSB45751</v>
      </c>
      <c r="D363" s="71" t="s">
        <v>94</v>
      </c>
      <c r="E363" s="76">
        <v>45751</v>
      </c>
      <c r="F363" s="73">
        <v>1</v>
      </c>
      <c r="G363" s="73">
        <v>1</v>
      </c>
      <c r="H363" s="74">
        <v>100000</v>
      </c>
      <c r="I363" s="75">
        <v>1.1069</v>
      </c>
      <c r="J363" s="71" t="s">
        <v>95</v>
      </c>
      <c r="K363" s="71" t="s">
        <v>96</v>
      </c>
    </row>
    <row r="364" spans="3:11" ht="65.25" thickBot="1">
      <c r="C364" s="77" t="str">
        <f t="shared" si="5"/>
        <v>OOSB45751</v>
      </c>
      <c r="D364" s="71" t="s">
        <v>94</v>
      </c>
      <c r="E364" s="76">
        <v>45751</v>
      </c>
      <c r="F364" s="73">
        <v>1</v>
      </c>
      <c r="G364" s="73">
        <v>1</v>
      </c>
      <c r="H364" s="74">
        <v>100000</v>
      </c>
      <c r="I364" s="75">
        <v>0.99880000000000002</v>
      </c>
      <c r="J364" s="71" t="s">
        <v>97</v>
      </c>
      <c r="K364" s="71" t="s">
        <v>98</v>
      </c>
    </row>
    <row r="365" spans="3:11" ht="27" thickBot="1">
      <c r="C365" s="77" t="str">
        <f t="shared" si="5"/>
        <v>OOSB45751</v>
      </c>
      <c r="D365" s="71" t="s">
        <v>94</v>
      </c>
      <c r="E365" s="76">
        <v>45751</v>
      </c>
      <c r="F365" s="73">
        <v>1</v>
      </c>
      <c r="G365" s="73">
        <v>1</v>
      </c>
      <c r="H365" s="74">
        <v>100000</v>
      </c>
      <c r="I365" s="75">
        <v>1</v>
      </c>
      <c r="J365" s="71" t="s">
        <v>81</v>
      </c>
      <c r="K365" s="71" t="s">
        <v>89</v>
      </c>
    </row>
    <row r="366" spans="3:11" ht="27" thickBot="1">
      <c r="C366" s="77" t="str">
        <f t="shared" si="5"/>
        <v>OOQB45751</v>
      </c>
      <c r="D366" s="71" t="s">
        <v>99</v>
      </c>
      <c r="E366" s="76">
        <v>45751</v>
      </c>
      <c r="F366" s="73">
        <v>1</v>
      </c>
      <c r="G366" s="73">
        <v>1</v>
      </c>
      <c r="H366" s="74">
        <v>100000</v>
      </c>
      <c r="I366" s="71" t="s">
        <v>83</v>
      </c>
      <c r="J366" s="71" t="s">
        <v>84</v>
      </c>
      <c r="K366" s="71" t="s">
        <v>28</v>
      </c>
    </row>
    <row r="367" spans="3:11" ht="52.5" thickBot="1">
      <c r="C367" s="77" t="str">
        <f t="shared" si="5"/>
        <v>OOQB45751</v>
      </c>
      <c r="D367" s="71" t="s">
        <v>99</v>
      </c>
      <c r="E367" s="76">
        <v>45751</v>
      </c>
      <c r="F367" s="73">
        <v>1</v>
      </c>
      <c r="G367" s="73">
        <v>1</v>
      </c>
      <c r="H367" s="74">
        <v>100000</v>
      </c>
      <c r="I367" s="75">
        <v>1.1820999999999999</v>
      </c>
      <c r="J367" s="71" t="s">
        <v>95</v>
      </c>
      <c r="K367" s="71" t="s">
        <v>96</v>
      </c>
    </row>
    <row r="368" spans="3:11" ht="52.5" thickBot="1">
      <c r="C368" s="77" t="str">
        <f t="shared" si="5"/>
        <v>OOQB45751</v>
      </c>
      <c r="D368" s="71" t="s">
        <v>99</v>
      </c>
      <c r="E368" s="76">
        <v>45751</v>
      </c>
      <c r="F368" s="73">
        <v>1</v>
      </c>
      <c r="G368" s="73">
        <v>1</v>
      </c>
      <c r="H368" s="74">
        <v>100000</v>
      </c>
      <c r="I368" s="75">
        <v>1.0313000000000001</v>
      </c>
      <c r="J368" s="71" t="s">
        <v>100</v>
      </c>
      <c r="K368" s="71" t="s">
        <v>101</v>
      </c>
    </row>
    <row r="369" spans="3:11" ht="27" thickBot="1">
      <c r="C369" s="77" t="str">
        <f t="shared" si="5"/>
        <v>OOQB45751</v>
      </c>
      <c r="D369" s="71" t="s">
        <v>99</v>
      </c>
      <c r="E369" s="76">
        <v>45751</v>
      </c>
      <c r="F369" s="73">
        <v>1</v>
      </c>
      <c r="G369" s="73">
        <v>1</v>
      </c>
      <c r="H369" s="74">
        <v>100000</v>
      </c>
      <c r="I369" s="75">
        <v>1</v>
      </c>
      <c r="J369" s="71" t="s">
        <v>81</v>
      </c>
      <c r="K369" s="71" t="s">
        <v>89</v>
      </c>
    </row>
    <row r="370" spans="3:11" ht="27" thickBot="1">
      <c r="C370" s="77" t="str">
        <f t="shared" si="5"/>
        <v>SOLT45751</v>
      </c>
      <c r="D370" s="71" t="s">
        <v>71</v>
      </c>
      <c r="E370" s="76">
        <v>45751</v>
      </c>
      <c r="F370" s="72">
        <v>6442189.5999999996</v>
      </c>
      <c r="G370" s="73">
        <v>11.93</v>
      </c>
      <c r="H370" s="74">
        <v>540000</v>
      </c>
      <c r="I370" s="71" t="s">
        <v>83</v>
      </c>
      <c r="J370" s="71" t="s">
        <v>84</v>
      </c>
      <c r="K370" s="71" t="s">
        <v>28</v>
      </c>
    </row>
    <row r="371" spans="3:11" ht="39.75" thickBot="1">
      <c r="C371" s="77" t="str">
        <f t="shared" si="5"/>
        <v>SOLT45751</v>
      </c>
      <c r="D371" s="71" t="s">
        <v>71</v>
      </c>
      <c r="E371" s="76">
        <v>45751</v>
      </c>
      <c r="F371" s="72">
        <v>6442189.5999999996</v>
      </c>
      <c r="G371" s="73">
        <v>11.93</v>
      </c>
      <c r="H371" s="74">
        <v>540000</v>
      </c>
      <c r="I371" s="75">
        <v>1.9999</v>
      </c>
      <c r="J371" s="71" t="s">
        <v>102</v>
      </c>
      <c r="K371" s="71" t="s">
        <v>103</v>
      </c>
    </row>
    <row r="372" spans="3:11" ht="27" thickBot="1">
      <c r="C372" s="77" t="str">
        <f t="shared" si="5"/>
        <v>SOLT45751</v>
      </c>
      <c r="D372" s="71" t="s">
        <v>71</v>
      </c>
      <c r="E372" s="76">
        <v>45751</v>
      </c>
      <c r="F372" s="72">
        <v>6442189.5999999996</v>
      </c>
      <c r="G372" s="73">
        <v>11.93</v>
      </c>
      <c r="H372" s="74">
        <v>540000</v>
      </c>
      <c r="I372" s="75">
        <v>0.99990000000000001</v>
      </c>
      <c r="J372" s="71" t="s">
        <v>81</v>
      </c>
      <c r="K372" s="71" t="s">
        <v>89</v>
      </c>
    </row>
    <row r="373" spans="3:11" ht="27" thickBot="1">
      <c r="C373" s="77" t="str">
        <f t="shared" si="5"/>
        <v>SOLZ45751</v>
      </c>
      <c r="D373" s="71" t="s">
        <v>70</v>
      </c>
      <c r="E373" s="76">
        <v>45751</v>
      </c>
      <c r="F373" s="72">
        <v>5045818.74</v>
      </c>
      <c r="G373" s="73">
        <v>14.02</v>
      </c>
      <c r="H373" s="74">
        <v>360000</v>
      </c>
      <c r="I373" s="71" t="s">
        <v>83</v>
      </c>
      <c r="J373" s="71" t="s">
        <v>84</v>
      </c>
      <c r="K373" s="71" t="s">
        <v>28</v>
      </c>
    </row>
    <row r="374" spans="3:11" ht="39.75" thickBot="1">
      <c r="C374" s="77" t="str">
        <f t="shared" si="5"/>
        <v>SOLZ45751</v>
      </c>
      <c r="D374" s="71" t="s">
        <v>70</v>
      </c>
      <c r="E374" s="76">
        <v>45751</v>
      </c>
      <c r="F374" s="72">
        <v>5045818.74</v>
      </c>
      <c r="G374" s="73">
        <v>14.02</v>
      </c>
      <c r="H374" s="74">
        <v>360000</v>
      </c>
      <c r="I374" s="75">
        <v>0.997</v>
      </c>
      <c r="J374" s="71" t="s">
        <v>102</v>
      </c>
      <c r="K374" s="71" t="s">
        <v>103</v>
      </c>
    </row>
    <row r="375" spans="3:11" ht="27" thickBot="1">
      <c r="C375" s="77" t="str">
        <f t="shared" si="5"/>
        <v>SOLZ45751</v>
      </c>
      <c r="D375" s="71" t="s">
        <v>70</v>
      </c>
      <c r="E375" s="76">
        <v>45751</v>
      </c>
      <c r="F375" s="72">
        <v>5045818.74</v>
      </c>
      <c r="G375" s="73">
        <v>14.02</v>
      </c>
      <c r="H375" s="74">
        <v>360000</v>
      </c>
      <c r="I375" s="75">
        <v>1</v>
      </c>
      <c r="J375" s="71" t="s">
        <v>81</v>
      </c>
      <c r="K375" s="71" t="s">
        <v>89</v>
      </c>
    </row>
    <row r="376" spans="3:11" ht="27" thickBot="1">
      <c r="C376" s="77" t="str">
        <f t="shared" si="5"/>
        <v>ZVOL45751</v>
      </c>
      <c r="D376" s="71" t="s">
        <v>104</v>
      </c>
      <c r="E376" s="76">
        <v>45751</v>
      </c>
      <c r="F376" s="72">
        <v>16103076.85</v>
      </c>
      <c r="G376" s="73">
        <v>13.31</v>
      </c>
      <c r="H376" s="74">
        <v>1210000</v>
      </c>
      <c r="I376" s="71" t="s">
        <v>83</v>
      </c>
      <c r="J376" s="71" t="s">
        <v>84</v>
      </c>
      <c r="K376" s="71" t="s">
        <v>28</v>
      </c>
    </row>
    <row r="377" spans="3:11" ht="52.5" thickBot="1">
      <c r="C377" s="77" t="str">
        <f t="shared" si="5"/>
        <v>ZVOL45751</v>
      </c>
      <c r="D377" s="71" t="s">
        <v>104</v>
      </c>
      <c r="E377" s="76">
        <v>45751</v>
      </c>
      <c r="F377" s="72">
        <v>16103076.85</v>
      </c>
      <c r="G377" s="73">
        <v>13.31</v>
      </c>
      <c r="H377" s="74">
        <v>1210000</v>
      </c>
      <c r="I377" s="75">
        <v>-0.1173</v>
      </c>
      <c r="J377" s="71" t="s">
        <v>105</v>
      </c>
      <c r="K377" s="71" t="s">
        <v>106</v>
      </c>
    </row>
    <row r="378" spans="3:11" ht="52.5" thickBot="1">
      <c r="C378" s="77" t="str">
        <f t="shared" si="5"/>
        <v>ZVOL45751</v>
      </c>
      <c r="D378" s="71" t="s">
        <v>104</v>
      </c>
      <c r="E378" s="76">
        <v>45751</v>
      </c>
      <c r="F378" s="72">
        <v>16103076.85</v>
      </c>
      <c r="G378" s="73">
        <v>13.31</v>
      </c>
      <c r="H378" s="74">
        <v>1210000</v>
      </c>
      <c r="I378" s="75">
        <v>-0.33660000000000001</v>
      </c>
      <c r="J378" s="71" t="s">
        <v>107</v>
      </c>
      <c r="K378" s="71" t="s">
        <v>108</v>
      </c>
    </row>
    <row r="379" spans="3:11" ht="52.5" thickBot="1">
      <c r="C379" s="77" t="str">
        <f t="shared" si="5"/>
        <v>ZVOL45751</v>
      </c>
      <c r="D379" s="71" t="s">
        <v>104</v>
      </c>
      <c r="E379" s="76">
        <v>45751</v>
      </c>
      <c r="F379" s="72">
        <v>16103076.85</v>
      </c>
      <c r="G379" s="73">
        <v>13.31</v>
      </c>
      <c r="H379" s="74">
        <v>1210000</v>
      </c>
      <c r="I379" s="75">
        <v>-0.3301</v>
      </c>
      <c r="J379" s="71" t="s">
        <v>109</v>
      </c>
      <c r="K379" s="71" t="s">
        <v>110</v>
      </c>
    </row>
    <row r="380" spans="3:11" ht="52.5" thickBot="1">
      <c r="C380" s="77" t="str">
        <f t="shared" si="5"/>
        <v>ZVOL45751</v>
      </c>
      <c r="D380" s="71" t="s">
        <v>104</v>
      </c>
      <c r="E380" s="76">
        <v>45751</v>
      </c>
      <c r="F380" s="72">
        <v>16103076.85</v>
      </c>
      <c r="G380" s="73">
        <v>13.31</v>
      </c>
      <c r="H380" s="74">
        <v>1210000</v>
      </c>
      <c r="I380" s="75">
        <v>-0.2155</v>
      </c>
      <c r="J380" s="71" t="s">
        <v>111</v>
      </c>
      <c r="K380" s="71" t="s">
        <v>112</v>
      </c>
    </row>
    <row r="381" spans="3:11" ht="27" thickBot="1">
      <c r="C381" s="77" t="str">
        <f t="shared" si="5"/>
        <v>ZVOL45751</v>
      </c>
      <c r="D381" s="71" t="s">
        <v>104</v>
      </c>
      <c r="E381" s="76">
        <v>45751</v>
      </c>
      <c r="F381" s="72">
        <v>16103076.85</v>
      </c>
      <c r="G381" s="73">
        <v>13.31</v>
      </c>
      <c r="H381" s="74">
        <v>1210000</v>
      </c>
      <c r="I381" s="75">
        <v>0.99990000000000001</v>
      </c>
      <c r="J381" s="71" t="s">
        <v>81</v>
      </c>
      <c r="K381" s="71" t="s">
        <v>89</v>
      </c>
    </row>
    <row r="382" spans="3:11" ht="27" thickBot="1">
      <c r="C382" s="77" t="str">
        <f t="shared" si="5"/>
        <v>WHTX45751</v>
      </c>
      <c r="D382" s="71" t="s">
        <v>113</v>
      </c>
      <c r="E382" s="76">
        <v>45751</v>
      </c>
      <c r="F382" s="72">
        <v>1308473.3500000001</v>
      </c>
      <c r="G382" s="73">
        <v>13.08</v>
      </c>
      <c r="H382" s="74">
        <v>100000</v>
      </c>
      <c r="I382" s="71" t="s">
        <v>83</v>
      </c>
      <c r="J382" s="71" t="s">
        <v>84</v>
      </c>
      <c r="K382" s="71" t="s">
        <v>28</v>
      </c>
    </row>
    <row r="383" spans="3:11" ht="52.5" thickBot="1">
      <c r="C383" s="77" t="str">
        <f t="shared" si="5"/>
        <v>WHTX45751</v>
      </c>
      <c r="D383" s="71" t="s">
        <v>113</v>
      </c>
      <c r="E383" s="76">
        <v>45751</v>
      </c>
      <c r="F383" s="72">
        <v>1308473.3500000001</v>
      </c>
      <c r="G383" s="73">
        <v>13.08</v>
      </c>
      <c r="H383" s="74">
        <v>100000</v>
      </c>
      <c r="I383" s="75">
        <v>2.0011999999999999</v>
      </c>
      <c r="J383" s="71" t="s">
        <v>114</v>
      </c>
      <c r="K383" s="71" t="s">
        <v>115</v>
      </c>
    </row>
    <row r="384" spans="3:11" ht="27" thickBot="1">
      <c r="C384" s="77" t="str">
        <f t="shared" si="5"/>
        <v>WHTX45751</v>
      </c>
      <c r="D384" s="71" t="s">
        <v>113</v>
      </c>
      <c r="E384" s="76">
        <v>45751</v>
      </c>
      <c r="F384" s="72">
        <v>1308473.3500000001</v>
      </c>
      <c r="G384" s="73">
        <v>13.08</v>
      </c>
      <c r="H384" s="74">
        <v>100000</v>
      </c>
      <c r="I384" s="75">
        <v>1</v>
      </c>
      <c r="J384" s="71" t="s">
        <v>81</v>
      </c>
      <c r="K384" s="71" t="s">
        <v>89</v>
      </c>
    </row>
    <row r="385" spans="3:11" ht="27" thickBot="1">
      <c r="C385" s="77" t="str">
        <f t="shared" si="5"/>
        <v>CORX45751</v>
      </c>
      <c r="D385" s="71" t="s">
        <v>116</v>
      </c>
      <c r="E385" s="76">
        <v>45751</v>
      </c>
      <c r="F385" s="72">
        <v>1603459.29</v>
      </c>
      <c r="G385" s="73">
        <v>16.03</v>
      </c>
      <c r="H385" s="74">
        <v>100000</v>
      </c>
      <c r="I385" s="71" t="s">
        <v>83</v>
      </c>
      <c r="J385" s="71" t="s">
        <v>84</v>
      </c>
      <c r="K385" s="71" t="s">
        <v>28</v>
      </c>
    </row>
    <row r="386" spans="3:11" ht="39.75" thickBot="1">
      <c r="C386" s="77" t="str">
        <f t="shared" si="5"/>
        <v>CORX45751</v>
      </c>
      <c r="D386" s="71" t="s">
        <v>116</v>
      </c>
      <c r="E386" s="76">
        <v>45751</v>
      </c>
      <c r="F386" s="72">
        <v>1603459.29</v>
      </c>
      <c r="G386" s="73">
        <v>16.03</v>
      </c>
      <c r="H386" s="74">
        <v>100000</v>
      </c>
      <c r="I386" s="75">
        <v>1.9948999999999999</v>
      </c>
      <c r="J386" s="71" t="s">
        <v>117</v>
      </c>
      <c r="K386" s="71" t="s">
        <v>118</v>
      </c>
    </row>
    <row r="387" spans="3:11" ht="27" thickBot="1">
      <c r="C387" s="77" t="str">
        <f t="shared" si="5"/>
        <v>CORX45751</v>
      </c>
      <c r="D387" s="71" t="s">
        <v>116</v>
      </c>
      <c r="E387" s="76">
        <v>45751</v>
      </c>
      <c r="F387" s="72">
        <v>1603459.29</v>
      </c>
      <c r="G387" s="73">
        <v>16.03</v>
      </c>
      <c r="H387" s="74">
        <v>100000</v>
      </c>
      <c r="I387" s="75">
        <v>1</v>
      </c>
      <c r="J387" s="71" t="s">
        <v>81</v>
      </c>
      <c r="K387" s="71" t="s">
        <v>89</v>
      </c>
    </row>
    <row r="388" spans="3:11" ht="39.75" thickBot="1">
      <c r="C388" s="77" t="str">
        <f t="shared" si="5"/>
        <v>SVIX45754</v>
      </c>
      <c r="D388" s="71" t="s">
        <v>77</v>
      </c>
      <c r="E388" s="76">
        <v>45754</v>
      </c>
      <c r="F388" s="72">
        <v>502949744.52999997</v>
      </c>
      <c r="G388" s="73">
        <v>12.56</v>
      </c>
      <c r="H388" s="74">
        <v>40030000</v>
      </c>
      <c r="I388" s="71" t="s">
        <v>121</v>
      </c>
      <c r="J388" s="74">
        <v>13900</v>
      </c>
      <c r="K388" s="72">
        <v>1431700</v>
      </c>
    </row>
    <row r="389" spans="3:11" ht="52.5" thickBot="1">
      <c r="C389" s="77" t="str">
        <f t="shared" si="5"/>
        <v>SVIX45754</v>
      </c>
      <c r="D389" s="71" t="s">
        <v>77</v>
      </c>
      <c r="E389" s="76">
        <v>45754</v>
      </c>
      <c r="F389" s="72">
        <v>502949744.52999997</v>
      </c>
      <c r="G389" s="73">
        <v>12.56</v>
      </c>
      <c r="H389" s="74">
        <v>40030000</v>
      </c>
      <c r="I389" s="71" t="s">
        <v>79</v>
      </c>
      <c r="J389" s="74">
        <v>-19548</v>
      </c>
      <c r="K389" s="72">
        <v>-551449080</v>
      </c>
    </row>
    <row r="390" spans="3:11" ht="52.5" thickBot="1">
      <c r="C390" s="77" t="str">
        <f t="shared" si="5"/>
        <v>SVIX45754</v>
      </c>
      <c r="D390" s="71" t="s">
        <v>77</v>
      </c>
      <c r="E390" s="76">
        <v>45754</v>
      </c>
      <c r="F390" s="72">
        <v>502949744.52999997</v>
      </c>
      <c r="G390" s="73">
        <v>12.56</v>
      </c>
      <c r="H390" s="74">
        <v>40030000</v>
      </c>
      <c r="I390" s="71" t="s">
        <v>80</v>
      </c>
      <c r="J390" s="74">
        <v>-7819</v>
      </c>
      <c r="K390" s="72">
        <v>-259121660</v>
      </c>
    </row>
    <row r="391" spans="3:11" ht="27" thickBot="1">
      <c r="C391" s="77" t="str">
        <f t="shared" si="5"/>
        <v>SVIX45754</v>
      </c>
      <c r="D391" s="71" t="s">
        <v>77</v>
      </c>
      <c r="E391" s="76">
        <v>45754</v>
      </c>
      <c r="F391" s="72">
        <v>502949744.52999997</v>
      </c>
      <c r="G391" s="73">
        <v>12.56</v>
      </c>
      <c r="H391" s="74">
        <v>40030000</v>
      </c>
      <c r="I391" s="71" t="s">
        <v>81</v>
      </c>
      <c r="J391" s="74">
        <v>806493189</v>
      </c>
      <c r="K391" s="72">
        <v>806493188.99000001</v>
      </c>
    </row>
    <row r="392" spans="3:11" ht="52.5" thickBot="1">
      <c r="C392" s="77" t="str">
        <f t="shared" si="5"/>
        <v>UVIX45754</v>
      </c>
      <c r="D392" s="71" t="s">
        <v>82</v>
      </c>
      <c r="E392" s="76">
        <v>45754</v>
      </c>
      <c r="F392" s="72">
        <v>192926184.18000001</v>
      </c>
      <c r="G392" s="73">
        <v>73.709999999999994</v>
      </c>
      <c r="H392" s="74">
        <v>2617473</v>
      </c>
      <c r="I392" s="71" t="s">
        <v>79</v>
      </c>
      <c r="J392" s="74">
        <v>8878</v>
      </c>
      <c r="K392" s="72">
        <v>250448380</v>
      </c>
    </row>
    <row r="393" spans="3:11" ht="52.5" thickBot="1">
      <c r="C393" s="77" t="str">
        <f t="shared" ref="C393:C456" si="6">D393&amp;E393</f>
        <v>UVIX45754</v>
      </c>
      <c r="D393" s="71" t="s">
        <v>82</v>
      </c>
      <c r="E393" s="76">
        <v>45754</v>
      </c>
      <c r="F393" s="72">
        <v>192926184.18000001</v>
      </c>
      <c r="G393" s="73">
        <v>73.709999999999994</v>
      </c>
      <c r="H393" s="74">
        <v>2617473</v>
      </c>
      <c r="I393" s="71" t="s">
        <v>80</v>
      </c>
      <c r="J393" s="74">
        <v>3551</v>
      </c>
      <c r="K393" s="72">
        <v>117680140</v>
      </c>
    </row>
    <row r="394" spans="3:11" ht="27" thickBot="1">
      <c r="C394" s="77" t="str">
        <f t="shared" si="6"/>
        <v>UVIX45754</v>
      </c>
      <c r="D394" s="71" t="s">
        <v>82</v>
      </c>
      <c r="E394" s="76">
        <v>45754</v>
      </c>
      <c r="F394" s="72">
        <v>192926184.18000001</v>
      </c>
      <c r="G394" s="73">
        <v>73.709999999999994</v>
      </c>
      <c r="H394" s="74">
        <v>2617473</v>
      </c>
      <c r="I394" s="71" t="s">
        <v>81</v>
      </c>
      <c r="J394" s="74">
        <v>183994468</v>
      </c>
      <c r="K394" s="72">
        <v>183994467.53</v>
      </c>
    </row>
    <row r="395" spans="3:11" ht="27" thickBot="1">
      <c r="C395" s="77" t="str">
        <f t="shared" si="6"/>
        <v>BITX45754</v>
      </c>
      <c r="D395" s="71" t="s">
        <v>51</v>
      </c>
      <c r="E395" s="76">
        <v>45754</v>
      </c>
      <c r="F395" s="72">
        <v>1713236981.6900001</v>
      </c>
      <c r="G395" s="73">
        <v>31.34</v>
      </c>
      <c r="H395" s="74">
        <v>54660000</v>
      </c>
      <c r="I395" s="71" t="s">
        <v>83</v>
      </c>
      <c r="J395" s="71" t="s">
        <v>84</v>
      </c>
      <c r="K395" s="71" t="s">
        <v>28</v>
      </c>
    </row>
    <row r="396" spans="3:11" ht="39.75" thickBot="1">
      <c r="C396" s="77" t="str">
        <f t="shared" si="6"/>
        <v>BITX45754</v>
      </c>
      <c r="D396" s="71" t="s">
        <v>51</v>
      </c>
      <c r="E396" s="76">
        <v>45754</v>
      </c>
      <c r="F396" s="72">
        <v>1713236981.6900001</v>
      </c>
      <c r="G396" s="73">
        <v>31.34</v>
      </c>
      <c r="H396" s="74">
        <v>54660000</v>
      </c>
      <c r="I396" s="75">
        <v>1.1547000000000001</v>
      </c>
      <c r="J396" s="71" t="s">
        <v>85</v>
      </c>
      <c r="K396" s="71" t="s">
        <v>86</v>
      </c>
    </row>
    <row r="397" spans="3:11" ht="52.5" thickBot="1">
      <c r="C397" s="77" t="str">
        <f t="shared" si="6"/>
        <v>BITX45754</v>
      </c>
      <c r="D397" s="71" t="s">
        <v>51</v>
      </c>
      <c r="E397" s="76">
        <v>45754</v>
      </c>
      <c r="F397" s="72">
        <v>1713236981.6900001</v>
      </c>
      <c r="G397" s="73">
        <v>31.34</v>
      </c>
      <c r="H397" s="74">
        <v>54660000</v>
      </c>
      <c r="I397" s="75">
        <v>0.84530000000000005</v>
      </c>
      <c r="J397" s="71" t="s">
        <v>87</v>
      </c>
      <c r="K397" s="71" t="s">
        <v>88</v>
      </c>
    </row>
    <row r="398" spans="3:11" ht="27" thickBot="1">
      <c r="C398" s="77" t="str">
        <f t="shared" si="6"/>
        <v>BITX45754</v>
      </c>
      <c r="D398" s="71" t="s">
        <v>51</v>
      </c>
      <c r="E398" s="76">
        <v>45754</v>
      </c>
      <c r="F398" s="72">
        <v>1713236981.6900001</v>
      </c>
      <c r="G398" s="73">
        <v>31.34</v>
      </c>
      <c r="H398" s="74">
        <v>54660000</v>
      </c>
      <c r="I398" s="75">
        <v>1</v>
      </c>
      <c r="J398" s="71" t="s">
        <v>81</v>
      </c>
      <c r="K398" s="71" t="s">
        <v>89</v>
      </c>
    </row>
    <row r="399" spans="3:11" ht="27" thickBot="1">
      <c r="C399" s="77" t="str">
        <f t="shared" si="6"/>
        <v>ETHU45754</v>
      </c>
      <c r="D399" s="71" t="s">
        <v>52</v>
      </c>
      <c r="E399" s="76">
        <v>45754</v>
      </c>
      <c r="F399" s="72">
        <v>306147656.06</v>
      </c>
      <c r="G399" s="73">
        <v>1.26</v>
      </c>
      <c r="H399" s="74">
        <v>243860000</v>
      </c>
      <c r="I399" s="71" t="s">
        <v>83</v>
      </c>
      <c r="J399" s="71" t="s">
        <v>84</v>
      </c>
      <c r="K399" s="71" t="s">
        <v>28</v>
      </c>
    </row>
    <row r="400" spans="3:11" ht="52.5" thickBot="1">
      <c r="C400" s="77" t="str">
        <f t="shared" si="6"/>
        <v>ETHU45754</v>
      </c>
      <c r="D400" s="71" t="s">
        <v>52</v>
      </c>
      <c r="E400" s="76">
        <v>45754</v>
      </c>
      <c r="F400" s="72">
        <v>306147656.06</v>
      </c>
      <c r="G400" s="73">
        <v>1.26</v>
      </c>
      <c r="H400" s="74">
        <v>243860000</v>
      </c>
      <c r="I400" s="75">
        <v>1.8708</v>
      </c>
      <c r="J400" s="71" t="s">
        <v>90</v>
      </c>
      <c r="K400" s="71" t="s">
        <v>91</v>
      </c>
    </row>
    <row r="401" spans="3:11" ht="52.5" thickBot="1">
      <c r="C401" s="77" t="str">
        <f t="shared" si="6"/>
        <v>ETHU45754</v>
      </c>
      <c r="D401" s="71" t="s">
        <v>52</v>
      </c>
      <c r="E401" s="76">
        <v>45754</v>
      </c>
      <c r="F401" s="72">
        <v>306147656.06</v>
      </c>
      <c r="G401" s="73">
        <v>1.26</v>
      </c>
      <c r="H401" s="74">
        <v>243860000</v>
      </c>
      <c r="I401" s="75">
        <v>0.12909999999999999</v>
      </c>
      <c r="J401" s="71" t="s">
        <v>92</v>
      </c>
      <c r="K401" s="71" t="s">
        <v>93</v>
      </c>
    </row>
    <row r="402" spans="3:11" ht="27" thickBot="1">
      <c r="C402" s="77" t="str">
        <f t="shared" si="6"/>
        <v>ETHU45754</v>
      </c>
      <c r="D402" s="71" t="s">
        <v>52</v>
      </c>
      <c r="E402" s="76">
        <v>45754</v>
      </c>
      <c r="F402" s="72">
        <v>306147656.06</v>
      </c>
      <c r="G402" s="73">
        <v>1.26</v>
      </c>
      <c r="H402" s="74">
        <v>243860000</v>
      </c>
      <c r="I402" s="75">
        <v>1</v>
      </c>
      <c r="J402" s="71" t="s">
        <v>81</v>
      </c>
      <c r="K402" s="71" t="s">
        <v>89</v>
      </c>
    </row>
    <row r="403" spans="3:11" ht="27" thickBot="1">
      <c r="C403" s="77" t="str">
        <f t="shared" si="6"/>
        <v>OOSB45754</v>
      </c>
      <c r="D403" s="71" t="s">
        <v>94</v>
      </c>
      <c r="E403" s="76">
        <v>45754</v>
      </c>
      <c r="F403" s="73">
        <v>1</v>
      </c>
      <c r="G403" s="73">
        <v>1</v>
      </c>
      <c r="H403" s="74">
        <v>100000</v>
      </c>
      <c r="I403" s="71" t="s">
        <v>83</v>
      </c>
      <c r="J403" s="71" t="s">
        <v>84</v>
      </c>
      <c r="K403" s="71" t="s">
        <v>28</v>
      </c>
    </row>
    <row r="404" spans="3:11" ht="52.5" thickBot="1">
      <c r="C404" s="77" t="str">
        <f t="shared" si="6"/>
        <v>OOSB45754</v>
      </c>
      <c r="D404" s="71" t="s">
        <v>94</v>
      </c>
      <c r="E404" s="76">
        <v>45754</v>
      </c>
      <c r="F404" s="73">
        <v>1</v>
      </c>
      <c r="G404" s="73">
        <v>1</v>
      </c>
      <c r="H404" s="74">
        <v>100000</v>
      </c>
      <c r="I404" s="75">
        <v>1.1193</v>
      </c>
      <c r="J404" s="71" t="s">
        <v>95</v>
      </c>
      <c r="K404" s="71" t="s">
        <v>96</v>
      </c>
    </row>
    <row r="405" spans="3:11" ht="65.25" thickBot="1">
      <c r="C405" s="77" t="str">
        <f t="shared" si="6"/>
        <v>OOSB45754</v>
      </c>
      <c r="D405" s="71" t="s">
        <v>94</v>
      </c>
      <c r="E405" s="76">
        <v>45754</v>
      </c>
      <c r="F405" s="73">
        <v>1</v>
      </c>
      <c r="G405" s="73">
        <v>1</v>
      </c>
      <c r="H405" s="74">
        <v>100000</v>
      </c>
      <c r="I405" s="75">
        <v>1.0860000000000001</v>
      </c>
      <c r="J405" s="71" t="s">
        <v>97</v>
      </c>
      <c r="K405" s="71" t="s">
        <v>98</v>
      </c>
    </row>
    <row r="406" spans="3:11" ht="27" thickBot="1">
      <c r="C406" s="77" t="str">
        <f t="shared" si="6"/>
        <v>OOSB45754</v>
      </c>
      <c r="D406" s="71" t="s">
        <v>94</v>
      </c>
      <c r="E406" s="76">
        <v>45754</v>
      </c>
      <c r="F406" s="73">
        <v>1</v>
      </c>
      <c r="G406" s="73">
        <v>1</v>
      </c>
      <c r="H406" s="74">
        <v>100000</v>
      </c>
      <c r="I406" s="75">
        <v>1</v>
      </c>
      <c r="J406" s="71" t="s">
        <v>81</v>
      </c>
      <c r="K406" s="71" t="s">
        <v>89</v>
      </c>
    </row>
    <row r="407" spans="3:11" ht="27" thickBot="1">
      <c r="C407" s="77" t="str">
        <f t="shared" si="6"/>
        <v>OOQB45754</v>
      </c>
      <c r="D407" s="71" t="s">
        <v>99</v>
      </c>
      <c r="E407" s="76">
        <v>45754</v>
      </c>
      <c r="F407" s="73">
        <v>1</v>
      </c>
      <c r="G407" s="73">
        <v>1</v>
      </c>
      <c r="H407" s="74">
        <v>100000</v>
      </c>
      <c r="I407" s="71" t="s">
        <v>83</v>
      </c>
      <c r="J407" s="71" t="s">
        <v>84</v>
      </c>
      <c r="K407" s="71" t="s">
        <v>28</v>
      </c>
    </row>
    <row r="408" spans="3:11" ht="52.5" thickBot="1">
      <c r="C408" s="77" t="str">
        <f t="shared" si="6"/>
        <v>OOQB45754</v>
      </c>
      <c r="D408" s="71" t="s">
        <v>99</v>
      </c>
      <c r="E408" s="76">
        <v>45754</v>
      </c>
      <c r="F408" s="73">
        <v>1</v>
      </c>
      <c r="G408" s="73">
        <v>1</v>
      </c>
      <c r="H408" s="74">
        <v>100000</v>
      </c>
      <c r="I408" s="75">
        <v>1.1973</v>
      </c>
      <c r="J408" s="71" t="s">
        <v>95</v>
      </c>
      <c r="K408" s="71" t="s">
        <v>96</v>
      </c>
    </row>
    <row r="409" spans="3:11" ht="52.5" thickBot="1">
      <c r="C409" s="77" t="str">
        <f t="shared" si="6"/>
        <v>OOQB45754</v>
      </c>
      <c r="D409" s="71" t="s">
        <v>99</v>
      </c>
      <c r="E409" s="76">
        <v>45754</v>
      </c>
      <c r="F409" s="73">
        <v>1</v>
      </c>
      <c r="G409" s="73">
        <v>1</v>
      </c>
      <c r="H409" s="74">
        <v>100000</v>
      </c>
      <c r="I409" s="75">
        <v>1.1275999999999999</v>
      </c>
      <c r="J409" s="71" t="s">
        <v>100</v>
      </c>
      <c r="K409" s="71" t="s">
        <v>101</v>
      </c>
    </row>
    <row r="410" spans="3:11" ht="27" thickBot="1">
      <c r="C410" s="77" t="str">
        <f t="shared" si="6"/>
        <v>OOQB45754</v>
      </c>
      <c r="D410" s="71" t="s">
        <v>99</v>
      </c>
      <c r="E410" s="76">
        <v>45754</v>
      </c>
      <c r="F410" s="73">
        <v>1</v>
      </c>
      <c r="G410" s="73">
        <v>1</v>
      </c>
      <c r="H410" s="74">
        <v>100000</v>
      </c>
      <c r="I410" s="75">
        <v>1</v>
      </c>
      <c r="J410" s="71" t="s">
        <v>81</v>
      </c>
      <c r="K410" s="71" t="s">
        <v>89</v>
      </c>
    </row>
    <row r="411" spans="3:11" ht="27" thickBot="1">
      <c r="C411" s="77" t="str">
        <f t="shared" si="6"/>
        <v>SOLT45754</v>
      </c>
      <c r="D411" s="71" t="s">
        <v>71</v>
      </c>
      <c r="E411" s="76">
        <v>45754</v>
      </c>
      <c r="F411" s="72">
        <v>4656851</v>
      </c>
      <c r="G411" s="73">
        <v>8.6199999999999992</v>
      </c>
      <c r="H411" s="74">
        <v>540000</v>
      </c>
      <c r="I411" s="71" t="s">
        <v>83</v>
      </c>
      <c r="J411" s="71" t="s">
        <v>84</v>
      </c>
      <c r="K411" s="71" t="s">
        <v>28</v>
      </c>
    </row>
    <row r="412" spans="3:11" ht="39.75" thickBot="1">
      <c r="C412" s="77" t="str">
        <f t="shared" si="6"/>
        <v>SOLT45754</v>
      </c>
      <c r="D412" s="71" t="s">
        <v>71</v>
      </c>
      <c r="E412" s="76">
        <v>45754</v>
      </c>
      <c r="F412" s="72">
        <v>4656851</v>
      </c>
      <c r="G412" s="73">
        <v>8.6199999999999992</v>
      </c>
      <c r="H412" s="74">
        <v>540000</v>
      </c>
      <c r="I412" s="75">
        <v>1.9998</v>
      </c>
      <c r="J412" s="71" t="s">
        <v>102</v>
      </c>
      <c r="K412" s="71" t="s">
        <v>103</v>
      </c>
    </row>
    <row r="413" spans="3:11" ht="27" thickBot="1">
      <c r="C413" s="77" t="str">
        <f t="shared" si="6"/>
        <v>SOLT45754</v>
      </c>
      <c r="D413" s="71" t="s">
        <v>71</v>
      </c>
      <c r="E413" s="76">
        <v>45754</v>
      </c>
      <c r="F413" s="72">
        <v>4656851</v>
      </c>
      <c r="G413" s="73">
        <v>8.6199999999999992</v>
      </c>
      <c r="H413" s="74">
        <v>540000</v>
      </c>
      <c r="I413" s="75">
        <v>0.99990000000000001</v>
      </c>
      <c r="J413" s="71" t="s">
        <v>81</v>
      </c>
      <c r="K413" s="71" t="s">
        <v>89</v>
      </c>
    </row>
    <row r="414" spans="3:11" ht="27" thickBot="1">
      <c r="C414" s="77" t="str">
        <f t="shared" si="6"/>
        <v>SOLZ45754</v>
      </c>
      <c r="D414" s="71" t="s">
        <v>70</v>
      </c>
      <c r="E414" s="76">
        <v>45754</v>
      </c>
      <c r="F414" s="72">
        <v>4348996.01</v>
      </c>
      <c r="G414" s="73">
        <v>12.08</v>
      </c>
      <c r="H414" s="74">
        <v>360000</v>
      </c>
      <c r="I414" s="71" t="s">
        <v>83</v>
      </c>
      <c r="J414" s="71" t="s">
        <v>84</v>
      </c>
      <c r="K414" s="71" t="s">
        <v>28</v>
      </c>
    </row>
    <row r="415" spans="3:11" ht="39.75" thickBot="1">
      <c r="C415" s="77" t="str">
        <f t="shared" si="6"/>
        <v>SOLZ45754</v>
      </c>
      <c r="D415" s="71" t="s">
        <v>70</v>
      </c>
      <c r="E415" s="76">
        <v>45754</v>
      </c>
      <c r="F415" s="72">
        <v>4348996.01</v>
      </c>
      <c r="G415" s="73">
        <v>12.08</v>
      </c>
      <c r="H415" s="74">
        <v>360000</v>
      </c>
      <c r="I415" s="75">
        <v>1</v>
      </c>
      <c r="J415" s="71" t="s">
        <v>102</v>
      </c>
      <c r="K415" s="71" t="s">
        <v>103</v>
      </c>
    </row>
    <row r="416" spans="3:11" ht="27" thickBot="1">
      <c r="C416" s="77" t="str">
        <f t="shared" si="6"/>
        <v>SOLZ45754</v>
      </c>
      <c r="D416" s="71" t="s">
        <v>70</v>
      </c>
      <c r="E416" s="76">
        <v>45754</v>
      </c>
      <c r="F416" s="72">
        <v>4348996.01</v>
      </c>
      <c r="G416" s="73">
        <v>12.08</v>
      </c>
      <c r="H416" s="74">
        <v>360000</v>
      </c>
      <c r="I416" s="75">
        <v>1.0001</v>
      </c>
      <c r="J416" s="71" t="s">
        <v>81</v>
      </c>
      <c r="K416" s="71" t="s">
        <v>89</v>
      </c>
    </row>
    <row r="417" spans="3:11" ht="27" thickBot="1">
      <c r="C417" s="77" t="str">
        <f t="shared" si="6"/>
        <v>ZVOL45754</v>
      </c>
      <c r="D417" s="71" t="s">
        <v>104</v>
      </c>
      <c r="E417" s="76">
        <v>45754</v>
      </c>
      <c r="F417" s="72">
        <v>17149328.16</v>
      </c>
      <c r="G417" s="73">
        <v>13.61</v>
      </c>
      <c r="H417" s="74">
        <v>1260000</v>
      </c>
      <c r="I417" s="71" t="s">
        <v>83</v>
      </c>
      <c r="J417" s="71" t="s">
        <v>84</v>
      </c>
      <c r="K417" s="71" t="s">
        <v>28</v>
      </c>
    </row>
    <row r="418" spans="3:11" ht="52.5" thickBot="1">
      <c r="C418" s="77" t="str">
        <f t="shared" si="6"/>
        <v>ZVOL45754</v>
      </c>
      <c r="D418" s="71" t="s">
        <v>104</v>
      </c>
      <c r="E418" s="76">
        <v>45754</v>
      </c>
      <c r="F418" s="72">
        <v>17149328.16</v>
      </c>
      <c r="G418" s="73">
        <v>13.61</v>
      </c>
      <c r="H418" s="74">
        <v>1260000</v>
      </c>
      <c r="I418" s="75">
        <v>-0.10100000000000001</v>
      </c>
      <c r="J418" s="71" t="s">
        <v>105</v>
      </c>
      <c r="K418" s="71" t="s">
        <v>106</v>
      </c>
    </row>
    <row r="419" spans="3:11" ht="52.5" thickBot="1">
      <c r="C419" s="77" t="str">
        <f t="shared" si="6"/>
        <v>ZVOL45754</v>
      </c>
      <c r="D419" s="71" t="s">
        <v>104</v>
      </c>
      <c r="E419" s="76">
        <v>45754</v>
      </c>
      <c r="F419" s="72">
        <v>17149328.16</v>
      </c>
      <c r="G419" s="73">
        <v>13.61</v>
      </c>
      <c r="H419" s="74">
        <v>1260000</v>
      </c>
      <c r="I419" s="75">
        <v>-0.3357</v>
      </c>
      <c r="J419" s="71" t="s">
        <v>107</v>
      </c>
      <c r="K419" s="71" t="s">
        <v>108</v>
      </c>
    </row>
    <row r="420" spans="3:11" ht="52.5" thickBot="1">
      <c r="C420" s="77" t="str">
        <f t="shared" si="6"/>
        <v>ZVOL45754</v>
      </c>
      <c r="D420" s="71" t="s">
        <v>104</v>
      </c>
      <c r="E420" s="76">
        <v>45754</v>
      </c>
      <c r="F420" s="72">
        <v>17149328.16</v>
      </c>
      <c r="G420" s="73">
        <v>13.61</v>
      </c>
      <c r="H420" s="74">
        <v>1260000</v>
      </c>
      <c r="I420" s="75">
        <v>-0.3301</v>
      </c>
      <c r="J420" s="71" t="s">
        <v>109</v>
      </c>
      <c r="K420" s="71" t="s">
        <v>110</v>
      </c>
    </row>
    <row r="421" spans="3:11" ht="52.5" thickBot="1">
      <c r="C421" s="77" t="str">
        <f t="shared" si="6"/>
        <v>ZVOL45754</v>
      </c>
      <c r="D421" s="71" t="s">
        <v>104</v>
      </c>
      <c r="E421" s="76">
        <v>45754</v>
      </c>
      <c r="F421" s="72">
        <v>17149328.16</v>
      </c>
      <c r="G421" s="73">
        <v>13.61</v>
      </c>
      <c r="H421" s="74">
        <v>1260000</v>
      </c>
      <c r="I421" s="75">
        <v>-0.2326</v>
      </c>
      <c r="J421" s="71" t="s">
        <v>111</v>
      </c>
      <c r="K421" s="71" t="s">
        <v>112</v>
      </c>
    </row>
    <row r="422" spans="3:11" ht="27" thickBot="1">
      <c r="C422" s="77" t="str">
        <f t="shared" si="6"/>
        <v>ZVOL45754</v>
      </c>
      <c r="D422" s="71" t="s">
        <v>104</v>
      </c>
      <c r="E422" s="76">
        <v>45754</v>
      </c>
      <c r="F422" s="72">
        <v>17149328.16</v>
      </c>
      <c r="G422" s="73">
        <v>13.61</v>
      </c>
      <c r="H422" s="74">
        <v>1260000</v>
      </c>
      <c r="I422" s="75">
        <v>0.99990000000000001</v>
      </c>
      <c r="J422" s="71" t="s">
        <v>81</v>
      </c>
      <c r="K422" s="71" t="s">
        <v>89</v>
      </c>
    </row>
    <row r="423" spans="3:11" ht="27" thickBot="1">
      <c r="C423" s="77" t="str">
        <f t="shared" si="6"/>
        <v>WHTX45754</v>
      </c>
      <c r="D423" s="71" t="s">
        <v>113</v>
      </c>
      <c r="E423" s="76">
        <v>45754</v>
      </c>
      <c r="F423" s="72">
        <v>1345643.91</v>
      </c>
      <c r="G423" s="73">
        <v>13.46</v>
      </c>
      <c r="H423" s="74">
        <v>100000</v>
      </c>
      <c r="I423" s="71" t="s">
        <v>83</v>
      </c>
      <c r="J423" s="71" t="s">
        <v>84</v>
      </c>
      <c r="K423" s="71" t="s">
        <v>28</v>
      </c>
    </row>
    <row r="424" spans="3:11" ht="52.5" thickBot="1">
      <c r="C424" s="77" t="str">
        <f t="shared" si="6"/>
        <v>WHTX45754</v>
      </c>
      <c r="D424" s="71" t="s">
        <v>113</v>
      </c>
      <c r="E424" s="76">
        <v>45754</v>
      </c>
      <c r="F424" s="72">
        <v>1345643.91</v>
      </c>
      <c r="G424" s="73">
        <v>13.46</v>
      </c>
      <c r="H424" s="74">
        <v>100000</v>
      </c>
      <c r="I424" s="75">
        <v>1.5948</v>
      </c>
      <c r="J424" s="71" t="s">
        <v>114</v>
      </c>
      <c r="K424" s="71" t="s">
        <v>115</v>
      </c>
    </row>
    <row r="425" spans="3:11" ht="52.5" thickBot="1">
      <c r="C425" s="77" t="str">
        <f t="shared" si="6"/>
        <v>WHTX45754</v>
      </c>
      <c r="D425" s="71" t="s">
        <v>113</v>
      </c>
      <c r="E425" s="76">
        <v>45754</v>
      </c>
      <c r="F425" s="72">
        <v>1345643.91</v>
      </c>
      <c r="G425" s="73">
        <v>13.46</v>
      </c>
      <c r="H425" s="74">
        <v>100000</v>
      </c>
      <c r="I425" s="75">
        <v>0.40910000000000002</v>
      </c>
      <c r="J425" s="71" t="s">
        <v>122</v>
      </c>
      <c r="K425" s="71" t="s">
        <v>123</v>
      </c>
    </row>
    <row r="426" spans="3:11" ht="27" thickBot="1">
      <c r="C426" s="77" t="str">
        <f t="shared" si="6"/>
        <v>WHTX45754</v>
      </c>
      <c r="D426" s="71" t="s">
        <v>113</v>
      </c>
      <c r="E426" s="76">
        <v>45754</v>
      </c>
      <c r="F426" s="72">
        <v>1345643.91</v>
      </c>
      <c r="G426" s="73">
        <v>13.46</v>
      </c>
      <c r="H426" s="74">
        <v>100000</v>
      </c>
      <c r="I426" s="75">
        <v>0.99970000000000003</v>
      </c>
      <c r="J426" s="71" t="s">
        <v>81</v>
      </c>
      <c r="K426" s="71" t="s">
        <v>89</v>
      </c>
    </row>
    <row r="427" spans="3:11" ht="27" thickBot="1">
      <c r="C427" s="77" t="str">
        <f t="shared" si="6"/>
        <v>CORX45754</v>
      </c>
      <c r="D427" s="71" t="s">
        <v>116</v>
      </c>
      <c r="E427" s="76">
        <v>45754</v>
      </c>
      <c r="F427" s="72">
        <v>1633075.03</v>
      </c>
      <c r="G427" s="73">
        <v>16.329999999999998</v>
      </c>
      <c r="H427" s="74">
        <v>100000</v>
      </c>
      <c r="I427" s="71" t="s">
        <v>83</v>
      </c>
      <c r="J427" s="71" t="s">
        <v>84</v>
      </c>
      <c r="K427" s="71" t="s">
        <v>28</v>
      </c>
    </row>
    <row r="428" spans="3:11" ht="39.75" thickBot="1">
      <c r="C428" s="77" t="str">
        <f t="shared" si="6"/>
        <v>CORX45754</v>
      </c>
      <c r="D428" s="71" t="s">
        <v>116</v>
      </c>
      <c r="E428" s="76">
        <v>45754</v>
      </c>
      <c r="F428" s="72">
        <v>1633075.03</v>
      </c>
      <c r="G428" s="73">
        <v>16.329999999999998</v>
      </c>
      <c r="H428" s="74">
        <v>100000</v>
      </c>
      <c r="I428" s="75">
        <v>1.5928</v>
      </c>
      <c r="J428" s="71" t="s">
        <v>117</v>
      </c>
      <c r="K428" s="71" t="s">
        <v>118</v>
      </c>
    </row>
    <row r="429" spans="3:11" ht="39.75" thickBot="1">
      <c r="C429" s="77" t="str">
        <f t="shared" si="6"/>
        <v>CORX45754</v>
      </c>
      <c r="D429" s="71" t="s">
        <v>116</v>
      </c>
      <c r="E429" s="76">
        <v>45754</v>
      </c>
      <c r="F429" s="72">
        <v>1633075.03</v>
      </c>
      <c r="G429" s="73">
        <v>16.329999999999998</v>
      </c>
      <c r="H429" s="74">
        <v>100000</v>
      </c>
      <c r="I429" s="75">
        <v>0.40360000000000001</v>
      </c>
      <c r="J429" s="71" t="s">
        <v>124</v>
      </c>
      <c r="K429" s="71" t="s">
        <v>125</v>
      </c>
    </row>
    <row r="430" spans="3:11" ht="27" thickBot="1">
      <c r="C430" s="77" t="str">
        <f t="shared" si="6"/>
        <v>CORX45754</v>
      </c>
      <c r="D430" s="71" t="s">
        <v>116</v>
      </c>
      <c r="E430" s="76">
        <v>45754</v>
      </c>
      <c r="F430" s="72">
        <v>1633075.03</v>
      </c>
      <c r="G430" s="73">
        <v>16.329999999999998</v>
      </c>
      <c r="H430" s="74">
        <v>100000</v>
      </c>
      <c r="I430" s="75">
        <v>0.99980000000000002</v>
      </c>
      <c r="J430" s="71" t="s">
        <v>81</v>
      </c>
      <c r="K430" s="71" t="s">
        <v>89</v>
      </c>
    </row>
    <row r="431" spans="3:11" ht="39.75" thickBot="1">
      <c r="C431" s="77" t="str">
        <f t="shared" si="6"/>
        <v>SVIX45755</v>
      </c>
      <c r="D431" s="71" t="s">
        <v>77</v>
      </c>
      <c r="E431" s="76">
        <v>45755</v>
      </c>
      <c r="F431" s="72">
        <v>680673765.79999995</v>
      </c>
      <c r="G431" s="73">
        <v>10.56</v>
      </c>
      <c r="H431" s="74">
        <v>64480000</v>
      </c>
      <c r="I431" s="71" t="s">
        <v>121</v>
      </c>
      <c r="J431" s="74">
        <v>13900</v>
      </c>
      <c r="K431" s="72">
        <v>2224000</v>
      </c>
    </row>
    <row r="432" spans="3:11" ht="52.5" thickBot="1">
      <c r="C432" s="77" t="str">
        <f t="shared" si="6"/>
        <v>SVIX45755</v>
      </c>
      <c r="D432" s="71" t="s">
        <v>77</v>
      </c>
      <c r="E432" s="76">
        <v>45755</v>
      </c>
      <c r="F432" s="72">
        <v>680673765.79999995</v>
      </c>
      <c r="G432" s="73">
        <v>10.56</v>
      </c>
      <c r="H432" s="74">
        <v>64480000</v>
      </c>
      <c r="I432" s="71" t="s">
        <v>79</v>
      </c>
      <c r="J432" s="74">
        <v>-14963</v>
      </c>
      <c r="K432" s="72">
        <v>-480611560</v>
      </c>
    </row>
    <row r="433" spans="3:11" ht="52.5" thickBot="1">
      <c r="C433" s="77" t="str">
        <f t="shared" si="6"/>
        <v>SVIX45755</v>
      </c>
      <c r="D433" s="71" t="s">
        <v>77</v>
      </c>
      <c r="E433" s="76">
        <v>45755</v>
      </c>
      <c r="F433" s="72">
        <v>680673765.79999995</v>
      </c>
      <c r="G433" s="73">
        <v>10.56</v>
      </c>
      <c r="H433" s="74">
        <v>64480000</v>
      </c>
      <c r="I433" s="71" t="s">
        <v>80</v>
      </c>
      <c r="J433" s="74">
        <v>-4676</v>
      </c>
      <c r="K433" s="72">
        <v>-185824240</v>
      </c>
    </row>
    <row r="434" spans="3:11" ht="27" thickBot="1">
      <c r="C434" s="77" t="str">
        <f t="shared" si="6"/>
        <v>SVIX45755</v>
      </c>
      <c r="D434" s="71" t="s">
        <v>77</v>
      </c>
      <c r="E434" s="76">
        <v>45755</v>
      </c>
      <c r="F434" s="72">
        <v>680673765.79999995</v>
      </c>
      <c r="G434" s="73">
        <v>10.56</v>
      </c>
      <c r="H434" s="74">
        <v>64480000</v>
      </c>
      <c r="I434" s="71" t="s">
        <v>81</v>
      </c>
      <c r="J434" s="74">
        <v>665527583</v>
      </c>
      <c r="K434" s="72">
        <v>665527582.89999998</v>
      </c>
    </row>
    <row r="435" spans="3:11" ht="52.5" thickBot="1">
      <c r="C435" s="77" t="str">
        <f t="shared" si="6"/>
        <v>UVIX45755</v>
      </c>
      <c r="D435" s="71" t="s">
        <v>82</v>
      </c>
      <c r="E435" s="76">
        <v>45755</v>
      </c>
      <c r="F435" s="72">
        <v>242154720.84</v>
      </c>
      <c r="G435" s="73">
        <v>96.96</v>
      </c>
      <c r="H435" s="74">
        <v>2497473</v>
      </c>
      <c r="I435" s="71" t="s">
        <v>79</v>
      </c>
      <c r="J435" s="74">
        <v>10699</v>
      </c>
      <c r="K435" s="72">
        <v>343651880</v>
      </c>
    </row>
    <row r="436" spans="3:11" ht="52.5" thickBot="1">
      <c r="C436" s="77" t="str">
        <f t="shared" si="6"/>
        <v>UVIX45755</v>
      </c>
      <c r="D436" s="71" t="s">
        <v>82</v>
      </c>
      <c r="E436" s="76">
        <v>45755</v>
      </c>
      <c r="F436" s="72">
        <v>242154720.84</v>
      </c>
      <c r="G436" s="73">
        <v>96.96</v>
      </c>
      <c r="H436" s="74">
        <v>2497473</v>
      </c>
      <c r="I436" s="71" t="s">
        <v>80</v>
      </c>
      <c r="J436" s="74">
        <v>3344</v>
      </c>
      <c r="K436" s="72">
        <v>132890560</v>
      </c>
    </row>
    <row r="437" spans="3:11" ht="27" thickBot="1">
      <c r="C437" s="77" t="str">
        <f t="shared" si="6"/>
        <v>UVIX45755</v>
      </c>
      <c r="D437" s="71" t="s">
        <v>82</v>
      </c>
      <c r="E437" s="76">
        <v>45755</v>
      </c>
      <c r="F437" s="72">
        <v>242154720.84</v>
      </c>
      <c r="G437" s="73">
        <v>96.96</v>
      </c>
      <c r="H437" s="74">
        <v>2497473</v>
      </c>
      <c r="I437" s="71" t="s">
        <v>81</v>
      </c>
      <c r="J437" s="74">
        <v>238479851</v>
      </c>
      <c r="K437" s="72">
        <v>238479851.40000001</v>
      </c>
    </row>
    <row r="438" spans="3:11" ht="27" thickBot="1">
      <c r="C438" s="77" t="str">
        <f t="shared" si="6"/>
        <v>BITX45755</v>
      </c>
      <c r="D438" s="71" t="s">
        <v>51</v>
      </c>
      <c r="E438" s="76">
        <v>45755</v>
      </c>
      <c r="F438" s="72">
        <v>1660720263.1400001</v>
      </c>
      <c r="G438" s="73">
        <v>30.2</v>
      </c>
      <c r="H438" s="74">
        <v>54990000</v>
      </c>
      <c r="I438" s="71" t="s">
        <v>83</v>
      </c>
      <c r="J438" s="71" t="s">
        <v>84</v>
      </c>
      <c r="K438" s="71" t="s">
        <v>28</v>
      </c>
    </row>
    <row r="439" spans="3:11" ht="39.75" thickBot="1">
      <c r="C439" s="77" t="str">
        <f t="shared" si="6"/>
        <v>BITX45755</v>
      </c>
      <c r="D439" s="71" t="s">
        <v>51</v>
      </c>
      <c r="E439" s="76">
        <v>45755</v>
      </c>
      <c r="F439" s="72">
        <v>1660720263.1400001</v>
      </c>
      <c r="G439" s="73">
        <v>30.2</v>
      </c>
      <c r="H439" s="74">
        <v>54990000</v>
      </c>
      <c r="I439" s="75">
        <v>1.0483</v>
      </c>
      <c r="J439" s="71" t="s">
        <v>85</v>
      </c>
      <c r="K439" s="71" t="s">
        <v>86</v>
      </c>
    </row>
    <row r="440" spans="3:11" ht="52.5" thickBot="1">
      <c r="C440" s="77" t="str">
        <f t="shared" si="6"/>
        <v>BITX45755</v>
      </c>
      <c r="D440" s="71" t="s">
        <v>51</v>
      </c>
      <c r="E440" s="76">
        <v>45755</v>
      </c>
      <c r="F440" s="72">
        <v>1660720263.1400001</v>
      </c>
      <c r="G440" s="73">
        <v>30.2</v>
      </c>
      <c r="H440" s="74">
        <v>54990000</v>
      </c>
      <c r="I440" s="75">
        <v>0.95150000000000001</v>
      </c>
      <c r="J440" s="71" t="s">
        <v>87</v>
      </c>
      <c r="K440" s="71" t="s">
        <v>88</v>
      </c>
    </row>
    <row r="441" spans="3:11" ht="27" thickBot="1">
      <c r="C441" s="77" t="str">
        <f t="shared" si="6"/>
        <v>BITX45755</v>
      </c>
      <c r="D441" s="71" t="s">
        <v>51</v>
      </c>
      <c r="E441" s="76">
        <v>45755</v>
      </c>
      <c r="F441" s="72">
        <v>1660720263.1400001</v>
      </c>
      <c r="G441" s="73">
        <v>30.2</v>
      </c>
      <c r="H441" s="74">
        <v>54990000</v>
      </c>
      <c r="I441" s="75">
        <v>1</v>
      </c>
      <c r="J441" s="71" t="s">
        <v>81</v>
      </c>
      <c r="K441" s="71" t="s">
        <v>89</v>
      </c>
    </row>
    <row r="442" spans="3:11" ht="27" thickBot="1">
      <c r="C442" s="77" t="str">
        <f t="shared" si="6"/>
        <v>ETHU45755</v>
      </c>
      <c r="D442" s="71" t="s">
        <v>52</v>
      </c>
      <c r="E442" s="76">
        <v>45755</v>
      </c>
      <c r="F442" s="72">
        <v>286326412.00999999</v>
      </c>
      <c r="G442" s="73">
        <v>1.1200000000000001</v>
      </c>
      <c r="H442" s="74">
        <v>255460000</v>
      </c>
      <c r="I442" s="71" t="s">
        <v>83</v>
      </c>
      <c r="J442" s="71" t="s">
        <v>84</v>
      </c>
      <c r="K442" s="71" t="s">
        <v>28</v>
      </c>
    </row>
    <row r="443" spans="3:11" ht="52.5" thickBot="1">
      <c r="C443" s="77" t="str">
        <f t="shared" si="6"/>
        <v>ETHU45755</v>
      </c>
      <c r="D443" s="71" t="s">
        <v>52</v>
      </c>
      <c r="E443" s="76">
        <v>45755</v>
      </c>
      <c r="F443" s="72">
        <v>286326412.00999999</v>
      </c>
      <c r="G443" s="73">
        <v>1.1200000000000001</v>
      </c>
      <c r="H443" s="74">
        <v>255460000</v>
      </c>
      <c r="I443" s="75">
        <v>1.9255</v>
      </c>
      <c r="J443" s="71" t="s">
        <v>90</v>
      </c>
      <c r="K443" s="71" t="s">
        <v>91</v>
      </c>
    </row>
    <row r="444" spans="3:11" ht="52.5" thickBot="1">
      <c r="C444" s="77" t="str">
        <f t="shared" si="6"/>
        <v>ETHU45755</v>
      </c>
      <c r="D444" s="71" t="s">
        <v>52</v>
      </c>
      <c r="E444" s="76">
        <v>45755</v>
      </c>
      <c r="F444" s="72">
        <v>286326412.00999999</v>
      </c>
      <c r="G444" s="73">
        <v>1.1200000000000001</v>
      </c>
      <c r="H444" s="74">
        <v>255460000</v>
      </c>
      <c r="I444" s="75">
        <v>7.4300000000000005E-2</v>
      </c>
      <c r="J444" s="71" t="s">
        <v>92</v>
      </c>
      <c r="K444" s="71" t="s">
        <v>93</v>
      </c>
    </row>
    <row r="445" spans="3:11" ht="27" thickBot="1">
      <c r="C445" s="77" t="str">
        <f t="shared" si="6"/>
        <v>ETHU45755</v>
      </c>
      <c r="D445" s="71" t="s">
        <v>52</v>
      </c>
      <c r="E445" s="76">
        <v>45755</v>
      </c>
      <c r="F445" s="72">
        <v>286326412.00999999</v>
      </c>
      <c r="G445" s="73">
        <v>1.1200000000000001</v>
      </c>
      <c r="H445" s="74">
        <v>255460000</v>
      </c>
      <c r="I445" s="75">
        <v>0.05</v>
      </c>
      <c r="J445" s="71" t="s">
        <v>81</v>
      </c>
      <c r="K445" s="71" t="s">
        <v>89</v>
      </c>
    </row>
    <row r="446" spans="3:11" ht="27" thickBot="1">
      <c r="C446" s="77" t="str">
        <f t="shared" si="6"/>
        <v>OOSB45755</v>
      </c>
      <c r="D446" s="71" t="s">
        <v>94</v>
      </c>
      <c r="E446" s="76">
        <v>45755</v>
      </c>
      <c r="F446" s="73">
        <v>1</v>
      </c>
      <c r="G446" s="73">
        <v>1</v>
      </c>
      <c r="H446" s="74">
        <v>100000</v>
      </c>
      <c r="I446" s="71" t="s">
        <v>83</v>
      </c>
      <c r="J446" s="71" t="s">
        <v>84</v>
      </c>
      <c r="K446" s="71" t="s">
        <v>28</v>
      </c>
    </row>
    <row r="447" spans="3:11" ht="52.5" thickBot="1">
      <c r="C447" s="77" t="str">
        <f t="shared" si="6"/>
        <v>OOSB45755</v>
      </c>
      <c r="D447" s="71" t="s">
        <v>94</v>
      </c>
      <c r="E447" s="76">
        <v>45755</v>
      </c>
      <c r="F447" s="73">
        <v>1</v>
      </c>
      <c r="G447" s="73">
        <v>1</v>
      </c>
      <c r="H447" s="74">
        <v>100000</v>
      </c>
      <c r="I447" s="75">
        <v>1.1328</v>
      </c>
      <c r="J447" s="71" t="s">
        <v>95</v>
      </c>
      <c r="K447" s="71" t="s">
        <v>96</v>
      </c>
    </row>
    <row r="448" spans="3:11" ht="65.25" thickBot="1">
      <c r="C448" s="77" t="str">
        <f t="shared" si="6"/>
        <v>OOSB45755</v>
      </c>
      <c r="D448" s="71" t="s">
        <v>94</v>
      </c>
      <c r="E448" s="76">
        <v>45755</v>
      </c>
      <c r="F448" s="73">
        <v>1</v>
      </c>
      <c r="G448" s="73">
        <v>1</v>
      </c>
      <c r="H448" s="74">
        <v>100000</v>
      </c>
      <c r="I448" s="75">
        <v>1.1105</v>
      </c>
      <c r="J448" s="71" t="s">
        <v>97</v>
      </c>
      <c r="K448" s="71" t="s">
        <v>98</v>
      </c>
    </row>
    <row r="449" spans="3:11" ht="27" thickBot="1">
      <c r="C449" s="77" t="str">
        <f t="shared" si="6"/>
        <v>OOSB45755</v>
      </c>
      <c r="D449" s="71" t="s">
        <v>94</v>
      </c>
      <c r="E449" s="76">
        <v>45755</v>
      </c>
      <c r="F449" s="73">
        <v>1</v>
      </c>
      <c r="G449" s="73">
        <v>1</v>
      </c>
      <c r="H449" s="74">
        <v>100000</v>
      </c>
      <c r="I449" s="75">
        <v>1</v>
      </c>
      <c r="J449" s="71" t="s">
        <v>81</v>
      </c>
      <c r="K449" s="71" t="s">
        <v>89</v>
      </c>
    </row>
    <row r="450" spans="3:11" ht="27" thickBot="1">
      <c r="C450" s="77" t="str">
        <f t="shared" si="6"/>
        <v>OOQB45755</v>
      </c>
      <c r="D450" s="71" t="s">
        <v>99</v>
      </c>
      <c r="E450" s="76">
        <v>45755</v>
      </c>
      <c r="F450" s="73">
        <v>1</v>
      </c>
      <c r="G450" s="73">
        <v>1</v>
      </c>
      <c r="H450" s="74">
        <v>100000</v>
      </c>
      <c r="I450" s="71" t="s">
        <v>83</v>
      </c>
      <c r="J450" s="71" t="s">
        <v>84</v>
      </c>
      <c r="K450" s="71" t="s">
        <v>28</v>
      </c>
    </row>
    <row r="451" spans="3:11" ht="52.5" thickBot="1">
      <c r="C451" s="77" t="str">
        <f t="shared" si="6"/>
        <v>OOQB45755</v>
      </c>
      <c r="D451" s="71" t="s">
        <v>99</v>
      </c>
      <c r="E451" s="76">
        <v>45755</v>
      </c>
      <c r="F451" s="73">
        <v>1</v>
      </c>
      <c r="G451" s="73">
        <v>1</v>
      </c>
      <c r="H451" s="74">
        <v>100000</v>
      </c>
      <c r="I451" s="75">
        <v>0.99560000000000004</v>
      </c>
      <c r="J451" s="71" t="s">
        <v>95</v>
      </c>
      <c r="K451" s="71" t="s">
        <v>96</v>
      </c>
    </row>
    <row r="452" spans="3:11" ht="52.5" thickBot="1">
      <c r="C452" s="77" t="str">
        <f t="shared" si="6"/>
        <v>OOQB45755</v>
      </c>
      <c r="D452" s="71" t="s">
        <v>99</v>
      </c>
      <c r="E452" s="76">
        <v>45755</v>
      </c>
      <c r="F452" s="73">
        <v>1</v>
      </c>
      <c r="G452" s="73">
        <v>1</v>
      </c>
      <c r="H452" s="74">
        <v>100000</v>
      </c>
      <c r="I452" s="75">
        <v>1.0019</v>
      </c>
      <c r="J452" s="71" t="s">
        <v>100</v>
      </c>
      <c r="K452" s="71" t="s">
        <v>101</v>
      </c>
    </row>
    <row r="453" spans="3:11" ht="27" thickBot="1">
      <c r="C453" s="77" t="str">
        <f t="shared" si="6"/>
        <v>OOQB45755</v>
      </c>
      <c r="D453" s="71" t="s">
        <v>99</v>
      </c>
      <c r="E453" s="76">
        <v>45755</v>
      </c>
      <c r="F453" s="73">
        <v>1</v>
      </c>
      <c r="G453" s="73">
        <v>1</v>
      </c>
      <c r="H453" s="74">
        <v>100000</v>
      </c>
      <c r="I453" s="75">
        <v>1</v>
      </c>
      <c r="J453" s="71" t="s">
        <v>81</v>
      </c>
      <c r="K453" s="71" t="s">
        <v>89</v>
      </c>
    </row>
    <row r="454" spans="3:11" ht="27" thickBot="1">
      <c r="C454" s="77" t="str">
        <f t="shared" si="6"/>
        <v>SOLT45755</v>
      </c>
      <c r="D454" s="71" t="s">
        <v>71</v>
      </c>
      <c r="E454" s="76">
        <v>45755</v>
      </c>
      <c r="F454" s="72">
        <v>4742987.2699999996</v>
      </c>
      <c r="G454" s="73">
        <v>8.32</v>
      </c>
      <c r="H454" s="74">
        <v>570000</v>
      </c>
      <c r="I454" s="71" t="s">
        <v>83</v>
      </c>
      <c r="J454" s="71" t="s">
        <v>84</v>
      </c>
      <c r="K454" s="71" t="s">
        <v>28</v>
      </c>
    </row>
    <row r="455" spans="3:11" ht="39.75" thickBot="1">
      <c r="C455" s="77" t="str">
        <f t="shared" si="6"/>
        <v>SOLT45755</v>
      </c>
      <c r="D455" s="71" t="s">
        <v>71</v>
      </c>
      <c r="E455" s="76">
        <v>45755</v>
      </c>
      <c r="F455" s="72">
        <v>4742987.2699999996</v>
      </c>
      <c r="G455" s="73">
        <v>8.32</v>
      </c>
      <c r="H455" s="74">
        <v>570000</v>
      </c>
      <c r="I455" s="75">
        <v>2.0034000000000001</v>
      </c>
      <c r="J455" s="71" t="s">
        <v>102</v>
      </c>
      <c r="K455" s="71" t="s">
        <v>103</v>
      </c>
    </row>
    <row r="456" spans="3:11" ht="27" thickBot="1">
      <c r="C456" s="77" t="str">
        <f t="shared" si="6"/>
        <v>SOLT45755</v>
      </c>
      <c r="D456" s="71" t="s">
        <v>71</v>
      </c>
      <c r="E456" s="76">
        <v>45755</v>
      </c>
      <c r="F456" s="72">
        <v>4742987.2699999996</v>
      </c>
      <c r="G456" s="73">
        <v>8.32</v>
      </c>
      <c r="H456" s="74">
        <v>570000</v>
      </c>
      <c r="I456" s="75">
        <v>0.99990000000000001</v>
      </c>
      <c r="J456" s="71" t="s">
        <v>81</v>
      </c>
      <c r="K456" s="71" t="s">
        <v>89</v>
      </c>
    </row>
    <row r="457" spans="3:11" ht="27" thickBot="1">
      <c r="C457" s="77" t="str">
        <f t="shared" ref="C457:C520" si="7">D457&amp;E457</f>
        <v>SOLZ45755</v>
      </c>
      <c r="D457" s="71" t="s">
        <v>70</v>
      </c>
      <c r="E457" s="76">
        <v>45755</v>
      </c>
      <c r="F457" s="72">
        <v>3323500.83</v>
      </c>
      <c r="G457" s="73">
        <v>11.87</v>
      </c>
      <c r="H457" s="74">
        <v>280000</v>
      </c>
      <c r="I457" s="71" t="s">
        <v>83</v>
      </c>
      <c r="J457" s="71" t="s">
        <v>84</v>
      </c>
      <c r="K457" s="71" t="s">
        <v>28</v>
      </c>
    </row>
    <row r="458" spans="3:11" ht="39.75" thickBot="1">
      <c r="C458" s="77" t="str">
        <f t="shared" si="7"/>
        <v>SOLZ45755</v>
      </c>
      <c r="D458" s="71" t="s">
        <v>70</v>
      </c>
      <c r="E458" s="76">
        <v>45755</v>
      </c>
      <c r="F458" s="72">
        <v>3323500.83</v>
      </c>
      <c r="G458" s="73">
        <v>11.87</v>
      </c>
      <c r="H458" s="74">
        <v>280000</v>
      </c>
      <c r="I458" s="75">
        <v>0.99990000000000001</v>
      </c>
      <c r="J458" s="71" t="s">
        <v>102</v>
      </c>
      <c r="K458" s="71" t="s">
        <v>103</v>
      </c>
    </row>
    <row r="459" spans="3:11" ht="27" thickBot="1">
      <c r="C459" s="77" t="str">
        <f t="shared" si="7"/>
        <v>SOLZ45755</v>
      </c>
      <c r="D459" s="71" t="s">
        <v>70</v>
      </c>
      <c r="E459" s="76">
        <v>45755</v>
      </c>
      <c r="F459" s="72">
        <v>3323500.83</v>
      </c>
      <c r="G459" s="73">
        <v>11.87</v>
      </c>
      <c r="H459" s="74">
        <v>280000</v>
      </c>
      <c r="I459" s="75">
        <v>1.0001</v>
      </c>
      <c r="J459" s="71" t="s">
        <v>81</v>
      </c>
      <c r="K459" s="71" t="s">
        <v>89</v>
      </c>
    </row>
    <row r="460" spans="3:11" ht="27" thickBot="1">
      <c r="C460" s="77" t="str">
        <f t="shared" si="7"/>
        <v>ZVOL45755</v>
      </c>
      <c r="D460" s="71" t="s">
        <v>104</v>
      </c>
      <c r="E460" s="76">
        <v>45755</v>
      </c>
      <c r="F460" s="72">
        <v>16755711.390000001</v>
      </c>
      <c r="G460" s="73">
        <v>13.09</v>
      </c>
      <c r="H460" s="74">
        <v>1280000</v>
      </c>
      <c r="I460" s="71" t="s">
        <v>83</v>
      </c>
      <c r="J460" s="71" t="s">
        <v>84</v>
      </c>
      <c r="K460" s="71" t="s">
        <v>28</v>
      </c>
    </row>
    <row r="461" spans="3:11" ht="52.5" thickBot="1">
      <c r="C461" s="77" t="str">
        <f t="shared" si="7"/>
        <v>ZVOL45755</v>
      </c>
      <c r="D461" s="71" t="s">
        <v>104</v>
      </c>
      <c r="E461" s="76">
        <v>45755</v>
      </c>
      <c r="F461" s="72">
        <v>16755711.390000001</v>
      </c>
      <c r="G461" s="73">
        <v>13.09</v>
      </c>
      <c r="H461" s="74">
        <v>1280000</v>
      </c>
      <c r="I461" s="75">
        <v>-8.5900000000000004E-2</v>
      </c>
      <c r="J461" s="71" t="s">
        <v>105</v>
      </c>
      <c r="K461" s="71" t="s">
        <v>106</v>
      </c>
    </row>
    <row r="462" spans="3:11" ht="52.5" thickBot="1">
      <c r="C462" s="77" t="str">
        <f t="shared" si="7"/>
        <v>ZVOL45755</v>
      </c>
      <c r="D462" s="71" t="s">
        <v>104</v>
      </c>
      <c r="E462" s="76">
        <v>45755</v>
      </c>
      <c r="F462" s="72">
        <v>16755711.390000001</v>
      </c>
      <c r="G462" s="73">
        <v>13.09</v>
      </c>
      <c r="H462" s="74">
        <v>1280000</v>
      </c>
      <c r="I462" s="75">
        <v>-0.3387</v>
      </c>
      <c r="J462" s="71" t="s">
        <v>107</v>
      </c>
      <c r="K462" s="71" t="s">
        <v>108</v>
      </c>
    </row>
    <row r="463" spans="3:11" ht="52.5" thickBot="1">
      <c r="C463" s="77" t="str">
        <f t="shared" si="7"/>
        <v>ZVOL45755</v>
      </c>
      <c r="D463" s="71" t="s">
        <v>104</v>
      </c>
      <c r="E463" s="76">
        <v>45755</v>
      </c>
      <c r="F463" s="72">
        <v>16755711.390000001</v>
      </c>
      <c r="G463" s="73">
        <v>13.09</v>
      </c>
      <c r="H463" s="74">
        <v>1280000</v>
      </c>
      <c r="I463" s="75">
        <v>-0.32879999999999998</v>
      </c>
      <c r="J463" s="71" t="s">
        <v>109</v>
      </c>
      <c r="K463" s="71" t="s">
        <v>110</v>
      </c>
    </row>
    <row r="464" spans="3:11" ht="52.5" thickBot="1">
      <c r="C464" s="77" t="str">
        <f t="shared" si="7"/>
        <v>ZVOL45755</v>
      </c>
      <c r="D464" s="71" t="s">
        <v>104</v>
      </c>
      <c r="E464" s="76">
        <v>45755</v>
      </c>
      <c r="F464" s="72">
        <v>16755711.390000001</v>
      </c>
      <c r="G464" s="73">
        <v>13.09</v>
      </c>
      <c r="H464" s="74">
        <v>1280000</v>
      </c>
      <c r="I464" s="75">
        <v>-0.24540000000000001</v>
      </c>
      <c r="J464" s="71" t="s">
        <v>111</v>
      </c>
      <c r="K464" s="71" t="s">
        <v>112</v>
      </c>
    </row>
    <row r="465" spans="3:11" ht="27" thickBot="1">
      <c r="C465" s="77" t="str">
        <f t="shared" si="7"/>
        <v>ZVOL45755</v>
      </c>
      <c r="D465" s="71" t="s">
        <v>104</v>
      </c>
      <c r="E465" s="76">
        <v>45755</v>
      </c>
      <c r="F465" s="72">
        <v>16755711.390000001</v>
      </c>
      <c r="G465" s="73">
        <v>13.09</v>
      </c>
      <c r="H465" s="74">
        <v>1280000</v>
      </c>
      <c r="I465" s="75">
        <v>0.99909999999999999</v>
      </c>
      <c r="J465" s="71" t="s">
        <v>81</v>
      </c>
      <c r="K465" s="71" t="s">
        <v>89</v>
      </c>
    </row>
    <row r="466" spans="3:11" ht="27" thickBot="1">
      <c r="C466" s="77" t="str">
        <f t="shared" si="7"/>
        <v>WHTX45755</v>
      </c>
      <c r="D466" s="71" t="s">
        <v>113</v>
      </c>
      <c r="E466" s="76">
        <v>45755</v>
      </c>
      <c r="F466" s="72">
        <v>1362779.57</v>
      </c>
      <c r="G466" s="73">
        <v>13.63</v>
      </c>
      <c r="H466" s="74">
        <v>100000</v>
      </c>
      <c r="I466" s="71" t="s">
        <v>83</v>
      </c>
      <c r="J466" s="71" t="s">
        <v>84</v>
      </c>
      <c r="K466" s="71" t="s">
        <v>28</v>
      </c>
    </row>
    <row r="467" spans="3:11" ht="52.5" thickBot="1">
      <c r="C467" s="77" t="str">
        <f t="shared" si="7"/>
        <v>WHTX45755</v>
      </c>
      <c r="D467" s="71" t="s">
        <v>113</v>
      </c>
      <c r="E467" s="76">
        <v>45755</v>
      </c>
      <c r="F467" s="72">
        <v>1362779.57</v>
      </c>
      <c r="G467" s="73">
        <v>13.63</v>
      </c>
      <c r="H467" s="74">
        <v>100000</v>
      </c>
      <c r="I467" s="75">
        <v>1.1887000000000001</v>
      </c>
      <c r="J467" s="71" t="s">
        <v>114</v>
      </c>
      <c r="K467" s="71" t="s">
        <v>115</v>
      </c>
    </row>
    <row r="468" spans="3:11" ht="52.5" thickBot="1">
      <c r="C468" s="77" t="str">
        <f t="shared" si="7"/>
        <v>WHTX45755</v>
      </c>
      <c r="D468" s="71" t="s">
        <v>113</v>
      </c>
      <c r="E468" s="76">
        <v>45755</v>
      </c>
      <c r="F468" s="72">
        <v>1362779.57</v>
      </c>
      <c r="G468" s="73">
        <v>13.63</v>
      </c>
      <c r="H468" s="74">
        <v>100000</v>
      </c>
      <c r="I468" s="75">
        <v>0.81299999999999994</v>
      </c>
      <c r="J468" s="71" t="s">
        <v>122</v>
      </c>
      <c r="K468" s="71" t="s">
        <v>123</v>
      </c>
    </row>
    <row r="469" spans="3:11" ht="27" thickBot="1">
      <c r="C469" s="77" t="str">
        <f t="shared" si="7"/>
        <v>WHTX45755</v>
      </c>
      <c r="D469" s="71" t="s">
        <v>113</v>
      </c>
      <c r="E469" s="76">
        <v>45755</v>
      </c>
      <c r="F469" s="72">
        <v>1362779.57</v>
      </c>
      <c r="G469" s="73">
        <v>13.63</v>
      </c>
      <c r="H469" s="74">
        <v>100000</v>
      </c>
      <c r="I469" s="75">
        <v>0.99970000000000003</v>
      </c>
      <c r="J469" s="71" t="s">
        <v>81</v>
      </c>
      <c r="K469" s="71" t="s">
        <v>89</v>
      </c>
    </row>
    <row r="470" spans="3:11" ht="27" thickBot="1">
      <c r="C470" s="77" t="str">
        <f t="shared" si="7"/>
        <v>CORX45755</v>
      </c>
      <c r="D470" s="71" t="s">
        <v>116</v>
      </c>
      <c r="E470" s="76">
        <v>45755</v>
      </c>
      <c r="F470" s="72">
        <v>1663635.31</v>
      </c>
      <c r="G470" s="73">
        <v>16.64</v>
      </c>
      <c r="H470" s="74">
        <v>100000</v>
      </c>
      <c r="I470" s="71" t="s">
        <v>83</v>
      </c>
      <c r="J470" s="71" t="s">
        <v>84</v>
      </c>
      <c r="K470" s="71" t="s">
        <v>28</v>
      </c>
    </row>
    <row r="471" spans="3:11" ht="39.75" thickBot="1">
      <c r="C471" s="77" t="str">
        <f t="shared" si="7"/>
        <v>CORX45755</v>
      </c>
      <c r="D471" s="71" t="s">
        <v>116</v>
      </c>
      <c r="E471" s="76">
        <v>45755</v>
      </c>
      <c r="F471" s="72">
        <v>1663635.31</v>
      </c>
      <c r="G471" s="73">
        <v>16.64</v>
      </c>
      <c r="H471" s="74">
        <v>100000</v>
      </c>
      <c r="I471" s="75">
        <v>1.2121999999999999</v>
      </c>
      <c r="J471" s="71" t="s">
        <v>117</v>
      </c>
      <c r="K471" s="71" t="s">
        <v>118</v>
      </c>
    </row>
    <row r="472" spans="3:11" ht="39.75" thickBot="1">
      <c r="C472" s="77" t="str">
        <f t="shared" si="7"/>
        <v>CORX45755</v>
      </c>
      <c r="D472" s="71" t="s">
        <v>116</v>
      </c>
      <c r="E472" s="76">
        <v>45755</v>
      </c>
      <c r="F472" s="72">
        <v>1663635.31</v>
      </c>
      <c r="G472" s="73">
        <v>16.64</v>
      </c>
      <c r="H472" s="74">
        <v>100000</v>
      </c>
      <c r="I472" s="75">
        <v>0.79900000000000004</v>
      </c>
      <c r="J472" s="71" t="s">
        <v>124</v>
      </c>
      <c r="K472" s="71" t="s">
        <v>125</v>
      </c>
    </row>
    <row r="473" spans="3:11" ht="27" thickBot="1">
      <c r="C473" s="77" t="str">
        <f t="shared" si="7"/>
        <v>CORX45755</v>
      </c>
      <c r="D473" s="71" t="s">
        <v>116</v>
      </c>
      <c r="E473" s="76">
        <v>45755</v>
      </c>
      <c r="F473" s="72">
        <v>1663635.31</v>
      </c>
      <c r="G473" s="73">
        <v>16.64</v>
      </c>
      <c r="H473" s="74">
        <v>100000</v>
      </c>
      <c r="I473" s="75">
        <v>0.99970000000000003</v>
      </c>
      <c r="J473" s="71" t="s">
        <v>81</v>
      </c>
      <c r="K473" s="71" t="s">
        <v>89</v>
      </c>
    </row>
    <row r="474" spans="3:11" ht="39.75" thickBot="1">
      <c r="C474" s="77" t="str">
        <f t="shared" si="7"/>
        <v>SVIX45756</v>
      </c>
      <c r="D474" s="71" t="s">
        <v>77</v>
      </c>
      <c r="E474" s="76">
        <v>45756</v>
      </c>
      <c r="F474" s="72">
        <v>828877946.25999999</v>
      </c>
      <c r="G474" s="73">
        <v>13.13</v>
      </c>
      <c r="H474" s="74">
        <v>63130000</v>
      </c>
      <c r="I474" s="71" t="s">
        <v>121</v>
      </c>
      <c r="J474" s="74">
        <v>16900</v>
      </c>
      <c r="K474" s="72">
        <v>2011100</v>
      </c>
    </row>
    <row r="475" spans="3:11" ht="52.5" thickBot="1">
      <c r="C475" s="77" t="str">
        <f t="shared" si="7"/>
        <v>SVIX45756</v>
      </c>
      <c r="D475" s="71" t="s">
        <v>77</v>
      </c>
      <c r="E475" s="76">
        <v>45756</v>
      </c>
      <c r="F475" s="72">
        <v>828877946.25999999</v>
      </c>
      <c r="G475" s="73">
        <v>13.13</v>
      </c>
      <c r="H475" s="74">
        <v>63130000</v>
      </c>
      <c r="I475" s="71" t="s">
        <v>79</v>
      </c>
      <c r="J475" s="74">
        <v>-20509</v>
      </c>
      <c r="K475" s="72">
        <v>-619576890</v>
      </c>
    </row>
    <row r="476" spans="3:11" ht="52.5" thickBot="1">
      <c r="C476" s="77" t="str">
        <f t="shared" si="7"/>
        <v>SVIX45756</v>
      </c>
      <c r="D476" s="71" t="s">
        <v>77</v>
      </c>
      <c r="E476" s="76">
        <v>45756</v>
      </c>
      <c r="F476" s="72">
        <v>828877946.25999999</v>
      </c>
      <c r="G476" s="73">
        <v>13.13</v>
      </c>
      <c r="H476" s="74">
        <v>63130000</v>
      </c>
      <c r="I476" s="71" t="s">
        <v>80</v>
      </c>
      <c r="J476" s="74">
        <v>-3418</v>
      </c>
      <c r="K476" s="72">
        <v>-124346840</v>
      </c>
    </row>
    <row r="477" spans="3:11" ht="27" thickBot="1">
      <c r="C477" s="77" t="str">
        <f t="shared" si="7"/>
        <v>SVIX45756</v>
      </c>
      <c r="D477" s="71" t="s">
        <v>77</v>
      </c>
      <c r="E477" s="76">
        <v>45756</v>
      </c>
      <c r="F477" s="72">
        <v>828877946.25999999</v>
      </c>
      <c r="G477" s="73">
        <v>13.13</v>
      </c>
      <c r="H477" s="74">
        <v>63130000</v>
      </c>
      <c r="I477" s="71" t="s">
        <v>81</v>
      </c>
      <c r="J477" s="74">
        <v>743622689</v>
      </c>
      <c r="K477" s="72">
        <v>743622689.04999995</v>
      </c>
    </row>
    <row r="478" spans="3:11" ht="52.5" thickBot="1">
      <c r="C478" s="77" t="str">
        <f t="shared" si="7"/>
        <v>UVIX45756</v>
      </c>
      <c r="D478" s="71" t="s">
        <v>82</v>
      </c>
      <c r="E478" s="76">
        <v>45756</v>
      </c>
      <c r="F478" s="72">
        <v>122367085.55</v>
      </c>
      <c r="G478" s="73">
        <v>49.79</v>
      </c>
      <c r="H478" s="74">
        <v>2457473</v>
      </c>
      <c r="I478" s="71" t="s">
        <v>79</v>
      </c>
      <c r="J478" s="74">
        <v>6886</v>
      </c>
      <c r="K478" s="72">
        <v>208026060</v>
      </c>
    </row>
    <row r="479" spans="3:11" ht="52.5" thickBot="1">
      <c r="C479" s="77" t="str">
        <f t="shared" si="7"/>
        <v>UVIX45756</v>
      </c>
      <c r="D479" s="71" t="s">
        <v>82</v>
      </c>
      <c r="E479" s="76">
        <v>45756</v>
      </c>
      <c r="F479" s="72">
        <v>122367085.55</v>
      </c>
      <c r="G479" s="73">
        <v>49.79</v>
      </c>
      <c r="H479" s="74">
        <v>2457473</v>
      </c>
      <c r="I479" s="71" t="s">
        <v>80</v>
      </c>
      <c r="J479" s="74">
        <v>1148</v>
      </c>
      <c r="K479" s="72">
        <v>41764240</v>
      </c>
    </row>
    <row r="480" spans="3:11" ht="27" thickBot="1">
      <c r="C480" s="77" t="str">
        <f t="shared" si="7"/>
        <v>UVIX45756</v>
      </c>
      <c r="D480" s="71" t="s">
        <v>82</v>
      </c>
      <c r="E480" s="76">
        <v>45756</v>
      </c>
      <c r="F480" s="72">
        <v>122367085.55</v>
      </c>
      <c r="G480" s="73">
        <v>49.79</v>
      </c>
      <c r="H480" s="74">
        <v>2457473</v>
      </c>
      <c r="I480" s="71" t="s">
        <v>81</v>
      </c>
      <c r="J480" s="74">
        <v>124456331</v>
      </c>
      <c r="K480" s="72">
        <v>124456331.45999999</v>
      </c>
    </row>
    <row r="481" spans="3:11" ht="27" thickBot="1">
      <c r="C481" s="77" t="str">
        <f t="shared" si="7"/>
        <v>BITX45756</v>
      </c>
      <c r="D481" s="71" t="s">
        <v>51</v>
      </c>
      <c r="E481" s="76">
        <v>45756</v>
      </c>
      <c r="F481" s="72">
        <v>1891782863.4300001</v>
      </c>
      <c r="G481" s="73">
        <v>34.76</v>
      </c>
      <c r="H481" s="74">
        <v>54420000</v>
      </c>
      <c r="I481" s="71" t="s">
        <v>83</v>
      </c>
      <c r="J481" s="71" t="s">
        <v>84</v>
      </c>
      <c r="K481" s="71" t="s">
        <v>28</v>
      </c>
    </row>
    <row r="482" spans="3:11" ht="39.75" thickBot="1">
      <c r="C482" s="77" t="str">
        <f t="shared" si="7"/>
        <v>BITX45756</v>
      </c>
      <c r="D482" s="71" t="s">
        <v>51</v>
      </c>
      <c r="E482" s="76">
        <v>45756</v>
      </c>
      <c r="F482" s="72">
        <v>1891782863.4300001</v>
      </c>
      <c r="G482" s="73">
        <v>34.76</v>
      </c>
      <c r="H482" s="74">
        <v>54420000</v>
      </c>
      <c r="I482" s="75">
        <v>0.83830000000000005</v>
      </c>
      <c r="J482" s="71" t="s">
        <v>85</v>
      </c>
      <c r="K482" s="71" t="s">
        <v>86</v>
      </c>
    </row>
    <row r="483" spans="3:11" ht="52.5" thickBot="1">
      <c r="C483" s="77" t="str">
        <f t="shared" si="7"/>
        <v>BITX45756</v>
      </c>
      <c r="D483" s="71" t="s">
        <v>51</v>
      </c>
      <c r="E483" s="76">
        <v>45756</v>
      </c>
      <c r="F483" s="72">
        <v>1891782863.4300001</v>
      </c>
      <c r="G483" s="73">
        <v>34.76</v>
      </c>
      <c r="H483" s="74">
        <v>54420000</v>
      </c>
      <c r="I483" s="75">
        <v>1.1616</v>
      </c>
      <c r="J483" s="71" t="s">
        <v>87</v>
      </c>
      <c r="K483" s="71" t="s">
        <v>88</v>
      </c>
    </row>
    <row r="484" spans="3:11" ht="27" thickBot="1">
      <c r="C484" s="77" t="str">
        <f t="shared" si="7"/>
        <v>BITX45756</v>
      </c>
      <c r="D484" s="71" t="s">
        <v>51</v>
      </c>
      <c r="E484" s="76">
        <v>45756</v>
      </c>
      <c r="F484" s="72">
        <v>1891782863.4300001</v>
      </c>
      <c r="G484" s="73">
        <v>34.76</v>
      </c>
      <c r="H484" s="74">
        <v>54420000</v>
      </c>
      <c r="I484" s="75">
        <v>0.99990000000000001</v>
      </c>
      <c r="J484" s="71" t="s">
        <v>81</v>
      </c>
      <c r="K484" s="71" t="s">
        <v>89</v>
      </c>
    </row>
    <row r="485" spans="3:11" ht="27" thickBot="1">
      <c r="C485" s="77" t="str">
        <f t="shared" si="7"/>
        <v>ETHU45756</v>
      </c>
      <c r="D485" s="71" t="s">
        <v>52</v>
      </c>
      <c r="E485" s="76">
        <v>45756</v>
      </c>
      <c r="F485" s="72">
        <v>361573756.94999999</v>
      </c>
      <c r="G485" s="73">
        <v>27.93</v>
      </c>
      <c r="H485" s="74">
        <v>12948000</v>
      </c>
      <c r="I485" s="71" t="s">
        <v>83</v>
      </c>
      <c r="J485" s="71" t="s">
        <v>84</v>
      </c>
      <c r="K485" s="71" t="s">
        <v>28</v>
      </c>
    </row>
    <row r="486" spans="3:11" ht="52.5" thickBot="1">
      <c r="C486" s="77" t="str">
        <f t="shared" si="7"/>
        <v>ETHU45756</v>
      </c>
      <c r="D486" s="71" t="s">
        <v>52</v>
      </c>
      <c r="E486" s="76">
        <v>45756</v>
      </c>
      <c r="F486" s="72">
        <v>361573756.94999999</v>
      </c>
      <c r="G486" s="73">
        <v>27.93</v>
      </c>
      <c r="H486" s="74">
        <v>12948000</v>
      </c>
      <c r="I486" s="75">
        <v>1.9569000000000001</v>
      </c>
      <c r="J486" s="71" t="s">
        <v>90</v>
      </c>
      <c r="K486" s="71" t="s">
        <v>91</v>
      </c>
    </row>
    <row r="487" spans="3:11" ht="52.5" thickBot="1">
      <c r="C487" s="77" t="str">
        <f t="shared" si="7"/>
        <v>ETHU45756</v>
      </c>
      <c r="D487" s="71" t="s">
        <v>52</v>
      </c>
      <c r="E487" s="76">
        <v>45756</v>
      </c>
      <c r="F487" s="72">
        <v>361573756.94999999</v>
      </c>
      <c r="G487" s="73">
        <v>27.93</v>
      </c>
      <c r="H487" s="74">
        <v>12948000</v>
      </c>
      <c r="I487" s="75">
        <v>4.2799999999999998E-2</v>
      </c>
      <c r="J487" s="71" t="s">
        <v>92</v>
      </c>
      <c r="K487" s="71" t="s">
        <v>93</v>
      </c>
    </row>
    <row r="488" spans="3:11" ht="27" thickBot="1">
      <c r="C488" s="77" t="str">
        <f t="shared" si="7"/>
        <v>ETHU45756</v>
      </c>
      <c r="D488" s="71" t="s">
        <v>52</v>
      </c>
      <c r="E488" s="76">
        <v>45756</v>
      </c>
      <c r="F488" s="72">
        <v>361573756.94999999</v>
      </c>
      <c r="G488" s="73">
        <v>27.93</v>
      </c>
      <c r="H488" s="74">
        <v>12948000</v>
      </c>
      <c r="I488" s="75">
        <v>0.99990000000000001</v>
      </c>
      <c r="J488" s="71" t="s">
        <v>81</v>
      </c>
      <c r="K488" s="71" t="s">
        <v>89</v>
      </c>
    </row>
    <row r="489" spans="3:11" ht="27" thickBot="1">
      <c r="C489" s="77" t="str">
        <f t="shared" si="7"/>
        <v>OOSB45756</v>
      </c>
      <c r="D489" s="71" t="s">
        <v>94</v>
      </c>
      <c r="E489" s="76">
        <v>45756</v>
      </c>
      <c r="F489" s="73">
        <v>1</v>
      </c>
      <c r="G489" s="73">
        <v>1</v>
      </c>
      <c r="H489" s="74">
        <v>100000</v>
      </c>
      <c r="I489" s="71" t="s">
        <v>83</v>
      </c>
      <c r="J489" s="71" t="s">
        <v>84</v>
      </c>
      <c r="K489" s="71" t="s">
        <v>28</v>
      </c>
    </row>
    <row r="490" spans="3:11" ht="52.5" thickBot="1">
      <c r="C490" s="77" t="str">
        <f t="shared" si="7"/>
        <v>OOSB45756</v>
      </c>
      <c r="D490" s="71" t="s">
        <v>94</v>
      </c>
      <c r="E490" s="76">
        <v>45756</v>
      </c>
      <c r="F490" s="73">
        <v>1</v>
      </c>
      <c r="G490" s="73">
        <v>1</v>
      </c>
      <c r="H490" s="74">
        <v>100000</v>
      </c>
      <c r="I490" s="75">
        <v>1.0387999999999999</v>
      </c>
      <c r="J490" s="71" t="s">
        <v>95</v>
      </c>
      <c r="K490" s="71" t="s">
        <v>96</v>
      </c>
    </row>
    <row r="491" spans="3:11" ht="65.25" thickBot="1">
      <c r="C491" s="77" t="str">
        <f t="shared" si="7"/>
        <v>OOSB45756</v>
      </c>
      <c r="D491" s="71" t="s">
        <v>94</v>
      </c>
      <c r="E491" s="76">
        <v>45756</v>
      </c>
      <c r="F491" s="73">
        <v>1</v>
      </c>
      <c r="G491" s="73">
        <v>1</v>
      </c>
      <c r="H491" s="74">
        <v>100000</v>
      </c>
      <c r="I491" s="75">
        <v>1.0341</v>
      </c>
      <c r="J491" s="71" t="s">
        <v>97</v>
      </c>
      <c r="K491" s="71" t="s">
        <v>98</v>
      </c>
    </row>
    <row r="492" spans="3:11" ht="27" thickBot="1">
      <c r="C492" s="77" t="str">
        <f t="shared" si="7"/>
        <v>OOSB45756</v>
      </c>
      <c r="D492" s="71" t="s">
        <v>94</v>
      </c>
      <c r="E492" s="76">
        <v>45756</v>
      </c>
      <c r="F492" s="73">
        <v>1</v>
      </c>
      <c r="G492" s="73">
        <v>1</v>
      </c>
      <c r="H492" s="74">
        <v>100000</v>
      </c>
      <c r="I492" s="75">
        <v>1.0001</v>
      </c>
      <c r="J492" s="71" t="s">
        <v>81</v>
      </c>
      <c r="K492" s="71" t="s">
        <v>89</v>
      </c>
    </row>
    <row r="493" spans="3:11" ht="27" thickBot="1">
      <c r="C493" s="77" t="str">
        <f t="shared" si="7"/>
        <v>OOQB45756</v>
      </c>
      <c r="D493" s="71" t="s">
        <v>99</v>
      </c>
      <c r="E493" s="76">
        <v>45756</v>
      </c>
      <c r="F493" s="73">
        <v>1</v>
      </c>
      <c r="G493" s="73">
        <v>1</v>
      </c>
      <c r="H493" s="74">
        <v>100000</v>
      </c>
      <c r="I493" s="71" t="s">
        <v>83</v>
      </c>
      <c r="J493" s="71" t="s">
        <v>84</v>
      </c>
      <c r="K493" s="71" t="s">
        <v>28</v>
      </c>
    </row>
    <row r="494" spans="3:11" ht="52.5" thickBot="1">
      <c r="C494" s="77" t="str">
        <f t="shared" si="7"/>
        <v>OOQB45756</v>
      </c>
      <c r="D494" s="71" t="s">
        <v>99</v>
      </c>
      <c r="E494" s="76">
        <v>45756</v>
      </c>
      <c r="F494" s="73">
        <v>1</v>
      </c>
      <c r="G494" s="73">
        <v>1</v>
      </c>
      <c r="H494" s="74">
        <v>100000</v>
      </c>
      <c r="I494" s="75">
        <v>0.93110000000000004</v>
      </c>
      <c r="J494" s="71" t="s">
        <v>95</v>
      </c>
      <c r="K494" s="71" t="s">
        <v>96</v>
      </c>
    </row>
    <row r="495" spans="3:11" ht="52.5" thickBot="1">
      <c r="C495" s="77" t="str">
        <f t="shared" si="7"/>
        <v>OOQB45756</v>
      </c>
      <c r="D495" s="71" t="s">
        <v>99</v>
      </c>
      <c r="E495" s="76">
        <v>45756</v>
      </c>
      <c r="F495" s="73">
        <v>1</v>
      </c>
      <c r="G495" s="73">
        <v>1</v>
      </c>
      <c r="H495" s="74">
        <v>100000</v>
      </c>
      <c r="I495" s="75">
        <v>0.96809999999999996</v>
      </c>
      <c r="J495" s="71" t="s">
        <v>100</v>
      </c>
      <c r="K495" s="71" t="s">
        <v>101</v>
      </c>
    </row>
    <row r="496" spans="3:11" ht="27" thickBot="1">
      <c r="C496" s="77" t="str">
        <f t="shared" si="7"/>
        <v>OOQB45756</v>
      </c>
      <c r="D496" s="71" t="s">
        <v>99</v>
      </c>
      <c r="E496" s="76">
        <v>45756</v>
      </c>
      <c r="F496" s="73">
        <v>1</v>
      </c>
      <c r="G496" s="73">
        <v>1</v>
      </c>
      <c r="H496" s="74">
        <v>100000</v>
      </c>
      <c r="I496" s="75">
        <v>1.0001</v>
      </c>
      <c r="J496" s="71" t="s">
        <v>81</v>
      </c>
      <c r="K496" s="71" t="s">
        <v>89</v>
      </c>
    </row>
    <row r="497" spans="3:11" ht="27" thickBot="1">
      <c r="C497" s="77" t="str">
        <f t="shared" si="7"/>
        <v>SOLT45756</v>
      </c>
      <c r="D497" s="71" t="s">
        <v>71</v>
      </c>
      <c r="E497" s="76">
        <v>45756</v>
      </c>
      <c r="F497" s="72">
        <v>6146662.1100000003</v>
      </c>
      <c r="G497" s="73">
        <v>10.78</v>
      </c>
      <c r="H497" s="74">
        <v>570000</v>
      </c>
      <c r="I497" s="71" t="s">
        <v>83</v>
      </c>
      <c r="J497" s="71" t="s">
        <v>84</v>
      </c>
      <c r="K497" s="71" t="s">
        <v>28</v>
      </c>
    </row>
    <row r="498" spans="3:11" ht="39.75" thickBot="1">
      <c r="C498" s="77" t="str">
        <f t="shared" si="7"/>
        <v>SOLT45756</v>
      </c>
      <c r="D498" s="71" t="s">
        <v>71</v>
      </c>
      <c r="E498" s="76">
        <v>45756</v>
      </c>
      <c r="F498" s="72">
        <v>6146662.1100000003</v>
      </c>
      <c r="G498" s="73">
        <v>10.78</v>
      </c>
      <c r="H498" s="74">
        <v>570000</v>
      </c>
      <c r="I498" s="75">
        <v>2.0005999999999999</v>
      </c>
      <c r="J498" s="71" t="s">
        <v>102</v>
      </c>
      <c r="K498" s="71" t="s">
        <v>103</v>
      </c>
    </row>
    <row r="499" spans="3:11" ht="27" thickBot="1">
      <c r="C499" s="77" t="str">
        <f t="shared" si="7"/>
        <v>SOLT45756</v>
      </c>
      <c r="D499" s="71" t="s">
        <v>71</v>
      </c>
      <c r="E499" s="76">
        <v>45756</v>
      </c>
      <c r="F499" s="72">
        <v>6146662.1100000003</v>
      </c>
      <c r="G499" s="73">
        <v>10.78</v>
      </c>
      <c r="H499" s="74">
        <v>570000</v>
      </c>
      <c r="I499" s="75">
        <v>0.99990000000000001</v>
      </c>
      <c r="J499" s="71" t="s">
        <v>81</v>
      </c>
      <c r="K499" s="71" t="s">
        <v>89</v>
      </c>
    </row>
    <row r="500" spans="3:11" ht="27" thickBot="1">
      <c r="C500" s="77" t="str">
        <f t="shared" si="7"/>
        <v>SOLZ45756</v>
      </c>
      <c r="D500" s="71" t="s">
        <v>70</v>
      </c>
      <c r="E500" s="76">
        <v>45756</v>
      </c>
      <c r="F500" s="72">
        <v>3814488.36</v>
      </c>
      <c r="G500" s="73">
        <v>13.62</v>
      </c>
      <c r="H500" s="74">
        <v>280000</v>
      </c>
      <c r="I500" s="71" t="s">
        <v>83</v>
      </c>
      <c r="J500" s="71" t="s">
        <v>84</v>
      </c>
      <c r="K500" s="71" t="s">
        <v>28</v>
      </c>
    </row>
    <row r="501" spans="3:11" ht="39.75" thickBot="1">
      <c r="C501" s="77" t="str">
        <f t="shared" si="7"/>
        <v>SOLZ45756</v>
      </c>
      <c r="D501" s="71" t="s">
        <v>70</v>
      </c>
      <c r="E501" s="76">
        <v>45756</v>
      </c>
      <c r="F501" s="72">
        <v>3814488.36</v>
      </c>
      <c r="G501" s="73">
        <v>13.62</v>
      </c>
      <c r="H501" s="74">
        <v>280000</v>
      </c>
      <c r="I501" s="75">
        <v>1.0051000000000001</v>
      </c>
      <c r="J501" s="71" t="s">
        <v>102</v>
      </c>
      <c r="K501" s="71" t="s">
        <v>103</v>
      </c>
    </row>
    <row r="502" spans="3:11" ht="27" thickBot="1">
      <c r="C502" s="77" t="str">
        <f t="shared" si="7"/>
        <v>SOLZ45756</v>
      </c>
      <c r="D502" s="71" t="s">
        <v>70</v>
      </c>
      <c r="E502" s="76">
        <v>45756</v>
      </c>
      <c r="F502" s="72">
        <v>3814488.36</v>
      </c>
      <c r="G502" s="73">
        <v>13.62</v>
      </c>
      <c r="H502" s="74">
        <v>280000</v>
      </c>
      <c r="I502" s="75">
        <v>0.99990000000000001</v>
      </c>
      <c r="J502" s="71" t="s">
        <v>81</v>
      </c>
      <c r="K502" s="71" t="s">
        <v>89</v>
      </c>
    </row>
    <row r="503" spans="3:11" ht="27" thickBot="1">
      <c r="C503" s="77" t="str">
        <f t="shared" si="7"/>
        <v>ZVOL45756</v>
      </c>
      <c r="D503" s="71" t="s">
        <v>104</v>
      </c>
      <c r="E503" s="76">
        <v>45756</v>
      </c>
      <c r="F503" s="72">
        <v>18448028</v>
      </c>
      <c r="G503" s="73">
        <v>14.41</v>
      </c>
      <c r="H503" s="74">
        <v>1280000</v>
      </c>
      <c r="I503" s="71" t="s">
        <v>83</v>
      </c>
      <c r="J503" s="71" t="s">
        <v>84</v>
      </c>
      <c r="K503" s="71" t="s">
        <v>28</v>
      </c>
    </row>
    <row r="504" spans="3:11" ht="52.5" thickBot="1">
      <c r="C504" s="77" t="str">
        <f t="shared" si="7"/>
        <v>ZVOL45756</v>
      </c>
      <c r="D504" s="71" t="s">
        <v>104</v>
      </c>
      <c r="E504" s="76">
        <v>45756</v>
      </c>
      <c r="F504" s="72">
        <v>18448028</v>
      </c>
      <c r="G504" s="73">
        <v>14.41</v>
      </c>
      <c r="H504" s="74">
        <v>1280000</v>
      </c>
      <c r="I504" s="75">
        <v>-5.1499999999999997E-2</v>
      </c>
      <c r="J504" s="71" t="s">
        <v>105</v>
      </c>
      <c r="K504" s="71" t="s">
        <v>106</v>
      </c>
    </row>
    <row r="505" spans="3:11" ht="52.5" thickBot="1">
      <c r="C505" s="77" t="str">
        <f t="shared" si="7"/>
        <v>ZVOL45756</v>
      </c>
      <c r="D505" s="71" t="s">
        <v>104</v>
      </c>
      <c r="E505" s="76">
        <v>45756</v>
      </c>
      <c r="F505" s="72">
        <v>18448028</v>
      </c>
      <c r="G505" s="73">
        <v>14.41</v>
      </c>
      <c r="H505" s="74">
        <v>1280000</v>
      </c>
      <c r="I505" s="75">
        <v>-0.34350000000000003</v>
      </c>
      <c r="J505" s="71" t="s">
        <v>107</v>
      </c>
      <c r="K505" s="71" t="s">
        <v>108</v>
      </c>
    </row>
    <row r="506" spans="3:11" ht="52.5" thickBot="1">
      <c r="C506" s="77" t="str">
        <f t="shared" si="7"/>
        <v>ZVOL45756</v>
      </c>
      <c r="D506" s="71" t="s">
        <v>104</v>
      </c>
      <c r="E506" s="76">
        <v>45756</v>
      </c>
      <c r="F506" s="72">
        <v>18448028</v>
      </c>
      <c r="G506" s="73">
        <v>14.41</v>
      </c>
      <c r="H506" s="74">
        <v>1280000</v>
      </c>
      <c r="I506" s="75">
        <v>-0.33040000000000003</v>
      </c>
      <c r="J506" s="71" t="s">
        <v>109</v>
      </c>
      <c r="K506" s="71" t="s">
        <v>110</v>
      </c>
    </row>
    <row r="507" spans="3:11" ht="52.5" thickBot="1">
      <c r="C507" s="77" t="str">
        <f t="shared" si="7"/>
        <v>ZVOL45756</v>
      </c>
      <c r="D507" s="71" t="s">
        <v>104</v>
      </c>
      <c r="E507" s="76">
        <v>45756</v>
      </c>
      <c r="F507" s="72">
        <v>18448028</v>
      </c>
      <c r="G507" s="73">
        <v>14.41</v>
      </c>
      <c r="H507" s="74">
        <v>1280000</v>
      </c>
      <c r="I507" s="75">
        <v>-0.27429999999999999</v>
      </c>
      <c r="J507" s="71" t="s">
        <v>111</v>
      </c>
      <c r="K507" s="71" t="s">
        <v>112</v>
      </c>
    </row>
    <row r="508" spans="3:11" ht="27" thickBot="1">
      <c r="C508" s="77" t="str">
        <f t="shared" si="7"/>
        <v>ZVOL45756</v>
      </c>
      <c r="D508" s="71" t="s">
        <v>104</v>
      </c>
      <c r="E508" s="76">
        <v>45756</v>
      </c>
      <c r="F508" s="72">
        <v>18448028</v>
      </c>
      <c r="G508" s="73">
        <v>14.41</v>
      </c>
      <c r="H508" s="74">
        <v>1280000</v>
      </c>
      <c r="I508" s="75">
        <v>0.99990000000000001</v>
      </c>
      <c r="J508" s="71" t="s">
        <v>81</v>
      </c>
      <c r="K508" s="71" t="s">
        <v>89</v>
      </c>
    </row>
    <row r="509" spans="3:11" ht="27" thickBot="1">
      <c r="C509" s="77" t="str">
        <f t="shared" si="7"/>
        <v>WHTX45756</v>
      </c>
      <c r="D509" s="71" t="s">
        <v>113</v>
      </c>
      <c r="E509" s="76">
        <v>45756</v>
      </c>
      <c r="F509" s="72">
        <v>686313.7</v>
      </c>
      <c r="G509" s="73">
        <v>13.73</v>
      </c>
      <c r="H509" s="74">
        <v>50000</v>
      </c>
      <c r="I509" s="71" t="s">
        <v>83</v>
      </c>
      <c r="J509" s="71" t="s">
        <v>84</v>
      </c>
      <c r="K509" s="71" t="s">
        <v>28</v>
      </c>
    </row>
    <row r="510" spans="3:11" ht="52.5" thickBot="1">
      <c r="C510" s="77" t="str">
        <f t="shared" si="7"/>
        <v>WHTX45756</v>
      </c>
      <c r="D510" s="71" t="s">
        <v>113</v>
      </c>
      <c r="E510" s="76">
        <v>45756</v>
      </c>
      <c r="F510" s="72">
        <v>686313.7</v>
      </c>
      <c r="G510" s="73">
        <v>13.73</v>
      </c>
      <c r="H510" s="74">
        <v>50000</v>
      </c>
      <c r="I510" s="75">
        <v>0.39639999999999997</v>
      </c>
      <c r="J510" s="71" t="s">
        <v>114</v>
      </c>
      <c r="K510" s="71" t="s">
        <v>115</v>
      </c>
    </row>
    <row r="511" spans="3:11" ht="52.5" thickBot="1">
      <c r="C511" s="77" t="str">
        <f t="shared" si="7"/>
        <v>WHTX45756</v>
      </c>
      <c r="D511" s="71" t="s">
        <v>113</v>
      </c>
      <c r="E511" s="76">
        <v>45756</v>
      </c>
      <c r="F511" s="72">
        <v>686313.7</v>
      </c>
      <c r="G511" s="73">
        <v>13.73</v>
      </c>
      <c r="H511" s="74">
        <v>50000</v>
      </c>
      <c r="I511" s="75">
        <v>1.5907</v>
      </c>
      <c r="J511" s="71" t="s">
        <v>122</v>
      </c>
      <c r="K511" s="71" t="s">
        <v>123</v>
      </c>
    </row>
    <row r="512" spans="3:11" ht="27" thickBot="1">
      <c r="C512" s="77" t="str">
        <f t="shared" si="7"/>
        <v>WHTX45756</v>
      </c>
      <c r="D512" s="71" t="s">
        <v>113</v>
      </c>
      <c r="E512" s="76">
        <v>45756</v>
      </c>
      <c r="F512" s="72">
        <v>686313.7</v>
      </c>
      <c r="G512" s="73">
        <v>13.73</v>
      </c>
      <c r="H512" s="74">
        <v>50000</v>
      </c>
      <c r="I512" s="75">
        <v>0.99970000000000003</v>
      </c>
      <c r="J512" s="71" t="s">
        <v>81</v>
      </c>
      <c r="K512" s="71" t="s">
        <v>89</v>
      </c>
    </row>
    <row r="513" spans="3:11" ht="27" thickBot="1">
      <c r="C513" s="77" t="str">
        <f t="shared" si="7"/>
        <v>CORX45756</v>
      </c>
      <c r="D513" s="71" t="s">
        <v>116</v>
      </c>
      <c r="E513" s="76">
        <v>45756</v>
      </c>
      <c r="F513" s="72">
        <v>850405.06</v>
      </c>
      <c r="G513" s="73">
        <v>17.010000000000002</v>
      </c>
      <c r="H513" s="74">
        <v>50000</v>
      </c>
      <c r="I513" s="71" t="s">
        <v>83</v>
      </c>
      <c r="J513" s="71" t="s">
        <v>84</v>
      </c>
      <c r="K513" s="71" t="s">
        <v>28</v>
      </c>
    </row>
    <row r="514" spans="3:11" ht="39.75" thickBot="1">
      <c r="C514" s="77" t="str">
        <f t="shared" si="7"/>
        <v>CORX45756</v>
      </c>
      <c r="D514" s="71" t="s">
        <v>116</v>
      </c>
      <c r="E514" s="76">
        <v>45756</v>
      </c>
      <c r="F514" s="72">
        <v>850405.06</v>
      </c>
      <c r="G514" s="73">
        <v>17.010000000000002</v>
      </c>
      <c r="H514" s="74">
        <v>50000</v>
      </c>
      <c r="I514" s="75">
        <v>0.38400000000000001</v>
      </c>
      <c r="J514" s="71" t="s">
        <v>117</v>
      </c>
      <c r="K514" s="71" t="s">
        <v>118</v>
      </c>
    </row>
    <row r="515" spans="3:11" ht="39.75" thickBot="1">
      <c r="C515" s="77" t="str">
        <f t="shared" si="7"/>
        <v>CORX45756</v>
      </c>
      <c r="D515" s="71" t="s">
        <v>116</v>
      </c>
      <c r="E515" s="76">
        <v>45756</v>
      </c>
      <c r="F515" s="72">
        <v>850405.06</v>
      </c>
      <c r="G515" s="73">
        <v>17.010000000000002</v>
      </c>
      <c r="H515" s="74">
        <v>50000</v>
      </c>
      <c r="I515" s="75">
        <v>1.61</v>
      </c>
      <c r="J515" s="71" t="s">
        <v>124</v>
      </c>
      <c r="K515" s="71" t="s">
        <v>125</v>
      </c>
    </row>
    <row r="516" spans="3:11" ht="27" thickBot="1">
      <c r="C516" s="77" t="str">
        <f t="shared" si="7"/>
        <v>CORX45756</v>
      </c>
      <c r="D516" s="71" t="s">
        <v>116</v>
      </c>
      <c r="E516" s="76">
        <v>45756</v>
      </c>
      <c r="F516" s="72">
        <v>850405.06</v>
      </c>
      <c r="G516" s="73">
        <v>17.010000000000002</v>
      </c>
      <c r="H516" s="74">
        <v>50000</v>
      </c>
      <c r="I516" s="75">
        <v>0.99970000000000003</v>
      </c>
      <c r="J516" s="71" t="s">
        <v>81</v>
      </c>
      <c r="K516" s="71" t="s">
        <v>89</v>
      </c>
    </row>
    <row r="517" spans="3:11" ht="39.75" thickBot="1">
      <c r="C517" s="77" t="str">
        <f t="shared" si="7"/>
        <v>SVIX45757</v>
      </c>
      <c r="D517" s="71" t="s">
        <v>77</v>
      </c>
      <c r="E517" s="76">
        <v>45757</v>
      </c>
      <c r="F517" s="72">
        <v>693508614.52999997</v>
      </c>
      <c r="G517" s="73">
        <v>10.26</v>
      </c>
      <c r="H517" s="74">
        <v>67610000</v>
      </c>
      <c r="I517" s="71" t="s">
        <v>121</v>
      </c>
      <c r="J517" s="74">
        <v>16900</v>
      </c>
      <c r="K517" s="72">
        <v>2011100</v>
      </c>
    </row>
    <row r="518" spans="3:11" ht="52.5" thickBot="1">
      <c r="C518" s="77" t="str">
        <f t="shared" si="7"/>
        <v>SVIX45757</v>
      </c>
      <c r="D518" s="71" t="s">
        <v>77</v>
      </c>
      <c r="E518" s="76">
        <v>45757</v>
      </c>
      <c r="F518" s="72">
        <v>693508614.52999997</v>
      </c>
      <c r="G518" s="73">
        <v>10.26</v>
      </c>
      <c r="H518" s="74">
        <v>67610000</v>
      </c>
      <c r="I518" s="71" t="s">
        <v>79</v>
      </c>
      <c r="J518" s="74">
        <v>-20509</v>
      </c>
      <c r="K518" s="72">
        <v>-619576890</v>
      </c>
    </row>
    <row r="519" spans="3:11" ht="52.5" thickBot="1">
      <c r="C519" s="77" t="str">
        <f t="shared" si="7"/>
        <v>SVIX45757</v>
      </c>
      <c r="D519" s="71" t="s">
        <v>77</v>
      </c>
      <c r="E519" s="76">
        <v>45757</v>
      </c>
      <c r="F519" s="72">
        <v>693508614.52999997</v>
      </c>
      <c r="G519" s="73">
        <v>10.26</v>
      </c>
      <c r="H519" s="74">
        <v>67610000</v>
      </c>
      <c r="I519" s="71" t="s">
        <v>80</v>
      </c>
      <c r="J519" s="74">
        <v>-3418</v>
      </c>
      <c r="K519" s="72">
        <v>-124346840</v>
      </c>
    </row>
    <row r="520" spans="3:11" ht="27" thickBot="1">
      <c r="C520" s="77" t="str">
        <f t="shared" si="7"/>
        <v>SVIX45757</v>
      </c>
      <c r="D520" s="71" t="s">
        <v>77</v>
      </c>
      <c r="E520" s="76">
        <v>45757</v>
      </c>
      <c r="F520" s="72">
        <v>693508614.52999997</v>
      </c>
      <c r="G520" s="73">
        <v>10.26</v>
      </c>
      <c r="H520" s="74">
        <v>67610000</v>
      </c>
      <c r="I520" s="71" t="s">
        <v>81</v>
      </c>
      <c r="J520" s="74">
        <v>743622689</v>
      </c>
      <c r="K520" s="72">
        <v>743622689.04999995</v>
      </c>
    </row>
    <row r="521" spans="3:11" ht="52.5" thickBot="1">
      <c r="C521" s="77" t="str">
        <f t="shared" ref="C521:C584" si="8">D521&amp;E521</f>
        <v>UVIX45757</v>
      </c>
      <c r="D521" s="71" t="s">
        <v>82</v>
      </c>
      <c r="E521" s="76">
        <v>45757</v>
      </c>
      <c r="F521" s="72">
        <v>162124010.53</v>
      </c>
      <c r="G521" s="73">
        <v>74.459999999999994</v>
      </c>
      <c r="H521" s="74">
        <v>2177473</v>
      </c>
      <c r="I521" s="71" t="s">
        <v>79</v>
      </c>
      <c r="J521" s="74">
        <v>6886</v>
      </c>
      <c r="K521" s="72">
        <v>208026060</v>
      </c>
    </row>
    <row r="522" spans="3:11" ht="52.5" thickBot="1">
      <c r="C522" s="77" t="str">
        <f t="shared" si="8"/>
        <v>UVIX45757</v>
      </c>
      <c r="D522" s="71" t="s">
        <v>82</v>
      </c>
      <c r="E522" s="76">
        <v>45757</v>
      </c>
      <c r="F522" s="72">
        <v>162124010.53</v>
      </c>
      <c r="G522" s="73">
        <v>74.459999999999994</v>
      </c>
      <c r="H522" s="74">
        <v>2177473</v>
      </c>
      <c r="I522" s="71" t="s">
        <v>80</v>
      </c>
      <c r="J522" s="74">
        <v>1148</v>
      </c>
      <c r="K522" s="72">
        <v>41764240</v>
      </c>
    </row>
    <row r="523" spans="3:11" ht="27" thickBot="1">
      <c r="C523" s="77" t="str">
        <f t="shared" si="8"/>
        <v>UVIX45757</v>
      </c>
      <c r="D523" s="71" t="s">
        <v>82</v>
      </c>
      <c r="E523" s="76">
        <v>45757</v>
      </c>
      <c r="F523" s="72">
        <v>162124010.53</v>
      </c>
      <c r="G523" s="73">
        <v>74.459999999999994</v>
      </c>
      <c r="H523" s="74">
        <v>2177473</v>
      </c>
      <c r="I523" s="71" t="s">
        <v>81</v>
      </c>
      <c r="J523" s="74">
        <v>124456331</v>
      </c>
      <c r="K523" s="72">
        <v>124456331.45999999</v>
      </c>
    </row>
    <row r="524" spans="3:11" ht="27" thickBot="1">
      <c r="C524" s="77" t="str">
        <f t="shared" si="8"/>
        <v>BITX45757</v>
      </c>
      <c r="D524" s="71" t="s">
        <v>51</v>
      </c>
      <c r="E524" s="76">
        <v>45757</v>
      </c>
      <c r="F524" s="72">
        <v>1752329205.3599999</v>
      </c>
      <c r="G524" s="73">
        <v>32.31</v>
      </c>
      <c r="H524" s="74">
        <v>54240000</v>
      </c>
      <c r="I524" s="71" t="s">
        <v>83</v>
      </c>
      <c r="J524" s="71" t="s">
        <v>84</v>
      </c>
      <c r="K524" s="71" t="s">
        <v>28</v>
      </c>
    </row>
    <row r="525" spans="3:11" ht="39.75" thickBot="1">
      <c r="C525" s="77" t="str">
        <f t="shared" si="8"/>
        <v>BITX45757</v>
      </c>
      <c r="D525" s="71" t="s">
        <v>51</v>
      </c>
      <c r="E525" s="76">
        <v>45757</v>
      </c>
      <c r="F525" s="72">
        <v>1752329205.3599999</v>
      </c>
      <c r="G525" s="73">
        <v>32.31</v>
      </c>
      <c r="H525" s="74">
        <v>54240000</v>
      </c>
      <c r="I525" s="75">
        <v>0.83830000000000005</v>
      </c>
      <c r="J525" s="71" t="s">
        <v>85</v>
      </c>
      <c r="K525" s="71" t="s">
        <v>86</v>
      </c>
    </row>
    <row r="526" spans="3:11" ht="52.5" thickBot="1">
      <c r="C526" s="77" t="str">
        <f t="shared" si="8"/>
        <v>BITX45757</v>
      </c>
      <c r="D526" s="71" t="s">
        <v>51</v>
      </c>
      <c r="E526" s="76">
        <v>45757</v>
      </c>
      <c r="F526" s="72">
        <v>1752329205.3599999</v>
      </c>
      <c r="G526" s="73">
        <v>32.31</v>
      </c>
      <c r="H526" s="74">
        <v>54240000</v>
      </c>
      <c r="I526" s="75">
        <v>1.1616</v>
      </c>
      <c r="J526" s="71" t="s">
        <v>87</v>
      </c>
      <c r="K526" s="71" t="s">
        <v>88</v>
      </c>
    </row>
    <row r="527" spans="3:11" ht="27" thickBot="1">
      <c r="C527" s="77" t="str">
        <f t="shared" si="8"/>
        <v>BITX45757</v>
      </c>
      <c r="D527" s="71" t="s">
        <v>51</v>
      </c>
      <c r="E527" s="76">
        <v>45757</v>
      </c>
      <c r="F527" s="72">
        <v>1752329205.3599999</v>
      </c>
      <c r="G527" s="73">
        <v>32.31</v>
      </c>
      <c r="H527" s="74">
        <v>54240000</v>
      </c>
      <c r="I527" s="75">
        <v>0.99990000000000001</v>
      </c>
      <c r="J527" s="71" t="s">
        <v>81</v>
      </c>
      <c r="K527" s="71" t="s">
        <v>89</v>
      </c>
    </row>
    <row r="528" spans="3:11" ht="27" thickBot="1">
      <c r="C528" s="77" t="str">
        <f t="shared" si="8"/>
        <v>ETHU45757</v>
      </c>
      <c r="D528" s="71" t="s">
        <v>52</v>
      </c>
      <c r="E528" s="76">
        <v>45757</v>
      </c>
      <c r="F528" s="72">
        <v>300411113.27999997</v>
      </c>
      <c r="G528" s="73">
        <v>23.46</v>
      </c>
      <c r="H528" s="74">
        <v>12808000</v>
      </c>
      <c r="I528" s="71" t="s">
        <v>83</v>
      </c>
      <c r="J528" s="71" t="s">
        <v>84</v>
      </c>
      <c r="K528" s="71" t="s">
        <v>28</v>
      </c>
    </row>
    <row r="529" spans="3:11" ht="52.5" thickBot="1">
      <c r="C529" s="77" t="str">
        <f t="shared" si="8"/>
        <v>ETHU45757</v>
      </c>
      <c r="D529" s="71" t="s">
        <v>52</v>
      </c>
      <c r="E529" s="76">
        <v>45757</v>
      </c>
      <c r="F529" s="72">
        <v>300411113.27999997</v>
      </c>
      <c r="G529" s="73">
        <v>23.46</v>
      </c>
      <c r="H529" s="74">
        <v>12808000</v>
      </c>
      <c r="I529" s="75">
        <v>1.9569000000000001</v>
      </c>
      <c r="J529" s="71" t="s">
        <v>90</v>
      </c>
      <c r="K529" s="71" t="s">
        <v>91</v>
      </c>
    </row>
    <row r="530" spans="3:11" ht="52.5" thickBot="1">
      <c r="C530" s="77" t="str">
        <f t="shared" si="8"/>
        <v>ETHU45757</v>
      </c>
      <c r="D530" s="71" t="s">
        <v>52</v>
      </c>
      <c r="E530" s="76">
        <v>45757</v>
      </c>
      <c r="F530" s="72">
        <v>300411113.27999997</v>
      </c>
      <c r="G530" s="73">
        <v>23.46</v>
      </c>
      <c r="H530" s="74">
        <v>12808000</v>
      </c>
      <c r="I530" s="75">
        <v>4.2799999999999998E-2</v>
      </c>
      <c r="J530" s="71" t="s">
        <v>92</v>
      </c>
      <c r="K530" s="71" t="s">
        <v>93</v>
      </c>
    </row>
    <row r="531" spans="3:11" ht="27" thickBot="1">
      <c r="C531" s="77" t="str">
        <f t="shared" si="8"/>
        <v>ETHU45757</v>
      </c>
      <c r="D531" s="71" t="s">
        <v>52</v>
      </c>
      <c r="E531" s="76">
        <v>45757</v>
      </c>
      <c r="F531" s="72">
        <v>300411113.27999997</v>
      </c>
      <c r="G531" s="73">
        <v>23.46</v>
      </c>
      <c r="H531" s="74">
        <v>12808000</v>
      </c>
      <c r="I531" s="75">
        <v>0.99990000000000001</v>
      </c>
      <c r="J531" s="71" t="s">
        <v>81</v>
      </c>
      <c r="K531" s="71" t="s">
        <v>89</v>
      </c>
    </row>
    <row r="532" spans="3:11" ht="27" thickBot="1">
      <c r="C532" s="77" t="str">
        <f t="shared" si="8"/>
        <v>OOSB45757</v>
      </c>
      <c r="D532" s="71" t="s">
        <v>94</v>
      </c>
      <c r="E532" s="76">
        <v>45757</v>
      </c>
      <c r="F532" s="73">
        <v>1</v>
      </c>
      <c r="G532" s="73">
        <v>1</v>
      </c>
      <c r="H532" s="74">
        <v>100000</v>
      </c>
      <c r="I532" s="71" t="s">
        <v>83</v>
      </c>
      <c r="J532" s="71" t="s">
        <v>84</v>
      </c>
      <c r="K532" s="71" t="s">
        <v>28</v>
      </c>
    </row>
    <row r="533" spans="3:11" ht="52.5" thickBot="1">
      <c r="C533" s="77" t="str">
        <f t="shared" si="8"/>
        <v>OOSB45757</v>
      </c>
      <c r="D533" s="71" t="s">
        <v>94</v>
      </c>
      <c r="E533" s="76">
        <v>45757</v>
      </c>
      <c r="F533" s="73">
        <v>1</v>
      </c>
      <c r="G533" s="73">
        <v>1</v>
      </c>
      <c r="H533" s="74">
        <v>100000</v>
      </c>
      <c r="I533" s="75">
        <v>1.0387999999999999</v>
      </c>
      <c r="J533" s="71" t="s">
        <v>95</v>
      </c>
      <c r="K533" s="71" t="s">
        <v>96</v>
      </c>
    </row>
    <row r="534" spans="3:11" ht="65.25" thickBot="1">
      <c r="C534" s="77" t="str">
        <f t="shared" si="8"/>
        <v>OOSB45757</v>
      </c>
      <c r="D534" s="71" t="s">
        <v>94</v>
      </c>
      <c r="E534" s="76">
        <v>45757</v>
      </c>
      <c r="F534" s="73">
        <v>1</v>
      </c>
      <c r="G534" s="73">
        <v>1</v>
      </c>
      <c r="H534" s="74">
        <v>100000</v>
      </c>
      <c r="I534" s="75">
        <v>1.0341</v>
      </c>
      <c r="J534" s="71" t="s">
        <v>97</v>
      </c>
      <c r="K534" s="71" t="s">
        <v>98</v>
      </c>
    </row>
    <row r="535" spans="3:11" ht="27" thickBot="1">
      <c r="C535" s="77" t="str">
        <f t="shared" si="8"/>
        <v>OOSB45757</v>
      </c>
      <c r="D535" s="71" t="s">
        <v>94</v>
      </c>
      <c r="E535" s="76">
        <v>45757</v>
      </c>
      <c r="F535" s="73">
        <v>1</v>
      </c>
      <c r="G535" s="73">
        <v>1</v>
      </c>
      <c r="H535" s="74">
        <v>100000</v>
      </c>
      <c r="I535" s="75">
        <v>1.0001</v>
      </c>
      <c r="J535" s="71" t="s">
        <v>81</v>
      </c>
      <c r="K535" s="71" t="s">
        <v>89</v>
      </c>
    </row>
    <row r="536" spans="3:11" ht="27" thickBot="1">
      <c r="C536" s="77" t="str">
        <f t="shared" si="8"/>
        <v>OOQB45757</v>
      </c>
      <c r="D536" s="71" t="s">
        <v>99</v>
      </c>
      <c r="E536" s="76">
        <v>45757</v>
      </c>
      <c r="F536" s="73">
        <v>1</v>
      </c>
      <c r="G536" s="73">
        <v>1</v>
      </c>
      <c r="H536" s="74">
        <v>100000</v>
      </c>
      <c r="I536" s="71" t="s">
        <v>83</v>
      </c>
      <c r="J536" s="71" t="s">
        <v>84</v>
      </c>
      <c r="K536" s="71" t="s">
        <v>28</v>
      </c>
    </row>
    <row r="537" spans="3:11" ht="52.5" thickBot="1">
      <c r="C537" s="77" t="str">
        <f t="shared" si="8"/>
        <v>OOQB45757</v>
      </c>
      <c r="D537" s="71" t="s">
        <v>99</v>
      </c>
      <c r="E537" s="76">
        <v>45757</v>
      </c>
      <c r="F537" s="73">
        <v>1</v>
      </c>
      <c r="G537" s="73">
        <v>1</v>
      </c>
      <c r="H537" s="74">
        <v>100000</v>
      </c>
      <c r="I537" s="75">
        <v>0.93110000000000004</v>
      </c>
      <c r="J537" s="71" t="s">
        <v>95</v>
      </c>
      <c r="K537" s="71" t="s">
        <v>96</v>
      </c>
    </row>
    <row r="538" spans="3:11" ht="52.5" thickBot="1">
      <c r="C538" s="77" t="str">
        <f t="shared" si="8"/>
        <v>OOQB45757</v>
      </c>
      <c r="D538" s="71" t="s">
        <v>99</v>
      </c>
      <c r="E538" s="76">
        <v>45757</v>
      </c>
      <c r="F538" s="73">
        <v>1</v>
      </c>
      <c r="G538" s="73">
        <v>1</v>
      </c>
      <c r="H538" s="74">
        <v>100000</v>
      </c>
      <c r="I538" s="75">
        <v>0.96809999999999996</v>
      </c>
      <c r="J538" s="71" t="s">
        <v>100</v>
      </c>
      <c r="K538" s="71" t="s">
        <v>101</v>
      </c>
    </row>
    <row r="539" spans="3:11" ht="27" thickBot="1">
      <c r="C539" s="77" t="str">
        <f t="shared" si="8"/>
        <v>OOQB45757</v>
      </c>
      <c r="D539" s="71" t="s">
        <v>99</v>
      </c>
      <c r="E539" s="76">
        <v>45757</v>
      </c>
      <c r="F539" s="73">
        <v>1</v>
      </c>
      <c r="G539" s="73">
        <v>1</v>
      </c>
      <c r="H539" s="74">
        <v>100000</v>
      </c>
      <c r="I539" s="75">
        <v>1.0001</v>
      </c>
      <c r="J539" s="71" t="s">
        <v>81</v>
      </c>
      <c r="K539" s="71" t="s">
        <v>89</v>
      </c>
    </row>
    <row r="540" spans="3:11" ht="27" thickBot="1">
      <c r="C540" s="77" t="str">
        <f t="shared" si="8"/>
        <v>SOLT45757</v>
      </c>
      <c r="D540" s="71" t="s">
        <v>71</v>
      </c>
      <c r="E540" s="76">
        <v>45757</v>
      </c>
      <c r="F540" s="72">
        <v>6477075.54</v>
      </c>
      <c r="G540" s="73">
        <v>9.39</v>
      </c>
      <c r="H540" s="74">
        <v>690000</v>
      </c>
      <c r="I540" s="71" t="s">
        <v>83</v>
      </c>
      <c r="J540" s="71" t="s">
        <v>84</v>
      </c>
      <c r="K540" s="71" t="s">
        <v>28</v>
      </c>
    </row>
    <row r="541" spans="3:11" ht="39.75" thickBot="1">
      <c r="C541" s="77" t="str">
        <f t="shared" si="8"/>
        <v>SOLT45757</v>
      </c>
      <c r="D541" s="71" t="s">
        <v>71</v>
      </c>
      <c r="E541" s="76">
        <v>45757</v>
      </c>
      <c r="F541" s="72">
        <v>6477075.54</v>
      </c>
      <c r="G541" s="73">
        <v>9.39</v>
      </c>
      <c r="H541" s="74">
        <v>690000</v>
      </c>
      <c r="I541" s="75">
        <v>2.0005999999999999</v>
      </c>
      <c r="J541" s="71" t="s">
        <v>102</v>
      </c>
      <c r="K541" s="71" t="s">
        <v>103</v>
      </c>
    </row>
    <row r="542" spans="3:11" ht="27" thickBot="1">
      <c r="C542" s="77" t="str">
        <f t="shared" si="8"/>
        <v>SOLT45757</v>
      </c>
      <c r="D542" s="71" t="s">
        <v>71</v>
      </c>
      <c r="E542" s="76">
        <v>45757</v>
      </c>
      <c r="F542" s="72">
        <v>6477075.54</v>
      </c>
      <c r="G542" s="73">
        <v>9.39</v>
      </c>
      <c r="H542" s="74">
        <v>690000</v>
      </c>
      <c r="I542" s="75">
        <v>0.99990000000000001</v>
      </c>
      <c r="J542" s="71" t="s">
        <v>81</v>
      </c>
      <c r="K542" s="71" t="s">
        <v>89</v>
      </c>
    </row>
    <row r="543" spans="3:11" ht="27" thickBot="1">
      <c r="C543" s="77" t="str">
        <f t="shared" si="8"/>
        <v>SOLZ45757</v>
      </c>
      <c r="D543" s="71" t="s">
        <v>70</v>
      </c>
      <c r="E543" s="76">
        <v>45757</v>
      </c>
      <c r="F543" s="72">
        <v>4079414.04</v>
      </c>
      <c r="G543" s="73">
        <v>12.75</v>
      </c>
      <c r="H543" s="74">
        <v>320000</v>
      </c>
      <c r="I543" s="71" t="s">
        <v>83</v>
      </c>
      <c r="J543" s="71" t="s">
        <v>84</v>
      </c>
      <c r="K543" s="71" t="s">
        <v>28</v>
      </c>
    </row>
    <row r="544" spans="3:11" ht="39.75" thickBot="1">
      <c r="C544" s="77" t="str">
        <f t="shared" si="8"/>
        <v>SOLZ45757</v>
      </c>
      <c r="D544" s="71" t="s">
        <v>70</v>
      </c>
      <c r="E544" s="76">
        <v>45757</v>
      </c>
      <c r="F544" s="72">
        <v>4079414.04</v>
      </c>
      <c r="G544" s="73">
        <v>12.75</v>
      </c>
      <c r="H544" s="74">
        <v>320000</v>
      </c>
      <c r="I544" s="75">
        <v>1.0051000000000001</v>
      </c>
      <c r="J544" s="71" t="s">
        <v>102</v>
      </c>
      <c r="K544" s="71" t="s">
        <v>103</v>
      </c>
    </row>
    <row r="545" spans="3:11" ht="27" thickBot="1">
      <c r="C545" s="77" t="str">
        <f t="shared" si="8"/>
        <v>SOLZ45757</v>
      </c>
      <c r="D545" s="71" t="s">
        <v>70</v>
      </c>
      <c r="E545" s="76">
        <v>45757</v>
      </c>
      <c r="F545" s="72">
        <v>4079414.04</v>
      </c>
      <c r="G545" s="73">
        <v>12.75</v>
      </c>
      <c r="H545" s="74">
        <v>320000</v>
      </c>
      <c r="I545" s="75">
        <v>0.99990000000000001</v>
      </c>
      <c r="J545" s="71" t="s">
        <v>81</v>
      </c>
      <c r="K545" s="71" t="s">
        <v>89</v>
      </c>
    </row>
    <row r="546" spans="3:11" ht="27" thickBot="1">
      <c r="C546" s="77" t="str">
        <f t="shared" si="8"/>
        <v>ZVOL45757</v>
      </c>
      <c r="D546" s="71" t="s">
        <v>104</v>
      </c>
      <c r="E546" s="76">
        <v>45757</v>
      </c>
      <c r="F546" s="72">
        <v>16441881.83</v>
      </c>
      <c r="G546" s="73">
        <v>12.85</v>
      </c>
      <c r="H546" s="74">
        <v>1280000</v>
      </c>
      <c r="I546" s="71" t="s">
        <v>83</v>
      </c>
      <c r="J546" s="71" t="s">
        <v>84</v>
      </c>
      <c r="K546" s="71" t="s">
        <v>28</v>
      </c>
    </row>
    <row r="547" spans="3:11" ht="52.5" thickBot="1">
      <c r="C547" s="77" t="str">
        <f t="shared" si="8"/>
        <v>ZVOL45757</v>
      </c>
      <c r="D547" s="71" t="s">
        <v>104</v>
      </c>
      <c r="E547" s="76">
        <v>45757</v>
      </c>
      <c r="F547" s="72">
        <v>16441881.83</v>
      </c>
      <c r="G547" s="73">
        <v>12.85</v>
      </c>
      <c r="H547" s="74">
        <v>1280000</v>
      </c>
      <c r="I547" s="75">
        <v>-5.1499999999999997E-2</v>
      </c>
      <c r="J547" s="71" t="s">
        <v>105</v>
      </c>
      <c r="K547" s="71" t="s">
        <v>106</v>
      </c>
    </row>
    <row r="548" spans="3:11" ht="52.5" thickBot="1">
      <c r="C548" s="77" t="str">
        <f t="shared" si="8"/>
        <v>ZVOL45757</v>
      </c>
      <c r="D548" s="71" t="s">
        <v>104</v>
      </c>
      <c r="E548" s="76">
        <v>45757</v>
      </c>
      <c r="F548" s="72">
        <v>16441881.83</v>
      </c>
      <c r="G548" s="73">
        <v>12.85</v>
      </c>
      <c r="H548" s="74">
        <v>1280000</v>
      </c>
      <c r="I548" s="75">
        <v>-0.34350000000000003</v>
      </c>
      <c r="J548" s="71" t="s">
        <v>107</v>
      </c>
      <c r="K548" s="71" t="s">
        <v>108</v>
      </c>
    </row>
    <row r="549" spans="3:11" ht="52.5" thickBot="1">
      <c r="C549" s="77" t="str">
        <f t="shared" si="8"/>
        <v>ZVOL45757</v>
      </c>
      <c r="D549" s="71" t="s">
        <v>104</v>
      </c>
      <c r="E549" s="76">
        <v>45757</v>
      </c>
      <c r="F549" s="72">
        <v>16441881.83</v>
      </c>
      <c r="G549" s="73">
        <v>12.85</v>
      </c>
      <c r="H549" s="74">
        <v>1280000</v>
      </c>
      <c r="I549" s="75">
        <v>-0.33040000000000003</v>
      </c>
      <c r="J549" s="71" t="s">
        <v>109</v>
      </c>
      <c r="K549" s="71" t="s">
        <v>110</v>
      </c>
    </row>
    <row r="550" spans="3:11" ht="52.5" thickBot="1">
      <c r="C550" s="77" t="str">
        <f t="shared" si="8"/>
        <v>ZVOL45757</v>
      </c>
      <c r="D550" s="71" t="s">
        <v>104</v>
      </c>
      <c r="E550" s="76">
        <v>45757</v>
      </c>
      <c r="F550" s="72">
        <v>16441881.83</v>
      </c>
      <c r="G550" s="73">
        <v>12.85</v>
      </c>
      <c r="H550" s="74">
        <v>1280000</v>
      </c>
      <c r="I550" s="75">
        <v>-0.27429999999999999</v>
      </c>
      <c r="J550" s="71" t="s">
        <v>111</v>
      </c>
      <c r="K550" s="71" t="s">
        <v>112</v>
      </c>
    </row>
    <row r="551" spans="3:11" ht="27" thickBot="1">
      <c r="C551" s="77" t="str">
        <f t="shared" si="8"/>
        <v>ZVOL45757</v>
      </c>
      <c r="D551" s="71" t="s">
        <v>104</v>
      </c>
      <c r="E551" s="76">
        <v>45757</v>
      </c>
      <c r="F551" s="72">
        <v>16441881.83</v>
      </c>
      <c r="G551" s="73">
        <v>12.85</v>
      </c>
      <c r="H551" s="74">
        <v>1280000</v>
      </c>
      <c r="I551" s="75">
        <v>0.99990000000000001</v>
      </c>
      <c r="J551" s="71" t="s">
        <v>81</v>
      </c>
      <c r="K551" s="71" t="s">
        <v>89</v>
      </c>
    </row>
    <row r="552" spans="3:11" ht="27" thickBot="1">
      <c r="C552" s="77" t="str">
        <f t="shared" si="8"/>
        <v>WHTX45757</v>
      </c>
      <c r="D552" s="71" t="s">
        <v>113</v>
      </c>
      <c r="E552" s="76">
        <v>45757</v>
      </c>
      <c r="F552" s="72">
        <v>678528.64</v>
      </c>
      <c r="G552" s="73">
        <v>13.57</v>
      </c>
      <c r="H552" s="74">
        <v>50000</v>
      </c>
      <c r="I552" s="71" t="s">
        <v>83</v>
      </c>
      <c r="J552" s="71" t="s">
        <v>84</v>
      </c>
      <c r="K552" s="71" t="s">
        <v>28</v>
      </c>
    </row>
    <row r="553" spans="3:11" ht="52.5" thickBot="1">
      <c r="C553" s="77" t="str">
        <f t="shared" si="8"/>
        <v>WHTX45757</v>
      </c>
      <c r="D553" s="71" t="s">
        <v>113</v>
      </c>
      <c r="E553" s="76">
        <v>45757</v>
      </c>
      <c r="F553" s="72">
        <v>678528.64</v>
      </c>
      <c r="G553" s="73">
        <v>13.57</v>
      </c>
      <c r="H553" s="74">
        <v>50000</v>
      </c>
      <c r="I553" s="75">
        <v>0.39639999999999997</v>
      </c>
      <c r="J553" s="71" t="s">
        <v>114</v>
      </c>
      <c r="K553" s="71" t="s">
        <v>115</v>
      </c>
    </row>
    <row r="554" spans="3:11" ht="52.5" thickBot="1">
      <c r="C554" s="77" t="str">
        <f t="shared" si="8"/>
        <v>WHTX45757</v>
      </c>
      <c r="D554" s="71" t="s">
        <v>113</v>
      </c>
      <c r="E554" s="76">
        <v>45757</v>
      </c>
      <c r="F554" s="72">
        <v>678528.64</v>
      </c>
      <c r="G554" s="73">
        <v>13.57</v>
      </c>
      <c r="H554" s="74">
        <v>50000</v>
      </c>
      <c r="I554" s="75">
        <v>1.5907</v>
      </c>
      <c r="J554" s="71" t="s">
        <v>122</v>
      </c>
      <c r="K554" s="71" t="s">
        <v>123</v>
      </c>
    </row>
    <row r="555" spans="3:11" ht="27" thickBot="1">
      <c r="C555" s="77" t="str">
        <f t="shared" si="8"/>
        <v>WHTX45757</v>
      </c>
      <c r="D555" s="71" t="s">
        <v>113</v>
      </c>
      <c r="E555" s="76">
        <v>45757</v>
      </c>
      <c r="F555" s="72">
        <v>678528.64</v>
      </c>
      <c r="G555" s="73">
        <v>13.57</v>
      </c>
      <c r="H555" s="74">
        <v>50000</v>
      </c>
      <c r="I555" s="75">
        <v>0.99970000000000003</v>
      </c>
      <c r="J555" s="71" t="s">
        <v>81</v>
      </c>
      <c r="K555" s="71" t="s">
        <v>89</v>
      </c>
    </row>
    <row r="556" spans="3:11" ht="27" thickBot="1">
      <c r="C556" s="77" t="str">
        <f t="shared" si="8"/>
        <v>CORX45757</v>
      </c>
      <c r="D556" s="71" t="s">
        <v>116</v>
      </c>
      <c r="E556" s="76">
        <v>45757</v>
      </c>
      <c r="F556" s="72">
        <v>880373.01</v>
      </c>
      <c r="G556" s="73">
        <v>17.61</v>
      </c>
      <c r="H556" s="74">
        <v>50000</v>
      </c>
      <c r="I556" s="71" t="s">
        <v>83</v>
      </c>
      <c r="J556" s="71" t="s">
        <v>84</v>
      </c>
      <c r="K556" s="71" t="s">
        <v>28</v>
      </c>
    </row>
    <row r="557" spans="3:11" ht="39.75" thickBot="1">
      <c r="C557" s="77" t="str">
        <f t="shared" si="8"/>
        <v>CORX45757</v>
      </c>
      <c r="D557" s="71" t="s">
        <v>116</v>
      </c>
      <c r="E557" s="76">
        <v>45757</v>
      </c>
      <c r="F557" s="72">
        <v>880373.01</v>
      </c>
      <c r="G557" s="73">
        <v>17.61</v>
      </c>
      <c r="H557" s="74">
        <v>50000</v>
      </c>
      <c r="I557" s="75">
        <v>0.38400000000000001</v>
      </c>
      <c r="J557" s="71" t="s">
        <v>117</v>
      </c>
      <c r="K557" s="71" t="s">
        <v>118</v>
      </c>
    </row>
    <row r="558" spans="3:11" ht="39.75" thickBot="1">
      <c r="C558" s="77" t="str">
        <f t="shared" si="8"/>
        <v>CORX45757</v>
      </c>
      <c r="D558" s="71" t="s">
        <v>116</v>
      </c>
      <c r="E558" s="76">
        <v>45757</v>
      </c>
      <c r="F558" s="72">
        <v>880373.01</v>
      </c>
      <c r="G558" s="73">
        <v>17.61</v>
      </c>
      <c r="H558" s="74">
        <v>50000</v>
      </c>
      <c r="I558" s="75">
        <v>1.61</v>
      </c>
      <c r="J558" s="71" t="s">
        <v>124</v>
      </c>
      <c r="K558" s="71" t="s">
        <v>125</v>
      </c>
    </row>
    <row r="559" spans="3:11" ht="27" thickBot="1">
      <c r="C559" s="77" t="str">
        <f t="shared" si="8"/>
        <v>CORX45757</v>
      </c>
      <c r="D559" s="71" t="s">
        <v>116</v>
      </c>
      <c r="E559" s="76">
        <v>45757</v>
      </c>
      <c r="F559" s="72">
        <v>880373.01</v>
      </c>
      <c r="G559" s="73">
        <v>17.61</v>
      </c>
      <c r="H559" s="74">
        <v>50000</v>
      </c>
      <c r="I559" s="75">
        <v>0.99970000000000003</v>
      </c>
      <c r="J559" s="71" t="s">
        <v>81</v>
      </c>
      <c r="K559" s="71" t="s">
        <v>89</v>
      </c>
    </row>
    <row r="560" spans="3:11" ht="39.75" thickBot="1">
      <c r="C560" s="77" t="str">
        <f t="shared" si="8"/>
        <v>SVIX45758</v>
      </c>
      <c r="D560" s="71" t="s">
        <v>77</v>
      </c>
      <c r="E560" s="76">
        <v>45758</v>
      </c>
      <c r="F560" s="72">
        <v>775906316.63</v>
      </c>
      <c r="G560" s="73">
        <v>10.7</v>
      </c>
      <c r="H560" s="74">
        <v>72520000</v>
      </c>
      <c r="I560" s="71" t="s">
        <v>121</v>
      </c>
      <c r="J560" s="74">
        <v>16900</v>
      </c>
      <c r="K560" s="72">
        <v>1267500</v>
      </c>
    </row>
    <row r="561" spans="3:11" ht="52.5" thickBot="1">
      <c r="C561" s="77" t="str">
        <f t="shared" si="8"/>
        <v>SVIX45758</v>
      </c>
      <c r="D561" s="71" t="s">
        <v>77</v>
      </c>
      <c r="E561" s="76">
        <v>45758</v>
      </c>
      <c r="F561" s="72">
        <v>775906316.63</v>
      </c>
      <c r="G561" s="73">
        <v>10.7</v>
      </c>
      <c r="H561" s="74">
        <v>72520000</v>
      </c>
      <c r="I561" s="71" t="s">
        <v>79</v>
      </c>
      <c r="J561" s="74">
        <v>-23357</v>
      </c>
      <c r="K561" s="72">
        <v>-677820140</v>
      </c>
    </row>
    <row r="562" spans="3:11" ht="52.5" thickBot="1">
      <c r="C562" s="77" t="str">
        <f t="shared" si="8"/>
        <v>SVIX45758</v>
      </c>
      <c r="D562" s="71" t="s">
        <v>77</v>
      </c>
      <c r="E562" s="76">
        <v>45758</v>
      </c>
      <c r="F562" s="72">
        <v>775906316.63</v>
      </c>
      <c r="G562" s="73">
        <v>10.7</v>
      </c>
      <c r="H562" s="74">
        <v>72520000</v>
      </c>
      <c r="I562" s="71" t="s">
        <v>80</v>
      </c>
      <c r="J562" s="74">
        <v>-2459</v>
      </c>
      <c r="K562" s="72">
        <v>-84712550</v>
      </c>
    </row>
    <row r="563" spans="3:11" ht="27" thickBot="1">
      <c r="C563" s="77" t="str">
        <f t="shared" si="8"/>
        <v>SVIX45758</v>
      </c>
      <c r="D563" s="71" t="s">
        <v>77</v>
      </c>
      <c r="E563" s="76">
        <v>45758</v>
      </c>
      <c r="F563" s="72">
        <v>775906316.63</v>
      </c>
      <c r="G563" s="73">
        <v>10.7</v>
      </c>
      <c r="H563" s="74">
        <v>72520000</v>
      </c>
      <c r="I563" s="71" t="s">
        <v>81</v>
      </c>
      <c r="J563" s="74">
        <v>760817615</v>
      </c>
      <c r="K563" s="72">
        <v>760817615.11000001</v>
      </c>
    </row>
    <row r="564" spans="3:11" ht="52.5" thickBot="1">
      <c r="C564" s="77" t="str">
        <f t="shared" si="8"/>
        <v>UVIX45758</v>
      </c>
      <c r="D564" s="71" t="s">
        <v>82</v>
      </c>
      <c r="E564" s="76">
        <v>45758</v>
      </c>
      <c r="F564" s="72">
        <v>113914694.31999999</v>
      </c>
      <c r="G564" s="73">
        <v>67.91</v>
      </c>
      <c r="H564" s="74">
        <v>1677473</v>
      </c>
      <c r="I564" s="71" t="s">
        <v>79</v>
      </c>
      <c r="J564" s="74">
        <v>7195</v>
      </c>
      <c r="K564" s="72">
        <v>208798900</v>
      </c>
    </row>
    <row r="565" spans="3:11" ht="52.5" thickBot="1">
      <c r="C565" s="77" t="str">
        <f t="shared" si="8"/>
        <v>UVIX45758</v>
      </c>
      <c r="D565" s="71" t="s">
        <v>82</v>
      </c>
      <c r="E565" s="76">
        <v>45758</v>
      </c>
      <c r="F565" s="72">
        <v>113914694.31999999</v>
      </c>
      <c r="G565" s="73">
        <v>67.91</v>
      </c>
      <c r="H565" s="74">
        <v>1677473</v>
      </c>
      <c r="I565" s="71" t="s">
        <v>80</v>
      </c>
      <c r="J565" s="73">
        <v>757</v>
      </c>
      <c r="K565" s="72">
        <v>26078650</v>
      </c>
    </row>
    <row r="566" spans="3:11" ht="27" thickBot="1">
      <c r="C566" s="77" t="str">
        <f t="shared" si="8"/>
        <v>UVIX45758</v>
      </c>
      <c r="D566" s="71" t="s">
        <v>82</v>
      </c>
      <c r="E566" s="76">
        <v>45758</v>
      </c>
      <c r="F566" s="72">
        <v>113914694.31999999</v>
      </c>
      <c r="G566" s="73">
        <v>67.91</v>
      </c>
      <c r="H566" s="74">
        <v>1677473</v>
      </c>
      <c r="I566" s="71" t="s">
        <v>81</v>
      </c>
      <c r="J566" s="74">
        <v>117290624</v>
      </c>
      <c r="K566" s="72">
        <v>117290624.36</v>
      </c>
    </row>
    <row r="567" spans="3:11" ht="27" thickBot="1">
      <c r="C567" s="77" t="str">
        <f t="shared" si="8"/>
        <v>BITX45758</v>
      </c>
      <c r="D567" s="71" t="s">
        <v>51</v>
      </c>
      <c r="E567" s="76">
        <v>45758</v>
      </c>
      <c r="F567" s="72">
        <v>1929467394.3299999</v>
      </c>
      <c r="G567" s="73">
        <v>35.869999999999997</v>
      </c>
      <c r="H567" s="74">
        <v>53790000</v>
      </c>
      <c r="I567" s="71" t="s">
        <v>83</v>
      </c>
      <c r="J567" s="71" t="s">
        <v>84</v>
      </c>
      <c r="K567" s="71" t="s">
        <v>28</v>
      </c>
    </row>
    <row r="568" spans="3:11" ht="39.75" thickBot="1">
      <c r="C568" s="77" t="str">
        <f t="shared" si="8"/>
        <v>BITX45758</v>
      </c>
      <c r="D568" s="71" t="s">
        <v>51</v>
      </c>
      <c r="E568" s="76">
        <v>45758</v>
      </c>
      <c r="F568" s="72">
        <v>1929467394.3299999</v>
      </c>
      <c r="G568" s="73">
        <v>35.869999999999997</v>
      </c>
      <c r="H568" s="74">
        <v>53790000</v>
      </c>
      <c r="I568" s="75">
        <v>0.73270000000000002</v>
      </c>
      <c r="J568" s="71" t="s">
        <v>85</v>
      </c>
      <c r="K568" s="71" t="s">
        <v>86</v>
      </c>
    </row>
    <row r="569" spans="3:11" ht="52.5" thickBot="1">
      <c r="C569" s="77" t="str">
        <f t="shared" si="8"/>
        <v>BITX45758</v>
      </c>
      <c r="D569" s="71" t="s">
        <v>51</v>
      </c>
      <c r="E569" s="76">
        <v>45758</v>
      </c>
      <c r="F569" s="72">
        <v>1929467394.3299999</v>
      </c>
      <c r="G569" s="73">
        <v>35.869999999999997</v>
      </c>
      <c r="H569" s="74">
        <v>53790000</v>
      </c>
      <c r="I569" s="75">
        <v>1.2676000000000001</v>
      </c>
      <c r="J569" s="71" t="s">
        <v>87</v>
      </c>
      <c r="K569" s="71" t="s">
        <v>88</v>
      </c>
    </row>
    <row r="570" spans="3:11" ht="27" thickBot="1">
      <c r="C570" s="77" t="str">
        <f t="shared" si="8"/>
        <v>BITX45758</v>
      </c>
      <c r="D570" s="71" t="s">
        <v>51</v>
      </c>
      <c r="E570" s="76">
        <v>45758</v>
      </c>
      <c r="F570" s="72">
        <v>1929467394.3299999</v>
      </c>
      <c r="G570" s="73">
        <v>35.869999999999997</v>
      </c>
      <c r="H570" s="74">
        <v>53790000</v>
      </c>
      <c r="I570" s="75">
        <v>0.99990000000000001</v>
      </c>
      <c r="J570" s="71" t="s">
        <v>81</v>
      </c>
      <c r="K570" s="71" t="s">
        <v>89</v>
      </c>
    </row>
    <row r="571" spans="3:11" ht="27" thickBot="1">
      <c r="C571" s="77" t="str">
        <f t="shared" si="8"/>
        <v>ETHU45758</v>
      </c>
      <c r="D571" s="71" t="s">
        <v>52</v>
      </c>
      <c r="E571" s="76">
        <v>45758</v>
      </c>
      <c r="F571" s="72">
        <v>321673971.25999999</v>
      </c>
      <c r="G571" s="73">
        <v>25.12</v>
      </c>
      <c r="H571" s="74">
        <v>12807970</v>
      </c>
      <c r="I571" s="71" t="s">
        <v>83</v>
      </c>
      <c r="J571" s="71" t="s">
        <v>84</v>
      </c>
      <c r="K571" s="71" t="s">
        <v>28</v>
      </c>
    </row>
    <row r="572" spans="3:11" ht="52.5" thickBot="1">
      <c r="C572" s="77" t="str">
        <f t="shared" si="8"/>
        <v>ETHU45758</v>
      </c>
      <c r="D572" s="71" t="s">
        <v>52</v>
      </c>
      <c r="E572" s="76">
        <v>45758</v>
      </c>
      <c r="F572" s="72">
        <v>321673971.25999999</v>
      </c>
      <c r="G572" s="73">
        <v>25.12</v>
      </c>
      <c r="H572" s="74">
        <v>12807970</v>
      </c>
      <c r="I572" s="75">
        <v>1.9106000000000001</v>
      </c>
      <c r="J572" s="71" t="s">
        <v>90</v>
      </c>
      <c r="K572" s="71" t="s">
        <v>91</v>
      </c>
    </row>
    <row r="573" spans="3:11" ht="52.5" thickBot="1">
      <c r="C573" s="77" t="str">
        <f t="shared" si="8"/>
        <v>ETHU45758</v>
      </c>
      <c r="D573" s="71" t="s">
        <v>52</v>
      </c>
      <c r="E573" s="76">
        <v>45758</v>
      </c>
      <c r="F573" s="72">
        <v>321673971.25999999</v>
      </c>
      <c r="G573" s="73">
        <v>25.12</v>
      </c>
      <c r="H573" s="74">
        <v>12807970</v>
      </c>
      <c r="I573" s="75">
        <v>9.0499999999999997E-2</v>
      </c>
      <c r="J573" s="71" t="s">
        <v>92</v>
      </c>
      <c r="K573" s="71" t="s">
        <v>93</v>
      </c>
    </row>
    <row r="574" spans="3:11" ht="27" thickBot="1">
      <c r="C574" s="77" t="str">
        <f t="shared" si="8"/>
        <v>ETHU45758</v>
      </c>
      <c r="D574" s="71" t="s">
        <v>52</v>
      </c>
      <c r="E574" s="76">
        <v>45758</v>
      </c>
      <c r="F574" s="72">
        <v>321673971.25999999</v>
      </c>
      <c r="G574" s="73">
        <v>25.12</v>
      </c>
      <c r="H574" s="74">
        <v>12807970</v>
      </c>
      <c r="I574" s="75">
        <v>1</v>
      </c>
      <c r="J574" s="71" t="s">
        <v>81</v>
      </c>
      <c r="K574" s="71" t="s">
        <v>89</v>
      </c>
    </row>
    <row r="575" spans="3:11" ht="27" thickBot="1">
      <c r="C575" s="77" t="str">
        <f t="shared" si="8"/>
        <v>OOSB45758</v>
      </c>
      <c r="D575" s="71" t="s">
        <v>94</v>
      </c>
      <c r="E575" s="76">
        <v>45758</v>
      </c>
      <c r="F575" s="73">
        <v>1</v>
      </c>
      <c r="G575" s="73">
        <v>1</v>
      </c>
      <c r="H575" s="74">
        <v>100000</v>
      </c>
      <c r="I575" s="71" t="s">
        <v>83</v>
      </c>
      <c r="J575" s="71" t="s">
        <v>84</v>
      </c>
      <c r="K575" s="71" t="s">
        <v>28</v>
      </c>
    </row>
    <row r="576" spans="3:11" ht="52.5" thickBot="1">
      <c r="C576" s="77" t="str">
        <f t="shared" si="8"/>
        <v>OOSB45758</v>
      </c>
      <c r="D576" s="71" t="s">
        <v>94</v>
      </c>
      <c r="E576" s="76">
        <v>45758</v>
      </c>
      <c r="F576" s="73">
        <v>1</v>
      </c>
      <c r="G576" s="73">
        <v>1</v>
      </c>
      <c r="H576" s="74">
        <v>100000</v>
      </c>
      <c r="I576" s="75">
        <v>1.0198</v>
      </c>
      <c r="J576" s="71" t="s">
        <v>95</v>
      </c>
      <c r="K576" s="71" t="s">
        <v>96</v>
      </c>
    </row>
    <row r="577" spans="3:11" ht="65.25" thickBot="1">
      <c r="C577" s="77" t="str">
        <f t="shared" si="8"/>
        <v>OOSB45758</v>
      </c>
      <c r="D577" s="71" t="s">
        <v>94</v>
      </c>
      <c r="E577" s="76">
        <v>45758</v>
      </c>
      <c r="F577" s="73">
        <v>1</v>
      </c>
      <c r="G577" s="73">
        <v>1</v>
      </c>
      <c r="H577" s="74">
        <v>100000</v>
      </c>
      <c r="I577" s="75">
        <v>0.97829999999999995</v>
      </c>
      <c r="J577" s="71" t="s">
        <v>97</v>
      </c>
      <c r="K577" s="71" t="s">
        <v>98</v>
      </c>
    </row>
    <row r="578" spans="3:11" ht="27" thickBot="1">
      <c r="C578" s="77" t="str">
        <f t="shared" si="8"/>
        <v>OOSB45758</v>
      </c>
      <c r="D578" s="71" t="s">
        <v>94</v>
      </c>
      <c r="E578" s="76">
        <v>45758</v>
      </c>
      <c r="F578" s="73">
        <v>1</v>
      </c>
      <c r="G578" s="73">
        <v>1</v>
      </c>
      <c r="H578" s="74">
        <v>100000</v>
      </c>
      <c r="I578" s="75">
        <v>1</v>
      </c>
      <c r="J578" s="71" t="s">
        <v>81</v>
      </c>
      <c r="K578" s="71" t="s">
        <v>89</v>
      </c>
    </row>
    <row r="579" spans="3:11" ht="27" thickBot="1">
      <c r="C579" s="77" t="str">
        <f t="shared" si="8"/>
        <v>OOQB45758</v>
      </c>
      <c r="D579" s="71" t="s">
        <v>99</v>
      </c>
      <c r="E579" s="76">
        <v>45758</v>
      </c>
      <c r="F579" s="73">
        <v>1</v>
      </c>
      <c r="G579" s="73">
        <v>1</v>
      </c>
      <c r="H579" s="74">
        <v>100000</v>
      </c>
      <c r="I579" s="71" t="s">
        <v>83</v>
      </c>
      <c r="J579" s="71" t="s">
        <v>84</v>
      </c>
      <c r="K579" s="71" t="s">
        <v>28</v>
      </c>
    </row>
    <row r="580" spans="3:11" ht="52.5" thickBot="1">
      <c r="C580" s="77" t="str">
        <f t="shared" si="8"/>
        <v>OOQB45758</v>
      </c>
      <c r="D580" s="71" t="s">
        <v>99</v>
      </c>
      <c r="E580" s="76">
        <v>45758</v>
      </c>
      <c r="F580" s="73">
        <v>1</v>
      </c>
      <c r="G580" s="73">
        <v>1</v>
      </c>
      <c r="H580" s="74">
        <v>100000</v>
      </c>
      <c r="I580" s="75">
        <v>0.91959999999999997</v>
      </c>
      <c r="J580" s="71" t="s">
        <v>95</v>
      </c>
      <c r="K580" s="71" t="s">
        <v>96</v>
      </c>
    </row>
    <row r="581" spans="3:11" ht="52.5" thickBot="1">
      <c r="C581" s="77" t="str">
        <f t="shared" si="8"/>
        <v>OOQB45758</v>
      </c>
      <c r="D581" s="71" t="s">
        <v>99</v>
      </c>
      <c r="E581" s="76">
        <v>45758</v>
      </c>
      <c r="F581" s="73">
        <v>1</v>
      </c>
      <c r="G581" s="73">
        <v>1</v>
      </c>
      <c r="H581" s="74">
        <v>100000</v>
      </c>
      <c r="I581" s="75">
        <v>0.92190000000000005</v>
      </c>
      <c r="J581" s="71" t="s">
        <v>100</v>
      </c>
      <c r="K581" s="71" t="s">
        <v>101</v>
      </c>
    </row>
    <row r="582" spans="3:11" ht="27" thickBot="1">
      <c r="C582" s="77" t="str">
        <f t="shared" si="8"/>
        <v>OOQB45758</v>
      </c>
      <c r="D582" s="71" t="s">
        <v>99</v>
      </c>
      <c r="E582" s="76">
        <v>45758</v>
      </c>
      <c r="F582" s="73">
        <v>1</v>
      </c>
      <c r="G582" s="73">
        <v>1</v>
      </c>
      <c r="H582" s="74">
        <v>100000</v>
      </c>
      <c r="I582" s="75">
        <v>1</v>
      </c>
      <c r="J582" s="71" t="s">
        <v>81</v>
      </c>
      <c r="K582" s="71" t="s">
        <v>89</v>
      </c>
    </row>
    <row r="583" spans="3:11" ht="27" thickBot="1">
      <c r="C583" s="77" t="str">
        <f t="shared" si="8"/>
        <v>SOLT45758</v>
      </c>
      <c r="D583" s="71" t="s">
        <v>71</v>
      </c>
      <c r="E583" s="76">
        <v>45758</v>
      </c>
      <c r="F583" s="72">
        <v>8711570.8399999999</v>
      </c>
      <c r="G583" s="73">
        <v>11.03</v>
      </c>
      <c r="H583" s="74">
        <v>790000</v>
      </c>
      <c r="I583" s="71" t="s">
        <v>83</v>
      </c>
      <c r="J583" s="71" t="s">
        <v>84</v>
      </c>
      <c r="K583" s="71" t="s">
        <v>28</v>
      </c>
    </row>
    <row r="584" spans="3:11" ht="39.75" thickBot="1">
      <c r="C584" s="77" t="str">
        <f t="shared" si="8"/>
        <v>SOLT45758</v>
      </c>
      <c r="D584" s="71" t="s">
        <v>71</v>
      </c>
      <c r="E584" s="76">
        <v>45758</v>
      </c>
      <c r="F584" s="72">
        <v>8711570.8399999999</v>
      </c>
      <c r="G584" s="73">
        <v>11.03</v>
      </c>
      <c r="H584" s="74">
        <v>790000</v>
      </c>
      <c r="I584" s="75">
        <v>1.9981</v>
      </c>
      <c r="J584" s="71" t="s">
        <v>102</v>
      </c>
      <c r="K584" s="71" t="s">
        <v>103</v>
      </c>
    </row>
    <row r="585" spans="3:11" ht="27" thickBot="1">
      <c r="C585" s="77" t="str">
        <f t="shared" ref="C585:C648" si="9">D585&amp;E585</f>
        <v>SOLT45758</v>
      </c>
      <c r="D585" s="71" t="s">
        <v>71</v>
      </c>
      <c r="E585" s="76">
        <v>45758</v>
      </c>
      <c r="F585" s="72">
        <v>8711570.8399999999</v>
      </c>
      <c r="G585" s="73">
        <v>11.03</v>
      </c>
      <c r="H585" s="74">
        <v>790000</v>
      </c>
      <c r="I585" s="75">
        <v>0.99990000000000001</v>
      </c>
      <c r="J585" s="71" t="s">
        <v>81</v>
      </c>
      <c r="K585" s="71" t="s">
        <v>89</v>
      </c>
    </row>
    <row r="586" spans="3:11" ht="27" thickBot="1">
      <c r="C586" s="77" t="str">
        <f t="shared" si="9"/>
        <v>SOLZ45758</v>
      </c>
      <c r="D586" s="71" t="s">
        <v>70</v>
      </c>
      <c r="E586" s="76">
        <v>45758</v>
      </c>
      <c r="F586" s="72">
        <v>5130915.08</v>
      </c>
      <c r="G586" s="73">
        <v>13.87</v>
      </c>
      <c r="H586" s="74">
        <v>370000</v>
      </c>
      <c r="I586" s="71" t="s">
        <v>83</v>
      </c>
      <c r="J586" s="71" t="s">
        <v>84</v>
      </c>
      <c r="K586" s="71" t="s">
        <v>28</v>
      </c>
    </row>
    <row r="587" spans="3:11" ht="39.75" thickBot="1">
      <c r="C587" s="77" t="str">
        <f t="shared" si="9"/>
        <v>SOLZ45758</v>
      </c>
      <c r="D587" s="71" t="s">
        <v>70</v>
      </c>
      <c r="E587" s="76">
        <v>45758</v>
      </c>
      <c r="F587" s="72">
        <v>5130915.08</v>
      </c>
      <c r="G587" s="73">
        <v>13.87</v>
      </c>
      <c r="H587" s="74">
        <v>370000</v>
      </c>
      <c r="I587" s="75">
        <v>1.0046999999999999</v>
      </c>
      <c r="J587" s="71" t="s">
        <v>102</v>
      </c>
      <c r="K587" s="71" t="s">
        <v>103</v>
      </c>
    </row>
    <row r="588" spans="3:11" ht="27" thickBot="1">
      <c r="C588" s="77" t="str">
        <f t="shared" si="9"/>
        <v>SOLZ45758</v>
      </c>
      <c r="D588" s="71" t="s">
        <v>70</v>
      </c>
      <c r="E588" s="76">
        <v>45758</v>
      </c>
      <c r="F588" s="72">
        <v>5130915.08</v>
      </c>
      <c r="G588" s="73">
        <v>13.87</v>
      </c>
      <c r="H588" s="74">
        <v>370000</v>
      </c>
      <c r="I588" s="75">
        <v>1</v>
      </c>
      <c r="J588" s="71" t="s">
        <v>81</v>
      </c>
      <c r="K588" s="71" t="s">
        <v>89</v>
      </c>
    </row>
    <row r="589" spans="3:11" ht="27" thickBot="1">
      <c r="C589" s="77" t="str">
        <f t="shared" si="9"/>
        <v>ZVOL45758</v>
      </c>
      <c r="D589" s="71" t="s">
        <v>104</v>
      </c>
      <c r="E589" s="76">
        <v>45758</v>
      </c>
      <c r="F589" s="72">
        <v>16644678.76</v>
      </c>
      <c r="G589" s="73">
        <v>12.71</v>
      </c>
      <c r="H589" s="74">
        <v>1310000</v>
      </c>
      <c r="I589" s="71" t="s">
        <v>83</v>
      </c>
      <c r="J589" s="71" t="s">
        <v>84</v>
      </c>
      <c r="K589" s="71" t="s">
        <v>28</v>
      </c>
    </row>
    <row r="590" spans="3:11" ht="52.5" thickBot="1">
      <c r="C590" s="77" t="str">
        <f t="shared" si="9"/>
        <v>ZVOL45758</v>
      </c>
      <c r="D590" s="71" t="s">
        <v>104</v>
      </c>
      <c r="E590" s="76">
        <v>45758</v>
      </c>
      <c r="F590" s="72">
        <v>16644678.76</v>
      </c>
      <c r="G590" s="73">
        <v>12.71</v>
      </c>
      <c r="H590" s="74">
        <v>1310000</v>
      </c>
      <c r="I590" s="75">
        <v>-3.3399999999999999E-2</v>
      </c>
      <c r="J590" s="71" t="s">
        <v>105</v>
      </c>
      <c r="K590" s="71" t="s">
        <v>106</v>
      </c>
    </row>
    <row r="591" spans="3:11" ht="52.5" thickBot="1">
      <c r="C591" s="77" t="str">
        <f t="shared" si="9"/>
        <v>ZVOL45758</v>
      </c>
      <c r="D591" s="71" t="s">
        <v>104</v>
      </c>
      <c r="E591" s="76">
        <v>45758</v>
      </c>
      <c r="F591" s="72">
        <v>16644678.76</v>
      </c>
      <c r="G591" s="73">
        <v>12.71</v>
      </c>
      <c r="H591" s="74">
        <v>1310000</v>
      </c>
      <c r="I591" s="75">
        <v>-0.33989999999999998</v>
      </c>
      <c r="J591" s="71" t="s">
        <v>107</v>
      </c>
      <c r="K591" s="71" t="s">
        <v>108</v>
      </c>
    </row>
    <row r="592" spans="3:11" ht="52.5" thickBot="1">
      <c r="C592" s="77" t="str">
        <f t="shared" si="9"/>
        <v>ZVOL45758</v>
      </c>
      <c r="D592" s="71" t="s">
        <v>104</v>
      </c>
      <c r="E592" s="76">
        <v>45758</v>
      </c>
      <c r="F592" s="72">
        <v>16644678.76</v>
      </c>
      <c r="G592" s="73">
        <v>12.71</v>
      </c>
      <c r="H592" s="74">
        <v>1310000</v>
      </c>
      <c r="I592" s="75">
        <v>-0.33239999999999997</v>
      </c>
      <c r="J592" s="71" t="s">
        <v>109</v>
      </c>
      <c r="K592" s="71" t="s">
        <v>110</v>
      </c>
    </row>
    <row r="593" spans="3:11" ht="52.5" thickBot="1">
      <c r="C593" s="77" t="str">
        <f t="shared" si="9"/>
        <v>ZVOL45758</v>
      </c>
      <c r="D593" s="71" t="s">
        <v>104</v>
      </c>
      <c r="E593" s="76">
        <v>45758</v>
      </c>
      <c r="F593" s="72">
        <v>16644678.76</v>
      </c>
      <c r="G593" s="73">
        <v>12.71</v>
      </c>
      <c r="H593" s="74">
        <v>1310000</v>
      </c>
      <c r="I593" s="75">
        <v>-0.2944</v>
      </c>
      <c r="J593" s="71" t="s">
        <v>111</v>
      </c>
      <c r="K593" s="71" t="s">
        <v>112</v>
      </c>
    </row>
    <row r="594" spans="3:11" ht="27" thickBot="1">
      <c r="C594" s="77" t="str">
        <f t="shared" si="9"/>
        <v>ZVOL45758</v>
      </c>
      <c r="D594" s="71" t="s">
        <v>104</v>
      </c>
      <c r="E594" s="76">
        <v>45758</v>
      </c>
      <c r="F594" s="72">
        <v>16644678.76</v>
      </c>
      <c r="G594" s="73">
        <v>12.71</v>
      </c>
      <c r="H594" s="74">
        <v>1310000</v>
      </c>
      <c r="I594" s="75">
        <v>1</v>
      </c>
      <c r="J594" s="71" t="s">
        <v>81</v>
      </c>
      <c r="K594" s="71" t="s">
        <v>89</v>
      </c>
    </row>
    <row r="595" spans="3:11" ht="27" thickBot="1">
      <c r="C595" s="77" t="str">
        <f t="shared" si="9"/>
        <v>WHTX45758</v>
      </c>
      <c r="D595" s="71" t="s">
        <v>113</v>
      </c>
      <c r="E595" s="76">
        <v>45758</v>
      </c>
      <c r="F595" s="72">
        <v>720023.51</v>
      </c>
      <c r="G595" s="73">
        <v>14.4</v>
      </c>
      <c r="H595" s="74">
        <v>50000</v>
      </c>
      <c r="I595" s="71" t="s">
        <v>83</v>
      </c>
      <c r="J595" s="71" t="s">
        <v>84</v>
      </c>
      <c r="K595" s="71" t="s">
        <v>28</v>
      </c>
    </row>
    <row r="596" spans="3:11" ht="52.5" thickBot="1">
      <c r="C596" s="77" t="str">
        <f t="shared" si="9"/>
        <v>WHTX45758</v>
      </c>
      <c r="D596" s="71" t="s">
        <v>113</v>
      </c>
      <c r="E596" s="76">
        <v>45758</v>
      </c>
      <c r="F596" s="72">
        <v>720023.51</v>
      </c>
      <c r="G596" s="73">
        <v>14.4</v>
      </c>
      <c r="H596" s="74">
        <v>50000</v>
      </c>
      <c r="I596" s="75">
        <v>1.98</v>
      </c>
      <c r="J596" s="71" t="s">
        <v>122</v>
      </c>
      <c r="K596" s="71" t="s">
        <v>123</v>
      </c>
    </row>
    <row r="597" spans="3:11" ht="27" thickBot="1">
      <c r="C597" s="77" t="str">
        <f t="shared" si="9"/>
        <v>WHTX45758</v>
      </c>
      <c r="D597" s="71" t="s">
        <v>113</v>
      </c>
      <c r="E597" s="76">
        <v>45758</v>
      </c>
      <c r="F597" s="72">
        <v>720023.51</v>
      </c>
      <c r="G597" s="73">
        <v>14.4</v>
      </c>
      <c r="H597" s="74">
        <v>50000</v>
      </c>
      <c r="I597" s="75">
        <v>0.99970000000000003</v>
      </c>
      <c r="J597" s="71" t="s">
        <v>81</v>
      </c>
      <c r="K597" s="71" t="s">
        <v>89</v>
      </c>
    </row>
    <row r="598" spans="3:11" ht="27" thickBot="1">
      <c r="C598" s="77" t="str">
        <f t="shared" si="9"/>
        <v>CORX45758</v>
      </c>
      <c r="D598" s="71" t="s">
        <v>116</v>
      </c>
      <c r="E598" s="76">
        <v>45758</v>
      </c>
      <c r="F598" s="72">
        <v>909380.01</v>
      </c>
      <c r="G598" s="73">
        <v>18.190000000000001</v>
      </c>
      <c r="H598" s="74">
        <v>50000</v>
      </c>
      <c r="I598" s="71" t="s">
        <v>83</v>
      </c>
      <c r="J598" s="71" t="s">
        <v>84</v>
      </c>
      <c r="K598" s="71" t="s">
        <v>28</v>
      </c>
    </row>
    <row r="599" spans="3:11" ht="39.75" thickBot="1">
      <c r="C599" s="77" t="str">
        <f t="shared" si="9"/>
        <v>CORX45758</v>
      </c>
      <c r="D599" s="71" t="s">
        <v>116</v>
      </c>
      <c r="E599" s="76">
        <v>45758</v>
      </c>
      <c r="F599" s="72">
        <v>909380.01</v>
      </c>
      <c r="G599" s="73">
        <v>18.190000000000001</v>
      </c>
      <c r="H599" s="74">
        <v>50000</v>
      </c>
      <c r="I599" s="75">
        <v>1.9947999999999999</v>
      </c>
      <c r="J599" s="71" t="s">
        <v>124</v>
      </c>
      <c r="K599" s="71" t="s">
        <v>125</v>
      </c>
    </row>
    <row r="600" spans="3:11" ht="27" thickBot="1">
      <c r="C600" s="77" t="str">
        <f t="shared" si="9"/>
        <v>CORX45758</v>
      </c>
      <c r="D600" s="71" t="s">
        <v>116</v>
      </c>
      <c r="E600" s="76">
        <v>45758</v>
      </c>
      <c r="F600" s="72">
        <v>909380.01</v>
      </c>
      <c r="G600" s="73">
        <v>18.190000000000001</v>
      </c>
      <c r="H600" s="74">
        <v>50000</v>
      </c>
      <c r="I600" s="75">
        <v>0.99970000000000003</v>
      </c>
      <c r="J600" s="71" t="s">
        <v>81</v>
      </c>
      <c r="K600" s="71" t="s">
        <v>89</v>
      </c>
    </row>
    <row r="601" spans="3:11" ht="39.75" thickBot="1">
      <c r="C601" s="77" t="str">
        <f t="shared" si="9"/>
        <v>SVIX45758</v>
      </c>
      <c r="D601" s="71" t="s">
        <v>77</v>
      </c>
      <c r="E601" s="76">
        <v>45758</v>
      </c>
      <c r="F601" s="72">
        <v>775906316.63</v>
      </c>
      <c r="G601" s="73">
        <v>10.7</v>
      </c>
      <c r="H601" s="74">
        <v>72520000</v>
      </c>
      <c r="I601" s="71" t="s">
        <v>121</v>
      </c>
      <c r="J601" s="74">
        <v>16900</v>
      </c>
      <c r="K601" s="72">
        <v>1267500</v>
      </c>
    </row>
    <row r="602" spans="3:11" ht="52.5" thickBot="1">
      <c r="C602" s="77" t="str">
        <f t="shared" si="9"/>
        <v>SVIX45758</v>
      </c>
      <c r="D602" s="71" t="s">
        <v>77</v>
      </c>
      <c r="E602" s="76">
        <v>45758</v>
      </c>
      <c r="F602" s="72">
        <v>775906316.63</v>
      </c>
      <c r="G602" s="73">
        <v>10.7</v>
      </c>
      <c r="H602" s="74">
        <v>72520000</v>
      </c>
      <c r="I602" s="71" t="s">
        <v>79</v>
      </c>
      <c r="J602" s="74">
        <v>-23357</v>
      </c>
      <c r="K602" s="72">
        <v>-677820140</v>
      </c>
    </row>
    <row r="603" spans="3:11" ht="52.5" thickBot="1">
      <c r="C603" s="77" t="str">
        <f t="shared" si="9"/>
        <v>SVIX45758</v>
      </c>
      <c r="D603" s="71" t="s">
        <v>77</v>
      </c>
      <c r="E603" s="76">
        <v>45758</v>
      </c>
      <c r="F603" s="72">
        <v>775906316.63</v>
      </c>
      <c r="G603" s="73">
        <v>10.7</v>
      </c>
      <c r="H603" s="74">
        <v>72520000</v>
      </c>
      <c r="I603" s="71" t="s">
        <v>80</v>
      </c>
      <c r="J603" s="74">
        <v>-2459</v>
      </c>
      <c r="K603" s="72">
        <v>-84712550</v>
      </c>
    </row>
    <row r="604" spans="3:11" ht="27" thickBot="1">
      <c r="C604" s="77" t="str">
        <f t="shared" si="9"/>
        <v>SVIX45758</v>
      </c>
      <c r="D604" s="71" t="s">
        <v>77</v>
      </c>
      <c r="E604" s="76">
        <v>45758</v>
      </c>
      <c r="F604" s="72">
        <v>775906316.63</v>
      </c>
      <c r="G604" s="73">
        <v>10.7</v>
      </c>
      <c r="H604" s="74">
        <v>72520000</v>
      </c>
      <c r="I604" s="71" t="s">
        <v>81</v>
      </c>
      <c r="J604" s="74">
        <v>760817615</v>
      </c>
      <c r="K604" s="72">
        <v>760817615.11000001</v>
      </c>
    </row>
    <row r="605" spans="3:11" ht="52.5" thickBot="1">
      <c r="C605" s="77" t="str">
        <f t="shared" si="9"/>
        <v>UVIX45758</v>
      </c>
      <c r="D605" s="71" t="s">
        <v>82</v>
      </c>
      <c r="E605" s="76">
        <v>45758</v>
      </c>
      <c r="F605" s="72">
        <v>113914694.31999999</v>
      </c>
      <c r="G605" s="73">
        <v>67.91</v>
      </c>
      <c r="H605" s="74">
        <v>1677473</v>
      </c>
      <c r="I605" s="71" t="s">
        <v>79</v>
      </c>
      <c r="J605" s="74">
        <v>7195</v>
      </c>
      <c r="K605" s="72">
        <v>208798900</v>
      </c>
    </row>
    <row r="606" spans="3:11" ht="52.5" thickBot="1">
      <c r="C606" s="77" t="str">
        <f t="shared" si="9"/>
        <v>UVIX45758</v>
      </c>
      <c r="D606" s="71" t="s">
        <v>82</v>
      </c>
      <c r="E606" s="76">
        <v>45758</v>
      </c>
      <c r="F606" s="72">
        <v>113914694.31999999</v>
      </c>
      <c r="G606" s="73">
        <v>67.91</v>
      </c>
      <c r="H606" s="74">
        <v>1677473</v>
      </c>
      <c r="I606" s="71" t="s">
        <v>80</v>
      </c>
      <c r="J606" s="73">
        <v>757</v>
      </c>
      <c r="K606" s="72">
        <v>26078650</v>
      </c>
    </row>
    <row r="607" spans="3:11" ht="27" thickBot="1">
      <c r="C607" s="77" t="str">
        <f t="shared" si="9"/>
        <v>UVIX45758</v>
      </c>
      <c r="D607" s="71" t="s">
        <v>82</v>
      </c>
      <c r="E607" s="76">
        <v>45758</v>
      </c>
      <c r="F607" s="72">
        <v>113914694.31999999</v>
      </c>
      <c r="G607" s="73">
        <v>67.91</v>
      </c>
      <c r="H607" s="74">
        <v>1677473</v>
      </c>
      <c r="I607" s="71" t="s">
        <v>81</v>
      </c>
      <c r="J607" s="74">
        <v>117290624</v>
      </c>
      <c r="K607" s="72">
        <v>117290624.36</v>
      </c>
    </row>
    <row r="608" spans="3:11" ht="27" thickBot="1">
      <c r="C608" s="77" t="str">
        <f t="shared" si="9"/>
        <v>BITX45758</v>
      </c>
      <c r="D608" s="71" t="s">
        <v>51</v>
      </c>
      <c r="E608" s="76">
        <v>45758</v>
      </c>
      <c r="F608" s="72">
        <v>1929467394.3299999</v>
      </c>
      <c r="G608" s="73">
        <v>35.869999999999997</v>
      </c>
      <c r="H608" s="74">
        <v>53790000</v>
      </c>
      <c r="I608" s="71" t="s">
        <v>83</v>
      </c>
      <c r="J608" s="71" t="s">
        <v>84</v>
      </c>
      <c r="K608" s="71" t="s">
        <v>28</v>
      </c>
    </row>
    <row r="609" spans="3:11" ht="39.75" thickBot="1">
      <c r="C609" s="77" t="str">
        <f t="shared" si="9"/>
        <v>BITX45758</v>
      </c>
      <c r="D609" s="71" t="s">
        <v>51</v>
      </c>
      <c r="E609" s="76">
        <v>45758</v>
      </c>
      <c r="F609" s="72">
        <v>1929467394.3299999</v>
      </c>
      <c r="G609" s="73">
        <v>35.869999999999997</v>
      </c>
      <c r="H609" s="74">
        <v>53790000</v>
      </c>
      <c r="I609" s="75">
        <v>0.73270000000000002</v>
      </c>
      <c r="J609" s="71" t="s">
        <v>85</v>
      </c>
      <c r="K609" s="71" t="s">
        <v>86</v>
      </c>
    </row>
    <row r="610" spans="3:11" ht="52.5" thickBot="1">
      <c r="C610" s="77" t="str">
        <f t="shared" si="9"/>
        <v>BITX45758</v>
      </c>
      <c r="D610" s="71" t="s">
        <v>51</v>
      </c>
      <c r="E610" s="76">
        <v>45758</v>
      </c>
      <c r="F610" s="72">
        <v>1929467394.3299999</v>
      </c>
      <c r="G610" s="73">
        <v>35.869999999999997</v>
      </c>
      <c r="H610" s="74">
        <v>53790000</v>
      </c>
      <c r="I610" s="75">
        <v>1.2676000000000001</v>
      </c>
      <c r="J610" s="71" t="s">
        <v>87</v>
      </c>
      <c r="K610" s="71" t="s">
        <v>88</v>
      </c>
    </row>
    <row r="611" spans="3:11" ht="27" thickBot="1">
      <c r="C611" s="77" t="str">
        <f t="shared" si="9"/>
        <v>BITX45758</v>
      </c>
      <c r="D611" s="71" t="s">
        <v>51</v>
      </c>
      <c r="E611" s="76">
        <v>45758</v>
      </c>
      <c r="F611" s="72">
        <v>1929467394.3299999</v>
      </c>
      <c r="G611" s="73">
        <v>35.869999999999997</v>
      </c>
      <c r="H611" s="74">
        <v>53790000</v>
      </c>
      <c r="I611" s="75">
        <v>0.99990000000000001</v>
      </c>
      <c r="J611" s="71" t="s">
        <v>81</v>
      </c>
      <c r="K611" s="71" t="s">
        <v>89</v>
      </c>
    </row>
    <row r="612" spans="3:11" ht="27" thickBot="1">
      <c r="C612" s="77" t="str">
        <f t="shared" si="9"/>
        <v>ETHU45758</v>
      </c>
      <c r="D612" s="71" t="s">
        <v>52</v>
      </c>
      <c r="E612" s="76">
        <v>45758</v>
      </c>
      <c r="F612" s="72">
        <v>321673971.25999999</v>
      </c>
      <c r="G612" s="73">
        <v>25.12</v>
      </c>
      <c r="H612" s="74">
        <v>12807970</v>
      </c>
      <c r="I612" s="71" t="s">
        <v>83</v>
      </c>
      <c r="J612" s="71" t="s">
        <v>84</v>
      </c>
      <c r="K612" s="71" t="s">
        <v>28</v>
      </c>
    </row>
    <row r="613" spans="3:11" ht="52.5" thickBot="1">
      <c r="C613" s="77" t="str">
        <f t="shared" si="9"/>
        <v>ETHU45758</v>
      </c>
      <c r="D613" s="71" t="s">
        <v>52</v>
      </c>
      <c r="E613" s="76">
        <v>45758</v>
      </c>
      <c r="F613" s="72">
        <v>321673971.25999999</v>
      </c>
      <c r="G613" s="73">
        <v>25.12</v>
      </c>
      <c r="H613" s="74">
        <v>12807970</v>
      </c>
      <c r="I613" s="75">
        <v>1.9106000000000001</v>
      </c>
      <c r="J613" s="71" t="s">
        <v>90</v>
      </c>
      <c r="K613" s="71" t="s">
        <v>91</v>
      </c>
    </row>
    <row r="614" spans="3:11" ht="52.5" thickBot="1">
      <c r="C614" s="77" t="str">
        <f t="shared" si="9"/>
        <v>ETHU45758</v>
      </c>
      <c r="D614" s="71" t="s">
        <v>52</v>
      </c>
      <c r="E614" s="76">
        <v>45758</v>
      </c>
      <c r="F614" s="72">
        <v>321673971.25999999</v>
      </c>
      <c r="G614" s="73">
        <v>25.12</v>
      </c>
      <c r="H614" s="74">
        <v>12807970</v>
      </c>
      <c r="I614" s="75">
        <v>9.0499999999999997E-2</v>
      </c>
      <c r="J614" s="71" t="s">
        <v>92</v>
      </c>
      <c r="K614" s="71" t="s">
        <v>93</v>
      </c>
    </row>
    <row r="615" spans="3:11" ht="27" thickBot="1">
      <c r="C615" s="77" t="str">
        <f t="shared" si="9"/>
        <v>ETHU45758</v>
      </c>
      <c r="D615" s="71" t="s">
        <v>52</v>
      </c>
      <c r="E615" s="76">
        <v>45758</v>
      </c>
      <c r="F615" s="72">
        <v>321673971.25999999</v>
      </c>
      <c r="G615" s="73">
        <v>25.12</v>
      </c>
      <c r="H615" s="74">
        <v>12807970</v>
      </c>
      <c r="I615" s="75">
        <v>1</v>
      </c>
      <c r="J615" s="71" t="s">
        <v>81</v>
      </c>
      <c r="K615" s="71" t="s">
        <v>89</v>
      </c>
    </row>
    <row r="616" spans="3:11" ht="27" thickBot="1">
      <c r="C616" s="77" t="str">
        <f t="shared" si="9"/>
        <v>OOSB45758</v>
      </c>
      <c r="D616" s="71" t="s">
        <v>94</v>
      </c>
      <c r="E616" s="76">
        <v>45758</v>
      </c>
      <c r="F616" s="73">
        <v>1</v>
      </c>
      <c r="G616" s="73">
        <v>1</v>
      </c>
      <c r="H616" s="74">
        <v>100000</v>
      </c>
      <c r="I616" s="71" t="s">
        <v>83</v>
      </c>
      <c r="J616" s="71" t="s">
        <v>84</v>
      </c>
      <c r="K616" s="71" t="s">
        <v>28</v>
      </c>
    </row>
    <row r="617" spans="3:11" ht="52.5" thickBot="1">
      <c r="C617" s="77" t="str">
        <f t="shared" si="9"/>
        <v>OOSB45758</v>
      </c>
      <c r="D617" s="71" t="s">
        <v>94</v>
      </c>
      <c r="E617" s="76">
        <v>45758</v>
      </c>
      <c r="F617" s="73">
        <v>1</v>
      </c>
      <c r="G617" s="73">
        <v>1</v>
      </c>
      <c r="H617" s="74">
        <v>100000</v>
      </c>
      <c r="I617" s="75">
        <v>1.0198</v>
      </c>
      <c r="J617" s="71" t="s">
        <v>95</v>
      </c>
      <c r="K617" s="71" t="s">
        <v>96</v>
      </c>
    </row>
    <row r="618" spans="3:11" ht="65.25" thickBot="1">
      <c r="C618" s="77" t="str">
        <f t="shared" si="9"/>
        <v>OOSB45758</v>
      </c>
      <c r="D618" s="71" t="s">
        <v>94</v>
      </c>
      <c r="E618" s="76">
        <v>45758</v>
      </c>
      <c r="F618" s="73">
        <v>1</v>
      </c>
      <c r="G618" s="73">
        <v>1</v>
      </c>
      <c r="H618" s="74">
        <v>100000</v>
      </c>
      <c r="I618" s="75">
        <v>0.97829999999999995</v>
      </c>
      <c r="J618" s="71" t="s">
        <v>97</v>
      </c>
      <c r="K618" s="71" t="s">
        <v>98</v>
      </c>
    </row>
    <row r="619" spans="3:11" ht="27" thickBot="1">
      <c r="C619" s="77" t="str">
        <f t="shared" si="9"/>
        <v>OOSB45758</v>
      </c>
      <c r="D619" s="71" t="s">
        <v>94</v>
      </c>
      <c r="E619" s="76">
        <v>45758</v>
      </c>
      <c r="F619" s="73">
        <v>1</v>
      </c>
      <c r="G619" s="73">
        <v>1</v>
      </c>
      <c r="H619" s="74">
        <v>100000</v>
      </c>
      <c r="I619" s="75">
        <v>1</v>
      </c>
      <c r="J619" s="71" t="s">
        <v>81</v>
      </c>
      <c r="K619" s="71" t="s">
        <v>89</v>
      </c>
    </row>
    <row r="620" spans="3:11" ht="27" thickBot="1">
      <c r="C620" s="77" t="str">
        <f t="shared" si="9"/>
        <v>OOQB45758</v>
      </c>
      <c r="D620" s="71" t="s">
        <v>99</v>
      </c>
      <c r="E620" s="76">
        <v>45758</v>
      </c>
      <c r="F620" s="73">
        <v>1</v>
      </c>
      <c r="G620" s="73">
        <v>1</v>
      </c>
      <c r="H620" s="74">
        <v>100000</v>
      </c>
      <c r="I620" s="71" t="s">
        <v>83</v>
      </c>
      <c r="J620" s="71" t="s">
        <v>84</v>
      </c>
      <c r="K620" s="71" t="s">
        <v>28</v>
      </c>
    </row>
    <row r="621" spans="3:11" ht="52.5" thickBot="1">
      <c r="C621" s="77" t="str">
        <f t="shared" si="9"/>
        <v>OOQB45758</v>
      </c>
      <c r="D621" s="71" t="s">
        <v>99</v>
      </c>
      <c r="E621" s="76">
        <v>45758</v>
      </c>
      <c r="F621" s="73">
        <v>1</v>
      </c>
      <c r="G621" s="73">
        <v>1</v>
      </c>
      <c r="H621" s="74">
        <v>100000</v>
      </c>
      <c r="I621" s="75">
        <v>0.91959999999999997</v>
      </c>
      <c r="J621" s="71" t="s">
        <v>95</v>
      </c>
      <c r="K621" s="71" t="s">
        <v>96</v>
      </c>
    </row>
    <row r="622" spans="3:11" ht="52.5" thickBot="1">
      <c r="C622" s="77" t="str">
        <f t="shared" si="9"/>
        <v>OOQB45758</v>
      </c>
      <c r="D622" s="71" t="s">
        <v>99</v>
      </c>
      <c r="E622" s="76">
        <v>45758</v>
      </c>
      <c r="F622" s="73">
        <v>1</v>
      </c>
      <c r="G622" s="73">
        <v>1</v>
      </c>
      <c r="H622" s="74">
        <v>100000</v>
      </c>
      <c r="I622" s="75">
        <v>0.92190000000000005</v>
      </c>
      <c r="J622" s="71" t="s">
        <v>100</v>
      </c>
      <c r="K622" s="71" t="s">
        <v>101</v>
      </c>
    </row>
    <row r="623" spans="3:11" ht="27" thickBot="1">
      <c r="C623" s="77" t="str">
        <f t="shared" si="9"/>
        <v>OOQB45758</v>
      </c>
      <c r="D623" s="71" t="s">
        <v>99</v>
      </c>
      <c r="E623" s="76">
        <v>45758</v>
      </c>
      <c r="F623" s="73">
        <v>1</v>
      </c>
      <c r="G623" s="73">
        <v>1</v>
      </c>
      <c r="H623" s="74">
        <v>100000</v>
      </c>
      <c r="I623" s="75">
        <v>1</v>
      </c>
      <c r="J623" s="71" t="s">
        <v>81</v>
      </c>
      <c r="K623" s="71" t="s">
        <v>89</v>
      </c>
    </row>
    <row r="624" spans="3:11" ht="27" thickBot="1">
      <c r="C624" s="77" t="str">
        <f t="shared" si="9"/>
        <v>SOLT45758</v>
      </c>
      <c r="D624" s="71" t="s">
        <v>71</v>
      </c>
      <c r="E624" s="76">
        <v>45758</v>
      </c>
      <c r="F624" s="72">
        <v>8711570.8399999999</v>
      </c>
      <c r="G624" s="73">
        <v>11.03</v>
      </c>
      <c r="H624" s="74">
        <v>790000</v>
      </c>
      <c r="I624" s="71" t="s">
        <v>83</v>
      </c>
      <c r="J624" s="71" t="s">
        <v>84</v>
      </c>
      <c r="K624" s="71" t="s">
        <v>28</v>
      </c>
    </row>
    <row r="625" spans="3:11" ht="39.75" thickBot="1">
      <c r="C625" s="77" t="str">
        <f t="shared" si="9"/>
        <v>SOLT45758</v>
      </c>
      <c r="D625" s="71" t="s">
        <v>71</v>
      </c>
      <c r="E625" s="76">
        <v>45758</v>
      </c>
      <c r="F625" s="72">
        <v>8711570.8399999999</v>
      </c>
      <c r="G625" s="73">
        <v>11.03</v>
      </c>
      <c r="H625" s="74">
        <v>790000</v>
      </c>
      <c r="I625" s="75">
        <v>1.9981</v>
      </c>
      <c r="J625" s="71" t="s">
        <v>102</v>
      </c>
      <c r="K625" s="71" t="s">
        <v>103</v>
      </c>
    </row>
    <row r="626" spans="3:11" ht="27" thickBot="1">
      <c r="C626" s="77" t="str">
        <f t="shared" si="9"/>
        <v>SOLT45758</v>
      </c>
      <c r="D626" s="71" t="s">
        <v>71</v>
      </c>
      <c r="E626" s="76">
        <v>45758</v>
      </c>
      <c r="F626" s="72">
        <v>8711570.8399999999</v>
      </c>
      <c r="G626" s="73">
        <v>11.03</v>
      </c>
      <c r="H626" s="74">
        <v>790000</v>
      </c>
      <c r="I626" s="75">
        <v>0.99990000000000001</v>
      </c>
      <c r="J626" s="71" t="s">
        <v>81</v>
      </c>
      <c r="K626" s="71" t="s">
        <v>89</v>
      </c>
    </row>
    <row r="627" spans="3:11" ht="27" thickBot="1">
      <c r="C627" s="77" t="str">
        <f t="shared" si="9"/>
        <v>SOLZ45758</v>
      </c>
      <c r="D627" s="71" t="s">
        <v>70</v>
      </c>
      <c r="E627" s="76">
        <v>45758</v>
      </c>
      <c r="F627" s="72">
        <v>5130915.08</v>
      </c>
      <c r="G627" s="73">
        <v>13.87</v>
      </c>
      <c r="H627" s="74">
        <v>370000</v>
      </c>
      <c r="I627" s="71" t="s">
        <v>83</v>
      </c>
      <c r="J627" s="71" t="s">
        <v>84</v>
      </c>
      <c r="K627" s="71" t="s">
        <v>28</v>
      </c>
    </row>
    <row r="628" spans="3:11" ht="39.75" thickBot="1">
      <c r="C628" s="77" t="str">
        <f t="shared" si="9"/>
        <v>SOLZ45758</v>
      </c>
      <c r="D628" s="71" t="s">
        <v>70</v>
      </c>
      <c r="E628" s="76">
        <v>45758</v>
      </c>
      <c r="F628" s="72">
        <v>5130915.08</v>
      </c>
      <c r="G628" s="73">
        <v>13.87</v>
      </c>
      <c r="H628" s="74">
        <v>370000</v>
      </c>
      <c r="I628" s="75">
        <v>1.0046999999999999</v>
      </c>
      <c r="J628" s="71" t="s">
        <v>102</v>
      </c>
      <c r="K628" s="71" t="s">
        <v>103</v>
      </c>
    </row>
    <row r="629" spans="3:11" ht="27" thickBot="1">
      <c r="C629" s="77" t="str">
        <f t="shared" si="9"/>
        <v>SOLZ45758</v>
      </c>
      <c r="D629" s="71" t="s">
        <v>70</v>
      </c>
      <c r="E629" s="76">
        <v>45758</v>
      </c>
      <c r="F629" s="72">
        <v>5130915.08</v>
      </c>
      <c r="G629" s="73">
        <v>13.87</v>
      </c>
      <c r="H629" s="74">
        <v>370000</v>
      </c>
      <c r="I629" s="75">
        <v>1</v>
      </c>
      <c r="J629" s="71" t="s">
        <v>81</v>
      </c>
      <c r="K629" s="71" t="s">
        <v>89</v>
      </c>
    </row>
    <row r="630" spans="3:11" ht="27" thickBot="1">
      <c r="C630" s="77" t="str">
        <f t="shared" si="9"/>
        <v>ZVOL45758</v>
      </c>
      <c r="D630" s="71" t="s">
        <v>104</v>
      </c>
      <c r="E630" s="76">
        <v>45758</v>
      </c>
      <c r="F630" s="72">
        <v>16644678.76</v>
      </c>
      <c r="G630" s="73">
        <v>12.71</v>
      </c>
      <c r="H630" s="74">
        <v>1310000</v>
      </c>
      <c r="I630" s="71" t="s">
        <v>83</v>
      </c>
      <c r="J630" s="71" t="s">
        <v>84</v>
      </c>
      <c r="K630" s="71" t="s">
        <v>28</v>
      </c>
    </row>
    <row r="631" spans="3:11" ht="52.5" thickBot="1">
      <c r="C631" s="77" t="str">
        <f t="shared" si="9"/>
        <v>ZVOL45758</v>
      </c>
      <c r="D631" s="71" t="s">
        <v>104</v>
      </c>
      <c r="E631" s="76">
        <v>45758</v>
      </c>
      <c r="F631" s="72">
        <v>16644678.76</v>
      </c>
      <c r="G631" s="73">
        <v>12.71</v>
      </c>
      <c r="H631" s="74">
        <v>1310000</v>
      </c>
      <c r="I631" s="75">
        <v>-3.3399999999999999E-2</v>
      </c>
      <c r="J631" s="71" t="s">
        <v>105</v>
      </c>
      <c r="K631" s="71" t="s">
        <v>106</v>
      </c>
    </row>
    <row r="632" spans="3:11" ht="52.5" thickBot="1">
      <c r="C632" s="77" t="str">
        <f t="shared" si="9"/>
        <v>ZVOL45758</v>
      </c>
      <c r="D632" s="71" t="s">
        <v>104</v>
      </c>
      <c r="E632" s="76">
        <v>45758</v>
      </c>
      <c r="F632" s="72">
        <v>16644678.76</v>
      </c>
      <c r="G632" s="73">
        <v>12.71</v>
      </c>
      <c r="H632" s="74">
        <v>1310000</v>
      </c>
      <c r="I632" s="75">
        <v>-0.33989999999999998</v>
      </c>
      <c r="J632" s="71" t="s">
        <v>107</v>
      </c>
      <c r="K632" s="71" t="s">
        <v>108</v>
      </c>
    </row>
    <row r="633" spans="3:11" ht="52.5" thickBot="1">
      <c r="C633" s="77" t="str">
        <f t="shared" si="9"/>
        <v>ZVOL45758</v>
      </c>
      <c r="D633" s="71" t="s">
        <v>104</v>
      </c>
      <c r="E633" s="76">
        <v>45758</v>
      </c>
      <c r="F633" s="72">
        <v>16644678.76</v>
      </c>
      <c r="G633" s="73">
        <v>12.71</v>
      </c>
      <c r="H633" s="74">
        <v>1310000</v>
      </c>
      <c r="I633" s="75">
        <v>-0.33239999999999997</v>
      </c>
      <c r="J633" s="71" t="s">
        <v>109</v>
      </c>
      <c r="K633" s="71" t="s">
        <v>110</v>
      </c>
    </row>
    <row r="634" spans="3:11" ht="52.5" thickBot="1">
      <c r="C634" s="77" t="str">
        <f t="shared" si="9"/>
        <v>ZVOL45758</v>
      </c>
      <c r="D634" s="71" t="s">
        <v>104</v>
      </c>
      <c r="E634" s="76">
        <v>45758</v>
      </c>
      <c r="F634" s="72">
        <v>16644678.76</v>
      </c>
      <c r="G634" s="73">
        <v>12.71</v>
      </c>
      <c r="H634" s="74">
        <v>1310000</v>
      </c>
      <c r="I634" s="75">
        <v>-0.2944</v>
      </c>
      <c r="J634" s="71" t="s">
        <v>111</v>
      </c>
      <c r="K634" s="71" t="s">
        <v>112</v>
      </c>
    </row>
    <row r="635" spans="3:11" ht="27" thickBot="1">
      <c r="C635" s="77" t="str">
        <f t="shared" si="9"/>
        <v>ZVOL45758</v>
      </c>
      <c r="D635" s="71" t="s">
        <v>104</v>
      </c>
      <c r="E635" s="76">
        <v>45758</v>
      </c>
      <c r="F635" s="72">
        <v>16644678.76</v>
      </c>
      <c r="G635" s="73">
        <v>12.71</v>
      </c>
      <c r="H635" s="74">
        <v>1310000</v>
      </c>
      <c r="I635" s="75">
        <v>1</v>
      </c>
      <c r="J635" s="71" t="s">
        <v>81</v>
      </c>
      <c r="K635" s="71" t="s">
        <v>89</v>
      </c>
    </row>
    <row r="636" spans="3:11" ht="27" thickBot="1">
      <c r="C636" s="77" t="str">
        <f t="shared" si="9"/>
        <v>WHTX45758</v>
      </c>
      <c r="D636" s="71" t="s">
        <v>113</v>
      </c>
      <c r="E636" s="76">
        <v>45758</v>
      </c>
      <c r="F636" s="72">
        <v>720023.51</v>
      </c>
      <c r="G636" s="73">
        <v>14.4</v>
      </c>
      <c r="H636" s="74">
        <v>50000</v>
      </c>
      <c r="I636" s="71" t="s">
        <v>83</v>
      </c>
      <c r="J636" s="71" t="s">
        <v>84</v>
      </c>
      <c r="K636" s="71" t="s">
        <v>28</v>
      </c>
    </row>
    <row r="637" spans="3:11" ht="52.5" thickBot="1">
      <c r="C637" s="77" t="str">
        <f t="shared" si="9"/>
        <v>WHTX45758</v>
      </c>
      <c r="D637" s="71" t="s">
        <v>113</v>
      </c>
      <c r="E637" s="76">
        <v>45758</v>
      </c>
      <c r="F637" s="72">
        <v>720023.51</v>
      </c>
      <c r="G637" s="73">
        <v>14.4</v>
      </c>
      <c r="H637" s="74">
        <v>50000</v>
      </c>
      <c r="I637" s="75">
        <v>1.98</v>
      </c>
      <c r="J637" s="71" t="s">
        <v>122</v>
      </c>
      <c r="K637" s="71" t="s">
        <v>123</v>
      </c>
    </row>
    <row r="638" spans="3:11" ht="27" thickBot="1">
      <c r="C638" s="77" t="str">
        <f t="shared" si="9"/>
        <v>WHTX45758</v>
      </c>
      <c r="D638" s="71" t="s">
        <v>113</v>
      </c>
      <c r="E638" s="76">
        <v>45758</v>
      </c>
      <c r="F638" s="72">
        <v>720023.51</v>
      </c>
      <c r="G638" s="73">
        <v>14.4</v>
      </c>
      <c r="H638" s="74">
        <v>50000</v>
      </c>
      <c r="I638" s="75">
        <v>0.99970000000000003</v>
      </c>
      <c r="J638" s="71" t="s">
        <v>81</v>
      </c>
      <c r="K638" s="71" t="s">
        <v>89</v>
      </c>
    </row>
    <row r="639" spans="3:11" ht="27" thickBot="1">
      <c r="C639" s="77" t="str">
        <f t="shared" si="9"/>
        <v>CORX45758</v>
      </c>
      <c r="D639" s="71" t="s">
        <v>116</v>
      </c>
      <c r="E639" s="76">
        <v>45758</v>
      </c>
      <c r="F639" s="72">
        <v>909380.01</v>
      </c>
      <c r="G639" s="73">
        <v>18.190000000000001</v>
      </c>
      <c r="H639" s="74">
        <v>50000</v>
      </c>
      <c r="I639" s="71" t="s">
        <v>83</v>
      </c>
      <c r="J639" s="71" t="s">
        <v>84</v>
      </c>
      <c r="K639" s="71" t="s">
        <v>28</v>
      </c>
    </row>
    <row r="640" spans="3:11" ht="39.75" thickBot="1">
      <c r="C640" s="77" t="str">
        <f t="shared" si="9"/>
        <v>CORX45758</v>
      </c>
      <c r="D640" s="71" t="s">
        <v>116</v>
      </c>
      <c r="E640" s="76">
        <v>45758</v>
      </c>
      <c r="F640" s="72">
        <v>909380.01</v>
      </c>
      <c r="G640" s="73">
        <v>18.190000000000001</v>
      </c>
      <c r="H640" s="74">
        <v>50000</v>
      </c>
      <c r="I640" s="75">
        <v>1.9947999999999999</v>
      </c>
      <c r="J640" s="71" t="s">
        <v>124</v>
      </c>
      <c r="K640" s="71" t="s">
        <v>125</v>
      </c>
    </row>
    <row r="641" spans="3:11" ht="27" thickBot="1">
      <c r="C641" s="77" t="str">
        <f t="shared" si="9"/>
        <v>CORX45758</v>
      </c>
      <c r="D641" s="71" t="s">
        <v>116</v>
      </c>
      <c r="E641" s="76">
        <v>45758</v>
      </c>
      <c r="F641" s="72">
        <v>909380.01</v>
      </c>
      <c r="G641" s="73">
        <v>18.190000000000001</v>
      </c>
      <c r="H641" s="74">
        <v>50000</v>
      </c>
      <c r="I641" s="75">
        <v>0.99970000000000003</v>
      </c>
      <c r="J641" s="71" t="s">
        <v>81</v>
      </c>
      <c r="K641" s="71" t="s">
        <v>89</v>
      </c>
    </row>
    <row r="642" spans="3:11" ht="39.75" thickBot="1">
      <c r="C642" s="77" t="str">
        <f t="shared" si="9"/>
        <v>SVIX45758</v>
      </c>
      <c r="D642" s="71" t="s">
        <v>77</v>
      </c>
      <c r="E642" s="76">
        <v>45758</v>
      </c>
      <c r="F642" s="72">
        <v>775906316.63</v>
      </c>
      <c r="G642" s="73">
        <v>10.7</v>
      </c>
      <c r="H642" s="74">
        <v>72520000</v>
      </c>
      <c r="I642" s="71" t="s">
        <v>121</v>
      </c>
      <c r="J642" s="74">
        <v>16900</v>
      </c>
      <c r="K642" s="72">
        <v>1267500</v>
      </c>
    </row>
    <row r="643" spans="3:11" ht="52.5" thickBot="1">
      <c r="C643" s="77" t="str">
        <f t="shared" si="9"/>
        <v>SVIX45758</v>
      </c>
      <c r="D643" s="71" t="s">
        <v>77</v>
      </c>
      <c r="E643" s="76">
        <v>45758</v>
      </c>
      <c r="F643" s="72">
        <v>775906316.63</v>
      </c>
      <c r="G643" s="73">
        <v>10.7</v>
      </c>
      <c r="H643" s="74">
        <v>72520000</v>
      </c>
      <c r="I643" s="71" t="s">
        <v>79</v>
      </c>
      <c r="J643" s="74">
        <v>-23357</v>
      </c>
      <c r="K643" s="72">
        <v>-677820140</v>
      </c>
    </row>
    <row r="644" spans="3:11" ht="52.5" thickBot="1">
      <c r="C644" s="77" t="str">
        <f t="shared" si="9"/>
        <v>SVIX45758</v>
      </c>
      <c r="D644" s="71" t="s">
        <v>77</v>
      </c>
      <c r="E644" s="76">
        <v>45758</v>
      </c>
      <c r="F644" s="72">
        <v>775906316.63</v>
      </c>
      <c r="G644" s="73">
        <v>10.7</v>
      </c>
      <c r="H644" s="74">
        <v>72520000</v>
      </c>
      <c r="I644" s="71" t="s">
        <v>80</v>
      </c>
      <c r="J644" s="74">
        <v>-2459</v>
      </c>
      <c r="K644" s="72">
        <v>-84712550</v>
      </c>
    </row>
    <row r="645" spans="3:11" ht="27" thickBot="1">
      <c r="C645" s="77" t="str">
        <f t="shared" si="9"/>
        <v>SVIX45758</v>
      </c>
      <c r="D645" s="71" t="s">
        <v>77</v>
      </c>
      <c r="E645" s="76">
        <v>45758</v>
      </c>
      <c r="F645" s="72">
        <v>775906316.63</v>
      </c>
      <c r="G645" s="73">
        <v>10.7</v>
      </c>
      <c r="H645" s="74">
        <v>72520000</v>
      </c>
      <c r="I645" s="71" t="s">
        <v>81</v>
      </c>
      <c r="J645" s="74">
        <v>760817615</v>
      </c>
      <c r="K645" s="72">
        <v>760817615.11000001</v>
      </c>
    </row>
    <row r="646" spans="3:11" ht="52.5" thickBot="1">
      <c r="C646" s="77" t="str">
        <f t="shared" si="9"/>
        <v>UVIX45758</v>
      </c>
      <c r="D646" s="71" t="s">
        <v>82</v>
      </c>
      <c r="E646" s="76">
        <v>45758</v>
      </c>
      <c r="F646" s="72">
        <v>113914694.31999999</v>
      </c>
      <c r="G646" s="73">
        <v>67.91</v>
      </c>
      <c r="H646" s="74">
        <v>1677473</v>
      </c>
      <c r="I646" s="71" t="s">
        <v>79</v>
      </c>
      <c r="J646" s="74">
        <v>7195</v>
      </c>
      <c r="K646" s="72">
        <v>208798900</v>
      </c>
    </row>
    <row r="647" spans="3:11" ht="52.5" thickBot="1">
      <c r="C647" s="77" t="str">
        <f t="shared" si="9"/>
        <v>UVIX45758</v>
      </c>
      <c r="D647" s="71" t="s">
        <v>82</v>
      </c>
      <c r="E647" s="76">
        <v>45758</v>
      </c>
      <c r="F647" s="72">
        <v>113914694.31999999</v>
      </c>
      <c r="G647" s="73">
        <v>67.91</v>
      </c>
      <c r="H647" s="74">
        <v>1677473</v>
      </c>
      <c r="I647" s="71" t="s">
        <v>80</v>
      </c>
      <c r="J647" s="73">
        <v>757</v>
      </c>
      <c r="K647" s="72">
        <v>26078650</v>
      </c>
    </row>
    <row r="648" spans="3:11" ht="27" thickBot="1">
      <c r="C648" s="77" t="str">
        <f t="shared" si="9"/>
        <v>UVIX45758</v>
      </c>
      <c r="D648" s="71" t="s">
        <v>82</v>
      </c>
      <c r="E648" s="76">
        <v>45758</v>
      </c>
      <c r="F648" s="72">
        <v>113914694.31999999</v>
      </c>
      <c r="G648" s="73">
        <v>67.91</v>
      </c>
      <c r="H648" s="74">
        <v>1677473</v>
      </c>
      <c r="I648" s="71" t="s">
        <v>81</v>
      </c>
      <c r="J648" s="74">
        <v>117290624</v>
      </c>
      <c r="K648" s="72">
        <v>117290624.36</v>
      </c>
    </row>
    <row r="649" spans="3:11" ht="27" thickBot="1">
      <c r="C649" s="77" t="str">
        <f t="shared" ref="C649:C712" si="10">D649&amp;E649</f>
        <v>BITX45758</v>
      </c>
      <c r="D649" s="71" t="s">
        <v>51</v>
      </c>
      <c r="E649" s="76">
        <v>45758</v>
      </c>
      <c r="F649" s="72">
        <v>1929467394.3299999</v>
      </c>
      <c r="G649" s="73">
        <v>35.869999999999997</v>
      </c>
      <c r="H649" s="74">
        <v>53790000</v>
      </c>
      <c r="I649" s="71" t="s">
        <v>83</v>
      </c>
      <c r="J649" s="71" t="s">
        <v>84</v>
      </c>
      <c r="K649" s="71" t="s">
        <v>28</v>
      </c>
    </row>
    <row r="650" spans="3:11" ht="39.75" thickBot="1">
      <c r="C650" s="77" t="str">
        <f t="shared" si="10"/>
        <v>BITX45758</v>
      </c>
      <c r="D650" s="71" t="s">
        <v>51</v>
      </c>
      <c r="E650" s="76">
        <v>45758</v>
      </c>
      <c r="F650" s="72">
        <v>1929467394.3299999</v>
      </c>
      <c r="G650" s="73">
        <v>35.869999999999997</v>
      </c>
      <c r="H650" s="74">
        <v>53790000</v>
      </c>
      <c r="I650" s="75">
        <v>0.73270000000000002</v>
      </c>
      <c r="J650" s="71" t="s">
        <v>85</v>
      </c>
      <c r="K650" s="71" t="s">
        <v>86</v>
      </c>
    </row>
    <row r="651" spans="3:11" ht="52.5" thickBot="1">
      <c r="C651" s="77" t="str">
        <f t="shared" si="10"/>
        <v>BITX45758</v>
      </c>
      <c r="D651" s="71" t="s">
        <v>51</v>
      </c>
      <c r="E651" s="76">
        <v>45758</v>
      </c>
      <c r="F651" s="72">
        <v>1929467394.3299999</v>
      </c>
      <c r="G651" s="73">
        <v>35.869999999999997</v>
      </c>
      <c r="H651" s="74">
        <v>53790000</v>
      </c>
      <c r="I651" s="75">
        <v>1.2676000000000001</v>
      </c>
      <c r="J651" s="71" t="s">
        <v>87</v>
      </c>
      <c r="K651" s="71" t="s">
        <v>88</v>
      </c>
    </row>
    <row r="652" spans="3:11" ht="27" thickBot="1">
      <c r="C652" s="77" t="str">
        <f t="shared" si="10"/>
        <v>BITX45758</v>
      </c>
      <c r="D652" s="71" t="s">
        <v>51</v>
      </c>
      <c r="E652" s="76">
        <v>45758</v>
      </c>
      <c r="F652" s="72">
        <v>1929467394.3299999</v>
      </c>
      <c r="G652" s="73">
        <v>35.869999999999997</v>
      </c>
      <c r="H652" s="74">
        <v>53790000</v>
      </c>
      <c r="I652" s="75">
        <v>0.99990000000000001</v>
      </c>
      <c r="J652" s="71" t="s">
        <v>81</v>
      </c>
      <c r="K652" s="71" t="s">
        <v>89</v>
      </c>
    </row>
    <row r="653" spans="3:11" ht="27" thickBot="1">
      <c r="C653" s="77" t="str">
        <f t="shared" si="10"/>
        <v>ETHU45758</v>
      </c>
      <c r="D653" s="71" t="s">
        <v>52</v>
      </c>
      <c r="E653" s="76">
        <v>45758</v>
      </c>
      <c r="F653" s="72">
        <v>321673971.25999999</v>
      </c>
      <c r="G653" s="73">
        <v>25.12</v>
      </c>
      <c r="H653" s="74">
        <v>12807970</v>
      </c>
      <c r="I653" s="71" t="s">
        <v>83</v>
      </c>
      <c r="J653" s="71" t="s">
        <v>84</v>
      </c>
      <c r="K653" s="71" t="s">
        <v>28</v>
      </c>
    </row>
    <row r="654" spans="3:11" ht="52.5" thickBot="1">
      <c r="C654" s="77" t="str">
        <f t="shared" si="10"/>
        <v>ETHU45758</v>
      </c>
      <c r="D654" s="71" t="s">
        <v>52</v>
      </c>
      <c r="E654" s="76">
        <v>45758</v>
      </c>
      <c r="F654" s="72">
        <v>321673971.25999999</v>
      </c>
      <c r="G654" s="73">
        <v>25.12</v>
      </c>
      <c r="H654" s="74">
        <v>12807970</v>
      </c>
      <c r="I654" s="75">
        <v>1.9106000000000001</v>
      </c>
      <c r="J654" s="71" t="s">
        <v>90</v>
      </c>
      <c r="K654" s="71" t="s">
        <v>91</v>
      </c>
    </row>
    <row r="655" spans="3:11" ht="52.5" thickBot="1">
      <c r="C655" s="77" t="str">
        <f t="shared" si="10"/>
        <v>ETHU45758</v>
      </c>
      <c r="D655" s="71" t="s">
        <v>52</v>
      </c>
      <c r="E655" s="76">
        <v>45758</v>
      </c>
      <c r="F655" s="72">
        <v>321673971.25999999</v>
      </c>
      <c r="G655" s="73">
        <v>25.12</v>
      </c>
      <c r="H655" s="74">
        <v>12807970</v>
      </c>
      <c r="I655" s="75">
        <v>9.0499999999999997E-2</v>
      </c>
      <c r="J655" s="71" t="s">
        <v>92</v>
      </c>
      <c r="K655" s="71" t="s">
        <v>93</v>
      </c>
    </row>
    <row r="656" spans="3:11" ht="27" thickBot="1">
      <c r="C656" s="77" t="str">
        <f t="shared" si="10"/>
        <v>ETHU45758</v>
      </c>
      <c r="D656" s="71" t="s">
        <v>52</v>
      </c>
      <c r="E656" s="76">
        <v>45758</v>
      </c>
      <c r="F656" s="72">
        <v>321673971.25999999</v>
      </c>
      <c r="G656" s="73">
        <v>25.12</v>
      </c>
      <c r="H656" s="74">
        <v>12807970</v>
      </c>
      <c r="I656" s="75">
        <v>1</v>
      </c>
      <c r="J656" s="71" t="s">
        <v>81</v>
      </c>
      <c r="K656" s="71" t="s">
        <v>89</v>
      </c>
    </row>
    <row r="657" spans="3:11" ht="27" thickBot="1">
      <c r="C657" s="77" t="str">
        <f t="shared" si="10"/>
        <v>OOSB45758</v>
      </c>
      <c r="D657" s="71" t="s">
        <v>94</v>
      </c>
      <c r="E657" s="76">
        <v>45758</v>
      </c>
      <c r="F657" s="73">
        <v>1</v>
      </c>
      <c r="G657" s="73">
        <v>1</v>
      </c>
      <c r="H657" s="74">
        <v>100000</v>
      </c>
      <c r="I657" s="71" t="s">
        <v>83</v>
      </c>
      <c r="J657" s="71" t="s">
        <v>84</v>
      </c>
      <c r="K657" s="71" t="s">
        <v>28</v>
      </c>
    </row>
    <row r="658" spans="3:11" ht="52.5" thickBot="1">
      <c r="C658" s="77" t="str">
        <f t="shared" si="10"/>
        <v>OOSB45758</v>
      </c>
      <c r="D658" s="71" t="s">
        <v>94</v>
      </c>
      <c r="E658" s="76">
        <v>45758</v>
      </c>
      <c r="F658" s="73">
        <v>1</v>
      </c>
      <c r="G658" s="73">
        <v>1</v>
      </c>
      <c r="H658" s="74">
        <v>100000</v>
      </c>
      <c r="I658" s="75">
        <v>1.0198</v>
      </c>
      <c r="J658" s="71" t="s">
        <v>95</v>
      </c>
      <c r="K658" s="71" t="s">
        <v>96</v>
      </c>
    </row>
    <row r="659" spans="3:11" ht="65.25" thickBot="1">
      <c r="C659" s="77" t="str">
        <f t="shared" si="10"/>
        <v>OOSB45758</v>
      </c>
      <c r="D659" s="71" t="s">
        <v>94</v>
      </c>
      <c r="E659" s="76">
        <v>45758</v>
      </c>
      <c r="F659" s="73">
        <v>1</v>
      </c>
      <c r="G659" s="73">
        <v>1</v>
      </c>
      <c r="H659" s="74">
        <v>100000</v>
      </c>
      <c r="I659" s="75">
        <v>0.97829999999999995</v>
      </c>
      <c r="J659" s="71" t="s">
        <v>97</v>
      </c>
      <c r="K659" s="71" t="s">
        <v>98</v>
      </c>
    </row>
    <row r="660" spans="3:11" ht="27" thickBot="1">
      <c r="C660" s="77" t="str">
        <f t="shared" si="10"/>
        <v>OOSB45758</v>
      </c>
      <c r="D660" s="71" t="s">
        <v>94</v>
      </c>
      <c r="E660" s="76">
        <v>45758</v>
      </c>
      <c r="F660" s="73">
        <v>1</v>
      </c>
      <c r="G660" s="73">
        <v>1</v>
      </c>
      <c r="H660" s="74">
        <v>100000</v>
      </c>
      <c r="I660" s="75">
        <v>1</v>
      </c>
      <c r="J660" s="71" t="s">
        <v>81</v>
      </c>
      <c r="K660" s="71" t="s">
        <v>89</v>
      </c>
    </row>
    <row r="661" spans="3:11" ht="27" thickBot="1">
      <c r="C661" s="77" t="str">
        <f t="shared" si="10"/>
        <v>OOQB45758</v>
      </c>
      <c r="D661" s="71" t="s">
        <v>99</v>
      </c>
      <c r="E661" s="76">
        <v>45758</v>
      </c>
      <c r="F661" s="73">
        <v>1</v>
      </c>
      <c r="G661" s="73">
        <v>1</v>
      </c>
      <c r="H661" s="74">
        <v>100000</v>
      </c>
      <c r="I661" s="71" t="s">
        <v>83</v>
      </c>
      <c r="J661" s="71" t="s">
        <v>84</v>
      </c>
      <c r="K661" s="71" t="s">
        <v>28</v>
      </c>
    </row>
    <row r="662" spans="3:11" ht="52.5" thickBot="1">
      <c r="C662" s="77" t="str">
        <f t="shared" si="10"/>
        <v>OOQB45758</v>
      </c>
      <c r="D662" s="71" t="s">
        <v>99</v>
      </c>
      <c r="E662" s="76">
        <v>45758</v>
      </c>
      <c r="F662" s="73">
        <v>1</v>
      </c>
      <c r="G662" s="73">
        <v>1</v>
      </c>
      <c r="H662" s="74">
        <v>100000</v>
      </c>
      <c r="I662" s="75">
        <v>0.91959999999999997</v>
      </c>
      <c r="J662" s="71" t="s">
        <v>95</v>
      </c>
      <c r="K662" s="71" t="s">
        <v>96</v>
      </c>
    </row>
    <row r="663" spans="3:11" ht="52.5" thickBot="1">
      <c r="C663" s="77" t="str">
        <f t="shared" si="10"/>
        <v>OOQB45758</v>
      </c>
      <c r="D663" s="71" t="s">
        <v>99</v>
      </c>
      <c r="E663" s="76">
        <v>45758</v>
      </c>
      <c r="F663" s="73">
        <v>1</v>
      </c>
      <c r="G663" s="73">
        <v>1</v>
      </c>
      <c r="H663" s="74">
        <v>100000</v>
      </c>
      <c r="I663" s="75">
        <v>0.92190000000000005</v>
      </c>
      <c r="J663" s="71" t="s">
        <v>100</v>
      </c>
      <c r="K663" s="71" t="s">
        <v>101</v>
      </c>
    </row>
    <row r="664" spans="3:11" ht="27" thickBot="1">
      <c r="C664" s="77" t="str">
        <f t="shared" si="10"/>
        <v>OOQB45758</v>
      </c>
      <c r="D664" s="71" t="s">
        <v>99</v>
      </c>
      <c r="E664" s="76">
        <v>45758</v>
      </c>
      <c r="F664" s="73">
        <v>1</v>
      </c>
      <c r="G664" s="73">
        <v>1</v>
      </c>
      <c r="H664" s="74">
        <v>100000</v>
      </c>
      <c r="I664" s="75">
        <v>1</v>
      </c>
      <c r="J664" s="71" t="s">
        <v>81</v>
      </c>
      <c r="K664" s="71" t="s">
        <v>89</v>
      </c>
    </row>
    <row r="665" spans="3:11" ht="27" thickBot="1">
      <c r="C665" s="77" t="str">
        <f t="shared" si="10"/>
        <v>SOLT45758</v>
      </c>
      <c r="D665" s="71" t="s">
        <v>71</v>
      </c>
      <c r="E665" s="76">
        <v>45758</v>
      </c>
      <c r="F665" s="72">
        <v>8711570.8399999999</v>
      </c>
      <c r="G665" s="73">
        <v>11.03</v>
      </c>
      <c r="H665" s="74">
        <v>790000</v>
      </c>
      <c r="I665" s="71" t="s">
        <v>83</v>
      </c>
      <c r="J665" s="71" t="s">
        <v>84</v>
      </c>
      <c r="K665" s="71" t="s">
        <v>28</v>
      </c>
    </row>
    <row r="666" spans="3:11" ht="39.75" thickBot="1">
      <c r="C666" s="77" t="str">
        <f t="shared" si="10"/>
        <v>SOLT45758</v>
      </c>
      <c r="D666" s="71" t="s">
        <v>71</v>
      </c>
      <c r="E666" s="76">
        <v>45758</v>
      </c>
      <c r="F666" s="72">
        <v>8711570.8399999999</v>
      </c>
      <c r="G666" s="73">
        <v>11.03</v>
      </c>
      <c r="H666" s="74">
        <v>790000</v>
      </c>
      <c r="I666" s="75">
        <v>1.9981</v>
      </c>
      <c r="J666" s="71" t="s">
        <v>102</v>
      </c>
      <c r="K666" s="71" t="s">
        <v>103</v>
      </c>
    </row>
    <row r="667" spans="3:11" ht="27" thickBot="1">
      <c r="C667" s="77" t="str">
        <f t="shared" si="10"/>
        <v>SOLT45758</v>
      </c>
      <c r="D667" s="71" t="s">
        <v>71</v>
      </c>
      <c r="E667" s="76">
        <v>45758</v>
      </c>
      <c r="F667" s="72">
        <v>8711570.8399999999</v>
      </c>
      <c r="G667" s="73">
        <v>11.03</v>
      </c>
      <c r="H667" s="74">
        <v>790000</v>
      </c>
      <c r="I667" s="75">
        <v>0.99990000000000001</v>
      </c>
      <c r="J667" s="71" t="s">
        <v>81</v>
      </c>
      <c r="K667" s="71" t="s">
        <v>89</v>
      </c>
    </row>
    <row r="668" spans="3:11" ht="27" thickBot="1">
      <c r="C668" s="77" t="str">
        <f t="shared" si="10"/>
        <v>SOLZ45758</v>
      </c>
      <c r="D668" s="71" t="s">
        <v>70</v>
      </c>
      <c r="E668" s="76">
        <v>45758</v>
      </c>
      <c r="F668" s="72">
        <v>5130915.08</v>
      </c>
      <c r="G668" s="73">
        <v>13.87</v>
      </c>
      <c r="H668" s="74">
        <v>370000</v>
      </c>
      <c r="I668" s="71" t="s">
        <v>83</v>
      </c>
      <c r="J668" s="71" t="s">
        <v>84</v>
      </c>
      <c r="K668" s="71" t="s">
        <v>28</v>
      </c>
    </row>
    <row r="669" spans="3:11" ht="39.75" thickBot="1">
      <c r="C669" s="77" t="str">
        <f t="shared" si="10"/>
        <v>SOLZ45758</v>
      </c>
      <c r="D669" s="71" t="s">
        <v>70</v>
      </c>
      <c r="E669" s="76">
        <v>45758</v>
      </c>
      <c r="F669" s="72">
        <v>5130915.08</v>
      </c>
      <c r="G669" s="73">
        <v>13.87</v>
      </c>
      <c r="H669" s="74">
        <v>370000</v>
      </c>
      <c r="I669" s="75">
        <v>1.0046999999999999</v>
      </c>
      <c r="J669" s="71" t="s">
        <v>102</v>
      </c>
      <c r="K669" s="71" t="s">
        <v>103</v>
      </c>
    </row>
    <row r="670" spans="3:11" ht="27" thickBot="1">
      <c r="C670" s="77" t="str">
        <f t="shared" si="10"/>
        <v>SOLZ45758</v>
      </c>
      <c r="D670" s="71" t="s">
        <v>70</v>
      </c>
      <c r="E670" s="76">
        <v>45758</v>
      </c>
      <c r="F670" s="72">
        <v>5130915.08</v>
      </c>
      <c r="G670" s="73">
        <v>13.87</v>
      </c>
      <c r="H670" s="74">
        <v>370000</v>
      </c>
      <c r="I670" s="75">
        <v>1</v>
      </c>
      <c r="J670" s="71" t="s">
        <v>81</v>
      </c>
      <c r="K670" s="71" t="s">
        <v>89</v>
      </c>
    </row>
    <row r="671" spans="3:11" ht="27" thickBot="1">
      <c r="C671" s="77" t="str">
        <f t="shared" si="10"/>
        <v>ZVOL45758</v>
      </c>
      <c r="D671" s="71" t="s">
        <v>104</v>
      </c>
      <c r="E671" s="76">
        <v>45758</v>
      </c>
      <c r="F671" s="72">
        <v>16644678.76</v>
      </c>
      <c r="G671" s="73">
        <v>12.71</v>
      </c>
      <c r="H671" s="74">
        <v>1310000</v>
      </c>
      <c r="I671" s="71" t="s">
        <v>83</v>
      </c>
      <c r="J671" s="71" t="s">
        <v>84</v>
      </c>
      <c r="K671" s="71" t="s">
        <v>28</v>
      </c>
    </row>
    <row r="672" spans="3:11" ht="52.5" thickBot="1">
      <c r="C672" s="77" t="str">
        <f t="shared" si="10"/>
        <v>ZVOL45758</v>
      </c>
      <c r="D672" s="71" t="s">
        <v>104</v>
      </c>
      <c r="E672" s="76">
        <v>45758</v>
      </c>
      <c r="F672" s="72">
        <v>16644678.76</v>
      </c>
      <c r="G672" s="73">
        <v>12.71</v>
      </c>
      <c r="H672" s="74">
        <v>1310000</v>
      </c>
      <c r="I672" s="75">
        <v>-3.3399999999999999E-2</v>
      </c>
      <c r="J672" s="71" t="s">
        <v>105</v>
      </c>
      <c r="K672" s="71" t="s">
        <v>106</v>
      </c>
    </row>
    <row r="673" spans="3:11" ht="52.5" thickBot="1">
      <c r="C673" s="77" t="str">
        <f t="shared" si="10"/>
        <v>ZVOL45758</v>
      </c>
      <c r="D673" s="71" t="s">
        <v>104</v>
      </c>
      <c r="E673" s="76">
        <v>45758</v>
      </c>
      <c r="F673" s="72">
        <v>16644678.76</v>
      </c>
      <c r="G673" s="73">
        <v>12.71</v>
      </c>
      <c r="H673" s="74">
        <v>1310000</v>
      </c>
      <c r="I673" s="75">
        <v>-0.33989999999999998</v>
      </c>
      <c r="J673" s="71" t="s">
        <v>107</v>
      </c>
      <c r="K673" s="71" t="s">
        <v>108</v>
      </c>
    </row>
    <row r="674" spans="3:11" ht="52.5" thickBot="1">
      <c r="C674" s="77" t="str">
        <f t="shared" si="10"/>
        <v>ZVOL45758</v>
      </c>
      <c r="D674" s="71" t="s">
        <v>104</v>
      </c>
      <c r="E674" s="76">
        <v>45758</v>
      </c>
      <c r="F674" s="72">
        <v>16644678.76</v>
      </c>
      <c r="G674" s="73">
        <v>12.71</v>
      </c>
      <c r="H674" s="74">
        <v>1310000</v>
      </c>
      <c r="I674" s="75">
        <v>-0.33239999999999997</v>
      </c>
      <c r="J674" s="71" t="s">
        <v>109</v>
      </c>
      <c r="K674" s="71" t="s">
        <v>110</v>
      </c>
    </row>
    <row r="675" spans="3:11" ht="52.5" thickBot="1">
      <c r="C675" s="77" t="str">
        <f t="shared" si="10"/>
        <v>ZVOL45758</v>
      </c>
      <c r="D675" s="71" t="s">
        <v>104</v>
      </c>
      <c r="E675" s="76">
        <v>45758</v>
      </c>
      <c r="F675" s="72">
        <v>16644678.76</v>
      </c>
      <c r="G675" s="73">
        <v>12.71</v>
      </c>
      <c r="H675" s="74">
        <v>1310000</v>
      </c>
      <c r="I675" s="75">
        <v>-0.2944</v>
      </c>
      <c r="J675" s="71" t="s">
        <v>111</v>
      </c>
      <c r="K675" s="71" t="s">
        <v>112</v>
      </c>
    </row>
    <row r="676" spans="3:11" ht="27" thickBot="1">
      <c r="C676" s="77" t="str">
        <f t="shared" si="10"/>
        <v>ZVOL45758</v>
      </c>
      <c r="D676" s="71" t="s">
        <v>104</v>
      </c>
      <c r="E676" s="76">
        <v>45758</v>
      </c>
      <c r="F676" s="72">
        <v>16644678.76</v>
      </c>
      <c r="G676" s="73">
        <v>12.71</v>
      </c>
      <c r="H676" s="74">
        <v>1310000</v>
      </c>
      <c r="I676" s="75">
        <v>1</v>
      </c>
      <c r="J676" s="71" t="s">
        <v>81</v>
      </c>
      <c r="K676" s="71" t="s">
        <v>89</v>
      </c>
    </row>
    <row r="677" spans="3:11" ht="27" thickBot="1">
      <c r="C677" s="77" t="str">
        <f t="shared" si="10"/>
        <v>WHTX45758</v>
      </c>
      <c r="D677" s="71" t="s">
        <v>113</v>
      </c>
      <c r="E677" s="76">
        <v>45758</v>
      </c>
      <c r="F677" s="72">
        <v>720023.51</v>
      </c>
      <c r="G677" s="73">
        <v>14.4</v>
      </c>
      <c r="H677" s="74">
        <v>50000</v>
      </c>
      <c r="I677" s="71" t="s">
        <v>83</v>
      </c>
      <c r="J677" s="71" t="s">
        <v>84</v>
      </c>
      <c r="K677" s="71" t="s">
        <v>28</v>
      </c>
    </row>
    <row r="678" spans="3:11" ht="52.5" thickBot="1">
      <c r="C678" s="77" t="str">
        <f t="shared" si="10"/>
        <v>WHTX45758</v>
      </c>
      <c r="D678" s="71" t="s">
        <v>113</v>
      </c>
      <c r="E678" s="76">
        <v>45758</v>
      </c>
      <c r="F678" s="72">
        <v>720023.51</v>
      </c>
      <c r="G678" s="73">
        <v>14.4</v>
      </c>
      <c r="H678" s="74">
        <v>50000</v>
      </c>
      <c r="I678" s="75">
        <v>1.98</v>
      </c>
      <c r="J678" s="71" t="s">
        <v>122</v>
      </c>
      <c r="K678" s="71" t="s">
        <v>123</v>
      </c>
    </row>
    <row r="679" spans="3:11" ht="27" thickBot="1">
      <c r="C679" s="77" t="str">
        <f t="shared" si="10"/>
        <v>WHTX45758</v>
      </c>
      <c r="D679" s="71" t="s">
        <v>113</v>
      </c>
      <c r="E679" s="76">
        <v>45758</v>
      </c>
      <c r="F679" s="72">
        <v>720023.51</v>
      </c>
      <c r="G679" s="73">
        <v>14.4</v>
      </c>
      <c r="H679" s="74">
        <v>50000</v>
      </c>
      <c r="I679" s="75">
        <v>0.99970000000000003</v>
      </c>
      <c r="J679" s="71" t="s">
        <v>81</v>
      </c>
      <c r="K679" s="71" t="s">
        <v>89</v>
      </c>
    </row>
    <row r="680" spans="3:11" ht="27" thickBot="1">
      <c r="C680" s="77" t="str">
        <f t="shared" si="10"/>
        <v>CORX45758</v>
      </c>
      <c r="D680" s="71" t="s">
        <v>116</v>
      </c>
      <c r="E680" s="76">
        <v>45758</v>
      </c>
      <c r="F680" s="72">
        <v>909380.01</v>
      </c>
      <c r="G680" s="73">
        <v>18.190000000000001</v>
      </c>
      <c r="H680" s="74">
        <v>50000</v>
      </c>
      <c r="I680" s="71" t="s">
        <v>83</v>
      </c>
      <c r="J680" s="71" t="s">
        <v>84</v>
      </c>
      <c r="K680" s="71" t="s">
        <v>28</v>
      </c>
    </row>
    <row r="681" spans="3:11" ht="39.75" thickBot="1">
      <c r="C681" s="77" t="str">
        <f t="shared" si="10"/>
        <v>CORX45758</v>
      </c>
      <c r="D681" s="71" t="s">
        <v>116</v>
      </c>
      <c r="E681" s="76">
        <v>45758</v>
      </c>
      <c r="F681" s="72">
        <v>909380.01</v>
      </c>
      <c r="G681" s="73">
        <v>18.190000000000001</v>
      </c>
      <c r="H681" s="74">
        <v>50000</v>
      </c>
      <c r="I681" s="75">
        <v>1.9947999999999999</v>
      </c>
      <c r="J681" s="71" t="s">
        <v>124</v>
      </c>
      <c r="K681" s="71" t="s">
        <v>125</v>
      </c>
    </row>
    <row r="682" spans="3:11" ht="27" thickBot="1">
      <c r="C682" s="77" t="str">
        <f t="shared" si="10"/>
        <v>CORX45758</v>
      </c>
      <c r="D682" s="71" t="s">
        <v>116</v>
      </c>
      <c r="E682" s="76">
        <v>45758</v>
      </c>
      <c r="F682" s="72">
        <v>909380.01</v>
      </c>
      <c r="G682" s="73">
        <v>18.190000000000001</v>
      </c>
      <c r="H682" s="74">
        <v>50000</v>
      </c>
      <c r="I682" s="75">
        <v>0.99970000000000003</v>
      </c>
      <c r="J682" s="71" t="s">
        <v>81</v>
      </c>
      <c r="K682" s="71" t="s">
        <v>89</v>
      </c>
    </row>
    <row r="683" spans="3:11" ht="52.5" thickBot="1">
      <c r="C683" s="77" t="str">
        <f t="shared" si="10"/>
        <v>SVIX45761</v>
      </c>
      <c r="D683" s="71" t="s">
        <v>77</v>
      </c>
      <c r="E683" s="76">
        <v>45761</v>
      </c>
      <c r="F683" s="72">
        <v>850781525.33000004</v>
      </c>
      <c r="G683" s="73">
        <v>11.94</v>
      </c>
      <c r="H683" s="74">
        <v>71270000</v>
      </c>
      <c r="I683" s="71" t="s">
        <v>126</v>
      </c>
      <c r="J683" s="74">
        <v>16900</v>
      </c>
      <c r="K683" s="72">
        <v>1368900</v>
      </c>
    </row>
    <row r="684" spans="3:11" ht="52.5" thickBot="1">
      <c r="C684" s="77" t="str">
        <f t="shared" si="10"/>
        <v>SVIX45761</v>
      </c>
      <c r="D684" s="71" t="s">
        <v>77</v>
      </c>
      <c r="E684" s="76">
        <v>45761</v>
      </c>
      <c r="F684" s="72">
        <v>850781525.33000004</v>
      </c>
      <c r="G684" s="73">
        <v>11.94</v>
      </c>
      <c r="H684" s="74">
        <v>71270000</v>
      </c>
      <c r="I684" s="71" t="s">
        <v>79</v>
      </c>
      <c r="J684" s="74">
        <v>-28033</v>
      </c>
      <c r="K684" s="72">
        <v>-721008760</v>
      </c>
    </row>
    <row r="685" spans="3:11" ht="52.5" thickBot="1">
      <c r="C685" s="77" t="str">
        <f t="shared" si="10"/>
        <v>SVIX45761</v>
      </c>
      <c r="D685" s="71" t="s">
        <v>77</v>
      </c>
      <c r="E685" s="76">
        <v>45761</v>
      </c>
      <c r="F685" s="72">
        <v>850781525.33000004</v>
      </c>
      <c r="G685" s="73">
        <v>11.94</v>
      </c>
      <c r="H685" s="74">
        <v>71270000</v>
      </c>
      <c r="I685" s="71" t="s">
        <v>80</v>
      </c>
      <c r="J685" s="74">
        <v>-1402</v>
      </c>
      <c r="K685" s="72">
        <v>-41373020</v>
      </c>
    </row>
    <row r="686" spans="3:11" ht="27" thickBot="1">
      <c r="C686" s="77" t="str">
        <f t="shared" si="10"/>
        <v>SVIX45761</v>
      </c>
      <c r="D686" s="71" t="s">
        <v>77</v>
      </c>
      <c r="E686" s="76">
        <v>45761</v>
      </c>
      <c r="F686" s="72">
        <v>850781525.33000004</v>
      </c>
      <c r="G686" s="73">
        <v>11.94</v>
      </c>
      <c r="H686" s="74">
        <v>71270000</v>
      </c>
      <c r="I686" s="71" t="s">
        <v>81</v>
      </c>
      <c r="J686" s="74">
        <v>761049764</v>
      </c>
      <c r="K686" s="72">
        <v>761049764.12</v>
      </c>
    </row>
    <row r="687" spans="3:11" ht="52.5" thickBot="1">
      <c r="C687" s="77" t="str">
        <f t="shared" si="10"/>
        <v>UVIX45761</v>
      </c>
      <c r="D687" s="71" t="s">
        <v>82</v>
      </c>
      <c r="E687" s="76">
        <v>45761</v>
      </c>
      <c r="F687" s="72">
        <v>89825608.230000004</v>
      </c>
      <c r="G687" s="73">
        <v>52</v>
      </c>
      <c r="H687" s="74">
        <v>1727473</v>
      </c>
      <c r="I687" s="71" t="s">
        <v>79</v>
      </c>
      <c r="J687" s="74">
        <v>9740</v>
      </c>
      <c r="K687" s="72">
        <v>250512800</v>
      </c>
    </row>
    <row r="688" spans="3:11" ht="52.5" thickBot="1">
      <c r="C688" s="77" t="str">
        <f t="shared" si="10"/>
        <v>UVIX45761</v>
      </c>
      <c r="D688" s="71" t="s">
        <v>82</v>
      </c>
      <c r="E688" s="76">
        <v>45761</v>
      </c>
      <c r="F688" s="72">
        <v>89825608.230000004</v>
      </c>
      <c r="G688" s="73">
        <v>52</v>
      </c>
      <c r="H688" s="74">
        <v>1727473</v>
      </c>
      <c r="I688" s="71" t="s">
        <v>80</v>
      </c>
      <c r="J688" s="73">
        <v>487</v>
      </c>
      <c r="K688" s="72">
        <v>14371370</v>
      </c>
    </row>
    <row r="689" spans="3:11" ht="27" thickBot="1">
      <c r="C689" s="77" t="str">
        <f t="shared" si="10"/>
        <v>UVIX45761</v>
      </c>
      <c r="D689" s="71" t="s">
        <v>82</v>
      </c>
      <c r="E689" s="76">
        <v>45761</v>
      </c>
      <c r="F689" s="72">
        <v>89825608.230000004</v>
      </c>
      <c r="G689" s="73">
        <v>52</v>
      </c>
      <c r="H689" s="74">
        <v>1727473</v>
      </c>
      <c r="I689" s="71" t="s">
        <v>81</v>
      </c>
      <c r="J689" s="74">
        <v>132404313</v>
      </c>
      <c r="K689" s="72">
        <v>132404312.81999999</v>
      </c>
    </row>
    <row r="690" spans="3:11" ht="39.75" thickBot="1">
      <c r="C690" s="77" t="str">
        <f t="shared" si="10"/>
        <v>SVIX45762</v>
      </c>
      <c r="D690" s="71" t="s">
        <v>77</v>
      </c>
      <c r="E690" s="76">
        <v>45762</v>
      </c>
      <c r="F690" s="72">
        <v>766760014.63999999</v>
      </c>
      <c r="G690" s="73">
        <v>12.01</v>
      </c>
      <c r="H690" s="74">
        <v>63870000</v>
      </c>
      <c r="I690" s="71" t="s">
        <v>127</v>
      </c>
      <c r="J690" s="74">
        <v>16900</v>
      </c>
      <c r="K690" s="72">
        <v>1064700</v>
      </c>
    </row>
    <row r="691" spans="3:11" ht="52.5" thickBot="1">
      <c r="C691" s="77" t="str">
        <f t="shared" si="10"/>
        <v>SVIX45762</v>
      </c>
      <c r="D691" s="71" t="s">
        <v>77</v>
      </c>
      <c r="E691" s="76">
        <v>45762</v>
      </c>
      <c r="F691" s="72">
        <v>766760014.63999999</v>
      </c>
      <c r="G691" s="73">
        <v>12.01</v>
      </c>
      <c r="H691" s="74">
        <v>63870000</v>
      </c>
      <c r="I691" s="71" t="s">
        <v>79</v>
      </c>
      <c r="J691" s="74">
        <v>-29102</v>
      </c>
      <c r="K691" s="72">
        <v>-743265080</v>
      </c>
    </row>
    <row r="692" spans="3:11" ht="27" thickBot="1">
      <c r="C692" s="77" t="str">
        <f t="shared" si="10"/>
        <v>SVIX45762</v>
      </c>
      <c r="D692" s="71" t="s">
        <v>77</v>
      </c>
      <c r="E692" s="76">
        <v>45762</v>
      </c>
      <c r="F692" s="72">
        <v>766760014.63999999</v>
      </c>
      <c r="G692" s="73">
        <v>12.01</v>
      </c>
      <c r="H692" s="74">
        <v>63870000</v>
      </c>
      <c r="I692" s="71" t="s">
        <v>81</v>
      </c>
      <c r="J692" s="74">
        <v>742117099</v>
      </c>
      <c r="K692" s="72">
        <v>742117099.20000005</v>
      </c>
    </row>
    <row r="693" spans="3:11" ht="52.5" thickBot="1">
      <c r="C693" s="77" t="str">
        <f t="shared" si="10"/>
        <v>UVIX45762</v>
      </c>
      <c r="D693" s="71" t="s">
        <v>82</v>
      </c>
      <c r="E693" s="76">
        <v>45762</v>
      </c>
      <c r="F693" s="72">
        <v>130775032.67</v>
      </c>
      <c r="G693" s="73">
        <v>51.34</v>
      </c>
      <c r="H693" s="74">
        <v>2547473</v>
      </c>
      <c r="I693" s="71" t="s">
        <v>79</v>
      </c>
      <c r="J693" s="74">
        <v>13055</v>
      </c>
      <c r="K693" s="72">
        <v>333424700</v>
      </c>
    </row>
    <row r="694" spans="3:11" ht="27" thickBot="1">
      <c r="C694" s="77" t="str">
        <f t="shared" si="10"/>
        <v>UVIX45762</v>
      </c>
      <c r="D694" s="71" t="s">
        <v>82</v>
      </c>
      <c r="E694" s="76">
        <v>45762</v>
      </c>
      <c r="F694" s="72">
        <v>130775032.67</v>
      </c>
      <c r="G694" s="73">
        <v>51.34</v>
      </c>
      <c r="H694" s="74">
        <v>2547473</v>
      </c>
      <c r="I694" s="71" t="s">
        <v>81</v>
      </c>
      <c r="J694" s="74">
        <v>166760622</v>
      </c>
      <c r="K694" s="72">
        <v>166760622.49000001</v>
      </c>
    </row>
    <row r="695" spans="3:11" ht="27" thickBot="1">
      <c r="C695" s="77" t="str">
        <f t="shared" si="10"/>
        <v>BITX45762</v>
      </c>
      <c r="D695" s="71" t="s">
        <v>51</v>
      </c>
      <c r="E695" s="76">
        <v>45762</v>
      </c>
      <c r="F695" s="72">
        <v>1936457465.4200001</v>
      </c>
      <c r="G695" s="73">
        <v>35.909999999999997</v>
      </c>
      <c r="H695" s="74">
        <v>53930000</v>
      </c>
      <c r="I695" s="71" t="s">
        <v>83</v>
      </c>
      <c r="J695" s="71" t="s">
        <v>84</v>
      </c>
      <c r="K695" s="71" t="s">
        <v>28</v>
      </c>
    </row>
    <row r="696" spans="3:11" ht="39.75" thickBot="1">
      <c r="C696" s="77" t="str">
        <f t="shared" si="10"/>
        <v>BITX45762</v>
      </c>
      <c r="D696" s="71" t="s">
        <v>51</v>
      </c>
      <c r="E696" s="76">
        <v>45762</v>
      </c>
      <c r="F696" s="72">
        <v>1936457465.4200001</v>
      </c>
      <c r="G696" s="73">
        <v>35.909999999999997</v>
      </c>
      <c r="H696" s="74">
        <v>53930000</v>
      </c>
      <c r="I696" s="75">
        <v>0.52349999999999997</v>
      </c>
      <c r="J696" s="71" t="s">
        <v>85</v>
      </c>
      <c r="K696" s="71" t="s">
        <v>86</v>
      </c>
    </row>
    <row r="697" spans="3:11" ht="52.5" thickBot="1">
      <c r="C697" s="77" t="str">
        <f t="shared" si="10"/>
        <v>BITX45762</v>
      </c>
      <c r="D697" s="71" t="s">
        <v>51</v>
      </c>
      <c r="E697" s="76">
        <v>45762</v>
      </c>
      <c r="F697" s="72">
        <v>1936457465.4200001</v>
      </c>
      <c r="G697" s="73">
        <v>35.909999999999997</v>
      </c>
      <c r="H697" s="74">
        <v>53930000</v>
      </c>
      <c r="I697" s="75">
        <v>1.4762999999999999</v>
      </c>
      <c r="J697" s="71" t="s">
        <v>87</v>
      </c>
      <c r="K697" s="71" t="s">
        <v>88</v>
      </c>
    </row>
    <row r="698" spans="3:11" ht="27" thickBot="1">
      <c r="C698" s="77" t="str">
        <f t="shared" si="10"/>
        <v>BITX45762</v>
      </c>
      <c r="D698" s="71" t="s">
        <v>51</v>
      </c>
      <c r="E698" s="76">
        <v>45762</v>
      </c>
      <c r="F698" s="72">
        <v>1936457465.4200001</v>
      </c>
      <c r="G698" s="73">
        <v>35.909999999999997</v>
      </c>
      <c r="H698" s="74">
        <v>53930000</v>
      </c>
      <c r="I698" s="75">
        <v>0.99990000000000001</v>
      </c>
      <c r="J698" s="71" t="s">
        <v>81</v>
      </c>
      <c r="K698" s="71" t="s">
        <v>89</v>
      </c>
    </row>
    <row r="699" spans="3:11" ht="27" thickBot="1">
      <c r="C699" s="77" t="str">
        <f t="shared" si="10"/>
        <v>ETHU45762</v>
      </c>
      <c r="D699" s="71" t="s">
        <v>52</v>
      </c>
      <c r="E699" s="76">
        <v>45762</v>
      </c>
      <c r="F699" s="72">
        <v>338768348.18000001</v>
      </c>
      <c r="G699" s="73">
        <v>26.45</v>
      </c>
      <c r="H699" s="74">
        <v>12807970</v>
      </c>
      <c r="I699" s="71" t="s">
        <v>83</v>
      </c>
      <c r="J699" s="71" t="s">
        <v>84</v>
      </c>
      <c r="K699" s="71" t="s">
        <v>28</v>
      </c>
    </row>
    <row r="700" spans="3:11" ht="52.5" thickBot="1">
      <c r="C700" s="77" t="str">
        <f t="shared" si="10"/>
        <v>ETHU45762</v>
      </c>
      <c r="D700" s="71" t="s">
        <v>52</v>
      </c>
      <c r="E700" s="76">
        <v>45762</v>
      </c>
      <c r="F700" s="72">
        <v>338768348.18000001</v>
      </c>
      <c r="G700" s="73">
        <v>26.45</v>
      </c>
      <c r="H700" s="74">
        <v>12807970</v>
      </c>
      <c r="I700" s="75">
        <v>1.8542000000000001</v>
      </c>
      <c r="J700" s="71" t="s">
        <v>90</v>
      </c>
      <c r="K700" s="71" t="s">
        <v>91</v>
      </c>
    </row>
    <row r="701" spans="3:11" ht="52.5" thickBot="1">
      <c r="C701" s="77" t="str">
        <f t="shared" si="10"/>
        <v>ETHU45762</v>
      </c>
      <c r="D701" s="71" t="s">
        <v>52</v>
      </c>
      <c r="E701" s="76">
        <v>45762</v>
      </c>
      <c r="F701" s="72">
        <v>338768348.18000001</v>
      </c>
      <c r="G701" s="73">
        <v>26.45</v>
      </c>
      <c r="H701" s="74">
        <v>12807970</v>
      </c>
      <c r="I701" s="75">
        <v>0.14560000000000001</v>
      </c>
      <c r="J701" s="71" t="s">
        <v>92</v>
      </c>
      <c r="K701" s="71" t="s">
        <v>93</v>
      </c>
    </row>
    <row r="702" spans="3:11" ht="27" thickBot="1">
      <c r="C702" s="77" t="str">
        <f t="shared" si="10"/>
        <v>ETHU45762</v>
      </c>
      <c r="D702" s="71" t="s">
        <v>52</v>
      </c>
      <c r="E702" s="76">
        <v>45762</v>
      </c>
      <c r="F702" s="72">
        <v>338768348.18000001</v>
      </c>
      <c r="G702" s="73">
        <v>26.45</v>
      </c>
      <c r="H702" s="74">
        <v>12807970</v>
      </c>
      <c r="I702" s="75">
        <v>1</v>
      </c>
      <c r="J702" s="71" t="s">
        <v>81</v>
      </c>
      <c r="K702" s="71" t="s">
        <v>89</v>
      </c>
    </row>
    <row r="703" spans="3:11" ht="27" thickBot="1">
      <c r="C703" s="77" t="str">
        <f t="shared" si="10"/>
        <v>OOSB45762</v>
      </c>
      <c r="D703" s="71" t="s">
        <v>94</v>
      </c>
      <c r="E703" s="76">
        <v>45762</v>
      </c>
      <c r="F703" s="73">
        <v>1</v>
      </c>
      <c r="G703" s="73">
        <v>1</v>
      </c>
      <c r="H703" s="74">
        <v>100000</v>
      </c>
      <c r="I703" s="71" t="s">
        <v>83</v>
      </c>
      <c r="J703" s="71" t="s">
        <v>84</v>
      </c>
      <c r="K703" s="71" t="s">
        <v>28</v>
      </c>
    </row>
    <row r="704" spans="3:11" ht="52.5" thickBot="1">
      <c r="C704" s="77" t="str">
        <f t="shared" si="10"/>
        <v>OOSB45762</v>
      </c>
      <c r="D704" s="71" t="s">
        <v>94</v>
      </c>
      <c r="E704" s="76">
        <v>45762</v>
      </c>
      <c r="F704" s="73">
        <v>1</v>
      </c>
      <c r="G704" s="73">
        <v>1</v>
      </c>
      <c r="H704" s="74">
        <v>100000</v>
      </c>
      <c r="I704" s="75">
        <v>1.0129999999999999</v>
      </c>
      <c r="J704" s="71" t="s">
        <v>95</v>
      </c>
      <c r="K704" s="71" t="s">
        <v>96</v>
      </c>
    </row>
    <row r="705" spans="3:11" ht="65.25" thickBot="1">
      <c r="C705" s="77" t="str">
        <f t="shared" si="10"/>
        <v>OOSB45762</v>
      </c>
      <c r="D705" s="71" t="s">
        <v>94</v>
      </c>
      <c r="E705" s="76">
        <v>45762</v>
      </c>
      <c r="F705" s="73">
        <v>1</v>
      </c>
      <c r="G705" s="73">
        <v>1</v>
      </c>
      <c r="H705" s="74">
        <v>100000</v>
      </c>
      <c r="I705" s="75">
        <v>0.97760000000000002</v>
      </c>
      <c r="J705" s="71" t="s">
        <v>97</v>
      </c>
      <c r="K705" s="71" t="s">
        <v>98</v>
      </c>
    </row>
    <row r="706" spans="3:11" ht="27" thickBot="1">
      <c r="C706" s="77" t="str">
        <f t="shared" si="10"/>
        <v>OOSB45762</v>
      </c>
      <c r="D706" s="71" t="s">
        <v>94</v>
      </c>
      <c r="E706" s="76">
        <v>45762</v>
      </c>
      <c r="F706" s="73">
        <v>1</v>
      </c>
      <c r="G706" s="73">
        <v>1</v>
      </c>
      <c r="H706" s="74">
        <v>100000</v>
      </c>
      <c r="I706" s="75">
        <v>1</v>
      </c>
      <c r="J706" s="71" t="s">
        <v>81</v>
      </c>
      <c r="K706" s="71" t="s">
        <v>89</v>
      </c>
    </row>
    <row r="707" spans="3:11" ht="27" thickBot="1">
      <c r="C707" s="77" t="str">
        <f t="shared" si="10"/>
        <v>OOQB45762</v>
      </c>
      <c r="D707" s="71" t="s">
        <v>99</v>
      </c>
      <c r="E707" s="76">
        <v>45762</v>
      </c>
      <c r="F707" s="73">
        <v>1</v>
      </c>
      <c r="G707" s="73">
        <v>1</v>
      </c>
      <c r="H707" s="74">
        <v>100000</v>
      </c>
      <c r="I707" s="71" t="s">
        <v>83</v>
      </c>
      <c r="J707" s="71" t="s">
        <v>84</v>
      </c>
      <c r="K707" s="71" t="s">
        <v>28</v>
      </c>
    </row>
    <row r="708" spans="3:11" ht="52.5" thickBot="1">
      <c r="C708" s="77" t="str">
        <f t="shared" si="10"/>
        <v>OOQB45762</v>
      </c>
      <c r="D708" s="71" t="s">
        <v>99</v>
      </c>
      <c r="E708" s="76">
        <v>45762</v>
      </c>
      <c r="F708" s="73">
        <v>1</v>
      </c>
      <c r="G708" s="73">
        <v>1</v>
      </c>
      <c r="H708" s="74">
        <v>100000</v>
      </c>
      <c r="I708" s="75">
        <v>0.91269999999999996</v>
      </c>
      <c r="J708" s="71" t="s">
        <v>95</v>
      </c>
      <c r="K708" s="71" t="s">
        <v>96</v>
      </c>
    </row>
    <row r="709" spans="3:11" ht="52.5" thickBot="1">
      <c r="C709" s="77" t="str">
        <f t="shared" si="10"/>
        <v>OOQB45762</v>
      </c>
      <c r="D709" s="71" t="s">
        <v>99</v>
      </c>
      <c r="E709" s="76">
        <v>45762</v>
      </c>
      <c r="F709" s="73">
        <v>1</v>
      </c>
      <c r="G709" s="73">
        <v>1</v>
      </c>
      <c r="H709" s="74">
        <v>100000</v>
      </c>
      <c r="I709" s="75">
        <v>0.92179999999999995</v>
      </c>
      <c r="J709" s="71" t="s">
        <v>100</v>
      </c>
      <c r="K709" s="71" t="s">
        <v>101</v>
      </c>
    </row>
    <row r="710" spans="3:11" ht="27" thickBot="1">
      <c r="C710" s="77" t="str">
        <f t="shared" si="10"/>
        <v>OOQB45762</v>
      </c>
      <c r="D710" s="71" t="s">
        <v>99</v>
      </c>
      <c r="E710" s="76">
        <v>45762</v>
      </c>
      <c r="F710" s="73">
        <v>1</v>
      </c>
      <c r="G710" s="73">
        <v>1</v>
      </c>
      <c r="H710" s="74">
        <v>100000</v>
      </c>
      <c r="I710" s="75">
        <v>1</v>
      </c>
      <c r="J710" s="71" t="s">
        <v>81</v>
      </c>
      <c r="K710" s="71" t="s">
        <v>89</v>
      </c>
    </row>
    <row r="711" spans="3:11" ht="27" thickBot="1">
      <c r="C711" s="77" t="str">
        <f t="shared" si="10"/>
        <v>SOLT45762</v>
      </c>
      <c r="D711" s="71" t="s">
        <v>71</v>
      </c>
      <c r="E711" s="76">
        <v>45762</v>
      </c>
      <c r="F711" s="72">
        <v>10249559.470000001</v>
      </c>
      <c r="G711" s="73">
        <v>12.2</v>
      </c>
      <c r="H711" s="74">
        <v>840000</v>
      </c>
      <c r="I711" s="71" t="s">
        <v>83</v>
      </c>
      <c r="J711" s="71" t="s">
        <v>84</v>
      </c>
      <c r="K711" s="71" t="s">
        <v>28</v>
      </c>
    </row>
    <row r="712" spans="3:11" ht="39.75" thickBot="1">
      <c r="C712" s="77" t="str">
        <f t="shared" si="10"/>
        <v>SOLT45762</v>
      </c>
      <c r="D712" s="71" t="s">
        <v>71</v>
      </c>
      <c r="E712" s="76">
        <v>45762</v>
      </c>
      <c r="F712" s="72">
        <v>10249559.470000001</v>
      </c>
      <c r="G712" s="73">
        <v>12.2</v>
      </c>
      <c r="H712" s="74">
        <v>840000</v>
      </c>
      <c r="I712" s="75">
        <v>1.9988999999999999</v>
      </c>
      <c r="J712" s="71" t="s">
        <v>102</v>
      </c>
      <c r="K712" s="71" t="s">
        <v>103</v>
      </c>
    </row>
    <row r="713" spans="3:11" ht="27" thickBot="1">
      <c r="C713" s="77" t="str">
        <f t="shared" ref="C713:C776" si="11">D713&amp;E713</f>
        <v>SOLT45762</v>
      </c>
      <c r="D713" s="71" t="s">
        <v>71</v>
      </c>
      <c r="E713" s="76">
        <v>45762</v>
      </c>
      <c r="F713" s="72">
        <v>10249559.470000001</v>
      </c>
      <c r="G713" s="73">
        <v>12.2</v>
      </c>
      <c r="H713" s="74">
        <v>840000</v>
      </c>
      <c r="I713" s="75">
        <v>0.99990000000000001</v>
      </c>
      <c r="J713" s="71" t="s">
        <v>81</v>
      </c>
      <c r="K713" s="71" t="s">
        <v>89</v>
      </c>
    </row>
    <row r="714" spans="3:11" ht="27" thickBot="1">
      <c r="C714" s="77" t="str">
        <f t="shared" si="11"/>
        <v>SOLZ45762</v>
      </c>
      <c r="D714" s="71" t="s">
        <v>70</v>
      </c>
      <c r="E714" s="76">
        <v>45762</v>
      </c>
      <c r="F714" s="72">
        <v>5418133.54</v>
      </c>
      <c r="G714" s="73">
        <v>14.64</v>
      </c>
      <c r="H714" s="74">
        <v>370000</v>
      </c>
      <c r="I714" s="71" t="s">
        <v>83</v>
      </c>
      <c r="J714" s="71" t="s">
        <v>84</v>
      </c>
      <c r="K714" s="71" t="s">
        <v>28</v>
      </c>
    </row>
    <row r="715" spans="3:11" ht="39.75" thickBot="1">
      <c r="C715" s="77" t="str">
        <f t="shared" si="11"/>
        <v>SOLZ45762</v>
      </c>
      <c r="D715" s="71" t="s">
        <v>70</v>
      </c>
      <c r="E715" s="76">
        <v>45762</v>
      </c>
      <c r="F715" s="72">
        <v>5418133.54</v>
      </c>
      <c r="G715" s="73">
        <v>14.64</v>
      </c>
      <c r="H715" s="74">
        <v>370000</v>
      </c>
      <c r="I715" s="75">
        <v>1.0044</v>
      </c>
      <c r="J715" s="71" t="s">
        <v>102</v>
      </c>
      <c r="K715" s="71" t="s">
        <v>103</v>
      </c>
    </row>
    <row r="716" spans="3:11" ht="27" thickBot="1">
      <c r="C716" s="77" t="str">
        <f t="shared" si="11"/>
        <v>SOLZ45762</v>
      </c>
      <c r="D716" s="71" t="s">
        <v>70</v>
      </c>
      <c r="E716" s="76">
        <v>45762</v>
      </c>
      <c r="F716" s="72">
        <v>5418133.54</v>
      </c>
      <c r="G716" s="73">
        <v>14.64</v>
      </c>
      <c r="H716" s="74">
        <v>370000</v>
      </c>
      <c r="I716" s="75">
        <v>1</v>
      </c>
      <c r="J716" s="71" t="s">
        <v>81</v>
      </c>
      <c r="K716" s="71" t="s">
        <v>89</v>
      </c>
    </row>
    <row r="717" spans="3:11" ht="27" thickBot="1">
      <c r="C717" s="77" t="str">
        <f t="shared" si="11"/>
        <v>ZVOL45762</v>
      </c>
      <c r="D717" s="71" t="s">
        <v>104</v>
      </c>
      <c r="E717" s="76">
        <v>45762</v>
      </c>
      <c r="F717" s="72">
        <v>16932651.100000001</v>
      </c>
      <c r="G717" s="73">
        <v>13.13</v>
      </c>
      <c r="H717" s="74">
        <v>1290000</v>
      </c>
      <c r="I717" s="71" t="s">
        <v>83</v>
      </c>
      <c r="J717" s="71" t="s">
        <v>84</v>
      </c>
      <c r="K717" s="71" t="s">
        <v>28</v>
      </c>
    </row>
    <row r="718" spans="3:11" ht="52.5" thickBot="1">
      <c r="C718" s="77" t="str">
        <f t="shared" si="11"/>
        <v>ZVOL45762</v>
      </c>
      <c r="D718" s="71" t="s">
        <v>104</v>
      </c>
      <c r="E718" s="76">
        <v>45762</v>
      </c>
      <c r="F718" s="72">
        <v>16932651.100000001</v>
      </c>
      <c r="G718" s="73">
        <v>13.13</v>
      </c>
      <c r="H718" s="74">
        <v>1290000</v>
      </c>
      <c r="I718" s="75">
        <v>-0.3362</v>
      </c>
      <c r="J718" s="71" t="s">
        <v>107</v>
      </c>
      <c r="K718" s="71" t="s">
        <v>108</v>
      </c>
    </row>
    <row r="719" spans="3:11" ht="52.5" thickBot="1">
      <c r="C719" s="77" t="str">
        <f t="shared" si="11"/>
        <v>ZVOL45762</v>
      </c>
      <c r="D719" s="71" t="s">
        <v>104</v>
      </c>
      <c r="E719" s="76">
        <v>45762</v>
      </c>
      <c r="F719" s="72">
        <v>16932651.100000001</v>
      </c>
      <c r="G719" s="73">
        <v>13.13</v>
      </c>
      <c r="H719" s="74">
        <v>1290000</v>
      </c>
      <c r="I719" s="75">
        <v>-0.3342</v>
      </c>
      <c r="J719" s="71" t="s">
        <v>109</v>
      </c>
      <c r="K719" s="71" t="s">
        <v>110</v>
      </c>
    </row>
    <row r="720" spans="3:11" ht="52.5" thickBot="1">
      <c r="C720" s="77" t="str">
        <f t="shared" si="11"/>
        <v>ZVOL45762</v>
      </c>
      <c r="D720" s="71" t="s">
        <v>104</v>
      </c>
      <c r="E720" s="76">
        <v>45762</v>
      </c>
      <c r="F720" s="72">
        <v>16932651.100000001</v>
      </c>
      <c r="G720" s="73">
        <v>13.13</v>
      </c>
      <c r="H720" s="74">
        <v>1290000</v>
      </c>
      <c r="I720" s="75">
        <v>-0.33040000000000003</v>
      </c>
      <c r="J720" s="71" t="s">
        <v>111</v>
      </c>
      <c r="K720" s="71" t="s">
        <v>112</v>
      </c>
    </row>
    <row r="721" spans="3:11" ht="27" thickBot="1">
      <c r="C721" s="77" t="str">
        <f t="shared" si="11"/>
        <v>ZVOL45762</v>
      </c>
      <c r="D721" s="71" t="s">
        <v>104</v>
      </c>
      <c r="E721" s="76">
        <v>45762</v>
      </c>
      <c r="F721" s="72">
        <v>16932651.100000001</v>
      </c>
      <c r="G721" s="73">
        <v>13.13</v>
      </c>
      <c r="H721" s="74">
        <v>1290000</v>
      </c>
      <c r="I721" s="75">
        <v>1</v>
      </c>
      <c r="J721" s="71" t="s">
        <v>81</v>
      </c>
      <c r="K721" s="71" t="s">
        <v>89</v>
      </c>
    </row>
    <row r="722" spans="3:11" ht="27" thickBot="1">
      <c r="C722" s="77" t="str">
        <f t="shared" si="11"/>
        <v>WHTX45762</v>
      </c>
      <c r="D722" s="71" t="s">
        <v>113</v>
      </c>
      <c r="E722" s="76">
        <v>45762</v>
      </c>
      <c r="F722" s="72">
        <v>684212.59</v>
      </c>
      <c r="G722" s="73">
        <v>13.68</v>
      </c>
      <c r="H722" s="74">
        <v>50000</v>
      </c>
      <c r="I722" s="71" t="s">
        <v>83</v>
      </c>
      <c r="J722" s="71" t="s">
        <v>84</v>
      </c>
      <c r="K722" s="71" t="s">
        <v>28</v>
      </c>
    </row>
    <row r="723" spans="3:11" ht="52.5" thickBot="1">
      <c r="C723" s="77" t="str">
        <f t="shared" si="11"/>
        <v>WHTX45762</v>
      </c>
      <c r="D723" s="71" t="s">
        <v>113</v>
      </c>
      <c r="E723" s="76">
        <v>45762</v>
      </c>
      <c r="F723" s="72">
        <v>684212.59</v>
      </c>
      <c r="G723" s="73">
        <v>13.68</v>
      </c>
      <c r="H723" s="74">
        <v>50000</v>
      </c>
      <c r="I723" s="75">
        <v>1.9908999999999999</v>
      </c>
      <c r="J723" s="71" t="s">
        <v>122</v>
      </c>
      <c r="K723" s="71" t="s">
        <v>123</v>
      </c>
    </row>
    <row r="724" spans="3:11" ht="27" thickBot="1">
      <c r="C724" s="77" t="str">
        <f t="shared" si="11"/>
        <v>WHTX45762</v>
      </c>
      <c r="D724" s="71" t="s">
        <v>113</v>
      </c>
      <c r="E724" s="76">
        <v>45762</v>
      </c>
      <c r="F724" s="72">
        <v>684212.59</v>
      </c>
      <c r="G724" s="73">
        <v>13.68</v>
      </c>
      <c r="H724" s="74">
        <v>50000</v>
      </c>
      <c r="I724" s="75">
        <v>1</v>
      </c>
      <c r="J724" s="71" t="s">
        <v>81</v>
      </c>
      <c r="K724" s="71" t="s">
        <v>89</v>
      </c>
    </row>
    <row r="725" spans="3:11" ht="27" thickBot="1">
      <c r="C725" s="77" t="str">
        <f t="shared" si="11"/>
        <v>CORX45762</v>
      </c>
      <c r="D725" s="71" t="s">
        <v>116</v>
      </c>
      <c r="E725" s="76">
        <v>45762</v>
      </c>
      <c r="F725" s="72">
        <v>881775.36</v>
      </c>
      <c r="G725" s="73">
        <v>17.64</v>
      </c>
      <c r="H725" s="74">
        <v>50000</v>
      </c>
      <c r="I725" s="71" t="s">
        <v>83</v>
      </c>
      <c r="J725" s="71" t="s">
        <v>84</v>
      </c>
      <c r="K725" s="71" t="s">
        <v>28</v>
      </c>
    </row>
    <row r="726" spans="3:11" ht="39.75" thickBot="1">
      <c r="C726" s="77" t="str">
        <f t="shared" si="11"/>
        <v>CORX45762</v>
      </c>
      <c r="D726" s="71" t="s">
        <v>116</v>
      </c>
      <c r="E726" s="76">
        <v>45762</v>
      </c>
      <c r="F726" s="72">
        <v>881775.36</v>
      </c>
      <c r="G726" s="73">
        <v>17.64</v>
      </c>
      <c r="H726" s="74">
        <v>50000</v>
      </c>
      <c r="I726" s="75">
        <v>1.9984999999999999</v>
      </c>
      <c r="J726" s="71" t="s">
        <v>124</v>
      </c>
      <c r="K726" s="71" t="s">
        <v>125</v>
      </c>
    </row>
    <row r="727" spans="3:11" ht="27" thickBot="1">
      <c r="C727" s="77" t="str">
        <f t="shared" si="11"/>
        <v>CORX45762</v>
      </c>
      <c r="D727" s="71" t="s">
        <v>116</v>
      </c>
      <c r="E727" s="76">
        <v>45762</v>
      </c>
      <c r="F727" s="72">
        <v>881775.36</v>
      </c>
      <c r="G727" s="73">
        <v>17.64</v>
      </c>
      <c r="H727" s="74">
        <v>50000</v>
      </c>
      <c r="I727" s="75">
        <v>1</v>
      </c>
      <c r="J727" s="71" t="s">
        <v>81</v>
      </c>
      <c r="K727" s="71" t="s">
        <v>89</v>
      </c>
    </row>
    <row r="728" spans="3:11" ht="39.75" thickBot="1">
      <c r="C728" s="77" t="str">
        <f t="shared" si="11"/>
        <v>SVIX45763</v>
      </c>
      <c r="D728" s="71" t="s">
        <v>77</v>
      </c>
      <c r="E728" s="76">
        <v>45763</v>
      </c>
      <c r="F728" s="72">
        <v>684265828.62</v>
      </c>
      <c r="G728" s="73">
        <v>11.05</v>
      </c>
      <c r="H728" s="74">
        <v>61910000</v>
      </c>
      <c r="I728" s="71" t="s">
        <v>127</v>
      </c>
      <c r="J728" s="74">
        <v>16900</v>
      </c>
      <c r="K728" s="72">
        <v>1521000</v>
      </c>
    </row>
    <row r="729" spans="3:11" ht="52.5" thickBot="1">
      <c r="C729" s="77" t="str">
        <f t="shared" si="11"/>
        <v>SVIX45763</v>
      </c>
      <c r="D729" s="71" t="s">
        <v>77</v>
      </c>
      <c r="E729" s="76">
        <v>45763</v>
      </c>
      <c r="F729" s="72">
        <v>684265828.62</v>
      </c>
      <c r="G729" s="73">
        <v>11.05</v>
      </c>
      <c r="H729" s="74">
        <v>61910000</v>
      </c>
      <c r="I729" s="71" t="s">
        <v>79</v>
      </c>
      <c r="J729" s="74">
        <v>-22573</v>
      </c>
      <c r="K729" s="72">
        <v>-622563340</v>
      </c>
    </row>
    <row r="730" spans="3:11" ht="52.5" thickBot="1">
      <c r="C730" s="77" t="str">
        <f t="shared" si="11"/>
        <v>SVIX45763</v>
      </c>
      <c r="D730" s="71" t="s">
        <v>77</v>
      </c>
      <c r="E730" s="76">
        <v>45763</v>
      </c>
      <c r="F730" s="72">
        <v>684265828.62</v>
      </c>
      <c r="G730" s="73">
        <v>11.05</v>
      </c>
      <c r="H730" s="74">
        <v>61910000</v>
      </c>
      <c r="I730" s="71" t="s">
        <v>128</v>
      </c>
      <c r="J730" s="73">
        <v>-981</v>
      </c>
      <c r="K730" s="72">
        <v>-25790490</v>
      </c>
    </row>
    <row r="731" spans="3:11" ht="27" thickBot="1">
      <c r="C731" s="77" t="str">
        <f t="shared" si="11"/>
        <v>SVIX45763</v>
      </c>
      <c r="D731" s="71" t="s">
        <v>77</v>
      </c>
      <c r="E731" s="76">
        <v>45763</v>
      </c>
      <c r="F731" s="72">
        <v>684265828.62</v>
      </c>
      <c r="G731" s="73">
        <v>11.05</v>
      </c>
      <c r="H731" s="74">
        <v>61910000</v>
      </c>
      <c r="I731" s="71" t="s">
        <v>81</v>
      </c>
      <c r="J731" s="74">
        <v>646461040</v>
      </c>
      <c r="K731" s="72">
        <v>646461039.82000005</v>
      </c>
    </row>
    <row r="732" spans="3:11" ht="52.5" thickBot="1">
      <c r="C732" s="77" t="str">
        <f t="shared" si="11"/>
        <v>UVIX45763</v>
      </c>
      <c r="D732" s="71" t="s">
        <v>82</v>
      </c>
      <c r="E732" s="76">
        <v>45763</v>
      </c>
      <c r="F732" s="72">
        <v>193402695.37</v>
      </c>
      <c r="G732" s="73">
        <v>59.55</v>
      </c>
      <c r="H732" s="74">
        <v>3247473</v>
      </c>
      <c r="I732" s="71" t="s">
        <v>79</v>
      </c>
      <c r="J732" s="74">
        <v>10937</v>
      </c>
      <c r="K732" s="72">
        <v>301642460</v>
      </c>
    </row>
    <row r="733" spans="3:11" ht="52.5" thickBot="1">
      <c r="C733" s="77" t="str">
        <f t="shared" si="11"/>
        <v>UVIX45763</v>
      </c>
      <c r="D733" s="71" t="s">
        <v>82</v>
      </c>
      <c r="E733" s="76">
        <v>45763</v>
      </c>
      <c r="F733" s="72">
        <v>193402695.37</v>
      </c>
      <c r="G733" s="73">
        <v>59.55</v>
      </c>
      <c r="H733" s="74">
        <v>3247473</v>
      </c>
      <c r="I733" s="71" t="s">
        <v>128</v>
      </c>
      <c r="J733" s="73">
        <v>476</v>
      </c>
      <c r="K733" s="72">
        <v>12514040</v>
      </c>
    </row>
    <row r="734" spans="3:11" ht="27" thickBot="1">
      <c r="C734" s="77" t="str">
        <f t="shared" si="11"/>
        <v>UVIX45763</v>
      </c>
      <c r="D734" s="71" t="s">
        <v>82</v>
      </c>
      <c r="E734" s="76">
        <v>45763</v>
      </c>
      <c r="F734" s="72">
        <v>193402695.37</v>
      </c>
      <c r="G734" s="73">
        <v>59.55</v>
      </c>
      <c r="H734" s="74">
        <v>3247473</v>
      </c>
      <c r="I734" s="71" t="s">
        <v>81</v>
      </c>
      <c r="J734" s="74">
        <v>157056605</v>
      </c>
      <c r="K734" s="72">
        <v>157056604.53999999</v>
      </c>
    </row>
    <row r="735" spans="3:11" ht="27" thickBot="1">
      <c r="C735" s="77" t="str">
        <f t="shared" si="11"/>
        <v>BITX45763</v>
      </c>
      <c r="D735" s="71" t="s">
        <v>51</v>
      </c>
      <c r="E735" s="76">
        <v>45763</v>
      </c>
      <c r="F735" s="72">
        <v>1954283748.27</v>
      </c>
      <c r="G735" s="73">
        <v>36.24</v>
      </c>
      <c r="H735" s="74">
        <v>53930000</v>
      </c>
      <c r="I735" s="71" t="s">
        <v>83</v>
      </c>
      <c r="J735" s="71" t="s">
        <v>84</v>
      </c>
      <c r="K735" s="71" t="s">
        <v>28</v>
      </c>
    </row>
    <row r="736" spans="3:11" ht="39.75" thickBot="1">
      <c r="C736" s="77" t="str">
        <f t="shared" si="11"/>
        <v>BITX45763</v>
      </c>
      <c r="D736" s="71" t="s">
        <v>51</v>
      </c>
      <c r="E736" s="76">
        <v>45763</v>
      </c>
      <c r="F736" s="72">
        <v>1954283748.27</v>
      </c>
      <c r="G736" s="73">
        <v>36.24</v>
      </c>
      <c r="H736" s="74">
        <v>53930000</v>
      </c>
      <c r="I736" s="75">
        <v>0.42159999999999997</v>
      </c>
      <c r="J736" s="71" t="s">
        <v>85</v>
      </c>
      <c r="K736" s="71" t="s">
        <v>86</v>
      </c>
    </row>
    <row r="737" spans="3:11" ht="52.5" thickBot="1">
      <c r="C737" s="77" t="str">
        <f t="shared" si="11"/>
        <v>BITX45763</v>
      </c>
      <c r="D737" s="71" t="s">
        <v>51</v>
      </c>
      <c r="E737" s="76">
        <v>45763</v>
      </c>
      <c r="F737" s="72">
        <v>1954283748.27</v>
      </c>
      <c r="G737" s="73">
        <v>36.24</v>
      </c>
      <c r="H737" s="74">
        <v>53930000</v>
      </c>
      <c r="I737" s="75">
        <v>1.5784</v>
      </c>
      <c r="J737" s="71" t="s">
        <v>87</v>
      </c>
      <c r="K737" s="71" t="s">
        <v>88</v>
      </c>
    </row>
    <row r="738" spans="3:11" ht="27" thickBot="1">
      <c r="C738" s="77" t="str">
        <f t="shared" si="11"/>
        <v>BITX45763</v>
      </c>
      <c r="D738" s="71" t="s">
        <v>51</v>
      </c>
      <c r="E738" s="76">
        <v>45763</v>
      </c>
      <c r="F738" s="72">
        <v>1954283748.27</v>
      </c>
      <c r="G738" s="73">
        <v>36.24</v>
      </c>
      <c r="H738" s="74">
        <v>53930000</v>
      </c>
      <c r="I738" s="75">
        <v>0.99980000000000002</v>
      </c>
      <c r="J738" s="71" t="s">
        <v>81</v>
      </c>
      <c r="K738" s="71" t="s">
        <v>89</v>
      </c>
    </row>
    <row r="739" spans="3:11" ht="27" thickBot="1">
      <c r="C739" s="77" t="str">
        <f t="shared" si="11"/>
        <v>ETHU45763</v>
      </c>
      <c r="D739" s="71" t="s">
        <v>52</v>
      </c>
      <c r="E739" s="76">
        <v>45763</v>
      </c>
      <c r="F739" s="72">
        <v>329997808.98000002</v>
      </c>
      <c r="G739" s="73">
        <v>25.77</v>
      </c>
      <c r="H739" s="74">
        <v>12807970</v>
      </c>
      <c r="I739" s="71" t="s">
        <v>83</v>
      </c>
      <c r="J739" s="71" t="s">
        <v>84</v>
      </c>
      <c r="K739" s="71" t="s">
        <v>28</v>
      </c>
    </row>
    <row r="740" spans="3:11" ht="52.5" thickBot="1">
      <c r="C740" s="77" t="str">
        <f t="shared" si="11"/>
        <v>ETHU45763</v>
      </c>
      <c r="D740" s="71" t="s">
        <v>52</v>
      </c>
      <c r="E740" s="76">
        <v>45763</v>
      </c>
      <c r="F740" s="72">
        <v>329997808.98000002</v>
      </c>
      <c r="G740" s="73">
        <v>25.77</v>
      </c>
      <c r="H740" s="74">
        <v>12807970</v>
      </c>
      <c r="I740" s="75">
        <v>1.6021000000000001</v>
      </c>
      <c r="J740" s="71" t="s">
        <v>90</v>
      </c>
      <c r="K740" s="71" t="s">
        <v>91</v>
      </c>
    </row>
    <row r="741" spans="3:11" ht="52.5" thickBot="1">
      <c r="C741" s="77" t="str">
        <f t="shared" si="11"/>
        <v>ETHU45763</v>
      </c>
      <c r="D741" s="71" t="s">
        <v>52</v>
      </c>
      <c r="E741" s="76">
        <v>45763</v>
      </c>
      <c r="F741" s="72">
        <v>329997808.98000002</v>
      </c>
      <c r="G741" s="73">
        <v>25.77</v>
      </c>
      <c r="H741" s="74">
        <v>12807970</v>
      </c>
      <c r="I741" s="75">
        <v>0.39760000000000001</v>
      </c>
      <c r="J741" s="71" t="s">
        <v>92</v>
      </c>
      <c r="K741" s="71" t="s">
        <v>93</v>
      </c>
    </row>
    <row r="742" spans="3:11" ht="27" thickBot="1">
      <c r="C742" s="77" t="str">
        <f t="shared" si="11"/>
        <v>ETHU45763</v>
      </c>
      <c r="D742" s="71" t="s">
        <v>52</v>
      </c>
      <c r="E742" s="76">
        <v>45763</v>
      </c>
      <c r="F742" s="72">
        <v>329997808.98000002</v>
      </c>
      <c r="G742" s="73">
        <v>25.77</v>
      </c>
      <c r="H742" s="74">
        <v>12807970</v>
      </c>
      <c r="I742" s="75">
        <v>0.99980000000000002</v>
      </c>
      <c r="J742" s="71" t="s">
        <v>81</v>
      </c>
      <c r="K742" s="71" t="s">
        <v>89</v>
      </c>
    </row>
    <row r="743" spans="3:11" ht="27" thickBot="1">
      <c r="C743" s="77" t="str">
        <f t="shared" si="11"/>
        <v>OOSB45763</v>
      </c>
      <c r="D743" s="71" t="s">
        <v>94</v>
      </c>
      <c r="E743" s="76">
        <v>45763</v>
      </c>
      <c r="F743" s="73">
        <v>1</v>
      </c>
      <c r="G743" s="73">
        <v>1</v>
      </c>
      <c r="H743" s="74">
        <v>100000</v>
      </c>
      <c r="I743" s="71" t="s">
        <v>83</v>
      </c>
      <c r="J743" s="71" t="s">
        <v>84</v>
      </c>
      <c r="K743" s="71" t="s">
        <v>28</v>
      </c>
    </row>
    <row r="744" spans="3:11" ht="52.5" thickBot="1">
      <c r="C744" s="77" t="str">
        <f t="shared" si="11"/>
        <v>OOSB45763</v>
      </c>
      <c r="D744" s="71" t="s">
        <v>94</v>
      </c>
      <c r="E744" s="76">
        <v>45763</v>
      </c>
      <c r="F744" s="73">
        <v>1</v>
      </c>
      <c r="G744" s="73">
        <v>1</v>
      </c>
      <c r="H744" s="74">
        <v>100000</v>
      </c>
      <c r="I744" s="75">
        <v>0.82399999999999995</v>
      </c>
      <c r="J744" s="71" t="s">
        <v>95</v>
      </c>
      <c r="K744" s="71" t="s">
        <v>96</v>
      </c>
    </row>
    <row r="745" spans="3:11" ht="52.5" thickBot="1">
      <c r="C745" s="77" t="str">
        <f t="shared" si="11"/>
        <v>OOSB45763</v>
      </c>
      <c r="D745" s="71" t="s">
        <v>94</v>
      </c>
      <c r="E745" s="76">
        <v>45763</v>
      </c>
      <c r="F745" s="73">
        <v>1</v>
      </c>
      <c r="G745" s="73">
        <v>1</v>
      </c>
      <c r="H745" s="74">
        <v>100000</v>
      </c>
      <c r="I745" s="75">
        <v>0.2056</v>
      </c>
      <c r="J745" s="71" t="s">
        <v>129</v>
      </c>
      <c r="K745" s="71" t="s">
        <v>130</v>
      </c>
    </row>
    <row r="746" spans="3:11" ht="65.25" thickBot="1">
      <c r="C746" s="77" t="str">
        <f t="shared" si="11"/>
        <v>OOSB45763</v>
      </c>
      <c r="D746" s="71" t="s">
        <v>94</v>
      </c>
      <c r="E746" s="76">
        <v>45763</v>
      </c>
      <c r="F746" s="73">
        <v>1</v>
      </c>
      <c r="G746" s="73">
        <v>1</v>
      </c>
      <c r="H746" s="74">
        <v>100000</v>
      </c>
      <c r="I746" s="75">
        <v>0.97260000000000002</v>
      </c>
      <c r="J746" s="71" t="s">
        <v>97</v>
      </c>
      <c r="K746" s="71" t="s">
        <v>98</v>
      </c>
    </row>
    <row r="747" spans="3:11" ht="27" thickBot="1">
      <c r="C747" s="77" t="str">
        <f t="shared" si="11"/>
        <v>OOSB45763</v>
      </c>
      <c r="D747" s="71" t="s">
        <v>94</v>
      </c>
      <c r="E747" s="76">
        <v>45763</v>
      </c>
      <c r="F747" s="73">
        <v>1</v>
      </c>
      <c r="G747" s="73">
        <v>1</v>
      </c>
      <c r="H747" s="74">
        <v>100000</v>
      </c>
      <c r="I747" s="75">
        <v>0.99990000000000001</v>
      </c>
      <c r="J747" s="71" t="s">
        <v>81</v>
      </c>
      <c r="K747" s="71" t="s">
        <v>89</v>
      </c>
    </row>
    <row r="748" spans="3:11" ht="27" thickBot="1">
      <c r="C748" s="77" t="str">
        <f t="shared" si="11"/>
        <v>OOQB45763</v>
      </c>
      <c r="D748" s="71" t="s">
        <v>99</v>
      </c>
      <c r="E748" s="76">
        <v>45763</v>
      </c>
      <c r="F748" s="73">
        <v>1</v>
      </c>
      <c r="G748" s="73">
        <v>1</v>
      </c>
      <c r="H748" s="74">
        <v>100000</v>
      </c>
      <c r="I748" s="71" t="s">
        <v>83</v>
      </c>
      <c r="J748" s="71" t="s">
        <v>84</v>
      </c>
      <c r="K748" s="71" t="s">
        <v>28</v>
      </c>
    </row>
    <row r="749" spans="3:11" ht="52.5" thickBot="1">
      <c r="C749" s="77" t="str">
        <f t="shared" si="11"/>
        <v>OOQB45763</v>
      </c>
      <c r="D749" s="71" t="s">
        <v>99</v>
      </c>
      <c r="E749" s="76">
        <v>45763</v>
      </c>
      <c r="F749" s="73">
        <v>1</v>
      </c>
      <c r="G749" s="73">
        <v>1</v>
      </c>
      <c r="H749" s="74">
        <v>100000</v>
      </c>
      <c r="I749" s="75">
        <v>0.753</v>
      </c>
      <c r="J749" s="71" t="s">
        <v>95</v>
      </c>
      <c r="K749" s="71" t="s">
        <v>96</v>
      </c>
    </row>
    <row r="750" spans="3:11" ht="52.5" thickBot="1">
      <c r="C750" s="77" t="str">
        <f t="shared" si="11"/>
        <v>OOQB45763</v>
      </c>
      <c r="D750" s="71" t="s">
        <v>99</v>
      </c>
      <c r="E750" s="76">
        <v>45763</v>
      </c>
      <c r="F750" s="73">
        <v>1</v>
      </c>
      <c r="G750" s="73">
        <v>1</v>
      </c>
      <c r="H750" s="74">
        <v>100000</v>
      </c>
      <c r="I750" s="75">
        <v>0.18759999999999999</v>
      </c>
      <c r="J750" s="71" t="s">
        <v>129</v>
      </c>
      <c r="K750" s="71" t="s">
        <v>130</v>
      </c>
    </row>
    <row r="751" spans="3:11" ht="52.5" thickBot="1">
      <c r="C751" s="77" t="str">
        <f t="shared" si="11"/>
        <v>OOQB45763</v>
      </c>
      <c r="D751" s="71" t="s">
        <v>99</v>
      </c>
      <c r="E751" s="76">
        <v>45763</v>
      </c>
      <c r="F751" s="73">
        <v>1</v>
      </c>
      <c r="G751" s="73">
        <v>1</v>
      </c>
      <c r="H751" s="74">
        <v>100000</v>
      </c>
      <c r="I751" s="75">
        <v>0.91569999999999996</v>
      </c>
      <c r="J751" s="71" t="s">
        <v>100</v>
      </c>
      <c r="K751" s="71" t="s">
        <v>101</v>
      </c>
    </row>
    <row r="752" spans="3:11" ht="27" thickBot="1">
      <c r="C752" s="77" t="str">
        <f t="shared" si="11"/>
        <v>OOQB45763</v>
      </c>
      <c r="D752" s="71" t="s">
        <v>99</v>
      </c>
      <c r="E752" s="76">
        <v>45763</v>
      </c>
      <c r="F752" s="73">
        <v>1</v>
      </c>
      <c r="G752" s="73">
        <v>1</v>
      </c>
      <c r="H752" s="74">
        <v>100000</v>
      </c>
      <c r="I752" s="75">
        <v>0.99990000000000001</v>
      </c>
      <c r="J752" s="71" t="s">
        <v>81</v>
      </c>
      <c r="K752" s="71" t="s">
        <v>89</v>
      </c>
    </row>
    <row r="753" spans="3:11" ht="27" thickBot="1">
      <c r="C753" s="77" t="str">
        <f t="shared" si="11"/>
        <v>SOLT45763</v>
      </c>
      <c r="D753" s="71" t="s">
        <v>71</v>
      </c>
      <c r="E753" s="76">
        <v>45763</v>
      </c>
      <c r="F753" s="72">
        <v>10888995.48</v>
      </c>
      <c r="G753" s="73">
        <v>12.96</v>
      </c>
      <c r="H753" s="74">
        <v>840000</v>
      </c>
      <c r="I753" s="71" t="s">
        <v>83</v>
      </c>
      <c r="J753" s="71" t="s">
        <v>84</v>
      </c>
      <c r="K753" s="71" t="s">
        <v>28</v>
      </c>
    </row>
    <row r="754" spans="3:11" ht="39.75" thickBot="1">
      <c r="C754" s="77" t="str">
        <f t="shared" si="11"/>
        <v>SOLT45763</v>
      </c>
      <c r="D754" s="71" t="s">
        <v>71</v>
      </c>
      <c r="E754" s="76">
        <v>45763</v>
      </c>
      <c r="F754" s="72">
        <v>10888995.48</v>
      </c>
      <c r="G754" s="73">
        <v>12.96</v>
      </c>
      <c r="H754" s="74">
        <v>840000</v>
      </c>
      <c r="I754" s="75">
        <v>1.6041000000000001</v>
      </c>
      <c r="J754" s="71" t="s">
        <v>102</v>
      </c>
      <c r="K754" s="71" t="s">
        <v>103</v>
      </c>
    </row>
    <row r="755" spans="3:11" ht="39.75" thickBot="1">
      <c r="C755" s="77" t="str">
        <f t="shared" si="11"/>
        <v>SOLT45763</v>
      </c>
      <c r="D755" s="71" t="s">
        <v>71</v>
      </c>
      <c r="E755" s="76">
        <v>45763</v>
      </c>
      <c r="F755" s="72">
        <v>10888995.48</v>
      </c>
      <c r="G755" s="73">
        <v>12.96</v>
      </c>
      <c r="H755" s="74">
        <v>840000</v>
      </c>
      <c r="I755" s="75">
        <v>0.39579999999999999</v>
      </c>
      <c r="J755" s="71" t="s">
        <v>131</v>
      </c>
      <c r="K755" s="71" t="s">
        <v>132</v>
      </c>
    </row>
    <row r="756" spans="3:11" ht="27" thickBot="1">
      <c r="C756" s="77" t="str">
        <f t="shared" si="11"/>
        <v>SOLT45763</v>
      </c>
      <c r="D756" s="71" t="s">
        <v>71</v>
      </c>
      <c r="E756" s="76">
        <v>45763</v>
      </c>
      <c r="F756" s="72">
        <v>10888995.48</v>
      </c>
      <c r="G756" s="73">
        <v>12.96</v>
      </c>
      <c r="H756" s="74">
        <v>840000</v>
      </c>
      <c r="I756" s="75">
        <v>0.99919999999999998</v>
      </c>
      <c r="J756" s="71" t="s">
        <v>81</v>
      </c>
      <c r="K756" s="71" t="s">
        <v>89</v>
      </c>
    </row>
    <row r="757" spans="3:11" ht="27" thickBot="1">
      <c r="C757" s="77" t="str">
        <f t="shared" si="11"/>
        <v>SOLZ45763</v>
      </c>
      <c r="D757" s="71" t="s">
        <v>70</v>
      </c>
      <c r="E757" s="76">
        <v>45763</v>
      </c>
      <c r="F757" s="72">
        <v>5588348.9900000002</v>
      </c>
      <c r="G757" s="73">
        <v>15.1</v>
      </c>
      <c r="H757" s="74">
        <v>370000</v>
      </c>
      <c r="I757" s="71" t="s">
        <v>83</v>
      </c>
      <c r="J757" s="71" t="s">
        <v>84</v>
      </c>
      <c r="K757" s="71" t="s">
        <v>28</v>
      </c>
    </row>
    <row r="758" spans="3:11" ht="39.75" thickBot="1">
      <c r="C758" s="77" t="str">
        <f t="shared" si="11"/>
        <v>SOLZ45763</v>
      </c>
      <c r="D758" s="71" t="s">
        <v>70</v>
      </c>
      <c r="E758" s="76">
        <v>45763</v>
      </c>
      <c r="F758" s="72">
        <v>5588348.9900000002</v>
      </c>
      <c r="G758" s="73">
        <v>15.1</v>
      </c>
      <c r="H758" s="74">
        <v>370000</v>
      </c>
      <c r="I758" s="75">
        <v>0.8034</v>
      </c>
      <c r="J758" s="71" t="s">
        <v>102</v>
      </c>
      <c r="K758" s="71" t="s">
        <v>103</v>
      </c>
    </row>
    <row r="759" spans="3:11" ht="39.75" thickBot="1">
      <c r="C759" s="77" t="str">
        <f t="shared" si="11"/>
        <v>SOLZ45763</v>
      </c>
      <c r="D759" s="71" t="s">
        <v>70</v>
      </c>
      <c r="E759" s="76">
        <v>45763</v>
      </c>
      <c r="F759" s="72">
        <v>5588348.9900000002</v>
      </c>
      <c r="G759" s="73">
        <v>15.1</v>
      </c>
      <c r="H759" s="74">
        <v>370000</v>
      </c>
      <c r="I759" s="75">
        <v>0.20269999999999999</v>
      </c>
      <c r="J759" s="71" t="s">
        <v>131</v>
      </c>
      <c r="K759" s="71" t="s">
        <v>132</v>
      </c>
    </row>
    <row r="760" spans="3:11" ht="27" thickBot="1">
      <c r="C760" s="77" t="str">
        <f t="shared" si="11"/>
        <v>SOLZ45763</v>
      </c>
      <c r="D760" s="71" t="s">
        <v>70</v>
      </c>
      <c r="E760" s="76">
        <v>45763</v>
      </c>
      <c r="F760" s="72">
        <v>5588348.9900000002</v>
      </c>
      <c r="G760" s="73">
        <v>15.1</v>
      </c>
      <c r="H760" s="74">
        <v>370000</v>
      </c>
      <c r="I760" s="75">
        <v>0.99980000000000002</v>
      </c>
      <c r="J760" s="71" t="s">
        <v>81</v>
      </c>
      <c r="K760" s="71" t="s">
        <v>89</v>
      </c>
    </row>
    <row r="761" spans="3:11" ht="27" thickBot="1">
      <c r="C761" s="77" t="str">
        <f t="shared" si="11"/>
        <v>ZVOL45763</v>
      </c>
      <c r="D761" s="71" t="s">
        <v>104</v>
      </c>
      <c r="E761" s="76">
        <v>45763</v>
      </c>
      <c r="F761" s="72">
        <v>16298583.59</v>
      </c>
      <c r="G761" s="73">
        <v>12.63</v>
      </c>
      <c r="H761" s="74">
        <v>1290000</v>
      </c>
      <c r="I761" s="71" t="s">
        <v>83</v>
      </c>
      <c r="J761" s="71" t="s">
        <v>84</v>
      </c>
      <c r="K761" s="71" t="s">
        <v>28</v>
      </c>
    </row>
    <row r="762" spans="3:11" ht="52.5" thickBot="1">
      <c r="C762" s="77" t="str">
        <f t="shared" si="11"/>
        <v>ZVOL45763</v>
      </c>
      <c r="D762" s="71" t="s">
        <v>104</v>
      </c>
      <c r="E762" s="76">
        <v>45763</v>
      </c>
      <c r="F762" s="72">
        <v>16298583.59</v>
      </c>
      <c r="G762" s="73">
        <v>12.63</v>
      </c>
      <c r="H762" s="74">
        <v>1290000</v>
      </c>
      <c r="I762" s="75">
        <v>-0.3246</v>
      </c>
      <c r="J762" s="71" t="s">
        <v>107</v>
      </c>
      <c r="K762" s="71" t="s">
        <v>108</v>
      </c>
    </row>
    <row r="763" spans="3:11" ht="52.5" thickBot="1">
      <c r="C763" s="77" t="str">
        <f t="shared" si="11"/>
        <v>ZVOL45763</v>
      </c>
      <c r="D763" s="71" t="s">
        <v>104</v>
      </c>
      <c r="E763" s="76">
        <v>45763</v>
      </c>
      <c r="F763" s="72">
        <v>16298583.59</v>
      </c>
      <c r="G763" s="73">
        <v>12.63</v>
      </c>
      <c r="H763" s="74">
        <v>1290000</v>
      </c>
      <c r="I763" s="75">
        <v>-0.33439999999999998</v>
      </c>
      <c r="J763" s="71" t="s">
        <v>109</v>
      </c>
      <c r="K763" s="71" t="s">
        <v>110</v>
      </c>
    </row>
    <row r="764" spans="3:11" ht="52.5" thickBot="1">
      <c r="C764" s="77" t="str">
        <f t="shared" si="11"/>
        <v>ZVOL45763</v>
      </c>
      <c r="D764" s="71" t="s">
        <v>104</v>
      </c>
      <c r="E764" s="76">
        <v>45763</v>
      </c>
      <c r="F764" s="72">
        <v>16298583.59</v>
      </c>
      <c r="G764" s="73">
        <v>12.63</v>
      </c>
      <c r="H764" s="74">
        <v>1290000</v>
      </c>
      <c r="I764" s="75">
        <v>-0.32829999999999998</v>
      </c>
      <c r="J764" s="71" t="s">
        <v>111</v>
      </c>
      <c r="K764" s="71" t="s">
        <v>112</v>
      </c>
    </row>
    <row r="765" spans="3:11" ht="52.5" thickBot="1">
      <c r="C765" s="77" t="str">
        <f t="shared" si="11"/>
        <v>ZVOL45763</v>
      </c>
      <c r="D765" s="71" t="s">
        <v>104</v>
      </c>
      <c r="E765" s="76">
        <v>45763</v>
      </c>
      <c r="F765" s="72">
        <v>16298583.59</v>
      </c>
      <c r="G765" s="73">
        <v>12.63</v>
      </c>
      <c r="H765" s="74">
        <v>1290000</v>
      </c>
      <c r="I765" s="75">
        <v>-1.2999999999999999E-2</v>
      </c>
      <c r="J765" s="71" t="s">
        <v>133</v>
      </c>
      <c r="K765" s="71" t="s">
        <v>134</v>
      </c>
    </row>
    <row r="766" spans="3:11" ht="27" thickBot="1">
      <c r="C766" s="77" t="str">
        <f t="shared" si="11"/>
        <v>ZVOL45763</v>
      </c>
      <c r="D766" s="71" t="s">
        <v>104</v>
      </c>
      <c r="E766" s="76">
        <v>45763</v>
      </c>
      <c r="F766" s="72">
        <v>16298583.59</v>
      </c>
      <c r="G766" s="73">
        <v>12.63</v>
      </c>
      <c r="H766" s="74">
        <v>1290000</v>
      </c>
      <c r="I766" s="75">
        <v>1.0002</v>
      </c>
      <c r="J766" s="71" t="s">
        <v>81</v>
      </c>
      <c r="K766" s="71" t="s">
        <v>89</v>
      </c>
    </row>
    <row r="767" spans="3:11" ht="27" thickBot="1">
      <c r="C767" s="77" t="str">
        <f t="shared" si="11"/>
        <v>WHTX45763</v>
      </c>
      <c r="D767" s="71" t="s">
        <v>113</v>
      </c>
      <c r="E767" s="76">
        <v>45763</v>
      </c>
      <c r="F767" s="72">
        <v>696483.99</v>
      </c>
      <c r="G767" s="73">
        <v>13.93</v>
      </c>
      <c r="H767" s="74">
        <v>50000</v>
      </c>
      <c r="I767" s="71" t="s">
        <v>83</v>
      </c>
      <c r="J767" s="71" t="s">
        <v>84</v>
      </c>
      <c r="K767" s="71" t="s">
        <v>28</v>
      </c>
    </row>
    <row r="768" spans="3:11" ht="52.5" thickBot="1">
      <c r="C768" s="77" t="str">
        <f t="shared" si="11"/>
        <v>WHTX45763</v>
      </c>
      <c r="D768" s="71" t="s">
        <v>113</v>
      </c>
      <c r="E768" s="76">
        <v>45763</v>
      </c>
      <c r="F768" s="72">
        <v>696483.99</v>
      </c>
      <c r="G768" s="73">
        <v>13.93</v>
      </c>
      <c r="H768" s="74">
        <v>50000</v>
      </c>
      <c r="I768" s="75">
        <v>2.0137</v>
      </c>
      <c r="J768" s="71" t="s">
        <v>122</v>
      </c>
      <c r="K768" s="71" t="s">
        <v>123</v>
      </c>
    </row>
    <row r="769" spans="3:11" ht="27" thickBot="1">
      <c r="C769" s="77" t="str">
        <f t="shared" si="11"/>
        <v>WHTX45763</v>
      </c>
      <c r="D769" s="71" t="s">
        <v>113</v>
      </c>
      <c r="E769" s="76">
        <v>45763</v>
      </c>
      <c r="F769" s="72">
        <v>696483.99</v>
      </c>
      <c r="G769" s="73">
        <v>13.93</v>
      </c>
      <c r="H769" s="74">
        <v>50000</v>
      </c>
      <c r="I769" s="75">
        <v>1.0001</v>
      </c>
      <c r="J769" s="71" t="s">
        <v>81</v>
      </c>
      <c r="K769" s="71" t="s">
        <v>89</v>
      </c>
    </row>
    <row r="770" spans="3:11" ht="27" thickBot="1">
      <c r="C770" s="77" t="str">
        <f t="shared" si="11"/>
        <v>CORX45763</v>
      </c>
      <c r="D770" s="71" t="s">
        <v>116</v>
      </c>
      <c r="E770" s="76">
        <v>45763</v>
      </c>
      <c r="F770" s="72">
        <v>889915.07</v>
      </c>
      <c r="G770" s="73">
        <v>17.8</v>
      </c>
      <c r="H770" s="74">
        <v>50000</v>
      </c>
      <c r="I770" s="71" t="s">
        <v>83</v>
      </c>
      <c r="J770" s="71" t="s">
        <v>84</v>
      </c>
      <c r="K770" s="71" t="s">
        <v>28</v>
      </c>
    </row>
    <row r="771" spans="3:11" ht="39.75" thickBot="1">
      <c r="C771" s="77" t="str">
        <f t="shared" si="11"/>
        <v>CORX45763</v>
      </c>
      <c r="D771" s="71" t="s">
        <v>116</v>
      </c>
      <c r="E771" s="76">
        <v>45763</v>
      </c>
      <c r="F771" s="72">
        <v>889915.07</v>
      </c>
      <c r="G771" s="73">
        <v>17.8</v>
      </c>
      <c r="H771" s="74">
        <v>50000</v>
      </c>
      <c r="I771" s="75">
        <v>1.9893000000000001</v>
      </c>
      <c r="J771" s="71" t="s">
        <v>124</v>
      </c>
      <c r="K771" s="71" t="s">
        <v>125</v>
      </c>
    </row>
    <row r="772" spans="3:11" ht="27" thickBot="1">
      <c r="C772" s="77" t="str">
        <f t="shared" si="11"/>
        <v>CORX45763</v>
      </c>
      <c r="D772" s="71" t="s">
        <v>116</v>
      </c>
      <c r="E772" s="76">
        <v>45763</v>
      </c>
      <c r="F772" s="72">
        <v>889915.07</v>
      </c>
      <c r="G772" s="73">
        <v>17.8</v>
      </c>
      <c r="H772" s="74">
        <v>50000</v>
      </c>
      <c r="I772" s="75">
        <v>1.0001</v>
      </c>
      <c r="J772" s="71" t="s">
        <v>81</v>
      </c>
      <c r="K772" s="71" t="s">
        <v>89</v>
      </c>
    </row>
    <row r="773" spans="3:11" ht="39.75" thickBot="1">
      <c r="C773" s="77" t="str">
        <f t="shared" si="11"/>
        <v>SVIX45764</v>
      </c>
      <c r="D773" s="71" t="s">
        <v>77</v>
      </c>
      <c r="E773" s="76">
        <v>45764</v>
      </c>
      <c r="F773" s="72">
        <v>667059248.15999997</v>
      </c>
      <c r="G773" s="73">
        <v>11.37</v>
      </c>
      <c r="H773" s="74">
        <v>58660000</v>
      </c>
      <c r="I773" s="71" t="s">
        <v>127</v>
      </c>
      <c r="J773" s="74">
        <v>16900</v>
      </c>
      <c r="K773" s="72">
        <v>1064700</v>
      </c>
    </row>
    <row r="774" spans="3:11" ht="52.5" thickBot="1">
      <c r="C774" s="77" t="str">
        <f t="shared" si="11"/>
        <v>SVIX45764</v>
      </c>
      <c r="D774" s="71" t="s">
        <v>77</v>
      </c>
      <c r="E774" s="76">
        <v>45764</v>
      </c>
      <c r="F774" s="72">
        <v>667059248.15999997</v>
      </c>
      <c r="G774" s="73">
        <v>11.37</v>
      </c>
      <c r="H774" s="74">
        <v>58660000</v>
      </c>
      <c r="I774" s="71" t="s">
        <v>79</v>
      </c>
      <c r="J774" s="74">
        <v>-22949</v>
      </c>
      <c r="K774" s="72">
        <v>-613426770</v>
      </c>
    </row>
    <row r="775" spans="3:11" ht="52.5" thickBot="1">
      <c r="C775" s="77" t="str">
        <f t="shared" si="11"/>
        <v>SVIX45764</v>
      </c>
      <c r="D775" s="71" t="s">
        <v>77</v>
      </c>
      <c r="E775" s="76">
        <v>45764</v>
      </c>
      <c r="F775" s="72">
        <v>667059248.15999997</v>
      </c>
      <c r="G775" s="73">
        <v>11.37</v>
      </c>
      <c r="H775" s="74">
        <v>58660000</v>
      </c>
      <c r="I775" s="71" t="s">
        <v>128</v>
      </c>
      <c r="J775" s="74">
        <v>-2086</v>
      </c>
      <c r="K775" s="72">
        <v>-53818800</v>
      </c>
    </row>
    <row r="776" spans="3:11" ht="27" thickBot="1">
      <c r="C776" s="77" t="str">
        <f t="shared" si="11"/>
        <v>SVIX45764</v>
      </c>
      <c r="D776" s="71" t="s">
        <v>77</v>
      </c>
      <c r="E776" s="76">
        <v>45764</v>
      </c>
      <c r="F776" s="72">
        <v>667059248.15999997</v>
      </c>
      <c r="G776" s="73">
        <v>11.37</v>
      </c>
      <c r="H776" s="74">
        <v>58660000</v>
      </c>
      <c r="I776" s="71" t="s">
        <v>81</v>
      </c>
      <c r="J776" s="74">
        <v>665934713</v>
      </c>
      <c r="K776" s="72">
        <v>665934712.66999996</v>
      </c>
    </row>
    <row r="777" spans="3:11" ht="52.5" thickBot="1">
      <c r="C777" s="77" t="str">
        <f t="shared" ref="C777:C840" si="12">D777&amp;E777</f>
        <v>UVIX45764</v>
      </c>
      <c r="D777" s="71" t="s">
        <v>82</v>
      </c>
      <c r="E777" s="76">
        <v>45764</v>
      </c>
      <c r="F777" s="72">
        <v>147527094.66</v>
      </c>
      <c r="G777" s="73">
        <v>55.94</v>
      </c>
      <c r="H777" s="74">
        <v>2637473</v>
      </c>
      <c r="I777" s="71" t="s">
        <v>79</v>
      </c>
      <c r="J777" s="74">
        <v>8724</v>
      </c>
      <c r="K777" s="72">
        <v>233192520</v>
      </c>
    </row>
    <row r="778" spans="3:11" ht="52.5" thickBot="1">
      <c r="C778" s="77" t="str">
        <f t="shared" si="12"/>
        <v>UVIX45764</v>
      </c>
      <c r="D778" s="71" t="s">
        <v>82</v>
      </c>
      <c r="E778" s="76">
        <v>45764</v>
      </c>
      <c r="F778" s="72">
        <v>147527094.66</v>
      </c>
      <c r="G778" s="73">
        <v>55.94</v>
      </c>
      <c r="H778" s="74">
        <v>2637473</v>
      </c>
      <c r="I778" s="71" t="s">
        <v>128</v>
      </c>
      <c r="J778" s="73">
        <v>793</v>
      </c>
      <c r="K778" s="72">
        <v>20459400</v>
      </c>
    </row>
    <row r="779" spans="3:11" ht="27" thickBot="1">
      <c r="C779" s="77" t="str">
        <f t="shared" si="12"/>
        <v>UVIX45764</v>
      </c>
      <c r="D779" s="71" t="s">
        <v>82</v>
      </c>
      <c r="E779" s="76">
        <v>45764</v>
      </c>
      <c r="F779" s="72">
        <v>147527094.66</v>
      </c>
      <c r="G779" s="73">
        <v>55.94</v>
      </c>
      <c r="H779" s="74">
        <v>2637473</v>
      </c>
      <c r="I779" s="71" t="s">
        <v>81</v>
      </c>
      <c r="J779" s="74">
        <v>126769496</v>
      </c>
      <c r="K779" s="72">
        <v>126769495.62</v>
      </c>
    </row>
    <row r="780" spans="3:11" ht="27" thickBot="1">
      <c r="C780" s="77" t="str">
        <f t="shared" si="12"/>
        <v>BITX45764</v>
      </c>
      <c r="D780" s="71" t="s">
        <v>51</v>
      </c>
      <c r="E780" s="76">
        <v>45764</v>
      </c>
      <c r="F780" s="72">
        <v>1979604662.24</v>
      </c>
      <c r="G780" s="73">
        <v>36.729999999999997</v>
      </c>
      <c r="H780" s="74">
        <v>53900000</v>
      </c>
      <c r="I780" s="71" t="s">
        <v>83</v>
      </c>
      <c r="J780" s="71" t="s">
        <v>84</v>
      </c>
      <c r="K780" s="71" t="s">
        <v>28</v>
      </c>
    </row>
    <row r="781" spans="3:11" ht="39.75" thickBot="1">
      <c r="C781" s="77" t="str">
        <f t="shared" si="12"/>
        <v>BITX45764</v>
      </c>
      <c r="D781" s="71" t="s">
        <v>51</v>
      </c>
      <c r="E781" s="76">
        <v>45764</v>
      </c>
      <c r="F781" s="72">
        <v>1979604662.24</v>
      </c>
      <c r="G781" s="73">
        <v>36.729999999999997</v>
      </c>
      <c r="H781" s="74">
        <v>53900000</v>
      </c>
      <c r="I781" s="75">
        <v>0.31690000000000002</v>
      </c>
      <c r="J781" s="71" t="s">
        <v>85</v>
      </c>
      <c r="K781" s="71" t="s">
        <v>86</v>
      </c>
    </row>
    <row r="782" spans="3:11" ht="52.5" thickBot="1">
      <c r="C782" s="77" t="str">
        <f t="shared" si="12"/>
        <v>BITX45764</v>
      </c>
      <c r="D782" s="71" t="s">
        <v>51</v>
      </c>
      <c r="E782" s="76">
        <v>45764</v>
      </c>
      <c r="F782" s="72">
        <v>1979604662.24</v>
      </c>
      <c r="G782" s="73">
        <v>36.729999999999997</v>
      </c>
      <c r="H782" s="74">
        <v>53900000</v>
      </c>
      <c r="I782" s="75">
        <v>1.6829000000000001</v>
      </c>
      <c r="J782" s="71" t="s">
        <v>87</v>
      </c>
      <c r="K782" s="71" t="s">
        <v>88</v>
      </c>
    </row>
    <row r="783" spans="3:11" ht="27" thickBot="1">
      <c r="C783" s="77" t="str">
        <f t="shared" si="12"/>
        <v>BITX45764</v>
      </c>
      <c r="D783" s="71" t="s">
        <v>51</v>
      </c>
      <c r="E783" s="76">
        <v>45764</v>
      </c>
      <c r="F783" s="72">
        <v>1979604662.24</v>
      </c>
      <c r="G783" s="73">
        <v>36.729999999999997</v>
      </c>
      <c r="H783" s="74">
        <v>53900000</v>
      </c>
      <c r="I783" s="75">
        <v>0.99990000000000001</v>
      </c>
      <c r="J783" s="71" t="s">
        <v>81</v>
      </c>
      <c r="K783" s="71" t="s">
        <v>89</v>
      </c>
    </row>
    <row r="784" spans="3:11" ht="27" thickBot="1">
      <c r="C784" s="77" t="str">
        <f t="shared" si="12"/>
        <v>ETHU45764</v>
      </c>
      <c r="D784" s="71" t="s">
        <v>52</v>
      </c>
      <c r="E784" s="76">
        <v>45764</v>
      </c>
      <c r="F784" s="72">
        <v>325862188.74000001</v>
      </c>
      <c r="G784" s="73">
        <v>25.56</v>
      </c>
      <c r="H784" s="74">
        <v>12747970</v>
      </c>
      <c r="I784" s="71" t="s">
        <v>83</v>
      </c>
      <c r="J784" s="71" t="s">
        <v>84</v>
      </c>
      <c r="K784" s="71" t="s">
        <v>28</v>
      </c>
    </row>
    <row r="785" spans="3:11" ht="52.5" thickBot="1">
      <c r="C785" s="77" t="str">
        <f t="shared" si="12"/>
        <v>ETHU45764</v>
      </c>
      <c r="D785" s="71" t="s">
        <v>52</v>
      </c>
      <c r="E785" s="76">
        <v>45764</v>
      </c>
      <c r="F785" s="72">
        <v>325862188.74000001</v>
      </c>
      <c r="G785" s="73">
        <v>25.56</v>
      </c>
      <c r="H785" s="74">
        <v>12747970</v>
      </c>
      <c r="I785" s="75">
        <v>1.1957</v>
      </c>
      <c r="J785" s="71" t="s">
        <v>90</v>
      </c>
      <c r="K785" s="71" t="s">
        <v>91</v>
      </c>
    </row>
    <row r="786" spans="3:11" ht="52.5" thickBot="1">
      <c r="C786" s="77" t="str">
        <f t="shared" si="12"/>
        <v>ETHU45764</v>
      </c>
      <c r="D786" s="71" t="s">
        <v>52</v>
      </c>
      <c r="E786" s="76">
        <v>45764</v>
      </c>
      <c r="F786" s="72">
        <v>325862188.74000001</v>
      </c>
      <c r="G786" s="73">
        <v>25.56</v>
      </c>
      <c r="H786" s="74">
        <v>12747970</v>
      </c>
      <c r="I786" s="75">
        <v>0.80400000000000005</v>
      </c>
      <c r="J786" s="71" t="s">
        <v>92</v>
      </c>
      <c r="K786" s="71" t="s">
        <v>93</v>
      </c>
    </row>
    <row r="787" spans="3:11" ht="27" thickBot="1">
      <c r="C787" s="77" t="str">
        <f t="shared" si="12"/>
        <v>ETHU45764</v>
      </c>
      <c r="D787" s="71" t="s">
        <v>52</v>
      </c>
      <c r="E787" s="76">
        <v>45764</v>
      </c>
      <c r="F787" s="72">
        <v>325862188.74000001</v>
      </c>
      <c r="G787" s="73">
        <v>25.56</v>
      </c>
      <c r="H787" s="74">
        <v>12747970</v>
      </c>
      <c r="I787" s="75">
        <v>0.99980000000000002</v>
      </c>
      <c r="J787" s="71" t="s">
        <v>81</v>
      </c>
      <c r="K787" s="71" t="s">
        <v>89</v>
      </c>
    </row>
    <row r="788" spans="3:11" ht="27" thickBot="1">
      <c r="C788" s="77" t="str">
        <f t="shared" si="12"/>
        <v>OOSB45764</v>
      </c>
      <c r="D788" s="71" t="s">
        <v>94</v>
      </c>
      <c r="E788" s="76">
        <v>45764</v>
      </c>
      <c r="F788" s="73">
        <v>1</v>
      </c>
      <c r="G788" s="73">
        <v>1</v>
      </c>
      <c r="H788" s="74">
        <v>100000</v>
      </c>
      <c r="I788" s="71" t="s">
        <v>83</v>
      </c>
      <c r="J788" s="71" t="s">
        <v>84</v>
      </c>
      <c r="K788" s="71" t="s">
        <v>28</v>
      </c>
    </row>
    <row r="789" spans="3:11" ht="52.5" thickBot="1">
      <c r="C789" s="77" t="str">
        <f t="shared" si="12"/>
        <v>OOSB45764</v>
      </c>
      <c r="D789" s="71" t="s">
        <v>94</v>
      </c>
      <c r="E789" s="76">
        <v>45764</v>
      </c>
      <c r="F789" s="73">
        <v>1</v>
      </c>
      <c r="G789" s="73">
        <v>1</v>
      </c>
      <c r="H789" s="74">
        <v>100000</v>
      </c>
      <c r="I789" s="75">
        <v>0.61909999999999998</v>
      </c>
      <c r="J789" s="71" t="s">
        <v>95</v>
      </c>
      <c r="K789" s="71" t="s">
        <v>96</v>
      </c>
    </row>
    <row r="790" spans="3:11" ht="52.5" thickBot="1">
      <c r="C790" s="77" t="str">
        <f t="shared" si="12"/>
        <v>OOSB45764</v>
      </c>
      <c r="D790" s="71" t="s">
        <v>94</v>
      </c>
      <c r="E790" s="76">
        <v>45764</v>
      </c>
      <c r="F790" s="73">
        <v>1</v>
      </c>
      <c r="G790" s="73">
        <v>1</v>
      </c>
      <c r="H790" s="74">
        <v>100000</v>
      </c>
      <c r="I790" s="75">
        <v>0.41060000000000002</v>
      </c>
      <c r="J790" s="71" t="s">
        <v>129</v>
      </c>
      <c r="K790" s="71" t="s">
        <v>130</v>
      </c>
    </row>
    <row r="791" spans="3:11" ht="65.25" thickBot="1">
      <c r="C791" s="77" t="str">
        <f t="shared" si="12"/>
        <v>OOSB45764</v>
      </c>
      <c r="D791" s="71" t="s">
        <v>94</v>
      </c>
      <c r="E791" s="76">
        <v>45764</v>
      </c>
      <c r="F791" s="73">
        <v>1</v>
      </c>
      <c r="G791" s="73">
        <v>1</v>
      </c>
      <c r="H791" s="74">
        <v>100000</v>
      </c>
      <c r="I791" s="75">
        <v>0.96619999999999995</v>
      </c>
      <c r="J791" s="71" t="s">
        <v>97</v>
      </c>
      <c r="K791" s="71" t="s">
        <v>98</v>
      </c>
    </row>
    <row r="792" spans="3:11" ht="27" thickBot="1">
      <c r="C792" s="77" t="str">
        <f t="shared" si="12"/>
        <v>OOSB45764</v>
      </c>
      <c r="D792" s="71" t="s">
        <v>94</v>
      </c>
      <c r="E792" s="76">
        <v>45764</v>
      </c>
      <c r="F792" s="73">
        <v>1</v>
      </c>
      <c r="G792" s="73">
        <v>1</v>
      </c>
      <c r="H792" s="74">
        <v>100000</v>
      </c>
      <c r="I792" s="75">
        <v>0.99980000000000002</v>
      </c>
      <c r="J792" s="71" t="s">
        <v>81</v>
      </c>
      <c r="K792" s="71" t="s">
        <v>89</v>
      </c>
    </row>
    <row r="793" spans="3:11" ht="27" thickBot="1">
      <c r="C793" s="77" t="str">
        <f t="shared" si="12"/>
        <v>OOQB45764</v>
      </c>
      <c r="D793" s="71" t="s">
        <v>99</v>
      </c>
      <c r="E793" s="76">
        <v>45764</v>
      </c>
      <c r="F793" s="73">
        <v>1</v>
      </c>
      <c r="G793" s="73">
        <v>1</v>
      </c>
      <c r="H793" s="74">
        <v>100000</v>
      </c>
      <c r="I793" s="71" t="s">
        <v>83</v>
      </c>
      <c r="J793" s="71" t="s">
        <v>84</v>
      </c>
      <c r="K793" s="71" t="s">
        <v>28</v>
      </c>
    </row>
    <row r="794" spans="3:11" ht="52.5" thickBot="1">
      <c r="C794" s="77" t="str">
        <f t="shared" si="12"/>
        <v>OOQB45764</v>
      </c>
      <c r="D794" s="71" t="s">
        <v>99</v>
      </c>
      <c r="E794" s="76">
        <v>45764</v>
      </c>
      <c r="F794" s="73">
        <v>1</v>
      </c>
      <c r="G794" s="73">
        <v>1</v>
      </c>
      <c r="H794" s="74">
        <v>100000</v>
      </c>
      <c r="I794" s="75">
        <v>0.56730000000000003</v>
      </c>
      <c r="J794" s="71" t="s">
        <v>95</v>
      </c>
      <c r="K794" s="71" t="s">
        <v>96</v>
      </c>
    </row>
    <row r="795" spans="3:11" ht="52.5" thickBot="1">
      <c r="C795" s="77" t="str">
        <f t="shared" si="12"/>
        <v>OOQB45764</v>
      </c>
      <c r="D795" s="71" t="s">
        <v>99</v>
      </c>
      <c r="E795" s="76">
        <v>45764</v>
      </c>
      <c r="F795" s="73">
        <v>1</v>
      </c>
      <c r="G795" s="73">
        <v>1</v>
      </c>
      <c r="H795" s="74">
        <v>100000</v>
      </c>
      <c r="I795" s="75">
        <v>0.3755</v>
      </c>
      <c r="J795" s="71" t="s">
        <v>129</v>
      </c>
      <c r="K795" s="71" t="s">
        <v>130</v>
      </c>
    </row>
    <row r="796" spans="3:11" ht="52.5" thickBot="1">
      <c r="C796" s="77" t="str">
        <f t="shared" si="12"/>
        <v>OOQB45764</v>
      </c>
      <c r="D796" s="71" t="s">
        <v>99</v>
      </c>
      <c r="E796" s="76">
        <v>45764</v>
      </c>
      <c r="F796" s="73">
        <v>1</v>
      </c>
      <c r="G796" s="73">
        <v>1</v>
      </c>
      <c r="H796" s="74">
        <v>100000</v>
      </c>
      <c r="I796" s="75">
        <v>0.91010000000000002</v>
      </c>
      <c r="J796" s="71" t="s">
        <v>100</v>
      </c>
      <c r="K796" s="71" t="s">
        <v>101</v>
      </c>
    </row>
    <row r="797" spans="3:11" ht="27" thickBot="1">
      <c r="C797" s="77" t="str">
        <f t="shared" si="12"/>
        <v>OOQB45764</v>
      </c>
      <c r="D797" s="71" t="s">
        <v>99</v>
      </c>
      <c r="E797" s="76">
        <v>45764</v>
      </c>
      <c r="F797" s="73">
        <v>1</v>
      </c>
      <c r="G797" s="73">
        <v>1</v>
      </c>
      <c r="H797" s="74">
        <v>100000</v>
      </c>
      <c r="I797" s="75">
        <v>0.99980000000000002</v>
      </c>
      <c r="J797" s="71" t="s">
        <v>81</v>
      </c>
      <c r="K797" s="71" t="s">
        <v>89</v>
      </c>
    </row>
    <row r="798" spans="3:11" ht="27" thickBot="1">
      <c r="C798" s="77" t="str">
        <f t="shared" si="12"/>
        <v>SOLT45764</v>
      </c>
      <c r="D798" s="71" t="s">
        <v>71</v>
      </c>
      <c r="E798" s="76">
        <v>45764</v>
      </c>
      <c r="F798" s="72">
        <v>11501620.67</v>
      </c>
      <c r="G798" s="73">
        <v>13.22</v>
      </c>
      <c r="H798" s="74">
        <v>870000</v>
      </c>
      <c r="I798" s="71" t="s">
        <v>83</v>
      </c>
      <c r="J798" s="71" t="s">
        <v>84</v>
      </c>
      <c r="K798" s="71" t="s">
        <v>28</v>
      </c>
    </row>
    <row r="799" spans="3:11" ht="39.75" thickBot="1">
      <c r="C799" s="77" t="str">
        <f t="shared" si="12"/>
        <v>SOLT45764</v>
      </c>
      <c r="D799" s="71" t="s">
        <v>71</v>
      </c>
      <c r="E799" s="76">
        <v>45764</v>
      </c>
      <c r="F799" s="72">
        <v>11501620.67</v>
      </c>
      <c r="G799" s="73">
        <v>13.22</v>
      </c>
      <c r="H799" s="74">
        <v>870000</v>
      </c>
      <c r="I799" s="75">
        <v>1.1933</v>
      </c>
      <c r="J799" s="71" t="s">
        <v>102</v>
      </c>
      <c r="K799" s="71" t="s">
        <v>103</v>
      </c>
    </row>
    <row r="800" spans="3:11" ht="39.75" thickBot="1">
      <c r="C800" s="77" t="str">
        <f t="shared" si="12"/>
        <v>SOLT45764</v>
      </c>
      <c r="D800" s="71" t="s">
        <v>71</v>
      </c>
      <c r="E800" s="76">
        <v>45764</v>
      </c>
      <c r="F800" s="72">
        <v>11501620.67</v>
      </c>
      <c r="G800" s="73">
        <v>13.22</v>
      </c>
      <c r="H800" s="74">
        <v>870000</v>
      </c>
      <c r="I800" s="75">
        <v>0.80579999999999996</v>
      </c>
      <c r="J800" s="71" t="s">
        <v>131</v>
      </c>
      <c r="K800" s="71" t="s">
        <v>132</v>
      </c>
    </row>
    <row r="801" spans="3:11" ht="27" thickBot="1">
      <c r="C801" s="77" t="str">
        <f t="shared" si="12"/>
        <v>SOLT45764</v>
      </c>
      <c r="D801" s="71" t="s">
        <v>71</v>
      </c>
      <c r="E801" s="76">
        <v>45764</v>
      </c>
      <c r="F801" s="72">
        <v>11501620.67</v>
      </c>
      <c r="G801" s="73">
        <v>13.22</v>
      </c>
      <c r="H801" s="74">
        <v>870000</v>
      </c>
      <c r="I801" s="75">
        <v>0.99939999999999996</v>
      </c>
      <c r="J801" s="71" t="s">
        <v>81</v>
      </c>
      <c r="K801" s="71" t="s">
        <v>89</v>
      </c>
    </row>
    <row r="802" spans="3:11" ht="27" thickBot="1">
      <c r="C802" s="77" t="str">
        <f t="shared" si="12"/>
        <v>SOLZ45764</v>
      </c>
      <c r="D802" s="71" t="s">
        <v>70</v>
      </c>
      <c r="E802" s="76">
        <v>45764</v>
      </c>
      <c r="F802" s="72">
        <v>5644800.6600000001</v>
      </c>
      <c r="G802" s="73">
        <v>15.26</v>
      </c>
      <c r="H802" s="74">
        <v>370000</v>
      </c>
      <c r="I802" s="71" t="s">
        <v>83</v>
      </c>
      <c r="J802" s="71" t="s">
        <v>84</v>
      </c>
      <c r="K802" s="71" t="s">
        <v>28</v>
      </c>
    </row>
    <row r="803" spans="3:11" ht="39.75" thickBot="1">
      <c r="C803" s="77" t="str">
        <f t="shared" si="12"/>
        <v>SOLZ45764</v>
      </c>
      <c r="D803" s="71" t="s">
        <v>70</v>
      </c>
      <c r="E803" s="76">
        <v>45764</v>
      </c>
      <c r="F803" s="72">
        <v>5644800.6600000001</v>
      </c>
      <c r="G803" s="73">
        <v>15.26</v>
      </c>
      <c r="H803" s="74">
        <v>370000</v>
      </c>
      <c r="I803" s="75">
        <v>0.59009999999999996</v>
      </c>
      <c r="J803" s="71" t="s">
        <v>102</v>
      </c>
      <c r="K803" s="71" t="s">
        <v>103</v>
      </c>
    </row>
    <row r="804" spans="3:11" ht="39.75" thickBot="1">
      <c r="C804" s="77" t="str">
        <f t="shared" si="12"/>
        <v>SOLZ45764</v>
      </c>
      <c r="D804" s="71" t="s">
        <v>70</v>
      </c>
      <c r="E804" s="76">
        <v>45764</v>
      </c>
      <c r="F804" s="72">
        <v>5644800.6600000001</v>
      </c>
      <c r="G804" s="73">
        <v>15.26</v>
      </c>
      <c r="H804" s="74">
        <v>370000</v>
      </c>
      <c r="I804" s="75">
        <v>0.40749999999999997</v>
      </c>
      <c r="J804" s="71" t="s">
        <v>131</v>
      </c>
      <c r="K804" s="71" t="s">
        <v>132</v>
      </c>
    </row>
    <row r="805" spans="3:11" ht="27" thickBot="1">
      <c r="C805" s="77" t="str">
        <f t="shared" si="12"/>
        <v>SOLZ45764</v>
      </c>
      <c r="D805" s="71" t="s">
        <v>70</v>
      </c>
      <c r="E805" s="76">
        <v>45764</v>
      </c>
      <c r="F805" s="72">
        <v>5644800.6600000001</v>
      </c>
      <c r="G805" s="73">
        <v>15.26</v>
      </c>
      <c r="H805" s="74">
        <v>370000</v>
      </c>
      <c r="I805" s="75">
        <v>0.99960000000000004</v>
      </c>
      <c r="J805" s="71" t="s">
        <v>81</v>
      </c>
      <c r="K805" s="71" t="s">
        <v>89</v>
      </c>
    </row>
    <row r="806" spans="3:11" ht="27" thickBot="1">
      <c r="C806" s="77" t="str">
        <f t="shared" si="12"/>
        <v>ZVOL45764</v>
      </c>
      <c r="D806" s="71" t="s">
        <v>104</v>
      </c>
      <c r="E806" s="76">
        <v>45764</v>
      </c>
      <c r="F806" s="72">
        <v>16451106.84</v>
      </c>
      <c r="G806" s="73">
        <v>12.75</v>
      </c>
      <c r="H806" s="74">
        <v>1290000</v>
      </c>
      <c r="I806" s="71" t="s">
        <v>83</v>
      </c>
      <c r="J806" s="71" t="s">
        <v>84</v>
      </c>
      <c r="K806" s="71" t="s">
        <v>28</v>
      </c>
    </row>
    <row r="807" spans="3:11" ht="52.5" thickBot="1">
      <c r="C807" s="77" t="str">
        <f t="shared" si="12"/>
        <v>ZVOL45764</v>
      </c>
      <c r="D807" s="71" t="s">
        <v>104</v>
      </c>
      <c r="E807" s="76">
        <v>45764</v>
      </c>
      <c r="F807" s="72">
        <v>16451106.84</v>
      </c>
      <c r="G807" s="73">
        <v>12.75</v>
      </c>
      <c r="H807" s="74">
        <v>1290000</v>
      </c>
      <c r="I807" s="75">
        <v>-0.31080000000000002</v>
      </c>
      <c r="J807" s="71" t="s">
        <v>107</v>
      </c>
      <c r="K807" s="71" t="s">
        <v>108</v>
      </c>
    </row>
    <row r="808" spans="3:11" ht="52.5" thickBot="1">
      <c r="C808" s="77" t="str">
        <f t="shared" si="12"/>
        <v>ZVOL45764</v>
      </c>
      <c r="D808" s="71" t="s">
        <v>104</v>
      </c>
      <c r="E808" s="76">
        <v>45764</v>
      </c>
      <c r="F808" s="72">
        <v>16451106.84</v>
      </c>
      <c r="G808" s="73">
        <v>12.75</v>
      </c>
      <c r="H808" s="74">
        <v>1290000</v>
      </c>
      <c r="I808" s="75">
        <v>-0.33350000000000002</v>
      </c>
      <c r="J808" s="71" t="s">
        <v>109</v>
      </c>
      <c r="K808" s="71" t="s">
        <v>110</v>
      </c>
    </row>
    <row r="809" spans="3:11" ht="52.5" thickBot="1">
      <c r="C809" s="77" t="str">
        <f t="shared" si="12"/>
        <v>ZVOL45764</v>
      </c>
      <c r="D809" s="71" t="s">
        <v>104</v>
      </c>
      <c r="E809" s="76">
        <v>45764</v>
      </c>
      <c r="F809" s="72">
        <v>16451106.84</v>
      </c>
      <c r="G809" s="73">
        <v>12.75</v>
      </c>
      <c r="H809" s="74">
        <v>1290000</v>
      </c>
      <c r="I809" s="75">
        <v>-0.32890000000000003</v>
      </c>
      <c r="J809" s="71" t="s">
        <v>111</v>
      </c>
      <c r="K809" s="71" t="s">
        <v>112</v>
      </c>
    </row>
    <row r="810" spans="3:11" ht="52.5" thickBot="1">
      <c r="C810" s="77" t="str">
        <f t="shared" si="12"/>
        <v>ZVOL45764</v>
      </c>
      <c r="D810" s="71" t="s">
        <v>104</v>
      </c>
      <c r="E810" s="76">
        <v>45764</v>
      </c>
      <c r="F810" s="72">
        <v>16451106.84</v>
      </c>
      <c r="G810" s="73">
        <v>12.75</v>
      </c>
      <c r="H810" s="74">
        <v>1290000</v>
      </c>
      <c r="I810" s="75">
        <v>-2.7E-2</v>
      </c>
      <c r="J810" s="71" t="s">
        <v>133</v>
      </c>
      <c r="K810" s="71" t="s">
        <v>134</v>
      </c>
    </row>
    <row r="811" spans="3:11" ht="27" thickBot="1">
      <c r="C811" s="77" t="str">
        <f t="shared" si="12"/>
        <v>ZVOL45764</v>
      </c>
      <c r="D811" s="71" t="s">
        <v>104</v>
      </c>
      <c r="E811" s="76">
        <v>45764</v>
      </c>
      <c r="F811" s="72">
        <v>16451106.84</v>
      </c>
      <c r="G811" s="73">
        <v>12.75</v>
      </c>
      <c r="H811" s="74">
        <v>1290000</v>
      </c>
      <c r="I811" s="75">
        <v>1</v>
      </c>
      <c r="J811" s="71" t="s">
        <v>81</v>
      </c>
      <c r="K811" s="71" t="s">
        <v>89</v>
      </c>
    </row>
    <row r="812" spans="3:11" ht="27" thickBot="1">
      <c r="C812" s="77" t="str">
        <f t="shared" si="12"/>
        <v>WHTX45764</v>
      </c>
      <c r="D812" s="71" t="s">
        <v>113</v>
      </c>
      <c r="E812" s="76">
        <v>45764</v>
      </c>
      <c r="F812" s="72">
        <v>699448.11</v>
      </c>
      <c r="G812" s="73">
        <v>13.99</v>
      </c>
      <c r="H812" s="74">
        <v>50000</v>
      </c>
      <c r="I812" s="71" t="s">
        <v>83</v>
      </c>
      <c r="J812" s="71" t="s">
        <v>84</v>
      </c>
      <c r="K812" s="71" t="s">
        <v>28</v>
      </c>
    </row>
    <row r="813" spans="3:11" ht="52.5" thickBot="1">
      <c r="C813" s="77" t="str">
        <f t="shared" si="12"/>
        <v>WHTX45764</v>
      </c>
      <c r="D813" s="71" t="s">
        <v>113</v>
      </c>
      <c r="E813" s="76">
        <v>45764</v>
      </c>
      <c r="F813" s="72">
        <v>699448.11</v>
      </c>
      <c r="G813" s="73">
        <v>13.99</v>
      </c>
      <c r="H813" s="74">
        <v>50000</v>
      </c>
      <c r="I813" s="75">
        <v>2.0095999999999998</v>
      </c>
      <c r="J813" s="71" t="s">
        <v>122</v>
      </c>
      <c r="K813" s="71" t="s">
        <v>123</v>
      </c>
    </row>
    <row r="814" spans="3:11" ht="27" thickBot="1">
      <c r="C814" s="77" t="str">
        <f t="shared" si="12"/>
        <v>WHTX45764</v>
      </c>
      <c r="D814" s="71" t="s">
        <v>113</v>
      </c>
      <c r="E814" s="76">
        <v>45764</v>
      </c>
      <c r="F814" s="72">
        <v>699448.11</v>
      </c>
      <c r="G814" s="73">
        <v>13.99</v>
      </c>
      <c r="H814" s="74">
        <v>50000</v>
      </c>
      <c r="I814" s="75">
        <v>0.99990000000000001</v>
      </c>
      <c r="J814" s="71" t="s">
        <v>81</v>
      </c>
      <c r="K814" s="71" t="s">
        <v>89</v>
      </c>
    </row>
    <row r="815" spans="3:11" ht="27" thickBot="1">
      <c r="C815" s="77" t="str">
        <f t="shared" si="12"/>
        <v>CORX45764</v>
      </c>
      <c r="D815" s="71" t="s">
        <v>116</v>
      </c>
      <c r="E815" s="76">
        <v>45764</v>
      </c>
      <c r="F815" s="72">
        <v>884334.63</v>
      </c>
      <c r="G815" s="73">
        <v>17.690000000000001</v>
      </c>
      <c r="H815" s="74">
        <v>50000</v>
      </c>
      <c r="I815" s="71" t="s">
        <v>83</v>
      </c>
      <c r="J815" s="71" t="s">
        <v>84</v>
      </c>
      <c r="K815" s="71" t="s">
        <v>28</v>
      </c>
    </row>
    <row r="816" spans="3:11" ht="39.75" thickBot="1">
      <c r="C816" s="77" t="str">
        <f t="shared" si="12"/>
        <v>CORX45764</v>
      </c>
      <c r="D816" s="71" t="s">
        <v>116</v>
      </c>
      <c r="E816" s="76">
        <v>45764</v>
      </c>
      <c r="F816" s="72">
        <v>884334.63</v>
      </c>
      <c r="G816" s="73">
        <v>17.690000000000001</v>
      </c>
      <c r="H816" s="74">
        <v>50000</v>
      </c>
      <c r="I816" s="75">
        <v>1.9957</v>
      </c>
      <c r="J816" s="71" t="s">
        <v>124</v>
      </c>
      <c r="K816" s="71" t="s">
        <v>125</v>
      </c>
    </row>
    <row r="817" spans="3:11" ht="27" thickBot="1">
      <c r="C817" s="77" t="str">
        <f t="shared" si="12"/>
        <v>CORX45764</v>
      </c>
      <c r="D817" s="71" t="s">
        <v>116</v>
      </c>
      <c r="E817" s="76">
        <v>45764</v>
      </c>
      <c r="F817" s="72">
        <v>884334.63</v>
      </c>
      <c r="G817" s="73">
        <v>17.690000000000001</v>
      </c>
      <c r="H817" s="74">
        <v>50000</v>
      </c>
      <c r="I817" s="75">
        <v>0.99990000000000001</v>
      </c>
      <c r="J817" s="71" t="s">
        <v>81</v>
      </c>
      <c r="K817" s="71" t="s">
        <v>89</v>
      </c>
    </row>
    <row r="818" spans="3:11" ht="39.75" thickBot="1">
      <c r="C818" s="77" t="str">
        <f t="shared" si="12"/>
        <v>SVIX45764</v>
      </c>
      <c r="D818" s="71" t="s">
        <v>77</v>
      </c>
      <c r="E818" s="76">
        <v>45764</v>
      </c>
      <c r="F818" s="72">
        <v>667059248.15999997</v>
      </c>
      <c r="G818" s="73">
        <v>11.37</v>
      </c>
      <c r="H818" s="74">
        <v>58660000</v>
      </c>
      <c r="I818" s="71" t="s">
        <v>127</v>
      </c>
      <c r="J818" s="74">
        <v>16900</v>
      </c>
      <c r="K818" s="72">
        <v>1064700</v>
      </c>
    </row>
    <row r="819" spans="3:11" ht="52.5" thickBot="1">
      <c r="C819" s="77" t="str">
        <f t="shared" si="12"/>
        <v>SVIX45764</v>
      </c>
      <c r="D819" s="71" t="s">
        <v>77</v>
      </c>
      <c r="E819" s="76">
        <v>45764</v>
      </c>
      <c r="F819" s="72">
        <v>667059248.15999997</v>
      </c>
      <c r="G819" s="73">
        <v>11.37</v>
      </c>
      <c r="H819" s="74">
        <v>58660000</v>
      </c>
      <c r="I819" s="71" t="s">
        <v>79</v>
      </c>
      <c r="J819" s="74">
        <v>-22949</v>
      </c>
      <c r="K819" s="72">
        <v>-613426770</v>
      </c>
    </row>
    <row r="820" spans="3:11" ht="52.5" thickBot="1">
      <c r="C820" s="77" t="str">
        <f t="shared" si="12"/>
        <v>SVIX45764</v>
      </c>
      <c r="D820" s="71" t="s">
        <v>77</v>
      </c>
      <c r="E820" s="76">
        <v>45764</v>
      </c>
      <c r="F820" s="72">
        <v>667059248.15999997</v>
      </c>
      <c r="G820" s="73">
        <v>11.37</v>
      </c>
      <c r="H820" s="74">
        <v>58660000</v>
      </c>
      <c r="I820" s="71" t="s">
        <v>128</v>
      </c>
      <c r="J820" s="74">
        <v>-2086</v>
      </c>
      <c r="K820" s="72">
        <v>-53818800</v>
      </c>
    </row>
    <row r="821" spans="3:11" ht="27" thickBot="1">
      <c r="C821" s="77" t="str">
        <f t="shared" si="12"/>
        <v>SVIX45764</v>
      </c>
      <c r="D821" s="71" t="s">
        <v>77</v>
      </c>
      <c r="E821" s="76">
        <v>45764</v>
      </c>
      <c r="F821" s="72">
        <v>667059248.15999997</v>
      </c>
      <c r="G821" s="73">
        <v>11.37</v>
      </c>
      <c r="H821" s="74">
        <v>58660000</v>
      </c>
      <c r="I821" s="71" t="s">
        <v>81</v>
      </c>
      <c r="J821" s="74">
        <v>665934713</v>
      </c>
      <c r="K821" s="72">
        <v>665934712.66999996</v>
      </c>
    </row>
    <row r="822" spans="3:11" ht="52.5" thickBot="1">
      <c r="C822" s="77" t="str">
        <f t="shared" si="12"/>
        <v>UVIX45764</v>
      </c>
      <c r="D822" s="71" t="s">
        <v>82</v>
      </c>
      <c r="E822" s="76">
        <v>45764</v>
      </c>
      <c r="F822" s="72">
        <v>147527094.66</v>
      </c>
      <c r="G822" s="73">
        <v>55.94</v>
      </c>
      <c r="H822" s="74">
        <v>2637473</v>
      </c>
      <c r="I822" s="71" t="s">
        <v>79</v>
      </c>
      <c r="J822" s="74">
        <v>8724</v>
      </c>
      <c r="K822" s="72">
        <v>233192520</v>
      </c>
    </row>
    <row r="823" spans="3:11" ht="52.5" thickBot="1">
      <c r="C823" s="77" t="str">
        <f t="shared" si="12"/>
        <v>UVIX45764</v>
      </c>
      <c r="D823" s="71" t="s">
        <v>82</v>
      </c>
      <c r="E823" s="76">
        <v>45764</v>
      </c>
      <c r="F823" s="72">
        <v>147527094.66</v>
      </c>
      <c r="G823" s="73">
        <v>55.94</v>
      </c>
      <c r="H823" s="74">
        <v>2637473</v>
      </c>
      <c r="I823" s="71" t="s">
        <v>128</v>
      </c>
      <c r="J823" s="73">
        <v>793</v>
      </c>
      <c r="K823" s="72">
        <v>20459400</v>
      </c>
    </row>
    <row r="824" spans="3:11" ht="27" thickBot="1">
      <c r="C824" s="77" t="str">
        <f t="shared" si="12"/>
        <v>UVIX45764</v>
      </c>
      <c r="D824" s="71" t="s">
        <v>82</v>
      </c>
      <c r="E824" s="76">
        <v>45764</v>
      </c>
      <c r="F824" s="72">
        <v>147527094.66</v>
      </c>
      <c r="G824" s="73">
        <v>55.94</v>
      </c>
      <c r="H824" s="74">
        <v>2637473</v>
      </c>
      <c r="I824" s="71" t="s">
        <v>81</v>
      </c>
      <c r="J824" s="74">
        <v>126769496</v>
      </c>
      <c r="K824" s="72">
        <v>126769495.62</v>
      </c>
    </row>
    <row r="825" spans="3:11" ht="27" thickBot="1">
      <c r="C825" s="77" t="str">
        <f t="shared" si="12"/>
        <v>BITX45764</v>
      </c>
      <c r="D825" s="71" t="s">
        <v>51</v>
      </c>
      <c r="E825" s="76">
        <v>45764</v>
      </c>
      <c r="F825" s="72">
        <v>1979604662.24</v>
      </c>
      <c r="G825" s="73">
        <v>36.729999999999997</v>
      </c>
      <c r="H825" s="74">
        <v>53900000</v>
      </c>
      <c r="I825" s="71" t="s">
        <v>83</v>
      </c>
      <c r="J825" s="71" t="s">
        <v>84</v>
      </c>
      <c r="K825" s="71" t="s">
        <v>28</v>
      </c>
    </row>
    <row r="826" spans="3:11" ht="39.75" thickBot="1">
      <c r="C826" s="77" t="str">
        <f t="shared" si="12"/>
        <v>BITX45764</v>
      </c>
      <c r="D826" s="71" t="s">
        <v>51</v>
      </c>
      <c r="E826" s="76">
        <v>45764</v>
      </c>
      <c r="F826" s="72">
        <v>1979604662.24</v>
      </c>
      <c r="G826" s="73">
        <v>36.729999999999997</v>
      </c>
      <c r="H826" s="74">
        <v>53900000</v>
      </c>
      <c r="I826" s="75">
        <v>0.31690000000000002</v>
      </c>
      <c r="J826" s="71" t="s">
        <v>85</v>
      </c>
      <c r="K826" s="71" t="s">
        <v>86</v>
      </c>
    </row>
    <row r="827" spans="3:11" ht="52.5" thickBot="1">
      <c r="C827" s="77" t="str">
        <f t="shared" si="12"/>
        <v>BITX45764</v>
      </c>
      <c r="D827" s="71" t="s">
        <v>51</v>
      </c>
      <c r="E827" s="76">
        <v>45764</v>
      </c>
      <c r="F827" s="72">
        <v>1979604662.24</v>
      </c>
      <c r="G827" s="73">
        <v>36.729999999999997</v>
      </c>
      <c r="H827" s="74">
        <v>53900000</v>
      </c>
      <c r="I827" s="75">
        <v>1.6829000000000001</v>
      </c>
      <c r="J827" s="71" t="s">
        <v>87</v>
      </c>
      <c r="K827" s="71" t="s">
        <v>88</v>
      </c>
    </row>
    <row r="828" spans="3:11" ht="27" thickBot="1">
      <c r="C828" s="77" t="str">
        <f t="shared" si="12"/>
        <v>BITX45764</v>
      </c>
      <c r="D828" s="71" t="s">
        <v>51</v>
      </c>
      <c r="E828" s="76">
        <v>45764</v>
      </c>
      <c r="F828" s="72">
        <v>1979604662.24</v>
      </c>
      <c r="G828" s="73">
        <v>36.729999999999997</v>
      </c>
      <c r="H828" s="74">
        <v>53900000</v>
      </c>
      <c r="I828" s="75">
        <v>0.99990000000000001</v>
      </c>
      <c r="J828" s="71" t="s">
        <v>81</v>
      </c>
      <c r="K828" s="71" t="s">
        <v>89</v>
      </c>
    </row>
    <row r="829" spans="3:11" ht="27" thickBot="1">
      <c r="C829" s="77" t="str">
        <f t="shared" si="12"/>
        <v>ETHU45764</v>
      </c>
      <c r="D829" s="71" t="s">
        <v>52</v>
      </c>
      <c r="E829" s="76">
        <v>45764</v>
      </c>
      <c r="F829" s="72">
        <v>325862188.74000001</v>
      </c>
      <c r="G829" s="73">
        <v>25.56</v>
      </c>
      <c r="H829" s="74">
        <v>12747970</v>
      </c>
      <c r="I829" s="71" t="s">
        <v>83</v>
      </c>
      <c r="J829" s="71" t="s">
        <v>84</v>
      </c>
      <c r="K829" s="71" t="s">
        <v>28</v>
      </c>
    </row>
    <row r="830" spans="3:11" ht="52.5" thickBot="1">
      <c r="C830" s="77" t="str">
        <f t="shared" si="12"/>
        <v>ETHU45764</v>
      </c>
      <c r="D830" s="71" t="s">
        <v>52</v>
      </c>
      <c r="E830" s="76">
        <v>45764</v>
      </c>
      <c r="F830" s="72">
        <v>325862188.74000001</v>
      </c>
      <c r="G830" s="73">
        <v>25.56</v>
      </c>
      <c r="H830" s="74">
        <v>12747970</v>
      </c>
      <c r="I830" s="75">
        <v>1.1957</v>
      </c>
      <c r="J830" s="71" t="s">
        <v>90</v>
      </c>
      <c r="K830" s="71" t="s">
        <v>91</v>
      </c>
    </row>
    <row r="831" spans="3:11" ht="52.5" thickBot="1">
      <c r="C831" s="77" t="str">
        <f t="shared" si="12"/>
        <v>ETHU45764</v>
      </c>
      <c r="D831" s="71" t="s">
        <v>52</v>
      </c>
      <c r="E831" s="76">
        <v>45764</v>
      </c>
      <c r="F831" s="72">
        <v>325862188.74000001</v>
      </c>
      <c r="G831" s="73">
        <v>25.56</v>
      </c>
      <c r="H831" s="74">
        <v>12747970</v>
      </c>
      <c r="I831" s="75">
        <v>0.80400000000000005</v>
      </c>
      <c r="J831" s="71" t="s">
        <v>92</v>
      </c>
      <c r="K831" s="71" t="s">
        <v>93</v>
      </c>
    </row>
    <row r="832" spans="3:11" ht="27" thickBot="1">
      <c r="C832" s="77" t="str">
        <f t="shared" si="12"/>
        <v>ETHU45764</v>
      </c>
      <c r="D832" s="71" t="s">
        <v>52</v>
      </c>
      <c r="E832" s="76">
        <v>45764</v>
      </c>
      <c r="F832" s="72">
        <v>325862188.74000001</v>
      </c>
      <c r="G832" s="73">
        <v>25.56</v>
      </c>
      <c r="H832" s="74">
        <v>12747970</v>
      </c>
      <c r="I832" s="75">
        <v>0.99980000000000002</v>
      </c>
      <c r="J832" s="71" t="s">
        <v>81</v>
      </c>
      <c r="K832" s="71" t="s">
        <v>89</v>
      </c>
    </row>
    <row r="833" spans="3:11" ht="27" thickBot="1">
      <c r="C833" s="77" t="str">
        <f t="shared" si="12"/>
        <v>OOSB45764</v>
      </c>
      <c r="D833" s="71" t="s">
        <v>94</v>
      </c>
      <c r="E833" s="76">
        <v>45764</v>
      </c>
      <c r="F833" s="73">
        <v>1</v>
      </c>
      <c r="G833" s="73">
        <v>1</v>
      </c>
      <c r="H833" s="74">
        <v>100000</v>
      </c>
      <c r="I833" s="71" t="s">
        <v>83</v>
      </c>
      <c r="J833" s="71" t="s">
        <v>84</v>
      </c>
      <c r="K833" s="71" t="s">
        <v>28</v>
      </c>
    </row>
    <row r="834" spans="3:11" ht="52.5" thickBot="1">
      <c r="C834" s="77" t="str">
        <f t="shared" si="12"/>
        <v>OOSB45764</v>
      </c>
      <c r="D834" s="71" t="s">
        <v>94</v>
      </c>
      <c r="E834" s="76">
        <v>45764</v>
      </c>
      <c r="F834" s="73">
        <v>1</v>
      </c>
      <c r="G834" s="73">
        <v>1</v>
      </c>
      <c r="H834" s="74">
        <v>100000</v>
      </c>
      <c r="I834" s="75">
        <v>0.61909999999999998</v>
      </c>
      <c r="J834" s="71" t="s">
        <v>95</v>
      </c>
      <c r="K834" s="71" t="s">
        <v>96</v>
      </c>
    </row>
    <row r="835" spans="3:11" ht="52.5" thickBot="1">
      <c r="C835" s="77" t="str">
        <f t="shared" si="12"/>
        <v>OOSB45764</v>
      </c>
      <c r="D835" s="71" t="s">
        <v>94</v>
      </c>
      <c r="E835" s="76">
        <v>45764</v>
      </c>
      <c r="F835" s="73">
        <v>1</v>
      </c>
      <c r="G835" s="73">
        <v>1</v>
      </c>
      <c r="H835" s="74">
        <v>100000</v>
      </c>
      <c r="I835" s="75">
        <v>0.41060000000000002</v>
      </c>
      <c r="J835" s="71" t="s">
        <v>129</v>
      </c>
      <c r="K835" s="71" t="s">
        <v>130</v>
      </c>
    </row>
    <row r="836" spans="3:11" ht="65.25" thickBot="1">
      <c r="C836" s="77" t="str">
        <f t="shared" si="12"/>
        <v>OOSB45764</v>
      </c>
      <c r="D836" s="71" t="s">
        <v>94</v>
      </c>
      <c r="E836" s="76">
        <v>45764</v>
      </c>
      <c r="F836" s="73">
        <v>1</v>
      </c>
      <c r="G836" s="73">
        <v>1</v>
      </c>
      <c r="H836" s="74">
        <v>100000</v>
      </c>
      <c r="I836" s="75">
        <v>0.96619999999999995</v>
      </c>
      <c r="J836" s="71" t="s">
        <v>97</v>
      </c>
      <c r="K836" s="71" t="s">
        <v>98</v>
      </c>
    </row>
    <row r="837" spans="3:11" ht="27" thickBot="1">
      <c r="C837" s="77" t="str">
        <f t="shared" si="12"/>
        <v>OOSB45764</v>
      </c>
      <c r="D837" s="71" t="s">
        <v>94</v>
      </c>
      <c r="E837" s="76">
        <v>45764</v>
      </c>
      <c r="F837" s="73">
        <v>1</v>
      </c>
      <c r="G837" s="73">
        <v>1</v>
      </c>
      <c r="H837" s="74">
        <v>100000</v>
      </c>
      <c r="I837" s="75">
        <v>0.99980000000000002</v>
      </c>
      <c r="J837" s="71" t="s">
        <v>81</v>
      </c>
      <c r="K837" s="71" t="s">
        <v>89</v>
      </c>
    </row>
    <row r="838" spans="3:11" ht="27" thickBot="1">
      <c r="C838" s="77" t="str">
        <f t="shared" si="12"/>
        <v>OOQB45764</v>
      </c>
      <c r="D838" s="71" t="s">
        <v>99</v>
      </c>
      <c r="E838" s="76">
        <v>45764</v>
      </c>
      <c r="F838" s="73">
        <v>1</v>
      </c>
      <c r="G838" s="73">
        <v>1</v>
      </c>
      <c r="H838" s="74">
        <v>100000</v>
      </c>
      <c r="I838" s="71" t="s">
        <v>83</v>
      </c>
      <c r="J838" s="71" t="s">
        <v>84</v>
      </c>
      <c r="K838" s="71" t="s">
        <v>28</v>
      </c>
    </row>
    <row r="839" spans="3:11" ht="52.5" thickBot="1">
      <c r="C839" s="77" t="str">
        <f t="shared" si="12"/>
        <v>OOQB45764</v>
      </c>
      <c r="D839" s="71" t="s">
        <v>99</v>
      </c>
      <c r="E839" s="76">
        <v>45764</v>
      </c>
      <c r="F839" s="73">
        <v>1</v>
      </c>
      <c r="G839" s="73">
        <v>1</v>
      </c>
      <c r="H839" s="74">
        <v>100000</v>
      </c>
      <c r="I839" s="75">
        <v>0.56730000000000003</v>
      </c>
      <c r="J839" s="71" t="s">
        <v>95</v>
      </c>
      <c r="K839" s="71" t="s">
        <v>96</v>
      </c>
    </row>
    <row r="840" spans="3:11" ht="52.5" thickBot="1">
      <c r="C840" s="77" t="str">
        <f t="shared" si="12"/>
        <v>OOQB45764</v>
      </c>
      <c r="D840" s="71" t="s">
        <v>99</v>
      </c>
      <c r="E840" s="76">
        <v>45764</v>
      </c>
      <c r="F840" s="73">
        <v>1</v>
      </c>
      <c r="G840" s="73">
        <v>1</v>
      </c>
      <c r="H840" s="74">
        <v>100000</v>
      </c>
      <c r="I840" s="75">
        <v>0.3755</v>
      </c>
      <c r="J840" s="71" t="s">
        <v>129</v>
      </c>
      <c r="K840" s="71" t="s">
        <v>130</v>
      </c>
    </row>
    <row r="841" spans="3:11" ht="52.5" thickBot="1">
      <c r="C841" s="77" t="str">
        <f t="shared" ref="C841:C904" si="13">D841&amp;E841</f>
        <v>OOQB45764</v>
      </c>
      <c r="D841" s="71" t="s">
        <v>99</v>
      </c>
      <c r="E841" s="76">
        <v>45764</v>
      </c>
      <c r="F841" s="73">
        <v>1</v>
      </c>
      <c r="G841" s="73">
        <v>1</v>
      </c>
      <c r="H841" s="74">
        <v>100000</v>
      </c>
      <c r="I841" s="75">
        <v>0.91010000000000002</v>
      </c>
      <c r="J841" s="71" t="s">
        <v>100</v>
      </c>
      <c r="K841" s="71" t="s">
        <v>101</v>
      </c>
    </row>
    <row r="842" spans="3:11" ht="27" thickBot="1">
      <c r="C842" s="77" t="str">
        <f t="shared" si="13"/>
        <v>OOQB45764</v>
      </c>
      <c r="D842" s="71" t="s">
        <v>99</v>
      </c>
      <c r="E842" s="76">
        <v>45764</v>
      </c>
      <c r="F842" s="73">
        <v>1</v>
      </c>
      <c r="G842" s="73">
        <v>1</v>
      </c>
      <c r="H842" s="74">
        <v>100000</v>
      </c>
      <c r="I842" s="75">
        <v>0.99980000000000002</v>
      </c>
      <c r="J842" s="71" t="s">
        <v>81</v>
      </c>
      <c r="K842" s="71" t="s">
        <v>89</v>
      </c>
    </row>
    <row r="843" spans="3:11" ht="27" thickBot="1">
      <c r="C843" s="77" t="str">
        <f t="shared" si="13"/>
        <v>SOLT45764</v>
      </c>
      <c r="D843" s="71" t="s">
        <v>71</v>
      </c>
      <c r="E843" s="76">
        <v>45764</v>
      </c>
      <c r="F843" s="72">
        <v>11501620.67</v>
      </c>
      <c r="G843" s="73">
        <v>13.22</v>
      </c>
      <c r="H843" s="74">
        <v>870000</v>
      </c>
      <c r="I843" s="71" t="s">
        <v>83</v>
      </c>
      <c r="J843" s="71" t="s">
        <v>84</v>
      </c>
      <c r="K843" s="71" t="s">
        <v>28</v>
      </c>
    </row>
    <row r="844" spans="3:11" ht="39.75" thickBot="1">
      <c r="C844" s="77" t="str">
        <f t="shared" si="13"/>
        <v>SOLT45764</v>
      </c>
      <c r="D844" s="71" t="s">
        <v>71</v>
      </c>
      <c r="E844" s="76">
        <v>45764</v>
      </c>
      <c r="F844" s="72">
        <v>11501620.67</v>
      </c>
      <c r="G844" s="73">
        <v>13.22</v>
      </c>
      <c r="H844" s="74">
        <v>870000</v>
      </c>
      <c r="I844" s="75">
        <v>1.1933</v>
      </c>
      <c r="J844" s="71" t="s">
        <v>102</v>
      </c>
      <c r="K844" s="71" t="s">
        <v>103</v>
      </c>
    </row>
    <row r="845" spans="3:11" ht="39.75" thickBot="1">
      <c r="C845" s="77" t="str">
        <f t="shared" si="13"/>
        <v>SOLT45764</v>
      </c>
      <c r="D845" s="71" t="s">
        <v>71</v>
      </c>
      <c r="E845" s="76">
        <v>45764</v>
      </c>
      <c r="F845" s="72">
        <v>11501620.67</v>
      </c>
      <c r="G845" s="73">
        <v>13.22</v>
      </c>
      <c r="H845" s="74">
        <v>870000</v>
      </c>
      <c r="I845" s="75">
        <v>0.80579999999999996</v>
      </c>
      <c r="J845" s="71" t="s">
        <v>131</v>
      </c>
      <c r="K845" s="71" t="s">
        <v>132</v>
      </c>
    </row>
    <row r="846" spans="3:11" ht="27" thickBot="1">
      <c r="C846" s="77" t="str">
        <f t="shared" si="13"/>
        <v>SOLT45764</v>
      </c>
      <c r="D846" s="71" t="s">
        <v>71</v>
      </c>
      <c r="E846" s="76">
        <v>45764</v>
      </c>
      <c r="F846" s="72">
        <v>11501620.67</v>
      </c>
      <c r="G846" s="73">
        <v>13.22</v>
      </c>
      <c r="H846" s="74">
        <v>870000</v>
      </c>
      <c r="I846" s="75">
        <v>0.99939999999999996</v>
      </c>
      <c r="J846" s="71" t="s">
        <v>81</v>
      </c>
      <c r="K846" s="71" t="s">
        <v>89</v>
      </c>
    </row>
    <row r="847" spans="3:11" ht="27" thickBot="1">
      <c r="C847" s="77" t="str">
        <f t="shared" si="13"/>
        <v>SOLZ45764</v>
      </c>
      <c r="D847" s="71" t="s">
        <v>70</v>
      </c>
      <c r="E847" s="76">
        <v>45764</v>
      </c>
      <c r="F847" s="72">
        <v>5644800.6600000001</v>
      </c>
      <c r="G847" s="73">
        <v>15.26</v>
      </c>
      <c r="H847" s="74">
        <v>370000</v>
      </c>
      <c r="I847" s="71" t="s">
        <v>83</v>
      </c>
      <c r="J847" s="71" t="s">
        <v>84</v>
      </c>
      <c r="K847" s="71" t="s">
        <v>28</v>
      </c>
    </row>
    <row r="848" spans="3:11" ht="39.75" thickBot="1">
      <c r="C848" s="77" t="str">
        <f t="shared" si="13"/>
        <v>SOLZ45764</v>
      </c>
      <c r="D848" s="71" t="s">
        <v>70</v>
      </c>
      <c r="E848" s="76">
        <v>45764</v>
      </c>
      <c r="F848" s="72">
        <v>5644800.6600000001</v>
      </c>
      <c r="G848" s="73">
        <v>15.26</v>
      </c>
      <c r="H848" s="74">
        <v>370000</v>
      </c>
      <c r="I848" s="75">
        <v>0.59009999999999996</v>
      </c>
      <c r="J848" s="71" t="s">
        <v>102</v>
      </c>
      <c r="K848" s="71" t="s">
        <v>103</v>
      </c>
    </row>
    <row r="849" spans="3:11" ht="39.75" thickBot="1">
      <c r="C849" s="77" t="str">
        <f t="shared" si="13"/>
        <v>SOLZ45764</v>
      </c>
      <c r="D849" s="71" t="s">
        <v>70</v>
      </c>
      <c r="E849" s="76">
        <v>45764</v>
      </c>
      <c r="F849" s="72">
        <v>5644800.6600000001</v>
      </c>
      <c r="G849" s="73">
        <v>15.26</v>
      </c>
      <c r="H849" s="74">
        <v>370000</v>
      </c>
      <c r="I849" s="75">
        <v>0.40749999999999997</v>
      </c>
      <c r="J849" s="71" t="s">
        <v>131</v>
      </c>
      <c r="K849" s="71" t="s">
        <v>132</v>
      </c>
    </row>
    <row r="850" spans="3:11" ht="27" thickBot="1">
      <c r="C850" s="77" t="str">
        <f t="shared" si="13"/>
        <v>SOLZ45764</v>
      </c>
      <c r="D850" s="71" t="s">
        <v>70</v>
      </c>
      <c r="E850" s="76">
        <v>45764</v>
      </c>
      <c r="F850" s="72">
        <v>5644800.6600000001</v>
      </c>
      <c r="G850" s="73">
        <v>15.26</v>
      </c>
      <c r="H850" s="74">
        <v>370000</v>
      </c>
      <c r="I850" s="75">
        <v>0.99960000000000004</v>
      </c>
      <c r="J850" s="71" t="s">
        <v>81</v>
      </c>
      <c r="K850" s="71" t="s">
        <v>89</v>
      </c>
    </row>
    <row r="851" spans="3:11" ht="27" thickBot="1">
      <c r="C851" s="77" t="str">
        <f t="shared" si="13"/>
        <v>ZVOL45764</v>
      </c>
      <c r="D851" s="71" t="s">
        <v>104</v>
      </c>
      <c r="E851" s="76">
        <v>45764</v>
      </c>
      <c r="F851" s="72">
        <v>16451106.84</v>
      </c>
      <c r="G851" s="73">
        <v>12.75</v>
      </c>
      <c r="H851" s="74">
        <v>1290000</v>
      </c>
      <c r="I851" s="71" t="s">
        <v>83</v>
      </c>
      <c r="J851" s="71" t="s">
        <v>84</v>
      </c>
      <c r="K851" s="71" t="s">
        <v>28</v>
      </c>
    </row>
    <row r="852" spans="3:11" ht="52.5" thickBot="1">
      <c r="C852" s="77" t="str">
        <f t="shared" si="13"/>
        <v>ZVOL45764</v>
      </c>
      <c r="D852" s="71" t="s">
        <v>104</v>
      </c>
      <c r="E852" s="76">
        <v>45764</v>
      </c>
      <c r="F852" s="72">
        <v>16451106.84</v>
      </c>
      <c r="G852" s="73">
        <v>12.75</v>
      </c>
      <c r="H852" s="74">
        <v>1290000</v>
      </c>
      <c r="I852" s="75">
        <v>-0.31080000000000002</v>
      </c>
      <c r="J852" s="71" t="s">
        <v>107</v>
      </c>
      <c r="K852" s="71" t="s">
        <v>108</v>
      </c>
    </row>
    <row r="853" spans="3:11" ht="52.5" thickBot="1">
      <c r="C853" s="77" t="str">
        <f t="shared" si="13"/>
        <v>ZVOL45764</v>
      </c>
      <c r="D853" s="71" t="s">
        <v>104</v>
      </c>
      <c r="E853" s="76">
        <v>45764</v>
      </c>
      <c r="F853" s="72">
        <v>16451106.84</v>
      </c>
      <c r="G853" s="73">
        <v>12.75</v>
      </c>
      <c r="H853" s="74">
        <v>1290000</v>
      </c>
      <c r="I853" s="75">
        <v>-0.33350000000000002</v>
      </c>
      <c r="J853" s="71" t="s">
        <v>109</v>
      </c>
      <c r="K853" s="71" t="s">
        <v>110</v>
      </c>
    </row>
    <row r="854" spans="3:11" ht="52.5" thickBot="1">
      <c r="C854" s="77" t="str">
        <f t="shared" si="13"/>
        <v>ZVOL45764</v>
      </c>
      <c r="D854" s="71" t="s">
        <v>104</v>
      </c>
      <c r="E854" s="76">
        <v>45764</v>
      </c>
      <c r="F854" s="72">
        <v>16451106.84</v>
      </c>
      <c r="G854" s="73">
        <v>12.75</v>
      </c>
      <c r="H854" s="74">
        <v>1290000</v>
      </c>
      <c r="I854" s="75">
        <v>-0.32890000000000003</v>
      </c>
      <c r="J854" s="71" t="s">
        <v>111</v>
      </c>
      <c r="K854" s="71" t="s">
        <v>112</v>
      </c>
    </row>
    <row r="855" spans="3:11" ht="52.5" thickBot="1">
      <c r="C855" s="77" t="str">
        <f t="shared" si="13"/>
        <v>ZVOL45764</v>
      </c>
      <c r="D855" s="71" t="s">
        <v>104</v>
      </c>
      <c r="E855" s="76">
        <v>45764</v>
      </c>
      <c r="F855" s="72">
        <v>16451106.84</v>
      </c>
      <c r="G855" s="73">
        <v>12.75</v>
      </c>
      <c r="H855" s="74">
        <v>1290000</v>
      </c>
      <c r="I855" s="75">
        <v>-2.7E-2</v>
      </c>
      <c r="J855" s="71" t="s">
        <v>133</v>
      </c>
      <c r="K855" s="71" t="s">
        <v>134</v>
      </c>
    </row>
    <row r="856" spans="3:11" ht="27" thickBot="1">
      <c r="C856" s="77" t="str">
        <f t="shared" si="13"/>
        <v>ZVOL45764</v>
      </c>
      <c r="D856" s="71" t="s">
        <v>104</v>
      </c>
      <c r="E856" s="76">
        <v>45764</v>
      </c>
      <c r="F856" s="72">
        <v>16451106.84</v>
      </c>
      <c r="G856" s="73">
        <v>12.75</v>
      </c>
      <c r="H856" s="74">
        <v>1290000</v>
      </c>
      <c r="I856" s="75">
        <v>1</v>
      </c>
      <c r="J856" s="71" t="s">
        <v>81</v>
      </c>
      <c r="K856" s="71" t="s">
        <v>89</v>
      </c>
    </row>
    <row r="857" spans="3:11" ht="27" thickBot="1">
      <c r="C857" s="77" t="str">
        <f t="shared" si="13"/>
        <v>WHTX45764</v>
      </c>
      <c r="D857" s="71" t="s">
        <v>113</v>
      </c>
      <c r="E857" s="76">
        <v>45764</v>
      </c>
      <c r="F857" s="72">
        <v>699448.11</v>
      </c>
      <c r="G857" s="73">
        <v>13.99</v>
      </c>
      <c r="H857" s="74">
        <v>50000</v>
      </c>
      <c r="I857" s="71" t="s">
        <v>83</v>
      </c>
      <c r="J857" s="71" t="s">
        <v>84</v>
      </c>
      <c r="K857" s="71" t="s">
        <v>28</v>
      </c>
    </row>
    <row r="858" spans="3:11" ht="52.5" thickBot="1">
      <c r="C858" s="77" t="str">
        <f t="shared" si="13"/>
        <v>WHTX45764</v>
      </c>
      <c r="D858" s="71" t="s">
        <v>113</v>
      </c>
      <c r="E858" s="76">
        <v>45764</v>
      </c>
      <c r="F858" s="72">
        <v>699448.11</v>
      </c>
      <c r="G858" s="73">
        <v>13.99</v>
      </c>
      <c r="H858" s="74">
        <v>50000</v>
      </c>
      <c r="I858" s="75">
        <v>2.0095999999999998</v>
      </c>
      <c r="J858" s="71" t="s">
        <v>122</v>
      </c>
      <c r="K858" s="71" t="s">
        <v>123</v>
      </c>
    </row>
    <row r="859" spans="3:11" ht="27" thickBot="1">
      <c r="C859" s="77" t="str">
        <f t="shared" si="13"/>
        <v>WHTX45764</v>
      </c>
      <c r="D859" s="71" t="s">
        <v>113</v>
      </c>
      <c r="E859" s="76">
        <v>45764</v>
      </c>
      <c r="F859" s="72">
        <v>699448.11</v>
      </c>
      <c r="G859" s="73">
        <v>13.99</v>
      </c>
      <c r="H859" s="74">
        <v>50000</v>
      </c>
      <c r="I859" s="75">
        <v>0.99990000000000001</v>
      </c>
      <c r="J859" s="71" t="s">
        <v>81</v>
      </c>
      <c r="K859" s="71" t="s">
        <v>89</v>
      </c>
    </row>
    <row r="860" spans="3:11" ht="27" thickBot="1">
      <c r="C860" s="77" t="str">
        <f t="shared" si="13"/>
        <v>CORX45764</v>
      </c>
      <c r="D860" s="71" t="s">
        <v>116</v>
      </c>
      <c r="E860" s="76">
        <v>45764</v>
      </c>
      <c r="F860" s="72">
        <v>884334.63</v>
      </c>
      <c r="G860" s="73">
        <v>17.690000000000001</v>
      </c>
      <c r="H860" s="74">
        <v>50000</v>
      </c>
      <c r="I860" s="71" t="s">
        <v>83</v>
      </c>
      <c r="J860" s="71" t="s">
        <v>84</v>
      </c>
      <c r="K860" s="71" t="s">
        <v>28</v>
      </c>
    </row>
    <row r="861" spans="3:11" ht="39.75" thickBot="1">
      <c r="C861" s="77" t="str">
        <f t="shared" si="13"/>
        <v>CORX45764</v>
      </c>
      <c r="D861" s="71" t="s">
        <v>116</v>
      </c>
      <c r="E861" s="76">
        <v>45764</v>
      </c>
      <c r="F861" s="72">
        <v>884334.63</v>
      </c>
      <c r="G861" s="73">
        <v>17.690000000000001</v>
      </c>
      <c r="H861" s="74">
        <v>50000</v>
      </c>
      <c r="I861" s="75">
        <v>1.9957</v>
      </c>
      <c r="J861" s="71" t="s">
        <v>124</v>
      </c>
      <c r="K861" s="71" t="s">
        <v>125</v>
      </c>
    </row>
    <row r="862" spans="3:11" ht="27" thickBot="1">
      <c r="C862" s="77" t="str">
        <f t="shared" si="13"/>
        <v>CORX45764</v>
      </c>
      <c r="D862" s="71" t="s">
        <v>116</v>
      </c>
      <c r="E862" s="76">
        <v>45764</v>
      </c>
      <c r="F862" s="72">
        <v>884334.63</v>
      </c>
      <c r="G862" s="73">
        <v>17.690000000000001</v>
      </c>
      <c r="H862" s="74">
        <v>50000</v>
      </c>
      <c r="I862" s="75">
        <v>0.99990000000000001</v>
      </c>
      <c r="J862" s="71" t="s">
        <v>81</v>
      </c>
      <c r="K862" s="71" t="s">
        <v>89</v>
      </c>
    </row>
    <row r="863" spans="3:11" ht="39.75" thickBot="1">
      <c r="C863" s="77" t="str">
        <f t="shared" si="13"/>
        <v>SVIX45764</v>
      </c>
      <c r="D863" s="71" t="s">
        <v>77</v>
      </c>
      <c r="E863" s="76">
        <v>45764</v>
      </c>
      <c r="F863" s="72">
        <v>667059248.15999997</v>
      </c>
      <c r="G863" s="73">
        <v>11.37</v>
      </c>
      <c r="H863" s="74">
        <v>58660000</v>
      </c>
      <c r="I863" s="71" t="s">
        <v>127</v>
      </c>
      <c r="J863" s="74">
        <v>16900</v>
      </c>
      <c r="K863" s="72">
        <v>1064700</v>
      </c>
    </row>
    <row r="864" spans="3:11" ht="52.5" thickBot="1">
      <c r="C864" s="77" t="str">
        <f t="shared" si="13"/>
        <v>SVIX45764</v>
      </c>
      <c r="D864" s="71" t="s">
        <v>77</v>
      </c>
      <c r="E864" s="76">
        <v>45764</v>
      </c>
      <c r="F864" s="72">
        <v>667059248.15999997</v>
      </c>
      <c r="G864" s="73">
        <v>11.37</v>
      </c>
      <c r="H864" s="74">
        <v>58660000</v>
      </c>
      <c r="I864" s="71" t="s">
        <v>79</v>
      </c>
      <c r="J864" s="74">
        <v>-22949</v>
      </c>
      <c r="K864" s="72">
        <v>-613426770</v>
      </c>
    </row>
    <row r="865" spans="3:11" ht="52.5" thickBot="1">
      <c r="C865" s="77" t="str">
        <f t="shared" si="13"/>
        <v>SVIX45764</v>
      </c>
      <c r="D865" s="71" t="s">
        <v>77</v>
      </c>
      <c r="E865" s="76">
        <v>45764</v>
      </c>
      <c r="F865" s="72">
        <v>667059248.15999997</v>
      </c>
      <c r="G865" s="73">
        <v>11.37</v>
      </c>
      <c r="H865" s="74">
        <v>58660000</v>
      </c>
      <c r="I865" s="71" t="s">
        <v>128</v>
      </c>
      <c r="J865" s="74">
        <v>-2086</v>
      </c>
      <c r="K865" s="72">
        <v>-53818800</v>
      </c>
    </row>
    <row r="866" spans="3:11" ht="27" thickBot="1">
      <c r="C866" s="77" t="str">
        <f t="shared" si="13"/>
        <v>SVIX45764</v>
      </c>
      <c r="D866" s="71" t="s">
        <v>77</v>
      </c>
      <c r="E866" s="76">
        <v>45764</v>
      </c>
      <c r="F866" s="72">
        <v>667059248.15999997</v>
      </c>
      <c r="G866" s="73">
        <v>11.37</v>
      </c>
      <c r="H866" s="74">
        <v>58660000</v>
      </c>
      <c r="I866" s="71" t="s">
        <v>81</v>
      </c>
      <c r="J866" s="74">
        <v>665934713</v>
      </c>
      <c r="K866" s="72">
        <v>665934712.66999996</v>
      </c>
    </row>
    <row r="867" spans="3:11" ht="52.5" thickBot="1">
      <c r="C867" s="77" t="str">
        <f t="shared" si="13"/>
        <v>UVIX45764</v>
      </c>
      <c r="D867" s="71" t="s">
        <v>82</v>
      </c>
      <c r="E867" s="76">
        <v>45764</v>
      </c>
      <c r="F867" s="72">
        <v>147527094.66</v>
      </c>
      <c r="G867" s="73">
        <v>55.94</v>
      </c>
      <c r="H867" s="74">
        <v>2637473</v>
      </c>
      <c r="I867" s="71" t="s">
        <v>79</v>
      </c>
      <c r="J867" s="74">
        <v>8724</v>
      </c>
      <c r="K867" s="72">
        <v>233192520</v>
      </c>
    </row>
    <row r="868" spans="3:11" ht="52.5" thickBot="1">
      <c r="C868" s="77" t="str">
        <f t="shared" si="13"/>
        <v>UVIX45764</v>
      </c>
      <c r="D868" s="71" t="s">
        <v>82</v>
      </c>
      <c r="E868" s="76">
        <v>45764</v>
      </c>
      <c r="F868" s="72">
        <v>147527094.66</v>
      </c>
      <c r="G868" s="73">
        <v>55.94</v>
      </c>
      <c r="H868" s="74">
        <v>2637473</v>
      </c>
      <c r="I868" s="71" t="s">
        <v>128</v>
      </c>
      <c r="J868" s="73">
        <v>793</v>
      </c>
      <c r="K868" s="72">
        <v>20459400</v>
      </c>
    </row>
    <row r="869" spans="3:11" ht="27" thickBot="1">
      <c r="C869" s="77" t="str">
        <f t="shared" si="13"/>
        <v>UVIX45764</v>
      </c>
      <c r="D869" s="71" t="s">
        <v>82</v>
      </c>
      <c r="E869" s="76">
        <v>45764</v>
      </c>
      <c r="F869" s="72">
        <v>147527094.66</v>
      </c>
      <c r="G869" s="73">
        <v>55.94</v>
      </c>
      <c r="H869" s="74">
        <v>2637473</v>
      </c>
      <c r="I869" s="71" t="s">
        <v>81</v>
      </c>
      <c r="J869" s="74">
        <v>126769496</v>
      </c>
      <c r="K869" s="72">
        <v>126769495.62</v>
      </c>
    </row>
    <row r="870" spans="3:11" ht="27" thickBot="1">
      <c r="C870" s="77" t="str">
        <f t="shared" si="13"/>
        <v>BITX45764</v>
      </c>
      <c r="D870" s="71" t="s">
        <v>51</v>
      </c>
      <c r="E870" s="76">
        <v>45764</v>
      </c>
      <c r="F870" s="72">
        <v>1979604662.24</v>
      </c>
      <c r="G870" s="73">
        <v>36.729999999999997</v>
      </c>
      <c r="H870" s="74">
        <v>53900000</v>
      </c>
      <c r="I870" s="71" t="s">
        <v>83</v>
      </c>
      <c r="J870" s="71" t="s">
        <v>84</v>
      </c>
      <c r="K870" s="71" t="s">
        <v>28</v>
      </c>
    </row>
    <row r="871" spans="3:11" ht="39.75" thickBot="1">
      <c r="C871" s="77" t="str">
        <f t="shared" si="13"/>
        <v>BITX45764</v>
      </c>
      <c r="D871" s="71" t="s">
        <v>51</v>
      </c>
      <c r="E871" s="76">
        <v>45764</v>
      </c>
      <c r="F871" s="72">
        <v>1979604662.24</v>
      </c>
      <c r="G871" s="73">
        <v>36.729999999999997</v>
      </c>
      <c r="H871" s="74">
        <v>53900000</v>
      </c>
      <c r="I871" s="75">
        <v>0.31690000000000002</v>
      </c>
      <c r="J871" s="71" t="s">
        <v>85</v>
      </c>
      <c r="K871" s="71" t="s">
        <v>86</v>
      </c>
    </row>
    <row r="872" spans="3:11" ht="52.5" thickBot="1">
      <c r="C872" s="77" t="str">
        <f t="shared" si="13"/>
        <v>BITX45764</v>
      </c>
      <c r="D872" s="71" t="s">
        <v>51</v>
      </c>
      <c r="E872" s="76">
        <v>45764</v>
      </c>
      <c r="F872" s="72">
        <v>1979604662.24</v>
      </c>
      <c r="G872" s="73">
        <v>36.729999999999997</v>
      </c>
      <c r="H872" s="74">
        <v>53900000</v>
      </c>
      <c r="I872" s="75">
        <v>1.6829000000000001</v>
      </c>
      <c r="J872" s="71" t="s">
        <v>87</v>
      </c>
      <c r="K872" s="71" t="s">
        <v>88</v>
      </c>
    </row>
    <row r="873" spans="3:11" ht="27" thickBot="1">
      <c r="C873" s="77" t="str">
        <f t="shared" si="13"/>
        <v>BITX45764</v>
      </c>
      <c r="D873" s="71" t="s">
        <v>51</v>
      </c>
      <c r="E873" s="76">
        <v>45764</v>
      </c>
      <c r="F873" s="72">
        <v>1979604662.24</v>
      </c>
      <c r="G873" s="73">
        <v>36.729999999999997</v>
      </c>
      <c r="H873" s="74">
        <v>53900000</v>
      </c>
      <c r="I873" s="75">
        <v>0.99990000000000001</v>
      </c>
      <c r="J873" s="71" t="s">
        <v>81</v>
      </c>
      <c r="K873" s="71" t="s">
        <v>89</v>
      </c>
    </row>
    <row r="874" spans="3:11" ht="27" thickBot="1">
      <c r="C874" s="77" t="str">
        <f t="shared" si="13"/>
        <v>ETHU45764</v>
      </c>
      <c r="D874" s="71" t="s">
        <v>52</v>
      </c>
      <c r="E874" s="76">
        <v>45764</v>
      </c>
      <c r="F874" s="72">
        <v>325862188.74000001</v>
      </c>
      <c r="G874" s="73">
        <v>25.56</v>
      </c>
      <c r="H874" s="74">
        <v>12747970</v>
      </c>
      <c r="I874" s="71" t="s">
        <v>83</v>
      </c>
      <c r="J874" s="71" t="s">
        <v>84</v>
      </c>
      <c r="K874" s="71" t="s">
        <v>28</v>
      </c>
    </row>
    <row r="875" spans="3:11" ht="52.5" thickBot="1">
      <c r="C875" s="77" t="str">
        <f t="shared" si="13"/>
        <v>ETHU45764</v>
      </c>
      <c r="D875" s="71" t="s">
        <v>52</v>
      </c>
      <c r="E875" s="76">
        <v>45764</v>
      </c>
      <c r="F875" s="72">
        <v>325862188.74000001</v>
      </c>
      <c r="G875" s="73">
        <v>25.56</v>
      </c>
      <c r="H875" s="74">
        <v>12747970</v>
      </c>
      <c r="I875" s="75">
        <v>1.1957</v>
      </c>
      <c r="J875" s="71" t="s">
        <v>90</v>
      </c>
      <c r="K875" s="71" t="s">
        <v>91</v>
      </c>
    </row>
    <row r="876" spans="3:11" ht="52.5" thickBot="1">
      <c r="C876" s="77" t="str">
        <f t="shared" si="13"/>
        <v>ETHU45764</v>
      </c>
      <c r="D876" s="71" t="s">
        <v>52</v>
      </c>
      <c r="E876" s="76">
        <v>45764</v>
      </c>
      <c r="F876" s="72">
        <v>325862188.74000001</v>
      </c>
      <c r="G876" s="73">
        <v>25.56</v>
      </c>
      <c r="H876" s="74">
        <v>12747970</v>
      </c>
      <c r="I876" s="75">
        <v>0.80400000000000005</v>
      </c>
      <c r="J876" s="71" t="s">
        <v>92</v>
      </c>
      <c r="K876" s="71" t="s">
        <v>93</v>
      </c>
    </row>
    <row r="877" spans="3:11" ht="27" thickBot="1">
      <c r="C877" s="77" t="str">
        <f t="shared" si="13"/>
        <v>ETHU45764</v>
      </c>
      <c r="D877" s="71" t="s">
        <v>52</v>
      </c>
      <c r="E877" s="76">
        <v>45764</v>
      </c>
      <c r="F877" s="72">
        <v>325862188.74000001</v>
      </c>
      <c r="G877" s="73">
        <v>25.56</v>
      </c>
      <c r="H877" s="74">
        <v>12747970</v>
      </c>
      <c r="I877" s="75">
        <v>0.99980000000000002</v>
      </c>
      <c r="J877" s="71" t="s">
        <v>81</v>
      </c>
      <c r="K877" s="71" t="s">
        <v>89</v>
      </c>
    </row>
    <row r="878" spans="3:11" ht="27" thickBot="1">
      <c r="C878" s="77" t="str">
        <f t="shared" si="13"/>
        <v>OOSB45764</v>
      </c>
      <c r="D878" s="71" t="s">
        <v>94</v>
      </c>
      <c r="E878" s="76">
        <v>45764</v>
      </c>
      <c r="F878" s="73">
        <v>1</v>
      </c>
      <c r="G878" s="73">
        <v>1</v>
      </c>
      <c r="H878" s="74">
        <v>100000</v>
      </c>
      <c r="I878" s="71" t="s">
        <v>83</v>
      </c>
      <c r="J878" s="71" t="s">
        <v>84</v>
      </c>
      <c r="K878" s="71" t="s">
        <v>28</v>
      </c>
    </row>
    <row r="879" spans="3:11" ht="52.5" thickBot="1">
      <c r="C879" s="77" t="str">
        <f t="shared" si="13"/>
        <v>OOSB45764</v>
      </c>
      <c r="D879" s="71" t="s">
        <v>94</v>
      </c>
      <c r="E879" s="76">
        <v>45764</v>
      </c>
      <c r="F879" s="73">
        <v>1</v>
      </c>
      <c r="G879" s="73">
        <v>1</v>
      </c>
      <c r="H879" s="74">
        <v>100000</v>
      </c>
      <c r="I879" s="75">
        <v>0.61909999999999998</v>
      </c>
      <c r="J879" s="71" t="s">
        <v>95</v>
      </c>
      <c r="K879" s="71" t="s">
        <v>96</v>
      </c>
    </row>
    <row r="880" spans="3:11" ht="52.5" thickBot="1">
      <c r="C880" s="77" t="str">
        <f t="shared" si="13"/>
        <v>OOSB45764</v>
      </c>
      <c r="D880" s="71" t="s">
        <v>94</v>
      </c>
      <c r="E880" s="76">
        <v>45764</v>
      </c>
      <c r="F880" s="73">
        <v>1</v>
      </c>
      <c r="G880" s="73">
        <v>1</v>
      </c>
      <c r="H880" s="74">
        <v>100000</v>
      </c>
      <c r="I880" s="75">
        <v>0.41060000000000002</v>
      </c>
      <c r="J880" s="71" t="s">
        <v>129</v>
      </c>
      <c r="K880" s="71" t="s">
        <v>130</v>
      </c>
    </row>
    <row r="881" spans="3:11" ht="65.25" thickBot="1">
      <c r="C881" s="77" t="str">
        <f t="shared" si="13"/>
        <v>OOSB45764</v>
      </c>
      <c r="D881" s="71" t="s">
        <v>94</v>
      </c>
      <c r="E881" s="76">
        <v>45764</v>
      </c>
      <c r="F881" s="73">
        <v>1</v>
      </c>
      <c r="G881" s="73">
        <v>1</v>
      </c>
      <c r="H881" s="74">
        <v>100000</v>
      </c>
      <c r="I881" s="75">
        <v>0.96619999999999995</v>
      </c>
      <c r="J881" s="71" t="s">
        <v>97</v>
      </c>
      <c r="K881" s="71" t="s">
        <v>98</v>
      </c>
    </row>
    <row r="882" spans="3:11" ht="27" thickBot="1">
      <c r="C882" s="77" t="str">
        <f t="shared" si="13"/>
        <v>OOSB45764</v>
      </c>
      <c r="D882" s="71" t="s">
        <v>94</v>
      </c>
      <c r="E882" s="76">
        <v>45764</v>
      </c>
      <c r="F882" s="73">
        <v>1</v>
      </c>
      <c r="G882" s="73">
        <v>1</v>
      </c>
      <c r="H882" s="74">
        <v>100000</v>
      </c>
      <c r="I882" s="75">
        <v>0.99980000000000002</v>
      </c>
      <c r="J882" s="71" t="s">
        <v>81</v>
      </c>
      <c r="K882" s="71" t="s">
        <v>89</v>
      </c>
    </row>
    <row r="883" spans="3:11" ht="27" thickBot="1">
      <c r="C883" s="77" t="str">
        <f t="shared" si="13"/>
        <v>OOQB45764</v>
      </c>
      <c r="D883" s="71" t="s">
        <v>99</v>
      </c>
      <c r="E883" s="76">
        <v>45764</v>
      </c>
      <c r="F883" s="73">
        <v>1</v>
      </c>
      <c r="G883" s="73">
        <v>1</v>
      </c>
      <c r="H883" s="74">
        <v>100000</v>
      </c>
      <c r="I883" s="71" t="s">
        <v>83</v>
      </c>
      <c r="J883" s="71" t="s">
        <v>84</v>
      </c>
      <c r="K883" s="71" t="s">
        <v>28</v>
      </c>
    </row>
    <row r="884" spans="3:11" ht="52.5" thickBot="1">
      <c r="C884" s="77" t="str">
        <f t="shared" si="13"/>
        <v>OOQB45764</v>
      </c>
      <c r="D884" s="71" t="s">
        <v>99</v>
      </c>
      <c r="E884" s="76">
        <v>45764</v>
      </c>
      <c r="F884" s="73">
        <v>1</v>
      </c>
      <c r="G884" s="73">
        <v>1</v>
      </c>
      <c r="H884" s="74">
        <v>100000</v>
      </c>
      <c r="I884" s="75">
        <v>0.56730000000000003</v>
      </c>
      <c r="J884" s="71" t="s">
        <v>95</v>
      </c>
      <c r="K884" s="71" t="s">
        <v>96</v>
      </c>
    </row>
    <row r="885" spans="3:11" ht="52.5" thickBot="1">
      <c r="C885" s="77" t="str">
        <f t="shared" si="13"/>
        <v>OOQB45764</v>
      </c>
      <c r="D885" s="71" t="s">
        <v>99</v>
      </c>
      <c r="E885" s="76">
        <v>45764</v>
      </c>
      <c r="F885" s="73">
        <v>1</v>
      </c>
      <c r="G885" s="73">
        <v>1</v>
      </c>
      <c r="H885" s="74">
        <v>100000</v>
      </c>
      <c r="I885" s="75">
        <v>0.3755</v>
      </c>
      <c r="J885" s="71" t="s">
        <v>129</v>
      </c>
      <c r="K885" s="71" t="s">
        <v>130</v>
      </c>
    </row>
    <row r="886" spans="3:11" ht="52.5" thickBot="1">
      <c r="C886" s="77" t="str">
        <f t="shared" si="13"/>
        <v>OOQB45764</v>
      </c>
      <c r="D886" s="71" t="s">
        <v>99</v>
      </c>
      <c r="E886" s="76">
        <v>45764</v>
      </c>
      <c r="F886" s="73">
        <v>1</v>
      </c>
      <c r="G886" s="73">
        <v>1</v>
      </c>
      <c r="H886" s="74">
        <v>100000</v>
      </c>
      <c r="I886" s="75">
        <v>0.91010000000000002</v>
      </c>
      <c r="J886" s="71" t="s">
        <v>100</v>
      </c>
      <c r="K886" s="71" t="s">
        <v>101</v>
      </c>
    </row>
    <row r="887" spans="3:11" ht="27" thickBot="1">
      <c r="C887" s="77" t="str">
        <f t="shared" si="13"/>
        <v>OOQB45764</v>
      </c>
      <c r="D887" s="71" t="s">
        <v>99</v>
      </c>
      <c r="E887" s="76">
        <v>45764</v>
      </c>
      <c r="F887" s="73">
        <v>1</v>
      </c>
      <c r="G887" s="73">
        <v>1</v>
      </c>
      <c r="H887" s="74">
        <v>100000</v>
      </c>
      <c r="I887" s="75">
        <v>0.99980000000000002</v>
      </c>
      <c r="J887" s="71" t="s">
        <v>81</v>
      </c>
      <c r="K887" s="71" t="s">
        <v>89</v>
      </c>
    </row>
    <row r="888" spans="3:11" ht="27" thickBot="1">
      <c r="C888" s="77" t="str">
        <f t="shared" si="13"/>
        <v>SOLT45764</v>
      </c>
      <c r="D888" s="71" t="s">
        <v>71</v>
      </c>
      <c r="E888" s="76">
        <v>45764</v>
      </c>
      <c r="F888" s="72">
        <v>11501620.67</v>
      </c>
      <c r="G888" s="73">
        <v>13.22</v>
      </c>
      <c r="H888" s="74">
        <v>870000</v>
      </c>
      <c r="I888" s="71" t="s">
        <v>83</v>
      </c>
      <c r="J888" s="71" t="s">
        <v>84</v>
      </c>
      <c r="K888" s="71" t="s">
        <v>28</v>
      </c>
    </row>
    <row r="889" spans="3:11" ht="39.75" thickBot="1">
      <c r="C889" s="77" t="str">
        <f t="shared" si="13"/>
        <v>SOLT45764</v>
      </c>
      <c r="D889" s="71" t="s">
        <v>71</v>
      </c>
      <c r="E889" s="76">
        <v>45764</v>
      </c>
      <c r="F889" s="72">
        <v>11501620.67</v>
      </c>
      <c r="G889" s="73">
        <v>13.22</v>
      </c>
      <c r="H889" s="74">
        <v>870000</v>
      </c>
      <c r="I889" s="75">
        <v>1.1933</v>
      </c>
      <c r="J889" s="71" t="s">
        <v>102</v>
      </c>
      <c r="K889" s="71" t="s">
        <v>103</v>
      </c>
    </row>
    <row r="890" spans="3:11" ht="39.75" thickBot="1">
      <c r="C890" s="77" t="str">
        <f t="shared" si="13"/>
        <v>SOLT45764</v>
      </c>
      <c r="D890" s="71" t="s">
        <v>71</v>
      </c>
      <c r="E890" s="76">
        <v>45764</v>
      </c>
      <c r="F890" s="72">
        <v>11501620.67</v>
      </c>
      <c r="G890" s="73">
        <v>13.22</v>
      </c>
      <c r="H890" s="74">
        <v>870000</v>
      </c>
      <c r="I890" s="75">
        <v>0.80579999999999996</v>
      </c>
      <c r="J890" s="71" t="s">
        <v>131</v>
      </c>
      <c r="K890" s="71" t="s">
        <v>132</v>
      </c>
    </row>
    <row r="891" spans="3:11" ht="27" thickBot="1">
      <c r="C891" s="77" t="str">
        <f t="shared" si="13"/>
        <v>SOLT45764</v>
      </c>
      <c r="D891" s="71" t="s">
        <v>71</v>
      </c>
      <c r="E891" s="76">
        <v>45764</v>
      </c>
      <c r="F891" s="72">
        <v>11501620.67</v>
      </c>
      <c r="G891" s="73">
        <v>13.22</v>
      </c>
      <c r="H891" s="74">
        <v>870000</v>
      </c>
      <c r="I891" s="75">
        <v>0.99939999999999996</v>
      </c>
      <c r="J891" s="71" t="s">
        <v>81</v>
      </c>
      <c r="K891" s="71" t="s">
        <v>89</v>
      </c>
    </row>
    <row r="892" spans="3:11" ht="27" thickBot="1">
      <c r="C892" s="77" t="str">
        <f t="shared" si="13"/>
        <v>SOLZ45764</v>
      </c>
      <c r="D892" s="71" t="s">
        <v>70</v>
      </c>
      <c r="E892" s="76">
        <v>45764</v>
      </c>
      <c r="F892" s="72">
        <v>5644800.6600000001</v>
      </c>
      <c r="G892" s="73">
        <v>15.26</v>
      </c>
      <c r="H892" s="74">
        <v>370000</v>
      </c>
      <c r="I892" s="71" t="s">
        <v>83</v>
      </c>
      <c r="J892" s="71" t="s">
        <v>84</v>
      </c>
      <c r="K892" s="71" t="s">
        <v>28</v>
      </c>
    </row>
    <row r="893" spans="3:11" ht="39.75" thickBot="1">
      <c r="C893" s="77" t="str">
        <f t="shared" si="13"/>
        <v>SOLZ45764</v>
      </c>
      <c r="D893" s="71" t="s">
        <v>70</v>
      </c>
      <c r="E893" s="76">
        <v>45764</v>
      </c>
      <c r="F893" s="72">
        <v>5644800.6600000001</v>
      </c>
      <c r="G893" s="73">
        <v>15.26</v>
      </c>
      <c r="H893" s="74">
        <v>370000</v>
      </c>
      <c r="I893" s="75">
        <v>0.59009999999999996</v>
      </c>
      <c r="J893" s="71" t="s">
        <v>102</v>
      </c>
      <c r="K893" s="71" t="s">
        <v>103</v>
      </c>
    </row>
    <row r="894" spans="3:11" ht="39.75" thickBot="1">
      <c r="C894" s="77" t="str">
        <f t="shared" si="13"/>
        <v>SOLZ45764</v>
      </c>
      <c r="D894" s="71" t="s">
        <v>70</v>
      </c>
      <c r="E894" s="76">
        <v>45764</v>
      </c>
      <c r="F894" s="72">
        <v>5644800.6600000001</v>
      </c>
      <c r="G894" s="73">
        <v>15.26</v>
      </c>
      <c r="H894" s="74">
        <v>370000</v>
      </c>
      <c r="I894" s="75">
        <v>0.40749999999999997</v>
      </c>
      <c r="J894" s="71" t="s">
        <v>131</v>
      </c>
      <c r="K894" s="71" t="s">
        <v>132</v>
      </c>
    </row>
    <row r="895" spans="3:11" ht="27" thickBot="1">
      <c r="C895" s="77" t="str">
        <f t="shared" si="13"/>
        <v>SOLZ45764</v>
      </c>
      <c r="D895" s="71" t="s">
        <v>70</v>
      </c>
      <c r="E895" s="76">
        <v>45764</v>
      </c>
      <c r="F895" s="72">
        <v>5644800.6600000001</v>
      </c>
      <c r="G895" s="73">
        <v>15.26</v>
      </c>
      <c r="H895" s="74">
        <v>370000</v>
      </c>
      <c r="I895" s="75">
        <v>0.99960000000000004</v>
      </c>
      <c r="J895" s="71" t="s">
        <v>81</v>
      </c>
      <c r="K895" s="71" t="s">
        <v>89</v>
      </c>
    </row>
    <row r="896" spans="3:11" ht="27" thickBot="1">
      <c r="C896" s="77" t="str">
        <f t="shared" si="13"/>
        <v>ZVOL45764</v>
      </c>
      <c r="D896" s="71" t="s">
        <v>104</v>
      </c>
      <c r="E896" s="76">
        <v>45764</v>
      </c>
      <c r="F896" s="72">
        <v>16451106.84</v>
      </c>
      <c r="G896" s="73">
        <v>12.75</v>
      </c>
      <c r="H896" s="74">
        <v>1290000</v>
      </c>
      <c r="I896" s="71" t="s">
        <v>83</v>
      </c>
      <c r="J896" s="71" t="s">
        <v>84</v>
      </c>
      <c r="K896" s="71" t="s">
        <v>28</v>
      </c>
    </row>
    <row r="897" spans="3:11" ht="52.5" thickBot="1">
      <c r="C897" s="77" t="str">
        <f t="shared" si="13"/>
        <v>ZVOL45764</v>
      </c>
      <c r="D897" s="71" t="s">
        <v>104</v>
      </c>
      <c r="E897" s="76">
        <v>45764</v>
      </c>
      <c r="F897" s="72">
        <v>16451106.84</v>
      </c>
      <c r="G897" s="73">
        <v>12.75</v>
      </c>
      <c r="H897" s="74">
        <v>1290000</v>
      </c>
      <c r="I897" s="75">
        <v>-0.31080000000000002</v>
      </c>
      <c r="J897" s="71" t="s">
        <v>107</v>
      </c>
      <c r="K897" s="71" t="s">
        <v>108</v>
      </c>
    </row>
    <row r="898" spans="3:11" ht="52.5" thickBot="1">
      <c r="C898" s="77" t="str">
        <f t="shared" si="13"/>
        <v>ZVOL45764</v>
      </c>
      <c r="D898" s="71" t="s">
        <v>104</v>
      </c>
      <c r="E898" s="76">
        <v>45764</v>
      </c>
      <c r="F898" s="72">
        <v>16451106.84</v>
      </c>
      <c r="G898" s="73">
        <v>12.75</v>
      </c>
      <c r="H898" s="74">
        <v>1290000</v>
      </c>
      <c r="I898" s="75">
        <v>-0.33350000000000002</v>
      </c>
      <c r="J898" s="71" t="s">
        <v>109</v>
      </c>
      <c r="K898" s="71" t="s">
        <v>110</v>
      </c>
    </row>
    <row r="899" spans="3:11" ht="52.5" thickBot="1">
      <c r="C899" s="77" t="str">
        <f t="shared" si="13"/>
        <v>ZVOL45764</v>
      </c>
      <c r="D899" s="71" t="s">
        <v>104</v>
      </c>
      <c r="E899" s="76">
        <v>45764</v>
      </c>
      <c r="F899" s="72">
        <v>16451106.84</v>
      </c>
      <c r="G899" s="73">
        <v>12.75</v>
      </c>
      <c r="H899" s="74">
        <v>1290000</v>
      </c>
      <c r="I899" s="75">
        <v>-0.32890000000000003</v>
      </c>
      <c r="J899" s="71" t="s">
        <v>111</v>
      </c>
      <c r="K899" s="71" t="s">
        <v>112</v>
      </c>
    </row>
    <row r="900" spans="3:11" ht="52.5" thickBot="1">
      <c r="C900" s="77" t="str">
        <f t="shared" si="13"/>
        <v>ZVOL45764</v>
      </c>
      <c r="D900" s="71" t="s">
        <v>104</v>
      </c>
      <c r="E900" s="76">
        <v>45764</v>
      </c>
      <c r="F900" s="72">
        <v>16451106.84</v>
      </c>
      <c r="G900" s="73">
        <v>12.75</v>
      </c>
      <c r="H900" s="74">
        <v>1290000</v>
      </c>
      <c r="I900" s="75">
        <v>-2.7E-2</v>
      </c>
      <c r="J900" s="71" t="s">
        <v>133</v>
      </c>
      <c r="K900" s="71" t="s">
        <v>134</v>
      </c>
    </row>
    <row r="901" spans="3:11" ht="27" thickBot="1">
      <c r="C901" s="77" t="str">
        <f t="shared" si="13"/>
        <v>ZVOL45764</v>
      </c>
      <c r="D901" s="71" t="s">
        <v>104</v>
      </c>
      <c r="E901" s="76">
        <v>45764</v>
      </c>
      <c r="F901" s="72">
        <v>16451106.84</v>
      </c>
      <c r="G901" s="73">
        <v>12.75</v>
      </c>
      <c r="H901" s="74">
        <v>1290000</v>
      </c>
      <c r="I901" s="75">
        <v>1</v>
      </c>
      <c r="J901" s="71" t="s">
        <v>81</v>
      </c>
      <c r="K901" s="71" t="s">
        <v>89</v>
      </c>
    </row>
    <row r="902" spans="3:11" ht="27" thickBot="1">
      <c r="C902" s="77" t="str">
        <f t="shared" si="13"/>
        <v>WHTX45764</v>
      </c>
      <c r="D902" s="71" t="s">
        <v>113</v>
      </c>
      <c r="E902" s="76">
        <v>45764</v>
      </c>
      <c r="F902" s="72">
        <v>699448.11</v>
      </c>
      <c r="G902" s="73">
        <v>13.99</v>
      </c>
      <c r="H902" s="74">
        <v>50000</v>
      </c>
      <c r="I902" s="71" t="s">
        <v>83</v>
      </c>
      <c r="J902" s="71" t="s">
        <v>84</v>
      </c>
      <c r="K902" s="71" t="s">
        <v>28</v>
      </c>
    </row>
    <row r="903" spans="3:11" ht="52.5" thickBot="1">
      <c r="C903" s="77" t="str">
        <f t="shared" si="13"/>
        <v>WHTX45764</v>
      </c>
      <c r="D903" s="71" t="s">
        <v>113</v>
      </c>
      <c r="E903" s="76">
        <v>45764</v>
      </c>
      <c r="F903" s="72">
        <v>699448.11</v>
      </c>
      <c r="G903" s="73">
        <v>13.99</v>
      </c>
      <c r="H903" s="74">
        <v>50000</v>
      </c>
      <c r="I903" s="75">
        <v>2.0095999999999998</v>
      </c>
      <c r="J903" s="71" t="s">
        <v>122</v>
      </c>
      <c r="K903" s="71" t="s">
        <v>123</v>
      </c>
    </row>
    <row r="904" spans="3:11" ht="27" thickBot="1">
      <c r="C904" s="77" t="str">
        <f t="shared" si="13"/>
        <v>WHTX45764</v>
      </c>
      <c r="D904" s="71" t="s">
        <v>113</v>
      </c>
      <c r="E904" s="76">
        <v>45764</v>
      </c>
      <c r="F904" s="72">
        <v>699448.11</v>
      </c>
      <c r="G904" s="73">
        <v>13.99</v>
      </c>
      <c r="H904" s="74">
        <v>50000</v>
      </c>
      <c r="I904" s="75">
        <v>0.99990000000000001</v>
      </c>
      <c r="J904" s="71" t="s">
        <v>81</v>
      </c>
      <c r="K904" s="71" t="s">
        <v>89</v>
      </c>
    </row>
    <row r="905" spans="3:11" ht="27" thickBot="1">
      <c r="C905" s="77" t="str">
        <f t="shared" ref="C905:C968" si="14">D905&amp;E905</f>
        <v>CORX45764</v>
      </c>
      <c r="D905" s="71" t="s">
        <v>116</v>
      </c>
      <c r="E905" s="76">
        <v>45764</v>
      </c>
      <c r="F905" s="72">
        <v>884334.63</v>
      </c>
      <c r="G905" s="73">
        <v>17.690000000000001</v>
      </c>
      <c r="H905" s="74">
        <v>50000</v>
      </c>
      <c r="I905" s="71" t="s">
        <v>83</v>
      </c>
      <c r="J905" s="71" t="s">
        <v>84</v>
      </c>
      <c r="K905" s="71" t="s">
        <v>28</v>
      </c>
    </row>
    <row r="906" spans="3:11" ht="39.75" thickBot="1">
      <c r="C906" s="77" t="str">
        <f t="shared" si="14"/>
        <v>CORX45764</v>
      </c>
      <c r="D906" s="71" t="s">
        <v>116</v>
      </c>
      <c r="E906" s="76">
        <v>45764</v>
      </c>
      <c r="F906" s="72">
        <v>884334.63</v>
      </c>
      <c r="G906" s="73">
        <v>17.690000000000001</v>
      </c>
      <c r="H906" s="74">
        <v>50000</v>
      </c>
      <c r="I906" s="75">
        <v>1.9957</v>
      </c>
      <c r="J906" s="71" t="s">
        <v>124</v>
      </c>
      <c r="K906" s="71" t="s">
        <v>125</v>
      </c>
    </row>
    <row r="907" spans="3:11" ht="27" thickBot="1">
      <c r="C907" s="77" t="str">
        <f t="shared" si="14"/>
        <v>CORX45764</v>
      </c>
      <c r="D907" s="71" t="s">
        <v>116</v>
      </c>
      <c r="E907" s="76">
        <v>45764</v>
      </c>
      <c r="F907" s="72">
        <v>884334.63</v>
      </c>
      <c r="G907" s="73">
        <v>17.690000000000001</v>
      </c>
      <c r="H907" s="74">
        <v>50000</v>
      </c>
      <c r="I907" s="75">
        <v>0.99990000000000001</v>
      </c>
      <c r="J907" s="71" t="s">
        <v>81</v>
      </c>
      <c r="K907" s="71" t="s">
        <v>89</v>
      </c>
    </row>
    <row r="908" spans="3:11" ht="39.75" thickBot="1">
      <c r="C908" s="77" t="str">
        <f t="shared" si="14"/>
        <v>SVIX45764</v>
      </c>
      <c r="D908" s="71" t="s">
        <v>77</v>
      </c>
      <c r="E908" s="76">
        <v>45764</v>
      </c>
      <c r="F908" s="72">
        <v>667059248.15999997</v>
      </c>
      <c r="G908" s="73">
        <v>11.37</v>
      </c>
      <c r="H908" s="74">
        <v>58660000</v>
      </c>
      <c r="I908" s="71" t="s">
        <v>127</v>
      </c>
      <c r="J908" s="74">
        <v>16900</v>
      </c>
      <c r="K908" s="72">
        <v>1064700</v>
      </c>
    </row>
    <row r="909" spans="3:11" ht="52.5" thickBot="1">
      <c r="C909" s="77" t="str">
        <f t="shared" si="14"/>
        <v>SVIX45764</v>
      </c>
      <c r="D909" s="71" t="s">
        <v>77</v>
      </c>
      <c r="E909" s="76">
        <v>45764</v>
      </c>
      <c r="F909" s="72">
        <v>667059248.15999997</v>
      </c>
      <c r="G909" s="73">
        <v>11.37</v>
      </c>
      <c r="H909" s="74">
        <v>58660000</v>
      </c>
      <c r="I909" s="71" t="s">
        <v>79</v>
      </c>
      <c r="J909" s="74">
        <v>-22949</v>
      </c>
      <c r="K909" s="72">
        <v>-613426770</v>
      </c>
    </row>
    <row r="910" spans="3:11" ht="52.5" thickBot="1">
      <c r="C910" s="77" t="str">
        <f t="shared" si="14"/>
        <v>SVIX45764</v>
      </c>
      <c r="D910" s="71" t="s">
        <v>77</v>
      </c>
      <c r="E910" s="76">
        <v>45764</v>
      </c>
      <c r="F910" s="72">
        <v>667059248.15999997</v>
      </c>
      <c r="G910" s="73">
        <v>11.37</v>
      </c>
      <c r="H910" s="74">
        <v>58660000</v>
      </c>
      <c r="I910" s="71" t="s">
        <v>128</v>
      </c>
      <c r="J910" s="74">
        <v>-2086</v>
      </c>
      <c r="K910" s="72">
        <v>-53818800</v>
      </c>
    </row>
    <row r="911" spans="3:11" ht="27" thickBot="1">
      <c r="C911" s="77" t="str">
        <f t="shared" si="14"/>
        <v>SVIX45764</v>
      </c>
      <c r="D911" s="71" t="s">
        <v>77</v>
      </c>
      <c r="E911" s="76">
        <v>45764</v>
      </c>
      <c r="F911" s="72">
        <v>667059248.15999997</v>
      </c>
      <c r="G911" s="73">
        <v>11.37</v>
      </c>
      <c r="H911" s="74">
        <v>58660000</v>
      </c>
      <c r="I911" s="71" t="s">
        <v>81</v>
      </c>
      <c r="J911" s="74">
        <v>665934713</v>
      </c>
      <c r="K911" s="72">
        <v>665934712.66999996</v>
      </c>
    </row>
    <row r="912" spans="3:11" ht="52.5" thickBot="1">
      <c r="C912" s="77" t="str">
        <f t="shared" si="14"/>
        <v>UVIX45764</v>
      </c>
      <c r="D912" s="71" t="s">
        <v>82</v>
      </c>
      <c r="E912" s="76">
        <v>45764</v>
      </c>
      <c r="F912" s="72">
        <v>147527094.66</v>
      </c>
      <c r="G912" s="73">
        <v>55.94</v>
      </c>
      <c r="H912" s="74">
        <v>2637473</v>
      </c>
      <c r="I912" s="71" t="s">
        <v>79</v>
      </c>
      <c r="J912" s="74">
        <v>8724</v>
      </c>
      <c r="K912" s="72">
        <v>233192520</v>
      </c>
    </row>
    <row r="913" spans="3:11" ht="52.5" thickBot="1">
      <c r="C913" s="77" t="str">
        <f t="shared" si="14"/>
        <v>UVIX45764</v>
      </c>
      <c r="D913" s="71" t="s">
        <v>82</v>
      </c>
      <c r="E913" s="76">
        <v>45764</v>
      </c>
      <c r="F913" s="72">
        <v>147527094.66</v>
      </c>
      <c r="G913" s="73">
        <v>55.94</v>
      </c>
      <c r="H913" s="74">
        <v>2637473</v>
      </c>
      <c r="I913" s="71" t="s">
        <v>128</v>
      </c>
      <c r="J913" s="73">
        <v>793</v>
      </c>
      <c r="K913" s="72">
        <v>20459400</v>
      </c>
    </row>
    <row r="914" spans="3:11" ht="27" thickBot="1">
      <c r="C914" s="77" t="str">
        <f t="shared" si="14"/>
        <v>UVIX45764</v>
      </c>
      <c r="D914" s="71" t="s">
        <v>82</v>
      </c>
      <c r="E914" s="76">
        <v>45764</v>
      </c>
      <c r="F914" s="72">
        <v>147527094.66</v>
      </c>
      <c r="G914" s="73">
        <v>55.94</v>
      </c>
      <c r="H914" s="74">
        <v>2637473</v>
      </c>
      <c r="I914" s="71" t="s">
        <v>81</v>
      </c>
      <c r="J914" s="74">
        <v>126769496</v>
      </c>
      <c r="K914" s="72">
        <v>126769495.62</v>
      </c>
    </row>
    <row r="915" spans="3:11" ht="27" thickBot="1">
      <c r="C915" s="77" t="str">
        <f t="shared" si="14"/>
        <v>BITX45764</v>
      </c>
      <c r="D915" s="71" t="s">
        <v>51</v>
      </c>
      <c r="E915" s="76">
        <v>45764</v>
      </c>
      <c r="F915" s="72">
        <v>1979604662.24</v>
      </c>
      <c r="G915" s="73">
        <v>36.729999999999997</v>
      </c>
      <c r="H915" s="74">
        <v>53900000</v>
      </c>
      <c r="I915" s="71" t="s">
        <v>83</v>
      </c>
      <c r="J915" s="71" t="s">
        <v>84</v>
      </c>
      <c r="K915" s="71" t="s">
        <v>28</v>
      </c>
    </row>
    <row r="916" spans="3:11" ht="39.75" thickBot="1">
      <c r="C916" s="77" t="str">
        <f t="shared" si="14"/>
        <v>BITX45764</v>
      </c>
      <c r="D916" s="71" t="s">
        <v>51</v>
      </c>
      <c r="E916" s="76">
        <v>45764</v>
      </c>
      <c r="F916" s="72">
        <v>1979604662.24</v>
      </c>
      <c r="G916" s="73">
        <v>36.729999999999997</v>
      </c>
      <c r="H916" s="74">
        <v>53900000</v>
      </c>
      <c r="I916" s="75">
        <v>0.31690000000000002</v>
      </c>
      <c r="J916" s="71" t="s">
        <v>85</v>
      </c>
      <c r="K916" s="71" t="s">
        <v>86</v>
      </c>
    </row>
    <row r="917" spans="3:11" ht="52.5" thickBot="1">
      <c r="C917" s="77" t="str">
        <f t="shared" si="14"/>
        <v>BITX45764</v>
      </c>
      <c r="D917" s="71" t="s">
        <v>51</v>
      </c>
      <c r="E917" s="76">
        <v>45764</v>
      </c>
      <c r="F917" s="72">
        <v>1979604662.24</v>
      </c>
      <c r="G917" s="73">
        <v>36.729999999999997</v>
      </c>
      <c r="H917" s="74">
        <v>53900000</v>
      </c>
      <c r="I917" s="75">
        <v>1.6829000000000001</v>
      </c>
      <c r="J917" s="71" t="s">
        <v>87</v>
      </c>
      <c r="K917" s="71" t="s">
        <v>88</v>
      </c>
    </row>
    <row r="918" spans="3:11" ht="27" thickBot="1">
      <c r="C918" s="77" t="str">
        <f t="shared" si="14"/>
        <v>BITX45764</v>
      </c>
      <c r="D918" s="71" t="s">
        <v>51</v>
      </c>
      <c r="E918" s="76">
        <v>45764</v>
      </c>
      <c r="F918" s="72">
        <v>1979604662.24</v>
      </c>
      <c r="G918" s="73">
        <v>36.729999999999997</v>
      </c>
      <c r="H918" s="74">
        <v>53900000</v>
      </c>
      <c r="I918" s="75">
        <v>0.99990000000000001</v>
      </c>
      <c r="J918" s="71" t="s">
        <v>81</v>
      </c>
      <c r="K918" s="71" t="s">
        <v>89</v>
      </c>
    </row>
    <row r="919" spans="3:11" ht="27" thickBot="1">
      <c r="C919" s="77" t="str">
        <f t="shared" si="14"/>
        <v>ETHU45764</v>
      </c>
      <c r="D919" s="71" t="s">
        <v>52</v>
      </c>
      <c r="E919" s="76">
        <v>45764</v>
      </c>
      <c r="F919" s="72">
        <v>325862188.74000001</v>
      </c>
      <c r="G919" s="73">
        <v>25.56</v>
      </c>
      <c r="H919" s="74">
        <v>12747970</v>
      </c>
      <c r="I919" s="71" t="s">
        <v>83</v>
      </c>
      <c r="J919" s="71" t="s">
        <v>84</v>
      </c>
      <c r="K919" s="71" t="s">
        <v>28</v>
      </c>
    </row>
    <row r="920" spans="3:11" ht="52.5" thickBot="1">
      <c r="C920" s="77" t="str">
        <f t="shared" si="14"/>
        <v>ETHU45764</v>
      </c>
      <c r="D920" s="71" t="s">
        <v>52</v>
      </c>
      <c r="E920" s="76">
        <v>45764</v>
      </c>
      <c r="F920" s="72">
        <v>325862188.74000001</v>
      </c>
      <c r="G920" s="73">
        <v>25.56</v>
      </c>
      <c r="H920" s="74">
        <v>12747970</v>
      </c>
      <c r="I920" s="75">
        <v>1.1957</v>
      </c>
      <c r="J920" s="71" t="s">
        <v>90</v>
      </c>
      <c r="K920" s="71" t="s">
        <v>91</v>
      </c>
    </row>
    <row r="921" spans="3:11" ht="52.5" thickBot="1">
      <c r="C921" s="77" t="str">
        <f t="shared" si="14"/>
        <v>ETHU45764</v>
      </c>
      <c r="D921" s="71" t="s">
        <v>52</v>
      </c>
      <c r="E921" s="76">
        <v>45764</v>
      </c>
      <c r="F921" s="72">
        <v>325862188.74000001</v>
      </c>
      <c r="G921" s="73">
        <v>25.56</v>
      </c>
      <c r="H921" s="74">
        <v>12747970</v>
      </c>
      <c r="I921" s="75">
        <v>0.80400000000000005</v>
      </c>
      <c r="J921" s="71" t="s">
        <v>92</v>
      </c>
      <c r="K921" s="71" t="s">
        <v>93</v>
      </c>
    </row>
    <row r="922" spans="3:11" ht="27" thickBot="1">
      <c r="C922" s="77" t="str">
        <f t="shared" si="14"/>
        <v>ETHU45764</v>
      </c>
      <c r="D922" s="71" t="s">
        <v>52</v>
      </c>
      <c r="E922" s="76">
        <v>45764</v>
      </c>
      <c r="F922" s="72">
        <v>325862188.74000001</v>
      </c>
      <c r="G922" s="73">
        <v>25.56</v>
      </c>
      <c r="H922" s="74">
        <v>12747970</v>
      </c>
      <c r="I922" s="75">
        <v>0.99980000000000002</v>
      </c>
      <c r="J922" s="71" t="s">
        <v>81</v>
      </c>
      <c r="K922" s="71" t="s">
        <v>89</v>
      </c>
    </row>
    <row r="923" spans="3:11" ht="27" thickBot="1">
      <c r="C923" s="77" t="str">
        <f t="shared" si="14"/>
        <v>OOSB45764</v>
      </c>
      <c r="D923" s="71" t="s">
        <v>94</v>
      </c>
      <c r="E923" s="76">
        <v>45764</v>
      </c>
      <c r="F923" s="73">
        <v>1</v>
      </c>
      <c r="G923" s="73">
        <v>1</v>
      </c>
      <c r="H923" s="74">
        <v>100000</v>
      </c>
      <c r="I923" s="71" t="s">
        <v>83</v>
      </c>
      <c r="J923" s="71" t="s">
        <v>84</v>
      </c>
      <c r="K923" s="71" t="s">
        <v>28</v>
      </c>
    </row>
    <row r="924" spans="3:11" ht="52.5" thickBot="1">
      <c r="C924" s="77" t="str">
        <f t="shared" si="14"/>
        <v>OOSB45764</v>
      </c>
      <c r="D924" s="71" t="s">
        <v>94</v>
      </c>
      <c r="E924" s="76">
        <v>45764</v>
      </c>
      <c r="F924" s="73">
        <v>1</v>
      </c>
      <c r="G924" s="73">
        <v>1</v>
      </c>
      <c r="H924" s="74">
        <v>100000</v>
      </c>
      <c r="I924" s="75">
        <v>0.61909999999999998</v>
      </c>
      <c r="J924" s="71" t="s">
        <v>95</v>
      </c>
      <c r="K924" s="71" t="s">
        <v>96</v>
      </c>
    </row>
    <row r="925" spans="3:11" ht="52.5" thickBot="1">
      <c r="C925" s="77" t="str">
        <f t="shared" si="14"/>
        <v>OOSB45764</v>
      </c>
      <c r="D925" s="71" t="s">
        <v>94</v>
      </c>
      <c r="E925" s="76">
        <v>45764</v>
      </c>
      <c r="F925" s="73">
        <v>1</v>
      </c>
      <c r="G925" s="73">
        <v>1</v>
      </c>
      <c r="H925" s="74">
        <v>100000</v>
      </c>
      <c r="I925" s="75">
        <v>0.41060000000000002</v>
      </c>
      <c r="J925" s="71" t="s">
        <v>129</v>
      </c>
      <c r="K925" s="71" t="s">
        <v>130</v>
      </c>
    </row>
    <row r="926" spans="3:11" ht="65.25" thickBot="1">
      <c r="C926" s="77" t="str">
        <f t="shared" si="14"/>
        <v>OOSB45764</v>
      </c>
      <c r="D926" s="71" t="s">
        <v>94</v>
      </c>
      <c r="E926" s="76">
        <v>45764</v>
      </c>
      <c r="F926" s="73">
        <v>1</v>
      </c>
      <c r="G926" s="73">
        <v>1</v>
      </c>
      <c r="H926" s="74">
        <v>100000</v>
      </c>
      <c r="I926" s="75">
        <v>0.96619999999999995</v>
      </c>
      <c r="J926" s="71" t="s">
        <v>97</v>
      </c>
      <c r="K926" s="71" t="s">
        <v>98</v>
      </c>
    </row>
    <row r="927" spans="3:11" ht="27" thickBot="1">
      <c r="C927" s="77" t="str">
        <f t="shared" si="14"/>
        <v>OOSB45764</v>
      </c>
      <c r="D927" s="71" t="s">
        <v>94</v>
      </c>
      <c r="E927" s="76">
        <v>45764</v>
      </c>
      <c r="F927" s="73">
        <v>1</v>
      </c>
      <c r="G927" s="73">
        <v>1</v>
      </c>
      <c r="H927" s="74">
        <v>100000</v>
      </c>
      <c r="I927" s="75">
        <v>0.99980000000000002</v>
      </c>
      <c r="J927" s="71" t="s">
        <v>81</v>
      </c>
      <c r="K927" s="71" t="s">
        <v>89</v>
      </c>
    </row>
    <row r="928" spans="3:11" ht="27" thickBot="1">
      <c r="C928" s="77" t="str">
        <f t="shared" si="14"/>
        <v>OOQB45764</v>
      </c>
      <c r="D928" s="71" t="s">
        <v>99</v>
      </c>
      <c r="E928" s="76">
        <v>45764</v>
      </c>
      <c r="F928" s="73">
        <v>1</v>
      </c>
      <c r="G928" s="73">
        <v>1</v>
      </c>
      <c r="H928" s="74">
        <v>100000</v>
      </c>
      <c r="I928" s="71" t="s">
        <v>83</v>
      </c>
      <c r="J928" s="71" t="s">
        <v>84</v>
      </c>
      <c r="K928" s="71" t="s">
        <v>28</v>
      </c>
    </row>
    <row r="929" spans="3:11" ht="52.5" thickBot="1">
      <c r="C929" s="77" t="str">
        <f t="shared" si="14"/>
        <v>OOQB45764</v>
      </c>
      <c r="D929" s="71" t="s">
        <v>99</v>
      </c>
      <c r="E929" s="76">
        <v>45764</v>
      </c>
      <c r="F929" s="73">
        <v>1</v>
      </c>
      <c r="G929" s="73">
        <v>1</v>
      </c>
      <c r="H929" s="74">
        <v>100000</v>
      </c>
      <c r="I929" s="75">
        <v>0.56730000000000003</v>
      </c>
      <c r="J929" s="71" t="s">
        <v>95</v>
      </c>
      <c r="K929" s="71" t="s">
        <v>96</v>
      </c>
    </row>
    <row r="930" spans="3:11" ht="52.5" thickBot="1">
      <c r="C930" s="77" t="str">
        <f t="shared" si="14"/>
        <v>OOQB45764</v>
      </c>
      <c r="D930" s="71" t="s">
        <v>99</v>
      </c>
      <c r="E930" s="76">
        <v>45764</v>
      </c>
      <c r="F930" s="73">
        <v>1</v>
      </c>
      <c r="G930" s="73">
        <v>1</v>
      </c>
      <c r="H930" s="74">
        <v>100000</v>
      </c>
      <c r="I930" s="75">
        <v>0.3755</v>
      </c>
      <c r="J930" s="71" t="s">
        <v>129</v>
      </c>
      <c r="K930" s="71" t="s">
        <v>130</v>
      </c>
    </row>
    <row r="931" spans="3:11" ht="52.5" thickBot="1">
      <c r="C931" s="77" t="str">
        <f t="shared" si="14"/>
        <v>OOQB45764</v>
      </c>
      <c r="D931" s="71" t="s">
        <v>99</v>
      </c>
      <c r="E931" s="76">
        <v>45764</v>
      </c>
      <c r="F931" s="73">
        <v>1</v>
      </c>
      <c r="G931" s="73">
        <v>1</v>
      </c>
      <c r="H931" s="74">
        <v>100000</v>
      </c>
      <c r="I931" s="75">
        <v>0.91010000000000002</v>
      </c>
      <c r="J931" s="71" t="s">
        <v>100</v>
      </c>
      <c r="K931" s="71" t="s">
        <v>101</v>
      </c>
    </row>
    <row r="932" spans="3:11" ht="27" thickBot="1">
      <c r="C932" s="77" t="str">
        <f t="shared" si="14"/>
        <v>OOQB45764</v>
      </c>
      <c r="D932" s="71" t="s">
        <v>99</v>
      </c>
      <c r="E932" s="76">
        <v>45764</v>
      </c>
      <c r="F932" s="73">
        <v>1</v>
      </c>
      <c r="G932" s="73">
        <v>1</v>
      </c>
      <c r="H932" s="74">
        <v>100000</v>
      </c>
      <c r="I932" s="75">
        <v>0.99980000000000002</v>
      </c>
      <c r="J932" s="71" t="s">
        <v>81</v>
      </c>
      <c r="K932" s="71" t="s">
        <v>89</v>
      </c>
    </row>
    <row r="933" spans="3:11" ht="27" thickBot="1">
      <c r="C933" s="77" t="str">
        <f t="shared" si="14"/>
        <v>SOLT45764</v>
      </c>
      <c r="D933" s="71" t="s">
        <v>71</v>
      </c>
      <c r="E933" s="76">
        <v>45764</v>
      </c>
      <c r="F933" s="72">
        <v>11501620.67</v>
      </c>
      <c r="G933" s="73">
        <v>13.22</v>
      </c>
      <c r="H933" s="74">
        <v>870000</v>
      </c>
      <c r="I933" s="71" t="s">
        <v>83</v>
      </c>
      <c r="J933" s="71" t="s">
        <v>84</v>
      </c>
      <c r="K933" s="71" t="s">
        <v>28</v>
      </c>
    </row>
    <row r="934" spans="3:11" ht="39.75" thickBot="1">
      <c r="C934" s="77" t="str">
        <f t="shared" si="14"/>
        <v>SOLT45764</v>
      </c>
      <c r="D934" s="71" t="s">
        <v>71</v>
      </c>
      <c r="E934" s="76">
        <v>45764</v>
      </c>
      <c r="F934" s="72">
        <v>11501620.67</v>
      </c>
      <c r="G934" s="73">
        <v>13.22</v>
      </c>
      <c r="H934" s="74">
        <v>870000</v>
      </c>
      <c r="I934" s="75">
        <v>1.1933</v>
      </c>
      <c r="J934" s="71" t="s">
        <v>102</v>
      </c>
      <c r="K934" s="71" t="s">
        <v>103</v>
      </c>
    </row>
    <row r="935" spans="3:11" ht="39.75" thickBot="1">
      <c r="C935" s="77" t="str">
        <f t="shared" si="14"/>
        <v>SOLT45764</v>
      </c>
      <c r="D935" s="71" t="s">
        <v>71</v>
      </c>
      <c r="E935" s="76">
        <v>45764</v>
      </c>
      <c r="F935" s="72">
        <v>11501620.67</v>
      </c>
      <c r="G935" s="73">
        <v>13.22</v>
      </c>
      <c r="H935" s="74">
        <v>870000</v>
      </c>
      <c r="I935" s="75">
        <v>0.80579999999999996</v>
      </c>
      <c r="J935" s="71" t="s">
        <v>131</v>
      </c>
      <c r="K935" s="71" t="s">
        <v>132</v>
      </c>
    </row>
    <row r="936" spans="3:11" ht="27" thickBot="1">
      <c r="C936" s="77" t="str">
        <f t="shared" si="14"/>
        <v>SOLT45764</v>
      </c>
      <c r="D936" s="71" t="s">
        <v>71</v>
      </c>
      <c r="E936" s="76">
        <v>45764</v>
      </c>
      <c r="F936" s="72">
        <v>11501620.67</v>
      </c>
      <c r="G936" s="73">
        <v>13.22</v>
      </c>
      <c r="H936" s="74">
        <v>870000</v>
      </c>
      <c r="I936" s="75">
        <v>0.99939999999999996</v>
      </c>
      <c r="J936" s="71" t="s">
        <v>81</v>
      </c>
      <c r="K936" s="71" t="s">
        <v>89</v>
      </c>
    </row>
    <row r="937" spans="3:11" ht="27" thickBot="1">
      <c r="C937" s="77" t="str">
        <f t="shared" si="14"/>
        <v>SOLZ45764</v>
      </c>
      <c r="D937" s="71" t="s">
        <v>70</v>
      </c>
      <c r="E937" s="76">
        <v>45764</v>
      </c>
      <c r="F937" s="72">
        <v>5644800.6600000001</v>
      </c>
      <c r="G937" s="73">
        <v>15.26</v>
      </c>
      <c r="H937" s="74">
        <v>370000</v>
      </c>
      <c r="I937" s="71" t="s">
        <v>83</v>
      </c>
      <c r="J937" s="71" t="s">
        <v>84</v>
      </c>
      <c r="K937" s="71" t="s">
        <v>28</v>
      </c>
    </row>
    <row r="938" spans="3:11" ht="39.75" thickBot="1">
      <c r="C938" s="77" t="str">
        <f t="shared" si="14"/>
        <v>SOLZ45764</v>
      </c>
      <c r="D938" s="71" t="s">
        <v>70</v>
      </c>
      <c r="E938" s="76">
        <v>45764</v>
      </c>
      <c r="F938" s="72">
        <v>5644800.6600000001</v>
      </c>
      <c r="G938" s="73">
        <v>15.26</v>
      </c>
      <c r="H938" s="74">
        <v>370000</v>
      </c>
      <c r="I938" s="75">
        <v>0.59009999999999996</v>
      </c>
      <c r="J938" s="71" t="s">
        <v>102</v>
      </c>
      <c r="K938" s="71" t="s">
        <v>103</v>
      </c>
    </row>
    <row r="939" spans="3:11" ht="39.75" thickBot="1">
      <c r="C939" s="77" t="str">
        <f t="shared" si="14"/>
        <v>SOLZ45764</v>
      </c>
      <c r="D939" s="71" t="s">
        <v>70</v>
      </c>
      <c r="E939" s="76">
        <v>45764</v>
      </c>
      <c r="F939" s="72">
        <v>5644800.6600000001</v>
      </c>
      <c r="G939" s="73">
        <v>15.26</v>
      </c>
      <c r="H939" s="74">
        <v>370000</v>
      </c>
      <c r="I939" s="75">
        <v>0.40749999999999997</v>
      </c>
      <c r="J939" s="71" t="s">
        <v>131</v>
      </c>
      <c r="K939" s="71" t="s">
        <v>132</v>
      </c>
    </row>
    <row r="940" spans="3:11" ht="27" thickBot="1">
      <c r="C940" s="77" t="str">
        <f t="shared" si="14"/>
        <v>SOLZ45764</v>
      </c>
      <c r="D940" s="71" t="s">
        <v>70</v>
      </c>
      <c r="E940" s="76">
        <v>45764</v>
      </c>
      <c r="F940" s="72">
        <v>5644800.6600000001</v>
      </c>
      <c r="G940" s="73">
        <v>15.26</v>
      </c>
      <c r="H940" s="74">
        <v>370000</v>
      </c>
      <c r="I940" s="75">
        <v>0.99960000000000004</v>
      </c>
      <c r="J940" s="71" t="s">
        <v>81</v>
      </c>
      <c r="K940" s="71" t="s">
        <v>89</v>
      </c>
    </row>
    <row r="941" spans="3:11" ht="27" thickBot="1">
      <c r="C941" s="77" t="str">
        <f t="shared" si="14"/>
        <v>ZVOL45764</v>
      </c>
      <c r="D941" s="71" t="s">
        <v>104</v>
      </c>
      <c r="E941" s="76">
        <v>45764</v>
      </c>
      <c r="F941" s="72">
        <v>16451106.84</v>
      </c>
      <c r="G941" s="73">
        <v>12.75</v>
      </c>
      <c r="H941" s="74">
        <v>1290000</v>
      </c>
      <c r="I941" s="71" t="s">
        <v>83</v>
      </c>
      <c r="J941" s="71" t="s">
        <v>84</v>
      </c>
      <c r="K941" s="71" t="s">
        <v>28</v>
      </c>
    </row>
    <row r="942" spans="3:11" ht="52.5" thickBot="1">
      <c r="C942" s="77" t="str">
        <f t="shared" si="14"/>
        <v>ZVOL45764</v>
      </c>
      <c r="D942" s="71" t="s">
        <v>104</v>
      </c>
      <c r="E942" s="76">
        <v>45764</v>
      </c>
      <c r="F942" s="72">
        <v>16451106.84</v>
      </c>
      <c r="G942" s="73">
        <v>12.75</v>
      </c>
      <c r="H942" s="74">
        <v>1290000</v>
      </c>
      <c r="I942" s="75">
        <v>-0.31080000000000002</v>
      </c>
      <c r="J942" s="71" t="s">
        <v>107</v>
      </c>
      <c r="K942" s="71" t="s">
        <v>108</v>
      </c>
    </row>
    <row r="943" spans="3:11" ht="52.5" thickBot="1">
      <c r="C943" s="77" t="str">
        <f t="shared" si="14"/>
        <v>ZVOL45764</v>
      </c>
      <c r="D943" s="71" t="s">
        <v>104</v>
      </c>
      <c r="E943" s="76">
        <v>45764</v>
      </c>
      <c r="F943" s="72">
        <v>16451106.84</v>
      </c>
      <c r="G943" s="73">
        <v>12.75</v>
      </c>
      <c r="H943" s="74">
        <v>1290000</v>
      </c>
      <c r="I943" s="75">
        <v>-0.33350000000000002</v>
      </c>
      <c r="J943" s="71" t="s">
        <v>109</v>
      </c>
      <c r="K943" s="71" t="s">
        <v>110</v>
      </c>
    </row>
    <row r="944" spans="3:11" ht="52.5" thickBot="1">
      <c r="C944" s="77" t="str">
        <f t="shared" si="14"/>
        <v>ZVOL45764</v>
      </c>
      <c r="D944" s="71" t="s">
        <v>104</v>
      </c>
      <c r="E944" s="76">
        <v>45764</v>
      </c>
      <c r="F944" s="72">
        <v>16451106.84</v>
      </c>
      <c r="G944" s="73">
        <v>12.75</v>
      </c>
      <c r="H944" s="74">
        <v>1290000</v>
      </c>
      <c r="I944" s="75">
        <v>-0.32890000000000003</v>
      </c>
      <c r="J944" s="71" t="s">
        <v>111</v>
      </c>
      <c r="K944" s="71" t="s">
        <v>112</v>
      </c>
    </row>
    <row r="945" spans="3:11" ht="52.5" thickBot="1">
      <c r="C945" s="77" t="str">
        <f t="shared" si="14"/>
        <v>ZVOL45764</v>
      </c>
      <c r="D945" s="71" t="s">
        <v>104</v>
      </c>
      <c r="E945" s="76">
        <v>45764</v>
      </c>
      <c r="F945" s="72">
        <v>16451106.84</v>
      </c>
      <c r="G945" s="73">
        <v>12.75</v>
      </c>
      <c r="H945" s="74">
        <v>1290000</v>
      </c>
      <c r="I945" s="75">
        <v>-2.7E-2</v>
      </c>
      <c r="J945" s="71" t="s">
        <v>133</v>
      </c>
      <c r="K945" s="71" t="s">
        <v>134</v>
      </c>
    </row>
    <row r="946" spans="3:11" ht="27" thickBot="1">
      <c r="C946" s="77" t="str">
        <f t="shared" si="14"/>
        <v>ZVOL45764</v>
      </c>
      <c r="D946" s="71" t="s">
        <v>104</v>
      </c>
      <c r="E946" s="76">
        <v>45764</v>
      </c>
      <c r="F946" s="72">
        <v>16451106.84</v>
      </c>
      <c r="G946" s="73">
        <v>12.75</v>
      </c>
      <c r="H946" s="74">
        <v>1290000</v>
      </c>
      <c r="I946" s="75">
        <v>1</v>
      </c>
      <c r="J946" s="71" t="s">
        <v>81</v>
      </c>
      <c r="K946" s="71" t="s">
        <v>89</v>
      </c>
    </row>
    <row r="947" spans="3:11" ht="27" thickBot="1">
      <c r="C947" s="77" t="str">
        <f t="shared" si="14"/>
        <v>WHTX45764</v>
      </c>
      <c r="D947" s="71" t="s">
        <v>113</v>
      </c>
      <c r="E947" s="76">
        <v>45764</v>
      </c>
      <c r="F947" s="72">
        <v>699448.11</v>
      </c>
      <c r="G947" s="73">
        <v>13.99</v>
      </c>
      <c r="H947" s="74">
        <v>50000</v>
      </c>
      <c r="I947" s="71" t="s">
        <v>83</v>
      </c>
      <c r="J947" s="71" t="s">
        <v>84</v>
      </c>
      <c r="K947" s="71" t="s">
        <v>28</v>
      </c>
    </row>
    <row r="948" spans="3:11" ht="52.5" thickBot="1">
      <c r="C948" s="77" t="str">
        <f t="shared" si="14"/>
        <v>WHTX45764</v>
      </c>
      <c r="D948" s="71" t="s">
        <v>113</v>
      </c>
      <c r="E948" s="76">
        <v>45764</v>
      </c>
      <c r="F948" s="72">
        <v>699448.11</v>
      </c>
      <c r="G948" s="73">
        <v>13.99</v>
      </c>
      <c r="H948" s="74">
        <v>50000</v>
      </c>
      <c r="I948" s="75">
        <v>2.0095999999999998</v>
      </c>
      <c r="J948" s="71" t="s">
        <v>122</v>
      </c>
      <c r="K948" s="71" t="s">
        <v>123</v>
      </c>
    </row>
    <row r="949" spans="3:11" ht="27" thickBot="1">
      <c r="C949" s="77" t="str">
        <f t="shared" si="14"/>
        <v>WHTX45764</v>
      </c>
      <c r="D949" s="71" t="s">
        <v>113</v>
      </c>
      <c r="E949" s="76">
        <v>45764</v>
      </c>
      <c r="F949" s="72">
        <v>699448.11</v>
      </c>
      <c r="G949" s="73">
        <v>13.99</v>
      </c>
      <c r="H949" s="74">
        <v>50000</v>
      </c>
      <c r="I949" s="75">
        <v>0.99990000000000001</v>
      </c>
      <c r="J949" s="71" t="s">
        <v>81</v>
      </c>
      <c r="K949" s="71" t="s">
        <v>89</v>
      </c>
    </row>
    <row r="950" spans="3:11" ht="27" thickBot="1">
      <c r="C950" s="77" t="str">
        <f t="shared" si="14"/>
        <v>CORX45764</v>
      </c>
      <c r="D950" s="71" t="s">
        <v>116</v>
      </c>
      <c r="E950" s="76">
        <v>45764</v>
      </c>
      <c r="F950" s="72">
        <v>884334.63</v>
      </c>
      <c r="G950" s="73">
        <v>17.690000000000001</v>
      </c>
      <c r="H950" s="74">
        <v>50000</v>
      </c>
      <c r="I950" s="71" t="s">
        <v>83</v>
      </c>
      <c r="J950" s="71" t="s">
        <v>84</v>
      </c>
      <c r="K950" s="71" t="s">
        <v>28</v>
      </c>
    </row>
    <row r="951" spans="3:11" ht="39.75" thickBot="1">
      <c r="C951" s="77" t="str">
        <f t="shared" si="14"/>
        <v>CORX45764</v>
      </c>
      <c r="D951" s="71" t="s">
        <v>116</v>
      </c>
      <c r="E951" s="76">
        <v>45764</v>
      </c>
      <c r="F951" s="72">
        <v>884334.63</v>
      </c>
      <c r="G951" s="73">
        <v>17.690000000000001</v>
      </c>
      <c r="H951" s="74">
        <v>50000</v>
      </c>
      <c r="I951" s="75">
        <v>1.9957</v>
      </c>
      <c r="J951" s="71" t="s">
        <v>124</v>
      </c>
      <c r="K951" s="71" t="s">
        <v>125</v>
      </c>
    </row>
    <row r="952" spans="3:11" ht="27" thickBot="1">
      <c r="C952" s="77" t="str">
        <f t="shared" si="14"/>
        <v>CORX45764</v>
      </c>
      <c r="D952" s="71" t="s">
        <v>116</v>
      </c>
      <c r="E952" s="76">
        <v>45764</v>
      </c>
      <c r="F952" s="72">
        <v>884334.63</v>
      </c>
      <c r="G952" s="73">
        <v>17.690000000000001</v>
      </c>
      <c r="H952" s="74">
        <v>50000</v>
      </c>
      <c r="I952" s="75">
        <v>0.99990000000000001</v>
      </c>
      <c r="J952" s="71" t="s">
        <v>81</v>
      </c>
      <c r="K952" s="71" t="s">
        <v>89</v>
      </c>
    </row>
    <row r="953" spans="3:11" ht="39.75" thickBot="1">
      <c r="C953" s="77" t="str">
        <f t="shared" si="14"/>
        <v>SVIX45768</v>
      </c>
      <c r="D953" s="71" t="s">
        <v>77</v>
      </c>
      <c r="E953" s="76">
        <v>45768</v>
      </c>
      <c r="F953" s="72">
        <v>623750560.55999994</v>
      </c>
      <c r="G953" s="73">
        <v>10.63</v>
      </c>
      <c r="H953" s="74">
        <v>58660000</v>
      </c>
      <c r="I953" s="71" t="s">
        <v>127</v>
      </c>
      <c r="J953" s="74">
        <v>16900</v>
      </c>
      <c r="K953" s="72">
        <v>1352000</v>
      </c>
    </row>
    <row r="954" spans="3:11" ht="52.5" thickBot="1">
      <c r="C954" s="77" t="str">
        <f t="shared" si="14"/>
        <v>SVIX45768</v>
      </c>
      <c r="D954" s="71" t="s">
        <v>77</v>
      </c>
      <c r="E954" s="76">
        <v>45768</v>
      </c>
      <c r="F954" s="72">
        <v>623750560.55999994</v>
      </c>
      <c r="G954" s="73">
        <v>10.63</v>
      </c>
      <c r="H954" s="74">
        <v>58660000</v>
      </c>
      <c r="I954" s="71" t="s">
        <v>79</v>
      </c>
      <c r="J954" s="74">
        <v>-19252</v>
      </c>
      <c r="K954" s="72">
        <v>-548874520</v>
      </c>
    </row>
    <row r="955" spans="3:11" ht="52.5" thickBot="1">
      <c r="C955" s="77" t="str">
        <f t="shared" si="14"/>
        <v>SVIX45768</v>
      </c>
      <c r="D955" s="71" t="s">
        <v>77</v>
      </c>
      <c r="E955" s="76">
        <v>45768</v>
      </c>
      <c r="F955" s="72">
        <v>623750560.55999994</v>
      </c>
      <c r="G955" s="73">
        <v>10.63</v>
      </c>
      <c r="H955" s="74">
        <v>58660000</v>
      </c>
      <c r="I955" s="71" t="s">
        <v>128</v>
      </c>
      <c r="J955" s="74">
        <v>-2750</v>
      </c>
      <c r="K955" s="72">
        <v>-74525000</v>
      </c>
    </row>
    <row r="956" spans="3:11" ht="27" thickBot="1">
      <c r="C956" s="77" t="str">
        <f t="shared" si="14"/>
        <v>SVIX45768</v>
      </c>
      <c r="D956" s="71" t="s">
        <v>77</v>
      </c>
      <c r="E956" s="76">
        <v>45768</v>
      </c>
      <c r="F956" s="72">
        <v>623750560.55999994</v>
      </c>
      <c r="G956" s="73">
        <v>10.63</v>
      </c>
      <c r="H956" s="74">
        <v>58660000</v>
      </c>
      <c r="I956" s="71" t="s">
        <v>81</v>
      </c>
      <c r="J956" s="74">
        <v>622027982</v>
      </c>
      <c r="K956" s="72">
        <v>622027981.89999998</v>
      </c>
    </row>
    <row r="957" spans="3:11" ht="52.5" thickBot="1">
      <c r="C957" s="77" t="str">
        <f t="shared" si="14"/>
        <v>UVIX45768</v>
      </c>
      <c r="D957" s="71" t="s">
        <v>82</v>
      </c>
      <c r="E957" s="76">
        <v>45768</v>
      </c>
      <c r="F957" s="72">
        <v>143340599.41</v>
      </c>
      <c r="G957" s="73">
        <v>63.22</v>
      </c>
      <c r="H957" s="74">
        <v>2267473</v>
      </c>
      <c r="I957" s="71" t="s">
        <v>79</v>
      </c>
      <c r="J957" s="74">
        <v>8110</v>
      </c>
      <c r="K957" s="72">
        <v>231216100</v>
      </c>
    </row>
    <row r="958" spans="3:11" ht="52.5" thickBot="1">
      <c r="C958" s="77" t="str">
        <f t="shared" si="14"/>
        <v>UVIX45768</v>
      </c>
      <c r="D958" s="71" t="s">
        <v>82</v>
      </c>
      <c r="E958" s="76">
        <v>45768</v>
      </c>
      <c r="F958" s="72">
        <v>143340599.41</v>
      </c>
      <c r="G958" s="73">
        <v>63.22</v>
      </c>
      <c r="H958" s="74">
        <v>2267473</v>
      </c>
      <c r="I958" s="71" t="s">
        <v>128</v>
      </c>
      <c r="J958" s="74">
        <v>1159</v>
      </c>
      <c r="K958" s="72">
        <v>31408900</v>
      </c>
    </row>
    <row r="959" spans="3:11" ht="27" thickBot="1">
      <c r="C959" s="77" t="str">
        <f t="shared" si="14"/>
        <v>UVIX45768</v>
      </c>
      <c r="D959" s="71" t="s">
        <v>82</v>
      </c>
      <c r="E959" s="76">
        <v>45768</v>
      </c>
      <c r="F959" s="72">
        <v>143340599.41</v>
      </c>
      <c r="G959" s="73">
        <v>63.22</v>
      </c>
      <c r="H959" s="74">
        <v>2267473</v>
      </c>
      <c r="I959" s="71" t="s">
        <v>81</v>
      </c>
      <c r="J959" s="74">
        <v>131290324</v>
      </c>
      <c r="K959" s="72">
        <v>131290323.69</v>
      </c>
    </row>
    <row r="960" spans="3:11" ht="27" thickBot="1">
      <c r="C960" s="77" t="str">
        <f t="shared" si="14"/>
        <v>BITX45768</v>
      </c>
      <c r="D960" s="71" t="s">
        <v>51</v>
      </c>
      <c r="E960" s="76">
        <v>45768</v>
      </c>
      <c r="F960" s="72">
        <v>2080830638.6199999</v>
      </c>
      <c r="G960" s="73">
        <v>38.85</v>
      </c>
      <c r="H960" s="74">
        <v>53560000</v>
      </c>
      <c r="I960" s="71" t="s">
        <v>83</v>
      </c>
      <c r="J960" s="71" t="s">
        <v>84</v>
      </c>
      <c r="K960" s="71" t="s">
        <v>28</v>
      </c>
    </row>
    <row r="961" spans="3:11" ht="39.75" thickBot="1">
      <c r="C961" s="77" t="str">
        <f t="shared" si="14"/>
        <v>BITX45768</v>
      </c>
      <c r="D961" s="71" t="s">
        <v>51</v>
      </c>
      <c r="E961" s="76">
        <v>45768</v>
      </c>
      <c r="F961" s="72">
        <v>2080830638.6199999</v>
      </c>
      <c r="G961" s="73">
        <v>38.85</v>
      </c>
      <c r="H961" s="74">
        <v>53560000</v>
      </c>
      <c r="I961" s="75">
        <v>0.2122</v>
      </c>
      <c r="J961" s="71" t="s">
        <v>85</v>
      </c>
      <c r="K961" s="71" t="s">
        <v>86</v>
      </c>
    </row>
    <row r="962" spans="3:11" ht="52.5" thickBot="1">
      <c r="C962" s="77" t="str">
        <f t="shared" si="14"/>
        <v>BITX45768</v>
      </c>
      <c r="D962" s="71" t="s">
        <v>51</v>
      </c>
      <c r="E962" s="76">
        <v>45768</v>
      </c>
      <c r="F962" s="72">
        <v>2080830638.6199999</v>
      </c>
      <c r="G962" s="73">
        <v>38.85</v>
      </c>
      <c r="H962" s="74">
        <v>53560000</v>
      </c>
      <c r="I962" s="75">
        <v>1.7877000000000001</v>
      </c>
      <c r="J962" s="71" t="s">
        <v>87</v>
      </c>
      <c r="K962" s="71" t="s">
        <v>88</v>
      </c>
    </row>
    <row r="963" spans="3:11" ht="27" thickBot="1">
      <c r="C963" s="77" t="str">
        <f t="shared" si="14"/>
        <v>BITX45768</v>
      </c>
      <c r="D963" s="71" t="s">
        <v>51</v>
      </c>
      <c r="E963" s="76">
        <v>45768</v>
      </c>
      <c r="F963" s="72">
        <v>2080830638.6199999</v>
      </c>
      <c r="G963" s="73">
        <v>38.85</v>
      </c>
      <c r="H963" s="74">
        <v>53560000</v>
      </c>
      <c r="I963" s="75">
        <v>1</v>
      </c>
      <c r="J963" s="71" t="s">
        <v>81</v>
      </c>
      <c r="K963" s="71" t="s">
        <v>89</v>
      </c>
    </row>
    <row r="964" spans="3:11" ht="27" thickBot="1">
      <c r="C964" s="77" t="str">
        <f t="shared" si="14"/>
        <v>ETHU45768</v>
      </c>
      <c r="D964" s="71" t="s">
        <v>52</v>
      </c>
      <c r="E964" s="76">
        <v>45768</v>
      </c>
      <c r="F964" s="72">
        <v>321516111.33999997</v>
      </c>
      <c r="G964" s="73">
        <v>25.22</v>
      </c>
      <c r="H964" s="74">
        <v>12747970</v>
      </c>
      <c r="I964" s="71" t="s">
        <v>83</v>
      </c>
      <c r="J964" s="71" t="s">
        <v>84</v>
      </c>
      <c r="K964" s="71" t="s">
        <v>28</v>
      </c>
    </row>
    <row r="965" spans="3:11" ht="52.5" thickBot="1">
      <c r="C965" s="77" t="str">
        <f t="shared" si="14"/>
        <v>ETHU45768</v>
      </c>
      <c r="D965" s="71" t="s">
        <v>52</v>
      </c>
      <c r="E965" s="76">
        <v>45768</v>
      </c>
      <c r="F965" s="72">
        <v>321516111.33999997</v>
      </c>
      <c r="G965" s="73">
        <v>25.22</v>
      </c>
      <c r="H965" s="74">
        <v>12747970</v>
      </c>
      <c r="I965" s="75">
        <v>0.79620000000000002</v>
      </c>
      <c r="J965" s="71" t="s">
        <v>90</v>
      </c>
      <c r="K965" s="71" t="s">
        <v>91</v>
      </c>
    </row>
    <row r="966" spans="3:11" ht="52.5" thickBot="1">
      <c r="C966" s="77" t="str">
        <f t="shared" si="14"/>
        <v>ETHU45768</v>
      </c>
      <c r="D966" s="71" t="s">
        <v>52</v>
      </c>
      <c r="E966" s="76">
        <v>45768</v>
      </c>
      <c r="F966" s="72">
        <v>321516111.33999997</v>
      </c>
      <c r="G966" s="73">
        <v>25.22</v>
      </c>
      <c r="H966" s="74">
        <v>12747970</v>
      </c>
      <c r="I966" s="75">
        <v>1.2037</v>
      </c>
      <c r="J966" s="71" t="s">
        <v>92</v>
      </c>
      <c r="K966" s="71" t="s">
        <v>93</v>
      </c>
    </row>
    <row r="967" spans="3:11" ht="27" thickBot="1">
      <c r="C967" s="77" t="str">
        <f t="shared" si="14"/>
        <v>ETHU45768</v>
      </c>
      <c r="D967" s="71" t="s">
        <v>52</v>
      </c>
      <c r="E967" s="76">
        <v>45768</v>
      </c>
      <c r="F967" s="72">
        <v>321516111.33999997</v>
      </c>
      <c r="G967" s="73">
        <v>25.22</v>
      </c>
      <c r="H967" s="74">
        <v>12747970</v>
      </c>
      <c r="I967" s="75">
        <v>0.99980000000000002</v>
      </c>
      <c r="J967" s="71" t="s">
        <v>81</v>
      </c>
      <c r="K967" s="71" t="s">
        <v>89</v>
      </c>
    </row>
    <row r="968" spans="3:11" ht="27" thickBot="1">
      <c r="C968" s="77" t="str">
        <f t="shared" si="14"/>
        <v>OOSB45768</v>
      </c>
      <c r="D968" s="71" t="s">
        <v>94</v>
      </c>
      <c r="E968" s="76">
        <v>45768</v>
      </c>
      <c r="F968" s="73">
        <v>1</v>
      </c>
      <c r="G968" s="73">
        <v>1</v>
      </c>
      <c r="H968" s="74">
        <v>100000</v>
      </c>
      <c r="I968" s="71" t="s">
        <v>83</v>
      </c>
      <c r="J968" s="71" t="s">
        <v>84</v>
      </c>
      <c r="K968" s="71" t="s">
        <v>28</v>
      </c>
    </row>
    <row r="969" spans="3:11" ht="52.5" thickBot="1">
      <c r="C969" s="77" t="str">
        <f t="shared" ref="C969:C1032" si="15">D969&amp;E969</f>
        <v>OOSB45768</v>
      </c>
      <c r="D969" s="71" t="s">
        <v>94</v>
      </c>
      <c r="E969" s="76">
        <v>45768</v>
      </c>
      <c r="F969" s="73">
        <v>1</v>
      </c>
      <c r="G969" s="73">
        <v>1</v>
      </c>
      <c r="H969" s="74">
        <v>100000</v>
      </c>
      <c r="I969" s="75">
        <v>0.4168</v>
      </c>
      <c r="J969" s="71" t="s">
        <v>95</v>
      </c>
      <c r="K969" s="71" t="s">
        <v>96</v>
      </c>
    </row>
    <row r="970" spans="3:11" ht="52.5" thickBot="1">
      <c r="C970" s="77" t="str">
        <f t="shared" si="15"/>
        <v>OOSB45768</v>
      </c>
      <c r="D970" s="71" t="s">
        <v>94</v>
      </c>
      <c r="E970" s="76">
        <v>45768</v>
      </c>
      <c r="F970" s="73">
        <v>1</v>
      </c>
      <c r="G970" s="73">
        <v>1</v>
      </c>
      <c r="H970" s="74">
        <v>100000</v>
      </c>
      <c r="I970" s="75">
        <v>0.63780000000000003</v>
      </c>
      <c r="J970" s="71" t="s">
        <v>129</v>
      </c>
      <c r="K970" s="71" t="s">
        <v>130</v>
      </c>
    </row>
    <row r="971" spans="3:11" ht="65.25" thickBot="1">
      <c r="C971" s="77" t="str">
        <f t="shared" si="15"/>
        <v>OOSB45768</v>
      </c>
      <c r="D971" s="71" t="s">
        <v>94</v>
      </c>
      <c r="E971" s="76">
        <v>45768</v>
      </c>
      <c r="F971" s="73">
        <v>1</v>
      </c>
      <c r="G971" s="73">
        <v>1</v>
      </c>
      <c r="H971" s="74">
        <v>100000</v>
      </c>
      <c r="I971" s="75">
        <v>0.93720000000000003</v>
      </c>
      <c r="J971" s="71" t="s">
        <v>97</v>
      </c>
      <c r="K971" s="71" t="s">
        <v>98</v>
      </c>
    </row>
    <row r="972" spans="3:11" ht="27" thickBot="1">
      <c r="C972" s="77" t="str">
        <f t="shared" si="15"/>
        <v>OOSB45768</v>
      </c>
      <c r="D972" s="71" t="s">
        <v>94</v>
      </c>
      <c r="E972" s="76">
        <v>45768</v>
      </c>
      <c r="F972" s="73">
        <v>1</v>
      </c>
      <c r="G972" s="73">
        <v>1</v>
      </c>
      <c r="H972" s="74">
        <v>100000</v>
      </c>
      <c r="I972" s="75">
        <v>0.99990000000000001</v>
      </c>
      <c r="J972" s="71" t="s">
        <v>81</v>
      </c>
      <c r="K972" s="71" t="s">
        <v>89</v>
      </c>
    </row>
    <row r="973" spans="3:11" ht="27" thickBot="1">
      <c r="C973" s="77" t="str">
        <f t="shared" si="15"/>
        <v>OOQB45768</v>
      </c>
      <c r="D973" s="71" t="s">
        <v>99</v>
      </c>
      <c r="E973" s="76">
        <v>45768</v>
      </c>
      <c r="F973" s="73">
        <v>1</v>
      </c>
      <c r="G973" s="73">
        <v>1</v>
      </c>
      <c r="H973" s="74">
        <v>100000</v>
      </c>
      <c r="I973" s="71" t="s">
        <v>83</v>
      </c>
      <c r="J973" s="71" t="s">
        <v>84</v>
      </c>
      <c r="K973" s="71" t="s">
        <v>28</v>
      </c>
    </row>
    <row r="974" spans="3:11" ht="52.5" thickBot="1">
      <c r="C974" s="77" t="str">
        <f t="shared" si="15"/>
        <v>OOQB45768</v>
      </c>
      <c r="D974" s="71" t="s">
        <v>99</v>
      </c>
      <c r="E974" s="76">
        <v>45768</v>
      </c>
      <c r="F974" s="73">
        <v>1</v>
      </c>
      <c r="G974" s="73">
        <v>1</v>
      </c>
      <c r="H974" s="74">
        <v>100000</v>
      </c>
      <c r="I974" s="75">
        <v>0.38179999999999997</v>
      </c>
      <c r="J974" s="71" t="s">
        <v>95</v>
      </c>
      <c r="K974" s="71" t="s">
        <v>96</v>
      </c>
    </row>
    <row r="975" spans="3:11" ht="52.5" thickBot="1">
      <c r="C975" s="77" t="str">
        <f t="shared" si="15"/>
        <v>OOQB45768</v>
      </c>
      <c r="D975" s="71" t="s">
        <v>99</v>
      </c>
      <c r="E975" s="76">
        <v>45768</v>
      </c>
      <c r="F975" s="73">
        <v>1</v>
      </c>
      <c r="G975" s="73">
        <v>1</v>
      </c>
      <c r="H975" s="74">
        <v>100000</v>
      </c>
      <c r="I975" s="75">
        <v>0.58550000000000002</v>
      </c>
      <c r="J975" s="71" t="s">
        <v>129</v>
      </c>
      <c r="K975" s="71" t="s">
        <v>130</v>
      </c>
    </row>
    <row r="976" spans="3:11" ht="52.5" thickBot="1">
      <c r="C976" s="77" t="str">
        <f t="shared" si="15"/>
        <v>OOQB45768</v>
      </c>
      <c r="D976" s="71" t="s">
        <v>99</v>
      </c>
      <c r="E976" s="76">
        <v>45768</v>
      </c>
      <c r="F976" s="73">
        <v>1</v>
      </c>
      <c r="G976" s="73">
        <v>1</v>
      </c>
      <c r="H976" s="74">
        <v>100000</v>
      </c>
      <c r="I976" s="75">
        <v>0.88370000000000004</v>
      </c>
      <c r="J976" s="71" t="s">
        <v>100</v>
      </c>
      <c r="K976" s="71" t="s">
        <v>101</v>
      </c>
    </row>
    <row r="977" spans="3:11" ht="27" thickBot="1">
      <c r="C977" s="77" t="str">
        <f t="shared" si="15"/>
        <v>OOQB45768</v>
      </c>
      <c r="D977" s="71" t="s">
        <v>99</v>
      </c>
      <c r="E977" s="76">
        <v>45768</v>
      </c>
      <c r="F977" s="73">
        <v>1</v>
      </c>
      <c r="G977" s="73">
        <v>1</v>
      </c>
      <c r="H977" s="74">
        <v>100000</v>
      </c>
      <c r="I977" s="75">
        <v>0.99990000000000001</v>
      </c>
      <c r="J977" s="71" t="s">
        <v>81</v>
      </c>
      <c r="K977" s="71" t="s">
        <v>89</v>
      </c>
    </row>
    <row r="978" spans="3:11" ht="27" thickBot="1">
      <c r="C978" s="77" t="str">
        <f t="shared" si="15"/>
        <v>SOLT45768</v>
      </c>
      <c r="D978" s="71" t="s">
        <v>71</v>
      </c>
      <c r="E978" s="76">
        <v>45768</v>
      </c>
      <c r="F978" s="72">
        <v>12060142.09</v>
      </c>
      <c r="G978" s="73">
        <v>13.86</v>
      </c>
      <c r="H978" s="74">
        <v>870000</v>
      </c>
      <c r="I978" s="71" t="s">
        <v>83</v>
      </c>
      <c r="J978" s="71" t="s">
        <v>84</v>
      </c>
      <c r="K978" s="71" t="s">
        <v>28</v>
      </c>
    </row>
    <row r="979" spans="3:11" ht="39.75" thickBot="1">
      <c r="C979" s="77" t="str">
        <f t="shared" si="15"/>
        <v>SOLT45768</v>
      </c>
      <c r="D979" s="71" t="s">
        <v>71</v>
      </c>
      <c r="E979" s="76">
        <v>45768</v>
      </c>
      <c r="F979" s="72">
        <v>12060142.09</v>
      </c>
      <c r="G979" s="73">
        <v>13.86</v>
      </c>
      <c r="H979" s="74">
        <v>870000</v>
      </c>
      <c r="I979" s="75">
        <v>0.79079999999999995</v>
      </c>
      <c r="J979" s="71" t="s">
        <v>102</v>
      </c>
      <c r="K979" s="71" t="s">
        <v>103</v>
      </c>
    </row>
    <row r="980" spans="3:11" ht="39.75" thickBot="1">
      <c r="C980" s="77" t="str">
        <f t="shared" si="15"/>
        <v>SOLT45768</v>
      </c>
      <c r="D980" s="71" t="s">
        <v>71</v>
      </c>
      <c r="E980" s="76">
        <v>45768</v>
      </c>
      <c r="F980" s="72">
        <v>12060142.09</v>
      </c>
      <c r="G980" s="73">
        <v>13.86</v>
      </c>
      <c r="H980" s="74">
        <v>870000</v>
      </c>
      <c r="I980" s="75">
        <v>1.2073</v>
      </c>
      <c r="J980" s="71" t="s">
        <v>131</v>
      </c>
      <c r="K980" s="71" t="s">
        <v>132</v>
      </c>
    </row>
    <row r="981" spans="3:11" ht="27" thickBot="1">
      <c r="C981" s="77" t="str">
        <f t="shared" si="15"/>
        <v>SOLT45768</v>
      </c>
      <c r="D981" s="71" t="s">
        <v>71</v>
      </c>
      <c r="E981" s="76">
        <v>45768</v>
      </c>
      <c r="F981" s="72">
        <v>12060142.09</v>
      </c>
      <c r="G981" s="73">
        <v>13.86</v>
      </c>
      <c r="H981" s="74">
        <v>870000</v>
      </c>
      <c r="I981" s="75">
        <v>1</v>
      </c>
      <c r="J981" s="71" t="s">
        <v>81</v>
      </c>
      <c r="K981" s="71" t="s">
        <v>89</v>
      </c>
    </row>
    <row r="982" spans="3:11" ht="27" thickBot="1">
      <c r="C982" s="77" t="str">
        <f t="shared" si="15"/>
        <v>SOLZ45768</v>
      </c>
      <c r="D982" s="71" t="s">
        <v>70</v>
      </c>
      <c r="E982" s="76">
        <v>45768</v>
      </c>
      <c r="F982" s="72">
        <v>5780966.5499999998</v>
      </c>
      <c r="G982" s="73">
        <v>15.62</v>
      </c>
      <c r="H982" s="74">
        <v>370000</v>
      </c>
      <c r="I982" s="71" t="s">
        <v>83</v>
      </c>
      <c r="J982" s="71" t="s">
        <v>84</v>
      </c>
      <c r="K982" s="71" t="s">
        <v>28</v>
      </c>
    </row>
    <row r="983" spans="3:11" ht="39.75" thickBot="1">
      <c r="C983" s="77" t="str">
        <f t="shared" si="15"/>
        <v>SOLZ45768</v>
      </c>
      <c r="D983" s="71" t="s">
        <v>70</v>
      </c>
      <c r="E983" s="76">
        <v>45768</v>
      </c>
      <c r="F983" s="72">
        <v>5780966.5499999998</v>
      </c>
      <c r="G983" s="73">
        <v>15.62</v>
      </c>
      <c r="H983" s="74">
        <v>370000</v>
      </c>
      <c r="I983" s="75">
        <v>0.40179999999999999</v>
      </c>
      <c r="J983" s="71" t="s">
        <v>102</v>
      </c>
      <c r="K983" s="71" t="s">
        <v>103</v>
      </c>
    </row>
    <row r="984" spans="3:11" ht="39.75" thickBot="1">
      <c r="C984" s="77" t="str">
        <f t="shared" si="15"/>
        <v>SOLZ45768</v>
      </c>
      <c r="D984" s="71" t="s">
        <v>70</v>
      </c>
      <c r="E984" s="76">
        <v>45768</v>
      </c>
      <c r="F984" s="72">
        <v>5780966.5499999998</v>
      </c>
      <c r="G984" s="73">
        <v>15.62</v>
      </c>
      <c r="H984" s="74">
        <v>370000</v>
      </c>
      <c r="I984" s="75">
        <v>0.59870000000000001</v>
      </c>
      <c r="J984" s="71" t="s">
        <v>131</v>
      </c>
      <c r="K984" s="71" t="s">
        <v>132</v>
      </c>
    </row>
    <row r="985" spans="3:11" ht="27" thickBot="1">
      <c r="C985" s="77" t="str">
        <f t="shared" si="15"/>
        <v>SOLZ45768</v>
      </c>
      <c r="D985" s="71" t="s">
        <v>70</v>
      </c>
      <c r="E985" s="76">
        <v>45768</v>
      </c>
      <c r="F985" s="72">
        <v>5780966.5499999998</v>
      </c>
      <c r="G985" s="73">
        <v>15.62</v>
      </c>
      <c r="H985" s="74">
        <v>370000</v>
      </c>
      <c r="I985" s="75">
        <v>0.99990000000000001</v>
      </c>
      <c r="J985" s="71" t="s">
        <v>81</v>
      </c>
      <c r="K985" s="71" t="s">
        <v>89</v>
      </c>
    </row>
    <row r="986" spans="3:11" ht="27" thickBot="1">
      <c r="C986" s="77" t="str">
        <f t="shared" si="15"/>
        <v>ZVOL45768</v>
      </c>
      <c r="D986" s="71" t="s">
        <v>104</v>
      </c>
      <c r="E986" s="76">
        <v>45768</v>
      </c>
      <c r="F986" s="72">
        <v>15812503.34</v>
      </c>
      <c r="G986" s="73">
        <v>12.26</v>
      </c>
      <c r="H986" s="74">
        <v>1290000</v>
      </c>
      <c r="I986" s="71" t="s">
        <v>83</v>
      </c>
      <c r="J986" s="71" t="s">
        <v>84</v>
      </c>
      <c r="K986" s="71" t="s">
        <v>28</v>
      </c>
    </row>
    <row r="987" spans="3:11" ht="52.5" thickBot="1">
      <c r="C987" s="77" t="str">
        <f t="shared" si="15"/>
        <v>ZVOL45768</v>
      </c>
      <c r="D987" s="71" t="s">
        <v>104</v>
      </c>
      <c r="E987" s="76">
        <v>45768</v>
      </c>
      <c r="F987" s="72">
        <v>15812503.34</v>
      </c>
      <c r="G987" s="73">
        <v>12.26</v>
      </c>
      <c r="H987" s="74">
        <v>1290000</v>
      </c>
      <c r="I987" s="75">
        <v>-0.29799999999999999</v>
      </c>
      <c r="J987" s="71" t="s">
        <v>107</v>
      </c>
      <c r="K987" s="71" t="s">
        <v>108</v>
      </c>
    </row>
    <row r="988" spans="3:11" ht="52.5" thickBot="1">
      <c r="C988" s="77" t="str">
        <f t="shared" si="15"/>
        <v>ZVOL45768</v>
      </c>
      <c r="D988" s="71" t="s">
        <v>104</v>
      </c>
      <c r="E988" s="76">
        <v>45768</v>
      </c>
      <c r="F988" s="72">
        <v>15812503.34</v>
      </c>
      <c r="G988" s="73">
        <v>12.26</v>
      </c>
      <c r="H988" s="74">
        <v>1290000</v>
      </c>
      <c r="I988" s="75">
        <v>-0.33410000000000001</v>
      </c>
      <c r="J988" s="71" t="s">
        <v>109</v>
      </c>
      <c r="K988" s="71" t="s">
        <v>110</v>
      </c>
    </row>
    <row r="989" spans="3:11" ht="52.5" thickBot="1">
      <c r="C989" s="77" t="str">
        <f t="shared" si="15"/>
        <v>ZVOL45768</v>
      </c>
      <c r="D989" s="71" t="s">
        <v>104</v>
      </c>
      <c r="E989" s="76">
        <v>45768</v>
      </c>
      <c r="F989" s="72">
        <v>15812503.34</v>
      </c>
      <c r="G989" s="73">
        <v>12.26</v>
      </c>
      <c r="H989" s="74">
        <v>1290000</v>
      </c>
      <c r="I989" s="75">
        <v>-0.32790000000000002</v>
      </c>
      <c r="J989" s="71" t="s">
        <v>111</v>
      </c>
      <c r="K989" s="71" t="s">
        <v>112</v>
      </c>
    </row>
    <row r="990" spans="3:11" ht="52.5" thickBot="1">
      <c r="C990" s="77" t="str">
        <f t="shared" si="15"/>
        <v>ZVOL45768</v>
      </c>
      <c r="D990" s="71" t="s">
        <v>104</v>
      </c>
      <c r="E990" s="76">
        <v>45768</v>
      </c>
      <c r="F990" s="72">
        <v>15812503.34</v>
      </c>
      <c r="G990" s="73">
        <v>12.26</v>
      </c>
      <c r="H990" s="74">
        <v>1290000</v>
      </c>
      <c r="I990" s="75">
        <v>-3.9699999999999999E-2</v>
      </c>
      <c r="J990" s="71" t="s">
        <v>133</v>
      </c>
      <c r="K990" s="71" t="s">
        <v>134</v>
      </c>
    </row>
    <row r="991" spans="3:11" ht="27" thickBot="1">
      <c r="C991" s="77" t="str">
        <f t="shared" si="15"/>
        <v>ZVOL45768</v>
      </c>
      <c r="D991" s="71" t="s">
        <v>104</v>
      </c>
      <c r="E991" s="76">
        <v>45768</v>
      </c>
      <c r="F991" s="72">
        <v>15812503.34</v>
      </c>
      <c r="G991" s="73">
        <v>12.26</v>
      </c>
      <c r="H991" s="74">
        <v>1290000</v>
      </c>
      <c r="I991" s="75">
        <v>1</v>
      </c>
      <c r="J991" s="71" t="s">
        <v>81</v>
      </c>
      <c r="K991" s="71" t="s">
        <v>89</v>
      </c>
    </row>
    <row r="992" spans="3:11" ht="27" thickBot="1">
      <c r="C992" s="77" t="str">
        <f t="shared" si="15"/>
        <v>WHTX45768</v>
      </c>
      <c r="D992" s="71" t="s">
        <v>113</v>
      </c>
      <c r="E992" s="76">
        <v>45768</v>
      </c>
      <c r="F992" s="72">
        <v>674473.45</v>
      </c>
      <c r="G992" s="73">
        <v>13.49</v>
      </c>
      <c r="H992" s="74">
        <v>50000</v>
      </c>
      <c r="I992" s="71" t="s">
        <v>83</v>
      </c>
      <c r="J992" s="71" t="s">
        <v>84</v>
      </c>
      <c r="K992" s="71" t="s">
        <v>28</v>
      </c>
    </row>
    <row r="993" spans="3:11" ht="52.5" thickBot="1">
      <c r="C993" s="77" t="str">
        <f t="shared" si="15"/>
        <v>WHTX45768</v>
      </c>
      <c r="D993" s="71" t="s">
        <v>113</v>
      </c>
      <c r="E993" s="76">
        <v>45768</v>
      </c>
      <c r="F993" s="72">
        <v>674473.45</v>
      </c>
      <c r="G993" s="73">
        <v>13.49</v>
      </c>
      <c r="H993" s="74">
        <v>50000</v>
      </c>
      <c r="I993" s="75">
        <v>2.0059999999999998</v>
      </c>
      <c r="J993" s="71" t="s">
        <v>122</v>
      </c>
      <c r="K993" s="71" t="s">
        <v>123</v>
      </c>
    </row>
    <row r="994" spans="3:11" ht="27" thickBot="1">
      <c r="C994" s="77" t="str">
        <f t="shared" si="15"/>
        <v>WHTX45768</v>
      </c>
      <c r="D994" s="71" t="s">
        <v>113</v>
      </c>
      <c r="E994" s="76">
        <v>45768</v>
      </c>
      <c r="F994" s="72">
        <v>674473.45</v>
      </c>
      <c r="G994" s="73">
        <v>13.49</v>
      </c>
      <c r="H994" s="74">
        <v>50000</v>
      </c>
      <c r="I994" s="75">
        <v>1</v>
      </c>
      <c r="J994" s="71" t="s">
        <v>81</v>
      </c>
      <c r="K994" s="71" t="s">
        <v>89</v>
      </c>
    </row>
    <row r="995" spans="3:11" ht="27" thickBot="1">
      <c r="C995" s="77" t="str">
        <f t="shared" si="15"/>
        <v>CORX45768</v>
      </c>
      <c r="D995" s="71" t="s">
        <v>116</v>
      </c>
      <c r="E995" s="76">
        <v>45768</v>
      </c>
      <c r="F995" s="72">
        <v>883478.34</v>
      </c>
      <c r="G995" s="73">
        <v>17.670000000000002</v>
      </c>
      <c r="H995" s="74">
        <v>50000</v>
      </c>
      <c r="I995" s="71" t="s">
        <v>83</v>
      </c>
      <c r="J995" s="71" t="s">
        <v>84</v>
      </c>
      <c r="K995" s="71" t="s">
        <v>28</v>
      </c>
    </row>
    <row r="996" spans="3:11" ht="39.75" thickBot="1">
      <c r="C996" s="77" t="str">
        <f t="shared" si="15"/>
        <v>CORX45768</v>
      </c>
      <c r="D996" s="71" t="s">
        <v>116</v>
      </c>
      <c r="E996" s="76">
        <v>45768</v>
      </c>
      <c r="F996" s="72">
        <v>883478.34</v>
      </c>
      <c r="G996" s="73">
        <v>17.670000000000002</v>
      </c>
      <c r="H996" s="74">
        <v>50000</v>
      </c>
      <c r="I996" s="75">
        <v>1.9965999999999999</v>
      </c>
      <c r="J996" s="71" t="s">
        <v>124</v>
      </c>
      <c r="K996" s="71" t="s">
        <v>125</v>
      </c>
    </row>
    <row r="997" spans="3:11" ht="27" thickBot="1">
      <c r="C997" s="77" t="str">
        <f t="shared" si="15"/>
        <v>CORX45768</v>
      </c>
      <c r="D997" s="71" t="s">
        <v>116</v>
      </c>
      <c r="E997" s="76">
        <v>45768</v>
      </c>
      <c r="F997" s="72">
        <v>883478.34</v>
      </c>
      <c r="G997" s="73">
        <v>17.670000000000002</v>
      </c>
      <c r="H997" s="74">
        <v>50000</v>
      </c>
      <c r="I997" s="75">
        <v>1</v>
      </c>
      <c r="J997" s="71" t="s">
        <v>81</v>
      </c>
      <c r="K997" s="71" t="s">
        <v>89</v>
      </c>
    </row>
    <row r="998" spans="3:11" ht="39.75" thickBot="1">
      <c r="C998" s="77" t="str">
        <f t="shared" si="15"/>
        <v>SVIX45769</v>
      </c>
      <c r="D998" s="71" t="s">
        <v>77</v>
      </c>
      <c r="E998" s="76">
        <v>45769</v>
      </c>
      <c r="F998" s="72">
        <v>665110630.66999996</v>
      </c>
      <c r="G998" s="73">
        <v>11.34</v>
      </c>
      <c r="H998" s="74">
        <v>58630000</v>
      </c>
      <c r="I998" s="71" t="s">
        <v>127</v>
      </c>
      <c r="J998" s="74">
        <v>16900</v>
      </c>
      <c r="K998" s="72">
        <v>861900</v>
      </c>
    </row>
    <row r="999" spans="3:11" ht="52.5" thickBot="1">
      <c r="C999" s="77" t="str">
        <f t="shared" si="15"/>
        <v>SVIX45769</v>
      </c>
      <c r="D999" s="71" t="s">
        <v>77</v>
      </c>
      <c r="E999" s="76">
        <v>45769</v>
      </c>
      <c r="F999" s="72">
        <v>665110630.66999996</v>
      </c>
      <c r="G999" s="73">
        <v>11.34</v>
      </c>
      <c r="H999" s="74">
        <v>58630000</v>
      </c>
      <c r="I999" s="71" t="s">
        <v>79</v>
      </c>
      <c r="J999" s="74">
        <v>-21008</v>
      </c>
      <c r="K999" s="72">
        <v>-556922080</v>
      </c>
    </row>
    <row r="1000" spans="3:11" ht="52.5" thickBot="1">
      <c r="C1000" s="77" t="str">
        <f t="shared" si="15"/>
        <v>SVIX45769</v>
      </c>
      <c r="D1000" s="71" t="s">
        <v>77</v>
      </c>
      <c r="E1000" s="76">
        <v>45769</v>
      </c>
      <c r="F1000" s="72">
        <v>665110630.66999996</v>
      </c>
      <c r="G1000" s="73">
        <v>11.34</v>
      </c>
      <c r="H1000" s="74">
        <v>58630000</v>
      </c>
      <c r="I1000" s="71" t="s">
        <v>128</v>
      </c>
      <c r="J1000" s="74">
        <v>-4202</v>
      </c>
      <c r="K1000" s="72">
        <v>-108201500</v>
      </c>
    </row>
    <row r="1001" spans="3:11" ht="27" thickBot="1">
      <c r="C1001" s="77" t="str">
        <f t="shared" si="15"/>
        <v>SVIX45769</v>
      </c>
      <c r="D1001" s="71" t="s">
        <v>77</v>
      </c>
      <c r="E1001" s="76">
        <v>45769</v>
      </c>
      <c r="F1001" s="72">
        <v>665110630.66999996</v>
      </c>
      <c r="G1001" s="73">
        <v>11.34</v>
      </c>
      <c r="H1001" s="74">
        <v>58630000</v>
      </c>
      <c r="I1001" s="71" t="s">
        <v>81</v>
      </c>
      <c r="J1001" s="74">
        <v>664241881</v>
      </c>
      <c r="K1001" s="72">
        <v>664241880.75999999</v>
      </c>
    </row>
    <row r="1002" spans="3:11" ht="52.5" thickBot="1">
      <c r="C1002" s="77" t="str">
        <f t="shared" si="15"/>
        <v>UVIX45769</v>
      </c>
      <c r="D1002" s="71" t="s">
        <v>82</v>
      </c>
      <c r="E1002" s="76">
        <v>45769</v>
      </c>
      <c r="F1002" s="72">
        <v>113507626.73999999</v>
      </c>
      <c r="G1002" s="73">
        <v>54.64</v>
      </c>
      <c r="H1002" s="74">
        <v>2077473</v>
      </c>
      <c r="I1002" s="71" t="s">
        <v>79</v>
      </c>
      <c r="J1002" s="74">
        <v>7584</v>
      </c>
      <c r="K1002" s="72">
        <v>201051840</v>
      </c>
    </row>
    <row r="1003" spans="3:11" ht="52.5" thickBot="1">
      <c r="C1003" s="77" t="str">
        <f t="shared" si="15"/>
        <v>UVIX45769</v>
      </c>
      <c r="D1003" s="71" t="s">
        <v>82</v>
      </c>
      <c r="E1003" s="76">
        <v>45769</v>
      </c>
      <c r="F1003" s="72">
        <v>113507626.73999999</v>
      </c>
      <c r="G1003" s="73">
        <v>54.64</v>
      </c>
      <c r="H1003" s="74">
        <v>2077473</v>
      </c>
      <c r="I1003" s="71" t="s">
        <v>128</v>
      </c>
      <c r="J1003" s="74">
        <v>1517</v>
      </c>
      <c r="K1003" s="72">
        <v>39062750</v>
      </c>
    </row>
    <row r="1004" spans="3:11" ht="27" thickBot="1">
      <c r="C1004" s="77" t="str">
        <f t="shared" si="15"/>
        <v>UVIX45769</v>
      </c>
      <c r="D1004" s="71" t="s">
        <v>82</v>
      </c>
      <c r="E1004" s="76">
        <v>45769</v>
      </c>
      <c r="F1004" s="72">
        <v>113507626.73999999</v>
      </c>
      <c r="G1004" s="73">
        <v>54.64</v>
      </c>
      <c r="H1004" s="74">
        <v>2077473</v>
      </c>
      <c r="I1004" s="71" t="s">
        <v>81</v>
      </c>
      <c r="J1004" s="74">
        <v>120052785</v>
      </c>
      <c r="K1004" s="72">
        <v>120052784.84</v>
      </c>
    </row>
    <row r="1005" spans="3:11" ht="27" thickBot="1">
      <c r="C1005" s="77" t="str">
        <f t="shared" si="15"/>
        <v>BITX45769</v>
      </c>
      <c r="D1005" s="71" t="s">
        <v>51</v>
      </c>
      <c r="E1005" s="76">
        <v>45769</v>
      </c>
      <c r="F1005" s="72">
        <v>2272605359.8400002</v>
      </c>
      <c r="G1005" s="73">
        <v>42.51</v>
      </c>
      <c r="H1005" s="74">
        <v>53460000</v>
      </c>
      <c r="I1005" s="71" t="s">
        <v>83</v>
      </c>
      <c r="J1005" s="71" t="s">
        <v>84</v>
      </c>
      <c r="K1005" s="71" t="s">
        <v>28</v>
      </c>
    </row>
    <row r="1006" spans="3:11" ht="39.75" thickBot="1">
      <c r="C1006" s="77" t="str">
        <f t="shared" si="15"/>
        <v>BITX45769</v>
      </c>
      <c r="D1006" s="71" t="s">
        <v>51</v>
      </c>
      <c r="E1006" s="76">
        <v>45769</v>
      </c>
      <c r="F1006" s="72">
        <v>2272605359.8400002</v>
      </c>
      <c r="G1006" s="73">
        <v>42.51</v>
      </c>
      <c r="H1006" s="74">
        <v>53460000</v>
      </c>
      <c r="I1006" s="75">
        <v>0.1081</v>
      </c>
      <c r="J1006" s="71" t="s">
        <v>85</v>
      </c>
      <c r="K1006" s="71" t="s">
        <v>86</v>
      </c>
    </row>
    <row r="1007" spans="3:11" ht="52.5" thickBot="1">
      <c r="C1007" s="77" t="str">
        <f t="shared" si="15"/>
        <v>BITX45769</v>
      </c>
      <c r="D1007" s="71" t="s">
        <v>51</v>
      </c>
      <c r="E1007" s="76">
        <v>45769</v>
      </c>
      <c r="F1007" s="72">
        <v>2272605359.8400002</v>
      </c>
      <c r="G1007" s="73">
        <v>42.51</v>
      </c>
      <c r="H1007" s="74">
        <v>53460000</v>
      </c>
      <c r="I1007" s="75">
        <v>1.8917999999999999</v>
      </c>
      <c r="J1007" s="71" t="s">
        <v>87</v>
      </c>
      <c r="K1007" s="71" t="s">
        <v>88</v>
      </c>
    </row>
    <row r="1008" spans="3:11" ht="27" thickBot="1">
      <c r="C1008" s="77" t="str">
        <f t="shared" si="15"/>
        <v>BITX45769</v>
      </c>
      <c r="D1008" s="71" t="s">
        <v>51</v>
      </c>
      <c r="E1008" s="76">
        <v>45769</v>
      </c>
      <c r="F1008" s="72">
        <v>2272605359.8400002</v>
      </c>
      <c r="G1008" s="73">
        <v>42.51</v>
      </c>
      <c r="H1008" s="74">
        <v>53460000</v>
      </c>
      <c r="I1008" s="75">
        <v>0.99990000000000001</v>
      </c>
      <c r="J1008" s="71" t="s">
        <v>81</v>
      </c>
      <c r="K1008" s="71" t="s">
        <v>89</v>
      </c>
    </row>
    <row r="1009" spans="3:11" ht="27" thickBot="1">
      <c r="C1009" s="77" t="str">
        <f t="shared" si="15"/>
        <v>ETHU45769</v>
      </c>
      <c r="D1009" s="71" t="s">
        <v>52</v>
      </c>
      <c r="E1009" s="76">
        <v>45769</v>
      </c>
      <c r="F1009" s="72">
        <v>374351365.69</v>
      </c>
      <c r="G1009" s="73">
        <v>29.37</v>
      </c>
      <c r="H1009" s="74">
        <v>12747970</v>
      </c>
      <c r="I1009" s="71" t="s">
        <v>83</v>
      </c>
      <c r="J1009" s="71" t="s">
        <v>84</v>
      </c>
      <c r="K1009" s="71" t="s">
        <v>28</v>
      </c>
    </row>
    <row r="1010" spans="3:11" ht="52.5" thickBot="1">
      <c r="C1010" s="77" t="str">
        <f t="shared" si="15"/>
        <v>ETHU45769</v>
      </c>
      <c r="D1010" s="71" t="s">
        <v>52</v>
      </c>
      <c r="E1010" s="76">
        <v>45769</v>
      </c>
      <c r="F1010" s="72">
        <v>374351365.69</v>
      </c>
      <c r="G1010" s="73">
        <v>29.37</v>
      </c>
      <c r="H1010" s="74">
        <v>12747970</v>
      </c>
      <c r="I1010" s="75">
        <v>0.40050000000000002</v>
      </c>
      <c r="J1010" s="71" t="s">
        <v>90</v>
      </c>
      <c r="K1010" s="71" t="s">
        <v>91</v>
      </c>
    </row>
    <row r="1011" spans="3:11" ht="52.5" thickBot="1">
      <c r="C1011" s="77" t="str">
        <f t="shared" si="15"/>
        <v>ETHU45769</v>
      </c>
      <c r="D1011" s="71" t="s">
        <v>52</v>
      </c>
      <c r="E1011" s="76">
        <v>45769</v>
      </c>
      <c r="F1011" s="72">
        <v>374351365.69</v>
      </c>
      <c r="G1011" s="73">
        <v>29.37</v>
      </c>
      <c r="H1011" s="74">
        <v>12747970</v>
      </c>
      <c r="I1011" s="75">
        <v>1.5992999999999999</v>
      </c>
      <c r="J1011" s="71" t="s">
        <v>92</v>
      </c>
      <c r="K1011" s="71" t="s">
        <v>93</v>
      </c>
    </row>
    <row r="1012" spans="3:11" ht="27" thickBot="1">
      <c r="C1012" s="77" t="str">
        <f t="shared" si="15"/>
        <v>ETHU45769</v>
      </c>
      <c r="D1012" s="71" t="s">
        <v>52</v>
      </c>
      <c r="E1012" s="76">
        <v>45769</v>
      </c>
      <c r="F1012" s="72">
        <v>374351365.69</v>
      </c>
      <c r="G1012" s="73">
        <v>29.37</v>
      </c>
      <c r="H1012" s="74">
        <v>12747970</v>
      </c>
      <c r="I1012" s="75">
        <v>0.99990000000000001</v>
      </c>
      <c r="J1012" s="71" t="s">
        <v>81</v>
      </c>
      <c r="K1012" s="71" t="s">
        <v>89</v>
      </c>
    </row>
    <row r="1013" spans="3:11" ht="27" thickBot="1">
      <c r="C1013" s="77" t="str">
        <f t="shared" si="15"/>
        <v>OOSB45769</v>
      </c>
      <c r="D1013" s="71" t="s">
        <v>94</v>
      </c>
      <c r="E1013" s="76">
        <v>45769</v>
      </c>
      <c r="F1013" s="73">
        <v>1</v>
      </c>
      <c r="G1013" s="73">
        <v>1</v>
      </c>
      <c r="H1013" s="74">
        <v>100000</v>
      </c>
      <c r="I1013" s="71" t="s">
        <v>83</v>
      </c>
      <c r="J1013" s="71" t="s">
        <v>84</v>
      </c>
      <c r="K1013" s="71" t="s">
        <v>28</v>
      </c>
    </row>
    <row r="1014" spans="3:11" ht="52.5" thickBot="1">
      <c r="C1014" s="77" t="str">
        <f t="shared" si="15"/>
        <v>OOSB45769</v>
      </c>
      <c r="D1014" s="71" t="s">
        <v>94</v>
      </c>
      <c r="E1014" s="76">
        <v>45769</v>
      </c>
      <c r="F1014" s="73">
        <v>1</v>
      </c>
      <c r="G1014" s="73">
        <v>1</v>
      </c>
      <c r="H1014" s="74">
        <v>100000</v>
      </c>
      <c r="I1014" s="75">
        <v>0.2034</v>
      </c>
      <c r="J1014" s="71" t="s">
        <v>95</v>
      </c>
      <c r="K1014" s="71" t="s">
        <v>96</v>
      </c>
    </row>
    <row r="1015" spans="3:11" ht="52.5" thickBot="1">
      <c r="C1015" s="77" t="str">
        <f t="shared" si="15"/>
        <v>OOSB45769</v>
      </c>
      <c r="D1015" s="71" t="s">
        <v>94</v>
      </c>
      <c r="E1015" s="76">
        <v>45769</v>
      </c>
      <c r="F1015" s="73">
        <v>1</v>
      </c>
      <c r="G1015" s="73">
        <v>1</v>
      </c>
      <c r="H1015" s="74">
        <v>100000</v>
      </c>
      <c r="I1015" s="75">
        <v>0.82720000000000005</v>
      </c>
      <c r="J1015" s="71" t="s">
        <v>129</v>
      </c>
      <c r="K1015" s="71" t="s">
        <v>130</v>
      </c>
    </row>
    <row r="1016" spans="3:11" ht="65.25" thickBot="1">
      <c r="C1016" s="77" t="str">
        <f t="shared" si="15"/>
        <v>OOSB45769</v>
      </c>
      <c r="D1016" s="71" t="s">
        <v>94</v>
      </c>
      <c r="E1016" s="76">
        <v>45769</v>
      </c>
      <c r="F1016" s="73">
        <v>1</v>
      </c>
      <c r="G1016" s="73">
        <v>1</v>
      </c>
      <c r="H1016" s="74">
        <v>100000</v>
      </c>
      <c r="I1016" s="75">
        <v>0.89529999999999998</v>
      </c>
      <c r="J1016" s="71" t="s">
        <v>97</v>
      </c>
      <c r="K1016" s="71" t="s">
        <v>98</v>
      </c>
    </row>
    <row r="1017" spans="3:11" ht="27" thickBot="1">
      <c r="C1017" s="77" t="str">
        <f t="shared" si="15"/>
        <v>OOSB45769</v>
      </c>
      <c r="D1017" s="71" t="s">
        <v>94</v>
      </c>
      <c r="E1017" s="76">
        <v>45769</v>
      </c>
      <c r="F1017" s="73">
        <v>1</v>
      </c>
      <c r="G1017" s="73">
        <v>1</v>
      </c>
      <c r="H1017" s="74">
        <v>100000</v>
      </c>
      <c r="I1017" s="75">
        <v>0.99990000000000001</v>
      </c>
      <c r="J1017" s="71" t="s">
        <v>81</v>
      </c>
      <c r="K1017" s="71" t="s">
        <v>89</v>
      </c>
    </row>
    <row r="1018" spans="3:11" ht="27" thickBot="1">
      <c r="C1018" s="77" t="str">
        <f t="shared" si="15"/>
        <v>OOQB45769</v>
      </c>
      <c r="D1018" s="71" t="s">
        <v>99</v>
      </c>
      <c r="E1018" s="76">
        <v>45769</v>
      </c>
      <c r="F1018" s="73">
        <v>1</v>
      </c>
      <c r="G1018" s="73">
        <v>1</v>
      </c>
      <c r="H1018" s="74">
        <v>100000</v>
      </c>
      <c r="I1018" s="71" t="s">
        <v>83</v>
      </c>
      <c r="J1018" s="71" t="s">
        <v>84</v>
      </c>
      <c r="K1018" s="71" t="s">
        <v>28</v>
      </c>
    </row>
    <row r="1019" spans="3:11" ht="52.5" thickBot="1">
      <c r="C1019" s="77" t="str">
        <f t="shared" si="15"/>
        <v>OOQB45769</v>
      </c>
      <c r="D1019" s="71" t="s">
        <v>99</v>
      </c>
      <c r="E1019" s="76">
        <v>45769</v>
      </c>
      <c r="F1019" s="73">
        <v>1</v>
      </c>
      <c r="G1019" s="73">
        <v>1</v>
      </c>
      <c r="H1019" s="74">
        <v>100000</v>
      </c>
      <c r="I1019" s="75">
        <v>0.18709999999999999</v>
      </c>
      <c r="J1019" s="71" t="s">
        <v>95</v>
      </c>
      <c r="K1019" s="71" t="s">
        <v>96</v>
      </c>
    </row>
    <row r="1020" spans="3:11" ht="52.5" thickBot="1">
      <c r="C1020" s="77" t="str">
        <f t="shared" si="15"/>
        <v>OOQB45769</v>
      </c>
      <c r="D1020" s="71" t="s">
        <v>99</v>
      </c>
      <c r="E1020" s="76">
        <v>45769</v>
      </c>
      <c r="F1020" s="73">
        <v>1</v>
      </c>
      <c r="G1020" s="73">
        <v>1</v>
      </c>
      <c r="H1020" s="74">
        <v>100000</v>
      </c>
      <c r="I1020" s="75">
        <v>0.75419999999999998</v>
      </c>
      <c r="J1020" s="71" t="s">
        <v>129</v>
      </c>
      <c r="K1020" s="71" t="s">
        <v>130</v>
      </c>
    </row>
    <row r="1021" spans="3:11" ht="52.5" thickBot="1">
      <c r="C1021" s="77" t="str">
        <f t="shared" si="15"/>
        <v>OOQB45769</v>
      </c>
      <c r="D1021" s="71" t="s">
        <v>99</v>
      </c>
      <c r="E1021" s="76">
        <v>45769</v>
      </c>
      <c r="F1021" s="73">
        <v>1</v>
      </c>
      <c r="G1021" s="73">
        <v>1</v>
      </c>
      <c r="H1021" s="74">
        <v>100000</v>
      </c>
      <c r="I1021" s="75">
        <v>0.84860000000000002</v>
      </c>
      <c r="J1021" s="71" t="s">
        <v>100</v>
      </c>
      <c r="K1021" s="71" t="s">
        <v>101</v>
      </c>
    </row>
    <row r="1022" spans="3:11" ht="27" thickBot="1">
      <c r="C1022" s="77" t="str">
        <f t="shared" si="15"/>
        <v>OOQB45769</v>
      </c>
      <c r="D1022" s="71" t="s">
        <v>99</v>
      </c>
      <c r="E1022" s="76">
        <v>45769</v>
      </c>
      <c r="F1022" s="73">
        <v>1</v>
      </c>
      <c r="G1022" s="73">
        <v>1</v>
      </c>
      <c r="H1022" s="74">
        <v>100000</v>
      </c>
      <c r="I1022" s="75">
        <v>0.99990000000000001</v>
      </c>
      <c r="J1022" s="71" t="s">
        <v>81</v>
      </c>
      <c r="K1022" s="71" t="s">
        <v>89</v>
      </c>
    </row>
    <row r="1023" spans="3:11" ht="27" thickBot="1">
      <c r="C1023" s="77" t="str">
        <f t="shared" si="15"/>
        <v>SOLT45769</v>
      </c>
      <c r="D1023" s="71" t="s">
        <v>71</v>
      </c>
      <c r="E1023" s="76">
        <v>45769</v>
      </c>
      <c r="F1023" s="72">
        <v>14001984.619999999</v>
      </c>
      <c r="G1023" s="73">
        <v>15.39</v>
      </c>
      <c r="H1023" s="74">
        <v>910000</v>
      </c>
      <c r="I1023" s="71" t="s">
        <v>83</v>
      </c>
      <c r="J1023" s="71" t="s">
        <v>84</v>
      </c>
      <c r="K1023" s="71" t="s">
        <v>28</v>
      </c>
    </row>
    <row r="1024" spans="3:11" ht="39.75" thickBot="1">
      <c r="C1024" s="77" t="str">
        <f t="shared" si="15"/>
        <v>SOLT45769</v>
      </c>
      <c r="D1024" s="71" t="s">
        <v>71</v>
      </c>
      <c r="E1024" s="76">
        <v>45769</v>
      </c>
      <c r="F1024" s="72">
        <v>14001984.619999999</v>
      </c>
      <c r="G1024" s="73">
        <v>15.39</v>
      </c>
      <c r="H1024" s="74">
        <v>910000</v>
      </c>
      <c r="I1024" s="75">
        <v>0.40620000000000001</v>
      </c>
      <c r="J1024" s="71" t="s">
        <v>102</v>
      </c>
      <c r="K1024" s="71" t="s">
        <v>103</v>
      </c>
    </row>
    <row r="1025" spans="3:11" ht="39.75" thickBot="1">
      <c r="C1025" s="77" t="str">
        <f t="shared" si="15"/>
        <v>SOLT45769</v>
      </c>
      <c r="D1025" s="71" t="s">
        <v>71</v>
      </c>
      <c r="E1025" s="76">
        <v>45769</v>
      </c>
      <c r="F1025" s="72">
        <v>14001984.619999999</v>
      </c>
      <c r="G1025" s="73">
        <v>15.39</v>
      </c>
      <c r="H1025" s="74">
        <v>910000</v>
      </c>
      <c r="I1025" s="75">
        <v>1.5939000000000001</v>
      </c>
      <c r="J1025" s="71" t="s">
        <v>131</v>
      </c>
      <c r="K1025" s="71" t="s">
        <v>132</v>
      </c>
    </row>
    <row r="1026" spans="3:11" ht="27" thickBot="1">
      <c r="C1026" s="77" t="str">
        <f t="shared" si="15"/>
        <v>SOLT45769</v>
      </c>
      <c r="D1026" s="71" t="s">
        <v>71</v>
      </c>
      <c r="E1026" s="76">
        <v>45769</v>
      </c>
      <c r="F1026" s="72">
        <v>14001984.619999999</v>
      </c>
      <c r="G1026" s="73">
        <v>15.39</v>
      </c>
      <c r="H1026" s="74">
        <v>910000</v>
      </c>
      <c r="I1026" s="75">
        <v>0.99980000000000002</v>
      </c>
      <c r="J1026" s="71" t="s">
        <v>81</v>
      </c>
      <c r="K1026" s="71" t="s">
        <v>89</v>
      </c>
    </row>
    <row r="1027" spans="3:11" ht="27" thickBot="1">
      <c r="C1027" s="77" t="str">
        <f t="shared" si="15"/>
        <v>SOLZ45769</v>
      </c>
      <c r="D1027" s="71" t="s">
        <v>70</v>
      </c>
      <c r="E1027" s="76">
        <v>45769</v>
      </c>
      <c r="F1027" s="72">
        <v>6098643.8300000001</v>
      </c>
      <c r="G1027" s="73">
        <v>16.48</v>
      </c>
      <c r="H1027" s="74">
        <v>370000</v>
      </c>
      <c r="I1027" s="71" t="s">
        <v>83</v>
      </c>
      <c r="J1027" s="71" t="s">
        <v>84</v>
      </c>
      <c r="K1027" s="71" t="s">
        <v>28</v>
      </c>
    </row>
    <row r="1028" spans="3:11" ht="39.75" thickBot="1">
      <c r="C1028" s="77" t="str">
        <f t="shared" si="15"/>
        <v>SOLZ45769</v>
      </c>
      <c r="D1028" s="71" t="s">
        <v>70</v>
      </c>
      <c r="E1028" s="76">
        <v>45769</v>
      </c>
      <c r="F1028" s="72">
        <v>6098643.8300000001</v>
      </c>
      <c r="G1028" s="73">
        <v>16.48</v>
      </c>
      <c r="H1028" s="74">
        <v>370000</v>
      </c>
      <c r="I1028" s="75">
        <v>0.20069999999999999</v>
      </c>
      <c r="J1028" s="71" t="s">
        <v>102</v>
      </c>
      <c r="K1028" s="71" t="s">
        <v>103</v>
      </c>
    </row>
    <row r="1029" spans="3:11" ht="39.75" thickBot="1">
      <c r="C1029" s="77" t="str">
        <f t="shared" si="15"/>
        <v>SOLZ45769</v>
      </c>
      <c r="D1029" s="71" t="s">
        <v>70</v>
      </c>
      <c r="E1029" s="76">
        <v>45769</v>
      </c>
      <c r="F1029" s="72">
        <v>6098643.8300000001</v>
      </c>
      <c r="G1029" s="73">
        <v>16.48</v>
      </c>
      <c r="H1029" s="74">
        <v>370000</v>
      </c>
      <c r="I1029" s="75">
        <v>0.80249999999999999</v>
      </c>
      <c r="J1029" s="71" t="s">
        <v>131</v>
      </c>
      <c r="K1029" s="71" t="s">
        <v>132</v>
      </c>
    </row>
    <row r="1030" spans="3:11" ht="27" thickBot="1">
      <c r="C1030" s="77" t="str">
        <f t="shared" si="15"/>
        <v>SOLZ45769</v>
      </c>
      <c r="D1030" s="71" t="s">
        <v>70</v>
      </c>
      <c r="E1030" s="76">
        <v>45769</v>
      </c>
      <c r="F1030" s="72">
        <v>6098643.8300000001</v>
      </c>
      <c r="G1030" s="73">
        <v>16.48</v>
      </c>
      <c r="H1030" s="74">
        <v>370000</v>
      </c>
      <c r="I1030" s="75">
        <v>0.99990000000000001</v>
      </c>
      <c r="J1030" s="71" t="s">
        <v>81</v>
      </c>
      <c r="K1030" s="71" t="s">
        <v>89</v>
      </c>
    </row>
    <row r="1031" spans="3:11" ht="27" thickBot="1">
      <c r="C1031" s="77" t="str">
        <f t="shared" si="15"/>
        <v>ZVOL45769</v>
      </c>
      <c r="D1031" s="71" t="s">
        <v>104</v>
      </c>
      <c r="E1031" s="76">
        <v>45769</v>
      </c>
      <c r="F1031" s="72">
        <v>16316292.859999999</v>
      </c>
      <c r="G1031" s="73">
        <v>12.65</v>
      </c>
      <c r="H1031" s="74">
        <v>1290000</v>
      </c>
      <c r="I1031" s="71" t="s">
        <v>83</v>
      </c>
      <c r="J1031" s="71" t="s">
        <v>84</v>
      </c>
      <c r="K1031" s="71" t="s">
        <v>28</v>
      </c>
    </row>
    <row r="1032" spans="3:11" ht="52.5" thickBot="1">
      <c r="C1032" s="77" t="str">
        <f t="shared" si="15"/>
        <v>ZVOL45769</v>
      </c>
      <c r="D1032" s="71" t="s">
        <v>104</v>
      </c>
      <c r="E1032" s="76">
        <v>45769</v>
      </c>
      <c r="F1032" s="72">
        <v>16316292.859999999</v>
      </c>
      <c r="G1032" s="73">
        <v>12.65</v>
      </c>
      <c r="H1032" s="74">
        <v>1290000</v>
      </c>
      <c r="I1032" s="75">
        <v>-0.28360000000000002</v>
      </c>
      <c r="J1032" s="71" t="s">
        <v>107</v>
      </c>
      <c r="K1032" s="71" t="s">
        <v>108</v>
      </c>
    </row>
    <row r="1033" spans="3:11" ht="52.5" thickBot="1">
      <c r="C1033" s="77" t="str">
        <f t="shared" ref="C1033:C1082" si="16">D1033&amp;E1033</f>
        <v>ZVOL45769</v>
      </c>
      <c r="D1033" s="71" t="s">
        <v>104</v>
      </c>
      <c r="E1033" s="76">
        <v>45769</v>
      </c>
      <c r="F1033" s="72">
        <v>16316292.859999999</v>
      </c>
      <c r="G1033" s="73">
        <v>12.65</v>
      </c>
      <c r="H1033" s="74">
        <v>1290000</v>
      </c>
      <c r="I1033" s="75">
        <v>-0.3342</v>
      </c>
      <c r="J1033" s="71" t="s">
        <v>109</v>
      </c>
      <c r="K1033" s="71" t="s">
        <v>110</v>
      </c>
    </row>
    <row r="1034" spans="3:11" ht="52.5" thickBot="1">
      <c r="C1034" s="77" t="str">
        <f t="shared" si="16"/>
        <v>ZVOL45769</v>
      </c>
      <c r="D1034" s="71" t="s">
        <v>104</v>
      </c>
      <c r="E1034" s="76">
        <v>45769</v>
      </c>
      <c r="F1034" s="72">
        <v>16316292.859999999</v>
      </c>
      <c r="G1034" s="73">
        <v>12.65</v>
      </c>
      <c r="H1034" s="74">
        <v>1290000</v>
      </c>
      <c r="I1034" s="75">
        <v>-0.32850000000000001</v>
      </c>
      <c r="J1034" s="71" t="s">
        <v>111</v>
      </c>
      <c r="K1034" s="71" t="s">
        <v>112</v>
      </c>
    </row>
    <row r="1035" spans="3:11" ht="52.5" thickBot="1">
      <c r="C1035" s="77" t="str">
        <f t="shared" si="16"/>
        <v>ZVOL45769</v>
      </c>
      <c r="D1035" s="71" t="s">
        <v>104</v>
      </c>
      <c r="E1035" s="76">
        <v>45769</v>
      </c>
      <c r="F1035" s="72">
        <v>16316292.859999999</v>
      </c>
      <c r="G1035" s="73">
        <v>12.65</v>
      </c>
      <c r="H1035" s="74">
        <v>1290000</v>
      </c>
      <c r="I1035" s="75">
        <v>-5.4600000000000003E-2</v>
      </c>
      <c r="J1035" s="71" t="s">
        <v>133</v>
      </c>
      <c r="K1035" s="71" t="s">
        <v>134</v>
      </c>
    </row>
    <row r="1036" spans="3:11" ht="27" thickBot="1">
      <c r="C1036" s="77" t="str">
        <f t="shared" si="16"/>
        <v>ZVOL45769</v>
      </c>
      <c r="D1036" s="71" t="s">
        <v>104</v>
      </c>
      <c r="E1036" s="76">
        <v>45769</v>
      </c>
      <c r="F1036" s="72">
        <v>16316292.859999999</v>
      </c>
      <c r="G1036" s="73">
        <v>12.65</v>
      </c>
      <c r="H1036" s="74">
        <v>1290000</v>
      </c>
      <c r="I1036" s="75">
        <v>1</v>
      </c>
      <c r="J1036" s="71" t="s">
        <v>81</v>
      </c>
      <c r="K1036" s="71" t="s">
        <v>89</v>
      </c>
    </row>
    <row r="1037" spans="3:11" ht="27" thickBot="1">
      <c r="C1037" s="77" t="str">
        <f t="shared" si="16"/>
        <v>WHTX45769</v>
      </c>
      <c r="D1037" s="71" t="s">
        <v>113</v>
      </c>
      <c r="E1037" s="76">
        <v>45769</v>
      </c>
      <c r="F1037" s="72">
        <v>669594.42000000004</v>
      </c>
      <c r="G1037" s="73">
        <v>13.39</v>
      </c>
      <c r="H1037" s="74">
        <v>50000</v>
      </c>
      <c r="I1037" s="71" t="s">
        <v>83</v>
      </c>
      <c r="J1037" s="71" t="s">
        <v>84</v>
      </c>
      <c r="K1037" s="71" t="s">
        <v>28</v>
      </c>
    </row>
    <row r="1038" spans="3:11" ht="52.5" thickBot="1">
      <c r="C1038" s="77" t="str">
        <f t="shared" si="16"/>
        <v>WHTX45769</v>
      </c>
      <c r="D1038" s="71" t="s">
        <v>113</v>
      </c>
      <c r="E1038" s="76">
        <v>45769</v>
      </c>
      <c r="F1038" s="72">
        <v>669594.42000000004</v>
      </c>
      <c r="G1038" s="73">
        <v>13.39</v>
      </c>
      <c r="H1038" s="74">
        <v>50000</v>
      </c>
      <c r="I1038" s="75">
        <v>2.0133000000000001</v>
      </c>
      <c r="J1038" s="71" t="s">
        <v>122</v>
      </c>
      <c r="K1038" s="71" t="s">
        <v>123</v>
      </c>
    </row>
    <row r="1039" spans="3:11" ht="27" thickBot="1">
      <c r="C1039" s="77" t="str">
        <f t="shared" si="16"/>
        <v>WHTX45769</v>
      </c>
      <c r="D1039" s="71" t="s">
        <v>113</v>
      </c>
      <c r="E1039" s="76">
        <v>45769</v>
      </c>
      <c r="F1039" s="72">
        <v>669594.42000000004</v>
      </c>
      <c r="G1039" s="73">
        <v>13.39</v>
      </c>
      <c r="H1039" s="74">
        <v>50000</v>
      </c>
      <c r="I1039" s="75">
        <v>1</v>
      </c>
      <c r="J1039" s="71" t="s">
        <v>81</v>
      </c>
      <c r="K1039" s="71" t="s">
        <v>89</v>
      </c>
    </row>
    <row r="1040" spans="3:11" ht="27" thickBot="1">
      <c r="C1040" s="77" t="str">
        <f t="shared" si="16"/>
        <v>CORX45769</v>
      </c>
      <c r="D1040" s="71" t="s">
        <v>116</v>
      </c>
      <c r="E1040" s="76">
        <v>45769</v>
      </c>
      <c r="F1040" s="72">
        <v>859222.34</v>
      </c>
      <c r="G1040" s="73">
        <v>17.18</v>
      </c>
      <c r="H1040" s="74">
        <v>50000</v>
      </c>
      <c r="I1040" s="71" t="s">
        <v>83</v>
      </c>
      <c r="J1040" s="71" t="s">
        <v>84</v>
      </c>
      <c r="K1040" s="71" t="s">
        <v>28</v>
      </c>
    </row>
    <row r="1041" spans="3:11" ht="39.75" thickBot="1">
      <c r="C1041" s="77" t="str">
        <f t="shared" si="16"/>
        <v>CORX45769</v>
      </c>
      <c r="D1041" s="71" t="s">
        <v>116</v>
      </c>
      <c r="E1041" s="76">
        <v>45769</v>
      </c>
      <c r="F1041" s="72">
        <v>859222.34</v>
      </c>
      <c r="G1041" s="73">
        <v>17.18</v>
      </c>
      <c r="H1041" s="74">
        <v>50000</v>
      </c>
      <c r="I1041" s="75">
        <v>1.9965999999999999</v>
      </c>
      <c r="J1041" s="71" t="s">
        <v>124</v>
      </c>
      <c r="K1041" s="71" t="s">
        <v>125</v>
      </c>
    </row>
    <row r="1042" spans="3:11" ht="27" thickBot="1">
      <c r="C1042" s="77" t="str">
        <f t="shared" si="16"/>
        <v>CORX45769</v>
      </c>
      <c r="D1042" s="71" t="s">
        <v>116</v>
      </c>
      <c r="E1042" s="76">
        <v>45769</v>
      </c>
      <c r="F1042" s="72">
        <v>859222.34</v>
      </c>
      <c r="G1042" s="73">
        <v>17.18</v>
      </c>
      <c r="H1042" s="74">
        <v>50000</v>
      </c>
      <c r="I1042" s="75">
        <v>1</v>
      </c>
      <c r="J1042" s="71" t="s">
        <v>81</v>
      </c>
      <c r="K1042" s="71" t="s">
        <v>89</v>
      </c>
    </row>
    <row r="1043" spans="3:11" ht="39.75" thickBot="1">
      <c r="C1043" s="77" t="str">
        <f t="shared" si="16"/>
        <v>SVIX45770</v>
      </c>
      <c r="D1043" s="71" t="s">
        <v>77</v>
      </c>
      <c r="E1043" s="76">
        <v>45770</v>
      </c>
      <c r="F1043" s="72">
        <v>689795716.79999995</v>
      </c>
      <c r="G1043" s="73">
        <v>11.77</v>
      </c>
      <c r="H1043" s="74">
        <v>58630000</v>
      </c>
      <c r="I1043" s="71" t="s">
        <v>127</v>
      </c>
      <c r="J1043" s="74">
        <v>20400</v>
      </c>
      <c r="K1043" s="72">
        <v>816000</v>
      </c>
    </row>
    <row r="1044" spans="3:11" ht="52.5" thickBot="1">
      <c r="C1044" s="77" t="str">
        <f t="shared" si="16"/>
        <v>SVIX45770</v>
      </c>
      <c r="D1044" s="71" t="s">
        <v>77</v>
      </c>
      <c r="E1044" s="76">
        <v>45770</v>
      </c>
      <c r="F1044" s="72">
        <v>689795716.79999995</v>
      </c>
      <c r="G1044" s="73">
        <v>11.77</v>
      </c>
      <c r="H1044" s="74">
        <v>58630000</v>
      </c>
      <c r="I1044" s="71" t="s">
        <v>79</v>
      </c>
      <c r="J1044" s="74">
        <v>-21184</v>
      </c>
      <c r="K1044" s="72">
        <v>-539980160</v>
      </c>
    </row>
    <row r="1045" spans="3:11" ht="52.5" thickBot="1">
      <c r="C1045" s="77" t="str">
        <f t="shared" si="16"/>
        <v>SVIX45770</v>
      </c>
      <c r="D1045" s="71" t="s">
        <v>77</v>
      </c>
      <c r="E1045" s="76">
        <v>45770</v>
      </c>
      <c r="F1045" s="72">
        <v>689795716.79999995</v>
      </c>
      <c r="G1045" s="73">
        <v>11.77</v>
      </c>
      <c r="H1045" s="74">
        <v>58630000</v>
      </c>
      <c r="I1045" s="71" t="s">
        <v>128</v>
      </c>
      <c r="J1045" s="74">
        <v>-5575</v>
      </c>
      <c r="K1045" s="72">
        <v>-138984750</v>
      </c>
    </row>
    <row r="1046" spans="3:11" ht="27" thickBot="1">
      <c r="C1046" s="77" t="str">
        <f t="shared" si="16"/>
        <v>SVIX45770</v>
      </c>
      <c r="D1046" s="71" t="s">
        <v>77</v>
      </c>
      <c r="E1046" s="76">
        <v>45770</v>
      </c>
      <c r="F1046" s="72">
        <v>689795716.79999995</v>
      </c>
      <c r="G1046" s="73">
        <v>11.77</v>
      </c>
      <c r="H1046" s="74">
        <v>58630000</v>
      </c>
      <c r="I1046" s="71" t="s">
        <v>81</v>
      </c>
      <c r="J1046" s="74">
        <v>678078880</v>
      </c>
      <c r="K1046" s="72">
        <v>678078879.57000005</v>
      </c>
    </row>
    <row r="1047" spans="3:11" ht="52.5" thickBot="1">
      <c r="C1047" s="77" t="str">
        <f t="shared" si="16"/>
        <v>UVIX45770</v>
      </c>
      <c r="D1047" s="71" t="s">
        <v>82</v>
      </c>
      <c r="E1047" s="76">
        <v>45770</v>
      </c>
      <c r="F1047" s="72">
        <v>111082911.09</v>
      </c>
      <c r="G1047" s="73">
        <v>50.55</v>
      </c>
      <c r="H1047" s="74">
        <v>2197473</v>
      </c>
      <c r="I1047" s="71" t="s">
        <v>79</v>
      </c>
      <c r="J1047" s="74">
        <v>7972</v>
      </c>
      <c r="K1047" s="72">
        <v>203206280</v>
      </c>
    </row>
    <row r="1048" spans="3:11" ht="52.5" thickBot="1">
      <c r="C1048" s="77" t="str">
        <f t="shared" si="16"/>
        <v>UVIX45770</v>
      </c>
      <c r="D1048" s="71" t="s">
        <v>82</v>
      </c>
      <c r="E1048" s="76">
        <v>45770</v>
      </c>
      <c r="F1048" s="72">
        <v>111082911.09</v>
      </c>
      <c r="G1048" s="73">
        <v>50.55</v>
      </c>
      <c r="H1048" s="74">
        <v>2197473</v>
      </c>
      <c r="I1048" s="71" t="s">
        <v>128</v>
      </c>
      <c r="J1048" s="74">
        <v>2098</v>
      </c>
      <c r="K1048" s="72">
        <v>52303140</v>
      </c>
    </row>
    <row r="1049" spans="3:11" ht="27" thickBot="1">
      <c r="C1049" s="77" t="str">
        <f t="shared" si="16"/>
        <v>UVIX45770</v>
      </c>
      <c r="D1049" s="71" t="s">
        <v>82</v>
      </c>
      <c r="E1049" s="76">
        <v>45770</v>
      </c>
      <c r="F1049" s="72">
        <v>111082911.09</v>
      </c>
      <c r="G1049" s="73">
        <v>50.55</v>
      </c>
      <c r="H1049" s="74">
        <v>2197473</v>
      </c>
      <c r="I1049" s="71" t="s">
        <v>81</v>
      </c>
      <c r="J1049" s="74">
        <v>127728994</v>
      </c>
      <c r="K1049" s="72">
        <v>127728994.02</v>
      </c>
    </row>
    <row r="1050" spans="3:11" ht="27" thickBot="1">
      <c r="C1050" s="77" t="str">
        <f t="shared" si="16"/>
        <v>BITX45770</v>
      </c>
      <c r="D1050" s="71" t="s">
        <v>51</v>
      </c>
      <c r="E1050" s="76">
        <v>45770</v>
      </c>
      <c r="F1050" s="72">
        <v>2394501803.5900002</v>
      </c>
      <c r="G1050" s="73">
        <v>44.32</v>
      </c>
      <c r="H1050" s="74">
        <v>54030000</v>
      </c>
      <c r="I1050" s="71" t="s">
        <v>83</v>
      </c>
      <c r="J1050" s="71" t="s">
        <v>84</v>
      </c>
      <c r="K1050" s="71" t="s">
        <v>28</v>
      </c>
    </row>
    <row r="1051" spans="3:11" ht="52.5" thickBot="1">
      <c r="C1051" s="77" t="str">
        <f t="shared" si="16"/>
        <v>BITX45770</v>
      </c>
      <c r="D1051" s="71" t="s">
        <v>51</v>
      </c>
      <c r="E1051" s="76">
        <v>45770</v>
      </c>
      <c r="F1051" s="72">
        <v>2394501803.5900002</v>
      </c>
      <c r="G1051" s="73">
        <v>44.32</v>
      </c>
      <c r="H1051" s="74">
        <v>54030000</v>
      </c>
      <c r="I1051" s="75">
        <v>1.9999</v>
      </c>
      <c r="J1051" s="71" t="s">
        <v>87</v>
      </c>
      <c r="K1051" s="71" t="s">
        <v>88</v>
      </c>
    </row>
    <row r="1052" spans="3:11" ht="27" thickBot="1">
      <c r="C1052" s="77" t="str">
        <f t="shared" si="16"/>
        <v>BITX45770</v>
      </c>
      <c r="D1052" s="71" t="s">
        <v>51</v>
      </c>
      <c r="E1052" s="76">
        <v>45770</v>
      </c>
      <c r="F1052" s="72">
        <v>2394501803.5900002</v>
      </c>
      <c r="G1052" s="73">
        <v>44.32</v>
      </c>
      <c r="H1052" s="74">
        <v>54030000</v>
      </c>
      <c r="I1052" s="75">
        <v>0.99990000000000001</v>
      </c>
      <c r="J1052" s="71" t="s">
        <v>81</v>
      </c>
      <c r="K1052" s="71" t="s">
        <v>89</v>
      </c>
    </row>
    <row r="1053" spans="3:11" ht="27" thickBot="1">
      <c r="C1053" s="77" t="str">
        <f t="shared" si="16"/>
        <v>ETHU45770</v>
      </c>
      <c r="D1053" s="71" t="s">
        <v>52</v>
      </c>
      <c r="E1053" s="76">
        <v>45770</v>
      </c>
      <c r="F1053" s="72">
        <v>412905751.60000002</v>
      </c>
      <c r="G1053" s="73">
        <v>32.39</v>
      </c>
      <c r="H1053" s="74">
        <v>12747970</v>
      </c>
      <c r="I1053" s="71" t="s">
        <v>83</v>
      </c>
      <c r="J1053" s="71" t="s">
        <v>84</v>
      </c>
      <c r="K1053" s="71" t="s">
        <v>28</v>
      </c>
    </row>
    <row r="1054" spans="3:11" ht="52.5" thickBot="1">
      <c r="C1054" s="77" t="str">
        <f t="shared" si="16"/>
        <v>ETHU45770</v>
      </c>
      <c r="D1054" s="71" t="s">
        <v>52</v>
      </c>
      <c r="E1054" s="76">
        <v>45770</v>
      </c>
      <c r="F1054" s="72">
        <v>412905751.60000002</v>
      </c>
      <c r="G1054" s="73">
        <v>32.39</v>
      </c>
      <c r="H1054" s="74">
        <v>12747970</v>
      </c>
      <c r="I1054" s="75">
        <v>1.7033</v>
      </c>
      <c r="J1054" s="71" t="s">
        <v>92</v>
      </c>
      <c r="K1054" s="71" t="s">
        <v>93</v>
      </c>
    </row>
    <row r="1055" spans="3:11" ht="52.5" thickBot="1">
      <c r="C1055" s="77" t="str">
        <f t="shared" si="16"/>
        <v>ETHU45770</v>
      </c>
      <c r="D1055" s="71" t="s">
        <v>52</v>
      </c>
      <c r="E1055" s="76">
        <v>45770</v>
      </c>
      <c r="F1055" s="72">
        <v>412905751.60000002</v>
      </c>
      <c r="G1055" s="73">
        <v>32.39</v>
      </c>
      <c r="H1055" s="74">
        <v>12747970</v>
      </c>
      <c r="I1055" s="75">
        <v>0.29659999999999997</v>
      </c>
      <c r="J1055" s="71" t="s">
        <v>135</v>
      </c>
      <c r="K1055" s="71" t="s">
        <v>136</v>
      </c>
    </row>
    <row r="1056" spans="3:11" ht="27" thickBot="1">
      <c r="C1056" s="77" t="str">
        <f t="shared" si="16"/>
        <v>ETHU45770</v>
      </c>
      <c r="D1056" s="71" t="s">
        <v>52</v>
      </c>
      <c r="E1056" s="76">
        <v>45770</v>
      </c>
      <c r="F1056" s="72">
        <v>412905751.60000002</v>
      </c>
      <c r="G1056" s="73">
        <v>32.39</v>
      </c>
      <c r="H1056" s="74">
        <v>12747970</v>
      </c>
      <c r="I1056" s="75">
        <v>0.99980000000000002</v>
      </c>
      <c r="J1056" s="71" t="s">
        <v>81</v>
      </c>
      <c r="K1056" s="71" t="s">
        <v>89</v>
      </c>
    </row>
    <row r="1057" spans="3:11" ht="27" thickBot="1">
      <c r="C1057" s="77" t="str">
        <f t="shared" si="16"/>
        <v>OOSB45770</v>
      </c>
      <c r="D1057" s="71" t="s">
        <v>94</v>
      </c>
      <c r="E1057" s="76">
        <v>45770</v>
      </c>
      <c r="F1057" s="73">
        <v>1</v>
      </c>
      <c r="G1057" s="73">
        <v>1</v>
      </c>
      <c r="H1057" s="74">
        <v>100000</v>
      </c>
      <c r="I1057" s="71" t="s">
        <v>83</v>
      </c>
      <c r="J1057" s="71" t="s">
        <v>84</v>
      </c>
      <c r="K1057" s="71" t="s">
        <v>28</v>
      </c>
    </row>
    <row r="1058" spans="3:11" ht="52.5" thickBot="1">
      <c r="C1058" s="77" t="str">
        <f t="shared" si="16"/>
        <v>OOSB45770</v>
      </c>
      <c r="D1058" s="71" t="s">
        <v>94</v>
      </c>
      <c r="E1058" s="76">
        <v>45770</v>
      </c>
      <c r="F1058" s="73">
        <v>1</v>
      </c>
      <c r="G1058" s="73">
        <v>1</v>
      </c>
      <c r="H1058" s="74">
        <v>100000</v>
      </c>
      <c r="I1058" s="75">
        <v>1.0095000000000001</v>
      </c>
      <c r="J1058" s="71" t="s">
        <v>129</v>
      </c>
      <c r="K1058" s="71" t="s">
        <v>130</v>
      </c>
    </row>
    <row r="1059" spans="3:11" ht="65.25" thickBot="1">
      <c r="C1059" s="77" t="str">
        <f t="shared" si="16"/>
        <v>OOSB45770</v>
      </c>
      <c r="D1059" s="71" t="s">
        <v>94</v>
      </c>
      <c r="E1059" s="76">
        <v>45770</v>
      </c>
      <c r="F1059" s="73">
        <v>1</v>
      </c>
      <c r="G1059" s="73">
        <v>1</v>
      </c>
      <c r="H1059" s="74">
        <v>100000</v>
      </c>
      <c r="I1059" s="75">
        <v>0.87790000000000001</v>
      </c>
      <c r="J1059" s="71" t="s">
        <v>97</v>
      </c>
      <c r="K1059" s="71" t="s">
        <v>98</v>
      </c>
    </row>
    <row r="1060" spans="3:11" ht="27" thickBot="1">
      <c r="C1060" s="77" t="str">
        <f t="shared" si="16"/>
        <v>OOSB45770</v>
      </c>
      <c r="D1060" s="71" t="s">
        <v>94</v>
      </c>
      <c r="E1060" s="76">
        <v>45770</v>
      </c>
      <c r="F1060" s="73">
        <v>1</v>
      </c>
      <c r="G1060" s="73">
        <v>1</v>
      </c>
      <c r="H1060" s="74">
        <v>100000</v>
      </c>
      <c r="I1060" s="75">
        <v>0.99990000000000001</v>
      </c>
      <c r="J1060" s="71" t="s">
        <v>81</v>
      </c>
      <c r="K1060" s="71" t="s">
        <v>89</v>
      </c>
    </row>
    <row r="1061" spans="3:11" ht="27" thickBot="1">
      <c r="C1061" s="77" t="str">
        <f t="shared" si="16"/>
        <v>OOQB45770</v>
      </c>
      <c r="D1061" s="71" t="s">
        <v>99</v>
      </c>
      <c r="E1061" s="76">
        <v>45770</v>
      </c>
      <c r="F1061" s="73">
        <v>1</v>
      </c>
      <c r="G1061" s="73">
        <v>1</v>
      </c>
      <c r="H1061" s="74">
        <v>100000</v>
      </c>
      <c r="I1061" s="71" t="s">
        <v>83</v>
      </c>
      <c r="J1061" s="71" t="s">
        <v>84</v>
      </c>
      <c r="K1061" s="71" t="s">
        <v>28</v>
      </c>
    </row>
    <row r="1062" spans="3:11" ht="52.5" thickBot="1">
      <c r="C1062" s="77" t="str">
        <f t="shared" si="16"/>
        <v>OOQB45770</v>
      </c>
      <c r="D1062" s="71" t="s">
        <v>99</v>
      </c>
      <c r="E1062" s="76">
        <v>45770</v>
      </c>
      <c r="F1062" s="73">
        <v>1</v>
      </c>
      <c r="G1062" s="73">
        <v>1</v>
      </c>
      <c r="H1062" s="74">
        <v>100000</v>
      </c>
      <c r="I1062" s="75">
        <v>0.9264</v>
      </c>
      <c r="J1062" s="71" t="s">
        <v>129</v>
      </c>
      <c r="K1062" s="71" t="s">
        <v>130</v>
      </c>
    </row>
    <row r="1063" spans="3:11" ht="52.5" thickBot="1">
      <c r="C1063" s="77" t="str">
        <f t="shared" si="16"/>
        <v>OOQB45770</v>
      </c>
      <c r="D1063" s="71" t="s">
        <v>99</v>
      </c>
      <c r="E1063" s="76">
        <v>45770</v>
      </c>
      <c r="F1063" s="73">
        <v>1</v>
      </c>
      <c r="G1063" s="73">
        <v>1</v>
      </c>
      <c r="H1063" s="74">
        <v>100000</v>
      </c>
      <c r="I1063" s="75">
        <v>0.83509999999999995</v>
      </c>
      <c r="J1063" s="71" t="s">
        <v>100</v>
      </c>
      <c r="K1063" s="71" t="s">
        <v>101</v>
      </c>
    </row>
    <row r="1064" spans="3:11" ht="27" thickBot="1">
      <c r="C1064" s="77" t="str">
        <f t="shared" si="16"/>
        <v>OOQB45770</v>
      </c>
      <c r="D1064" s="71" t="s">
        <v>99</v>
      </c>
      <c r="E1064" s="76">
        <v>45770</v>
      </c>
      <c r="F1064" s="73">
        <v>1</v>
      </c>
      <c r="G1064" s="73">
        <v>1</v>
      </c>
      <c r="H1064" s="74">
        <v>100000</v>
      </c>
      <c r="I1064" s="75">
        <v>0.99990000000000001</v>
      </c>
      <c r="J1064" s="71" t="s">
        <v>81</v>
      </c>
      <c r="K1064" s="71" t="s">
        <v>89</v>
      </c>
    </row>
    <row r="1065" spans="3:11" ht="27" thickBot="1">
      <c r="C1065" s="77" t="str">
        <f t="shared" si="16"/>
        <v>SOLT45770</v>
      </c>
      <c r="D1065" s="71" t="s">
        <v>71</v>
      </c>
      <c r="E1065" s="76">
        <v>45770</v>
      </c>
      <c r="F1065" s="72">
        <v>16135011.57</v>
      </c>
      <c r="G1065" s="73">
        <v>16.63</v>
      </c>
      <c r="H1065" s="74">
        <v>970000</v>
      </c>
      <c r="I1065" s="71" t="s">
        <v>83</v>
      </c>
      <c r="J1065" s="71" t="s">
        <v>84</v>
      </c>
      <c r="K1065" s="71" t="s">
        <v>28</v>
      </c>
    </row>
    <row r="1066" spans="3:11" ht="39.75" thickBot="1">
      <c r="C1066" s="77" t="str">
        <f t="shared" si="16"/>
        <v>SOLT45770</v>
      </c>
      <c r="D1066" s="71" t="s">
        <v>71</v>
      </c>
      <c r="E1066" s="76">
        <v>45770</v>
      </c>
      <c r="F1066" s="72">
        <v>16135011.57</v>
      </c>
      <c r="G1066" s="73">
        <v>16.63</v>
      </c>
      <c r="H1066" s="74">
        <v>970000</v>
      </c>
      <c r="I1066" s="75">
        <v>2.0005000000000002</v>
      </c>
      <c r="J1066" s="71" t="s">
        <v>131</v>
      </c>
      <c r="K1066" s="71" t="s">
        <v>132</v>
      </c>
    </row>
    <row r="1067" spans="3:11" ht="27" thickBot="1">
      <c r="C1067" s="77" t="str">
        <f t="shared" si="16"/>
        <v>SOLT45770</v>
      </c>
      <c r="D1067" s="71" t="s">
        <v>71</v>
      </c>
      <c r="E1067" s="76">
        <v>45770</v>
      </c>
      <c r="F1067" s="72">
        <v>16135011.57</v>
      </c>
      <c r="G1067" s="73">
        <v>16.63</v>
      </c>
      <c r="H1067" s="74">
        <v>970000</v>
      </c>
      <c r="I1067" s="75">
        <v>0.99950000000000006</v>
      </c>
      <c r="J1067" s="71" t="s">
        <v>81</v>
      </c>
      <c r="K1067" s="71" t="s">
        <v>89</v>
      </c>
    </row>
    <row r="1068" spans="3:11" ht="27" thickBot="1">
      <c r="C1068" s="77" t="str">
        <f t="shared" si="16"/>
        <v>SOLZ45770</v>
      </c>
      <c r="D1068" s="71" t="s">
        <v>70</v>
      </c>
      <c r="E1068" s="76">
        <v>45770</v>
      </c>
      <c r="F1068" s="72">
        <v>8234020.4699999997</v>
      </c>
      <c r="G1068" s="73">
        <v>17.149999999999999</v>
      </c>
      <c r="H1068" s="74">
        <v>480000</v>
      </c>
      <c r="I1068" s="71" t="s">
        <v>83</v>
      </c>
      <c r="J1068" s="71" t="s">
        <v>84</v>
      </c>
      <c r="K1068" s="71" t="s">
        <v>28</v>
      </c>
    </row>
    <row r="1069" spans="3:11" ht="39.75" thickBot="1">
      <c r="C1069" s="77" t="str">
        <f t="shared" si="16"/>
        <v>SOLZ45770</v>
      </c>
      <c r="D1069" s="71" t="s">
        <v>70</v>
      </c>
      <c r="E1069" s="76">
        <v>45770</v>
      </c>
      <c r="F1069" s="72">
        <v>8234020.4699999997</v>
      </c>
      <c r="G1069" s="73">
        <v>17.149999999999999</v>
      </c>
      <c r="H1069" s="74">
        <v>480000</v>
      </c>
      <c r="I1069" s="75">
        <v>1.0054000000000001</v>
      </c>
      <c r="J1069" s="71" t="s">
        <v>131</v>
      </c>
      <c r="K1069" s="71" t="s">
        <v>132</v>
      </c>
    </row>
    <row r="1070" spans="3:11" ht="27" thickBot="1">
      <c r="C1070" s="77" t="str">
        <f t="shared" si="16"/>
        <v>SOLZ45770</v>
      </c>
      <c r="D1070" s="71" t="s">
        <v>70</v>
      </c>
      <c r="E1070" s="76">
        <v>45770</v>
      </c>
      <c r="F1070" s="72">
        <v>8234020.4699999997</v>
      </c>
      <c r="G1070" s="73">
        <v>17.149999999999999</v>
      </c>
      <c r="H1070" s="74">
        <v>480000</v>
      </c>
      <c r="I1070" s="75">
        <v>0.99980000000000002</v>
      </c>
      <c r="J1070" s="71" t="s">
        <v>81</v>
      </c>
      <c r="K1070" s="71" t="s">
        <v>89</v>
      </c>
    </row>
    <row r="1071" spans="3:11" ht="27" thickBot="1">
      <c r="C1071" s="77" t="str">
        <f t="shared" si="16"/>
        <v>ZVOL45770</v>
      </c>
      <c r="D1071" s="71" t="s">
        <v>104</v>
      </c>
      <c r="E1071" s="76">
        <v>45770</v>
      </c>
      <c r="F1071" s="72">
        <v>16591595.32</v>
      </c>
      <c r="G1071" s="73">
        <v>12.86</v>
      </c>
      <c r="H1071" s="74">
        <v>1290000</v>
      </c>
      <c r="I1071" s="71" t="s">
        <v>83</v>
      </c>
      <c r="J1071" s="71" t="s">
        <v>84</v>
      </c>
      <c r="K1071" s="71" t="s">
        <v>28</v>
      </c>
    </row>
    <row r="1072" spans="3:11" ht="52.5" thickBot="1">
      <c r="C1072" s="77" t="str">
        <f t="shared" si="16"/>
        <v>ZVOL45770</v>
      </c>
      <c r="D1072" s="71" t="s">
        <v>104</v>
      </c>
      <c r="E1072" s="76">
        <v>45770</v>
      </c>
      <c r="F1072" s="72">
        <v>16591595.32</v>
      </c>
      <c r="G1072" s="73">
        <v>12.86</v>
      </c>
      <c r="H1072" s="74">
        <v>1290000</v>
      </c>
      <c r="I1072" s="75">
        <v>-0.26729999999999998</v>
      </c>
      <c r="J1072" s="71" t="s">
        <v>107</v>
      </c>
      <c r="K1072" s="71" t="s">
        <v>108</v>
      </c>
    </row>
    <row r="1073" spans="3:11" ht="52.5" thickBot="1">
      <c r="C1073" s="77" t="str">
        <f t="shared" si="16"/>
        <v>ZVOL45770</v>
      </c>
      <c r="D1073" s="71" t="s">
        <v>104</v>
      </c>
      <c r="E1073" s="76">
        <v>45770</v>
      </c>
      <c r="F1073" s="72">
        <v>16591595.32</v>
      </c>
      <c r="G1073" s="73">
        <v>12.86</v>
      </c>
      <c r="H1073" s="74">
        <v>1290000</v>
      </c>
      <c r="I1073" s="75">
        <v>-0.33510000000000001</v>
      </c>
      <c r="J1073" s="71" t="s">
        <v>109</v>
      </c>
      <c r="K1073" s="71" t="s">
        <v>110</v>
      </c>
    </row>
    <row r="1074" spans="3:11" ht="52.5" thickBot="1">
      <c r="C1074" s="77" t="str">
        <f t="shared" si="16"/>
        <v>ZVOL45770</v>
      </c>
      <c r="D1074" s="71" t="s">
        <v>104</v>
      </c>
      <c r="E1074" s="76">
        <v>45770</v>
      </c>
      <c r="F1074" s="72">
        <v>16591595.32</v>
      </c>
      <c r="G1074" s="73">
        <v>12.86</v>
      </c>
      <c r="H1074" s="74">
        <v>1290000</v>
      </c>
      <c r="I1074" s="75">
        <v>-0.32950000000000002</v>
      </c>
      <c r="J1074" s="71" t="s">
        <v>111</v>
      </c>
      <c r="K1074" s="71" t="s">
        <v>112</v>
      </c>
    </row>
    <row r="1075" spans="3:11" ht="52.5" thickBot="1">
      <c r="C1075" s="77" t="str">
        <f t="shared" si="16"/>
        <v>ZVOL45770</v>
      </c>
      <c r="D1075" s="71" t="s">
        <v>104</v>
      </c>
      <c r="E1075" s="76">
        <v>45770</v>
      </c>
      <c r="F1075" s="72">
        <v>16591595.32</v>
      </c>
      <c r="G1075" s="73">
        <v>12.86</v>
      </c>
      <c r="H1075" s="74">
        <v>1290000</v>
      </c>
      <c r="I1075" s="75">
        <v>-6.83E-2</v>
      </c>
      <c r="J1075" s="71" t="s">
        <v>133</v>
      </c>
      <c r="K1075" s="71" t="s">
        <v>134</v>
      </c>
    </row>
    <row r="1076" spans="3:11" ht="27" thickBot="1">
      <c r="C1076" s="77" t="str">
        <f t="shared" si="16"/>
        <v>ZVOL45770</v>
      </c>
      <c r="D1076" s="71" t="s">
        <v>104</v>
      </c>
      <c r="E1076" s="76">
        <v>45770</v>
      </c>
      <c r="F1076" s="72">
        <v>16591595.32</v>
      </c>
      <c r="G1076" s="73">
        <v>12.86</v>
      </c>
      <c r="H1076" s="74">
        <v>1290000</v>
      </c>
      <c r="I1076" s="75">
        <v>1</v>
      </c>
      <c r="J1076" s="71" t="s">
        <v>81</v>
      </c>
      <c r="K1076" s="71" t="s">
        <v>89</v>
      </c>
    </row>
    <row r="1077" spans="3:11" ht="27" thickBot="1">
      <c r="C1077" s="77" t="str">
        <f t="shared" si="16"/>
        <v>WHTX45770</v>
      </c>
      <c r="D1077" s="71" t="s">
        <v>113</v>
      </c>
      <c r="E1077" s="76">
        <v>45770</v>
      </c>
      <c r="F1077" s="72">
        <v>653082.51</v>
      </c>
      <c r="G1077" s="73">
        <v>13.06</v>
      </c>
      <c r="H1077" s="74">
        <v>50000</v>
      </c>
      <c r="I1077" s="71" t="s">
        <v>83</v>
      </c>
      <c r="J1077" s="71" t="s">
        <v>84</v>
      </c>
      <c r="K1077" s="71" t="s">
        <v>28</v>
      </c>
    </row>
    <row r="1078" spans="3:11" ht="52.5" thickBot="1">
      <c r="C1078" s="77" t="str">
        <f t="shared" si="16"/>
        <v>WHTX45770</v>
      </c>
      <c r="D1078" s="71" t="s">
        <v>113</v>
      </c>
      <c r="E1078" s="76">
        <v>45770</v>
      </c>
      <c r="F1078" s="72">
        <v>653082.51</v>
      </c>
      <c r="G1078" s="73">
        <v>13.06</v>
      </c>
      <c r="H1078" s="74">
        <v>50000</v>
      </c>
      <c r="I1078" s="75">
        <v>1.9973000000000001</v>
      </c>
      <c r="J1078" s="71" t="s">
        <v>122</v>
      </c>
      <c r="K1078" s="71" t="s">
        <v>123</v>
      </c>
    </row>
    <row r="1079" spans="3:11" ht="27" thickBot="1">
      <c r="C1079" s="77" t="str">
        <f t="shared" si="16"/>
        <v>WHTX45770</v>
      </c>
      <c r="D1079" s="71" t="s">
        <v>113</v>
      </c>
      <c r="E1079" s="76">
        <v>45770</v>
      </c>
      <c r="F1079" s="72">
        <v>653082.51</v>
      </c>
      <c r="G1079" s="73">
        <v>13.06</v>
      </c>
      <c r="H1079" s="74">
        <v>50000</v>
      </c>
      <c r="I1079" s="75">
        <v>1</v>
      </c>
      <c r="J1079" s="71" t="s">
        <v>81</v>
      </c>
      <c r="K1079" s="71" t="s">
        <v>89</v>
      </c>
    </row>
    <row r="1080" spans="3:11" ht="27" thickBot="1">
      <c r="C1080" s="77" t="str">
        <f t="shared" si="16"/>
        <v>CORX45770</v>
      </c>
      <c r="D1080" s="71" t="s">
        <v>116</v>
      </c>
      <c r="E1080" s="76">
        <v>45770</v>
      </c>
      <c r="F1080" s="72">
        <v>845062.13</v>
      </c>
      <c r="G1080" s="73">
        <v>16.899999999999999</v>
      </c>
      <c r="H1080" s="74">
        <v>50000</v>
      </c>
      <c r="I1080" s="71" t="s">
        <v>83</v>
      </c>
      <c r="J1080" s="71" t="s">
        <v>84</v>
      </c>
      <c r="K1080" s="71" t="s">
        <v>28</v>
      </c>
    </row>
    <row r="1081" spans="3:11" ht="39.75" thickBot="1">
      <c r="C1081" s="77" t="str">
        <f t="shared" si="16"/>
        <v>CORX45770</v>
      </c>
      <c r="D1081" s="71" t="s">
        <v>116</v>
      </c>
      <c r="E1081" s="76">
        <v>45770</v>
      </c>
      <c r="F1081" s="72">
        <v>845062.13</v>
      </c>
      <c r="G1081" s="73">
        <v>16.899999999999999</v>
      </c>
      <c r="H1081" s="74">
        <v>50000</v>
      </c>
      <c r="I1081" s="75">
        <v>2.0133000000000001</v>
      </c>
      <c r="J1081" s="71" t="s">
        <v>124</v>
      </c>
      <c r="K1081" s="71" t="s">
        <v>125</v>
      </c>
    </row>
    <row r="1082" spans="3:11" ht="27" thickBot="1">
      <c r="C1082" s="77" t="str">
        <f t="shared" si="16"/>
        <v>CORX45770</v>
      </c>
      <c r="D1082" s="71" t="s">
        <v>116</v>
      </c>
      <c r="E1082" s="76">
        <v>45770</v>
      </c>
      <c r="F1082" s="72">
        <v>845062.13</v>
      </c>
      <c r="G1082" s="73">
        <v>16.899999999999999</v>
      </c>
      <c r="H1082" s="74">
        <v>50000</v>
      </c>
      <c r="I1082" s="75">
        <v>1</v>
      </c>
      <c r="J1082" s="71" t="s">
        <v>81</v>
      </c>
      <c r="K1082" s="71" t="s">
        <v>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7F16-481C-49E0-96FC-F646B4551371}">
  <sheetPr codeName="Sheet2"/>
  <dimension ref="A3:C1122"/>
  <sheetViews>
    <sheetView workbookViewId="0">
      <selection activeCell="B19" sqref="B19"/>
    </sheetView>
  </sheetViews>
  <sheetFormatPr defaultRowHeight="15"/>
  <cols>
    <col min="1" max="1" width="13.140625" bestFit="1" customWidth="1"/>
    <col min="2" max="3" width="12" bestFit="1" customWidth="1"/>
    <col min="4" max="4" width="19.7109375" bestFit="1" customWidth="1"/>
    <col min="5" max="5" width="12.28515625" bestFit="1" customWidth="1"/>
  </cols>
  <sheetData>
    <row r="3" spans="1:3">
      <c r="A3" s="13" t="s">
        <v>2</v>
      </c>
      <c r="B3" t="s">
        <v>60</v>
      </c>
      <c r="C3" t="s">
        <v>64</v>
      </c>
    </row>
    <row r="4" spans="1:3">
      <c r="A4" s="22">
        <v>43936</v>
      </c>
      <c r="B4">
        <v>0.9313708516435284</v>
      </c>
      <c r="C4">
        <v>46.116022090073038</v>
      </c>
    </row>
    <row r="5" spans="1:3">
      <c r="A5" s="22">
        <v>43937</v>
      </c>
      <c r="B5">
        <v>1.1606549885802049</v>
      </c>
      <c r="C5">
        <v>51.79316497434376</v>
      </c>
    </row>
    <row r="6" spans="1:3">
      <c r="A6" s="22">
        <v>43938</v>
      </c>
      <c r="B6">
        <v>1.1536299733528719</v>
      </c>
      <c r="C6">
        <v>51.637085447856983</v>
      </c>
    </row>
    <row r="7" spans="1:3">
      <c r="A7" s="22">
        <v>43941</v>
      </c>
      <c r="B7">
        <v>1.1623932227526397</v>
      </c>
      <c r="C7">
        <v>51.835219281868419</v>
      </c>
    </row>
    <row r="8" spans="1:3">
      <c r="A8" s="22">
        <v>43942</v>
      </c>
      <c r="B8">
        <v>1.168307237217342</v>
      </c>
      <c r="C8">
        <v>51.96775355868926</v>
      </c>
    </row>
    <row r="9" spans="1:3">
      <c r="A9" s="22">
        <v>43943</v>
      </c>
      <c r="B9">
        <v>1.30167485750568</v>
      </c>
      <c r="C9">
        <v>54.93467764395227</v>
      </c>
    </row>
    <row r="10" spans="1:3">
      <c r="A10" s="22">
        <v>43944</v>
      </c>
      <c r="B10">
        <v>1.3362723737303623</v>
      </c>
      <c r="C10">
        <v>55.665464575216241</v>
      </c>
    </row>
    <row r="11" spans="1:3">
      <c r="A11" s="22">
        <v>43945</v>
      </c>
      <c r="B11">
        <v>1.3970203900354117</v>
      </c>
      <c r="C11">
        <v>56.931512352274268</v>
      </c>
    </row>
    <row r="12" spans="1:3">
      <c r="A12" s="22">
        <v>43948</v>
      </c>
      <c r="B12">
        <v>1.5148410905727461</v>
      </c>
      <c r="C12">
        <v>59.334617616396777</v>
      </c>
    </row>
    <row r="13" spans="1:3">
      <c r="A13" s="22">
        <v>43949</v>
      </c>
      <c r="B13">
        <v>1.5330922346156761</v>
      </c>
      <c r="C13">
        <v>59.692829243867372</v>
      </c>
    </row>
    <row r="14" spans="1:3">
      <c r="A14" s="22">
        <v>43950</v>
      </c>
      <c r="B14">
        <v>1.8197491013181504</v>
      </c>
      <c r="C14">
        <v>65.274410238172408</v>
      </c>
    </row>
    <row r="15" spans="1:3">
      <c r="A15" s="22">
        <v>43951</v>
      </c>
      <c r="B15">
        <v>1.6625948239514277</v>
      </c>
      <c r="C15">
        <v>62.45661579487178</v>
      </c>
    </row>
    <row r="16" spans="1:3">
      <c r="A16" s="22">
        <v>43952</v>
      </c>
      <c r="B16">
        <v>1.7685354464043039</v>
      </c>
      <c r="C16">
        <v>64.447340585666154</v>
      </c>
    </row>
    <row r="17" spans="1:3">
      <c r="A17" s="22">
        <v>43955</v>
      </c>
      <c r="B17">
        <v>1.6685932401802024</v>
      </c>
      <c r="C17">
        <v>62.628688690095906</v>
      </c>
    </row>
    <row r="18" spans="1:3">
      <c r="A18" s="22">
        <v>43956</v>
      </c>
      <c r="B18">
        <v>1.6461140095354889</v>
      </c>
      <c r="C18">
        <v>62.207618529541982</v>
      </c>
    </row>
    <row r="19" spans="1:3">
      <c r="A19" s="22">
        <v>43957</v>
      </c>
      <c r="B19">
        <v>1.6027874215418387</v>
      </c>
      <c r="C19">
        <v>61.389729848683324</v>
      </c>
    </row>
    <row r="20" spans="1:3">
      <c r="A20" s="22">
        <v>43958</v>
      </c>
      <c r="B20">
        <v>1.7320873816544682</v>
      </c>
      <c r="C20">
        <v>63.866798238230601</v>
      </c>
    </row>
    <row r="21" spans="1:3">
      <c r="A21" s="22">
        <v>43959</v>
      </c>
      <c r="B21">
        <v>1.7435005110173156</v>
      </c>
      <c r="C21">
        <v>64.078042717568579</v>
      </c>
    </row>
    <row r="22" spans="1:3">
      <c r="A22" s="22">
        <v>43962</v>
      </c>
      <c r="B22">
        <v>1.3000793537943667</v>
      </c>
      <c r="C22">
        <v>55.931465456122602</v>
      </c>
    </row>
    <row r="23" spans="1:3">
      <c r="A23" s="22">
        <v>43963</v>
      </c>
      <c r="B23">
        <v>1.3475919299306447</v>
      </c>
      <c r="C23">
        <v>56.954245012091256</v>
      </c>
    </row>
    <row r="24" spans="1:3">
      <c r="A24" s="22">
        <v>43964</v>
      </c>
      <c r="B24">
        <v>1.4882232718996691</v>
      </c>
      <c r="C24">
        <v>59.926856624601292</v>
      </c>
    </row>
    <row r="25" spans="1:3">
      <c r="A25" s="22">
        <v>43965</v>
      </c>
      <c r="B25">
        <v>1.5443047676405732</v>
      </c>
      <c r="C25">
        <v>61.056784921865564</v>
      </c>
    </row>
    <row r="26" spans="1:3">
      <c r="A26" s="22">
        <v>43966</v>
      </c>
      <c r="B26">
        <v>1.4327695264171523</v>
      </c>
      <c r="C26">
        <v>58.852644132470118</v>
      </c>
    </row>
    <row r="27" spans="1:3">
      <c r="A27" s="22">
        <v>43969</v>
      </c>
      <c r="B27">
        <v>1.7095252790244453</v>
      </c>
      <c r="C27">
        <v>64.539386166800142</v>
      </c>
    </row>
    <row r="28" spans="1:3">
      <c r="A28" s="22">
        <v>43970</v>
      </c>
      <c r="B28">
        <v>1.6923654233731917</v>
      </c>
      <c r="C28">
        <v>64.216292500479824</v>
      </c>
    </row>
    <row r="29" spans="1:3">
      <c r="A29" s="22">
        <v>43971</v>
      </c>
      <c r="B29">
        <v>1.6391323890772584</v>
      </c>
      <c r="C29">
        <v>63.207137738690676</v>
      </c>
    </row>
    <row r="30" spans="1:3">
      <c r="A30" s="22">
        <v>43972</v>
      </c>
      <c r="B30">
        <v>1.4797326420992125</v>
      </c>
      <c r="C30">
        <v>60.134538765397494</v>
      </c>
    </row>
    <row r="31" spans="1:3">
      <c r="A31" s="22">
        <v>43973</v>
      </c>
      <c r="B31">
        <v>1.5875616827756436</v>
      </c>
      <c r="C31">
        <v>62.326390223900901</v>
      </c>
    </row>
    <row r="32" spans="1:3">
      <c r="A32" s="22">
        <v>43977</v>
      </c>
      <c r="B32">
        <v>1.5066850921629615</v>
      </c>
      <c r="C32">
        <v>60.741862281201385</v>
      </c>
    </row>
    <row r="33" spans="1:3">
      <c r="A33" s="22">
        <v>43978</v>
      </c>
      <c r="B33">
        <v>1.6105375922655136</v>
      </c>
      <c r="C33">
        <v>62.836100067891721</v>
      </c>
    </row>
    <row r="34" spans="1:3">
      <c r="A34" s="22">
        <v>43979</v>
      </c>
      <c r="B34">
        <v>1.7797780180866076</v>
      </c>
      <c r="C34">
        <v>66.138503120808338</v>
      </c>
    </row>
    <row r="35" spans="1:3">
      <c r="A35" s="22">
        <v>43980</v>
      </c>
      <c r="B35">
        <v>1.7932469331397449</v>
      </c>
      <c r="C35">
        <v>66.389621062126722</v>
      </c>
    </row>
    <row r="36" spans="1:3">
      <c r="A36" s="22">
        <v>43983</v>
      </c>
      <c r="B36">
        <v>2.2207830453050295</v>
      </c>
      <c r="C36">
        <v>74.306922231800016</v>
      </c>
    </row>
    <row r="37" spans="1:3">
      <c r="A37" s="22">
        <v>43984</v>
      </c>
      <c r="B37">
        <v>2.0449912560240673</v>
      </c>
      <c r="C37">
        <v>71.366825645463194</v>
      </c>
    </row>
    <row r="38" spans="1:3">
      <c r="A38" s="22">
        <v>43985</v>
      </c>
      <c r="B38">
        <v>2.1649400511164032</v>
      </c>
      <c r="C38">
        <v>73.46080620730315</v>
      </c>
    </row>
    <row r="39" spans="1:3">
      <c r="A39" s="22">
        <v>43986</v>
      </c>
      <c r="B39">
        <v>2.1692653401144186</v>
      </c>
      <c r="C39">
        <v>73.535136968712905</v>
      </c>
    </row>
    <row r="40" spans="1:3">
      <c r="A40" s="22">
        <v>43987</v>
      </c>
      <c r="B40">
        <v>2.1123332099122534</v>
      </c>
      <c r="C40">
        <v>72.571098242287235</v>
      </c>
    </row>
    <row r="41" spans="1:3">
      <c r="A41" s="22">
        <v>43990</v>
      </c>
      <c r="B41">
        <v>2.201270966007765</v>
      </c>
      <c r="C41">
        <v>74.101787970837464</v>
      </c>
    </row>
    <row r="42" spans="1:3">
      <c r="A42" s="22">
        <v>43991</v>
      </c>
      <c r="B42">
        <v>2.1762189780897838</v>
      </c>
      <c r="C42">
        <v>73.681066492858477</v>
      </c>
    </row>
    <row r="43" spans="1:3">
      <c r="A43" s="22">
        <v>43992</v>
      </c>
      <c r="B43">
        <v>2.2211856829765115</v>
      </c>
      <c r="C43">
        <v>74.44326223301519</v>
      </c>
    </row>
    <row r="44" spans="1:3">
      <c r="A44" s="22">
        <v>43993</v>
      </c>
      <c r="B44">
        <v>1.9385151164241019</v>
      </c>
      <c r="C44">
        <v>69.707232571927321</v>
      </c>
    </row>
    <row r="45" spans="1:3">
      <c r="A45" s="22">
        <v>43994</v>
      </c>
      <c r="B45">
        <v>2.0353545918314508</v>
      </c>
      <c r="C45">
        <v>71.449304568097944</v>
      </c>
    </row>
    <row r="46" spans="1:3">
      <c r="A46" s="22">
        <v>43997</v>
      </c>
      <c r="B46">
        <v>1.9055528348069812</v>
      </c>
      <c r="C46">
        <v>69.173601418547818</v>
      </c>
    </row>
    <row r="47" spans="1:3">
      <c r="A47" s="22">
        <v>43998</v>
      </c>
      <c r="B47">
        <v>1.9798788263550182</v>
      </c>
      <c r="C47">
        <v>70.523583318943793</v>
      </c>
    </row>
    <row r="48" spans="1:3">
      <c r="A48" s="22">
        <v>43999</v>
      </c>
      <c r="B48">
        <v>1.9563841544319804</v>
      </c>
      <c r="C48">
        <v>70.106038793502705</v>
      </c>
    </row>
    <row r="49" spans="1:3">
      <c r="A49" s="22">
        <v>44000</v>
      </c>
      <c r="B49">
        <v>1.9407671221494671</v>
      </c>
      <c r="C49">
        <v>69.827120110695617</v>
      </c>
    </row>
    <row r="50" spans="1:3">
      <c r="A50" s="22">
        <v>44001</v>
      </c>
      <c r="B50">
        <v>1.8577228267907135</v>
      </c>
      <c r="C50">
        <v>68.334049892571471</v>
      </c>
    </row>
    <row r="51" spans="1:3">
      <c r="A51" s="22">
        <v>44004</v>
      </c>
      <c r="B51">
        <v>2.1093839970296</v>
      </c>
      <c r="C51">
        <v>72.96557075161752</v>
      </c>
    </row>
    <row r="52" spans="1:3">
      <c r="A52" s="22">
        <v>44005</v>
      </c>
      <c r="B52">
        <v>2.1373162215400914</v>
      </c>
      <c r="C52">
        <v>73.44962369538716</v>
      </c>
    </row>
    <row r="53" spans="1:3">
      <c r="A53" s="22">
        <v>44006</v>
      </c>
      <c r="B53">
        <v>1.9907218491839587</v>
      </c>
      <c r="C53">
        <v>70.931621054593492</v>
      </c>
    </row>
    <row r="54" spans="1:3">
      <c r="A54" s="22">
        <v>44007</v>
      </c>
      <c r="B54">
        <v>1.9429163979343766</v>
      </c>
      <c r="C54">
        <v>70.08083196155772</v>
      </c>
    </row>
    <row r="55" spans="1:3">
      <c r="A55" s="22">
        <v>44008</v>
      </c>
      <c r="B55">
        <v>1.8882121999346078</v>
      </c>
      <c r="C55">
        <v>69.095121063733245</v>
      </c>
    </row>
    <row r="56" spans="1:3">
      <c r="A56" s="22">
        <v>44011</v>
      </c>
      <c r="B56">
        <v>1.863844821425078</v>
      </c>
      <c r="C56">
        <v>68.651919638070979</v>
      </c>
    </row>
    <row r="57" spans="1:3">
      <c r="A57" s="22">
        <v>44012</v>
      </c>
      <c r="B57">
        <v>1.8330889264881993</v>
      </c>
      <c r="C57">
        <v>68.086365526945769</v>
      </c>
    </row>
    <row r="58" spans="1:3">
      <c r="A58" s="22">
        <v>44013</v>
      </c>
      <c r="B58">
        <v>1.9107714176112385</v>
      </c>
      <c r="C58">
        <v>69.529958620313536</v>
      </c>
    </row>
    <row r="59" spans="1:3">
      <c r="A59" s="22">
        <v>44014</v>
      </c>
      <c r="B59">
        <v>1.8822619218388132</v>
      </c>
      <c r="C59">
        <v>69.012132805809998</v>
      </c>
    </row>
    <row r="60" spans="1:3">
      <c r="A60" s="22">
        <v>44018</v>
      </c>
      <c r="B60">
        <v>2.0809148058837446</v>
      </c>
      <c r="C60">
        <v>72.657814004182484</v>
      </c>
    </row>
    <row r="61" spans="1:3">
      <c r="A61" s="22">
        <v>44019</v>
      </c>
      <c r="B61">
        <v>2.0389064184986547</v>
      </c>
      <c r="C61">
        <v>71.925342325360546</v>
      </c>
    </row>
    <row r="62" spans="1:3">
      <c r="A62" s="22">
        <v>44020</v>
      </c>
      <c r="B62">
        <v>2.1683865243511629</v>
      </c>
      <c r="C62">
        <v>74.210125361704783</v>
      </c>
    </row>
    <row r="63" spans="1:3">
      <c r="A63" s="22">
        <v>44021</v>
      </c>
      <c r="B63">
        <v>2.1040894465788629</v>
      </c>
      <c r="C63">
        <v>73.110811936046559</v>
      </c>
    </row>
    <row r="64" spans="1:3">
      <c r="A64" s="22">
        <v>44022</v>
      </c>
      <c r="B64">
        <v>2.06886682736073</v>
      </c>
      <c r="C64">
        <v>72.499797318851819</v>
      </c>
    </row>
    <row r="65" spans="1:3">
      <c r="A65" s="22">
        <v>44025</v>
      </c>
      <c r="B65">
        <v>2.0450072132954711</v>
      </c>
      <c r="C65">
        <v>72.084506744965068</v>
      </c>
    </row>
    <row r="66" spans="1:3">
      <c r="A66" s="22">
        <v>44026</v>
      </c>
      <c r="B66">
        <v>2.0553140240318526</v>
      </c>
      <c r="C66">
        <v>72.267092164103133</v>
      </c>
    </row>
    <row r="67" spans="1:3">
      <c r="A67" s="22">
        <v>44027</v>
      </c>
      <c r="B67">
        <v>2.0246652798574818</v>
      </c>
      <c r="C67">
        <v>71.729187167186396</v>
      </c>
    </row>
    <row r="68" spans="1:3">
      <c r="A68" s="22">
        <v>44028</v>
      </c>
      <c r="B68">
        <v>1.9433879832368293</v>
      </c>
      <c r="C68">
        <v>70.290340850063217</v>
      </c>
    </row>
    <row r="69" spans="1:3">
      <c r="A69" s="22">
        <v>44029</v>
      </c>
      <c r="B69">
        <v>1.9289019092707655</v>
      </c>
      <c r="C69">
        <v>70.029266050677236</v>
      </c>
    </row>
    <row r="70" spans="1:3">
      <c r="A70" s="22">
        <v>44032</v>
      </c>
      <c r="B70">
        <v>1.9847674452604502</v>
      </c>
      <c r="C70">
        <v>71.046155909691905</v>
      </c>
    </row>
    <row r="71" spans="1:3">
      <c r="A71" s="22">
        <v>44033</v>
      </c>
      <c r="B71">
        <v>2.1337013685926554</v>
      </c>
      <c r="C71">
        <v>73.71273703931827</v>
      </c>
    </row>
    <row r="72" spans="1:3">
      <c r="A72" s="22">
        <v>44034</v>
      </c>
      <c r="B72">
        <v>2.4327531093763137</v>
      </c>
      <c r="C72">
        <v>78.879472413600524</v>
      </c>
    </row>
    <row r="73" spans="1:3">
      <c r="A73" s="22">
        <v>44035</v>
      </c>
      <c r="B73">
        <v>2.6646191770987206</v>
      </c>
      <c r="C73">
        <v>82.639592195782399</v>
      </c>
    </row>
    <row r="74" spans="1:3">
      <c r="A74" s="22">
        <v>44036</v>
      </c>
      <c r="B74">
        <v>2.7523642917718707</v>
      </c>
      <c r="C74">
        <v>84.001339951936316</v>
      </c>
    </row>
    <row r="75" spans="1:3">
      <c r="A75" s="22">
        <v>44039</v>
      </c>
      <c r="B75">
        <v>3.5860050690793868</v>
      </c>
      <c r="C75">
        <v>96.72680234684853</v>
      </c>
    </row>
    <row r="76" spans="1:3">
      <c r="A76" s="22">
        <v>44040</v>
      </c>
      <c r="B76">
        <v>3.4775740063790055</v>
      </c>
      <c r="C76">
        <v>95.26563222203896</v>
      </c>
    </row>
    <row r="77" spans="1:3">
      <c r="A77" s="22">
        <v>44041</v>
      </c>
      <c r="B77">
        <v>3.5111686550500645</v>
      </c>
      <c r="C77">
        <v>95.727021400132799</v>
      </c>
    </row>
    <row r="78" spans="1:3">
      <c r="A78" s="22">
        <v>44042</v>
      </c>
      <c r="B78">
        <v>3.8729161728170398</v>
      </c>
      <c r="C78">
        <v>100.65964696138991</v>
      </c>
    </row>
    <row r="79" spans="1:3">
      <c r="A79" s="22">
        <v>44043</v>
      </c>
      <c r="B79">
        <v>4.1267244807916894</v>
      </c>
      <c r="C79">
        <v>103.95935080804044</v>
      </c>
    </row>
    <row r="80" spans="1:3">
      <c r="A80" s="22">
        <v>44046</v>
      </c>
      <c r="B80">
        <v>5.0994029147754079</v>
      </c>
      <c r="C80">
        <v>116.21604242377266</v>
      </c>
    </row>
    <row r="81" spans="1:3">
      <c r="A81" s="22">
        <v>44047</v>
      </c>
      <c r="B81">
        <v>5.1937953397616026</v>
      </c>
      <c r="C81">
        <v>117.29317434274358</v>
      </c>
    </row>
    <row r="82" spans="1:3">
      <c r="A82" s="22">
        <v>44048</v>
      </c>
      <c r="B82">
        <v>5.5057827811792466</v>
      </c>
      <c r="C82">
        <v>120.81763253906031</v>
      </c>
    </row>
    <row r="83" spans="1:3">
      <c r="A83" s="22">
        <v>44049</v>
      </c>
      <c r="B83">
        <v>5.3238894000497936</v>
      </c>
      <c r="C83">
        <v>118.82342363014651</v>
      </c>
    </row>
    <row r="84" spans="1:3">
      <c r="A84" s="22">
        <v>44050</v>
      </c>
      <c r="B84">
        <v>4.9072708225054322</v>
      </c>
      <c r="C84">
        <v>114.17559712236935</v>
      </c>
    </row>
    <row r="85" spans="1:3">
      <c r="A85" s="22">
        <v>44053</v>
      </c>
      <c r="B85">
        <v>5.3303240113033699</v>
      </c>
      <c r="C85">
        <v>119.10189675739406</v>
      </c>
    </row>
    <row r="86" spans="1:3">
      <c r="A86" s="22">
        <v>44054</v>
      </c>
      <c r="B86">
        <v>4.9127116574714984</v>
      </c>
      <c r="C86">
        <v>114.43770052030902</v>
      </c>
    </row>
    <row r="87" spans="1:3">
      <c r="A87" s="22">
        <v>44055</v>
      </c>
      <c r="B87">
        <v>5.1874148778021665</v>
      </c>
      <c r="C87">
        <v>117.63875277031165</v>
      </c>
    </row>
    <row r="88" spans="1:3">
      <c r="A88" s="22">
        <v>44056</v>
      </c>
      <c r="B88">
        <v>6.1879964546992845</v>
      </c>
      <c r="C88">
        <v>128.98601524747082</v>
      </c>
    </row>
    <row r="89" spans="1:3">
      <c r="A89" s="22">
        <v>44057</v>
      </c>
      <c r="B89">
        <v>6.437694427526397</v>
      </c>
      <c r="C89">
        <v>131.59016444616339</v>
      </c>
    </row>
    <row r="90" spans="1:3">
      <c r="A90" s="22">
        <v>44060</v>
      </c>
      <c r="B90">
        <v>6.2056517585566251</v>
      </c>
      <c r="C90">
        <v>129.22352223360753</v>
      </c>
    </row>
    <row r="91" spans="1:3">
      <c r="A91" s="22">
        <v>44061</v>
      </c>
      <c r="B91">
        <v>6.0361156320285358</v>
      </c>
      <c r="C91">
        <v>127.45997121031169</v>
      </c>
    </row>
    <row r="92" spans="1:3">
      <c r="A92" s="22">
        <v>44062</v>
      </c>
      <c r="B92">
        <v>5.5457102281550652</v>
      </c>
      <c r="C92">
        <v>122.28372393182583</v>
      </c>
    </row>
    <row r="93" spans="1:3">
      <c r="A93" s="22">
        <v>44063</v>
      </c>
      <c r="B93">
        <v>5.8177818371053762</v>
      </c>
      <c r="C93">
        <v>125.28498527825467</v>
      </c>
    </row>
    <row r="94" spans="1:3">
      <c r="A94" s="22">
        <v>44064</v>
      </c>
      <c r="B94">
        <v>5.0544985050995219</v>
      </c>
      <c r="C94">
        <v>117.0677957339376</v>
      </c>
    </row>
    <row r="95" spans="1:3">
      <c r="A95" s="22">
        <v>44067</v>
      </c>
      <c r="B95">
        <v>5.5481289544088765</v>
      </c>
      <c r="C95">
        <v>122.78927455528292</v>
      </c>
    </row>
    <row r="96" spans="1:3">
      <c r="A96" s="22">
        <v>44068</v>
      </c>
      <c r="B96">
        <v>4.8916204747677119</v>
      </c>
      <c r="C96">
        <v>115.52585911204683</v>
      </c>
    </row>
    <row r="97" spans="1:3">
      <c r="A97" s="22">
        <v>44069</v>
      </c>
      <c r="B97">
        <v>4.9542962014209184</v>
      </c>
      <c r="C97">
        <v>116.2674750590874</v>
      </c>
    </row>
    <row r="98" spans="1:3">
      <c r="A98" s="22">
        <v>44070</v>
      </c>
      <c r="B98">
        <v>4.855884263352884</v>
      </c>
      <c r="C98">
        <v>115.11417630471635</v>
      </c>
    </row>
    <row r="99" spans="1:3">
      <c r="A99" s="22">
        <v>44071</v>
      </c>
      <c r="B99">
        <v>5.1918525176128014</v>
      </c>
      <c r="C99">
        <v>119.09801311342517</v>
      </c>
    </row>
    <row r="100" spans="1:3">
      <c r="A100" s="22">
        <v>44074</v>
      </c>
      <c r="B100">
        <v>6.2197124963838553</v>
      </c>
      <c r="C100">
        <v>130.892773724215</v>
      </c>
    </row>
    <row r="101" spans="1:3">
      <c r="A101" s="22">
        <v>44075</v>
      </c>
      <c r="B101">
        <v>7.4195534646526742</v>
      </c>
      <c r="C101">
        <v>143.5200072136077</v>
      </c>
    </row>
    <row r="102" spans="1:3">
      <c r="A102" s="22">
        <v>44076</v>
      </c>
      <c r="B102">
        <v>6.2681204361794993</v>
      </c>
      <c r="C102">
        <v>132.38520584420155</v>
      </c>
    </row>
    <row r="103" spans="1:3">
      <c r="A103" s="22">
        <v>44077</v>
      </c>
      <c r="B103">
        <v>4.7191019661480151</v>
      </c>
      <c r="C103">
        <v>116.02854506295981</v>
      </c>
    </row>
    <row r="104" spans="1:3">
      <c r="A104" s="22">
        <v>44078</v>
      </c>
      <c r="B104">
        <v>4.7818528874577444</v>
      </c>
      <c r="C104">
        <v>116.80148738660191</v>
      </c>
    </row>
    <row r="105" spans="1:3">
      <c r="A105" s="22">
        <v>44082</v>
      </c>
      <c r="B105">
        <v>3.534076314418797</v>
      </c>
      <c r="C105">
        <v>101.56684531368754</v>
      </c>
    </row>
    <row r="106" spans="1:3">
      <c r="A106" s="22">
        <v>44083</v>
      </c>
      <c r="B106">
        <v>3.8167840885490021</v>
      </c>
      <c r="C106">
        <v>105.63066822034087</v>
      </c>
    </row>
    <row r="107" spans="1:3">
      <c r="A107" s="22">
        <v>44084</v>
      </c>
      <c r="B107">
        <v>4.1861009149035464</v>
      </c>
      <c r="C107">
        <v>110.74263816762139</v>
      </c>
    </row>
    <row r="108" spans="1:3">
      <c r="A108" s="22">
        <v>44085</v>
      </c>
      <c r="B108">
        <v>4.3359577615357585</v>
      </c>
      <c r="C108">
        <v>112.72633485346903</v>
      </c>
    </row>
    <row r="109" spans="1:3">
      <c r="A109" s="22">
        <v>44088</v>
      </c>
      <c r="B109">
        <v>4.3951737332137704</v>
      </c>
      <c r="C109">
        <v>113.50049831824288</v>
      </c>
    </row>
    <row r="110" spans="1:3">
      <c r="A110" s="22">
        <v>44089</v>
      </c>
      <c r="B110">
        <v>4.105457551951547</v>
      </c>
      <c r="C110">
        <v>109.7610636258995</v>
      </c>
    </row>
    <row r="111" spans="1:3">
      <c r="A111" s="22">
        <v>44090</v>
      </c>
      <c r="B111">
        <v>4.127251048290062</v>
      </c>
      <c r="C111">
        <v>110.05381348446193</v>
      </c>
    </row>
    <row r="112" spans="1:3">
      <c r="A112" s="22">
        <v>44091</v>
      </c>
      <c r="B112">
        <v>4.6507925649248545</v>
      </c>
      <c r="C112">
        <v>117.03556982247925</v>
      </c>
    </row>
    <row r="113" spans="1:3">
      <c r="A113" s="22">
        <v>44092</v>
      </c>
      <c r="B113">
        <v>4.5393803032639513</v>
      </c>
      <c r="C113">
        <v>115.63521547433893</v>
      </c>
    </row>
    <row r="114" spans="1:3">
      <c r="A114" s="22">
        <v>44095</v>
      </c>
      <c r="B114">
        <v>3.5333962785450179</v>
      </c>
      <c r="C114">
        <v>102.82558038380066</v>
      </c>
    </row>
    <row r="115" spans="1:3">
      <c r="A115" s="22">
        <v>44096</v>
      </c>
      <c r="B115">
        <v>3.5894828243067667</v>
      </c>
      <c r="C115">
        <v>103.64301448366646</v>
      </c>
    </row>
    <row r="116" spans="1:3">
      <c r="A116" s="22">
        <v>44097</v>
      </c>
      <c r="B116">
        <v>3.1020531402356322</v>
      </c>
      <c r="C116">
        <v>96.607126003220543</v>
      </c>
    </row>
    <row r="117" spans="1:3">
      <c r="A117" s="22">
        <v>44098</v>
      </c>
      <c r="B117">
        <v>3.6475545167289898</v>
      </c>
      <c r="C117">
        <v>105.10285335705747</v>
      </c>
    </row>
    <row r="118" spans="1:3">
      <c r="A118" s="22">
        <v>44099</v>
      </c>
      <c r="B118">
        <v>3.7065053133881922</v>
      </c>
      <c r="C118">
        <v>105.95355069152089</v>
      </c>
    </row>
    <row r="119" spans="1:3">
      <c r="A119" s="22">
        <v>44102</v>
      </c>
      <c r="B119">
        <v>3.7688586326007729</v>
      </c>
      <c r="C119">
        <v>106.84892362020048</v>
      </c>
    </row>
    <row r="120" spans="1:3">
      <c r="A120" s="22">
        <v>44103</v>
      </c>
      <c r="B120">
        <v>3.8663437701880259</v>
      </c>
      <c r="C120">
        <v>108.23220997133969</v>
      </c>
    </row>
    <row r="121" spans="1:3">
      <c r="A121" s="22">
        <v>44104</v>
      </c>
      <c r="B121">
        <v>3.8701233885619493</v>
      </c>
      <c r="C121">
        <v>108.28650727919852</v>
      </c>
    </row>
    <row r="122" spans="1:3">
      <c r="A122" s="22">
        <v>44105</v>
      </c>
      <c r="B122">
        <v>3.7252606212148498</v>
      </c>
      <c r="C122">
        <v>106.2612108668191</v>
      </c>
    </row>
    <row r="123" spans="1:3">
      <c r="A123" s="22">
        <v>44106</v>
      </c>
      <c r="B123">
        <v>3.5782070716074994</v>
      </c>
      <c r="C123">
        <v>104.16521041299626</v>
      </c>
    </row>
    <row r="124" spans="1:3">
      <c r="A124" s="22">
        <v>44109</v>
      </c>
      <c r="B124">
        <v>3.7374388944245176</v>
      </c>
      <c r="C124">
        <v>106.48711295075918</v>
      </c>
    </row>
    <row r="125" spans="1:3">
      <c r="A125" s="22">
        <v>44110</v>
      </c>
      <c r="B125">
        <v>3.459838948021841</v>
      </c>
      <c r="C125">
        <v>102.53369335666613</v>
      </c>
    </row>
    <row r="126" spans="1:3">
      <c r="A126" s="22">
        <v>44111</v>
      </c>
      <c r="B126">
        <v>3.4799063765166247</v>
      </c>
      <c r="C126">
        <v>102.83237442917594</v>
      </c>
    </row>
    <row r="127" spans="1:3">
      <c r="A127" s="22">
        <v>44112</v>
      </c>
      <c r="B127">
        <v>3.6622019591806265</v>
      </c>
      <c r="C127">
        <v>105.52721509315276</v>
      </c>
    </row>
    <row r="128" spans="1:3">
      <c r="A128" s="22">
        <v>44113</v>
      </c>
      <c r="B128">
        <v>3.9716491068833246</v>
      </c>
      <c r="C128">
        <v>109.98708514640752</v>
      </c>
    </row>
    <row r="129" spans="1:3">
      <c r="A129" s="22">
        <v>44116</v>
      </c>
      <c r="B129">
        <v>4.4523646487912787</v>
      </c>
      <c r="C129">
        <v>116.64808871466674</v>
      </c>
    </row>
    <row r="130" spans="1:3">
      <c r="A130" s="22">
        <v>44117</v>
      </c>
      <c r="B130">
        <v>4.3020432284380714</v>
      </c>
      <c r="C130">
        <v>114.68039472383757</v>
      </c>
    </row>
    <row r="131" spans="1:3">
      <c r="A131" s="22">
        <v>44118</v>
      </c>
      <c r="B131">
        <v>4.2634098872105355</v>
      </c>
      <c r="C131">
        <v>114.16692999872694</v>
      </c>
    </row>
    <row r="132" spans="1:3">
      <c r="A132" s="22">
        <v>44119</v>
      </c>
      <c r="B132">
        <v>4.2174139068387699</v>
      </c>
      <c r="C132">
        <v>113.55253686098293</v>
      </c>
    </row>
    <row r="133" spans="1:3">
      <c r="A133" s="22">
        <v>44120</v>
      </c>
      <c r="B133">
        <v>3.9667346419406622</v>
      </c>
      <c r="C133">
        <v>110.17918216890141</v>
      </c>
    </row>
    <row r="134" spans="1:3">
      <c r="A134" s="22">
        <v>44123</v>
      </c>
      <c r="B134">
        <v>4.2633258016151272</v>
      </c>
      <c r="C134">
        <v>114.30278352908476</v>
      </c>
    </row>
    <row r="135" spans="1:3">
      <c r="A135" s="22">
        <v>44124</v>
      </c>
      <c r="B135">
        <v>4.0208738026019697</v>
      </c>
      <c r="C135">
        <v>111.05401682145828</v>
      </c>
    </row>
    <row r="136" spans="1:3">
      <c r="A136" s="22">
        <v>44125</v>
      </c>
      <c r="B136">
        <v>4.5229747047776074</v>
      </c>
      <c r="C136">
        <v>117.98948171184264</v>
      </c>
    </row>
    <row r="137" spans="1:3">
      <c r="A137" s="22">
        <v>44126</v>
      </c>
      <c r="B137">
        <v>5.0206623083234589</v>
      </c>
      <c r="C137">
        <v>124.48268171569831</v>
      </c>
    </row>
    <row r="138" spans="1:3">
      <c r="A138" s="22">
        <v>44127</v>
      </c>
      <c r="B138">
        <v>4.9233120831105532</v>
      </c>
      <c r="C138">
        <v>123.27739917288281</v>
      </c>
    </row>
    <row r="139" spans="1:3">
      <c r="A139" s="22">
        <v>44130</v>
      </c>
      <c r="B139">
        <v>4.541406246953974</v>
      </c>
      <c r="C139">
        <v>118.50042172239854</v>
      </c>
    </row>
    <row r="140" spans="1:3">
      <c r="A140" s="22">
        <v>44131</v>
      </c>
      <c r="B140">
        <v>4.7743842298080006</v>
      </c>
      <c r="C140">
        <v>121.54161188679899</v>
      </c>
    </row>
    <row r="141" spans="1:3">
      <c r="A141" s="22">
        <v>44132</v>
      </c>
      <c r="B141">
        <v>4.4115498798692245</v>
      </c>
      <c r="C141">
        <v>116.92471674249055</v>
      </c>
    </row>
    <row r="142" spans="1:3">
      <c r="A142" s="22">
        <v>44133</v>
      </c>
      <c r="B142">
        <v>4.3678349488928205</v>
      </c>
      <c r="C142">
        <v>116.34689225388333</v>
      </c>
    </row>
    <row r="143" spans="1:3">
      <c r="A143" s="22">
        <v>44134</v>
      </c>
      <c r="B143">
        <v>4.2794006841399161</v>
      </c>
      <c r="C143">
        <v>115.17053953426814</v>
      </c>
    </row>
    <row r="144" spans="1:3">
      <c r="A144" s="22">
        <v>44137</v>
      </c>
      <c r="B144">
        <v>4.2865985326763303</v>
      </c>
      <c r="C144">
        <v>115.27185333290542</v>
      </c>
    </row>
    <row r="145" spans="1:3">
      <c r="A145" s="22">
        <v>44138</v>
      </c>
      <c r="B145">
        <v>4.3859529393326211</v>
      </c>
      <c r="C145">
        <v>116.60925257582559</v>
      </c>
    </row>
    <row r="146" spans="1:3">
      <c r="A146" s="22">
        <v>44139</v>
      </c>
      <c r="B146">
        <v>4.714885333635098</v>
      </c>
      <c r="C146">
        <v>120.98352662261559</v>
      </c>
    </row>
    <row r="147" spans="1:3">
      <c r="A147" s="22">
        <v>44140</v>
      </c>
      <c r="B147">
        <v>4.994392641942774</v>
      </c>
      <c r="C147">
        <v>124.57124287786509</v>
      </c>
    </row>
    <row r="148" spans="1:3">
      <c r="A148" s="22">
        <v>44141</v>
      </c>
      <c r="B148">
        <v>5.9749091014015061</v>
      </c>
      <c r="C148">
        <v>136.80129081266361</v>
      </c>
    </row>
    <row r="149" spans="1:3">
      <c r="A149" s="22">
        <v>44144</v>
      </c>
      <c r="B149">
        <v>5.6970555887974657</v>
      </c>
      <c r="C149">
        <v>133.62546825903712</v>
      </c>
    </row>
    <row r="150" spans="1:3">
      <c r="A150" s="22">
        <v>44145</v>
      </c>
      <c r="B150">
        <v>5.8384217758220149</v>
      </c>
      <c r="C150">
        <v>135.28511638771639</v>
      </c>
    </row>
    <row r="151" spans="1:3">
      <c r="A151" s="22">
        <v>44146</v>
      </c>
      <c r="B151">
        <v>6.1831284299753424</v>
      </c>
      <c r="C151">
        <v>139.28065015804196</v>
      </c>
    </row>
    <row r="152" spans="1:3">
      <c r="A152" s="22">
        <v>44147</v>
      </c>
      <c r="B152">
        <v>6.1307430639854337</v>
      </c>
      <c r="C152">
        <v>138.69241423037431</v>
      </c>
    </row>
    <row r="153" spans="1:3">
      <c r="A153" s="22">
        <v>44148</v>
      </c>
      <c r="B153">
        <v>6.4928614817259662</v>
      </c>
      <c r="C153">
        <v>142.79030814790974</v>
      </c>
    </row>
    <row r="154" spans="1:3">
      <c r="A154" s="22">
        <v>44151</v>
      </c>
      <c r="B154">
        <v>6.0905802313891106</v>
      </c>
      <c r="C154">
        <v>138.37201977032007</v>
      </c>
    </row>
    <row r="155" spans="1:3">
      <c r="A155" s="22">
        <v>44152</v>
      </c>
      <c r="B155">
        <v>6.6312111121922142</v>
      </c>
      <c r="C155">
        <v>144.51526190550027</v>
      </c>
    </row>
    <row r="156" spans="1:3">
      <c r="A156" s="22">
        <v>44153</v>
      </c>
      <c r="B156">
        <v>6.6068549880559848</v>
      </c>
      <c r="C156">
        <v>144.2517171458552</v>
      </c>
    </row>
    <row r="157" spans="1:3">
      <c r="A157" s="22">
        <v>44154</v>
      </c>
      <c r="B157">
        <v>6.3902584158006785</v>
      </c>
      <c r="C157">
        <v>141.88896760270157</v>
      </c>
    </row>
    <row r="158" spans="1:3">
      <c r="A158" s="22">
        <v>44155</v>
      </c>
      <c r="B158">
        <v>7.4229063578104739</v>
      </c>
      <c r="C158">
        <v>153.35552073663712</v>
      </c>
    </row>
    <row r="159" spans="1:3">
      <c r="A159" s="22">
        <v>44158</v>
      </c>
      <c r="B159">
        <v>10.29692777272771</v>
      </c>
      <c r="C159">
        <v>183.05204637681621</v>
      </c>
    </row>
    <row r="160" spans="1:3">
      <c r="A160" s="22">
        <v>44159</v>
      </c>
      <c r="B160">
        <v>10.14245398028009</v>
      </c>
      <c r="C160">
        <v>181.68130116615941</v>
      </c>
    </row>
    <row r="161" spans="1:3">
      <c r="A161" s="22">
        <v>44160</v>
      </c>
      <c r="B161">
        <v>9.026660975928559</v>
      </c>
      <c r="C161">
        <v>171.68980950234447</v>
      </c>
    </row>
    <row r="162" spans="1:3">
      <c r="A162" s="22">
        <v>44162</v>
      </c>
      <c r="B162">
        <v>7.3435569142047541</v>
      </c>
      <c r="C162">
        <v>155.68683379290238</v>
      </c>
    </row>
    <row r="163" spans="1:3">
      <c r="A163" s="22">
        <v>44165</v>
      </c>
      <c r="B163">
        <v>10.105656324406754</v>
      </c>
      <c r="C163">
        <v>184.97400879772769</v>
      </c>
    </row>
    <row r="164" spans="1:3">
      <c r="A164" s="22">
        <v>44166</v>
      </c>
      <c r="B164">
        <v>9.2008261182532749</v>
      </c>
      <c r="C164">
        <v>176.69516802246125</v>
      </c>
    </row>
    <row r="165" spans="1:3">
      <c r="A165" s="22">
        <v>44167</v>
      </c>
      <c r="B165">
        <v>9.5461084758940693</v>
      </c>
      <c r="C165">
        <v>180.01297688840435</v>
      </c>
    </row>
    <row r="166" spans="1:3">
      <c r="A166" s="22">
        <v>44168</v>
      </c>
      <c r="B166">
        <v>10.131562739906679</v>
      </c>
      <c r="C166">
        <v>185.5354542307459</v>
      </c>
    </row>
    <row r="167" spans="1:3">
      <c r="A167" s="22">
        <v>44169</v>
      </c>
      <c r="B167">
        <v>8.5754189905957059</v>
      </c>
      <c r="C167">
        <v>171.28894217264059</v>
      </c>
    </row>
    <row r="168" spans="1:3">
      <c r="A168" s="22">
        <v>44172</v>
      </c>
      <c r="B168">
        <v>9.2521533923517065</v>
      </c>
      <c r="C168">
        <v>178.05476712378322</v>
      </c>
    </row>
    <row r="169" spans="1:3">
      <c r="A169" s="22">
        <v>44173</v>
      </c>
      <c r="B169">
        <v>8.0946311815012013</v>
      </c>
      <c r="C169">
        <v>166.91869858353527</v>
      </c>
    </row>
    <row r="170" spans="1:3">
      <c r="A170" s="22">
        <v>44174</v>
      </c>
      <c r="B170">
        <v>8.6386350290443179</v>
      </c>
      <c r="C170">
        <v>172.52992090603604</v>
      </c>
    </row>
    <row r="171" spans="1:3">
      <c r="A171" s="22">
        <v>44175</v>
      </c>
      <c r="B171">
        <v>8.2226510957530543</v>
      </c>
      <c r="C171">
        <v>168.37804165978781</v>
      </c>
    </row>
    <row r="172" spans="1:3">
      <c r="A172" s="22">
        <v>44176</v>
      </c>
      <c r="B172">
        <v>7.8145729203339638</v>
      </c>
      <c r="C172">
        <v>164.20192401059259</v>
      </c>
    </row>
    <row r="173" spans="1:3">
      <c r="A173" s="22">
        <v>44179</v>
      </c>
      <c r="B173">
        <v>8.9654201101274005</v>
      </c>
      <c r="C173">
        <v>176.3001581989991</v>
      </c>
    </row>
    <row r="174" spans="1:3">
      <c r="A174" s="22">
        <v>44180</v>
      </c>
      <c r="B174">
        <v>9.0675196109720435</v>
      </c>
      <c r="C174">
        <v>177.30632012709063</v>
      </c>
    </row>
    <row r="175" spans="1:3">
      <c r="A175" s="22">
        <v>44181</v>
      </c>
      <c r="B175">
        <v>10.50813727747323</v>
      </c>
      <c r="C175">
        <v>191.39388828701283</v>
      </c>
    </row>
    <row r="176" spans="1:3">
      <c r="A176" s="22">
        <v>44182</v>
      </c>
      <c r="B176">
        <v>10.728770523545423</v>
      </c>
      <c r="C176">
        <v>193.40569769349517</v>
      </c>
    </row>
    <row r="177" spans="1:3">
      <c r="A177" s="22">
        <v>44183</v>
      </c>
      <c r="B177">
        <v>11.127114592305286</v>
      </c>
      <c r="C177">
        <v>196.99872060270451</v>
      </c>
    </row>
    <row r="178" spans="1:3">
      <c r="A178" s="22">
        <v>44186</v>
      </c>
      <c r="B178">
        <v>9.5972186822387879</v>
      </c>
      <c r="C178">
        <v>183.46235160217026</v>
      </c>
    </row>
    <row r="179" spans="1:3">
      <c r="A179" s="22">
        <v>44187</v>
      </c>
      <c r="B179">
        <v>10.384986510608705</v>
      </c>
      <c r="C179">
        <v>190.99447164529548</v>
      </c>
    </row>
    <row r="180" spans="1:3">
      <c r="A180" s="22">
        <v>44188</v>
      </c>
      <c r="B180">
        <v>8.7116726998207881</v>
      </c>
      <c r="C180">
        <v>175.60924051784664</v>
      </c>
    </row>
    <row r="181" spans="1:3">
      <c r="A181" s="22">
        <v>44189</v>
      </c>
      <c r="B181">
        <v>9.5439947718620175</v>
      </c>
      <c r="C181">
        <v>184.00066063765311</v>
      </c>
    </row>
    <row r="182" spans="1:3">
      <c r="A182" s="22">
        <v>44193</v>
      </c>
      <c r="B182">
        <v>13.250018140778282</v>
      </c>
      <c r="C182">
        <v>219.73841664752976</v>
      </c>
    </row>
    <row r="183" spans="1:3">
      <c r="A183" s="22">
        <v>44194</v>
      </c>
      <c r="B183">
        <v>13.290413027861838</v>
      </c>
      <c r="C183">
        <v>220.07620943544555</v>
      </c>
    </row>
    <row r="184" spans="1:3">
      <c r="A184" s="22">
        <v>44195</v>
      </c>
      <c r="B184">
        <v>14.0203710463825</v>
      </c>
      <c r="C184">
        <v>226.12289357366643</v>
      </c>
    </row>
    <row r="185" spans="1:3">
      <c r="A185" s="22">
        <v>44196</v>
      </c>
      <c r="B185">
        <v>13.504604728184001</v>
      </c>
      <c r="C185">
        <v>221.96651544974284</v>
      </c>
    </row>
    <row r="186" spans="1:3">
      <c r="A186" s="22">
        <v>44200</v>
      </c>
      <c r="B186">
        <v>24.573294927454622</v>
      </c>
      <c r="C186">
        <v>312.95179649626186</v>
      </c>
    </row>
    <row r="187" spans="1:3">
      <c r="A187" s="22">
        <v>44201</v>
      </c>
      <c r="B187">
        <v>27.396612973905803</v>
      </c>
      <c r="C187">
        <v>330.93439240415682</v>
      </c>
    </row>
    <row r="188" spans="1:3">
      <c r="A188" s="22">
        <v>44202</v>
      </c>
      <c r="B188">
        <v>32.730910947630427</v>
      </c>
      <c r="C188">
        <v>363.15701830392783</v>
      </c>
    </row>
    <row r="189" spans="1:3">
      <c r="A189" s="22">
        <v>44203</v>
      </c>
      <c r="B189">
        <v>33.736873790301281</v>
      </c>
      <c r="C189">
        <v>368.7425334846285</v>
      </c>
    </row>
    <row r="190" spans="1:3">
      <c r="A190" s="22">
        <v>44204</v>
      </c>
      <c r="B190">
        <v>33.654480163874496</v>
      </c>
      <c r="C190">
        <v>368.2969908615562</v>
      </c>
    </row>
    <row r="191" spans="1:3">
      <c r="A191" s="22">
        <v>44207</v>
      </c>
      <c r="B191">
        <v>26.281998997492892</v>
      </c>
      <c r="C191">
        <v>327.96781730231652</v>
      </c>
    </row>
    <row r="192" spans="1:3">
      <c r="A192" s="22">
        <v>44208</v>
      </c>
      <c r="B192">
        <v>24.029105113743316</v>
      </c>
      <c r="C192">
        <v>313.91497209041177</v>
      </c>
    </row>
    <row r="193" spans="1:3">
      <c r="A193" s="22">
        <v>44209</v>
      </c>
      <c r="B193">
        <v>28.049442630867535</v>
      </c>
      <c r="C193">
        <v>340.18043020582456</v>
      </c>
    </row>
    <row r="194" spans="1:3">
      <c r="A194" s="22">
        <v>44210</v>
      </c>
      <c r="B194">
        <v>32.400306344500322</v>
      </c>
      <c r="C194">
        <v>366.56887880399006</v>
      </c>
    </row>
    <row r="195" spans="1:3">
      <c r="A195" s="22">
        <v>44211</v>
      </c>
      <c r="B195">
        <v>29.920243268501096</v>
      </c>
      <c r="C195">
        <v>352.54383433357401</v>
      </c>
    </row>
    <row r="196" spans="1:3">
      <c r="A196" s="22">
        <v>44215</v>
      </c>
      <c r="B196">
        <v>40.408093866806652</v>
      </c>
      <c r="C196">
        <v>414.35641084894155</v>
      </c>
    </row>
    <row r="197" spans="1:3">
      <c r="A197" s="22">
        <v>44216</v>
      </c>
      <c r="B197">
        <v>40.699150760235469</v>
      </c>
      <c r="C197">
        <v>415.85407621603002</v>
      </c>
    </row>
    <row r="198" spans="1:3">
      <c r="A198" s="22">
        <v>44217</v>
      </c>
      <c r="B198">
        <v>25.346410890076267</v>
      </c>
      <c r="C198">
        <v>337.42212028777465</v>
      </c>
    </row>
    <row r="199" spans="1:3">
      <c r="A199" s="22">
        <v>44218</v>
      </c>
      <c r="B199">
        <v>30.540746562440457</v>
      </c>
      <c r="C199">
        <v>372.00195020360354</v>
      </c>
    </row>
    <row r="200" spans="1:3">
      <c r="A200" s="22">
        <v>44221</v>
      </c>
      <c r="B200">
        <v>34.880282310709838</v>
      </c>
      <c r="C200">
        <v>398.44724850217818</v>
      </c>
    </row>
    <row r="201" spans="1:3">
      <c r="A201" s="22">
        <v>44222</v>
      </c>
      <c r="B201">
        <v>36.598752532407033</v>
      </c>
      <c r="C201">
        <v>408.26791578904863</v>
      </c>
    </row>
    <row r="202" spans="1:3">
      <c r="A202" s="22">
        <v>44223</v>
      </c>
      <c r="B202">
        <v>30.995323189186667</v>
      </c>
      <c r="C202">
        <v>377.01856494334203</v>
      </c>
    </row>
    <row r="203" spans="1:3">
      <c r="A203" s="22">
        <v>44224</v>
      </c>
      <c r="B203">
        <v>34.917358835894113</v>
      </c>
      <c r="C203">
        <v>400.87731423994484</v>
      </c>
    </row>
    <row r="204" spans="1:3">
      <c r="A204" s="22">
        <v>44225</v>
      </c>
      <c r="B204">
        <v>37.538452880068924</v>
      </c>
      <c r="C204">
        <v>415.928920825445</v>
      </c>
    </row>
    <row r="205" spans="1:3">
      <c r="A205" s="22">
        <v>44228</v>
      </c>
      <c r="B205">
        <v>36.8034627029527</v>
      </c>
      <c r="C205">
        <v>411.87280082530492</v>
      </c>
    </row>
    <row r="206" spans="1:3">
      <c r="A206" s="22">
        <v>44229</v>
      </c>
      <c r="B206">
        <v>44.660288527038077</v>
      </c>
      <c r="C206">
        <v>455.84266602251546</v>
      </c>
    </row>
    <row r="207" spans="1:3">
      <c r="A207" s="22">
        <v>44230</v>
      </c>
      <c r="B207">
        <v>53.248855787533195</v>
      </c>
      <c r="C207">
        <v>499.68094671934108</v>
      </c>
    </row>
    <row r="208" spans="1:3">
      <c r="A208" s="22">
        <v>44231</v>
      </c>
      <c r="B208">
        <v>49.006249964101329</v>
      </c>
      <c r="C208">
        <v>479.78081356050421</v>
      </c>
    </row>
    <row r="209" spans="1:3">
      <c r="A209" s="22">
        <v>44232</v>
      </c>
      <c r="B209">
        <v>56.618834102193347</v>
      </c>
      <c r="C209">
        <v>517.0522984631865</v>
      </c>
    </row>
    <row r="210" spans="1:3">
      <c r="A210" s="22">
        <v>44235</v>
      </c>
      <c r="B210">
        <v>58.456924425605166</v>
      </c>
      <c r="C210">
        <v>525.46578997939355</v>
      </c>
    </row>
    <row r="211" spans="1:3">
      <c r="A211" s="22">
        <v>44236</v>
      </c>
      <c r="B211">
        <v>59.889059812285396</v>
      </c>
      <c r="C211">
        <v>531.90941177363936</v>
      </c>
    </row>
    <row r="212" spans="1:3">
      <c r="A212" s="22">
        <v>44237</v>
      </c>
      <c r="B212">
        <v>58.275760467943037</v>
      </c>
      <c r="C212">
        <v>524.75175395157248</v>
      </c>
    </row>
    <row r="213" spans="1:3">
      <c r="A213" s="22">
        <v>44238</v>
      </c>
      <c r="B213">
        <v>60.917254377504946</v>
      </c>
      <c r="C213">
        <v>536.65165725067277</v>
      </c>
    </row>
    <row r="214" spans="1:3">
      <c r="A214" s="22">
        <v>44239</v>
      </c>
      <c r="B214">
        <v>64.99549203043631</v>
      </c>
      <c r="C214">
        <v>554.62268465895227</v>
      </c>
    </row>
    <row r="215" spans="1:3">
      <c r="A215" s="22">
        <v>44243</v>
      </c>
      <c r="B215">
        <v>60.584718594534579</v>
      </c>
      <c r="C215">
        <v>535.8302017185556</v>
      </c>
    </row>
    <row r="216" spans="1:3">
      <c r="A216" s="22">
        <v>44244</v>
      </c>
      <c r="B216">
        <v>65.16776198431657</v>
      </c>
      <c r="C216">
        <v>556.1045582253148</v>
      </c>
    </row>
    <row r="217" spans="1:3">
      <c r="A217" s="22">
        <v>44245</v>
      </c>
      <c r="B217">
        <v>71.440710447933427</v>
      </c>
      <c r="C217">
        <v>582.87729292788833</v>
      </c>
    </row>
    <row r="218" spans="1:3">
      <c r="A218" s="22">
        <v>44246</v>
      </c>
      <c r="B218">
        <v>73.11403718861682</v>
      </c>
      <c r="C218">
        <v>589.71122349821394</v>
      </c>
    </row>
    <row r="219" spans="1:3">
      <c r="A219" s="22">
        <v>44249</v>
      </c>
      <c r="B219">
        <v>59.817813471189154</v>
      </c>
      <c r="C219">
        <v>536.10861076522644</v>
      </c>
    </row>
    <row r="220" spans="1:3">
      <c r="A220" s="22">
        <v>44250</v>
      </c>
      <c r="B220">
        <v>45.598006473991212</v>
      </c>
      <c r="C220">
        <v>472.39237841625135</v>
      </c>
    </row>
    <row r="221" spans="1:3">
      <c r="A221" s="22">
        <v>44251</v>
      </c>
      <c r="B221">
        <v>48.870764991081927</v>
      </c>
      <c r="C221">
        <v>489.35168061932472</v>
      </c>
    </row>
    <row r="222" spans="1:3">
      <c r="A222" s="22">
        <v>44252</v>
      </c>
      <c r="B222">
        <v>39.803789078935495</v>
      </c>
      <c r="C222">
        <v>443.962189968693</v>
      </c>
    </row>
    <row r="223" spans="1:3">
      <c r="A223" s="22">
        <v>44253</v>
      </c>
      <c r="B223">
        <v>38.202239809817023</v>
      </c>
      <c r="C223">
        <v>435.03602315194541</v>
      </c>
    </row>
    <row r="224" spans="1:3">
      <c r="A224" s="22">
        <v>44256</v>
      </c>
      <c r="B224">
        <v>44.469212099626958</v>
      </c>
      <c r="C224">
        <v>470.73881764151639</v>
      </c>
    </row>
    <row r="225" spans="1:3">
      <c r="A225" s="22">
        <v>44257</v>
      </c>
      <c r="B225">
        <v>40.370051878453843</v>
      </c>
      <c r="C225">
        <v>449.04803068474052</v>
      </c>
    </row>
    <row r="226" spans="1:3">
      <c r="A226" s="22">
        <v>44258</v>
      </c>
      <c r="B226">
        <v>44.871858011313179</v>
      </c>
      <c r="C226">
        <v>474.09191865947338</v>
      </c>
    </row>
    <row r="227" spans="1:3">
      <c r="A227" s="22">
        <v>44259</v>
      </c>
      <c r="B227">
        <v>42.937959270164704</v>
      </c>
      <c r="C227">
        <v>463.88149344880497</v>
      </c>
    </row>
    <row r="228" spans="1:3">
      <c r="A228" s="22">
        <v>44260</v>
      </c>
      <c r="B228">
        <v>42.455706591648365</v>
      </c>
      <c r="C228">
        <v>461.28238435294077</v>
      </c>
    </row>
    <row r="229" spans="1:3">
      <c r="A229" s="22">
        <v>44263</v>
      </c>
      <c r="B229">
        <v>59.14533039870372</v>
      </c>
      <c r="C229">
        <v>551.97381383633353</v>
      </c>
    </row>
    <row r="230" spans="1:3">
      <c r="A230" s="22">
        <v>44264</v>
      </c>
      <c r="B230">
        <v>61.29205626076687</v>
      </c>
      <c r="C230">
        <v>561.99833948873902</v>
      </c>
    </row>
    <row r="231" spans="1:3">
      <c r="A231" s="22">
        <v>44265</v>
      </c>
      <c r="B231">
        <v>56.770418732512091</v>
      </c>
      <c r="C231">
        <v>541.27517194864515</v>
      </c>
    </row>
    <row r="232" spans="1:3">
      <c r="A232" s="22">
        <v>44266</v>
      </c>
      <c r="B232">
        <v>58.474624863226119</v>
      </c>
      <c r="C232">
        <v>549.40669207963958</v>
      </c>
    </row>
    <row r="233" spans="1:3">
      <c r="A233" s="22">
        <v>44267</v>
      </c>
      <c r="B233">
        <v>55.009130730280482</v>
      </c>
      <c r="C233">
        <v>533.13307491231228</v>
      </c>
    </row>
    <row r="234" spans="1:3">
      <c r="A234" s="22">
        <v>44270</v>
      </c>
      <c r="B234">
        <v>56.221613693124702</v>
      </c>
      <c r="C234">
        <v>539.02964744142264</v>
      </c>
    </row>
    <row r="235" spans="1:3">
      <c r="A235" s="22">
        <v>44271</v>
      </c>
      <c r="B235">
        <v>57.178422730256436</v>
      </c>
      <c r="C235">
        <v>543.62345191705799</v>
      </c>
    </row>
    <row r="236" spans="1:3">
      <c r="A236" s="22">
        <v>44272</v>
      </c>
      <c r="B236">
        <v>58.219728417822097</v>
      </c>
      <c r="C236">
        <v>548.58068291555151</v>
      </c>
    </row>
    <row r="237" spans="1:3">
      <c r="A237" s="22">
        <v>44273</v>
      </c>
      <c r="B237">
        <v>55.62608175666211</v>
      </c>
      <c r="C237">
        <v>536.36799660518557</v>
      </c>
    </row>
    <row r="238" spans="1:3">
      <c r="A238" s="22">
        <v>44274</v>
      </c>
      <c r="B238">
        <v>57.794220705388959</v>
      </c>
      <c r="C238">
        <v>546.82818594217042</v>
      </c>
    </row>
    <row r="239" spans="1:3">
      <c r="A239" s="22">
        <v>44277</v>
      </c>
      <c r="B239">
        <v>49.759187129963522</v>
      </c>
      <c r="C239">
        <v>508.83407129488245</v>
      </c>
    </row>
    <row r="240" spans="1:3">
      <c r="A240" s="22">
        <v>44278</v>
      </c>
      <c r="B240">
        <v>49.01160573322543</v>
      </c>
      <c r="C240">
        <v>505.01816681342626</v>
      </c>
    </row>
    <row r="241" spans="1:3">
      <c r="A241" s="22">
        <v>44279</v>
      </c>
      <c r="B241">
        <v>44.033154358791748</v>
      </c>
      <c r="C241">
        <v>479.37489680169091</v>
      </c>
    </row>
    <row r="242" spans="1:3">
      <c r="A242" s="22">
        <v>44280</v>
      </c>
      <c r="B242">
        <v>44.139559987663532</v>
      </c>
      <c r="C242">
        <v>479.96028670937676</v>
      </c>
    </row>
    <row r="243" spans="1:3">
      <c r="A243" s="22">
        <v>44281</v>
      </c>
      <c r="B243">
        <v>50.085824468156723</v>
      </c>
      <c r="C243">
        <v>512.29624467482893</v>
      </c>
    </row>
    <row r="244" spans="1:3">
      <c r="A244" s="22">
        <v>44284</v>
      </c>
      <c r="B244">
        <v>56.95484214322741</v>
      </c>
      <c r="C244">
        <v>547.44817033587242</v>
      </c>
    </row>
    <row r="245" spans="1:3">
      <c r="A245" s="22">
        <v>44285</v>
      </c>
      <c r="B245">
        <v>58.602727340934074</v>
      </c>
      <c r="C245">
        <v>555.37513443533396</v>
      </c>
    </row>
    <row r="246" spans="1:3">
      <c r="A246" s="22">
        <v>44286</v>
      </c>
      <c r="B246">
        <v>63.193258457409854</v>
      </c>
      <c r="C246">
        <v>577.13496385127428</v>
      </c>
    </row>
    <row r="247" spans="1:3">
      <c r="A247" s="22">
        <v>44287</v>
      </c>
      <c r="B247">
        <v>67.07298584268456</v>
      </c>
      <c r="C247">
        <v>594.85934872978407</v>
      </c>
    </row>
    <row r="248" spans="1:3">
      <c r="A248" s="22">
        <v>44291</v>
      </c>
      <c r="B248">
        <v>75.926266240930914</v>
      </c>
      <c r="C248">
        <v>634.15318294001042</v>
      </c>
    </row>
    <row r="249" spans="1:3">
      <c r="A249" s="22">
        <v>44292</v>
      </c>
      <c r="B249">
        <v>76.680115093256816</v>
      </c>
      <c r="C249">
        <v>637.30958727379243</v>
      </c>
    </row>
    <row r="250" spans="1:3">
      <c r="A250" s="22">
        <v>44293</v>
      </c>
      <c r="B250">
        <v>66.014499922136409</v>
      </c>
      <c r="C250">
        <v>592.99421765756722</v>
      </c>
    </row>
    <row r="251" spans="1:3">
      <c r="A251" s="22">
        <v>44294</v>
      </c>
      <c r="B251">
        <v>73.882882180144051</v>
      </c>
      <c r="C251">
        <v>628.34276629507997</v>
      </c>
    </row>
    <row r="252" spans="1:3">
      <c r="A252" s="22">
        <v>44295</v>
      </c>
      <c r="B252">
        <v>72.716128320110926</v>
      </c>
      <c r="C252">
        <v>623.38935485997865</v>
      </c>
    </row>
    <row r="253" spans="1:3">
      <c r="A253" s="22">
        <v>44298</v>
      </c>
      <c r="B253">
        <v>77.429734866740873</v>
      </c>
      <c r="C253">
        <v>643.61967838337591</v>
      </c>
    </row>
    <row r="254" spans="1:3">
      <c r="A254" s="22">
        <v>44299</v>
      </c>
      <c r="B254">
        <v>88.99723920567935</v>
      </c>
      <c r="C254">
        <v>691.70552446654779</v>
      </c>
    </row>
    <row r="255" spans="1:3">
      <c r="A255" s="22">
        <v>44300</v>
      </c>
      <c r="B255">
        <v>99.516878087303482</v>
      </c>
      <c r="C255">
        <v>732.59592293738433</v>
      </c>
    </row>
    <row r="256" spans="1:3">
      <c r="A256" s="22">
        <v>44301</v>
      </c>
      <c r="B256">
        <v>106.38081185921136</v>
      </c>
      <c r="C256">
        <v>757.87051512829305</v>
      </c>
    </row>
    <row r="257" spans="1:3">
      <c r="A257" s="22">
        <v>44302</v>
      </c>
      <c r="B257">
        <v>99.016012226463559</v>
      </c>
      <c r="C257">
        <v>731.64571117484513</v>
      </c>
    </row>
    <row r="258" spans="1:3">
      <c r="A258" s="22">
        <v>44305</v>
      </c>
      <c r="B258">
        <v>77.369526688934087</v>
      </c>
      <c r="C258">
        <v>651.69306389310043</v>
      </c>
    </row>
    <row r="259" spans="1:3">
      <c r="A259" s="22">
        <v>44306</v>
      </c>
      <c r="B259">
        <v>89.083959743837639</v>
      </c>
      <c r="C259">
        <v>701.03878345437829</v>
      </c>
    </row>
    <row r="260" spans="1:3">
      <c r="A260" s="22">
        <v>44307</v>
      </c>
      <c r="B260">
        <v>91.722584732072733</v>
      </c>
      <c r="C260">
        <v>711.43029766733594</v>
      </c>
    </row>
    <row r="261" spans="1:3">
      <c r="A261" s="22">
        <v>44308</v>
      </c>
      <c r="B261">
        <v>94.728763692375125</v>
      </c>
      <c r="C261">
        <v>723.09821152855181</v>
      </c>
    </row>
    <row r="262" spans="1:3">
      <c r="A262" s="22">
        <v>44309</v>
      </c>
      <c r="B262">
        <v>91.577446126260583</v>
      </c>
      <c r="C262">
        <v>711.07965145894389</v>
      </c>
    </row>
    <row r="263" spans="1:3">
      <c r="A263" s="22">
        <v>44312</v>
      </c>
      <c r="B263">
        <v>104.81208404671101</v>
      </c>
      <c r="C263">
        <v>762.49318504570419</v>
      </c>
    </row>
    <row r="264" spans="1:3">
      <c r="A264" s="22">
        <v>44313</v>
      </c>
      <c r="B264">
        <v>115.42757186020826</v>
      </c>
      <c r="C264">
        <v>801.11708931748149</v>
      </c>
    </row>
    <row r="265" spans="1:3">
      <c r="A265" s="22">
        <v>44314</v>
      </c>
      <c r="B265">
        <v>122.66467499178584</v>
      </c>
      <c r="C265">
        <v>826.24235932384966</v>
      </c>
    </row>
    <row r="266" spans="1:3">
      <c r="A266" s="22">
        <v>44315</v>
      </c>
      <c r="B266">
        <v>123.59915497957977</v>
      </c>
      <c r="C266">
        <v>829.40030610419058</v>
      </c>
    </row>
    <row r="267" spans="1:3">
      <c r="A267" s="22">
        <v>44316</v>
      </c>
      <c r="B267">
        <v>125.06018801512786</v>
      </c>
      <c r="C267">
        <v>834.31317378846165</v>
      </c>
    </row>
    <row r="268" spans="1:3">
      <c r="A268" s="22">
        <v>44319</v>
      </c>
      <c r="B268">
        <v>184.38120929918347</v>
      </c>
      <c r="C268">
        <v>1032.2346546964873</v>
      </c>
    </row>
    <row r="269" spans="1:3">
      <c r="A269" s="22">
        <v>44320</v>
      </c>
      <c r="B269">
        <v>165.30445122805745</v>
      </c>
      <c r="C269">
        <v>978.84717459952321</v>
      </c>
    </row>
    <row r="270" spans="1:3">
      <c r="A270" s="22">
        <v>44321</v>
      </c>
      <c r="B270">
        <v>192.64883849143499</v>
      </c>
      <c r="C270">
        <v>1059.8214997326727</v>
      </c>
    </row>
    <row r="271" spans="1:3">
      <c r="A271" s="22">
        <v>44322</v>
      </c>
      <c r="B271">
        <v>189.15465573658659</v>
      </c>
      <c r="C271">
        <v>1050.2236036069146</v>
      </c>
    </row>
    <row r="272" spans="1:3">
      <c r="A272" s="22">
        <v>44323</v>
      </c>
      <c r="B272">
        <v>188.48317329106925</v>
      </c>
      <c r="C272">
        <v>1048.3729785120197</v>
      </c>
    </row>
    <row r="273" spans="1:3">
      <c r="A273" s="22">
        <v>44326</v>
      </c>
      <c r="B273">
        <v>239.04431761896643</v>
      </c>
      <c r="C273">
        <v>1189.0388521800446</v>
      </c>
    </row>
    <row r="274" spans="1:3">
      <c r="A274" s="22">
        <v>44327</v>
      </c>
      <c r="B274">
        <v>265.21515450611298</v>
      </c>
      <c r="C274">
        <v>1254.1444856112512</v>
      </c>
    </row>
    <row r="275" spans="1:3">
      <c r="A275" s="22">
        <v>44328</v>
      </c>
      <c r="B275">
        <v>216.49498356393431</v>
      </c>
      <c r="C275">
        <v>1138.9641498716289</v>
      </c>
    </row>
    <row r="276" spans="1:3">
      <c r="A276" s="22">
        <v>44329</v>
      </c>
      <c r="B276">
        <v>208.40358909647659</v>
      </c>
      <c r="C276">
        <v>1117.6941532869732</v>
      </c>
    </row>
    <row r="277" spans="1:3">
      <c r="A277" s="22">
        <v>44330</v>
      </c>
      <c r="B277">
        <v>249.22457188511774</v>
      </c>
      <c r="C277">
        <v>1227.1753478519342</v>
      </c>
    </row>
    <row r="278" spans="1:3">
      <c r="A278" s="22">
        <v>44333</v>
      </c>
      <c r="B278">
        <v>151.86330551328345</v>
      </c>
      <c r="C278">
        <v>987.50205674583572</v>
      </c>
    </row>
    <row r="279" spans="1:3">
      <c r="A279" s="22">
        <v>44334</v>
      </c>
      <c r="B279">
        <v>160.89697450118408</v>
      </c>
      <c r="C279">
        <v>1016.8865701467571</v>
      </c>
    </row>
    <row r="280" spans="1:3">
      <c r="A280" s="22">
        <v>44335</v>
      </c>
      <c r="B280">
        <v>73.366006498568964</v>
      </c>
      <c r="C280">
        <v>740.2898699029513</v>
      </c>
    </row>
    <row r="281" spans="1:3">
      <c r="A281" s="22">
        <v>44336</v>
      </c>
      <c r="B281">
        <v>92.661007152811678</v>
      </c>
      <c r="C281">
        <v>837.648720639408</v>
      </c>
    </row>
    <row r="282" spans="1:3">
      <c r="A282" s="22">
        <v>44337</v>
      </c>
      <c r="B282">
        <v>69.1188391904073</v>
      </c>
      <c r="C282">
        <v>731.24702920340212</v>
      </c>
    </row>
    <row r="283" spans="1:3">
      <c r="A283" s="22">
        <v>44340</v>
      </c>
      <c r="B283">
        <v>81.224873966219477</v>
      </c>
      <c r="C283">
        <v>795.31849809616915</v>
      </c>
    </row>
    <row r="284" spans="1:3">
      <c r="A284" s="22">
        <v>44341</v>
      </c>
      <c r="B284">
        <v>85.096383460203057</v>
      </c>
      <c r="C284">
        <v>814.28329280492574</v>
      </c>
    </row>
    <row r="285" spans="1:3">
      <c r="A285" s="22">
        <v>44342</v>
      </c>
      <c r="B285">
        <v>96.5424436828512</v>
      </c>
      <c r="C285">
        <v>869.05859483413326</v>
      </c>
    </row>
    <row r="286" spans="1:3">
      <c r="A286" s="22">
        <v>44343</v>
      </c>
      <c r="B286">
        <v>86.366264605923263</v>
      </c>
      <c r="C286">
        <v>823.26649283922734</v>
      </c>
    </row>
    <row r="287" spans="1:3">
      <c r="A287" s="22">
        <v>44344</v>
      </c>
      <c r="B287">
        <v>66.381260161385555</v>
      </c>
      <c r="C287">
        <v>728.02341878529387</v>
      </c>
    </row>
    <row r="288" spans="1:3">
      <c r="A288" s="22">
        <v>44348</v>
      </c>
      <c r="B288">
        <v>78.092543255223916</v>
      </c>
      <c r="C288">
        <v>792.2881327356763</v>
      </c>
    </row>
    <row r="289" spans="1:3">
      <c r="A289" s="22">
        <v>44349</v>
      </c>
      <c r="B289">
        <v>82.396478985585233</v>
      </c>
      <c r="C289">
        <v>814.1316938043999</v>
      </c>
    </row>
    <row r="290" spans="1:3">
      <c r="A290" s="22">
        <v>44350</v>
      </c>
      <c r="B290">
        <v>91.467758924765619</v>
      </c>
      <c r="C290">
        <v>858.95845349945716</v>
      </c>
    </row>
    <row r="291" spans="1:3">
      <c r="A291" s="22">
        <v>44351</v>
      </c>
      <c r="B291">
        <v>80.769941844179613</v>
      </c>
      <c r="C291">
        <v>808.73751359877087</v>
      </c>
    </row>
    <row r="292" spans="1:3">
      <c r="A292" s="22">
        <v>44354</v>
      </c>
      <c r="B292">
        <v>74.879202048824538</v>
      </c>
      <c r="C292">
        <v>779.27492388160113</v>
      </c>
    </row>
    <row r="293" spans="1:3">
      <c r="A293" s="22">
        <v>44355</v>
      </c>
      <c r="B293">
        <v>70.666970021736404</v>
      </c>
      <c r="C293">
        <v>757.36584598882609</v>
      </c>
    </row>
    <row r="294" spans="1:3">
      <c r="A294" s="22">
        <v>44356</v>
      </c>
      <c r="B294">
        <v>75.764301298608942</v>
      </c>
      <c r="C294">
        <v>784.69135900077526</v>
      </c>
    </row>
    <row r="295" spans="1:3">
      <c r="A295" s="22">
        <v>44357</v>
      </c>
      <c r="B295">
        <v>67.818079044120481</v>
      </c>
      <c r="C295">
        <v>743.55086607276189</v>
      </c>
    </row>
    <row r="296" spans="1:3">
      <c r="A296" s="22">
        <v>44358</v>
      </c>
      <c r="B296">
        <v>61.354429478769056</v>
      </c>
      <c r="C296">
        <v>708.12611359557229</v>
      </c>
    </row>
    <row r="297" spans="1:3">
      <c r="A297" s="22">
        <v>44361</v>
      </c>
      <c r="B297">
        <v>70.947783061329119</v>
      </c>
      <c r="C297">
        <v>763.51890268107491</v>
      </c>
    </row>
    <row r="298" spans="1:3">
      <c r="A298" s="22">
        <v>44362</v>
      </c>
      <c r="B298">
        <v>75.029892999697466</v>
      </c>
      <c r="C298">
        <v>785.49452569560731</v>
      </c>
    </row>
    <row r="299" spans="1:3">
      <c r="A299" s="22">
        <v>44363</v>
      </c>
      <c r="B299">
        <v>61.046548481928333</v>
      </c>
      <c r="C299">
        <v>712.30632578302891</v>
      </c>
    </row>
    <row r="300" spans="1:3">
      <c r="A300" s="22">
        <v>44364</v>
      </c>
      <c r="B300">
        <v>61.268687366847985</v>
      </c>
      <c r="C300">
        <v>713.61151746620521</v>
      </c>
    </row>
    <row r="301" spans="1:3">
      <c r="A301" s="22">
        <v>44365</v>
      </c>
      <c r="B301">
        <v>54.021024504911935</v>
      </c>
      <c r="C301">
        <v>671.41196093508449</v>
      </c>
    </row>
    <row r="302" spans="1:3">
      <c r="A302" s="22">
        <v>44368</v>
      </c>
      <c r="B302">
        <v>37.399085116362961</v>
      </c>
      <c r="C302">
        <v>568.1352376468202</v>
      </c>
    </row>
    <row r="303" spans="1:3">
      <c r="A303" s="22">
        <v>44369</v>
      </c>
      <c r="B303">
        <v>36.863525376630982</v>
      </c>
      <c r="C303">
        <v>564.07456371386138</v>
      </c>
    </row>
    <row r="304" spans="1:3">
      <c r="A304" s="22">
        <v>44370</v>
      </c>
      <c r="B304">
        <v>41.376101053276315</v>
      </c>
      <c r="C304">
        <v>598.60775349948244</v>
      </c>
    </row>
    <row r="305" spans="1:3">
      <c r="A305" s="22">
        <v>44371</v>
      </c>
      <c r="B305">
        <v>41.321801041295203</v>
      </c>
      <c r="C305">
        <v>598.22265961878998</v>
      </c>
    </row>
    <row r="306" spans="1:3">
      <c r="A306" s="22">
        <v>44372</v>
      </c>
      <c r="B306">
        <v>34.037695049171766</v>
      </c>
      <c r="C306">
        <v>545.50239160144679</v>
      </c>
    </row>
    <row r="307" spans="1:3">
      <c r="A307" s="22">
        <v>44375</v>
      </c>
      <c r="B307">
        <v>44.037517040213849</v>
      </c>
      <c r="C307">
        <v>625.66032958499864</v>
      </c>
    </row>
    <row r="308" spans="1:3">
      <c r="A308" s="22">
        <v>44376</v>
      </c>
      <c r="B308">
        <v>47.471398601909897</v>
      </c>
      <c r="C308">
        <v>650.06234558762151</v>
      </c>
    </row>
    <row r="309" spans="1:3">
      <c r="A309" s="22">
        <v>44377</v>
      </c>
      <c r="B309">
        <v>52.469437826888779</v>
      </c>
      <c r="C309">
        <v>684.29259399534556</v>
      </c>
    </row>
    <row r="310" spans="1:3">
      <c r="A310" s="22">
        <v>44378</v>
      </c>
      <c r="B310">
        <v>45.043026734869635</v>
      </c>
      <c r="C310">
        <v>635.87350935792438</v>
      </c>
    </row>
    <row r="311" spans="1:3">
      <c r="A311" s="22">
        <v>44379</v>
      </c>
      <c r="B311">
        <v>46.594750702511689</v>
      </c>
      <c r="C311">
        <v>646.83484219926322</v>
      </c>
    </row>
    <row r="312" spans="1:3">
      <c r="A312" s="22">
        <v>44383</v>
      </c>
      <c r="B312">
        <v>54.158581187370039</v>
      </c>
      <c r="C312">
        <v>699.37464547345701</v>
      </c>
    </row>
    <row r="313" spans="1:3">
      <c r="A313" s="22">
        <v>44384</v>
      </c>
      <c r="B313">
        <v>53.713731517540175</v>
      </c>
      <c r="C313">
        <v>696.51130327823114</v>
      </c>
    </row>
    <row r="314" spans="1:3">
      <c r="A314" s="22">
        <v>44385</v>
      </c>
      <c r="B314">
        <v>44.657961145346427</v>
      </c>
      <c r="C314">
        <v>637.80522225532752</v>
      </c>
    </row>
    <row r="315" spans="1:3">
      <c r="A315" s="22">
        <v>44386</v>
      </c>
      <c r="B315">
        <v>45.780211453320632</v>
      </c>
      <c r="C315">
        <v>645.82763392259915</v>
      </c>
    </row>
    <row r="316" spans="1:3">
      <c r="A316" s="22">
        <v>44389</v>
      </c>
      <c r="B316">
        <v>41.086555846407656</v>
      </c>
      <c r="C316">
        <v>612.74300843903291</v>
      </c>
    </row>
    <row r="317" spans="1:3">
      <c r="A317" s="22">
        <v>44390</v>
      </c>
      <c r="B317">
        <v>37.186699018971957</v>
      </c>
      <c r="C317">
        <v>583.66995612423977</v>
      </c>
    </row>
    <row r="318" spans="1:3">
      <c r="A318" s="22">
        <v>44391</v>
      </c>
      <c r="B318">
        <v>39.265266385919041</v>
      </c>
      <c r="C318">
        <v>599.99014031576473</v>
      </c>
    </row>
    <row r="319" spans="1:3">
      <c r="A319" s="22">
        <v>44392</v>
      </c>
      <c r="B319">
        <v>35.98993031870323</v>
      </c>
      <c r="C319">
        <v>574.97295077626131</v>
      </c>
    </row>
    <row r="320" spans="1:3">
      <c r="A320" s="22">
        <v>44393</v>
      </c>
      <c r="B320">
        <v>34.829299012927798</v>
      </c>
      <c r="C320">
        <v>565.70902817587466</v>
      </c>
    </row>
    <row r="321" spans="1:3">
      <c r="A321" s="22">
        <v>44396</v>
      </c>
      <c r="B321">
        <v>32.489762884646261</v>
      </c>
      <c r="C321">
        <v>546.72965378209039</v>
      </c>
    </row>
    <row r="322" spans="1:3">
      <c r="A322" s="22">
        <v>44397</v>
      </c>
      <c r="B322">
        <v>31.423924959779509</v>
      </c>
      <c r="C322">
        <v>537.76863525447629</v>
      </c>
    </row>
    <row r="323" spans="1:3">
      <c r="A323" s="22">
        <v>44398</v>
      </c>
      <c r="B323">
        <v>38.576470992322491</v>
      </c>
      <c r="C323">
        <v>598.97914917913749</v>
      </c>
    </row>
    <row r="324" spans="1:3">
      <c r="A324" s="22">
        <v>44399</v>
      </c>
      <c r="B324">
        <v>39.901979324917171</v>
      </c>
      <c r="C324">
        <v>609.27775046681654</v>
      </c>
    </row>
    <row r="325" spans="1:3">
      <c r="A325" s="22">
        <v>44400</v>
      </c>
      <c r="B325">
        <v>43.824599794253373</v>
      </c>
      <c r="C325">
        <v>639.2343226086756</v>
      </c>
    </row>
    <row r="326" spans="1:3">
      <c r="A326" s="22">
        <v>44403</v>
      </c>
      <c r="B326">
        <v>48.300319650433373</v>
      </c>
      <c r="C326">
        <v>671.90340931893809</v>
      </c>
    </row>
    <row r="327" spans="1:3">
      <c r="A327" s="22">
        <v>44404</v>
      </c>
      <c r="B327">
        <v>51.109036383028503</v>
      </c>
      <c r="C327">
        <v>691.44852585370893</v>
      </c>
    </row>
    <row r="328" spans="1:3">
      <c r="A328" s="22">
        <v>44405</v>
      </c>
      <c r="B328">
        <v>51.028197314262982</v>
      </c>
      <c r="C328">
        <v>690.91058415336329</v>
      </c>
    </row>
    <row r="329" spans="1:3">
      <c r="A329" s="22">
        <v>44406</v>
      </c>
      <c r="B329">
        <v>54.777951575215361</v>
      </c>
      <c r="C329">
        <v>716.30555937933093</v>
      </c>
    </row>
    <row r="330" spans="1:3">
      <c r="A330" s="22">
        <v>44407</v>
      </c>
      <c r="B330">
        <v>58.733804294717302</v>
      </c>
      <c r="C330">
        <v>742.17986393810247</v>
      </c>
    </row>
    <row r="331" spans="1:3">
      <c r="A331" s="22">
        <v>44410</v>
      </c>
      <c r="B331">
        <v>65.547009965601603</v>
      </c>
      <c r="C331">
        <v>785.25882710546546</v>
      </c>
    </row>
    <row r="332" spans="1:3">
      <c r="A332" s="22">
        <v>44411</v>
      </c>
      <c r="B332">
        <v>60.131058393990955</v>
      </c>
      <c r="C332">
        <v>752.82632016848731</v>
      </c>
    </row>
    <row r="333" spans="1:3">
      <c r="A333" s="22">
        <v>44412</v>
      </c>
      <c r="B333">
        <v>70.811472055775852</v>
      </c>
      <c r="C333">
        <v>819.69583525469773</v>
      </c>
    </row>
    <row r="334" spans="1:3">
      <c r="A334" s="22">
        <v>44413</v>
      </c>
      <c r="B334">
        <v>76.14821848297197</v>
      </c>
      <c r="C334">
        <v>850.5956048931472</v>
      </c>
    </row>
    <row r="335" spans="1:3">
      <c r="A335" s="22">
        <v>44414</v>
      </c>
      <c r="B335">
        <v>79.572725535065743</v>
      </c>
      <c r="C335">
        <v>869.73337233283257</v>
      </c>
    </row>
    <row r="336" spans="1:3">
      <c r="A336" s="22">
        <v>44417</v>
      </c>
      <c r="B336">
        <v>94.809461245077216</v>
      </c>
      <c r="C336">
        <v>953.04249975477899</v>
      </c>
    </row>
    <row r="337" spans="1:3">
      <c r="A337" s="22">
        <v>44418</v>
      </c>
      <c r="B337">
        <v>93.240894596771156</v>
      </c>
      <c r="C337">
        <v>945.17080590489104</v>
      </c>
    </row>
    <row r="338" spans="1:3">
      <c r="A338" s="22">
        <v>44419</v>
      </c>
      <c r="B338">
        <v>94.5771970188745</v>
      </c>
      <c r="C338">
        <v>951.95611315645488</v>
      </c>
    </row>
    <row r="339" spans="1:3">
      <c r="A339" s="22">
        <v>44420</v>
      </c>
      <c r="B339">
        <v>87.351841112780349</v>
      </c>
      <c r="C339">
        <v>915.60443242882491</v>
      </c>
    </row>
    <row r="340" spans="1:3">
      <c r="A340" s="22">
        <v>44421</v>
      </c>
      <c r="B340">
        <v>103.35321987226281</v>
      </c>
      <c r="C340">
        <v>999.47999965775568</v>
      </c>
    </row>
    <row r="341" spans="1:3">
      <c r="A341" s="22">
        <v>44424</v>
      </c>
      <c r="B341">
        <v>93.036122120033994</v>
      </c>
      <c r="C341">
        <v>949.6288762867365</v>
      </c>
    </row>
    <row r="342" spans="1:3">
      <c r="A342" s="22">
        <v>44425</v>
      </c>
      <c r="B342">
        <v>84.683052659212919</v>
      </c>
      <c r="C342">
        <v>907.00970479576506</v>
      </c>
    </row>
    <row r="343" spans="1:3">
      <c r="A343" s="22">
        <v>44426</v>
      </c>
      <c r="B343">
        <v>84.975452516922019</v>
      </c>
      <c r="C343">
        <v>908.58731955736926</v>
      </c>
    </row>
    <row r="344" spans="1:3">
      <c r="A344" s="22">
        <v>44427</v>
      </c>
      <c r="B344">
        <v>94.12378542938859</v>
      </c>
      <c r="C344">
        <v>957.50886992512972</v>
      </c>
    </row>
    <row r="345" spans="1:3">
      <c r="A345" s="22">
        <v>44428</v>
      </c>
      <c r="B345">
        <v>100.28629046253779</v>
      </c>
      <c r="C345">
        <v>988.86718302253905</v>
      </c>
    </row>
    <row r="346" spans="1:3">
      <c r="A346" s="22">
        <v>44431</v>
      </c>
      <c r="B346">
        <v>102.25071711509176</v>
      </c>
      <c r="C346">
        <v>998.5911912275966</v>
      </c>
    </row>
    <row r="347" spans="1:3">
      <c r="A347" s="22">
        <v>44432</v>
      </c>
      <c r="B347">
        <v>93.203817551612858</v>
      </c>
      <c r="C347">
        <v>954.42642901762019</v>
      </c>
    </row>
    <row r="348" spans="1:3">
      <c r="A348" s="22">
        <v>44433</v>
      </c>
      <c r="B348">
        <v>96.283730239977814</v>
      </c>
      <c r="C348">
        <v>970.2085978010939</v>
      </c>
    </row>
    <row r="349" spans="1:3">
      <c r="A349" s="22">
        <v>44434</v>
      </c>
      <c r="B349">
        <v>88.841882471859535</v>
      </c>
      <c r="C349">
        <v>932.72602004635405</v>
      </c>
    </row>
    <row r="350" spans="1:3">
      <c r="A350" s="22">
        <v>44435</v>
      </c>
      <c r="B350">
        <v>98.598051777279849</v>
      </c>
      <c r="C350">
        <v>983.95299311228268</v>
      </c>
    </row>
    <row r="351" spans="1:3">
      <c r="A351" s="22">
        <v>44438</v>
      </c>
      <c r="B351">
        <v>95.80348650496606</v>
      </c>
      <c r="C351">
        <v>970.04583464036659</v>
      </c>
    </row>
    <row r="352" spans="1:3">
      <c r="A352" s="22">
        <v>44439</v>
      </c>
      <c r="B352">
        <v>108.24172633074457</v>
      </c>
      <c r="C352">
        <v>1033.0308435279514</v>
      </c>
    </row>
    <row r="353" spans="1:3">
      <c r="A353" s="22">
        <v>44440</v>
      </c>
      <c r="B353">
        <v>133.5257918699202</v>
      </c>
      <c r="C353">
        <v>1153.6995212176084</v>
      </c>
    </row>
    <row r="354" spans="1:3">
      <c r="A354" s="22">
        <v>44441</v>
      </c>
      <c r="B354">
        <v>130.46961086181301</v>
      </c>
      <c r="C354">
        <v>1140.5109157020554</v>
      </c>
    </row>
    <row r="355" spans="1:3">
      <c r="A355" s="22">
        <v>44442</v>
      </c>
      <c r="B355">
        <v>140.76486991518263</v>
      </c>
      <c r="C355">
        <v>1185.5251911096402</v>
      </c>
    </row>
    <row r="356" spans="1:3">
      <c r="A356" s="22">
        <v>44446</v>
      </c>
      <c r="B356">
        <v>104.01664956675437</v>
      </c>
      <c r="C356">
        <v>1030.8231085101497</v>
      </c>
    </row>
    <row r="357" spans="1:3">
      <c r="A357" s="22">
        <v>44447</v>
      </c>
      <c r="B357">
        <v>108.31981751076802</v>
      </c>
      <c r="C357">
        <v>1052.1595034028471</v>
      </c>
    </row>
    <row r="358" spans="1:3">
      <c r="A358" s="22">
        <v>44448</v>
      </c>
      <c r="B358">
        <v>103.98256318538488</v>
      </c>
      <c r="C358">
        <v>1031.1076506396271</v>
      </c>
    </row>
    <row r="359" spans="1:3">
      <c r="A359" s="22">
        <v>44449</v>
      </c>
      <c r="B359">
        <v>90.88377121062419</v>
      </c>
      <c r="C359">
        <v>966.17440238363861</v>
      </c>
    </row>
    <row r="360" spans="1:3">
      <c r="A360" s="22">
        <v>44452</v>
      </c>
      <c r="B360">
        <v>95.065072740948537</v>
      </c>
      <c r="C360">
        <v>988.43890093904588</v>
      </c>
    </row>
    <row r="361" spans="1:3">
      <c r="A361" s="22">
        <v>44453</v>
      </c>
      <c r="B361">
        <v>103.37579076605576</v>
      </c>
      <c r="C361">
        <v>1031.6580787261596</v>
      </c>
    </row>
    <row r="362" spans="1:3">
      <c r="A362" s="22">
        <v>44454</v>
      </c>
      <c r="B362">
        <v>114.59397125096524</v>
      </c>
      <c r="C362">
        <v>1087.6497724032406</v>
      </c>
    </row>
    <row r="363" spans="1:3">
      <c r="A363" s="22">
        <v>44455</v>
      </c>
      <c r="B363">
        <v>111.80252109005096</v>
      </c>
      <c r="C363">
        <v>1074.4161426108965</v>
      </c>
    </row>
    <row r="364" spans="1:3">
      <c r="A364" s="22">
        <v>44456</v>
      </c>
      <c r="B364">
        <v>100.98335752199861</v>
      </c>
      <c r="C364">
        <v>1022.4428525505448</v>
      </c>
    </row>
    <row r="365" spans="1:3">
      <c r="A365" s="22">
        <v>44459</v>
      </c>
      <c r="B365">
        <v>74.856482545067948</v>
      </c>
      <c r="C365">
        <v>890.20659253031306</v>
      </c>
    </row>
    <row r="366" spans="1:3">
      <c r="A366" s="22">
        <v>44460</v>
      </c>
      <c r="B366">
        <v>65.010753797383117</v>
      </c>
      <c r="C366">
        <v>831.67297008948537</v>
      </c>
    </row>
    <row r="367" spans="1:3">
      <c r="A367" s="22">
        <v>44461</v>
      </c>
      <c r="B367">
        <v>79.750800114385314</v>
      </c>
      <c r="C367">
        <v>925.96972535112945</v>
      </c>
    </row>
    <row r="368" spans="1:3">
      <c r="A368" s="22">
        <v>44462</v>
      </c>
      <c r="B368">
        <v>83.772927815130302</v>
      </c>
      <c r="C368">
        <v>949.33228881391528</v>
      </c>
    </row>
    <row r="369" spans="1:3">
      <c r="A369" s="22">
        <v>44463</v>
      </c>
      <c r="B369">
        <v>71.885286239978825</v>
      </c>
      <c r="C369">
        <v>881.9861619528815</v>
      </c>
    </row>
    <row r="370" spans="1:3">
      <c r="A370" s="22">
        <v>44466</v>
      </c>
      <c r="B370">
        <v>72.000839837574091</v>
      </c>
      <c r="C370">
        <v>882.72917383361289</v>
      </c>
    </row>
    <row r="371" spans="1:3">
      <c r="A371" s="22">
        <v>44467</v>
      </c>
      <c r="B371">
        <v>65.773979795102974</v>
      </c>
      <c r="C371">
        <v>844.56895420847718</v>
      </c>
    </row>
    <row r="372" spans="1:3">
      <c r="A372" s="22">
        <v>44468</v>
      </c>
      <c r="B372">
        <v>67.920573969414363</v>
      </c>
      <c r="C372">
        <v>858.36182602471195</v>
      </c>
    </row>
    <row r="373" spans="1:3">
      <c r="A373" s="22">
        <v>44469</v>
      </c>
      <c r="B373">
        <v>74.990580581906755</v>
      </c>
      <c r="C373">
        <v>903.04844450687642</v>
      </c>
    </row>
    <row r="374" spans="1:3">
      <c r="A374" s="22">
        <v>44470</v>
      </c>
      <c r="B374">
        <v>90.269640878288214</v>
      </c>
      <c r="C374">
        <v>995.05887398476966</v>
      </c>
    </row>
    <row r="375" spans="1:3">
      <c r="A375" s="22">
        <v>44473</v>
      </c>
      <c r="B375">
        <v>94.223725258722752</v>
      </c>
      <c r="C375">
        <v>1016.8922991909974</v>
      </c>
    </row>
    <row r="376" spans="1:3">
      <c r="A376" s="22">
        <v>44474</v>
      </c>
      <c r="B376">
        <v>101.93884786404297</v>
      </c>
      <c r="C376">
        <v>1058.5384898570317</v>
      </c>
    </row>
    <row r="377" spans="1:3">
      <c r="A377" s="22">
        <v>44475</v>
      </c>
      <c r="B377">
        <v>105.53118765465652</v>
      </c>
      <c r="C377">
        <v>1077.2041260478543</v>
      </c>
    </row>
    <row r="378" spans="1:3">
      <c r="A378" s="22">
        <v>44476</v>
      </c>
      <c r="B378">
        <v>105.965421310772</v>
      </c>
      <c r="C378">
        <v>1079.4342630937649</v>
      </c>
    </row>
    <row r="379" spans="1:3">
      <c r="A379" s="22">
        <v>44477</v>
      </c>
      <c r="B379">
        <v>104.53238814727493</v>
      </c>
      <c r="C379">
        <v>1072.1490605552788</v>
      </c>
    </row>
    <row r="380" spans="1:3">
      <c r="A380" s="22">
        <v>44480</v>
      </c>
      <c r="B380">
        <v>103.44466656054436</v>
      </c>
      <c r="C380">
        <v>1066.6118750659082</v>
      </c>
    </row>
    <row r="381" spans="1:3">
      <c r="A381" s="22">
        <v>44481</v>
      </c>
      <c r="B381">
        <v>100.3620574800816</v>
      </c>
      <c r="C381">
        <v>1050.7329000860582</v>
      </c>
    </row>
    <row r="382" spans="1:3">
      <c r="A382" s="22">
        <v>44482</v>
      </c>
      <c r="B382">
        <v>106.8897227677647</v>
      </c>
      <c r="C382">
        <v>1084.9177571827017</v>
      </c>
    </row>
    <row r="383" spans="1:3">
      <c r="A383" s="22">
        <v>44483</v>
      </c>
      <c r="B383">
        <v>117.54617050403304</v>
      </c>
      <c r="C383">
        <v>1139.0139483018124</v>
      </c>
    </row>
    <row r="384" spans="1:3">
      <c r="A384" s="22">
        <v>44484</v>
      </c>
      <c r="B384">
        <v>122.30077307407471</v>
      </c>
      <c r="C384">
        <v>1162.065087381899</v>
      </c>
    </row>
    <row r="385" spans="1:3">
      <c r="A385" s="22">
        <v>44487</v>
      </c>
      <c r="B385">
        <v>115.08077208756107</v>
      </c>
      <c r="C385">
        <v>1127.8061934521252</v>
      </c>
    </row>
    <row r="386" spans="1:3">
      <c r="A386" s="22">
        <v>44488</v>
      </c>
      <c r="B386">
        <v>122.99106482097054</v>
      </c>
      <c r="C386">
        <v>1166.5826516152763</v>
      </c>
    </row>
    <row r="387" spans="1:3">
      <c r="A387" s="22">
        <v>44489</v>
      </c>
      <c r="B387">
        <v>140.64426378109312</v>
      </c>
      <c r="C387">
        <v>1250.3210160115641</v>
      </c>
    </row>
    <row r="388" spans="1:3">
      <c r="A388" s="22">
        <v>44490</v>
      </c>
      <c r="B388">
        <v>133.75956311603829</v>
      </c>
      <c r="C388">
        <v>1219.7339926809511</v>
      </c>
    </row>
    <row r="389" spans="1:3">
      <c r="A389" s="22">
        <v>44491</v>
      </c>
      <c r="B389">
        <v>128.20433734170589</v>
      </c>
      <c r="C389">
        <v>1194.4203991857712</v>
      </c>
    </row>
    <row r="390" spans="1:3">
      <c r="A390" s="22">
        <v>44494</v>
      </c>
      <c r="B390">
        <v>144.19023802374474</v>
      </c>
      <c r="C390">
        <v>1268.9389100667674</v>
      </c>
    </row>
    <row r="391" spans="1:3">
      <c r="A391" s="22">
        <v>44495</v>
      </c>
      <c r="B391">
        <v>138.25379037470898</v>
      </c>
      <c r="C391">
        <v>1242.8328735958096</v>
      </c>
    </row>
    <row r="392" spans="1:3">
      <c r="A392" s="22">
        <v>44496</v>
      </c>
      <c r="B392">
        <v>124.80741033160923</v>
      </c>
      <c r="C392">
        <v>1182.4091837129727</v>
      </c>
    </row>
    <row r="393" spans="1:3">
      <c r="A393" s="22">
        <v>44497</v>
      </c>
      <c r="B393">
        <v>147.48096905325602</v>
      </c>
      <c r="C393">
        <v>1289.8303498921034</v>
      </c>
    </row>
    <row r="394" spans="1:3">
      <c r="A394" s="22">
        <v>44498</v>
      </c>
      <c r="B394">
        <v>156.24380683300663</v>
      </c>
      <c r="C394">
        <v>1328.1667005481434</v>
      </c>
    </row>
    <row r="395" spans="1:3">
      <c r="A395" s="22">
        <v>44501</v>
      </c>
      <c r="B395">
        <v>149.85331927761422</v>
      </c>
      <c r="C395">
        <v>1301.0544103905218</v>
      </c>
    </row>
    <row r="396" spans="1:3">
      <c r="A396" s="22">
        <v>44502</v>
      </c>
      <c r="B396">
        <v>167.87950767812222</v>
      </c>
      <c r="C396">
        <v>1379.326540936604</v>
      </c>
    </row>
    <row r="397" spans="1:3">
      <c r="A397" s="22">
        <v>44503</v>
      </c>
      <c r="B397">
        <v>169.51519863129397</v>
      </c>
      <c r="C397">
        <v>1386.0640329465382</v>
      </c>
    </row>
    <row r="398" spans="1:3">
      <c r="A398" s="22">
        <v>44504</v>
      </c>
      <c r="B398">
        <v>164.36945656692583</v>
      </c>
      <c r="C398">
        <v>1365.0439102976381</v>
      </c>
    </row>
    <row r="399" spans="1:3">
      <c r="A399" s="22">
        <v>44505</v>
      </c>
      <c r="B399">
        <v>160.6643863380545</v>
      </c>
      <c r="C399">
        <v>1349.6762883923434</v>
      </c>
    </row>
    <row r="400" spans="1:3">
      <c r="A400" s="22">
        <v>44508</v>
      </c>
      <c r="B400">
        <v>183.98888077201761</v>
      </c>
      <c r="C400">
        <v>1447.7058034366758</v>
      </c>
    </row>
    <row r="401" spans="1:3">
      <c r="A401" s="22">
        <v>44509</v>
      </c>
      <c r="B401">
        <v>178.09472628718385</v>
      </c>
      <c r="C401">
        <v>1424.5349425849465</v>
      </c>
    </row>
    <row r="402" spans="1:3">
      <c r="A402" s="22">
        <v>44510</v>
      </c>
      <c r="B402">
        <v>170.6511175871446</v>
      </c>
      <c r="C402">
        <v>1394.7827423557799</v>
      </c>
    </row>
    <row r="403" spans="1:3">
      <c r="A403" s="22">
        <v>44511</v>
      </c>
      <c r="B403">
        <v>177.58201895181648</v>
      </c>
      <c r="C403">
        <v>1423.1255998077368</v>
      </c>
    </row>
    <row r="404" spans="1:3">
      <c r="A404" s="22">
        <v>44512</v>
      </c>
      <c r="B404">
        <v>172.8272374273709</v>
      </c>
      <c r="C404">
        <v>1404.0912487918104</v>
      </c>
    </row>
    <row r="405" spans="1:3">
      <c r="A405" s="22">
        <v>44515</v>
      </c>
      <c r="B405">
        <v>164.696511299804</v>
      </c>
      <c r="C405">
        <v>1371.1149242965305</v>
      </c>
    </row>
    <row r="406" spans="1:3">
      <c r="A406" s="22">
        <v>44516</v>
      </c>
      <c r="B406">
        <v>140.03715008278263</v>
      </c>
      <c r="C406">
        <v>1268.4841127643419</v>
      </c>
    </row>
    <row r="407" spans="1:3">
      <c r="A407" s="22">
        <v>44517</v>
      </c>
      <c r="B407">
        <v>144.76481380494033</v>
      </c>
      <c r="C407">
        <v>1289.9130535480285</v>
      </c>
    </row>
    <row r="408" spans="1:3">
      <c r="A408" s="22">
        <v>44518</v>
      </c>
      <c r="B408">
        <v>125.38510741508505</v>
      </c>
      <c r="C408">
        <v>1203.5869283349184</v>
      </c>
    </row>
    <row r="409" spans="1:3">
      <c r="A409" s="22">
        <v>44519</v>
      </c>
      <c r="B409">
        <v>144.03916167672608</v>
      </c>
      <c r="C409">
        <v>1293.136003003568</v>
      </c>
    </row>
    <row r="410" spans="1:3">
      <c r="A410" s="22">
        <v>44522</v>
      </c>
      <c r="B410">
        <v>129.9647645469629</v>
      </c>
      <c r="C410">
        <v>1230.0034345985753</v>
      </c>
    </row>
    <row r="411" spans="1:3">
      <c r="A411" s="22">
        <v>44523</v>
      </c>
      <c r="B411">
        <v>146.00171208596211</v>
      </c>
      <c r="C411">
        <v>1305.9091064492461</v>
      </c>
    </row>
    <row r="412" spans="1:3">
      <c r="A412" s="22">
        <v>44524</v>
      </c>
      <c r="B412">
        <v>139.21850038034276</v>
      </c>
      <c r="C412">
        <v>1275.5889973733945</v>
      </c>
    </row>
    <row r="413" spans="1:3">
      <c r="A413" s="22">
        <v>44526</v>
      </c>
      <c r="B413">
        <v>125.48237251830054</v>
      </c>
      <c r="C413">
        <v>1212.6899975562737</v>
      </c>
    </row>
    <row r="414" spans="1:3">
      <c r="A414" s="22">
        <v>44529</v>
      </c>
      <c r="B414">
        <v>151.25856778267436</v>
      </c>
      <c r="C414">
        <v>1337.2999571364121</v>
      </c>
    </row>
    <row r="415" spans="1:3">
      <c r="A415" s="22">
        <v>44530</v>
      </c>
      <c r="B415">
        <v>163.93826118638239</v>
      </c>
      <c r="C415">
        <v>1393.3701681725843</v>
      </c>
    </row>
    <row r="416" spans="1:3">
      <c r="A416" s="22">
        <v>44531</v>
      </c>
      <c r="B416">
        <v>160.78462462837049</v>
      </c>
      <c r="C416">
        <v>1379.9858205628566</v>
      </c>
    </row>
    <row r="417" spans="1:3">
      <c r="A417" s="22">
        <v>44532</v>
      </c>
      <c r="B417">
        <v>155.47454219369919</v>
      </c>
      <c r="C417">
        <v>1357.2152575359873</v>
      </c>
    </row>
    <row r="418" spans="1:3">
      <c r="A418" s="22">
        <v>44533</v>
      </c>
      <c r="B418">
        <v>135.44122348501696</v>
      </c>
      <c r="C418">
        <v>1269.7900391177925</v>
      </c>
    </row>
    <row r="419" spans="1:3">
      <c r="A419" s="22">
        <v>44536</v>
      </c>
      <c r="B419">
        <v>144.28884004038838</v>
      </c>
      <c r="C419">
        <v>1311.3164340036305</v>
      </c>
    </row>
    <row r="420" spans="1:3">
      <c r="A420" s="22">
        <v>44537</v>
      </c>
      <c r="B420">
        <v>141.39356851099888</v>
      </c>
      <c r="C420">
        <v>1298.1766720274131</v>
      </c>
    </row>
    <row r="421" spans="1:3">
      <c r="A421" s="22">
        <v>44538</v>
      </c>
      <c r="B421">
        <v>149.53546898845985</v>
      </c>
      <c r="C421">
        <v>1335.5709638957035</v>
      </c>
    </row>
    <row r="422" spans="1:3">
      <c r="A422" s="22">
        <v>44539</v>
      </c>
      <c r="B422">
        <v>128.00524766935786</v>
      </c>
      <c r="C422">
        <v>1239.4374655581944</v>
      </c>
    </row>
    <row r="423" spans="1:3">
      <c r="A423" s="22">
        <v>44540</v>
      </c>
      <c r="B423">
        <v>114.87061206730843</v>
      </c>
      <c r="C423">
        <v>1175.8623660163892</v>
      </c>
    </row>
    <row r="424" spans="1:3">
      <c r="A424" s="22">
        <v>44543</v>
      </c>
      <c r="B424">
        <v>107.5577586119792</v>
      </c>
      <c r="C424">
        <v>1138.4762271228881</v>
      </c>
    </row>
    <row r="425" spans="1:3">
      <c r="A425" s="22">
        <v>44544</v>
      </c>
      <c r="B425">
        <v>105.35022208322653</v>
      </c>
      <c r="C425">
        <v>1126.807431777682</v>
      </c>
    </row>
    <row r="426" spans="1:3">
      <c r="A426" s="22">
        <v>44545</v>
      </c>
      <c r="B426">
        <v>120.70186735640796</v>
      </c>
      <c r="C426">
        <v>1208.9233039492901</v>
      </c>
    </row>
    <row r="427" spans="1:3">
      <c r="A427" s="22">
        <v>44546</v>
      </c>
      <c r="B427">
        <v>117.33952818834629</v>
      </c>
      <c r="C427">
        <v>1192.1002135862786</v>
      </c>
    </row>
    <row r="428" spans="1:3">
      <c r="A428" s="22">
        <v>44547</v>
      </c>
      <c r="B428">
        <v>112.4219180899437</v>
      </c>
      <c r="C428">
        <v>1167.1349157757993</v>
      </c>
    </row>
    <row r="429" spans="1:3">
      <c r="A429" s="22">
        <v>44550</v>
      </c>
      <c r="B429">
        <v>115.56341662469086</v>
      </c>
      <c r="C429">
        <v>1183.4883722273553</v>
      </c>
    </row>
    <row r="430" spans="1:3">
      <c r="A430" s="22">
        <v>44551</v>
      </c>
      <c r="B430">
        <v>120.63751788206706</v>
      </c>
      <c r="C430">
        <v>1209.4862918288673</v>
      </c>
    </row>
    <row r="431" spans="1:3">
      <c r="A431" s="22">
        <v>44552</v>
      </c>
      <c r="B431">
        <v>118.34428181307652</v>
      </c>
      <c r="C431">
        <v>1198.0058199724729</v>
      </c>
    </row>
    <row r="432" spans="1:3">
      <c r="A432" s="22">
        <v>44553</v>
      </c>
      <c r="B432">
        <v>125.8252541235362</v>
      </c>
      <c r="C432">
        <v>1235.8873736269354</v>
      </c>
    </row>
    <row r="433" spans="1:3">
      <c r="A433" s="22">
        <v>44557</v>
      </c>
      <c r="B433">
        <v>121.4959787809055</v>
      </c>
      <c r="C433">
        <v>1214.6872269768808</v>
      </c>
    </row>
    <row r="434" spans="1:3">
      <c r="A434" s="22">
        <v>44558</v>
      </c>
      <c r="B434">
        <v>107.25062292095934</v>
      </c>
      <c r="C434">
        <v>1143.4902341140851</v>
      </c>
    </row>
    <row r="435" spans="1:3">
      <c r="A435" s="22">
        <v>44559</v>
      </c>
      <c r="B435">
        <v>97.520997504956057</v>
      </c>
      <c r="C435">
        <v>1091.6357115362237</v>
      </c>
    </row>
    <row r="436" spans="1:3">
      <c r="A436" s="22">
        <v>44560</v>
      </c>
      <c r="B436">
        <v>102.10453256628915</v>
      </c>
      <c r="C436">
        <v>1117.3041381383248</v>
      </c>
    </row>
    <row r="437" spans="1:3">
      <c r="A437" s="22">
        <v>44561</v>
      </c>
      <c r="B437">
        <v>100.3853329693296</v>
      </c>
      <c r="C437">
        <v>1107.9118997486635</v>
      </c>
    </row>
    <row r="438" spans="1:3">
      <c r="A438" s="22">
        <v>44564</v>
      </c>
      <c r="B438">
        <v>104.67042409061661</v>
      </c>
      <c r="C438">
        <v>1131.6029276123063</v>
      </c>
    </row>
    <row r="439" spans="1:3">
      <c r="A439" s="22">
        <v>44565</v>
      </c>
      <c r="B439">
        <v>106.48629007026936</v>
      </c>
      <c r="C439">
        <v>1141.4335108419464</v>
      </c>
    </row>
    <row r="440" spans="1:3">
      <c r="A440" s="22">
        <v>44566</v>
      </c>
      <c r="B440">
        <v>92.805938606321163</v>
      </c>
      <c r="C440">
        <v>1068.1260295988725</v>
      </c>
    </row>
    <row r="441" spans="1:3">
      <c r="A441" s="22">
        <v>44567</v>
      </c>
      <c r="B441">
        <v>85.903964131412991</v>
      </c>
      <c r="C441">
        <v>1028.4205128821636</v>
      </c>
    </row>
    <row r="442" spans="1:3">
      <c r="A442" s="22">
        <v>44568</v>
      </c>
      <c r="B442">
        <v>74.583687715088686</v>
      </c>
      <c r="C442">
        <v>960.67026893372565</v>
      </c>
    </row>
    <row r="443" spans="1:3">
      <c r="A443" s="22">
        <v>44571</v>
      </c>
      <c r="B443">
        <v>69.434534172568803</v>
      </c>
      <c r="C443">
        <v>927.54315321420427</v>
      </c>
    </row>
    <row r="444" spans="1:3">
      <c r="A444" s="22">
        <v>44572</v>
      </c>
      <c r="B444">
        <v>76.414700680654221</v>
      </c>
      <c r="C444">
        <v>974.17867202734089</v>
      </c>
    </row>
    <row r="445" spans="1:3">
      <c r="A445" s="22">
        <v>44573</v>
      </c>
      <c r="B445">
        <v>82.743903191562339</v>
      </c>
      <c r="C445">
        <v>1014.5364174009247</v>
      </c>
    </row>
    <row r="446" spans="1:3">
      <c r="A446" s="22">
        <v>44574</v>
      </c>
      <c r="B446">
        <v>76.65832667876866</v>
      </c>
      <c r="C446">
        <v>977.24040046786411</v>
      </c>
    </row>
    <row r="447" spans="1:3">
      <c r="A447" s="22">
        <v>44575</v>
      </c>
      <c r="B447">
        <v>79.569077129220346</v>
      </c>
      <c r="C447">
        <v>995.80658661203563</v>
      </c>
    </row>
    <row r="448" spans="1:3">
      <c r="A448" s="22">
        <v>44579</v>
      </c>
      <c r="B448">
        <v>72.543358465018031</v>
      </c>
      <c r="C448">
        <v>951.88993536983457</v>
      </c>
    </row>
    <row r="449" spans="1:3">
      <c r="A449" s="22">
        <v>44580</v>
      </c>
      <c r="B449">
        <v>69.414288210186356</v>
      </c>
      <c r="C449">
        <v>931.37235215897942</v>
      </c>
    </row>
    <row r="450" spans="1:3">
      <c r="A450" s="22">
        <v>44581</v>
      </c>
      <c r="B450">
        <v>65.165642164284463</v>
      </c>
      <c r="C450">
        <v>902.88031933619789</v>
      </c>
    </row>
    <row r="451" spans="1:3">
      <c r="A451" s="22">
        <v>44582</v>
      </c>
      <c r="B451">
        <v>45.917871309398464</v>
      </c>
      <c r="C451">
        <v>769.54805100399949</v>
      </c>
    </row>
    <row r="452" spans="1:3">
      <c r="A452" s="22">
        <v>44585</v>
      </c>
      <c r="B452">
        <v>41.69327574011681</v>
      </c>
      <c r="C452">
        <v>734.17456599669435</v>
      </c>
    </row>
    <row r="453" spans="1:3">
      <c r="A453" s="22">
        <v>44586</v>
      </c>
      <c r="B453">
        <v>42.224649499611793</v>
      </c>
      <c r="C453">
        <v>738.86260592444125</v>
      </c>
    </row>
    <row r="454" spans="1:3">
      <c r="A454" s="22">
        <v>44587</v>
      </c>
      <c r="B454">
        <v>42.639455004593188</v>
      </c>
      <c r="C454">
        <v>742.50142418329722</v>
      </c>
    </row>
    <row r="455" spans="1:3">
      <c r="A455" s="22">
        <v>44588</v>
      </c>
      <c r="B455">
        <v>41.082488789429533</v>
      </c>
      <c r="C455">
        <v>728.95453393426362</v>
      </c>
    </row>
    <row r="456" spans="1:3">
      <c r="A456" s="22">
        <v>44589</v>
      </c>
      <c r="B456">
        <v>45.289293641095689</v>
      </c>
      <c r="C456">
        <v>766.28698142733094</v>
      </c>
    </row>
    <row r="457" spans="1:3">
      <c r="A457" s="22">
        <v>44592</v>
      </c>
      <c r="B457">
        <v>50.306229644459044</v>
      </c>
      <c r="C457">
        <v>808.7627068925658</v>
      </c>
    </row>
    <row r="458" spans="1:3">
      <c r="A458" s="22">
        <v>44593</v>
      </c>
      <c r="B458">
        <v>54.19112535069371</v>
      </c>
      <c r="C458">
        <v>840.00225250748508</v>
      </c>
    </row>
    <row r="459" spans="1:3">
      <c r="A459" s="22">
        <v>44594</v>
      </c>
      <c r="B459">
        <v>49.948544998708982</v>
      </c>
      <c r="C459">
        <v>807.13066636110159</v>
      </c>
    </row>
    <row r="460" spans="1:3">
      <c r="A460" s="22">
        <v>44595</v>
      </c>
      <c r="B460">
        <v>49.809811285002681</v>
      </c>
      <c r="C460">
        <v>806.02011506753615</v>
      </c>
    </row>
    <row r="461" spans="1:3">
      <c r="A461" s="22">
        <v>44596</v>
      </c>
      <c r="B461">
        <v>61.127682664264199</v>
      </c>
      <c r="C461">
        <v>897.60549416876984</v>
      </c>
    </row>
    <row r="462" spans="1:3">
      <c r="A462" s="22">
        <v>44599</v>
      </c>
      <c r="B462">
        <v>67.63287429636793</v>
      </c>
      <c r="C462">
        <v>945.40532908276339</v>
      </c>
    </row>
    <row r="463" spans="1:3">
      <c r="A463" s="22">
        <v>44600</v>
      </c>
      <c r="B463">
        <v>66.776204190239994</v>
      </c>
      <c r="C463">
        <v>939.42987246112011</v>
      </c>
    </row>
    <row r="464" spans="1:3">
      <c r="A464" s="22">
        <v>44601</v>
      </c>
      <c r="B464">
        <v>71.771902826957188</v>
      </c>
      <c r="C464">
        <v>974.5834503781615</v>
      </c>
    </row>
    <row r="465" spans="1:3">
      <c r="A465" s="22">
        <v>44602</v>
      </c>
      <c r="B465">
        <v>64.592960325092619</v>
      </c>
      <c r="C465">
        <v>925.85367572746782</v>
      </c>
    </row>
    <row r="466" spans="1:3">
      <c r="A466" s="22">
        <v>44603</v>
      </c>
      <c r="B466">
        <v>58.290649229160429</v>
      </c>
      <c r="C466">
        <v>880.69683547728903</v>
      </c>
    </row>
    <row r="467" spans="1:3">
      <c r="A467" s="22">
        <v>44606</v>
      </c>
      <c r="B467">
        <v>58.5288750475627</v>
      </c>
      <c r="C467">
        <v>882.53064077459976</v>
      </c>
    </row>
    <row r="468" spans="1:3">
      <c r="A468" s="22">
        <v>44607</v>
      </c>
      <c r="B468">
        <v>68.359405135167705</v>
      </c>
      <c r="C468">
        <v>956.65898969323189</v>
      </c>
    </row>
    <row r="469" spans="1:3">
      <c r="A469" s="22">
        <v>44608</v>
      </c>
      <c r="B469">
        <v>66.119936555747074</v>
      </c>
      <c r="C469">
        <v>941.00072957993007</v>
      </c>
    </row>
    <row r="470" spans="1:3">
      <c r="A470" s="22">
        <v>44609</v>
      </c>
      <c r="B470">
        <v>55.703279117157976</v>
      </c>
      <c r="C470">
        <v>866.88743779174945</v>
      </c>
    </row>
    <row r="471" spans="1:3">
      <c r="A471" s="22">
        <v>44610</v>
      </c>
      <c r="B471">
        <v>51.99979364381263</v>
      </c>
      <c r="C471">
        <v>838.0799408023031</v>
      </c>
    </row>
    <row r="472" spans="1:3">
      <c r="A472" s="22">
        <v>44614</v>
      </c>
      <c r="B472">
        <v>46.528394316218254</v>
      </c>
      <c r="C472">
        <v>794.02733524573853</v>
      </c>
    </row>
    <row r="473" spans="1:3">
      <c r="A473" s="22">
        <v>44615</v>
      </c>
      <c r="B473">
        <v>44.801717729123801</v>
      </c>
      <c r="C473">
        <v>779.30393613709259</v>
      </c>
    </row>
    <row r="474" spans="1:3">
      <c r="A474" s="22">
        <v>44616</v>
      </c>
      <c r="B474">
        <v>45.06716879974357</v>
      </c>
      <c r="C474">
        <v>781.62272640459014</v>
      </c>
    </row>
    <row r="475" spans="1:3">
      <c r="A475" s="22">
        <v>44617</v>
      </c>
      <c r="B475">
        <v>50.841125319733798</v>
      </c>
      <c r="C475">
        <v>831.70440657637357</v>
      </c>
    </row>
    <row r="476" spans="1:3">
      <c r="A476" s="22">
        <v>44620</v>
      </c>
      <c r="B476">
        <v>56.52550311928055</v>
      </c>
      <c r="C476">
        <v>878.23518673976605</v>
      </c>
    </row>
    <row r="477" spans="1:3">
      <c r="A477" s="22">
        <v>44621</v>
      </c>
      <c r="B477">
        <v>58.587504819380122</v>
      </c>
      <c r="C477">
        <v>894.2655401987206</v>
      </c>
    </row>
    <row r="478" spans="1:3">
      <c r="A478" s="22">
        <v>44622</v>
      </c>
      <c r="B478">
        <v>57.704326080790345</v>
      </c>
      <c r="C478">
        <v>887.53656849871288</v>
      </c>
    </row>
    <row r="479" spans="1:3">
      <c r="A479" s="22">
        <v>44623</v>
      </c>
      <c r="B479">
        <v>53.178750649266249</v>
      </c>
      <c r="C479">
        <v>852.74369924570124</v>
      </c>
    </row>
    <row r="480" spans="1:3">
      <c r="A480" s="22">
        <v>44624</v>
      </c>
      <c r="B480">
        <v>45.023377236745745</v>
      </c>
      <c r="C480">
        <v>787.36556963005705</v>
      </c>
    </row>
    <row r="481" spans="1:3">
      <c r="A481" s="22">
        <v>44627</v>
      </c>
      <c r="B481">
        <v>40.912623527220717</v>
      </c>
      <c r="C481">
        <v>751.44892802701872</v>
      </c>
    </row>
    <row r="482" spans="1:3">
      <c r="A482" s="22">
        <v>44628</v>
      </c>
      <c r="B482">
        <v>43.498712490385167</v>
      </c>
      <c r="C482">
        <v>775.20877812925221</v>
      </c>
    </row>
    <row r="483" spans="1:3">
      <c r="A483" s="22">
        <v>44629</v>
      </c>
      <c r="B483">
        <v>48.664332493506599</v>
      </c>
      <c r="C483">
        <v>821.24928502021271</v>
      </c>
    </row>
    <row r="484" spans="1:3">
      <c r="A484" s="22">
        <v>44630</v>
      </c>
      <c r="B484">
        <v>44.32281311709032</v>
      </c>
      <c r="C484">
        <v>784.6256219561501</v>
      </c>
    </row>
    <row r="485" spans="1:3">
      <c r="A485" s="22">
        <v>44631</v>
      </c>
      <c r="B485">
        <v>42.673724847738228</v>
      </c>
      <c r="C485">
        <v>770.03883812443655</v>
      </c>
    </row>
    <row r="486" spans="1:3">
      <c r="A486" s="22">
        <v>44634</v>
      </c>
      <c r="B486">
        <v>43.708465201252345</v>
      </c>
      <c r="C486">
        <v>779.40514915172423</v>
      </c>
    </row>
    <row r="487" spans="1:3">
      <c r="A487" s="22">
        <v>44635</v>
      </c>
      <c r="B487">
        <v>44.70115669672839</v>
      </c>
      <c r="C487">
        <v>788.26620318298637</v>
      </c>
    </row>
    <row r="488" spans="1:3">
      <c r="A488" s="22">
        <v>44636</v>
      </c>
      <c r="B488">
        <v>49.883067671017898</v>
      </c>
      <c r="C488">
        <v>833.96678758460916</v>
      </c>
    </row>
    <row r="489" spans="1:3">
      <c r="A489" s="22">
        <v>44637</v>
      </c>
      <c r="B489">
        <v>51.422070877092999</v>
      </c>
      <c r="C489">
        <v>846.84271989833564</v>
      </c>
    </row>
    <row r="490" spans="1:3">
      <c r="A490" s="22">
        <v>44638</v>
      </c>
      <c r="B490">
        <v>56.188181237963271</v>
      </c>
      <c r="C490">
        <v>886.09990302713402</v>
      </c>
    </row>
    <row r="491" spans="1:3">
      <c r="A491" s="22">
        <v>44641</v>
      </c>
      <c r="B491">
        <v>54.376764235183202</v>
      </c>
      <c r="C491">
        <v>871.84981027877245</v>
      </c>
    </row>
    <row r="492" spans="1:3">
      <c r="A492" s="22">
        <v>44642</v>
      </c>
      <c r="B492">
        <v>57.195645808030903</v>
      </c>
      <c r="C492">
        <v>894.45988696089989</v>
      </c>
    </row>
    <row r="493" spans="1:3">
      <c r="A493" s="22">
        <v>44643</v>
      </c>
      <c r="B493">
        <v>59.423205774814242</v>
      </c>
      <c r="C493">
        <v>911.8898143688582</v>
      </c>
    </row>
    <row r="494" spans="1:3">
      <c r="A494" s="22">
        <v>44644</v>
      </c>
      <c r="B494">
        <v>62.440522676487817</v>
      </c>
      <c r="C494">
        <v>935.05355084435155</v>
      </c>
    </row>
    <row r="495" spans="1:3">
      <c r="A495" s="22">
        <v>44645</v>
      </c>
      <c r="B495">
        <v>62.383041142209969</v>
      </c>
      <c r="C495">
        <v>934.6351844027804</v>
      </c>
    </row>
    <row r="496" spans="1:3">
      <c r="A496" s="22">
        <v>44648</v>
      </c>
      <c r="B496">
        <v>71.612987322217322</v>
      </c>
      <c r="C496">
        <v>1003.8190823365375</v>
      </c>
    </row>
    <row r="497" spans="1:3">
      <c r="A497" s="22">
        <v>44649</v>
      </c>
      <c r="B497">
        <v>74.41637836576264</v>
      </c>
      <c r="C497">
        <v>1023.4804690163913</v>
      </c>
    </row>
    <row r="498" spans="1:3">
      <c r="A498" s="22">
        <v>44650</v>
      </c>
      <c r="B498">
        <v>73.678196436735121</v>
      </c>
      <c r="C498">
        <v>1018.417250849874</v>
      </c>
    </row>
    <row r="499" spans="1:3">
      <c r="A499" s="22">
        <v>44651</v>
      </c>
      <c r="B499">
        <v>69.17038682495614</v>
      </c>
      <c r="C499">
        <v>987.27495187247837</v>
      </c>
    </row>
    <row r="500" spans="1:3">
      <c r="A500" s="22">
        <v>44652</v>
      </c>
      <c r="B500">
        <v>76.246804590526111</v>
      </c>
      <c r="C500">
        <v>1037.7901290231428</v>
      </c>
    </row>
    <row r="501" spans="1:3">
      <c r="A501" s="22">
        <v>44655</v>
      </c>
      <c r="B501">
        <v>79.409807603411366</v>
      </c>
      <c r="C501">
        <v>1059.3575948654575</v>
      </c>
    </row>
    <row r="502" spans="1:3">
      <c r="A502" s="22">
        <v>44656</v>
      </c>
      <c r="B502">
        <v>74.471390199072687</v>
      </c>
      <c r="C502">
        <v>1026.4301873163708</v>
      </c>
    </row>
    <row r="503" spans="1:3">
      <c r="A503" s="22">
        <v>44657</v>
      </c>
      <c r="B503">
        <v>63.988082262195924</v>
      </c>
      <c r="C503">
        <v>954.19645977256653</v>
      </c>
    </row>
    <row r="504" spans="1:3">
      <c r="A504" s="22">
        <v>44658</v>
      </c>
      <c r="B504">
        <v>66.471203711049753</v>
      </c>
      <c r="C504">
        <v>972.72349719705539</v>
      </c>
    </row>
    <row r="505" spans="1:3">
      <c r="A505" s="22">
        <v>44659</v>
      </c>
      <c r="B505">
        <v>64.775488863743419</v>
      </c>
      <c r="C505">
        <v>960.32836325583389</v>
      </c>
    </row>
    <row r="506" spans="1:3">
      <c r="A506" s="22">
        <v>44662</v>
      </c>
      <c r="B506">
        <v>56.206785886271717</v>
      </c>
      <c r="C506">
        <v>896.84294493247376</v>
      </c>
    </row>
    <row r="507" spans="1:3">
      <c r="A507" s="22">
        <v>44663</v>
      </c>
      <c r="B507">
        <v>58.065275189948089</v>
      </c>
      <c r="C507">
        <v>911.68202663049181</v>
      </c>
    </row>
    <row r="508" spans="1:3">
      <c r="A508" s="22">
        <v>44664</v>
      </c>
      <c r="B508">
        <v>61.434807443863399</v>
      </c>
      <c r="C508">
        <v>938.14693569148903</v>
      </c>
    </row>
    <row r="509" spans="1:3">
      <c r="A509" s="22">
        <v>44665</v>
      </c>
      <c r="B509">
        <v>57.554777211515173</v>
      </c>
      <c r="C509">
        <v>908.5330406012248</v>
      </c>
    </row>
    <row r="510" spans="1:3">
      <c r="A510" s="22">
        <v>44669</v>
      </c>
      <c r="B510">
        <v>58.985602987201958</v>
      </c>
      <c r="C510">
        <v>919.87417902101083</v>
      </c>
    </row>
    <row r="511" spans="1:3">
      <c r="A511" s="22">
        <v>44670</v>
      </c>
      <c r="B511">
        <v>60.77813120400797</v>
      </c>
      <c r="C511">
        <v>933.86352730084684</v>
      </c>
    </row>
    <row r="512" spans="1:3">
      <c r="A512" s="22">
        <v>44671</v>
      </c>
      <c r="B512">
        <v>59.744316279972907</v>
      </c>
      <c r="C512">
        <v>925.93300086284341</v>
      </c>
    </row>
    <row r="513" spans="1:3">
      <c r="A513" s="22">
        <v>44672</v>
      </c>
      <c r="B513">
        <v>56.238466209876016</v>
      </c>
      <c r="C513">
        <v>898.77693494671018</v>
      </c>
    </row>
    <row r="514" spans="1:3">
      <c r="A514" s="22">
        <v>44673</v>
      </c>
      <c r="B514">
        <v>55.384467840873263</v>
      </c>
      <c r="C514">
        <v>891.96423099222386</v>
      </c>
    </row>
    <row r="515" spans="1:3">
      <c r="A515" s="22">
        <v>44676</v>
      </c>
      <c r="B515">
        <v>57.044782232504623</v>
      </c>
      <c r="C515">
        <v>905.36936477664358</v>
      </c>
    </row>
    <row r="516" spans="1:3">
      <c r="A516" s="22">
        <v>44677</v>
      </c>
      <c r="B516">
        <v>49.41975901298391</v>
      </c>
      <c r="C516">
        <v>844.87031613553859</v>
      </c>
    </row>
    <row r="517" spans="1:3">
      <c r="A517" s="22">
        <v>44678</v>
      </c>
      <c r="B517">
        <v>52.25627535351849</v>
      </c>
      <c r="C517">
        <v>869.12807803529279</v>
      </c>
    </row>
    <row r="518" spans="1:3">
      <c r="A518" s="22">
        <v>44679</v>
      </c>
      <c r="B518">
        <v>53.991782814162683</v>
      </c>
      <c r="C518">
        <v>883.57214990984858</v>
      </c>
    </row>
    <row r="519" spans="1:3">
      <c r="A519" s="22">
        <v>44680</v>
      </c>
      <c r="B519">
        <v>49.529188392873657</v>
      </c>
      <c r="C519">
        <v>847.06754795570748</v>
      </c>
    </row>
    <row r="520" spans="1:3">
      <c r="A520" s="22">
        <v>44683</v>
      </c>
      <c r="B520">
        <v>50.996156261065643</v>
      </c>
      <c r="C520">
        <v>859.6455702697798</v>
      </c>
    </row>
    <row r="521" spans="1:3">
      <c r="A521" s="22">
        <v>44684</v>
      </c>
      <c r="B521">
        <v>48.355910215643455</v>
      </c>
      <c r="C521">
        <v>837.40266596619676</v>
      </c>
    </row>
    <row r="522" spans="1:3">
      <c r="A522" s="22">
        <v>44685</v>
      </c>
      <c r="B522">
        <v>53.815338661980391</v>
      </c>
      <c r="C522">
        <v>884.6864470591006</v>
      </c>
    </row>
    <row r="523" spans="1:3">
      <c r="A523" s="22">
        <v>44686</v>
      </c>
      <c r="B523">
        <v>46.807534742965409</v>
      </c>
      <c r="C523">
        <v>827.09466348629655</v>
      </c>
    </row>
    <row r="524" spans="1:3">
      <c r="A524" s="22">
        <v>44687</v>
      </c>
      <c r="B524">
        <v>44.959643559031576</v>
      </c>
      <c r="C524">
        <v>810.77866589245298</v>
      </c>
    </row>
    <row r="525" spans="1:3">
      <c r="A525" s="22">
        <v>44690</v>
      </c>
      <c r="B525">
        <v>29.957901066898593</v>
      </c>
      <c r="C525">
        <v>675.53275297871494</v>
      </c>
    </row>
    <row r="526" spans="1:3">
      <c r="A526" s="22">
        <v>44691</v>
      </c>
      <c r="B526">
        <v>32.574188795136351</v>
      </c>
      <c r="C526">
        <v>705.0400733452442</v>
      </c>
    </row>
    <row r="527" spans="1:3">
      <c r="A527" s="22">
        <v>44692</v>
      </c>
      <c r="B527">
        <v>25.02870126243484</v>
      </c>
      <c r="C527">
        <v>623.38928145312082</v>
      </c>
    </row>
    <row r="528" spans="1:3">
      <c r="A528" s="22">
        <v>44693</v>
      </c>
      <c r="B528">
        <v>22.360942400971489</v>
      </c>
      <c r="C528">
        <v>590.17354921544143</v>
      </c>
    </row>
    <row r="529" spans="1:3">
      <c r="A529" s="22">
        <v>44694</v>
      </c>
      <c r="B529">
        <v>23.562143816237938</v>
      </c>
      <c r="C529">
        <v>606.03324376372939</v>
      </c>
    </row>
    <row r="530" spans="1:3">
      <c r="A530" s="22">
        <v>44697</v>
      </c>
      <c r="B530">
        <v>23.754655502874684</v>
      </c>
      <c r="C530">
        <v>608.53260858381532</v>
      </c>
    </row>
    <row r="531" spans="1:3">
      <c r="A531" s="22">
        <v>44698</v>
      </c>
      <c r="B531">
        <v>25.343730524670917</v>
      </c>
      <c r="C531">
        <v>628.8949573495928</v>
      </c>
    </row>
    <row r="532" spans="1:3">
      <c r="A532" s="22">
        <v>44699</v>
      </c>
      <c r="B532">
        <v>21.130087228709243</v>
      </c>
      <c r="C532">
        <v>576.62173769845174</v>
      </c>
    </row>
    <row r="533" spans="1:3">
      <c r="A533" s="22">
        <v>44700</v>
      </c>
      <c r="B533">
        <v>23.371419465835782</v>
      </c>
      <c r="C533">
        <v>607.21195603246906</v>
      </c>
    </row>
    <row r="534" spans="1:3">
      <c r="A534" s="22">
        <v>44701</v>
      </c>
      <c r="B534">
        <v>22.050308231229383</v>
      </c>
      <c r="C534">
        <v>590.05746288835076</v>
      </c>
    </row>
    <row r="535" spans="1:3">
      <c r="A535" s="22">
        <v>44704</v>
      </c>
      <c r="B535">
        <v>22.292914942017191</v>
      </c>
      <c r="C535">
        <v>593.32653832524522</v>
      </c>
    </row>
    <row r="536" spans="1:3">
      <c r="A536" s="22">
        <v>44705</v>
      </c>
      <c r="B536">
        <v>22.446087339834282</v>
      </c>
      <c r="C536">
        <v>595.3725748826065</v>
      </c>
    </row>
    <row r="537" spans="1:3">
      <c r="A537" s="22">
        <v>44706</v>
      </c>
      <c r="B537">
        <v>21.670743283761457</v>
      </c>
      <c r="C537">
        <v>585.09714699673953</v>
      </c>
    </row>
    <row r="538" spans="1:3">
      <c r="A538" s="22">
        <v>44707</v>
      </c>
      <c r="B538">
        <v>18.529913037684015</v>
      </c>
      <c r="C538">
        <v>542.70331741114524</v>
      </c>
    </row>
    <row r="539" spans="1:3">
      <c r="A539" s="22">
        <v>44708</v>
      </c>
      <c r="B539">
        <v>16.906687142695763</v>
      </c>
      <c r="C539">
        <v>518.93920760522008</v>
      </c>
    </row>
    <row r="540" spans="1:3">
      <c r="A540" s="22">
        <v>44712</v>
      </c>
      <c r="B540">
        <v>21.166263415254537</v>
      </c>
      <c r="C540">
        <v>584.34506425464735</v>
      </c>
    </row>
    <row r="541" spans="1:3">
      <c r="A541" s="22">
        <v>44713</v>
      </c>
      <c r="B541">
        <v>18.577471126779223</v>
      </c>
      <c r="C541">
        <v>548.61678314469759</v>
      </c>
    </row>
    <row r="542" spans="1:3">
      <c r="A542" s="22">
        <v>44714</v>
      </c>
      <c r="B542">
        <v>18.792576980569009</v>
      </c>
      <c r="C542">
        <v>551.80010673597815</v>
      </c>
    </row>
    <row r="543" spans="1:3">
      <c r="A543" s="22">
        <v>44715</v>
      </c>
      <c r="B543">
        <v>17.581631127531772</v>
      </c>
      <c r="C543">
        <v>534.02845686642513</v>
      </c>
    </row>
    <row r="544" spans="1:3">
      <c r="A544" s="22">
        <v>44718</v>
      </c>
      <c r="B544">
        <v>19.248315440575222</v>
      </c>
      <c r="C544">
        <v>559.36316716800548</v>
      </c>
    </row>
    <row r="545" spans="1:3">
      <c r="A545" s="22">
        <v>44719</v>
      </c>
      <c r="B545">
        <v>18.311121125041034</v>
      </c>
      <c r="C545">
        <v>545.75241265176589</v>
      </c>
    </row>
    <row r="546" spans="1:3">
      <c r="A546" s="22">
        <v>44720</v>
      </c>
      <c r="B546">
        <v>17.89728656947397</v>
      </c>
      <c r="C546">
        <v>539.59223128243354</v>
      </c>
    </row>
    <row r="547" spans="1:3">
      <c r="A547" s="22">
        <v>44721</v>
      </c>
      <c r="B547">
        <v>17.82206382061182</v>
      </c>
      <c r="C547">
        <v>538.46519052214455</v>
      </c>
    </row>
    <row r="548" spans="1:3">
      <c r="A548" s="22">
        <v>44722</v>
      </c>
      <c r="B548">
        <v>15.336617181638772</v>
      </c>
      <c r="C548">
        <v>500.92425732386539</v>
      </c>
    </row>
    <row r="549" spans="1:3">
      <c r="A549" s="22">
        <v>44725</v>
      </c>
      <c r="B549">
        <v>6.8535512921339272</v>
      </c>
      <c r="C549">
        <v>362.39604821761952</v>
      </c>
    </row>
    <row r="550" spans="1:3">
      <c r="A550" s="22">
        <v>44726</v>
      </c>
      <c r="B550">
        <v>6.933937835320207</v>
      </c>
      <c r="C550">
        <v>364.52607395346217</v>
      </c>
    </row>
    <row r="551" spans="1:3">
      <c r="A551" s="22">
        <v>44727</v>
      </c>
      <c r="B551">
        <v>7.1803261875063251</v>
      </c>
      <c r="C551">
        <v>371.00741183027094</v>
      </c>
    </row>
    <row r="552" spans="1:3">
      <c r="A552" s="22">
        <v>44728</v>
      </c>
      <c r="B552">
        <v>5.2532311596102366</v>
      </c>
      <c r="C552">
        <v>321.22441273099707</v>
      </c>
    </row>
    <row r="553" spans="1:3">
      <c r="A553" s="22">
        <v>44729</v>
      </c>
      <c r="B553">
        <v>5.4379705388427846</v>
      </c>
      <c r="C553">
        <v>326.87691347460259</v>
      </c>
    </row>
    <row r="554" spans="1:3">
      <c r="A554" s="22">
        <v>44733</v>
      </c>
      <c r="B554">
        <v>5.8208027864717451</v>
      </c>
      <c r="C554">
        <v>338.40097727151601</v>
      </c>
    </row>
    <row r="555" spans="1:3">
      <c r="A555" s="22">
        <v>44734</v>
      </c>
      <c r="B555">
        <v>5.060975859003964</v>
      </c>
      <c r="C555">
        <v>316.31793505353522</v>
      </c>
    </row>
    <row r="556" spans="1:3">
      <c r="A556" s="22">
        <v>44735</v>
      </c>
      <c r="B556">
        <v>5.9461606932424687</v>
      </c>
      <c r="C556">
        <v>343.98535404422393</v>
      </c>
    </row>
    <row r="557" spans="1:3">
      <c r="A557" s="22">
        <v>44736</v>
      </c>
      <c r="B557">
        <v>6.8140287426272135</v>
      </c>
      <c r="C557">
        <v>369.0935103247287</v>
      </c>
    </row>
    <row r="558" spans="1:3">
      <c r="A558" s="22">
        <v>44739</v>
      </c>
      <c r="B558">
        <v>6.4451371546333727</v>
      </c>
      <c r="C558">
        <v>359.11617565481293</v>
      </c>
    </row>
    <row r="559" spans="1:3">
      <c r="A559" s="22">
        <v>44740</v>
      </c>
      <c r="B559">
        <v>5.9147500235971027</v>
      </c>
      <c r="C559">
        <v>344.34411652397642</v>
      </c>
    </row>
    <row r="560" spans="1:3">
      <c r="A560" s="22">
        <v>44741</v>
      </c>
      <c r="B560">
        <v>5.4429573188996168</v>
      </c>
      <c r="C560">
        <v>330.61481504666813</v>
      </c>
    </row>
    <row r="561" spans="1:3">
      <c r="A561" s="22">
        <v>44742</v>
      </c>
      <c r="B561">
        <v>5.1293560738360311</v>
      </c>
      <c r="C561">
        <v>321.09448108830554</v>
      </c>
    </row>
    <row r="562" spans="1:3">
      <c r="A562" s="22">
        <v>44743</v>
      </c>
      <c r="B562">
        <v>5.0568342779548443</v>
      </c>
      <c r="C562">
        <v>318.82864785181505</v>
      </c>
    </row>
    <row r="563" spans="1:3">
      <c r="A563" s="22">
        <v>44747</v>
      </c>
      <c r="B563">
        <v>5.7698269098856079</v>
      </c>
      <c r="C563">
        <v>341.32414394998187</v>
      </c>
    </row>
    <row r="564" spans="1:3">
      <c r="A564" s="22">
        <v>44748</v>
      </c>
      <c r="B564">
        <v>6.3029714124382785</v>
      </c>
      <c r="C564">
        <v>357.09849039037448</v>
      </c>
    </row>
    <row r="565" spans="1:3">
      <c r="A565" s="22">
        <v>44749</v>
      </c>
      <c r="B565">
        <v>6.8403850095250638</v>
      </c>
      <c r="C565">
        <v>372.32721990190367</v>
      </c>
    </row>
    <row r="566" spans="1:3">
      <c r="A566" s="22">
        <v>44750</v>
      </c>
      <c r="B566">
        <v>6.6734346650209293</v>
      </c>
      <c r="C566">
        <v>367.78828193812348</v>
      </c>
    </row>
    <row r="567" spans="1:3">
      <c r="A567" s="22">
        <v>44753</v>
      </c>
      <c r="B567">
        <v>5.3053771514827703</v>
      </c>
      <c r="C567">
        <v>330.10118485527954</v>
      </c>
    </row>
    <row r="568" spans="1:3">
      <c r="A568" s="22">
        <v>44754</v>
      </c>
      <c r="B568">
        <v>4.7342651792927333</v>
      </c>
      <c r="C568">
        <v>312.33765125708703</v>
      </c>
    </row>
    <row r="569" spans="1:3">
      <c r="A569" s="22">
        <v>44755</v>
      </c>
      <c r="B569">
        <v>5.421748739212938</v>
      </c>
      <c r="C569">
        <v>335.02022232578611</v>
      </c>
    </row>
    <row r="570" spans="1:3">
      <c r="A570" s="22">
        <v>44756</v>
      </c>
      <c r="B570">
        <v>6.1805174028250054</v>
      </c>
      <c r="C570">
        <v>358.46802348533282</v>
      </c>
    </row>
    <row r="571" spans="1:3">
      <c r="A571" s="22">
        <v>44757</v>
      </c>
      <c r="B571">
        <v>6.6119405967564076</v>
      </c>
      <c r="C571">
        <v>370.98416502160092</v>
      </c>
    </row>
    <row r="572" spans="1:3">
      <c r="A572" s="22">
        <v>44760</v>
      </c>
      <c r="B572">
        <v>10.317182282732059</v>
      </c>
      <c r="C572">
        <v>474.95377142955277</v>
      </c>
    </row>
    <row r="573" spans="1:3">
      <c r="A573" s="22">
        <v>44761</v>
      </c>
      <c r="B573">
        <v>9.8497600251704824</v>
      </c>
      <c r="C573">
        <v>464.20066676772751</v>
      </c>
    </row>
    <row r="574" spans="1:3">
      <c r="A574" s="22">
        <v>44762</v>
      </c>
      <c r="B574">
        <v>9.5587461012709358</v>
      </c>
      <c r="C574">
        <v>457.34899821239861</v>
      </c>
    </row>
    <row r="575" spans="1:3">
      <c r="A575" s="22">
        <v>44763</v>
      </c>
      <c r="B575">
        <v>10.269619158982021</v>
      </c>
      <c r="C575">
        <v>474.36158747649165</v>
      </c>
    </row>
    <row r="576" spans="1:3">
      <c r="A576" s="22">
        <v>44764</v>
      </c>
      <c r="B576">
        <v>9.756855777854808</v>
      </c>
      <c r="C576">
        <v>462.52492388460956</v>
      </c>
    </row>
    <row r="577" spans="1:3">
      <c r="A577" s="22">
        <v>44767</v>
      </c>
      <c r="B577">
        <v>8.5881946626403778</v>
      </c>
      <c r="C577">
        <v>434.8403914689053</v>
      </c>
    </row>
    <row r="578" spans="1:3">
      <c r="A578" s="22">
        <v>44768</v>
      </c>
      <c r="B578">
        <v>8.5454709086422174</v>
      </c>
      <c r="C578">
        <v>433.76436125449823</v>
      </c>
    </row>
    <row r="579" spans="1:3">
      <c r="A579" s="22">
        <v>44769</v>
      </c>
      <c r="B579">
        <v>10.849884370117229</v>
      </c>
      <c r="C579">
        <v>492.25696219822402</v>
      </c>
    </row>
    <row r="580" spans="1:3">
      <c r="A580" s="22">
        <v>44770</v>
      </c>
      <c r="B580">
        <v>12.03301811504228</v>
      </c>
      <c r="C580">
        <v>519.10325628850376</v>
      </c>
    </row>
    <row r="581" spans="1:3">
      <c r="A581" s="22">
        <v>44771</v>
      </c>
      <c r="B581">
        <v>12.059749603908804</v>
      </c>
      <c r="C581">
        <v>519.68655259650109</v>
      </c>
    </row>
    <row r="582" spans="1:3">
      <c r="A582" s="22">
        <v>44774</v>
      </c>
      <c r="B582">
        <v>10.771387826368191</v>
      </c>
      <c r="C582">
        <v>491.94502366667189</v>
      </c>
    </row>
    <row r="583" spans="1:3">
      <c r="A583" s="22">
        <v>44775</v>
      </c>
      <c r="B583">
        <v>10.741463896242916</v>
      </c>
      <c r="C583">
        <v>491.26800605541598</v>
      </c>
    </row>
    <row r="584" spans="1:3">
      <c r="A584" s="22">
        <v>44776</v>
      </c>
      <c r="B584">
        <v>10.556075853092031</v>
      </c>
      <c r="C584">
        <v>487.0348001335235</v>
      </c>
    </row>
    <row r="585" spans="1:3">
      <c r="A585" s="22">
        <v>44777</v>
      </c>
      <c r="B585">
        <v>10.416674354727247</v>
      </c>
      <c r="C585">
        <v>483.82514514130298</v>
      </c>
    </row>
    <row r="586" spans="1:3">
      <c r="A586" s="22">
        <v>44778</v>
      </c>
      <c r="B586">
        <v>12.02334340897972</v>
      </c>
      <c r="C586">
        <v>521.14495943446786</v>
      </c>
    </row>
    <row r="587" spans="1:3">
      <c r="A587" s="22">
        <v>44781</v>
      </c>
      <c r="B587">
        <v>12.622912101384411</v>
      </c>
      <c r="C587">
        <v>534.16007776939136</v>
      </c>
    </row>
    <row r="588" spans="1:3">
      <c r="A588" s="22">
        <v>44782</v>
      </c>
      <c r="B588">
        <v>11.591872543380543</v>
      </c>
      <c r="C588">
        <v>512.35129470382878</v>
      </c>
    </row>
    <row r="589" spans="1:3">
      <c r="A589" s="22">
        <v>44783</v>
      </c>
      <c r="B589">
        <v>13.61605591534218</v>
      </c>
      <c r="C589">
        <v>557.09266988840943</v>
      </c>
    </row>
    <row r="590" spans="1:3">
      <c r="A590" s="22">
        <v>44784</v>
      </c>
      <c r="B590">
        <v>14.049254334009699</v>
      </c>
      <c r="C590">
        <v>565.96209711503468</v>
      </c>
    </row>
    <row r="591" spans="1:3">
      <c r="A591" s="22">
        <v>44785</v>
      </c>
      <c r="B591">
        <v>15.184354962102866</v>
      </c>
      <c r="C591">
        <v>588.83324889739595</v>
      </c>
    </row>
    <row r="592" spans="1:3">
      <c r="A592" s="22">
        <v>44788</v>
      </c>
      <c r="B592">
        <v>14.360611286227417</v>
      </c>
      <c r="C592">
        <v>572.88280782868014</v>
      </c>
    </row>
    <row r="593" spans="1:3">
      <c r="A593" s="22">
        <v>44789</v>
      </c>
      <c r="B593">
        <v>13.966758477579646</v>
      </c>
      <c r="C593">
        <v>565.03406685918276</v>
      </c>
    </row>
    <row r="594" spans="1:3">
      <c r="A594" s="22">
        <v>44790</v>
      </c>
      <c r="B594">
        <v>13.295053487734943</v>
      </c>
      <c r="C594">
        <v>551.45386734584145</v>
      </c>
    </row>
    <row r="595" spans="1:3">
      <c r="A595" s="22">
        <v>44791</v>
      </c>
      <c r="B595">
        <v>13.49791320036179</v>
      </c>
      <c r="C595">
        <v>555.66819687473799</v>
      </c>
    </row>
    <row r="596" spans="1:3">
      <c r="A596" s="22">
        <v>44792</v>
      </c>
      <c r="B596">
        <v>10.077214967963577</v>
      </c>
      <c r="C596">
        <v>485.26364698772016</v>
      </c>
    </row>
    <row r="597" spans="1:3">
      <c r="A597" s="22">
        <v>44795</v>
      </c>
      <c r="B597">
        <v>10.195362469309798</v>
      </c>
      <c r="C597">
        <v>488.12728281037749</v>
      </c>
    </row>
    <row r="598" spans="1:3">
      <c r="A598" s="22">
        <v>44796</v>
      </c>
      <c r="B598">
        <v>10.70110225525211</v>
      </c>
      <c r="C598">
        <v>500.24062918437892</v>
      </c>
    </row>
    <row r="599" spans="1:3">
      <c r="A599" s="22">
        <v>44797</v>
      </c>
      <c r="B599">
        <v>10.627323847974679</v>
      </c>
      <c r="C599">
        <v>498.52257988329825</v>
      </c>
    </row>
    <row r="600" spans="1:3">
      <c r="A600" s="22">
        <v>44798</v>
      </c>
      <c r="B600">
        <v>11.132382354491742</v>
      </c>
      <c r="C600">
        <v>510.37532860249001</v>
      </c>
    </row>
    <row r="601" spans="1:3">
      <c r="A601" s="22">
        <v>44799</v>
      </c>
      <c r="B601">
        <v>8.6559478537947143</v>
      </c>
      <c r="C601">
        <v>453.61311653231587</v>
      </c>
    </row>
    <row r="602" spans="1:3">
      <c r="A602" s="22">
        <v>44802</v>
      </c>
      <c r="B602">
        <v>9.1748373197144719</v>
      </c>
      <c r="C602">
        <v>467.22783742566344</v>
      </c>
    </row>
    <row r="603" spans="1:3">
      <c r="A603" s="22">
        <v>44803</v>
      </c>
      <c r="B603">
        <v>8.8296196764520349</v>
      </c>
      <c r="C603">
        <v>458.44353748466443</v>
      </c>
    </row>
    <row r="604" spans="1:3">
      <c r="A604" s="22">
        <v>44804</v>
      </c>
      <c r="B604">
        <v>9.1752591147813138</v>
      </c>
      <c r="C604">
        <v>467.42266133241895</v>
      </c>
    </row>
    <row r="605" spans="1:3">
      <c r="A605" s="22">
        <v>44805</v>
      </c>
      <c r="B605">
        <v>9.5587726941123794</v>
      </c>
      <c r="C605">
        <v>477.19775349021637</v>
      </c>
    </row>
    <row r="606" spans="1:3">
      <c r="A606" s="22">
        <v>44806</v>
      </c>
      <c r="B606">
        <v>9.4505826622375206</v>
      </c>
      <c r="C606">
        <v>474.50327083509552</v>
      </c>
    </row>
    <row r="607" spans="1:3">
      <c r="A607" s="22">
        <v>44810</v>
      </c>
      <c r="B607">
        <v>9.2642151224925229</v>
      </c>
      <c r="C607">
        <v>469.84857687508526</v>
      </c>
    </row>
    <row r="608" spans="1:3">
      <c r="A608" s="22">
        <v>44811</v>
      </c>
      <c r="B608">
        <v>10.07257355351374</v>
      </c>
      <c r="C608">
        <v>490.35371070403039</v>
      </c>
    </row>
    <row r="609" spans="1:3">
      <c r="A609" s="22">
        <v>44812</v>
      </c>
      <c r="B609">
        <v>10.139565033822123</v>
      </c>
      <c r="C609">
        <v>491.99070890603167</v>
      </c>
    </row>
    <row r="610" spans="1:3">
      <c r="A610" s="22">
        <v>44813</v>
      </c>
      <c r="B610">
        <v>11.177667740010225</v>
      </c>
      <c r="C610">
        <v>517.18303788216258</v>
      </c>
    </row>
    <row r="611" spans="1:3">
      <c r="A611" s="22">
        <v>44816</v>
      </c>
      <c r="B611">
        <v>11.107624689004211</v>
      </c>
      <c r="C611">
        <v>515.58247054101571</v>
      </c>
    </row>
    <row r="612" spans="1:3">
      <c r="A612" s="22">
        <v>44817</v>
      </c>
      <c r="B612">
        <v>9.3836208242171022</v>
      </c>
      <c r="C612">
        <v>475.5765467880932</v>
      </c>
    </row>
    <row r="613" spans="1:3">
      <c r="A613" s="22">
        <v>44818</v>
      </c>
      <c r="B613">
        <v>10.024063707991655</v>
      </c>
      <c r="C613">
        <v>491.81241116942869</v>
      </c>
    </row>
    <row r="614" spans="1:3">
      <c r="A614" s="22">
        <v>44819</v>
      </c>
      <c r="B614">
        <v>8.0241211916323376</v>
      </c>
      <c r="C614">
        <v>442.75571396274131</v>
      </c>
    </row>
    <row r="615" spans="1:3">
      <c r="A615" s="22">
        <v>44820</v>
      </c>
      <c r="B615">
        <v>7.5959662457910042</v>
      </c>
      <c r="C615">
        <v>430.94872419061511</v>
      </c>
    </row>
    <row r="616" spans="1:3">
      <c r="A616" s="22">
        <v>44823</v>
      </c>
      <c r="B616">
        <v>7.0131107213565809</v>
      </c>
      <c r="C616">
        <v>414.43026416492734</v>
      </c>
    </row>
    <row r="617" spans="1:3">
      <c r="A617" s="22">
        <v>44824</v>
      </c>
      <c r="B617">
        <v>6.4717345165546298</v>
      </c>
      <c r="C617">
        <v>398.43924264195226</v>
      </c>
    </row>
    <row r="618" spans="1:3">
      <c r="A618" s="22">
        <v>44825</v>
      </c>
      <c r="B618">
        <v>5.7700640005049548</v>
      </c>
      <c r="C618">
        <v>376.84426998642806</v>
      </c>
    </row>
    <row r="619" spans="1:3">
      <c r="A619" s="22">
        <v>44826</v>
      </c>
      <c r="B619">
        <v>6.4615306572343538</v>
      </c>
      <c r="C619">
        <v>399.4296311210324</v>
      </c>
    </row>
    <row r="620" spans="1:3">
      <c r="A620" s="22">
        <v>44827</v>
      </c>
      <c r="B620">
        <v>6.4670031976900599</v>
      </c>
      <c r="C620">
        <v>399.60392577709854</v>
      </c>
    </row>
    <row r="621" spans="1:3">
      <c r="A621" s="22">
        <v>44830</v>
      </c>
      <c r="B621">
        <v>6.5352519423029491</v>
      </c>
      <c r="C621">
        <v>401.72811235841397</v>
      </c>
    </row>
    <row r="622" spans="1:3">
      <c r="A622" s="22">
        <v>44831</v>
      </c>
      <c r="B622">
        <v>6.4842592009472897</v>
      </c>
      <c r="C622">
        <v>400.16595906667538</v>
      </c>
    </row>
    <row r="623" spans="1:3">
      <c r="A623" s="22">
        <v>44832</v>
      </c>
      <c r="B623">
        <v>6.5551003691497858</v>
      </c>
      <c r="C623">
        <v>402.35709450746668</v>
      </c>
    </row>
    <row r="624" spans="1:3">
      <c r="A624" s="22">
        <v>44833</v>
      </c>
      <c r="B624">
        <v>6.5376935563725702</v>
      </c>
      <c r="C624">
        <v>401.82804015133706</v>
      </c>
    </row>
    <row r="625" spans="1:3">
      <c r="A625" s="22">
        <v>44834</v>
      </c>
      <c r="B625">
        <v>6.4624052718950615</v>
      </c>
      <c r="C625">
        <v>399.51942275061202</v>
      </c>
    </row>
    <row r="626" spans="1:3">
      <c r="A626" s="22">
        <v>44837</v>
      </c>
      <c r="B626">
        <v>6.41772853468997</v>
      </c>
      <c r="C626">
        <v>398.15374562162691</v>
      </c>
    </row>
    <row r="627" spans="1:3">
      <c r="A627" s="22">
        <v>44838</v>
      </c>
      <c r="B627">
        <v>6.7927655229067536</v>
      </c>
      <c r="C627">
        <v>409.79275733763819</v>
      </c>
    </row>
    <row r="628" spans="1:3">
      <c r="A628" s="22">
        <v>44839</v>
      </c>
      <c r="B628">
        <v>6.6999423863057137</v>
      </c>
      <c r="C628">
        <v>406.9980532621629</v>
      </c>
    </row>
    <row r="629" spans="1:3">
      <c r="A629" s="22">
        <v>44840</v>
      </c>
      <c r="B629">
        <v>6.6886003803018923</v>
      </c>
      <c r="C629">
        <v>406.65879173539383</v>
      </c>
    </row>
    <row r="630" spans="1:3">
      <c r="A630" s="22">
        <v>44841</v>
      </c>
      <c r="B630">
        <v>6.4984942787398126</v>
      </c>
      <c r="C630">
        <v>400.88476924788887</v>
      </c>
    </row>
    <row r="631" spans="1:3">
      <c r="A631" s="22">
        <v>44844</v>
      </c>
      <c r="B631">
        <v>6.0963719438329074</v>
      </c>
      <c r="C631">
        <v>388.49606171605762</v>
      </c>
    </row>
    <row r="632" spans="1:3">
      <c r="A632" s="22">
        <v>44845</v>
      </c>
      <c r="B632">
        <v>5.9851619589038547</v>
      </c>
      <c r="C632">
        <v>384.95750158098514</v>
      </c>
    </row>
    <row r="633" spans="1:3">
      <c r="A633" s="22">
        <v>44846</v>
      </c>
      <c r="B633">
        <v>6.128421435985147</v>
      </c>
      <c r="C633">
        <v>389.56970500419243</v>
      </c>
    </row>
    <row r="634" spans="1:3">
      <c r="A634" s="22">
        <v>44847</v>
      </c>
      <c r="B634">
        <v>6.0640662714091729</v>
      </c>
      <c r="C634">
        <v>387.52921367307903</v>
      </c>
    </row>
    <row r="635" spans="1:3">
      <c r="A635" s="22">
        <v>44848</v>
      </c>
      <c r="B635">
        <v>6.1514537883199525</v>
      </c>
      <c r="C635">
        <v>390.32656189967707</v>
      </c>
    </row>
    <row r="636" spans="1:3">
      <c r="A636" s="22">
        <v>44851</v>
      </c>
      <c r="B636">
        <v>6.4761253067294025</v>
      </c>
      <c r="C636">
        <v>400.64308468950401</v>
      </c>
    </row>
    <row r="637" spans="1:3">
      <c r="A637" s="22">
        <v>44852</v>
      </c>
      <c r="B637">
        <v>6.2691248175471639</v>
      </c>
      <c r="C637">
        <v>394.24507472776014</v>
      </c>
    </row>
    <row r="638" spans="1:3">
      <c r="A638" s="22">
        <v>44853</v>
      </c>
      <c r="B638">
        <v>6.0326154902172435</v>
      </c>
      <c r="C638">
        <v>386.81330486783861</v>
      </c>
    </row>
    <row r="639" spans="1:3">
      <c r="A639" s="22">
        <v>44854</v>
      </c>
      <c r="B639">
        <v>6.0085944708440415</v>
      </c>
      <c r="C639">
        <v>386.04814818384875</v>
      </c>
    </row>
    <row r="640" spans="1:3">
      <c r="A640" s="22">
        <v>44855</v>
      </c>
      <c r="B640">
        <v>6.165257298432941</v>
      </c>
      <c r="C640">
        <v>391.08598953942646</v>
      </c>
    </row>
    <row r="641" spans="1:3">
      <c r="A641" s="22">
        <v>44858</v>
      </c>
      <c r="B641">
        <v>6.5920854837085718</v>
      </c>
      <c r="C641">
        <v>404.63982094839906</v>
      </c>
    </row>
    <row r="642" spans="1:3">
      <c r="A642" s="22">
        <v>44859</v>
      </c>
      <c r="B642">
        <v>7.7354978880749856</v>
      </c>
      <c r="C642">
        <v>439.73878957843561</v>
      </c>
    </row>
    <row r="643" spans="1:3">
      <c r="A643" s="22">
        <v>44860</v>
      </c>
      <c r="B643">
        <v>8.8455971832633562</v>
      </c>
      <c r="C643">
        <v>471.29809606798813</v>
      </c>
    </row>
    <row r="644" spans="1:3">
      <c r="A644" s="22">
        <v>44861</v>
      </c>
      <c r="B644">
        <v>8.2559843030448654</v>
      </c>
      <c r="C644">
        <v>455.59631742102505</v>
      </c>
    </row>
    <row r="645" spans="1:3">
      <c r="A645" s="22">
        <v>44862</v>
      </c>
      <c r="B645">
        <v>8.703926511057043</v>
      </c>
      <c r="C645">
        <v>467.96207177161784</v>
      </c>
    </row>
    <row r="646" spans="1:3">
      <c r="A646" s="22">
        <v>44865</v>
      </c>
      <c r="B646">
        <v>8.8961391841924531</v>
      </c>
      <c r="C646">
        <v>473.14765646259599</v>
      </c>
    </row>
    <row r="647" spans="1:3">
      <c r="A647" s="22">
        <v>44866</v>
      </c>
      <c r="B647">
        <v>8.9749878874432802</v>
      </c>
      <c r="C647">
        <v>475.25061612722436</v>
      </c>
    </row>
    <row r="648" spans="1:3">
      <c r="A648" s="22">
        <v>44867</v>
      </c>
      <c r="B648">
        <v>8.2930840225178528</v>
      </c>
      <c r="C648">
        <v>457.20191614041477</v>
      </c>
    </row>
    <row r="649" spans="1:3">
      <c r="A649" s="22">
        <v>44868</v>
      </c>
      <c r="B649">
        <v>8.4219795230432766</v>
      </c>
      <c r="C649">
        <v>460.76093211931874</v>
      </c>
    </row>
    <row r="650" spans="1:3">
      <c r="A650" s="22">
        <v>44869</v>
      </c>
      <c r="B650">
        <v>9.6705760225581319</v>
      </c>
      <c r="C650">
        <v>494.92268952185577</v>
      </c>
    </row>
    <row r="651" spans="1:3">
      <c r="A651" s="22">
        <v>44872</v>
      </c>
      <c r="B651">
        <v>8.7704732888632666</v>
      </c>
      <c r="C651">
        <v>471.90721022976794</v>
      </c>
    </row>
    <row r="652" spans="1:3">
      <c r="A652" s="22">
        <v>44873</v>
      </c>
      <c r="B652">
        <v>6.1339505827639567</v>
      </c>
      <c r="C652">
        <v>400.98062025256945</v>
      </c>
    </row>
    <row r="653" spans="1:3">
      <c r="A653" s="22">
        <v>44874</v>
      </c>
      <c r="B653">
        <v>3.9923077686377328</v>
      </c>
      <c r="C653">
        <v>330.98363998205838</v>
      </c>
    </row>
    <row r="654" spans="1:3">
      <c r="A654" s="22">
        <v>44875</v>
      </c>
      <c r="B654">
        <v>5.4385738456880599</v>
      </c>
      <c r="C654">
        <v>390.94103777056011</v>
      </c>
    </row>
    <row r="655" spans="1:3">
      <c r="A655" s="22">
        <v>44876</v>
      </c>
      <c r="B655">
        <v>5.3359521423114229</v>
      </c>
      <c r="C655">
        <v>387.25759867178351</v>
      </c>
    </row>
    <row r="656" spans="1:3">
      <c r="A656" s="22">
        <v>44879</v>
      </c>
      <c r="B656">
        <v>4.9573758426715209</v>
      </c>
      <c r="C656">
        <v>373.53387942500007</v>
      </c>
    </row>
    <row r="657" spans="1:3">
      <c r="A657" s="22">
        <v>44880</v>
      </c>
      <c r="B657">
        <v>5.0381541952422877</v>
      </c>
      <c r="C657">
        <v>376.58205647820159</v>
      </c>
    </row>
    <row r="658" spans="1:3">
      <c r="A658" s="22">
        <v>44881</v>
      </c>
      <c r="B658">
        <v>4.7471607686830097</v>
      </c>
      <c r="C658">
        <v>365.7113230427268</v>
      </c>
    </row>
    <row r="659" spans="1:3">
      <c r="A659" s="22">
        <v>44882</v>
      </c>
      <c r="B659">
        <v>4.6314951106133355</v>
      </c>
      <c r="C659">
        <v>361.26059755853851</v>
      </c>
    </row>
    <row r="660" spans="1:3">
      <c r="A660" s="22">
        <v>44883</v>
      </c>
      <c r="B660">
        <v>4.7200200644876356</v>
      </c>
      <c r="C660">
        <v>364.71784967052901</v>
      </c>
    </row>
    <row r="661" spans="1:3">
      <c r="A661" s="22">
        <v>44886</v>
      </c>
      <c r="B661">
        <v>3.9102927755766701</v>
      </c>
      <c r="C661">
        <v>333.44554564358401</v>
      </c>
    </row>
    <row r="662" spans="1:3">
      <c r="A662" s="22">
        <v>44887</v>
      </c>
      <c r="B662">
        <v>4.0994333152407822</v>
      </c>
      <c r="C662">
        <v>341.51441392391871</v>
      </c>
    </row>
    <row r="663" spans="1:3">
      <c r="A663" s="22">
        <v>44888</v>
      </c>
      <c r="B663">
        <v>4.4461907091189889</v>
      </c>
      <c r="C663">
        <v>355.96296632443551</v>
      </c>
    </row>
    <row r="664" spans="1:3">
      <c r="A664" s="22">
        <v>44890</v>
      </c>
      <c r="B664">
        <v>4.5641473553918237</v>
      </c>
      <c r="C664">
        <v>360.6941941541354</v>
      </c>
    </row>
    <row r="665" spans="1:3">
      <c r="A665" s="22">
        <v>44893</v>
      </c>
      <c r="B665">
        <v>4.3442339343281473</v>
      </c>
      <c r="C665">
        <v>352.01782816713319</v>
      </c>
    </row>
    <row r="666" spans="1:3">
      <c r="A666" s="22">
        <v>44894</v>
      </c>
      <c r="B666">
        <v>4.6917380700982916</v>
      </c>
      <c r="C666">
        <v>366.10203585737281</v>
      </c>
    </row>
    <row r="667" spans="1:3">
      <c r="A667" s="22">
        <v>44895</v>
      </c>
      <c r="B667">
        <v>5.2991276868160826</v>
      </c>
      <c r="C667">
        <v>389.80503625919715</v>
      </c>
    </row>
    <row r="668" spans="1:3">
      <c r="A668" s="22">
        <v>44896</v>
      </c>
      <c r="B668">
        <v>5.1401904336423661</v>
      </c>
      <c r="C668">
        <v>383.96417502250313</v>
      </c>
    </row>
    <row r="669" spans="1:3">
      <c r="A669" s="22">
        <v>44897</v>
      </c>
      <c r="B669">
        <v>5.285281206887646</v>
      </c>
      <c r="C669">
        <v>389.38828567104275</v>
      </c>
    </row>
    <row r="670" spans="1:3">
      <c r="A670" s="22">
        <v>44900</v>
      </c>
      <c r="B670">
        <v>5.0020997352756629</v>
      </c>
      <c r="C670">
        <v>378.9709539051504</v>
      </c>
    </row>
    <row r="671" spans="1:3">
      <c r="A671" s="22">
        <v>44901</v>
      </c>
      <c r="B671">
        <v>5.097088745469768</v>
      </c>
      <c r="C671">
        <v>382.57422308798994</v>
      </c>
    </row>
    <row r="672" spans="1:3">
      <c r="A672" s="22">
        <v>44902</v>
      </c>
      <c r="B672">
        <v>4.7825891208023013</v>
      </c>
      <c r="C672">
        <v>370.77608365580306</v>
      </c>
    </row>
    <row r="673" spans="1:3">
      <c r="A673" s="22">
        <v>44903</v>
      </c>
      <c r="B673">
        <v>5.1602617621838576</v>
      </c>
      <c r="C673">
        <v>385.42100240963424</v>
      </c>
    </row>
    <row r="674" spans="1:3">
      <c r="A674" s="22">
        <v>44904</v>
      </c>
      <c r="B674">
        <v>5.0245394155315992</v>
      </c>
      <c r="C674">
        <v>380.35727009426392</v>
      </c>
    </row>
    <row r="675" spans="1:3">
      <c r="A675" s="22">
        <v>44907</v>
      </c>
      <c r="B675">
        <v>5.1062857753484829</v>
      </c>
      <c r="C675">
        <v>383.4662999284115</v>
      </c>
    </row>
    <row r="676" spans="1:3">
      <c r="A676" s="22">
        <v>44908</v>
      </c>
      <c r="B676">
        <v>5.4741490298256199</v>
      </c>
      <c r="C676">
        <v>397.28429102988775</v>
      </c>
    </row>
    <row r="677" spans="1:3">
      <c r="A677" s="22">
        <v>44909</v>
      </c>
      <c r="B677">
        <v>5.3809848108208014</v>
      </c>
      <c r="C677">
        <v>393.90864086925853</v>
      </c>
    </row>
    <row r="678" spans="1:3">
      <c r="A678" s="22">
        <v>44910</v>
      </c>
      <c r="B678">
        <v>5.027625425591788</v>
      </c>
      <c r="C678">
        <v>380.97975182537289</v>
      </c>
    </row>
    <row r="679" spans="1:3">
      <c r="A679" s="22">
        <v>44911</v>
      </c>
      <c r="B679">
        <v>4.2486147468785695</v>
      </c>
      <c r="C679">
        <v>351.46824456031419</v>
      </c>
    </row>
    <row r="680" spans="1:3">
      <c r="A680" s="22">
        <v>44914</v>
      </c>
      <c r="B680">
        <v>4.2435625296058985</v>
      </c>
      <c r="C680">
        <v>351.27283309784775</v>
      </c>
    </row>
    <row r="681" spans="1:3">
      <c r="A681" s="22">
        <v>44915</v>
      </c>
      <c r="B681">
        <v>4.6075654226618417</v>
      </c>
      <c r="C681">
        <v>366.34342648747833</v>
      </c>
    </row>
    <row r="682" spans="1:3">
      <c r="A682" s="22">
        <v>44916</v>
      </c>
      <c r="B682">
        <v>4.5763927538453855</v>
      </c>
      <c r="C682">
        <v>365.1088564134543</v>
      </c>
    </row>
    <row r="683" spans="1:3">
      <c r="A683" s="22">
        <v>44917</v>
      </c>
      <c r="B683">
        <v>4.6108319035717376</v>
      </c>
      <c r="C683">
        <v>366.48738696291559</v>
      </c>
    </row>
    <row r="684" spans="1:3">
      <c r="A684" s="22">
        <v>44918</v>
      </c>
      <c r="B684">
        <v>4.6256809372541028</v>
      </c>
      <c r="C684">
        <v>367.08225177052827</v>
      </c>
    </row>
    <row r="685" spans="1:3">
      <c r="A685" s="22">
        <v>44922</v>
      </c>
      <c r="B685">
        <v>4.5693468741158894</v>
      </c>
      <c r="C685">
        <v>364.86566611193945</v>
      </c>
    </row>
    <row r="686" spans="1:3">
      <c r="A686" s="22">
        <v>44923</v>
      </c>
      <c r="B686">
        <v>4.3973880568280119</v>
      </c>
      <c r="C686">
        <v>358.00466947039945</v>
      </c>
    </row>
    <row r="687" spans="1:3">
      <c r="A687" s="22">
        <v>44924</v>
      </c>
      <c r="B687">
        <v>4.4830725783527035</v>
      </c>
      <c r="C687">
        <v>361.49728744210955</v>
      </c>
    </row>
    <row r="688" spans="1:3">
      <c r="A688" s="22">
        <v>44925</v>
      </c>
      <c r="B688">
        <v>4.4653285503603737</v>
      </c>
      <c r="C688">
        <v>360.78651982455091</v>
      </c>
    </row>
    <row r="689" spans="1:3">
      <c r="A689" s="22">
        <v>44929</v>
      </c>
      <c r="B689">
        <v>4.5806274889373695</v>
      </c>
      <c r="C689">
        <v>365.46350570238309</v>
      </c>
    </row>
    <row r="690" spans="1:3">
      <c r="A690" s="22">
        <v>44930</v>
      </c>
      <c r="B690">
        <v>4.8953424829091539</v>
      </c>
      <c r="C690">
        <v>378.02323917917033</v>
      </c>
    </row>
    <row r="691" spans="1:3">
      <c r="A691" s="22">
        <v>44931</v>
      </c>
      <c r="B691">
        <v>4.8477806687801559</v>
      </c>
      <c r="C691">
        <v>376.19167429526379</v>
      </c>
    </row>
    <row r="692" spans="1:3">
      <c r="A692" s="22">
        <v>44932</v>
      </c>
      <c r="B692">
        <v>4.9945109828600955</v>
      </c>
      <c r="C692">
        <v>381.88986027822909</v>
      </c>
    </row>
    <row r="693" spans="1:3">
      <c r="A693" s="22">
        <v>44935</v>
      </c>
      <c r="B693">
        <v>5.4045511912471298</v>
      </c>
      <c r="C693">
        <v>397.58205391497847</v>
      </c>
    </row>
    <row r="694" spans="1:3">
      <c r="A694" s="22">
        <v>44936</v>
      </c>
      <c r="B694">
        <v>5.5274819106618711</v>
      </c>
      <c r="C694">
        <v>402.10894653541476</v>
      </c>
    </row>
    <row r="695" spans="1:3">
      <c r="A695" s="22">
        <v>44937</v>
      </c>
      <c r="B695">
        <v>5.9520193287597776</v>
      </c>
      <c r="C695">
        <v>417.55648083094837</v>
      </c>
    </row>
    <row r="696" spans="1:3">
      <c r="A696" s="22">
        <v>44938</v>
      </c>
      <c r="B696">
        <v>6.2092130004065806</v>
      </c>
      <c r="C696">
        <v>426.5836404417538</v>
      </c>
    </row>
    <row r="697" spans="1:3">
      <c r="A697" s="22">
        <v>44939</v>
      </c>
      <c r="B697">
        <v>6.5039861980393754</v>
      </c>
      <c r="C697">
        <v>436.71510785218356</v>
      </c>
    </row>
    <row r="698" spans="1:3">
      <c r="A698" s="22">
        <v>44943</v>
      </c>
      <c r="B698">
        <v>7.5447608551751353</v>
      </c>
      <c r="C698">
        <v>471.68300643153583</v>
      </c>
    </row>
    <row r="699" spans="1:3">
      <c r="A699" s="22">
        <v>44944</v>
      </c>
      <c r="B699">
        <v>7.0408488539347722</v>
      </c>
      <c r="C699">
        <v>455.93690117377929</v>
      </c>
    </row>
    <row r="700" spans="1:3">
      <c r="A700" s="22">
        <v>44945</v>
      </c>
      <c r="B700">
        <v>7.3849135766954399</v>
      </c>
      <c r="C700">
        <v>467.08317928422849</v>
      </c>
    </row>
    <row r="701" spans="1:3">
      <c r="A701" s="22">
        <v>44946</v>
      </c>
      <c r="B701">
        <v>8.404492838911521</v>
      </c>
      <c r="C701">
        <v>499.33334839979011</v>
      </c>
    </row>
    <row r="702" spans="1:3">
      <c r="A702" s="22">
        <v>44949</v>
      </c>
      <c r="B702">
        <v>8.084824333648216</v>
      </c>
      <c r="C702">
        <v>489.85572549965195</v>
      </c>
    </row>
    <row r="703" spans="1:3">
      <c r="A703" s="22">
        <v>44950</v>
      </c>
      <c r="B703">
        <v>7.3731321411343114</v>
      </c>
      <c r="C703">
        <v>468.30092956066858</v>
      </c>
    </row>
    <row r="704" spans="1:3">
      <c r="A704" s="22">
        <v>44951</v>
      </c>
      <c r="B704">
        <v>7.8949751937272366</v>
      </c>
      <c r="C704">
        <v>484.87969151502051</v>
      </c>
    </row>
    <row r="705" spans="1:3">
      <c r="A705" s="22">
        <v>44952</v>
      </c>
      <c r="B705">
        <v>7.8104697566384536</v>
      </c>
      <c r="C705">
        <v>482.29086539621539</v>
      </c>
    </row>
    <row r="706" spans="1:3">
      <c r="A706" s="22">
        <v>44953</v>
      </c>
      <c r="B706">
        <v>7.7620414356173839</v>
      </c>
      <c r="C706">
        <v>480.8018304493404</v>
      </c>
    </row>
    <row r="707" spans="1:3">
      <c r="A707" s="22">
        <v>44956</v>
      </c>
      <c r="B707">
        <v>7.4619905939070081</v>
      </c>
      <c r="C707">
        <v>471.52670668447547</v>
      </c>
    </row>
    <row r="708" spans="1:3">
      <c r="A708" s="22">
        <v>44957</v>
      </c>
      <c r="B708">
        <v>7.644699244209967</v>
      </c>
      <c r="C708">
        <v>477.30565013908858</v>
      </c>
    </row>
    <row r="709" spans="1:3">
      <c r="A709" s="22">
        <v>44958</v>
      </c>
      <c r="B709">
        <v>8.1770019907422924</v>
      </c>
      <c r="C709">
        <v>493.92969359508203</v>
      </c>
    </row>
    <row r="710" spans="1:3">
      <c r="A710" s="22">
        <v>44959</v>
      </c>
      <c r="B710">
        <v>8.1912231421480648</v>
      </c>
      <c r="C710">
        <v>494.36557750023491</v>
      </c>
    </row>
    <row r="711" spans="1:3">
      <c r="A711" s="22">
        <v>44960</v>
      </c>
      <c r="B711">
        <v>8.4053930309327178</v>
      </c>
      <c r="C711">
        <v>500.83501654656766</v>
      </c>
    </row>
    <row r="712" spans="1:3">
      <c r="A712" s="22">
        <v>44963</v>
      </c>
      <c r="B712">
        <v>7.9150378871316889</v>
      </c>
      <c r="C712">
        <v>486.24434004545185</v>
      </c>
    </row>
    <row r="713" spans="1:3">
      <c r="A713" s="22">
        <v>44964</v>
      </c>
      <c r="B713">
        <v>8.4609178926925619</v>
      </c>
      <c r="C713">
        <v>503.01855016569914</v>
      </c>
    </row>
    <row r="714" spans="1:3">
      <c r="A714" s="22">
        <v>44965</v>
      </c>
      <c r="B714">
        <v>8.2452689363700546</v>
      </c>
      <c r="C714">
        <v>496.61448082885443</v>
      </c>
    </row>
    <row r="715" spans="1:3">
      <c r="A715" s="22">
        <v>44966</v>
      </c>
      <c r="B715">
        <v>7.2033483220047341</v>
      </c>
      <c r="C715">
        <v>465.24250623383676</v>
      </c>
    </row>
    <row r="716" spans="1:3">
      <c r="A716" s="22">
        <v>44967</v>
      </c>
      <c r="B716">
        <v>6.9090711396012328</v>
      </c>
      <c r="C716">
        <v>455.74501534642565</v>
      </c>
    </row>
    <row r="717" spans="1:3">
      <c r="A717" s="22">
        <v>44970</v>
      </c>
      <c r="B717">
        <v>6.8382762783167763</v>
      </c>
      <c r="C717">
        <v>453.42751060148464</v>
      </c>
    </row>
    <row r="718" spans="1:3">
      <c r="A718" s="22">
        <v>44971</v>
      </c>
      <c r="B718">
        <v>7.2891675424973439</v>
      </c>
      <c r="C718">
        <v>468.38242140174293</v>
      </c>
    </row>
    <row r="719" spans="1:3">
      <c r="A719" s="22">
        <v>44972</v>
      </c>
      <c r="B719">
        <v>8.3833119940772836</v>
      </c>
      <c r="C719">
        <v>503.5427569615785</v>
      </c>
    </row>
    <row r="720" spans="1:3">
      <c r="A720" s="22">
        <v>44973</v>
      </c>
      <c r="B720">
        <v>8.0457345035618886</v>
      </c>
      <c r="C720">
        <v>493.4107016945901</v>
      </c>
    </row>
    <row r="721" spans="1:3">
      <c r="A721" s="22">
        <v>44974</v>
      </c>
      <c r="B721">
        <v>8.5823547250430536</v>
      </c>
      <c r="C721">
        <v>509.87179787101587</v>
      </c>
    </row>
    <row r="722" spans="1:3">
      <c r="A722" s="22">
        <v>44978</v>
      </c>
      <c r="B722">
        <v>8.2093371227025926</v>
      </c>
      <c r="C722">
        <v>498.81656020927358</v>
      </c>
    </row>
    <row r="723" spans="1:3">
      <c r="A723" s="22">
        <v>44979</v>
      </c>
      <c r="B723">
        <v>8.062526333373226</v>
      </c>
      <c r="C723">
        <v>494.36260271740395</v>
      </c>
    </row>
    <row r="724" spans="1:3">
      <c r="A724" s="22">
        <v>44980</v>
      </c>
      <c r="B724">
        <v>8.1392719651171479</v>
      </c>
      <c r="C724">
        <v>496.72190033315047</v>
      </c>
    </row>
    <row r="725" spans="1:3">
      <c r="A725" s="22">
        <v>44981</v>
      </c>
      <c r="B725">
        <v>7.7180714560344894</v>
      </c>
      <c r="C725">
        <v>483.87549442376837</v>
      </c>
    </row>
    <row r="726" spans="1:3">
      <c r="A726" s="22">
        <v>44984</v>
      </c>
      <c r="B726">
        <v>7.966538688413527</v>
      </c>
      <c r="C726">
        <v>491.68347112101412</v>
      </c>
    </row>
    <row r="727" spans="1:3">
      <c r="A727" s="22">
        <v>44985</v>
      </c>
      <c r="B727">
        <v>7.689163663735628</v>
      </c>
      <c r="C727">
        <v>483.12998550647785</v>
      </c>
    </row>
    <row r="728" spans="1:3">
      <c r="A728" s="22">
        <v>44986</v>
      </c>
      <c r="B728">
        <v>8.2399507051238068</v>
      </c>
      <c r="C728">
        <v>500.44033765566155</v>
      </c>
    </row>
    <row r="729" spans="1:3">
      <c r="A729" s="22">
        <v>44987</v>
      </c>
      <c r="B729">
        <v>8.0800948935230394</v>
      </c>
      <c r="C729">
        <v>495.59236223545452</v>
      </c>
    </row>
    <row r="730" spans="1:3">
      <c r="A730" s="22">
        <v>44988</v>
      </c>
      <c r="B730">
        <v>7.3132386589583875</v>
      </c>
      <c r="C730">
        <v>472.08058699926283</v>
      </c>
    </row>
    <row r="731" spans="1:3">
      <c r="A731" s="22">
        <v>44991</v>
      </c>
      <c r="B731">
        <v>7.2961865119492071</v>
      </c>
      <c r="C731">
        <v>471.54841104658652</v>
      </c>
    </row>
    <row r="732" spans="1:3">
      <c r="A732" s="22">
        <v>44992</v>
      </c>
      <c r="B732">
        <v>7.2451157777906854</v>
      </c>
      <c r="C732">
        <v>469.90410434950923</v>
      </c>
    </row>
    <row r="733" spans="1:3">
      <c r="A733" s="22">
        <v>44993</v>
      </c>
      <c r="B733">
        <v>6.986616013230635</v>
      </c>
      <c r="C733">
        <v>461.52704369415665</v>
      </c>
    </row>
    <row r="734" spans="1:3">
      <c r="A734" s="22">
        <v>44994</v>
      </c>
      <c r="B734">
        <v>6.1172578518628375</v>
      </c>
      <c r="C734">
        <v>432.8178953476455</v>
      </c>
    </row>
    <row r="735" spans="1:3">
      <c r="A735" s="22">
        <v>44995</v>
      </c>
      <c r="B735">
        <v>6.036290596232484</v>
      </c>
      <c r="C735">
        <v>429.95903337753271</v>
      </c>
    </row>
    <row r="736" spans="1:3">
      <c r="A736" s="22">
        <v>44998</v>
      </c>
      <c r="B736">
        <v>8.157216668453076</v>
      </c>
      <c r="C736">
        <v>505.51721731978739</v>
      </c>
    </row>
    <row r="737" spans="1:3">
      <c r="A737" s="22">
        <v>44999</v>
      </c>
      <c r="B737">
        <v>8.3822356688293986</v>
      </c>
      <c r="C737">
        <v>512.49632018040086</v>
      </c>
    </row>
    <row r="738" spans="1:3">
      <c r="A738" s="22">
        <v>45000</v>
      </c>
      <c r="B738">
        <v>7.9162841594430313</v>
      </c>
      <c r="C738">
        <v>498.25823637280212</v>
      </c>
    </row>
    <row r="739" spans="1:3">
      <c r="A739" s="22">
        <v>45001</v>
      </c>
      <c r="B739">
        <v>8.1171622932927043</v>
      </c>
      <c r="C739">
        <v>504.58654291281277</v>
      </c>
    </row>
    <row r="740" spans="1:3">
      <c r="A740" s="22">
        <v>45002</v>
      </c>
      <c r="B740">
        <v>9.2326577123511502</v>
      </c>
      <c r="C740">
        <v>539.26516191272424</v>
      </c>
    </row>
    <row r="741" spans="1:3">
      <c r="A741" s="22">
        <v>45005</v>
      </c>
      <c r="B741">
        <v>8.6431158775749548</v>
      </c>
      <c r="C741">
        <v>522.06755427351084</v>
      </c>
    </row>
    <row r="742" spans="1:3">
      <c r="A742" s="22">
        <v>45006</v>
      </c>
      <c r="B742">
        <v>9.3545120210877997</v>
      </c>
      <c r="C742">
        <v>543.5599549849893</v>
      </c>
    </row>
    <row r="743" spans="1:3">
      <c r="A743" s="22">
        <v>45007</v>
      </c>
      <c r="B743">
        <v>8.6393413660977387</v>
      </c>
      <c r="C743">
        <v>522.78831093984934</v>
      </c>
    </row>
    <row r="744" spans="1:3">
      <c r="A744" s="22">
        <v>45008</v>
      </c>
      <c r="B744">
        <v>9.421520058680473</v>
      </c>
      <c r="C744">
        <v>546.46145400477315</v>
      </c>
    </row>
    <row r="745" spans="1:3">
      <c r="A745" s="22">
        <v>45009</v>
      </c>
      <c r="B745">
        <v>8.7536326279035972</v>
      </c>
      <c r="C745">
        <v>527.09878540170575</v>
      </c>
    </row>
    <row r="746" spans="1:3">
      <c r="A746" s="22">
        <v>45012</v>
      </c>
      <c r="B746">
        <v>8.3874199955599877</v>
      </c>
      <c r="C746">
        <v>516.09257479644373</v>
      </c>
    </row>
    <row r="747" spans="1:3">
      <c r="A747" s="22">
        <v>45013</v>
      </c>
      <c r="B747">
        <v>8.947747302215074</v>
      </c>
      <c r="C747">
        <v>533.33862253812197</v>
      </c>
    </row>
    <row r="748" spans="1:3">
      <c r="A748" s="22">
        <v>45014</v>
      </c>
      <c r="B748">
        <v>9.1515851544472362</v>
      </c>
      <c r="C748">
        <v>539.4206171800713</v>
      </c>
    </row>
    <row r="749" spans="1:3">
      <c r="A749" s="22">
        <v>45015</v>
      </c>
      <c r="B749">
        <v>9.148647981934289</v>
      </c>
      <c r="C749">
        <v>539.3409984172639</v>
      </c>
    </row>
    <row r="750" spans="1:3">
      <c r="A750" s="22">
        <v>45016</v>
      </c>
      <c r="B750">
        <v>9.4472966196675134</v>
      </c>
      <c r="C750">
        <v>548.15129912749455</v>
      </c>
    </row>
    <row r="751" spans="1:3">
      <c r="A751" s="22">
        <v>45019</v>
      </c>
      <c r="B751">
        <v>9.3249866882042074</v>
      </c>
      <c r="C751">
        <v>544.62386614834691</v>
      </c>
    </row>
    <row r="752" spans="1:3">
      <c r="A752" s="22">
        <v>45020</v>
      </c>
      <c r="B752">
        <v>9.9501541369541293</v>
      </c>
      <c r="C752">
        <v>562.88773547460892</v>
      </c>
    </row>
    <row r="753" spans="1:3">
      <c r="A753" s="22">
        <v>45021</v>
      </c>
      <c r="B753">
        <v>10.355219634322017</v>
      </c>
      <c r="C753">
        <v>574.35270945855666</v>
      </c>
    </row>
    <row r="754" spans="1:3">
      <c r="A754" s="22">
        <v>45022</v>
      </c>
      <c r="B754">
        <v>9.9623516573195214</v>
      </c>
      <c r="C754">
        <v>563.46460507236816</v>
      </c>
    </row>
    <row r="755" spans="1:3">
      <c r="A755" s="22">
        <v>45026</v>
      </c>
      <c r="B755">
        <v>10.368569684610481</v>
      </c>
      <c r="C755">
        <v>574.98253608732284</v>
      </c>
    </row>
    <row r="756" spans="1:3">
      <c r="A756" s="22">
        <v>45027</v>
      </c>
      <c r="B756">
        <v>10.161959241817351</v>
      </c>
      <c r="C756">
        <v>569.26106629141088</v>
      </c>
    </row>
    <row r="757" spans="1:3">
      <c r="A757" s="22">
        <v>45028</v>
      </c>
      <c r="B757">
        <v>10.467725496155749</v>
      </c>
      <c r="C757">
        <v>577.83295115436681</v>
      </c>
    </row>
    <row r="758" spans="1:3">
      <c r="A758" s="22">
        <v>45029</v>
      </c>
      <c r="B758">
        <v>11.46971327341547</v>
      </c>
      <c r="C758">
        <v>605.49666099279796</v>
      </c>
    </row>
    <row r="759" spans="1:3">
      <c r="A759" s="22">
        <v>45030</v>
      </c>
      <c r="B759">
        <v>12.48379771205199</v>
      </c>
      <c r="C759">
        <v>632.27237017735456</v>
      </c>
    </row>
    <row r="760" spans="1:3">
      <c r="A760" s="22">
        <v>45033</v>
      </c>
      <c r="B760">
        <v>12.181190712672768</v>
      </c>
      <c r="C760">
        <v>624.63306950306924</v>
      </c>
    </row>
    <row r="761" spans="1:3">
      <c r="A761" s="22">
        <v>45034</v>
      </c>
      <c r="B761">
        <v>12.512871895843723</v>
      </c>
      <c r="C761">
        <v>633.14538710763543</v>
      </c>
    </row>
    <row r="762" spans="1:3">
      <c r="A762" s="22">
        <v>45035</v>
      </c>
      <c r="B762">
        <v>10.513265654580126</v>
      </c>
      <c r="C762">
        <v>582.56267324093676</v>
      </c>
    </row>
    <row r="763" spans="1:3">
      <c r="A763" s="22">
        <v>45036</v>
      </c>
      <c r="B763">
        <v>10.585682479509948</v>
      </c>
      <c r="C763">
        <v>584.57661264968874</v>
      </c>
    </row>
    <row r="764" spans="1:3">
      <c r="A764" s="22">
        <v>45037</v>
      </c>
      <c r="B764">
        <v>9.5710726418539522</v>
      </c>
      <c r="C764">
        <v>556.56835298224325</v>
      </c>
    </row>
    <row r="765" spans="1:3">
      <c r="A765" s="22">
        <v>45040</v>
      </c>
      <c r="B765">
        <v>9.4954007734527597</v>
      </c>
      <c r="C765">
        <v>554.38948340621732</v>
      </c>
    </row>
    <row r="766" spans="1:3">
      <c r="A766" s="22">
        <v>45041</v>
      </c>
      <c r="B766">
        <v>9.742446316353309</v>
      </c>
      <c r="C766">
        <v>561.60869167522799</v>
      </c>
    </row>
    <row r="767" spans="1:3">
      <c r="A767" s="22">
        <v>45042</v>
      </c>
      <c r="B767">
        <v>9.7402179841379066</v>
      </c>
      <c r="C767">
        <v>561.551695161103</v>
      </c>
    </row>
    <row r="768" spans="1:3">
      <c r="A768" s="22">
        <v>45043</v>
      </c>
      <c r="B768">
        <v>10.180608321353921</v>
      </c>
      <c r="C768">
        <v>574.25414059504783</v>
      </c>
    </row>
    <row r="769" spans="1:3">
      <c r="A769" s="22">
        <v>45044</v>
      </c>
      <c r="B769">
        <v>10.006758901906327</v>
      </c>
      <c r="C769">
        <v>569.35827622550562</v>
      </c>
    </row>
    <row r="770" spans="1:3">
      <c r="A770" s="22">
        <v>45047</v>
      </c>
      <c r="B770">
        <v>9.3656283711965305</v>
      </c>
      <c r="C770">
        <v>551.13954158716911</v>
      </c>
    </row>
    <row r="771" spans="1:3">
      <c r="A771" s="22">
        <v>45048</v>
      </c>
      <c r="B771">
        <v>9.762449228998765</v>
      </c>
      <c r="C771">
        <v>562.82280650711607</v>
      </c>
    </row>
    <row r="772" spans="1:3">
      <c r="A772" s="22">
        <v>45049</v>
      </c>
      <c r="B772">
        <v>10.11560253934176</v>
      </c>
      <c r="C772">
        <v>573.0102788373938</v>
      </c>
    </row>
    <row r="773" spans="1:3">
      <c r="A773" s="22">
        <v>45050</v>
      </c>
      <c r="B773">
        <v>9.8291104651801025</v>
      </c>
      <c r="C773">
        <v>564.90310721963306</v>
      </c>
    </row>
    <row r="774" spans="1:3">
      <c r="A774" s="22">
        <v>45051</v>
      </c>
      <c r="B774">
        <v>11.057467687538889</v>
      </c>
      <c r="C774">
        <v>600.2096430666146</v>
      </c>
    </row>
    <row r="775" spans="1:3">
      <c r="A775" s="22">
        <v>45054</v>
      </c>
      <c r="B775">
        <v>9.4381498854464496</v>
      </c>
      <c r="C775">
        <v>556.28039562878769</v>
      </c>
    </row>
    <row r="776" spans="1:3">
      <c r="A776" s="22">
        <v>45055</v>
      </c>
      <c r="B776">
        <v>9.4334194422171258</v>
      </c>
      <c r="C776">
        <v>556.14815016583395</v>
      </c>
    </row>
    <row r="777" spans="1:3">
      <c r="A777" s="22">
        <v>45056</v>
      </c>
      <c r="B777">
        <v>9.3698840037257352</v>
      </c>
      <c r="C777">
        <v>554.2823945336296</v>
      </c>
    </row>
    <row r="778" spans="1:3">
      <c r="A778" s="22">
        <v>45057</v>
      </c>
      <c r="B778">
        <v>8.9026775768329109</v>
      </c>
      <c r="C778">
        <v>540.47020588325165</v>
      </c>
    </row>
    <row r="779" spans="1:3">
      <c r="A779" s="22">
        <v>45058</v>
      </c>
      <c r="B779">
        <v>9.0167131646199596</v>
      </c>
      <c r="C779">
        <v>543.93873226573044</v>
      </c>
    </row>
    <row r="780" spans="1:3">
      <c r="A780" s="22">
        <v>45061</v>
      </c>
      <c r="B780">
        <v>9.1110641908236865</v>
      </c>
      <c r="C780">
        <v>546.80585732091947</v>
      </c>
    </row>
    <row r="781" spans="1:3">
      <c r="A781" s="22">
        <v>45062</v>
      </c>
      <c r="B781">
        <v>9.1767117751847032</v>
      </c>
      <c r="C781">
        <v>548.78288842339316</v>
      </c>
    </row>
    <row r="782" spans="1:3">
      <c r="A782" s="22">
        <v>45063</v>
      </c>
      <c r="B782">
        <v>9.1537184846976665</v>
      </c>
      <c r="C782">
        <v>548.10241858388235</v>
      </c>
    </row>
    <row r="783" spans="1:3">
      <c r="A783" s="22">
        <v>45064</v>
      </c>
      <c r="B783">
        <v>8.9511952559542021</v>
      </c>
      <c r="C783">
        <v>542.04602097344639</v>
      </c>
    </row>
    <row r="784" spans="1:3">
      <c r="A784" s="22">
        <v>45065</v>
      </c>
      <c r="B784">
        <v>9.0588789787624382</v>
      </c>
      <c r="C784">
        <v>545.31351726035314</v>
      </c>
    </row>
    <row r="785" spans="1:3">
      <c r="A785" s="22">
        <v>45068</v>
      </c>
      <c r="B785">
        <v>9.1076062065659471</v>
      </c>
      <c r="C785">
        <v>546.80130338810079</v>
      </c>
    </row>
    <row r="786" spans="1:3">
      <c r="A786" s="22">
        <v>45069</v>
      </c>
      <c r="B786">
        <v>9.4766285447150267</v>
      </c>
      <c r="C786">
        <v>557.88628797560898</v>
      </c>
    </row>
    <row r="787" spans="1:3">
      <c r="A787" s="22">
        <v>45070</v>
      </c>
      <c r="B787">
        <v>8.9216071134756678</v>
      </c>
      <c r="C787">
        <v>541.55607833272279</v>
      </c>
    </row>
    <row r="788" spans="1:3">
      <c r="A788" s="22">
        <v>45071</v>
      </c>
      <c r="B788">
        <v>8.9794003432175611</v>
      </c>
      <c r="C788">
        <v>543.31716872204072</v>
      </c>
    </row>
    <row r="789" spans="1:3">
      <c r="A789" s="22">
        <v>45072</v>
      </c>
      <c r="B789">
        <v>9.2052546712158332</v>
      </c>
      <c r="C789">
        <v>550.15723237517295</v>
      </c>
    </row>
    <row r="790" spans="1:3">
      <c r="A790" s="22">
        <v>45076</v>
      </c>
      <c r="B790">
        <v>9.9324902592468778</v>
      </c>
      <c r="C790">
        <v>571.91963223453013</v>
      </c>
    </row>
    <row r="791" spans="1:3">
      <c r="A791" s="22">
        <v>45077</v>
      </c>
      <c r="B791">
        <v>9.6511878453316076</v>
      </c>
      <c r="C791">
        <v>563.82799489179729</v>
      </c>
    </row>
    <row r="792" spans="1:3">
      <c r="A792" s="22">
        <v>45078</v>
      </c>
      <c r="B792">
        <v>9.5280804021434342</v>
      </c>
      <c r="C792">
        <v>560.23915858026953</v>
      </c>
    </row>
    <row r="793" spans="1:3">
      <c r="A793" s="22">
        <v>45079</v>
      </c>
      <c r="B793">
        <v>9.9888789021976798</v>
      </c>
      <c r="C793">
        <v>573.79390817666115</v>
      </c>
    </row>
    <row r="794" spans="1:3">
      <c r="A794" s="22">
        <v>45082</v>
      </c>
      <c r="B794">
        <v>8.9886115436375995</v>
      </c>
      <c r="C794">
        <v>545.08453930872861</v>
      </c>
    </row>
    <row r="795" spans="1:3">
      <c r="A795" s="22">
        <v>45083</v>
      </c>
      <c r="B795">
        <v>9.7093690487471136</v>
      </c>
      <c r="C795">
        <v>566.94609558730565</v>
      </c>
    </row>
    <row r="796" spans="1:3">
      <c r="A796" s="22">
        <v>45084</v>
      </c>
      <c r="B796">
        <v>9.1722810340488508</v>
      </c>
      <c r="C796">
        <v>551.27226419469912</v>
      </c>
    </row>
    <row r="797" spans="1:3">
      <c r="A797" s="22">
        <v>45085</v>
      </c>
      <c r="B797">
        <v>9.311256418628302</v>
      </c>
      <c r="C797">
        <v>555.45581850012388</v>
      </c>
    </row>
    <row r="798" spans="1:3">
      <c r="A798" s="22">
        <v>45086</v>
      </c>
      <c r="B798">
        <v>9.2497266639685787</v>
      </c>
      <c r="C798">
        <v>553.62766884019561</v>
      </c>
    </row>
    <row r="799" spans="1:3">
      <c r="A799" s="22">
        <v>45089</v>
      </c>
      <c r="B799">
        <v>8.266962239503826</v>
      </c>
      <c r="C799">
        <v>524.23588394847502</v>
      </c>
    </row>
    <row r="800" spans="1:3">
      <c r="A800" s="22">
        <v>45090</v>
      </c>
      <c r="B800">
        <v>8.233625110161686</v>
      </c>
      <c r="C800">
        <v>523.185597579297</v>
      </c>
    </row>
    <row r="801" spans="1:3">
      <c r="A801" s="22">
        <v>45091</v>
      </c>
      <c r="B801">
        <v>7.3952393323051577</v>
      </c>
      <c r="C801">
        <v>496.55506038418048</v>
      </c>
    </row>
    <row r="802" spans="1:3">
      <c r="A802" s="22">
        <v>45092</v>
      </c>
      <c r="B802">
        <v>7.529466384227975</v>
      </c>
      <c r="C802">
        <v>501.06792387102331</v>
      </c>
    </row>
    <row r="803" spans="1:3">
      <c r="A803" s="22">
        <v>45093</v>
      </c>
      <c r="B803">
        <v>7.9917288501558259</v>
      </c>
      <c r="C803">
        <v>516.45600131930178</v>
      </c>
    </row>
    <row r="804" spans="1:3">
      <c r="A804" s="22">
        <v>45097</v>
      </c>
      <c r="B804">
        <v>8.6933395320171414</v>
      </c>
      <c r="C804">
        <v>539.15531877872706</v>
      </c>
    </row>
    <row r="805" spans="1:3">
      <c r="A805" s="22">
        <v>45098</v>
      </c>
      <c r="B805">
        <v>9.6524687378665011</v>
      </c>
      <c r="C805">
        <v>568.90531529791826</v>
      </c>
    </row>
    <row r="806" spans="1:3">
      <c r="A806" s="22">
        <v>45099</v>
      </c>
      <c r="B806">
        <v>9.4678107850324995</v>
      </c>
      <c r="C806">
        <v>563.47073815517467</v>
      </c>
    </row>
    <row r="807" spans="1:3">
      <c r="A807" s="22">
        <v>45100</v>
      </c>
      <c r="B807">
        <v>9.6689453334047055</v>
      </c>
      <c r="C807">
        <v>569.46334550695826</v>
      </c>
    </row>
    <row r="808" spans="1:3">
      <c r="A808" s="22">
        <v>45103</v>
      </c>
      <c r="B808">
        <v>9.3267047317521499</v>
      </c>
      <c r="C808">
        <v>559.40624495967154</v>
      </c>
    </row>
    <row r="809" spans="1:3">
      <c r="A809" s="22">
        <v>45104</v>
      </c>
      <c r="B809">
        <v>9.6301235993499041</v>
      </c>
      <c r="C809">
        <v>568.51306003671334</v>
      </c>
    </row>
    <row r="810" spans="1:3">
      <c r="A810" s="22">
        <v>45105</v>
      </c>
      <c r="B810">
        <v>9.0007046807611459</v>
      </c>
      <c r="C810">
        <v>549.94107144144346</v>
      </c>
    </row>
    <row r="811" spans="1:3">
      <c r="A811" s="22">
        <v>45106</v>
      </c>
      <c r="B811">
        <v>9.2393348587685864</v>
      </c>
      <c r="C811">
        <v>557.23846643783702</v>
      </c>
    </row>
    <row r="812" spans="1:3">
      <c r="A812" s="22">
        <v>45107</v>
      </c>
      <c r="B812">
        <v>10.046786896460283</v>
      </c>
      <c r="C812">
        <v>581.59560497738448</v>
      </c>
    </row>
    <row r="813" spans="1:3">
      <c r="A813" s="22">
        <v>45110</v>
      </c>
      <c r="B813">
        <v>10.27674178682487</v>
      </c>
      <c r="C813">
        <v>588.27448431892935</v>
      </c>
    </row>
    <row r="814" spans="1:3">
      <c r="A814" s="22">
        <v>45112</v>
      </c>
      <c r="B814">
        <v>9.8053229776065436</v>
      </c>
      <c r="C814">
        <v>574.79615878278821</v>
      </c>
    </row>
    <row r="815" spans="1:3">
      <c r="A815" s="22">
        <v>45113</v>
      </c>
      <c r="B815">
        <v>9.1692042305690613</v>
      </c>
      <c r="C815">
        <v>556.1581762188905</v>
      </c>
    </row>
    <row r="816" spans="1:3">
      <c r="A816" s="22">
        <v>45114</v>
      </c>
      <c r="B816">
        <v>9.3868650585445366</v>
      </c>
      <c r="C816">
        <v>562.76661776927563</v>
      </c>
    </row>
    <row r="817" spans="1:3">
      <c r="A817" s="22">
        <v>45117</v>
      </c>
      <c r="B817">
        <v>9.4860309680811845</v>
      </c>
      <c r="C817">
        <v>565.76121353233043</v>
      </c>
    </row>
    <row r="818" spans="1:3">
      <c r="A818" s="22">
        <v>45118</v>
      </c>
      <c r="B818">
        <v>9.4633873062823373</v>
      </c>
      <c r="C818">
        <v>565.09323037985416</v>
      </c>
    </row>
    <row r="819" spans="1:3">
      <c r="A819" s="22">
        <v>45119</v>
      </c>
      <c r="B819">
        <v>9.4004472243784587</v>
      </c>
      <c r="C819">
        <v>563.22126825798534</v>
      </c>
    </row>
    <row r="820" spans="1:3">
      <c r="A820" s="22">
        <v>45120</v>
      </c>
      <c r="B820">
        <v>10.749873100998887</v>
      </c>
      <c r="C820">
        <v>603.65451920355292</v>
      </c>
    </row>
    <row r="821" spans="1:3">
      <c r="A821" s="22">
        <v>45121</v>
      </c>
      <c r="B821">
        <v>10.029948743896048</v>
      </c>
      <c r="C821">
        <v>583.44824996426235</v>
      </c>
    </row>
    <row r="822" spans="1:3">
      <c r="A822" s="22">
        <v>45124</v>
      </c>
      <c r="B822">
        <v>9.7426677026161386</v>
      </c>
      <c r="C822">
        <v>575.11448732114945</v>
      </c>
    </row>
    <row r="823" spans="1:3">
      <c r="A823" s="22">
        <v>45125</v>
      </c>
      <c r="B823">
        <v>9.5992412259408013</v>
      </c>
      <c r="C823">
        <v>570.88851618662738</v>
      </c>
    </row>
    <row r="824" spans="1:3">
      <c r="A824" s="22">
        <v>45126</v>
      </c>
      <c r="B824">
        <v>9.5120758560379119</v>
      </c>
      <c r="C824">
        <v>568.30384026292268</v>
      </c>
    </row>
    <row r="825" spans="1:3">
      <c r="A825" s="22">
        <v>45127</v>
      </c>
      <c r="B825">
        <v>9.5315813836992795</v>
      </c>
      <c r="C825">
        <v>568.89385720943733</v>
      </c>
    </row>
    <row r="826" spans="1:3">
      <c r="A826" s="22">
        <v>45128</v>
      </c>
      <c r="B826">
        <v>9.5425354104047706</v>
      </c>
      <c r="C826">
        <v>569.22808765881143</v>
      </c>
    </row>
    <row r="827" spans="1:3">
      <c r="A827" s="22">
        <v>45131</v>
      </c>
      <c r="B827">
        <v>9.1173977270727722</v>
      </c>
      <c r="C827">
        <v>556.56901394481201</v>
      </c>
    </row>
    <row r="828" spans="1:3">
      <c r="A828" s="22">
        <v>45132</v>
      </c>
      <c r="B828">
        <v>9.1934500130298265</v>
      </c>
      <c r="C828">
        <v>558.89753603623888</v>
      </c>
    </row>
    <row r="829" spans="1:3">
      <c r="A829" s="22">
        <v>45133</v>
      </c>
      <c r="B829">
        <v>9.3359106406081338</v>
      </c>
      <c r="C829">
        <v>563.23514997616746</v>
      </c>
    </row>
    <row r="830" spans="1:3">
      <c r="A830" s="22">
        <v>45134</v>
      </c>
      <c r="B830">
        <v>9.2179597169200598</v>
      </c>
      <c r="C830">
        <v>559.68432367548189</v>
      </c>
    </row>
    <row r="831" spans="1:3">
      <c r="A831" s="22">
        <v>45135</v>
      </c>
      <c r="B831">
        <v>9.360299005415083</v>
      </c>
      <c r="C831">
        <v>564.012829749773</v>
      </c>
    </row>
    <row r="832" spans="1:3">
      <c r="A832" s="22">
        <v>45138</v>
      </c>
      <c r="B832">
        <v>9.1740311357603783</v>
      </c>
      <c r="C832">
        <v>558.42232019510629</v>
      </c>
    </row>
    <row r="833" spans="1:3">
      <c r="A833" s="22">
        <v>45139</v>
      </c>
      <c r="B833">
        <v>9.3282902078328132</v>
      </c>
      <c r="C833">
        <v>563.12449876503797</v>
      </c>
    </row>
    <row r="834" spans="1:3">
      <c r="A834" s="22">
        <v>45140</v>
      </c>
      <c r="B834">
        <v>9.0021061408185137</v>
      </c>
      <c r="C834">
        <v>553.28605678973543</v>
      </c>
    </row>
    <row r="835" spans="1:3">
      <c r="A835" s="22">
        <v>45141</v>
      </c>
      <c r="B835">
        <v>8.9631740377183213</v>
      </c>
      <c r="C835">
        <v>552.09673121307617</v>
      </c>
    </row>
    <row r="836" spans="1:3">
      <c r="A836" s="22">
        <v>45142</v>
      </c>
      <c r="B836">
        <v>8.8904285311203335</v>
      </c>
      <c r="C836">
        <v>549.86336246033216</v>
      </c>
    </row>
    <row r="837" spans="1:3">
      <c r="A837" s="22">
        <v>45145</v>
      </c>
      <c r="B837">
        <v>8.882211947918762</v>
      </c>
      <c r="C837">
        <v>549.63049183930548</v>
      </c>
    </row>
    <row r="838" spans="1:3">
      <c r="A838" s="22">
        <v>45146</v>
      </c>
      <c r="B838">
        <v>9.1626820312306432</v>
      </c>
      <c r="C838">
        <v>558.31552494995015</v>
      </c>
    </row>
    <row r="839" spans="1:3">
      <c r="A839" s="22">
        <v>45147</v>
      </c>
      <c r="B839">
        <v>9.147538102408836</v>
      </c>
      <c r="C839">
        <v>557.86131520323534</v>
      </c>
    </row>
    <row r="840" spans="1:3">
      <c r="A840" s="22">
        <v>45148</v>
      </c>
      <c r="B840">
        <v>9.1123353528914652</v>
      </c>
      <c r="C840">
        <v>556.7950538170345</v>
      </c>
    </row>
    <row r="841" spans="1:3">
      <c r="A841" s="22">
        <v>45149</v>
      </c>
      <c r="B841">
        <v>9.0763659688698759</v>
      </c>
      <c r="C841">
        <v>555.70326880617813</v>
      </c>
    </row>
    <row r="842" spans="1:3">
      <c r="A842" s="22">
        <v>45152</v>
      </c>
      <c r="B842">
        <v>9.0467877077699441</v>
      </c>
      <c r="C842">
        <v>554.81919782598254</v>
      </c>
    </row>
    <row r="843" spans="1:3">
      <c r="A843" s="22">
        <v>45153</v>
      </c>
      <c r="B843">
        <v>8.8772868751297889</v>
      </c>
      <c r="C843">
        <v>549.62865546446733</v>
      </c>
    </row>
    <row r="844" spans="1:3">
      <c r="A844" s="22">
        <v>45154</v>
      </c>
      <c r="B844">
        <v>8.6703208071796887</v>
      </c>
      <c r="C844">
        <v>543.22851580130157</v>
      </c>
    </row>
    <row r="845" spans="1:3">
      <c r="A845" s="22">
        <v>45155</v>
      </c>
      <c r="B845">
        <v>7.5107395540514412</v>
      </c>
      <c r="C845">
        <v>506.90849148028576</v>
      </c>
    </row>
    <row r="846" spans="1:3">
      <c r="A846" s="22">
        <v>45156</v>
      </c>
      <c r="B846">
        <v>7.2966907814637336</v>
      </c>
      <c r="C846">
        <v>499.69163343411856</v>
      </c>
    </row>
    <row r="847" spans="1:3">
      <c r="A847" s="22">
        <v>45159</v>
      </c>
      <c r="B847">
        <v>7.3516864147656058</v>
      </c>
      <c r="C847">
        <v>501.59418726231451</v>
      </c>
    </row>
    <row r="848" spans="1:3">
      <c r="A848" s="22">
        <v>45160</v>
      </c>
      <c r="B848">
        <v>7.0571630814330479</v>
      </c>
      <c r="C848">
        <v>491.55295192261167</v>
      </c>
    </row>
    <row r="849" spans="1:3">
      <c r="A849" s="22">
        <v>45161</v>
      </c>
      <c r="B849">
        <v>7.4490007054092509</v>
      </c>
      <c r="C849">
        <v>505.20597645423288</v>
      </c>
    </row>
    <row r="850" spans="1:3">
      <c r="A850" s="22">
        <v>45162</v>
      </c>
      <c r="B850">
        <v>7.2773249966226068</v>
      </c>
      <c r="C850">
        <v>499.39063884219433</v>
      </c>
    </row>
    <row r="851" spans="1:3">
      <c r="A851" s="22">
        <v>45163</v>
      </c>
      <c r="B851">
        <v>7.2156786026065909</v>
      </c>
      <c r="C851">
        <v>497.28184002303868</v>
      </c>
    </row>
    <row r="852" spans="1:3">
      <c r="A852" s="22">
        <v>45166</v>
      </c>
      <c r="B852">
        <v>7.2109511079522095</v>
      </c>
      <c r="C852">
        <v>497.13813647160407</v>
      </c>
    </row>
    <row r="853" spans="1:3">
      <c r="A853" s="22">
        <v>45167</v>
      </c>
      <c r="B853">
        <v>7.8851109723950454</v>
      </c>
      <c r="C853">
        <v>520.38413616187529</v>
      </c>
    </row>
    <row r="854" spans="1:3">
      <c r="A854" s="22">
        <v>45168</v>
      </c>
      <c r="B854">
        <v>7.6605077264435879</v>
      </c>
      <c r="C854">
        <v>512.97921185174664</v>
      </c>
    </row>
    <row r="855" spans="1:3">
      <c r="A855" s="22">
        <v>45169</v>
      </c>
      <c r="B855">
        <v>7.125938775972056</v>
      </c>
      <c r="C855">
        <v>495.0868850188553</v>
      </c>
    </row>
    <row r="856" spans="1:3">
      <c r="A856" s="22">
        <v>45170</v>
      </c>
      <c r="B856">
        <v>6.9772511506581836</v>
      </c>
      <c r="C856">
        <v>489.9279626613731</v>
      </c>
    </row>
    <row r="857" spans="1:3">
      <c r="A857" s="22">
        <v>45174</v>
      </c>
      <c r="B857">
        <v>7.0205568665679108</v>
      </c>
      <c r="C857">
        <v>491.4737739017994</v>
      </c>
    </row>
    <row r="858" spans="1:3">
      <c r="A858" s="22">
        <v>45175</v>
      </c>
      <c r="B858">
        <v>7.0085403415498595</v>
      </c>
      <c r="C858">
        <v>491.05948364677522</v>
      </c>
    </row>
    <row r="859" spans="1:3">
      <c r="A859" s="22">
        <v>45176</v>
      </c>
      <c r="B859">
        <v>7.1401408529789956</v>
      </c>
      <c r="C859">
        <v>495.676278007078</v>
      </c>
    </row>
    <row r="860" spans="1:3">
      <c r="A860" s="22">
        <v>45177</v>
      </c>
      <c r="B860">
        <v>7.0406279993675227</v>
      </c>
      <c r="C860">
        <v>492.22842708730872</v>
      </c>
    </row>
    <row r="861" spans="1:3">
      <c r="A861" s="22">
        <v>45180</v>
      </c>
      <c r="B861">
        <v>6.3128984143161944</v>
      </c>
      <c r="C861">
        <v>466.80675312526387</v>
      </c>
    </row>
    <row r="862" spans="1:3">
      <c r="A862" s="22">
        <v>45181</v>
      </c>
      <c r="B862">
        <v>6.6446529193310067</v>
      </c>
      <c r="C862">
        <v>479.07885988030375</v>
      </c>
    </row>
    <row r="863" spans="1:3">
      <c r="A863" s="22">
        <v>45182</v>
      </c>
      <c r="B863">
        <v>6.7743237028864085</v>
      </c>
      <c r="C863">
        <v>483.75977513096717</v>
      </c>
    </row>
    <row r="864" spans="1:3">
      <c r="A864" s="22">
        <v>45183</v>
      </c>
      <c r="B864">
        <v>6.9341166928863718</v>
      </c>
      <c r="C864">
        <v>489.47162291238874</v>
      </c>
    </row>
    <row r="865" spans="1:3">
      <c r="A865" s="22">
        <v>45184</v>
      </c>
      <c r="B865">
        <v>7.0589471502383736</v>
      </c>
      <c r="C865">
        <v>493.88386124115857</v>
      </c>
    </row>
    <row r="866" spans="1:3">
      <c r="A866" s="22">
        <v>45187</v>
      </c>
      <c r="B866">
        <v>7.0214825166230748</v>
      </c>
      <c r="C866">
        <v>492.59222094530395</v>
      </c>
    </row>
    <row r="867" spans="1:3">
      <c r="A867" s="22">
        <v>45188</v>
      </c>
      <c r="B867">
        <v>7.0744552882536054</v>
      </c>
      <c r="C867">
        <v>494.45676476265766</v>
      </c>
    </row>
    <row r="868" spans="1:3">
      <c r="A868" s="22">
        <v>45189</v>
      </c>
      <c r="B868">
        <v>6.8964715275068516</v>
      </c>
      <c r="C868">
        <v>488.24303880660767</v>
      </c>
    </row>
    <row r="869" spans="1:3">
      <c r="A869" s="22">
        <v>45190</v>
      </c>
      <c r="B869">
        <v>6.56838029930167</v>
      </c>
      <c r="C869">
        <v>476.6352430560633</v>
      </c>
    </row>
    <row r="870" spans="1:3">
      <c r="A870" s="22">
        <v>45191</v>
      </c>
      <c r="B870">
        <v>6.6425145891603004</v>
      </c>
      <c r="C870">
        <v>479.33123145431398</v>
      </c>
    </row>
    <row r="871" spans="1:3">
      <c r="A871" s="22">
        <v>45194</v>
      </c>
      <c r="B871">
        <v>6.6007684374639082</v>
      </c>
      <c r="C871">
        <v>477.84340832228952</v>
      </c>
    </row>
    <row r="872" spans="1:3">
      <c r="A872" s="22">
        <v>45195</v>
      </c>
      <c r="B872">
        <v>6.6429397412935076</v>
      </c>
      <c r="C872">
        <v>479.37603520968366</v>
      </c>
    </row>
    <row r="873" spans="1:3">
      <c r="A873" s="22">
        <v>45196</v>
      </c>
      <c r="B873">
        <v>6.6767365061092665</v>
      </c>
      <c r="C873">
        <v>480.60168153691052</v>
      </c>
    </row>
    <row r="874" spans="1:3">
      <c r="A874" s="22">
        <v>45197</v>
      </c>
      <c r="B874">
        <v>7.1395715308634156</v>
      </c>
      <c r="C874">
        <v>497.26608492574167</v>
      </c>
    </row>
    <row r="875" spans="1:3">
      <c r="A875" s="22">
        <v>45198</v>
      </c>
      <c r="B875">
        <v>7.2694966487132255</v>
      </c>
      <c r="C875">
        <v>501.79720084728842</v>
      </c>
    </row>
    <row r="876" spans="1:3">
      <c r="A876" s="22">
        <v>45201</v>
      </c>
      <c r="B876">
        <v>7.2313140948897878</v>
      </c>
      <c r="C876">
        <v>500.49865609492389</v>
      </c>
    </row>
    <row r="877" spans="1:3">
      <c r="A877" s="22">
        <v>45202</v>
      </c>
      <c r="B877">
        <v>7.170780554993585</v>
      </c>
      <c r="C877">
        <v>498.41020270846519</v>
      </c>
    </row>
    <row r="878" spans="1:3">
      <c r="A878" s="22">
        <v>45203</v>
      </c>
      <c r="B878">
        <v>7.0940067119871095</v>
      </c>
      <c r="C878">
        <v>495.74844176194125</v>
      </c>
    </row>
    <row r="879" spans="1:3">
      <c r="A879" s="22">
        <v>45204</v>
      </c>
      <c r="B879">
        <v>6.7807550816530364</v>
      </c>
      <c r="C879">
        <v>484.80910660929715</v>
      </c>
    </row>
    <row r="880" spans="1:3">
      <c r="A880" s="22">
        <v>45205</v>
      </c>
      <c r="B880">
        <v>7.0696911528654596</v>
      </c>
      <c r="C880">
        <v>495.14476301697039</v>
      </c>
    </row>
    <row r="881" spans="1:3">
      <c r="A881" s="22">
        <v>45208</v>
      </c>
      <c r="B881">
        <v>6.5019671042882123</v>
      </c>
      <c r="C881">
        <v>475.2813179438383</v>
      </c>
    </row>
    <row r="882" spans="1:3">
      <c r="A882" s="22">
        <v>45209</v>
      </c>
      <c r="B882">
        <v>6.4022553902106409</v>
      </c>
      <c r="C882">
        <v>471.64297682955856</v>
      </c>
    </row>
    <row r="883" spans="1:3">
      <c r="A883" s="22">
        <v>45210</v>
      </c>
      <c r="B883">
        <v>6.3901803439816023</v>
      </c>
      <c r="C883">
        <v>471.20426495529045</v>
      </c>
    </row>
    <row r="884" spans="1:3">
      <c r="A884" s="22">
        <v>45211</v>
      </c>
      <c r="B884">
        <v>6.1726246598160959</v>
      </c>
      <c r="C884">
        <v>463.18897796510248</v>
      </c>
    </row>
    <row r="885" spans="1:3">
      <c r="A885" s="22">
        <v>45212</v>
      </c>
      <c r="B885">
        <v>6.2725092732671097</v>
      </c>
      <c r="C885">
        <v>466.9426710370463</v>
      </c>
    </row>
    <row r="886" spans="1:3">
      <c r="A886" s="22">
        <v>45215</v>
      </c>
      <c r="B886">
        <v>6.6635576782934152</v>
      </c>
      <c r="C886">
        <v>481.5171887031467</v>
      </c>
    </row>
    <row r="887" spans="1:3">
      <c r="A887" s="22">
        <v>45216</v>
      </c>
      <c r="B887">
        <v>6.3711715069004224</v>
      </c>
      <c r="C887">
        <v>470.95901805836388</v>
      </c>
    </row>
    <row r="888" spans="1:3">
      <c r="A888" s="22">
        <v>45217</v>
      </c>
      <c r="B888">
        <v>6.3572540097692887</v>
      </c>
      <c r="C888">
        <v>470.45067647006834</v>
      </c>
    </row>
    <row r="889" spans="1:3">
      <c r="A889" s="22">
        <v>45218</v>
      </c>
      <c r="B889">
        <v>6.3872315621506592</v>
      </c>
      <c r="C889">
        <v>471.56596521359717</v>
      </c>
    </row>
    <row r="890" spans="1:3">
      <c r="A890" s="22">
        <v>45219</v>
      </c>
      <c r="B890">
        <v>6.6903120481883462</v>
      </c>
      <c r="C890">
        <v>482.76046260424215</v>
      </c>
    </row>
    <row r="891" spans="1:3">
      <c r="A891" s="22">
        <v>45222</v>
      </c>
      <c r="B891">
        <v>8.0298314513981417</v>
      </c>
      <c r="C891">
        <v>531.11145997419476</v>
      </c>
    </row>
    <row r="892" spans="1:3">
      <c r="A892" s="22">
        <v>45223</v>
      </c>
      <c r="B892">
        <v>8.2029615453017772</v>
      </c>
      <c r="C892">
        <v>536.84405722687927</v>
      </c>
    </row>
    <row r="893" spans="1:3">
      <c r="A893" s="22">
        <v>45224</v>
      </c>
      <c r="B893">
        <v>8.2299642692363477</v>
      </c>
      <c r="C893">
        <v>537.73459162074198</v>
      </c>
    </row>
    <row r="894" spans="1:3">
      <c r="A894" s="22">
        <v>45225</v>
      </c>
      <c r="B894">
        <v>8.3829999997768869</v>
      </c>
      <c r="C894">
        <v>542.74121731170055</v>
      </c>
    </row>
    <row r="895" spans="1:3">
      <c r="A895" s="22">
        <v>45226</v>
      </c>
      <c r="B895">
        <v>8.159799298676182</v>
      </c>
      <c r="C895">
        <v>535.52267000525876</v>
      </c>
    </row>
    <row r="896" spans="1:3">
      <c r="A896" s="22">
        <v>45229</v>
      </c>
      <c r="B896">
        <v>8.4345873220948473</v>
      </c>
      <c r="C896">
        <v>544.56114058998162</v>
      </c>
    </row>
    <row r="897" spans="1:3">
      <c r="A897" s="22">
        <v>45230</v>
      </c>
      <c r="B897">
        <v>8.4937373420439037</v>
      </c>
      <c r="C897">
        <v>546.47764954321747</v>
      </c>
    </row>
    <row r="898" spans="1:3">
      <c r="A898" s="22">
        <v>45231</v>
      </c>
      <c r="B898">
        <v>8.7799690450618186</v>
      </c>
      <c r="C898">
        <v>555.69283901540325</v>
      </c>
    </row>
    <row r="899" spans="1:3">
      <c r="A899" s="22">
        <v>45232</v>
      </c>
      <c r="B899">
        <v>8.3379845533215438</v>
      </c>
      <c r="C899">
        <v>541.71281882177834</v>
      </c>
    </row>
    <row r="900" spans="1:3">
      <c r="A900" s="22">
        <v>45233</v>
      </c>
      <c r="B900">
        <v>8.6357348325592316</v>
      </c>
      <c r="C900">
        <v>551.39235360232669</v>
      </c>
    </row>
    <row r="901" spans="1:3">
      <c r="A901" s="22">
        <v>45236</v>
      </c>
      <c r="B901">
        <v>9.2667959025630324</v>
      </c>
      <c r="C901">
        <v>571.56186134905465</v>
      </c>
    </row>
    <row r="902" spans="1:3">
      <c r="A902" s="22">
        <v>45237</v>
      </c>
      <c r="B902">
        <v>9.1522943916183408</v>
      </c>
      <c r="C902">
        <v>568.03799100929655</v>
      </c>
    </row>
    <row r="903" spans="1:3">
      <c r="A903" s="22">
        <v>45238</v>
      </c>
      <c r="B903">
        <v>9.1636736705489596</v>
      </c>
      <c r="C903">
        <v>568.39844274932375</v>
      </c>
    </row>
    <row r="904" spans="1:3">
      <c r="A904" s="22">
        <v>45239</v>
      </c>
      <c r="B904">
        <v>11.406507404960353</v>
      </c>
      <c r="C904">
        <v>637.96607593520673</v>
      </c>
    </row>
    <row r="905" spans="1:3">
      <c r="A905" s="22">
        <v>45240</v>
      </c>
      <c r="B905">
        <v>10.951470977253317</v>
      </c>
      <c r="C905">
        <v>625.24886729908974</v>
      </c>
    </row>
    <row r="906" spans="1:3">
      <c r="A906" s="22">
        <v>45243</v>
      </c>
      <c r="B906">
        <v>10.707991041427459</v>
      </c>
      <c r="C906">
        <v>618.32202350263765</v>
      </c>
    </row>
    <row r="907" spans="1:3">
      <c r="A907" s="22">
        <v>45244</v>
      </c>
      <c r="B907">
        <v>9.91359434124678</v>
      </c>
      <c r="C907">
        <v>595.39358127787216</v>
      </c>
    </row>
    <row r="908" spans="1:3">
      <c r="A908" s="22">
        <v>45245</v>
      </c>
      <c r="B908">
        <v>10.728383533551048</v>
      </c>
      <c r="C908">
        <v>619.86930348191709</v>
      </c>
    </row>
    <row r="909" spans="1:3">
      <c r="A909" s="22">
        <v>45246</v>
      </c>
      <c r="B909">
        <v>9.691677036672786</v>
      </c>
      <c r="C909">
        <v>589.92687028309047</v>
      </c>
    </row>
    <row r="910" spans="1:3">
      <c r="A910" s="22">
        <v>45247</v>
      </c>
      <c r="B910">
        <v>9.6953731446787614</v>
      </c>
      <c r="C910">
        <v>590.04695969071793</v>
      </c>
    </row>
    <row r="911" spans="1:3">
      <c r="A911" s="22">
        <v>45250</v>
      </c>
      <c r="B911">
        <v>10.297259408292142</v>
      </c>
      <c r="C911">
        <v>608.38615107181897</v>
      </c>
    </row>
    <row r="912" spans="1:3">
      <c r="A912" s="22">
        <v>45251</v>
      </c>
      <c r="B912">
        <v>9.4296197087492128</v>
      </c>
      <c r="C912">
        <v>582.76223459765572</v>
      </c>
    </row>
    <row r="913" spans="1:3">
      <c r="A913" s="22">
        <v>45252</v>
      </c>
      <c r="B913">
        <v>10.669304685213003</v>
      </c>
      <c r="C913">
        <v>621.07776267642271</v>
      </c>
    </row>
    <row r="914" spans="1:3">
      <c r="A914" s="22">
        <v>45254</v>
      </c>
      <c r="B914">
        <v>10.841640271056207</v>
      </c>
      <c r="C914">
        <v>626.10998539889454</v>
      </c>
    </row>
    <row r="915" spans="1:3">
      <c r="A915" s="22">
        <v>45257</v>
      </c>
      <c r="B915">
        <v>10.28098992018395</v>
      </c>
      <c r="C915">
        <v>609.94400765558919</v>
      </c>
    </row>
    <row r="916" spans="1:3">
      <c r="A916" s="22">
        <v>45258</v>
      </c>
      <c r="B916">
        <v>10.50303900362117</v>
      </c>
      <c r="C916">
        <v>616.53882471264251</v>
      </c>
    </row>
    <row r="917" spans="1:3">
      <c r="A917" s="22">
        <v>45259</v>
      </c>
      <c r="B917">
        <v>10.303828614302644</v>
      </c>
      <c r="C917">
        <v>610.69968943965216</v>
      </c>
    </row>
    <row r="918" spans="1:3">
      <c r="A918" s="22">
        <v>45260</v>
      </c>
      <c r="B918">
        <v>10.53326411556511</v>
      </c>
      <c r="C918">
        <v>617.50695797732965</v>
      </c>
    </row>
    <row r="919" spans="1:3">
      <c r="A919" s="22">
        <v>45261</v>
      </c>
      <c r="B919">
        <v>10.887935923435846</v>
      </c>
      <c r="C919">
        <v>627.91139961931685</v>
      </c>
    </row>
    <row r="920" spans="1:3">
      <c r="A920" s="22">
        <v>45264</v>
      </c>
      <c r="B920">
        <v>12.515364517033877</v>
      </c>
      <c r="C920">
        <v>674.8664954890944</v>
      </c>
    </row>
    <row r="921" spans="1:3">
      <c r="A921" s="22">
        <v>45265</v>
      </c>
      <c r="B921">
        <v>13.07993322570354</v>
      </c>
      <c r="C921">
        <v>690.09720818917765</v>
      </c>
    </row>
    <row r="922" spans="1:3">
      <c r="A922" s="22">
        <v>45266</v>
      </c>
      <c r="B922">
        <v>12.370484875101528</v>
      </c>
      <c r="C922">
        <v>671.39036698410803</v>
      </c>
    </row>
    <row r="923" spans="1:3">
      <c r="A923" s="22">
        <v>45267</v>
      </c>
      <c r="B923">
        <v>13.766103194424089</v>
      </c>
      <c r="C923">
        <v>709.27258160113911</v>
      </c>
    </row>
    <row r="924" spans="1:3">
      <c r="A924" s="22">
        <v>45268</v>
      </c>
      <c r="B924">
        <v>13.779205588355909</v>
      </c>
      <c r="C924">
        <v>709.61926173327095</v>
      </c>
    </row>
    <row r="925" spans="1:3">
      <c r="A925" s="22">
        <v>45271</v>
      </c>
      <c r="B925">
        <v>12.210875172213036</v>
      </c>
      <c r="C925">
        <v>669.25960657799101</v>
      </c>
    </row>
    <row r="926" spans="1:3">
      <c r="A926" s="22">
        <v>45272</v>
      </c>
      <c r="B926">
        <v>11.963111209717654</v>
      </c>
      <c r="C926">
        <v>662.47826570353504</v>
      </c>
    </row>
    <row r="927" spans="1:3">
      <c r="A927" s="22">
        <v>45273</v>
      </c>
      <c r="B927">
        <v>12.599619552529518</v>
      </c>
      <c r="C927">
        <v>680.11113328960937</v>
      </c>
    </row>
    <row r="928" spans="1:3">
      <c r="A928" s="22">
        <v>45274</v>
      </c>
      <c r="B928">
        <v>13.22273016595565</v>
      </c>
      <c r="C928">
        <v>696.9376758808761</v>
      </c>
    </row>
    <row r="929" spans="1:3">
      <c r="A929" s="22">
        <v>45275</v>
      </c>
      <c r="B929">
        <v>12.112332443629718</v>
      </c>
      <c r="C929">
        <v>667.68272648666129</v>
      </c>
    </row>
    <row r="930" spans="1:3">
      <c r="A930" s="22">
        <v>45278</v>
      </c>
      <c r="B930">
        <v>12.088869683738025</v>
      </c>
      <c r="C930">
        <v>667.06178750295908</v>
      </c>
    </row>
    <row r="931" spans="1:3">
      <c r="A931" s="22">
        <v>45279</v>
      </c>
      <c r="B931">
        <v>11.658931753249751</v>
      </c>
      <c r="C931">
        <v>655.20812059634818</v>
      </c>
    </row>
    <row r="932" spans="1:3">
      <c r="A932" s="22">
        <v>45280</v>
      </c>
      <c r="B932">
        <v>11.916001670680986</v>
      </c>
      <c r="C932">
        <v>662.44014558240599</v>
      </c>
    </row>
    <row r="933" spans="1:3">
      <c r="A933" s="22">
        <v>45281</v>
      </c>
      <c r="B933">
        <v>12.322977976657478</v>
      </c>
      <c r="C933">
        <v>673.76137931149015</v>
      </c>
    </row>
    <row r="934" spans="1:3">
      <c r="A934" s="22">
        <v>45282</v>
      </c>
      <c r="B934">
        <v>13.2798694008968</v>
      </c>
      <c r="C934">
        <v>699.92984771338183</v>
      </c>
    </row>
    <row r="935" spans="1:3">
      <c r="A935" s="22">
        <v>45286</v>
      </c>
      <c r="B935">
        <v>12.193407847915276</v>
      </c>
      <c r="C935">
        <v>671.33138728142922</v>
      </c>
    </row>
    <row r="936" spans="1:3">
      <c r="A936" s="22">
        <v>45287</v>
      </c>
      <c r="B936">
        <v>13.802559765098001</v>
      </c>
      <c r="C936">
        <v>715.63864092714164</v>
      </c>
    </row>
    <row r="937" spans="1:3">
      <c r="A937" s="22">
        <v>45288</v>
      </c>
      <c r="B937">
        <v>13.440443416120377</v>
      </c>
      <c r="C937">
        <v>706.26006403508859</v>
      </c>
    </row>
    <row r="938" spans="1:3">
      <c r="A938" s="22">
        <v>45289</v>
      </c>
      <c r="B938">
        <v>12.903361719179358</v>
      </c>
      <c r="C938">
        <v>692.15767761785071</v>
      </c>
    </row>
    <row r="939" spans="1:3">
      <c r="A939" s="22">
        <v>45293</v>
      </c>
      <c r="B939">
        <v>13.520535760656186</v>
      </c>
      <c r="C939">
        <v>708.74815458468606</v>
      </c>
    </row>
    <row r="940" spans="1:3">
      <c r="A940" s="22">
        <v>45294</v>
      </c>
      <c r="B940">
        <v>11.855017663055008</v>
      </c>
      <c r="C940">
        <v>665.10282471634901</v>
      </c>
    </row>
    <row r="941" spans="1:3">
      <c r="A941" s="22">
        <v>45295</v>
      </c>
      <c r="B941">
        <v>12.479697484801864</v>
      </c>
      <c r="C941">
        <v>682.63506684350261</v>
      </c>
    </row>
    <row r="942" spans="1:3">
      <c r="A942" s="22">
        <v>45296</v>
      </c>
      <c r="B942">
        <v>12.475076645711425</v>
      </c>
      <c r="C942">
        <v>682.51747477328206</v>
      </c>
    </row>
    <row r="943" spans="1:3">
      <c r="A943" s="22">
        <v>45299</v>
      </c>
      <c r="B943">
        <v>13.182157673521983</v>
      </c>
      <c r="C943">
        <v>701.88770879542801</v>
      </c>
    </row>
    <row r="944" spans="1:3">
      <c r="A944" s="22">
        <v>45300</v>
      </c>
      <c r="B944">
        <v>13.315097134516208</v>
      </c>
      <c r="C944">
        <v>705.43603775870668</v>
      </c>
    </row>
    <row r="945" spans="1:3">
      <c r="A945" s="22">
        <v>45301</v>
      </c>
      <c r="B945">
        <v>16.009431763383521</v>
      </c>
      <c r="C945">
        <v>776.82010589288245</v>
      </c>
    </row>
    <row r="946" spans="1:3">
      <c r="A946" s="22">
        <v>45302</v>
      </c>
      <c r="B946">
        <v>16.474212566717419</v>
      </c>
      <c r="C946">
        <v>788.10659832223462</v>
      </c>
    </row>
    <row r="947" spans="1:3">
      <c r="A947" s="22">
        <v>45303</v>
      </c>
      <c r="B947">
        <v>15.276951597441496</v>
      </c>
      <c r="C947">
        <v>759.47824384995238</v>
      </c>
    </row>
    <row r="948" spans="1:3">
      <c r="A948" s="22">
        <v>45307</v>
      </c>
      <c r="B948">
        <v>16.04059241330858</v>
      </c>
      <c r="C948">
        <v>778.50113677739785</v>
      </c>
    </row>
    <row r="949" spans="1:3">
      <c r="A949" s="22">
        <v>45308</v>
      </c>
      <c r="B949">
        <v>15.304750020609692</v>
      </c>
      <c r="C949">
        <v>760.65431196756936</v>
      </c>
    </row>
    <row r="950" spans="1:3">
      <c r="A950" s="22">
        <v>45309</v>
      </c>
      <c r="B950">
        <v>14.561639077520899</v>
      </c>
      <c r="C950">
        <v>742.19712447768165</v>
      </c>
    </row>
    <row r="951" spans="1:3">
      <c r="A951" s="22">
        <v>45310</v>
      </c>
      <c r="B951">
        <v>14.826631619313231</v>
      </c>
      <c r="C951">
        <v>748.96010310799466</v>
      </c>
    </row>
    <row r="952" spans="1:3">
      <c r="A952" s="22">
        <v>45313</v>
      </c>
      <c r="B952">
        <v>12.697426221539756</v>
      </c>
      <c r="C952">
        <v>695.20699307904499</v>
      </c>
    </row>
    <row r="953" spans="1:3">
      <c r="A953" s="22">
        <v>45314</v>
      </c>
      <c r="B953">
        <v>11.92631057794001</v>
      </c>
      <c r="C953">
        <v>674.1054152924994</v>
      </c>
    </row>
    <row r="954" spans="1:3">
      <c r="A954" s="22">
        <v>45315</v>
      </c>
      <c r="B954">
        <v>11.850165917531696</v>
      </c>
      <c r="C954">
        <v>671.96209539418544</v>
      </c>
    </row>
    <row r="955" spans="1:3">
      <c r="A955" s="22">
        <v>45316</v>
      </c>
      <c r="B955">
        <v>11.681664075763754</v>
      </c>
      <c r="C955">
        <v>667.1931878845038</v>
      </c>
    </row>
    <row r="956" spans="1:3">
      <c r="A956" s="22">
        <v>45317</v>
      </c>
      <c r="B956">
        <v>12.202716156093791</v>
      </c>
      <c r="C956">
        <v>682.08199460584763</v>
      </c>
    </row>
    <row r="957" spans="1:3">
      <c r="A957" s="22">
        <v>45320</v>
      </c>
      <c r="B957">
        <v>12.738501899501053</v>
      </c>
      <c r="C957">
        <v>697.08361924401947</v>
      </c>
    </row>
    <row r="958" spans="1:3">
      <c r="A958" s="22">
        <v>45321</v>
      </c>
      <c r="B958">
        <v>13.039763248926585</v>
      </c>
      <c r="C958">
        <v>705.33570622806531</v>
      </c>
    </row>
    <row r="959" spans="1:3">
      <c r="A959" s="22">
        <v>45322</v>
      </c>
      <c r="B959">
        <v>12.350338482064</v>
      </c>
      <c r="C959">
        <v>686.69842163101305</v>
      </c>
    </row>
    <row r="960" spans="1:3">
      <c r="A960" s="22">
        <v>45323</v>
      </c>
      <c r="B960">
        <v>12.580300103055031</v>
      </c>
      <c r="C960">
        <v>693.10054448273286</v>
      </c>
    </row>
    <row r="961" spans="1:3">
      <c r="A961" s="22">
        <v>45324</v>
      </c>
      <c r="B961">
        <v>12.625990214611761</v>
      </c>
      <c r="C961">
        <v>694.36813019363296</v>
      </c>
    </row>
    <row r="962" spans="1:3">
      <c r="A962" s="22">
        <v>45327</v>
      </c>
      <c r="B962">
        <v>12.524922464433795</v>
      </c>
      <c r="C962">
        <v>691.61562272668141</v>
      </c>
    </row>
    <row r="963" spans="1:3">
      <c r="A963" s="22">
        <v>45328</v>
      </c>
      <c r="B963">
        <v>13.323434364454444</v>
      </c>
      <c r="C963">
        <v>713.67167228030576</v>
      </c>
    </row>
    <row r="964" spans="1:3">
      <c r="A964" s="22">
        <v>45329</v>
      </c>
      <c r="B964">
        <v>13.902059605996319</v>
      </c>
      <c r="C964">
        <v>729.17833339308174</v>
      </c>
    </row>
    <row r="965" spans="1:3">
      <c r="A965" s="22">
        <v>45330</v>
      </c>
      <c r="B965">
        <v>13.857667749359139</v>
      </c>
      <c r="C965">
        <v>728.02349219215171</v>
      </c>
    </row>
    <row r="966" spans="1:3">
      <c r="A966" s="22">
        <v>45331</v>
      </c>
      <c r="B966">
        <v>14.631622393484609</v>
      </c>
      <c r="C966">
        <v>748.36354904010727</v>
      </c>
    </row>
    <row r="967" spans="1:3">
      <c r="A967" s="22">
        <v>45334</v>
      </c>
      <c r="B967">
        <v>16.637286960134091</v>
      </c>
      <c r="C967">
        <v>799.68828289241276</v>
      </c>
    </row>
    <row r="968" spans="1:3">
      <c r="A968" s="22">
        <v>45335</v>
      </c>
      <c r="B968">
        <v>16.437441909273439</v>
      </c>
      <c r="C968">
        <v>794.89557802262709</v>
      </c>
    </row>
    <row r="969" spans="1:3">
      <c r="A969" s="22">
        <v>45336</v>
      </c>
      <c r="B969">
        <v>18.125608350673492</v>
      </c>
      <c r="C969">
        <v>835.72574827250503</v>
      </c>
    </row>
    <row r="970" spans="1:3">
      <c r="A970" s="22">
        <v>45337</v>
      </c>
      <c r="B970">
        <v>18.731638227490002</v>
      </c>
      <c r="C970">
        <v>849.70811868897329</v>
      </c>
    </row>
    <row r="971" spans="1:3">
      <c r="A971" s="22">
        <v>45338</v>
      </c>
      <c r="B971">
        <v>18.456758655996651</v>
      </c>
      <c r="C971">
        <v>843.48433027728549</v>
      </c>
    </row>
    <row r="972" spans="1:3">
      <c r="A972" s="22">
        <v>45342</v>
      </c>
      <c r="B972">
        <v>21.216969739518888</v>
      </c>
      <c r="C972">
        <v>906.60588133579256</v>
      </c>
    </row>
    <row r="973" spans="1:3">
      <c r="A973" s="22">
        <v>45343</v>
      </c>
      <c r="B973">
        <v>20.608857896898776</v>
      </c>
      <c r="C973">
        <v>893.62484333803229</v>
      </c>
    </row>
    <row r="974" spans="1:3">
      <c r="A974" s="22">
        <v>45344</v>
      </c>
      <c r="B974">
        <v>20.61737228860656</v>
      </c>
      <c r="C974">
        <v>893.82095246649635</v>
      </c>
    </row>
    <row r="975" spans="1:3">
      <c r="A975" s="22">
        <v>45345</v>
      </c>
      <c r="B975">
        <v>19.931940284739706</v>
      </c>
      <c r="C975">
        <v>878.97437905710535</v>
      </c>
    </row>
    <row r="976" spans="1:3">
      <c r="A976" s="22">
        <v>45348</v>
      </c>
      <c r="B976">
        <v>23.441282330882064</v>
      </c>
      <c r="C976">
        <v>956.39317714303479</v>
      </c>
    </row>
    <row r="977" spans="1:3">
      <c r="A977" s="22">
        <v>45349</v>
      </c>
      <c r="B977">
        <v>24.407000386349853</v>
      </c>
      <c r="C977">
        <v>976.10641884848405</v>
      </c>
    </row>
    <row r="978" spans="1:3">
      <c r="A978" s="22">
        <v>45350</v>
      </c>
      <c r="B978">
        <v>26.530448029926987</v>
      </c>
      <c r="C978">
        <v>1018.5814830503024</v>
      </c>
    </row>
    <row r="979" spans="1:3">
      <c r="A979" s="22">
        <v>45351</v>
      </c>
      <c r="B979">
        <v>25.84359492051853</v>
      </c>
      <c r="C979">
        <v>1005.4091100774705</v>
      </c>
    </row>
    <row r="980" spans="1:3">
      <c r="A980" s="22">
        <v>45352</v>
      </c>
      <c r="B980">
        <v>27.283336534576375</v>
      </c>
      <c r="C980">
        <v>1033.4283503879726</v>
      </c>
    </row>
    <row r="981" spans="1:3">
      <c r="A981" s="22">
        <v>45355</v>
      </c>
      <c r="B981">
        <v>30.384646163297305</v>
      </c>
      <c r="C981">
        <v>1092.2079540951538</v>
      </c>
    </row>
    <row r="982" spans="1:3">
      <c r="A982" s="22">
        <v>45356</v>
      </c>
      <c r="B982">
        <v>29.120627832200871</v>
      </c>
      <c r="C982">
        <v>1069.5032015197673</v>
      </c>
    </row>
    <row r="983" spans="1:3">
      <c r="A983" s="22">
        <v>45357</v>
      </c>
      <c r="B983">
        <v>33.449186221904064</v>
      </c>
      <c r="C983">
        <v>1149.0057522456211</v>
      </c>
    </row>
    <row r="984" spans="1:3">
      <c r="A984" s="22">
        <v>45358</v>
      </c>
      <c r="B984">
        <v>34.413816889370587</v>
      </c>
      <c r="C984">
        <v>1165.5888843147993</v>
      </c>
    </row>
    <row r="985" spans="1:3">
      <c r="A985" s="22">
        <v>45359</v>
      </c>
      <c r="B985">
        <v>34.727599993194566</v>
      </c>
      <c r="C985">
        <v>1170.917915031514</v>
      </c>
    </row>
    <row r="986" spans="1:3">
      <c r="A986" s="22">
        <v>45362</v>
      </c>
      <c r="B986">
        <v>37.836621063326554</v>
      </c>
      <c r="C986">
        <v>1223.3809639145968</v>
      </c>
    </row>
    <row r="987" spans="1:3">
      <c r="A987" s="22">
        <v>45363</v>
      </c>
      <c r="B987">
        <v>36.232099287552202</v>
      </c>
      <c r="C987">
        <v>1197.4563467767887</v>
      </c>
    </row>
    <row r="988" spans="1:3">
      <c r="A988" s="22">
        <v>45364</v>
      </c>
      <c r="B988">
        <v>36.707852554902836</v>
      </c>
      <c r="C988">
        <v>1205.3336962640592</v>
      </c>
    </row>
    <row r="989" spans="1:3">
      <c r="A989" s="22">
        <v>45365</v>
      </c>
      <c r="B989">
        <v>34.447268427386824</v>
      </c>
      <c r="C989">
        <v>1168.2341560954474</v>
      </c>
    </row>
    <row r="990" spans="1:3">
      <c r="A990" s="22">
        <v>45366</v>
      </c>
      <c r="B990">
        <v>31.822054619039029</v>
      </c>
      <c r="C990">
        <v>1123.7327028021191</v>
      </c>
    </row>
    <row r="991" spans="1:3">
      <c r="A991" s="22">
        <v>45369</v>
      </c>
      <c r="B991">
        <v>28.118430977397463</v>
      </c>
      <c r="C991">
        <v>1058.3780032114419</v>
      </c>
    </row>
    <row r="992" spans="1:3">
      <c r="A992" s="22">
        <v>45370</v>
      </c>
      <c r="B992">
        <v>22.357198047724438</v>
      </c>
      <c r="C992">
        <v>949.96240907011293</v>
      </c>
    </row>
    <row r="993" spans="1:3">
      <c r="A993" s="22">
        <v>45371</v>
      </c>
      <c r="B993">
        <v>27.394549397633366</v>
      </c>
      <c r="C993">
        <v>1056.9964978791495</v>
      </c>
    </row>
    <row r="994" spans="1:3">
      <c r="A994" s="22">
        <v>45372</v>
      </c>
      <c r="B994">
        <v>27.075698317786326</v>
      </c>
      <c r="C994">
        <v>1050.8586451310682</v>
      </c>
    </row>
    <row r="995" spans="1:3">
      <c r="A995" s="22">
        <v>45373</v>
      </c>
      <c r="B995">
        <v>24.605407107264835</v>
      </c>
      <c r="C995">
        <v>1002.9326244300695</v>
      </c>
    </row>
    <row r="996" spans="1:3">
      <c r="A996" s="22">
        <v>45376</v>
      </c>
      <c r="B996">
        <v>28.399853298848754</v>
      </c>
      <c r="C996">
        <v>1080.3094097254677</v>
      </c>
    </row>
    <row r="997" spans="1:3">
      <c r="A997" s="22">
        <v>45377</v>
      </c>
      <c r="B997">
        <v>28.345676587144471</v>
      </c>
      <c r="C997">
        <v>1079.2928733625924</v>
      </c>
    </row>
    <row r="998" spans="1:3">
      <c r="A998" s="22">
        <v>45378</v>
      </c>
      <c r="B998">
        <v>26.964011920312434</v>
      </c>
      <c r="C998">
        <v>1053.0018916225242</v>
      </c>
    </row>
    <row r="999" spans="1:3">
      <c r="A999" s="22">
        <v>45379</v>
      </c>
      <c r="B999">
        <v>27.905904190492659</v>
      </c>
      <c r="C999">
        <v>1071.4073709005324</v>
      </c>
    </row>
    <row r="1000" spans="1:3">
      <c r="A1000" s="22">
        <v>45383</v>
      </c>
      <c r="B1000">
        <v>27.021364380677724</v>
      </c>
      <c r="C1000">
        <v>1054.4804880540389</v>
      </c>
    </row>
    <row r="1001" spans="1:3">
      <c r="A1001" s="22">
        <v>45384</v>
      </c>
      <c r="B1001">
        <v>23.508397105696709</v>
      </c>
      <c r="C1001">
        <v>985.94736417814897</v>
      </c>
    </row>
    <row r="1002" spans="1:3">
      <c r="A1002" s="22">
        <v>45385</v>
      </c>
      <c r="B1002">
        <v>23.998572955651852</v>
      </c>
      <c r="C1002">
        <v>996.23936667066084</v>
      </c>
    </row>
    <row r="1003" spans="1:3">
      <c r="A1003" s="22">
        <v>45386</v>
      </c>
      <c r="B1003">
        <v>24.267542739874536</v>
      </c>
      <c r="C1003">
        <v>1001.8351353453384</v>
      </c>
    </row>
    <row r="1004" spans="1:3">
      <c r="A1004" s="22">
        <v>45387</v>
      </c>
      <c r="B1004">
        <v>24.10441153151492</v>
      </c>
      <c r="C1004">
        <v>998.48068261831384</v>
      </c>
    </row>
    <row r="1005" spans="1:3">
      <c r="A1005" s="22">
        <v>45390</v>
      </c>
      <c r="B1005">
        <v>29.56955753912559</v>
      </c>
      <c r="C1005">
        <v>1111.7197863359825</v>
      </c>
    </row>
    <row r="1006" spans="1:3">
      <c r="A1006" s="22">
        <v>45391</v>
      </c>
      <c r="B1006">
        <v>26.526049613424927</v>
      </c>
      <c r="C1006">
        <v>1054.5195982652058</v>
      </c>
    </row>
    <row r="1007" spans="1:3">
      <c r="A1007" s="22">
        <v>45392</v>
      </c>
      <c r="B1007">
        <v>27.1092762775985</v>
      </c>
      <c r="C1007">
        <v>1066.1263055484885</v>
      </c>
    </row>
    <row r="1008" spans="1:3">
      <c r="A1008" s="22">
        <v>45393</v>
      </c>
      <c r="B1008">
        <v>26.519703557933642</v>
      </c>
      <c r="C1008">
        <v>1054.5466745652445</v>
      </c>
    </row>
    <row r="1009" spans="1:3">
      <c r="A1009" s="22">
        <v>45394</v>
      </c>
      <c r="B1009">
        <v>22.551362028162643</v>
      </c>
      <c r="C1009">
        <v>975.65837016341925</v>
      </c>
    </row>
    <row r="1010" spans="1:3">
      <c r="A1010" s="22">
        <v>45397</v>
      </c>
      <c r="B1010">
        <v>20.582821586998971</v>
      </c>
      <c r="C1010">
        <v>933.10946889139507</v>
      </c>
    </row>
    <row r="1011" spans="1:3">
      <c r="A1011" s="22">
        <v>45398</v>
      </c>
      <c r="B1011">
        <v>20.360913753909653</v>
      </c>
      <c r="C1011">
        <v>928.09132795087783</v>
      </c>
    </row>
    <row r="1012" spans="1:3">
      <c r="A1012" s="22">
        <v>45399</v>
      </c>
      <c r="B1012">
        <v>19.03788675651537</v>
      </c>
      <c r="C1012">
        <v>897.94938905217111</v>
      </c>
    </row>
    <row r="1013" spans="1:3">
      <c r="A1013" s="22">
        <v>45400</v>
      </c>
      <c r="B1013">
        <v>20.074502222477719</v>
      </c>
      <c r="C1013">
        <v>922.4083134205199</v>
      </c>
    </row>
    <row r="1014" spans="1:3">
      <c r="A1014" s="22">
        <v>45401</v>
      </c>
      <c r="B1014">
        <v>19.985597711144951</v>
      </c>
      <c r="C1014">
        <v>920.37759091761268</v>
      </c>
    </row>
    <row r="1015" spans="1:3">
      <c r="A1015" s="22">
        <v>45404</v>
      </c>
      <c r="B1015">
        <v>21.844053213156542</v>
      </c>
      <c r="C1015">
        <v>963.20928910115276</v>
      </c>
    </row>
    <row r="1016" spans="1:3">
      <c r="A1016" s="22">
        <v>45405</v>
      </c>
      <c r="B1016">
        <v>22.092651017753848</v>
      </c>
      <c r="C1016">
        <v>968.70276953123937</v>
      </c>
    </row>
    <row r="1017" spans="1:3">
      <c r="A1017" s="22">
        <v>45406</v>
      </c>
      <c r="B1017">
        <v>20.992935948077626</v>
      </c>
      <c r="C1017">
        <v>944.60486249674079</v>
      </c>
    </row>
    <row r="1018" spans="1:3">
      <c r="A1018" s="22">
        <v>45407</v>
      </c>
      <c r="B1018">
        <v>21.215703725882513</v>
      </c>
      <c r="C1018">
        <v>949.62902039282233</v>
      </c>
    </row>
    <row r="1019" spans="1:3">
      <c r="A1019" s="22">
        <v>45408</v>
      </c>
      <c r="B1019">
        <v>20.860956414188383</v>
      </c>
      <c r="C1019">
        <v>941.70168143702904</v>
      </c>
    </row>
    <row r="1020" spans="1:3">
      <c r="A1020" s="22">
        <v>45411</v>
      </c>
      <c r="B1020">
        <v>21.99582103104046</v>
      </c>
      <c r="C1020">
        <v>967.35497148486536</v>
      </c>
    </row>
    <row r="1021" spans="1:3">
      <c r="A1021" s="22">
        <v>45412</v>
      </c>
      <c r="B1021">
        <v>19.216082874313077</v>
      </c>
      <c r="C1021">
        <v>906.24075381959653</v>
      </c>
    </row>
    <row r="1022" spans="1:3">
      <c r="A1022" s="22">
        <v>45413</v>
      </c>
      <c r="B1022">
        <v>18.673240049358174</v>
      </c>
      <c r="C1022">
        <v>893.45171476795451</v>
      </c>
    </row>
    <row r="1023" spans="1:3">
      <c r="A1023" s="22">
        <v>45414</v>
      </c>
      <c r="B1023">
        <v>18.904016711154668</v>
      </c>
      <c r="C1023">
        <v>898.98430540920822</v>
      </c>
    </row>
    <row r="1024" spans="1:3">
      <c r="A1024" s="22">
        <v>45415</v>
      </c>
      <c r="B1024">
        <v>20.363219404302363</v>
      </c>
      <c r="C1024">
        <v>933.69311358111952</v>
      </c>
    </row>
    <row r="1025" spans="1:3">
      <c r="A1025" s="22">
        <v>45418</v>
      </c>
      <c r="B1025">
        <v>19.826155233998787</v>
      </c>
      <c r="C1025">
        <v>921.41551575243182</v>
      </c>
    </row>
    <row r="1026" spans="1:3">
      <c r="A1026" s="22">
        <v>45419</v>
      </c>
      <c r="B1026">
        <v>19.098704986360957</v>
      </c>
      <c r="C1026">
        <v>904.5229130060261</v>
      </c>
    </row>
    <row r="1027" spans="1:3">
      <c r="A1027" s="22">
        <v>45420</v>
      </c>
      <c r="B1027">
        <v>18.679988318242231</v>
      </c>
      <c r="C1027">
        <v>894.61900414740319</v>
      </c>
    </row>
    <row r="1028" spans="1:3">
      <c r="A1028" s="22">
        <v>45421</v>
      </c>
      <c r="B1028">
        <v>19.462955299675237</v>
      </c>
      <c r="C1028">
        <v>913.37987159648355</v>
      </c>
    </row>
    <row r="1029" spans="1:3">
      <c r="A1029" s="22">
        <v>45422</v>
      </c>
      <c r="B1029">
        <v>17.844055252799549</v>
      </c>
      <c r="C1029">
        <v>875.40385655322814</v>
      </c>
    </row>
    <row r="1030" spans="1:3">
      <c r="A1030" s="22">
        <v>45425</v>
      </c>
      <c r="B1030">
        <v>18.327958898952964</v>
      </c>
      <c r="C1030">
        <v>887.3084031369375</v>
      </c>
    </row>
    <row r="1031" spans="1:3">
      <c r="A1031" s="22">
        <v>45426</v>
      </c>
      <c r="B1031">
        <v>17.479889713563164</v>
      </c>
      <c r="C1031">
        <v>866.7905846631196</v>
      </c>
    </row>
    <row r="1032" spans="1:3">
      <c r="A1032" s="22">
        <v>45427</v>
      </c>
      <c r="B1032">
        <v>19.371069740841069</v>
      </c>
      <c r="C1032">
        <v>913.69275328582034</v>
      </c>
    </row>
    <row r="1033" spans="1:3">
      <c r="A1033" s="22">
        <v>45428</v>
      </c>
      <c r="B1033">
        <v>18.197899549146793</v>
      </c>
      <c r="C1033">
        <v>886.03581703511566</v>
      </c>
    </row>
    <row r="1034" spans="1:3">
      <c r="A1034" s="22">
        <v>45429</v>
      </c>
      <c r="B1034">
        <v>20.038595952173601</v>
      </c>
      <c r="C1034">
        <v>930.85912751039575</v>
      </c>
    </row>
    <row r="1035" spans="1:3">
      <c r="A1035" s="22">
        <v>45432</v>
      </c>
      <c r="B1035">
        <v>27.416145975491009</v>
      </c>
      <c r="C1035">
        <v>1102.2641406668904</v>
      </c>
    </row>
    <row r="1036" spans="1:3">
      <c r="A1036" s="22">
        <v>45433</v>
      </c>
      <c r="B1036">
        <v>29.292840764914224</v>
      </c>
      <c r="C1036">
        <v>1140.0054944431431</v>
      </c>
    </row>
    <row r="1037" spans="1:3">
      <c r="A1037" s="22">
        <v>45434</v>
      </c>
      <c r="B1037">
        <v>28.486755176858519</v>
      </c>
      <c r="C1037">
        <v>1124.3343336762637</v>
      </c>
    </row>
    <row r="1038" spans="1:3">
      <c r="A1038" s="22">
        <v>45435</v>
      </c>
      <c r="B1038">
        <v>29.091380563858966</v>
      </c>
      <c r="C1038">
        <v>1136.2809989489222</v>
      </c>
    </row>
    <row r="1039" spans="1:3">
      <c r="A1039" s="22">
        <v>45440</v>
      </c>
      <c r="B1039">
        <v>30.063093599308012</v>
      </c>
      <c r="C1039">
        <v>1155.3336887428648</v>
      </c>
    </row>
    <row r="1040" spans="1:3">
      <c r="A1040" s="22">
        <v>45441</v>
      </c>
      <c r="B1040">
        <v>28.855837346629873</v>
      </c>
      <c r="C1040">
        <v>1132.1503589541198</v>
      </c>
    </row>
    <row r="1041" spans="1:3">
      <c r="A1041" s="22">
        <v>45442</v>
      </c>
      <c r="B1041">
        <v>28.604360371596833</v>
      </c>
      <c r="C1041">
        <v>1127.2314977804112</v>
      </c>
    </row>
    <row r="1042" spans="1:3">
      <c r="A1042" s="22">
        <v>45443</v>
      </c>
      <c r="B1042">
        <v>28.804857153056531</v>
      </c>
      <c r="C1042">
        <v>1131.1966714971991</v>
      </c>
    </row>
    <row r="1043" spans="1:3">
      <c r="A1043" s="22">
        <v>45446</v>
      </c>
      <c r="B1043">
        <v>28.900069652135805</v>
      </c>
      <c r="C1043">
        <v>1133.1100633666049</v>
      </c>
    </row>
    <row r="1044" spans="1:3">
      <c r="A1044" s="22">
        <v>45447</v>
      </c>
      <c r="B1044">
        <v>29.603987110681686</v>
      </c>
      <c r="C1044">
        <v>1146.9881713753616</v>
      </c>
    </row>
    <row r="1045" spans="1:3">
      <c r="A1045" s="22">
        <v>45448</v>
      </c>
      <c r="B1045">
        <v>30.403387622836895</v>
      </c>
      <c r="C1045">
        <v>1162.5540354198681</v>
      </c>
    </row>
    <row r="1046" spans="1:3">
      <c r="A1046" s="22">
        <v>45449</v>
      </c>
      <c r="B1046">
        <v>29.57090110631226</v>
      </c>
      <c r="C1046">
        <v>1146.7143998971919</v>
      </c>
    </row>
    <row r="1047" spans="1:3">
      <c r="A1047" s="22">
        <v>45450</v>
      </c>
      <c r="B1047">
        <v>27.503830431728531</v>
      </c>
      <c r="C1047">
        <v>1106.7076623510295</v>
      </c>
    </row>
    <row r="1048" spans="1:3">
      <c r="A1048" s="22">
        <v>45453</v>
      </c>
      <c r="B1048">
        <v>27.314643123228571</v>
      </c>
      <c r="C1048">
        <v>1103.1245653125663</v>
      </c>
    </row>
    <row r="1049" spans="1:3">
      <c r="A1049" s="22">
        <v>45454</v>
      </c>
      <c r="B1049">
        <v>24.802497189815206</v>
      </c>
      <c r="C1049">
        <v>1052.464807940042</v>
      </c>
    </row>
    <row r="1050" spans="1:3">
      <c r="A1050" s="22">
        <v>45455</v>
      </c>
      <c r="B1050">
        <v>25.668091722673239</v>
      </c>
      <c r="C1050">
        <v>1070.9037682664391</v>
      </c>
    </row>
    <row r="1051" spans="1:3">
      <c r="A1051" s="22">
        <v>45456</v>
      </c>
      <c r="B1051">
        <v>24.361927246695736</v>
      </c>
      <c r="C1051">
        <v>1043.725179983086</v>
      </c>
    </row>
    <row r="1052" spans="1:3">
      <c r="A1052" s="22">
        <v>45457</v>
      </c>
      <c r="B1052">
        <v>24.512956787947804</v>
      </c>
      <c r="C1052">
        <v>1047.031497065597</v>
      </c>
    </row>
    <row r="1053" spans="1:3">
      <c r="A1053" s="22">
        <v>45460</v>
      </c>
      <c r="B1053">
        <v>24.941068049666505</v>
      </c>
      <c r="C1053">
        <v>1056.3908714456627</v>
      </c>
    </row>
    <row r="1054" spans="1:3">
      <c r="A1054" s="22">
        <v>45461</v>
      </c>
      <c r="B1054">
        <v>24.544243688178831</v>
      </c>
      <c r="C1054">
        <v>1048.0573879892879</v>
      </c>
    </row>
    <row r="1055" spans="1:3">
      <c r="A1055" s="22">
        <v>45463</v>
      </c>
      <c r="B1055">
        <v>24.923729776452536</v>
      </c>
      <c r="C1055">
        <v>1056.3036255899822</v>
      </c>
    </row>
    <row r="1056" spans="1:3">
      <c r="A1056" s="22">
        <v>45464</v>
      </c>
      <c r="B1056">
        <v>24.991190710911447</v>
      </c>
      <c r="C1056">
        <v>1057.8048560032423</v>
      </c>
    </row>
    <row r="1057" spans="1:3">
      <c r="A1057" s="22">
        <v>45467</v>
      </c>
      <c r="B1057">
        <v>22.624809123677935</v>
      </c>
      <c r="C1057">
        <v>1007.9182774207137</v>
      </c>
    </row>
    <row r="1058" spans="1:3">
      <c r="A1058" s="22">
        <v>45468</v>
      </c>
      <c r="B1058">
        <v>23.22634226024401</v>
      </c>
      <c r="C1058">
        <v>1021.3872324511069</v>
      </c>
    </row>
    <row r="1059" spans="1:3">
      <c r="A1059" s="22">
        <v>45469</v>
      </c>
      <c r="B1059">
        <v>22.873656785200449</v>
      </c>
      <c r="C1059">
        <v>1013.7005717178805</v>
      </c>
    </row>
    <row r="1060" spans="1:3">
      <c r="A1060" s="22">
        <v>45470</v>
      </c>
      <c r="B1060">
        <v>23.893039642852603</v>
      </c>
      <c r="C1060">
        <v>1036.3604263725426</v>
      </c>
    </row>
    <row r="1061" spans="1:3">
      <c r="A1061" s="22">
        <v>45471</v>
      </c>
      <c r="B1061">
        <v>22.902811828981875</v>
      </c>
      <c r="C1061">
        <v>1014.9520984752277</v>
      </c>
    </row>
    <row r="1062" spans="1:3">
      <c r="A1062" s="22">
        <v>45474</v>
      </c>
      <c r="B1062">
        <v>23.798766036820215</v>
      </c>
      <c r="C1062">
        <v>1035.0186452817327</v>
      </c>
    </row>
    <row r="1063" spans="1:3">
      <c r="A1063" s="22">
        <v>45475</v>
      </c>
      <c r="B1063">
        <v>23.463685338216525</v>
      </c>
      <c r="C1063">
        <v>1027.8013070825116</v>
      </c>
    </row>
    <row r="1064" spans="1:3">
      <c r="A1064" s="22">
        <v>45476</v>
      </c>
      <c r="B1064">
        <v>21.765290706600247</v>
      </c>
      <c r="C1064">
        <v>990.66766581823993</v>
      </c>
    </row>
    <row r="1065" spans="1:3">
      <c r="A1065" s="22">
        <v>45478</v>
      </c>
      <c r="B1065">
        <v>17.645035251776296</v>
      </c>
      <c r="C1065">
        <v>897.00773550637848</v>
      </c>
    </row>
    <row r="1066" spans="1:3">
      <c r="A1066" s="22">
        <v>45481</v>
      </c>
      <c r="B1066">
        <v>18.077162289595488</v>
      </c>
      <c r="C1066">
        <v>908.17821351125906</v>
      </c>
    </row>
    <row r="1067" spans="1:3">
      <c r="A1067" s="22">
        <v>45482</v>
      </c>
      <c r="B1067">
        <v>18.617185276964761</v>
      </c>
      <c r="C1067">
        <v>921.80661786410292</v>
      </c>
    </row>
    <row r="1068" spans="1:3">
      <c r="A1068" s="22">
        <v>45483</v>
      </c>
      <c r="B1068">
        <v>19.078691115253054</v>
      </c>
      <c r="C1068">
        <v>933.29599451388435</v>
      </c>
    </row>
    <row r="1069" spans="1:3">
      <c r="A1069" s="22">
        <v>45484</v>
      </c>
      <c r="B1069">
        <v>19.052865058023997</v>
      </c>
      <c r="C1069">
        <v>932.72739221307029</v>
      </c>
    </row>
    <row r="1070" spans="1:3">
      <c r="A1070" s="22">
        <v>45485</v>
      </c>
      <c r="B1070">
        <v>19.466030003442999</v>
      </c>
      <c r="C1070">
        <v>942.90507254986289</v>
      </c>
    </row>
    <row r="1071" spans="1:3">
      <c r="A1071" s="22">
        <v>45488</v>
      </c>
      <c r="B1071">
        <v>23.870935785792025</v>
      </c>
      <c r="C1071">
        <v>1049.8233644473717</v>
      </c>
    </row>
    <row r="1072" spans="1:3">
      <c r="A1072" s="22">
        <v>45489</v>
      </c>
      <c r="B1072">
        <v>23.23789939204331</v>
      </c>
      <c r="C1072">
        <v>1035.9723327386537</v>
      </c>
    </row>
    <row r="1073" spans="1:3">
      <c r="A1073" s="22">
        <v>45490</v>
      </c>
      <c r="B1073">
        <v>22.495778594168151</v>
      </c>
      <c r="C1073">
        <v>1019.4979084039577</v>
      </c>
    </row>
    <row r="1074" spans="1:3">
      <c r="A1074" s="22">
        <v>45491</v>
      </c>
      <c r="B1074">
        <v>22.990677125404041</v>
      </c>
      <c r="C1074">
        <v>1030.7827085645574</v>
      </c>
    </row>
    <row r="1075" spans="1:3">
      <c r="A1075" s="22">
        <v>45492</v>
      </c>
      <c r="B1075">
        <v>24.053930486345511</v>
      </c>
      <c r="C1075">
        <v>1054.6910814987848</v>
      </c>
    </row>
    <row r="1076" spans="1:3">
      <c r="A1076" s="22">
        <v>45495</v>
      </c>
      <c r="B1076">
        <v>23.148303659481453</v>
      </c>
      <c r="C1076">
        <v>1035.0427131039894</v>
      </c>
    </row>
    <row r="1077" spans="1:3">
      <c r="A1077" s="22">
        <v>45496</v>
      </c>
      <c r="B1077">
        <v>23.704623451153243</v>
      </c>
      <c r="C1077">
        <v>1047.5519637218977</v>
      </c>
    </row>
    <row r="1078" spans="1:3">
      <c r="A1078" s="22">
        <v>45497</v>
      </c>
      <c r="B1078">
        <v>21.718446719971965</v>
      </c>
      <c r="C1078">
        <v>1003.7304763480518</v>
      </c>
    </row>
    <row r="1079" spans="1:3">
      <c r="A1079" s="22">
        <v>45498</v>
      </c>
      <c r="B1079">
        <v>19.607833742009351</v>
      </c>
      <c r="C1079">
        <v>955.02021257831802</v>
      </c>
    </row>
    <row r="1080" spans="1:3">
      <c r="A1080" s="22">
        <v>45499</v>
      </c>
      <c r="B1080">
        <v>20.859148631846786</v>
      </c>
      <c r="C1080">
        <v>985.56227902204205</v>
      </c>
    </row>
    <row r="1081" spans="1:3">
      <c r="A1081" s="22">
        <v>45502</v>
      </c>
      <c r="B1081">
        <v>21.418290910520724</v>
      </c>
      <c r="C1081">
        <v>998.97708145235788</v>
      </c>
    </row>
    <row r="1082" spans="1:3">
      <c r="A1082" s="22">
        <v>45503</v>
      </c>
      <c r="B1082">
        <v>20.875321836027307</v>
      </c>
      <c r="C1082">
        <v>986.38058497876921</v>
      </c>
    </row>
    <row r="1083" spans="1:3">
      <c r="A1083" s="22">
        <v>45504</v>
      </c>
      <c r="B1083">
        <v>20.269367713169348</v>
      </c>
      <c r="C1083">
        <v>972.12942572503391</v>
      </c>
    </row>
    <row r="1084" spans="1:3">
      <c r="A1084" s="22">
        <v>45505</v>
      </c>
      <c r="B1084">
        <v>19.893567488780324</v>
      </c>
      <c r="C1084">
        <v>963.18221280111391</v>
      </c>
    </row>
    <row r="1085" spans="1:3">
      <c r="A1085" s="22">
        <v>45506</v>
      </c>
      <c r="B1085">
        <v>17.21250692638645</v>
      </c>
      <c r="C1085">
        <v>898.33447420827792</v>
      </c>
    </row>
    <row r="1086" spans="1:3">
      <c r="A1086" s="22">
        <v>45509</v>
      </c>
      <c r="B1086">
        <v>10.650618585279854</v>
      </c>
      <c r="C1086">
        <v>727.21225796329929</v>
      </c>
    </row>
    <row r="1087" spans="1:3">
      <c r="A1087" s="22">
        <v>45510</v>
      </c>
      <c r="B1087">
        <v>11.014927156300361</v>
      </c>
      <c r="C1087">
        <v>739.70044923673288</v>
      </c>
    </row>
    <row r="1088" spans="1:3">
      <c r="A1088" s="22">
        <v>45511</v>
      </c>
      <c r="B1088">
        <v>9.9193134238432759</v>
      </c>
      <c r="C1088">
        <v>702.95791008413244</v>
      </c>
    </row>
    <row r="1089" spans="1:3">
      <c r="A1089" s="22">
        <v>45512</v>
      </c>
      <c r="B1089">
        <v>12.861709954636479</v>
      </c>
      <c r="C1089">
        <v>807.27988565570195</v>
      </c>
    </row>
    <row r="1090" spans="1:3">
      <c r="A1090" s="22">
        <v>45513</v>
      </c>
      <c r="B1090">
        <v>12.057224573710558</v>
      </c>
      <c r="C1090">
        <v>782.08388423074246</v>
      </c>
    </row>
    <row r="1091" spans="1:3">
      <c r="A1091" s="22">
        <v>45516</v>
      </c>
      <c r="B1091">
        <v>13.209809525838425</v>
      </c>
      <c r="C1091">
        <v>819.63871238450588</v>
      </c>
    </row>
    <row r="1092" spans="1:3">
      <c r="A1092" s="22">
        <v>45517</v>
      </c>
      <c r="B1092">
        <v>13.006732945669636</v>
      </c>
      <c r="C1092">
        <v>813.39311250889807</v>
      </c>
    </row>
    <row r="1093" spans="1:3">
      <c r="A1093" s="22">
        <v>45518</v>
      </c>
      <c r="B1093">
        <v>12.612851737393571</v>
      </c>
      <c r="C1093">
        <v>801.13055706912075</v>
      </c>
    </row>
    <row r="1094" spans="1:3">
      <c r="A1094" s="22">
        <v>45519</v>
      </c>
      <c r="B1094">
        <v>11.731981324455173</v>
      </c>
      <c r="C1094">
        <v>773.20586629581044</v>
      </c>
    </row>
    <row r="1095" spans="1:3">
      <c r="A1095" s="22">
        <v>45520</v>
      </c>
      <c r="B1095">
        <v>11.941259326246348</v>
      </c>
      <c r="C1095">
        <v>780.15544997242614</v>
      </c>
    </row>
    <row r="1096" spans="1:3">
      <c r="A1096" s="22">
        <v>45523</v>
      </c>
      <c r="B1096">
        <v>12.34257879257226</v>
      </c>
      <c r="C1096">
        <v>793.42885394698385</v>
      </c>
    </row>
    <row r="1097" spans="1:3">
      <c r="A1097" s="22">
        <v>45524</v>
      </c>
      <c r="B1097">
        <v>11.740079204538315</v>
      </c>
      <c r="C1097">
        <v>774.11442658600004</v>
      </c>
    </row>
    <row r="1098" spans="1:3">
      <c r="A1098" s="22">
        <v>45525</v>
      </c>
      <c r="B1098">
        <v>12.270326532139427</v>
      </c>
      <c r="C1098">
        <v>791.65084357777187</v>
      </c>
    </row>
    <row r="1099" spans="1:3">
      <c r="A1099" s="22">
        <v>45526</v>
      </c>
      <c r="B1099">
        <v>12.18987110585123</v>
      </c>
      <c r="C1099">
        <v>789.10867985191021</v>
      </c>
    </row>
    <row r="1100" spans="1:3">
      <c r="A1100" s="22">
        <v>45527</v>
      </c>
      <c r="B1100">
        <v>13.503254611326438</v>
      </c>
      <c r="C1100">
        <v>831.67864046840896</v>
      </c>
    </row>
    <row r="1101" spans="1:3">
      <c r="A1101" s="22">
        <v>45530</v>
      </c>
      <c r="B1101">
        <v>12.686182735666431</v>
      </c>
      <c r="C1101">
        <v>806.67518162150293</v>
      </c>
    </row>
    <row r="1102" spans="1:3">
      <c r="A1102" s="22">
        <v>45531</v>
      </c>
      <c r="B1102">
        <v>10.578288306306716</v>
      </c>
      <c r="C1102">
        <v>739.70345771451503</v>
      </c>
    </row>
    <row r="1103" spans="1:3">
      <c r="A1103" s="22">
        <v>45532</v>
      </c>
      <c r="B1103">
        <v>11.176435370771237</v>
      </c>
      <c r="C1103">
        <v>760.66953937786343</v>
      </c>
    </row>
    <row r="1104" spans="1:3">
      <c r="A1104" s="22">
        <v>45533</v>
      </c>
      <c r="B1104">
        <v>11.17819332142979</v>
      </c>
      <c r="C1104">
        <v>760.78085305580055</v>
      </c>
    </row>
    <row r="1105" spans="1:3">
      <c r="A1105" s="22">
        <v>45534</v>
      </c>
      <c r="B1105">
        <v>11.150426979285402</v>
      </c>
      <c r="C1105">
        <v>759.88733515452145</v>
      </c>
    </row>
    <row r="1106" spans="1:3">
      <c r="A1106" s="22">
        <v>45538</v>
      </c>
      <c r="B1106">
        <v>10.215890939688876</v>
      </c>
      <c r="C1106">
        <v>728.23213193142601</v>
      </c>
    </row>
    <row r="1107" spans="1:3">
      <c r="A1107" s="22">
        <v>45539</v>
      </c>
      <c r="B1107">
        <v>10.454025560493566</v>
      </c>
      <c r="C1107">
        <v>736.77019187698249</v>
      </c>
    </row>
    <row r="1108" spans="1:3">
      <c r="A1108" s="22">
        <v>45540</v>
      </c>
      <c r="B1108">
        <v>9.7591218938457445</v>
      </c>
      <c r="C1108">
        <v>712.32931837532612</v>
      </c>
    </row>
    <row r="1109" spans="1:3">
      <c r="A1109" s="22">
        <v>45541</v>
      </c>
      <c r="B1109">
        <v>8.5720650840419541</v>
      </c>
      <c r="C1109">
        <v>669.04935700225553</v>
      </c>
    </row>
    <row r="1110" spans="1:3">
      <c r="A1110" s="22">
        <v>45544</v>
      </c>
      <c r="B1110">
        <v>9.6058096866208498</v>
      </c>
      <c r="C1110">
        <v>709.54346794911578</v>
      </c>
    </row>
    <row r="1111" spans="1:3">
      <c r="A1111" s="22">
        <v>45545</v>
      </c>
      <c r="B1111">
        <v>9.8578085585441375</v>
      </c>
      <c r="C1111">
        <v>718.89983385139919</v>
      </c>
    </row>
    <row r="1112" spans="1:3">
      <c r="A1112" s="22">
        <v>45546</v>
      </c>
      <c r="B1112">
        <v>9.4461419889836051</v>
      </c>
      <c r="C1112">
        <v>703.93566536330991</v>
      </c>
    </row>
    <row r="1113" spans="1:3">
      <c r="A1113" s="22">
        <v>45547</v>
      </c>
      <c r="B1113">
        <v>9.6219870082653447</v>
      </c>
      <c r="C1113">
        <v>710.53626561720387</v>
      </c>
    </row>
    <row r="1114" spans="1:3">
      <c r="A1114" s="22">
        <v>45548</v>
      </c>
      <c r="B1114">
        <v>10.271057991419351</v>
      </c>
      <c r="C1114">
        <v>734.5529437515861</v>
      </c>
    </row>
    <row r="1115" spans="1:3">
      <c r="A1115" s="22">
        <v>45551</v>
      </c>
      <c r="B1115">
        <v>9.036262732722129</v>
      </c>
      <c r="C1115">
        <v>690.52988836634051</v>
      </c>
    </row>
    <row r="1116" spans="1:3">
      <c r="A1116" s="22">
        <v>45552</v>
      </c>
      <c r="B1116">
        <v>9.4005697827692902</v>
      </c>
      <c r="C1116">
        <v>704.49825070855979</v>
      </c>
    </row>
    <row r="1117" spans="1:3">
      <c r="A1117" s="22">
        <v>45553</v>
      </c>
      <c r="B1117">
        <v>9.6242342340411078</v>
      </c>
      <c r="C1117">
        <v>712.92800545396108</v>
      </c>
    </row>
    <row r="1118" spans="1:3">
      <c r="A1118" s="22">
        <v>45554</v>
      </c>
      <c r="B1118">
        <v>10.394640651815127</v>
      </c>
      <c r="C1118">
        <v>741.51456133933004</v>
      </c>
    </row>
    <row r="1119" spans="1:3">
      <c r="A1119" s="22">
        <v>45555</v>
      </c>
      <c r="B1119">
        <v>11.205548477136105</v>
      </c>
      <c r="C1119">
        <v>770.49221933637011</v>
      </c>
    </row>
    <row r="1120" spans="1:3">
      <c r="A1120" s="22">
        <v>45558</v>
      </c>
      <c r="B1120">
        <v>11.966197802331781</v>
      </c>
      <c r="C1120">
        <v>796.81038297404723</v>
      </c>
    </row>
    <row r="1121" spans="1:3">
      <c r="A1121" s="22">
        <v>45559</v>
      </c>
      <c r="B1121">
        <v>12.016980188630543</v>
      </c>
      <c r="C1121">
        <v>798.55530008765618</v>
      </c>
    </row>
    <row r="1122" spans="1:3">
      <c r="A1122" s="23" t="s">
        <v>3</v>
      </c>
      <c r="B1122">
        <v>35931.981624339991</v>
      </c>
      <c r="C1122">
        <v>683368.27867013414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849E8-09B2-4EE9-BEAD-51E3F2A794EF}">
  <sheetPr codeName="Sheet4"/>
  <dimension ref="A3:B1230"/>
  <sheetViews>
    <sheetView topLeftCell="A685" workbookViewId="0">
      <selection activeCell="A3" sqref="A3"/>
    </sheetView>
  </sheetViews>
  <sheetFormatPr defaultRowHeight="15"/>
  <cols>
    <col min="1" max="1" width="13.140625" bestFit="1" customWidth="1"/>
    <col min="2" max="2" width="18.5703125" bestFit="1" customWidth="1"/>
    <col min="3" max="3" width="17" bestFit="1" customWidth="1"/>
  </cols>
  <sheetData>
    <row r="3" spans="1:2">
      <c r="A3" s="13" t="s">
        <v>2</v>
      </c>
      <c r="B3" t="s">
        <v>69</v>
      </c>
    </row>
    <row r="4" spans="1:2">
      <c r="A4" s="22">
        <v>44656</v>
      </c>
    </row>
    <row r="5" spans="1:2">
      <c r="A5" s="22">
        <v>44657</v>
      </c>
    </row>
    <row r="6" spans="1:2">
      <c r="A6" s="22">
        <v>44658</v>
      </c>
    </row>
    <row r="7" spans="1:2">
      <c r="A7" s="22">
        <v>44659</v>
      </c>
    </row>
    <row r="8" spans="1:2">
      <c r="A8" s="22">
        <v>44662</v>
      </c>
    </row>
    <row r="9" spans="1:2">
      <c r="A9" s="22">
        <v>44663</v>
      </c>
    </row>
    <row r="10" spans="1:2">
      <c r="A10" s="22">
        <v>44664</v>
      </c>
    </row>
    <row r="11" spans="1:2">
      <c r="A11" s="22">
        <v>44665</v>
      </c>
    </row>
    <row r="12" spans="1:2">
      <c r="A12" s="22">
        <v>44669</v>
      </c>
    </row>
    <row r="13" spans="1:2">
      <c r="A13" s="22">
        <v>44670</v>
      </c>
    </row>
    <row r="14" spans="1:2">
      <c r="A14" s="22">
        <v>44671</v>
      </c>
    </row>
    <row r="15" spans="1:2">
      <c r="A15" s="22">
        <v>44672</v>
      </c>
    </row>
    <row r="16" spans="1:2">
      <c r="A16" s="22">
        <v>44673</v>
      </c>
    </row>
    <row r="17" spans="1:1">
      <c r="A17" s="22">
        <v>44676</v>
      </c>
    </row>
    <row r="18" spans="1:1">
      <c r="A18" s="22">
        <v>44677</v>
      </c>
    </row>
    <row r="19" spans="1:1">
      <c r="A19" s="22">
        <v>44678</v>
      </c>
    </row>
    <row r="20" spans="1:1">
      <c r="A20" s="22">
        <v>44679</v>
      </c>
    </row>
    <row r="21" spans="1:1">
      <c r="A21" s="22">
        <v>44680</v>
      </c>
    </row>
    <row r="22" spans="1:1">
      <c r="A22" s="22">
        <v>44683</v>
      </c>
    </row>
    <row r="23" spans="1:1">
      <c r="A23" s="22">
        <v>44684</v>
      </c>
    </row>
    <row r="24" spans="1:1">
      <c r="A24" s="22">
        <v>44685</v>
      </c>
    </row>
    <row r="25" spans="1:1">
      <c r="A25" s="22">
        <v>44686</v>
      </c>
    </row>
    <row r="26" spans="1:1">
      <c r="A26" s="22">
        <v>44687</v>
      </c>
    </row>
    <row r="27" spans="1:1">
      <c r="A27" s="22">
        <v>44690</v>
      </c>
    </row>
    <row r="28" spans="1:1">
      <c r="A28" s="22">
        <v>44691</v>
      </c>
    </row>
    <row r="29" spans="1:1">
      <c r="A29" s="22">
        <v>44692</v>
      </c>
    </row>
    <row r="30" spans="1:1">
      <c r="A30" s="22">
        <v>44693</v>
      </c>
    </row>
    <row r="31" spans="1:1">
      <c r="A31" s="22">
        <v>44694</v>
      </c>
    </row>
    <row r="32" spans="1:1">
      <c r="A32" s="22">
        <v>44697</v>
      </c>
    </row>
    <row r="33" spans="1:1">
      <c r="A33" s="22">
        <v>44698</v>
      </c>
    </row>
    <row r="34" spans="1:1">
      <c r="A34" s="22">
        <v>44699</v>
      </c>
    </row>
    <row r="35" spans="1:1">
      <c r="A35" s="22">
        <v>44700</v>
      </c>
    </row>
    <row r="36" spans="1:1">
      <c r="A36" s="22">
        <v>44701</v>
      </c>
    </row>
    <row r="37" spans="1:1">
      <c r="A37" s="22">
        <v>44704</v>
      </c>
    </row>
    <row r="38" spans="1:1">
      <c r="A38" s="22">
        <v>44705</v>
      </c>
    </row>
    <row r="39" spans="1:1">
      <c r="A39" s="22">
        <v>44706</v>
      </c>
    </row>
    <row r="40" spans="1:1">
      <c r="A40" s="22">
        <v>44707</v>
      </c>
    </row>
    <row r="41" spans="1:1">
      <c r="A41" s="22">
        <v>44708</v>
      </c>
    </row>
    <row r="42" spans="1:1">
      <c r="A42" s="22">
        <v>44712</v>
      </c>
    </row>
    <row r="43" spans="1:1">
      <c r="A43" s="22">
        <v>44713</v>
      </c>
    </row>
    <row r="44" spans="1:1">
      <c r="A44" s="22">
        <v>44714</v>
      </c>
    </row>
    <row r="45" spans="1:1">
      <c r="A45" s="22">
        <v>44715</v>
      </c>
    </row>
    <row r="46" spans="1:1">
      <c r="A46" s="22">
        <v>44718</v>
      </c>
    </row>
    <row r="47" spans="1:1">
      <c r="A47" s="22">
        <v>44719</v>
      </c>
    </row>
    <row r="48" spans="1:1">
      <c r="A48" s="22">
        <v>44720</v>
      </c>
    </row>
    <row r="49" spans="1:1">
      <c r="A49" s="22">
        <v>44721</v>
      </c>
    </row>
    <row r="50" spans="1:1">
      <c r="A50" s="22">
        <v>44722</v>
      </c>
    </row>
    <row r="51" spans="1:1">
      <c r="A51" s="22">
        <v>44725</v>
      </c>
    </row>
    <row r="52" spans="1:1">
      <c r="A52" s="22">
        <v>44726</v>
      </c>
    </row>
    <row r="53" spans="1:1">
      <c r="A53" s="22">
        <v>44727</v>
      </c>
    </row>
    <row r="54" spans="1:1">
      <c r="A54" s="22">
        <v>44728</v>
      </c>
    </row>
    <row r="55" spans="1:1">
      <c r="A55" s="22">
        <v>44729</v>
      </c>
    </row>
    <row r="56" spans="1:1">
      <c r="A56" s="22">
        <v>44733</v>
      </c>
    </row>
    <row r="57" spans="1:1">
      <c r="A57" s="22">
        <v>44734</v>
      </c>
    </row>
    <row r="58" spans="1:1">
      <c r="A58" s="22">
        <v>44735</v>
      </c>
    </row>
    <row r="59" spans="1:1">
      <c r="A59" s="22">
        <v>44736</v>
      </c>
    </row>
    <row r="60" spans="1:1">
      <c r="A60" s="22">
        <v>44739</v>
      </c>
    </row>
    <row r="61" spans="1:1">
      <c r="A61" s="22">
        <v>44740</v>
      </c>
    </row>
    <row r="62" spans="1:1">
      <c r="A62" s="22">
        <v>44741</v>
      </c>
    </row>
    <row r="63" spans="1:1">
      <c r="A63" s="22">
        <v>44742</v>
      </c>
    </row>
    <row r="64" spans="1:1">
      <c r="A64" s="22">
        <v>44743</v>
      </c>
    </row>
    <row r="65" spans="1:1">
      <c r="A65" s="22">
        <v>44747</v>
      </c>
    </row>
    <row r="66" spans="1:1">
      <c r="A66" s="22">
        <v>44748</v>
      </c>
    </row>
    <row r="67" spans="1:1">
      <c r="A67" s="22">
        <v>44749</v>
      </c>
    </row>
    <row r="68" spans="1:1">
      <c r="A68" s="22">
        <v>44750</v>
      </c>
    </row>
    <row r="69" spans="1:1">
      <c r="A69" s="22">
        <v>44753</v>
      </c>
    </row>
    <row r="70" spans="1:1">
      <c r="A70" s="22">
        <v>44754</v>
      </c>
    </row>
    <row r="71" spans="1:1">
      <c r="A71" s="22">
        <v>44755</v>
      </c>
    </row>
    <row r="72" spans="1:1">
      <c r="A72" s="22">
        <v>44756</v>
      </c>
    </row>
    <row r="73" spans="1:1">
      <c r="A73" s="22">
        <v>44757</v>
      </c>
    </row>
    <row r="74" spans="1:1">
      <c r="A74" s="22">
        <v>44760</v>
      </c>
    </row>
    <row r="75" spans="1:1">
      <c r="A75" s="22">
        <v>44761</v>
      </c>
    </row>
    <row r="76" spans="1:1">
      <c r="A76" s="22">
        <v>44762</v>
      </c>
    </row>
    <row r="77" spans="1:1">
      <c r="A77" s="22">
        <v>44763</v>
      </c>
    </row>
    <row r="78" spans="1:1">
      <c r="A78" s="22">
        <v>44764</v>
      </c>
    </row>
    <row r="79" spans="1:1">
      <c r="A79" s="22">
        <v>44767</v>
      </c>
    </row>
    <row r="80" spans="1:1">
      <c r="A80" s="22">
        <v>44768</v>
      </c>
    </row>
    <row r="81" spans="1:1">
      <c r="A81" s="22">
        <v>44769</v>
      </c>
    </row>
    <row r="82" spans="1:1">
      <c r="A82" s="22">
        <v>44770</v>
      </c>
    </row>
    <row r="83" spans="1:1">
      <c r="A83" s="22">
        <v>44771</v>
      </c>
    </row>
    <row r="84" spans="1:1">
      <c r="A84" s="22">
        <v>44774</v>
      </c>
    </row>
    <row r="85" spans="1:1">
      <c r="A85" s="22">
        <v>44775</v>
      </c>
    </row>
    <row r="86" spans="1:1">
      <c r="A86" s="22">
        <v>44776</v>
      </c>
    </row>
    <row r="87" spans="1:1">
      <c r="A87" s="22">
        <v>44777</v>
      </c>
    </row>
    <row r="88" spans="1:1">
      <c r="A88" s="22">
        <v>44778</v>
      </c>
    </row>
    <row r="89" spans="1:1">
      <c r="A89" s="22">
        <v>44781</v>
      </c>
    </row>
    <row r="90" spans="1:1">
      <c r="A90" s="22">
        <v>44782</v>
      </c>
    </row>
    <row r="91" spans="1:1">
      <c r="A91" s="22">
        <v>44783</v>
      </c>
    </row>
    <row r="92" spans="1:1">
      <c r="A92" s="22">
        <v>44784</v>
      </c>
    </row>
    <row r="93" spans="1:1">
      <c r="A93" s="22">
        <v>44785</v>
      </c>
    </row>
    <row r="94" spans="1:1">
      <c r="A94" s="22">
        <v>44788</v>
      </c>
    </row>
    <row r="95" spans="1:1">
      <c r="A95" s="22">
        <v>44789</v>
      </c>
    </row>
    <row r="96" spans="1:1">
      <c r="A96" s="22">
        <v>44790</v>
      </c>
    </row>
    <row r="97" spans="1:1">
      <c r="A97" s="22">
        <v>44791</v>
      </c>
    </row>
    <row r="98" spans="1:1">
      <c r="A98" s="22">
        <v>44792</v>
      </c>
    </row>
    <row r="99" spans="1:1">
      <c r="A99" s="22">
        <v>44795</v>
      </c>
    </row>
    <row r="100" spans="1:1">
      <c r="A100" s="22">
        <v>44796</v>
      </c>
    </row>
    <row r="101" spans="1:1">
      <c r="A101" s="22">
        <v>44797</v>
      </c>
    </row>
    <row r="102" spans="1:1">
      <c r="A102" s="22">
        <v>44798</v>
      </c>
    </row>
    <row r="103" spans="1:1">
      <c r="A103" s="22">
        <v>44799</v>
      </c>
    </row>
    <row r="104" spans="1:1">
      <c r="A104" s="22">
        <v>44802</v>
      </c>
    </row>
    <row r="105" spans="1:1">
      <c r="A105" s="22">
        <v>44803</v>
      </c>
    </row>
    <row r="106" spans="1:1">
      <c r="A106" s="22">
        <v>44804</v>
      </c>
    </row>
    <row r="107" spans="1:1">
      <c r="A107" s="22">
        <v>44805</v>
      </c>
    </row>
    <row r="108" spans="1:1">
      <c r="A108" s="22">
        <v>44806</v>
      </c>
    </row>
    <row r="109" spans="1:1">
      <c r="A109" s="22">
        <v>44810</v>
      </c>
    </row>
    <row r="110" spans="1:1">
      <c r="A110" s="22">
        <v>44811</v>
      </c>
    </row>
    <row r="111" spans="1:1">
      <c r="A111" s="22">
        <v>44812</v>
      </c>
    </row>
    <row r="112" spans="1:1">
      <c r="A112" s="22">
        <v>44813</v>
      </c>
    </row>
    <row r="113" spans="1:1">
      <c r="A113" s="22">
        <v>44816</v>
      </c>
    </row>
    <row r="114" spans="1:1">
      <c r="A114" s="22">
        <v>44817</v>
      </c>
    </row>
    <row r="115" spans="1:1">
      <c r="A115" s="22">
        <v>44818</v>
      </c>
    </row>
    <row r="116" spans="1:1">
      <c r="A116" s="22">
        <v>44819</v>
      </c>
    </row>
    <row r="117" spans="1:1">
      <c r="A117" s="22">
        <v>44820</v>
      </c>
    </row>
    <row r="118" spans="1:1">
      <c r="A118" s="22">
        <v>44823</v>
      </c>
    </row>
    <row r="119" spans="1:1">
      <c r="A119" s="22">
        <v>44824</v>
      </c>
    </row>
    <row r="120" spans="1:1">
      <c r="A120" s="22">
        <v>44825</v>
      </c>
    </row>
    <row r="121" spans="1:1">
      <c r="A121" s="22">
        <v>44826</v>
      </c>
    </row>
    <row r="122" spans="1:1">
      <c r="A122" s="22">
        <v>44827</v>
      </c>
    </row>
    <row r="123" spans="1:1">
      <c r="A123" s="22">
        <v>44830</v>
      </c>
    </row>
    <row r="124" spans="1:1">
      <c r="A124" s="22">
        <v>44831</v>
      </c>
    </row>
    <row r="125" spans="1:1">
      <c r="A125" s="22">
        <v>44832</v>
      </c>
    </row>
    <row r="126" spans="1:1">
      <c r="A126" s="22">
        <v>44833</v>
      </c>
    </row>
    <row r="127" spans="1:1">
      <c r="A127" s="22">
        <v>44834</v>
      </c>
    </row>
    <row r="128" spans="1:1">
      <c r="A128" s="22">
        <v>44837</v>
      </c>
    </row>
    <row r="129" spans="1:1">
      <c r="A129" s="22">
        <v>44838</v>
      </c>
    </row>
    <row r="130" spans="1:1">
      <c r="A130" s="22">
        <v>44839</v>
      </c>
    </row>
    <row r="131" spans="1:1">
      <c r="A131" s="22">
        <v>44840</v>
      </c>
    </row>
    <row r="132" spans="1:1">
      <c r="A132" s="22">
        <v>44841</v>
      </c>
    </row>
    <row r="133" spans="1:1">
      <c r="A133" s="22">
        <v>44844</v>
      </c>
    </row>
    <row r="134" spans="1:1">
      <c r="A134" s="22">
        <v>44845</v>
      </c>
    </row>
    <row r="135" spans="1:1">
      <c r="A135" s="22">
        <v>44846</v>
      </c>
    </row>
    <row r="136" spans="1:1">
      <c r="A136" s="22">
        <v>44847</v>
      </c>
    </row>
    <row r="137" spans="1:1">
      <c r="A137" s="22">
        <v>44848</v>
      </c>
    </row>
    <row r="138" spans="1:1">
      <c r="A138" s="22">
        <v>44851</v>
      </c>
    </row>
    <row r="139" spans="1:1">
      <c r="A139" s="22">
        <v>44852</v>
      </c>
    </row>
    <row r="140" spans="1:1">
      <c r="A140" s="22">
        <v>44853</v>
      </c>
    </row>
    <row r="141" spans="1:1">
      <c r="A141" s="22">
        <v>44854</v>
      </c>
    </row>
    <row r="142" spans="1:1">
      <c r="A142" s="22">
        <v>44855</v>
      </c>
    </row>
    <row r="143" spans="1:1">
      <c r="A143" s="22">
        <v>44858</v>
      </c>
    </row>
    <row r="144" spans="1:1">
      <c r="A144" s="22">
        <v>44859</v>
      </c>
    </row>
    <row r="145" spans="1:1">
      <c r="A145" s="22">
        <v>44860</v>
      </c>
    </row>
    <row r="146" spans="1:1">
      <c r="A146" s="22">
        <v>44861</v>
      </c>
    </row>
    <row r="147" spans="1:1">
      <c r="A147" s="22">
        <v>44862</v>
      </c>
    </row>
    <row r="148" spans="1:1">
      <c r="A148" s="22">
        <v>44865</v>
      </c>
    </row>
    <row r="149" spans="1:1">
      <c r="A149" s="22">
        <v>44866</v>
      </c>
    </row>
    <row r="150" spans="1:1">
      <c r="A150" s="22">
        <v>44867</v>
      </c>
    </row>
    <row r="151" spans="1:1">
      <c r="A151" s="22">
        <v>44868</v>
      </c>
    </row>
    <row r="152" spans="1:1">
      <c r="A152" s="22">
        <v>44869</v>
      </c>
    </row>
    <row r="153" spans="1:1">
      <c r="A153" s="22">
        <v>44872</v>
      </c>
    </row>
    <row r="154" spans="1:1">
      <c r="A154" s="22">
        <v>44873</v>
      </c>
    </row>
    <row r="155" spans="1:1">
      <c r="A155" s="22">
        <v>44874</v>
      </c>
    </row>
    <row r="156" spans="1:1">
      <c r="A156" s="22">
        <v>44875</v>
      </c>
    </row>
    <row r="157" spans="1:1">
      <c r="A157" s="22">
        <v>44876</v>
      </c>
    </row>
    <row r="158" spans="1:1">
      <c r="A158" s="22">
        <v>44879</v>
      </c>
    </row>
    <row r="159" spans="1:1">
      <c r="A159" s="22">
        <v>44880</v>
      </c>
    </row>
    <row r="160" spans="1:1">
      <c r="A160" s="22">
        <v>44881</v>
      </c>
    </row>
    <row r="161" spans="1:1">
      <c r="A161" s="22">
        <v>44882</v>
      </c>
    </row>
    <row r="162" spans="1:1">
      <c r="A162" s="22">
        <v>44883</v>
      </c>
    </row>
    <row r="163" spans="1:1">
      <c r="A163" s="22">
        <v>44886</v>
      </c>
    </row>
    <row r="164" spans="1:1">
      <c r="A164" s="22">
        <v>44887</v>
      </c>
    </row>
    <row r="165" spans="1:1">
      <c r="A165" s="22">
        <v>44888</v>
      </c>
    </row>
    <row r="166" spans="1:1">
      <c r="A166" s="22">
        <v>44890</v>
      </c>
    </row>
    <row r="167" spans="1:1">
      <c r="A167" s="22">
        <v>44893</v>
      </c>
    </row>
    <row r="168" spans="1:1">
      <c r="A168" s="22">
        <v>44894</v>
      </c>
    </row>
    <row r="169" spans="1:1">
      <c r="A169" s="22">
        <v>44895</v>
      </c>
    </row>
    <row r="170" spans="1:1">
      <c r="A170" s="22">
        <v>44896</v>
      </c>
    </row>
    <row r="171" spans="1:1">
      <c r="A171" s="22">
        <v>44897</v>
      </c>
    </row>
    <row r="172" spans="1:1">
      <c r="A172" s="22">
        <v>44900</v>
      </c>
    </row>
    <row r="173" spans="1:1">
      <c r="A173" s="22">
        <v>44901</v>
      </c>
    </row>
    <row r="174" spans="1:1">
      <c r="A174" s="22">
        <v>44902</v>
      </c>
    </row>
    <row r="175" spans="1:1">
      <c r="A175" s="22">
        <v>44903</v>
      </c>
    </row>
    <row r="176" spans="1:1">
      <c r="A176" s="22">
        <v>44904</v>
      </c>
    </row>
    <row r="177" spans="1:1">
      <c r="A177" s="22">
        <v>44907</v>
      </c>
    </row>
    <row r="178" spans="1:1">
      <c r="A178" s="22">
        <v>44908</v>
      </c>
    </row>
    <row r="179" spans="1:1">
      <c r="A179" s="22">
        <v>44909</v>
      </c>
    </row>
    <row r="180" spans="1:1">
      <c r="A180" s="22">
        <v>44910</v>
      </c>
    </row>
    <row r="181" spans="1:1">
      <c r="A181" s="22">
        <v>44911</v>
      </c>
    </row>
    <row r="182" spans="1:1">
      <c r="A182" s="22">
        <v>44914</v>
      </c>
    </row>
    <row r="183" spans="1:1">
      <c r="A183" s="22">
        <v>44915</v>
      </c>
    </row>
    <row r="184" spans="1:1">
      <c r="A184" s="22">
        <v>44916</v>
      </c>
    </row>
    <row r="185" spans="1:1">
      <c r="A185" s="22">
        <v>44917</v>
      </c>
    </row>
    <row r="186" spans="1:1">
      <c r="A186" s="22">
        <v>44918</v>
      </c>
    </row>
    <row r="187" spans="1:1">
      <c r="A187" s="22">
        <v>44922</v>
      </c>
    </row>
    <row r="188" spans="1:1">
      <c r="A188" s="22">
        <v>44923</v>
      </c>
    </row>
    <row r="189" spans="1:1">
      <c r="A189" s="22">
        <v>44924</v>
      </c>
    </row>
    <row r="190" spans="1:1">
      <c r="A190" s="22">
        <v>44925</v>
      </c>
    </row>
    <row r="191" spans="1:1">
      <c r="A191" s="22">
        <v>44929</v>
      </c>
    </row>
    <row r="192" spans="1:1">
      <c r="A192" s="22">
        <v>44930</v>
      </c>
    </row>
    <row r="193" spans="1:1">
      <c r="A193" s="22">
        <v>44931</v>
      </c>
    </row>
    <row r="194" spans="1:1">
      <c r="A194" s="22">
        <v>44932</v>
      </c>
    </row>
    <row r="195" spans="1:1">
      <c r="A195" s="22">
        <v>44935</v>
      </c>
    </row>
    <row r="196" spans="1:1">
      <c r="A196" s="22">
        <v>44936</v>
      </c>
    </row>
    <row r="197" spans="1:1">
      <c r="A197" s="22">
        <v>44937</v>
      </c>
    </row>
    <row r="198" spans="1:1">
      <c r="A198" s="22">
        <v>44938</v>
      </c>
    </row>
    <row r="199" spans="1:1">
      <c r="A199" s="22">
        <v>44939</v>
      </c>
    </row>
    <row r="200" spans="1:1">
      <c r="A200" s="22">
        <v>44943</v>
      </c>
    </row>
    <row r="201" spans="1:1">
      <c r="A201" s="22">
        <v>44944</v>
      </c>
    </row>
    <row r="202" spans="1:1">
      <c r="A202" s="22">
        <v>44945</v>
      </c>
    </row>
    <row r="203" spans="1:1">
      <c r="A203" s="22">
        <v>44946</v>
      </c>
    </row>
    <row r="204" spans="1:1">
      <c r="A204" s="22">
        <v>44949</v>
      </c>
    </row>
    <row r="205" spans="1:1">
      <c r="A205" s="22">
        <v>44950</v>
      </c>
    </row>
    <row r="206" spans="1:1">
      <c r="A206" s="22">
        <v>44951</v>
      </c>
    </row>
    <row r="207" spans="1:1">
      <c r="A207" s="22">
        <v>44952</v>
      </c>
    </row>
    <row r="208" spans="1:1">
      <c r="A208" s="22">
        <v>44953</v>
      </c>
    </row>
    <row r="209" spans="1:1">
      <c r="A209" s="22">
        <v>44956</v>
      </c>
    </row>
    <row r="210" spans="1:1">
      <c r="A210" s="22">
        <v>44957</v>
      </c>
    </row>
    <row r="211" spans="1:1">
      <c r="A211" s="22">
        <v>44958</v>
      </c>
    </row>
    <row r="212" spans="1:1">
      <c r="A212" s="22">
        <v>44959</v>
      </c>
    </row>
    <row r="213" spans="1:1">
      <c r="A213" s="22">
        <v>44960</v>
      </c>
    </row>
    <row r="214" spans="1:1">
      <c r="A214" s="22">
        <v>44963</v>
      </c>
    </row>
    <row r="215" spans="1:1">
      <c r="A215" s="22">
        <v>44964</v>
      </c>
    </row>
    <row r="216" spans="1:1">
      <c r="A216" s="22">
        <v>44965</v>
      </c>
    </row>
    <row r="217" spans="1:1">
      <c r="A217" s="22">
        <v>44966</v>
      </c>
    </row>
    <row r="218" spans="1:1">
      <c r="A218" s="22">
        <v>44967</v>
      </c>
    </row>
    <row r="219" spans="1:1">
      <c r="A219" s="22">
        <v>44970</v>
      </c>
    </row>
    <row r="220" spans="1:1">
      <c r="A220" s="22">
        <v>44971</v>
      </c>
    </row>
    <row r="221" spans="1:1">
      <c r="A221" s="22">
        <v>44972</v>
      </c>
    </row>
    <row r="222" spans="1:1">
      <c r="A222" s="22">
        <v>44973</v>
      </c>
    </row>
    <row r="223" spans="1:1">
      <c r="A223" s="22">
        <v>44974</v>
      </c>
    </row>
    <row r="224" spans="1:1">
      <c r="A224" s="22">
        <v>44978</v>
      </c>
    </row>
    <row r="225" spans="1:1">
      <c r="A225" s="22">
        <v>44979</v>
      </c>
    </row>
    <row r="226" spans="1:1">
      <c r="A226" s="22">
        <v>44980</v>
      </c>
    </row>
    <row r="227" spans="1:1">
      <c r="A227" s="22">
        <v>44981</v>
      </c>
    </row>
    <row r="228" spans="1:1">
      <c r="A228" s="22">
        <v>44984</v>
      </c>
    </row>
    <row r="229" spans="1:1">
      <c r="A229" s="22">
        <v>44985</v>
      </c>
    </row>
    <row r="230" spans="1:1">
      <c r="A230" s="22">
        <v>44986</v>
      </c>
    </row>
    <row r="231" spans="1:1">
      <c r="A231" s="22">
        <v>44987</v>
      </c>
    </row>
    <row r="232" spans="1:1">
      <c r="A232" s="22">
        <v>44988</v>
      </c>
    </row>
    <row r="233" spans="1:1">
      <c r="A233" s="22">
        <v>44991</v>
      </c>
    </row>
    <row r="234" spans="1:1">
      <c r="A234" s="22">
        <v>44992</v>
      </c>
    </row>
    <row r="235" spans="1:1">
      <c r="A235" s="22">
        <v>44993</v>
      </c>
    </row>
    <row r="236" spans="1:1">
      <c r="A236" s="22">
        <v>44994</v>
      </c>
    </row>
    <row r="237" spans="1:1">
      <c r="A237" s="22">
        <v>44995</v>
      </c>
    </row>
    <row r="238" spans="1:1">
      <c r="A238" s="22">
        <v>44998</v>
      </c>
    </row>
    <row r="239" spans="1:1">
      <c r="A239" s="22">
        <v>44999</v>
      </c>
    </row>
    <row r="240" spans="1:1">
      <c r="A240" s="22">
        <v>45000</v>
      </c>
    </row>
    <row r="241" spans="1:1">
      <c r="A241" s="22">
        <v>45001</v>
      </c>
    </row>
    <row r="242" spans="1:1">
      <c r="A242" s="22">
        <v>45002</v>
      </c>
    </row>
    <row r="243" spans="1:1">
      <c r="A243" s="22">
        <v>45005</v>
      </c>
    </row>
    <row r="244" spans="1:1">
      <c r="A244" s="22">
        <v>45006</v>
      </c>
    </row>
    <row r="245" spans="1:1">
      <c r="A245" s="22">
        <v>45007</v>
      </c>
    </row>
    <row r="246" spans="1:1">
      <c r="A246" s="22">
        <v>45008</v>
      </c>
    </row>
    <row r="247" spans="1:1">
      <c r="A247" s="22">
        <v>45009</v>
      </c>
    </row>
    <row r="248" spans="1:1">
      <c r="A248" s="22">
        <v>45012</v>
      </c>
    </row>
    <row r="249" spans="1:1">
      <c r="A249" s="22">
        <v>45013</v>
      </c>
    </row>
    <row r="250" spans="1:1">
      <c r="A250" s="22">
        <v>45014</v>
      </c>
    </row>
    <row r="251" spans="1:1">
      <c r="A251" s="22">
        <v>45015</v>
      </c>
    </row>
    <row r="252" spans="1:1">
      <c r="A252" s="22">
        <v>45016</v>
      </c>
    </row>
    <row r="253" spans="1:1">
      <c r="A253" s="22">
        <v>45019</v>
      </c>
    </row>
    <row r="254" spans="1:1">
      <c r="A254" s="22">
        <v>45020</v>
      </c>
    </row>
    <row r="255" spans="1:1">
      <c r="A255" s="22">
        <v>45021</v>
      </c>
    </row>
    <row r="256" spans="1:1">
      <c r="A256" s="22">
        <v>45022</v>
      </c>
    </row>
    <row r="257" spans="1:1">
      <c r="A257" s="22">
        <v>45026</v>
      </c>
    </row>
    <row r="258" spans="1:1">
      <c r="A258" s="22">
        <v>45027</v>
      </c>
    </row>
    <row r="259" spans="1:1">
      <c r="A259" s="22">
        <v>45028</v>
      </c>
    </row>
    <row r="260" spans="1:1">
      <c r="A260" s="22">
        <v>45029</v>
      </c>
    </row>
    <row r="261" spans="1:1">
      <c r="A261" s="22">
        <v>45030</v>
      </c>
    </row>
    <row r="262" spans="1:1">
      <c r="A262" s="22">
        <v>45033</v>
      </c>
    </row>
    <row r="263" spans="1:1">
      <c r="A263" s="22">
        <v>45034</v>
      </c>
    </row>
    <row r="264" spans="1:1">
      <c r="A264" s="22">
        <v>45035</v>
      </c>
    </row>
    <row r="265" spans="1:1">
      <c r="A265" s="22">
        <v>45036</v>
      </c>
    </row>
    <row r="266" spans="1:1">
      <c r="A266" s="22">
        <v>45037</v>
      </c>
    </row>
    <row r="267" spans="1:1">
      <c r="A267" s="22">
        <v>45040</v>
      </c>
    </row>
    <row r="268" spans="1:1">
      <c r="A268" s="22">
        <v>45041</v>
      </c>
    </row>
    <row r="269" spans="1:1">
      <c r="A269" s="22">
        <v>45042</v>
      </c>
    </row>
    <row r="270" spans="1:1">
      <c r="A270" s="22">
        <v>45043</v>
      </c>
    </row>
    <row r="271" spans="1:1">
      <c r="A271" s="22">
        <v>45044</v>
      </c>
    </row>
    <row r="272" spans="1:1">
      <c r="A272" s="22">
        <v>45047</v>
      </c>
    </row>
    <row r="273" spans="1:1">
      <c r="A273" s="22">
        <v>45048</v>
      </c>
    </row>
    <row r="274" spans="1:1">
      <c r="A274" s="22">
        <v>45049</v>
      </c>
    </row>
    <row r="275" spans="1:1">
      <c r="A275" s="22">
        <v>45050</v>
      </c>
    </row>
    <row r="276" spans="1:1">
      <c r="A276" s="22">
        <v>45051</v>
      </c>
    </row>
    <row r="277" spans="1:1">
      <c r="A277" s="22">
        <v>45054</v>
      </c>
    </row>
    <row r="278" spans="1:1">
      <c r="A278" s="22">
        <v>45055</v>
      </c>
    </row>
    <row r="279" spans="1:1">
      <c r="A279" s="22">
        <v>45056</v>
      </c>
    </row>
    <row r="280" spans="1:1">
      <c r="A280" s="22">
        <v>45057</v>
      </c>
    </row>
    <row r="281" spans="1:1">
      <c r="A281" s="22">
        <v>45058</v>
      </c>
    </row>
    <row r="282" spans="1:1">
      <c r="A282" s="22">
        <v>45061</v>
      </c>
    </row>
    <row r="283" spans="1:1">
      <c r="A283" s="22">
        <v>45062</v>
      </c>
    </row>
    <row r="284" spans="1:1">
      <c r="A284" s="22">
        <v>45063</v>
      </c>
    </row>
    <row r="285" spans="1:1">
      <c r="A285" s="22">
        <v>45064</v>
      </c>
    </row>
    <row r="286" spans="1:1">
      <c r="A286" s="22">
        <v>45065</v>
      </c>
    </row>
    <row r="287" spans="1:1">
      <c r="A287" s="22">
        <v>45068</v>
      </c>
    </row>
    <row r="288" spans="1:1">
      <c r="A288" s="22">
        <v>45069</v>
      </c>
    </row>
    <row r="289" spans="1:1">
      <c r="A289" s="22">
        <v>45070</v>
      </c>
    </row>
    <row r="290" spans="1:1">
      <c r="A290" s="22">
        <v>45071</v>
      </c>
    </row>
    <row r="291" spans="1:1">
      <c r="A291" s="22">
        <v>45072</v>
      </c>
    </row>
    <row r="292" spans="1:1">
      <c r="A292" s="22">
        <v>45076</v>
      </c>
    </row>
    <row r="293" spans="1:1">
      <c r="A293" s="22">
        <v>45077</v>
      </c>
    </row>
    <row r="294" spans="1:1">
      <c r="A294" s="22">
        <v>45078</v>
      </c>
    </row>
    <row r="295" spans="1:1">
      <c r="A295" s="22">
        <v>45079</v>
      </c>
    </row>
    <row r="296" spans="1:1">
      <c r="A296" s="22">
        <v>45082</v>
      </c>
    </row>
    <row r="297" spans="1:1">
      <c r="A297" s="22">
        <v>45083</v>
      </c>
    </row>
    <row r="298" spans="1:1">
      <c r="A298" s="22">
        <v>45084</v>
      </c>
    </row>
    <row r="299" spans="1:1">
      <c r="A299" s="22">
        <v>45085</v>
      </c>
    </row>
    <row r="300" spans="1:1">
      <c r="A300" s="22">
        <v>45086</v>
      </c>
    </row>
    <row r="301" spans="1:1">
      <c r="A301" s="22">
        <v>45089</v>
      </c>
    </row>
    <row r="302" spans="1:1">
      <c r="A302" s="22">
        <v>45090</v>
      </c>
    </row>
    <row r="303" spans="1:1">
      <c r="A303" s="22">
        <v>45091</v>
      </c>
    </row>
    <row r="304" spans="1:1">
      <c r="A304" s="22">
        <v>45092</v>
      </c>
    </row>
    <row r="305" spans="1:2">
      <c r="A305" s="22">
        <v>45093</v>
      </c>
    </row>
    <row r="306" spans="1:2">
      <c r="A306" s="22">
        <v>45097</v>
      </c>
    </row>
    <row r="307" spans="1:2">
      <c r="A307" s="22">
        <v>45098</v>
      </c>
    </row>
    <row r="308" spans="1:2">
      <c r="A308" s="22">
        <v>45099</v>
      </c>
    </row>
    <row r="309" spans="1:2">
      <c r="A309" s="22">
        <v>45100</v>
      </c>
    </row>
    <row r="310" spans="1:2">
      <c r="A310" s="22">
        <v>45103</v>
      </c>
    </row>
    <row r="311" spans="1:2">
      <c r="A311" s="22">
        <v>45104</v>
      </c>
    </row>
    <row r="312" spans="1:2">
      <c r="A312" s="22">
        <v>45105</v>
      </c>
      <c r="B312">
        <v>-4.2463656734364474E-2</v>
      </c>
    </row>
    <row r="313" spans="1:2">
      <c r="A313" s="22">
        <v>45106</v>
      </c>
      <c r="B313">
        <v>3.1358151225466147E-2</v>
      </c>
    </row>
    <row r="314" spans="1:2">
      <c r="A314" s="22">
        <v>45107</v>
      </c>
      <c r="B314">
        <v>-3.4708781699415159E-3</v>
      </c>
    </row>
    <row r="315" spans="1:2">
      <c r="A315" s="22">
        <v>45110</v>
      </c>
      <c r="B315">
        <v>1.207098393588768E-2</v>
      </c>
    </row>
    <row r="316" spans="1:2">
      <c r="A316" s="22">
        <v>45112</v>
      </c>
      <c r="B316">
        <v>-6.2106203338903043E-3</v>
      </c>
    </row>
    <row r="317" spans="1:2">
      <c r="A317" s="22">
        <v>45113</v>
      </c>
      <c r="B317">
        <v>-6.3732481183809142E-3</v>
      </c>
    </row>
    <row r="318" spans="1:2">
      <c r="A318" s="22">
        <v>45114</v>
      </c>
      <c r="B318">
        <v>-7.0425572758030519E-3</v>
      </c>
    </row>
    <row r="319" spans="1:2">
      <c r="A319" s="22">
        <v>45117</v>
      </c>
      <c r="B319">
        <v>-7.4556340033286039E-3</v>
      </c>
    </row>
    <row r="320" spans="1:2">
      <c r="A320" s="22">
        <v>45118</v>
      </c>
      <c r="B320">
        <v>-3.8128917575379617E-3</v>
      </c>
    </row>
    <row r="321" spans="1:2">
      <c r="A321" s="22">
        <v>45119</v>
      </c>
      <c r="B321">
        <v>-6.2626257291323872E-3</v>
      </c>
    </row>
    <row r="322" spans="1:2">
      <c r="A322" s="22">
        <v>45120</v>
      </c>
      <c r="B322">
        <v>-3.9810884380842015E-3</v>
      </c>
    </row>
    <row r="323" spans="1:2">
      <c r="A323" s="22">
        <v>45121</v>
      </c>
      <c r="B323">
        <v>-7.5234852566995469E-3</v>
      </c>
    </row>
    <row r="324" spans="1:2">
      <c r="A324" s="22">
        <v>45124</v>
      </c>
      <c r="B324">
        <v>-4.7108574092017408E-3</v>
      </c>
    </row>
    <row r="325" spans="1:2">
      <c r="A325" s="22">
        <v>45125</v>
      </c>
      <c r="B325">
        <v>-5.9438888975600346E-3</v>
      </c>
    </row>
    <row r="326" spans="1:2">
      <c r="A326" s="22">
        <v>45126</v>
      </c>
      <c r="B326">
        <v>-6.7175692455697655E-3</v>
      </c>
    </row>
    <row r="327" spans="1:2">
      <c r="A327" s="22">
        <v>45127</v>
      </c>
      <c r="B327">
        <v>-6.116634068919935E-3</v>
      </c>
    </row>
    <row r="328" spans="1:2">
      <c r="A328" s="22">
        <v>45128</v>
      </c>
      <c r="B328">
        <v>-5.8610063351312025E-3</v>
      </c>
    </row>
    <row r="329" spans="1:2">
      <c r="A329" s="22">
        <v>45131</v>
      </c>
      <c r="B329">
        <v>-6.3593557079909546E-3</v>
      </c>
    </row>
    <row r="330" spans="1:2">
      <c r="A330" s="22">
        <v>45132</v>
      </c>
      <c r="B330">
        <v>-4.9595774971964435E-3</v>
      </c>
    </row>
    <row r="331" spans="1:2">
      <c r="A331" s="22">
        <v>45133</v>
      </c>
      <c r="B331">
        <v>-6.9413518470945457E-3</v>
      </c>
    </row>
    <row r="332" spans="1:2">
      <c r="A332" s="22">
        <v>45134</v>
      </c>
      <c r="B332">
        <v>-5.5919987473177502E-3</v>
      </c>
    </row>
    <row r="333" spans="1:2">
      <c r="A333" s="22">
        <v>45135</v>
      </c>
      <c r="B333">
        <v>-7.0186665905077605E-3</v>
      </c>
    </row>
    <row r="334" spans="1:2">
      <c r="A334" s="22">
        <v>45138</v>
      </c>
      <c r="B334">
        <v>-8.7177457852404272E-3</v>
      </c>
    </row>
    <row r="335" spans="1:2">
      <c r="A335" s="22">
        <v>45139</v>
      </c>
      <c r="B335">
        <v>-6.531511982098559E-3</v>
      </c>
    </row>
    <row r="336" spans="1:2">
      <c r="A336" s="22">
        <v>45140</v>
      </c>
      <c r="B336">
        <v>-6.4121883638286192E-3</v>
      </c>
    </row>
    <row r="337" spans="1:2">
      <c r="A337" s="22">
        <v>45141</v>
      </c>
      <c r="B337">
        <v>-6.0050201459510566E-3</v>
      </c>
    </row>
    <row r="338" spans="1:2">
      <c r="A338" s="22">
        <v>45142</v>
      </c>
      <c r="B338">
        <v>-8.7531589589185943E-3</v>
      </c>
    </row>
    <row r="339" spans="1:2">
      <c r="A339" s="22">
        <v>45145</v>
      </c>
      <c r="B339">
        <v>-6.4734103543386823E-3</v>
      </c>
    </row>
    <row r="340" spans="1:2">
      <c r="A340" s="22">
        <v>45146</v>
      </c>
      <c r="B340">
        <v>-6.3313508224126513E-3</v>
      </c>
    </row>
    <row r="341" spans="1:2">
      <c r="A341" s="22">
        <v>45147</v>
      </c>
      <c r="B341">
        <v>-6.7232985590778283E-3</v>
      </c>
    </row>
    <row r="342" spans="1:2">
      <c r="A342" s="22">
        <v>45148</v>
      </c>
      <c r="B342">
        <v>-8.7117658682860366E-3</v>
      </c>
    </row>
    <row r="343" spans="1:2">
      <c r="A343" s="22">
        <v>45149</v>
      </c>
      <c r="B343">
        <v>-8.0243971179135842E-3</v>
      </c>
    </row>
    <row r="344" spans="1:2">
      <c r="A344" s="22">
        <v>45152</v>
      </c>
      <c r="B344">
        <v>-8.614815889790961E-3</v>
      </c>
    </row>
    <row r="345" spans="1:2">
      <c r="A345" s="22">
        <v>45153</v>
      </c>
      <c r="B345">
        <v>-8.0987076809252434E-3</v>
      </c>
    </row>
    <row r="346" spans="1:2">
      <c r="A346" s="22">
        <v>45154</v>
      </c>
      <c r="B346">
        <v>-8.819824373299312E-3</v>
      </c>
    </row>
    <row r="347" spans="1:2">
      <c r="A347" s="22">
        <v>45155</v>
      </c>
      <c r="B347">
        <v>-8.7004034834893273E-3</v>
      </c>
    </row>
    <row r="348" spans="1:2">
      <c r="A348" s="22">
        <v>45156</v>
      </c>
      <c r="B348">
        <v>-1.0670988792988001E-2</v>
      </c>
    </row>
    <row r="349" spans="1:2">
      <c r="A349" s="22">
        <v>45159</v>
      </c>
      <c r="B349">
        <v>-8.4703109068656746E-3</v>
      </c>
    </row>
    <row r="350" spans="1:2">
      <c r="A350" s="22">
        <v>45160</v>
      </c>
      <c r="B350">
        <v>-8.0000252014220674E-3</v>
      </c>
    </row>
    <row r="351" spans="1:2">
      <c r="A351" s="22">
        <v>45161</v>
      </c>
      <c r="B351">
        <v>-4.9095888262946641E-3</v>
      </c>
    </row>
    <row r="352" spans="1:2">
      <c r="A352" s="22">
        <v>45162</v>
      </c>
      <c r="B352">
        <v>-9.3043315080652E-3</v>
      </c>
    </row>
    <row r="353" spans="1:2">
      <c r="A353" s="22">
        <v>45163</v>
      </c>
      <c r="B353">
        <v>-8.2221512734268476E-3</v>
      </c>
    </row>
    <row r="354" spans="1:2">
      <c r="A354" s="22">
        <v>45166</v>
      </c>
      <c r="B354">
        <v>-9.9407084557696646E-3</v>
      </c>
    </row>
    <row r="355" spans="1:2">
      <c r="A355" s="22">
        <v>45167</v>
      </c>
      <c r="B355">
        <v>-6.6196671423638387E-3</v>
      </c>
    </row>
    <row r="356" spans="1:2">
      <c r="A356" s="22">
        <v>45168</v>
      </c>
      <c r="B356">
        <v>-9.3248726869932241E-3</v>
      </c>
    </row>
    <row r="357" spans="1:2">
      <c r="A357" s="22">
        <v>45169</v>
      </c>
      <c r="B357">
        <v>1.2006750359532248E-3</v>
      </c>
    </row>
    <row r="358" spans="1:2">
      <c r="A358" s="22">
        <v>45170</v>
      </c>
      <c r="B358">
        <v>1.8985927491530497E-3</v>
      </c>
    </row>
    <row r="359" spans="1:2">
      <c r="A359" s="22">
        <v>45174</v>
      </c>
      <c r="B359">
        <v>2.4471857342369674E-3</v>
      </c>
    </row>
    <row r="360" spans="1:2">
      <c r="A360" s="22">
        <v>45175</v>
      </c>
      <c r="B360">
        <v>-1.9299569632150737E-3</v>
      </c>
    </row>
    <row r="361" spans="1:2">
      <c r="A361" s="22">
        <v>45176</v>
      </c>
      <c r="B361">
        <v>2.9492387938718778E-3</v>
      </c>
    </row>
    <row r="362" spans="1:2">
      <c r="A362" s="22">
        <v>45177</v>
      </c>
      <c r="B362">
        <v>5.5134522065025671E-4</v>
      </c>
    </row>
    <row r="363" spans="1:2">
      <c r="A363" s="22">
        <v>45180</v>
      </c>
      <c r="B363">
        <v>-2.009876116811915E-4</v>
      </c>
    </row>
    <row r="364" spans="1:2">
      <c r="A364" s="22">
        <v>45181</v>
      </c>
      <c r="B364">
        <v>1.1064213281399837E-3</v>
      </c>
    </row>
    <row r="365" spans="1:2">
      <c r="A365" s="22">
        <v>45182</v>
      </c>
      <c r="B365">
        <v>9.3138267081727122E-4</v>
      </c>
    </row>
    <row r="366" spans="1:2">
      <c r="A366" s="22">
        <v>45183</v>
      </c>
      <c r="B366">
        <v>3.2313943231820907E-4</v>
      </c>
    </row>
    <row r="367" spans="1:2">
      <c r="A367" s="22">
        <v>45184</v>
      </c>
      <c r="B367">
        <v>4.61796962731853E-4</v>
      </c>
    </row>
    <row r="368" spans="1:2">
      <c r="A368" s="22">
        <v>45187</v>
      </c>
      <c r="B368">
        <v>1.0959452805205938E-3</v>
      </c>
    </row>
    <row r="369" spans="1:2">
      <c r="A369" s="22">
        <v>45188</v>
      </c>
      <c r="B369">
        <v>3.032289095623586E-4</v>
      </c>
    </row>
    <row r="370" spans="1:2">
      <c r="A370" s="22">
        <v>45189</v>
      </c>
      <c r="B370">
        <v>1.034716805198288E-3</v>
      </c>
    </row>
    <row r="371" spans="1:2">
      <c r="A371" s="22">
        <v>45190</v>
      </c>
      <c r="B371">
        <v>5.491184732229204E-4</v>
      </c>
    </row>
    <row r="372" spans="1:2">
      <c r="A372" s="22">
        <v>45191</v>
      </c>
      <c r="B372">
        <v>-8.0087148015872689E-4</v>
      </c>
    </row>
    <row r="373" spans="1:2">
      <c r="A373" s="22">
        <v>45194</v>
      </c>
      <c r="B373">
        <v>1.405421346837743E-3</v>
      </c>
    </row>
    <row r="374" spans="1:2">
      <c r="A374" s="22">
        <v>45195</v>
      </c>
      <c r="B374">
        <v>-1.9229231087480869E-4</v>
      </c>
    </row>
    <row r="375" spans="1:2">
      <c r="A375" s="22">
        <v>45196</v>
      </c>
      <c r="B375">
        <v>2.4353568530832703E-4</v>
      </c>
    </row>
    <row r="376" spans="1:2">
      <c r="A376" s="22">
        <v>45197</v>
      </c>
      <c r="B376">
        <v>-3.82187686177482E-4</v>
      </c>
    </row>
    <row r="377" spans="1:2">
      <c r="A377" s="22">
        <v>45198</v>
      </c>
      <c r="B377">
        <v>1.2703864849417101E-4</v>
      </c>
    </row>
    <row r="378" spans="1:2">
      <c r="A378" s="22">
        <v>45201</v>
      </c>
      <c r="B378">
        <v>1.4637421085295088E-4</v>
      </c>
    </row>
    <row r="379" spans="1:2">
      <c r="A379" s="22">
        <v>45202</v>
      </c>
      <c r="B379">
        <v>-1.9430424454432993E-3</v>
      </c>
    </row>
    <row r="380" spans="1:2">
      <c r="A380" s="22">
        <v>45203</v>
      </c>
      <c r="B380">
        <v>-1.4244055974068637E-3</v>
      </c>
    </row>
    <row r="381" spans="1:2">
      <c r="A381" s="22">
        <v>45204</v>
      </c>
      <c r="B381">
        <v>-1.300776739891929E-3</v>
      </c>
    </row>
    <row r="382" spans="1:2">
      <c r="A382" s="22">
        <v>45205</v>
      </c>
      <c r="B382">
        <v>-1.5104193523894915E-3</v>
      </c>
    </row>
    <row r="383" spans="1:2">
      <c r="A383" s="22">
        <v>45208</v>
      </c>
      <c r="B383">
        <v>-5.0888414407360694E-3</v>
      </c>
    </row>
    <row r="384" spans="1:2">
      <c r="A384" s="22">
        <v>45209</v>
      </c>
      <c r="B384">
        <v>-1.5743284355619336E-3</v>
      </c>
    </row>
    <row r="385" spans="1:2">
      <c r="A385" s="22">
        <v>45210</v>
      </c>
      <c r="B385">
        <v>-2.1230646296022115E-3</v>
      </c>
    </row>
    <row r="386" spans="1:2">
      <c r="A386" s="22">
        <v>45211</v>
      </c>
      <c r="B386">
        <v>-1.390206021079532E-3</v>
      </c>
    </row>
    <row r="387" spans="1:2">
      <c r="A387" s="22">
        <v>45212</v>
      </c>
      <c r="B387">
        <v>-2.3194240672073096E-3</v>
      </c>
    </row>
    <row r="388" spans="1:2">
      <c r="A388" s="22">
        <v>45215</v>
      </c>
      <c r="B388">
        <v>-1.9745680766242169E-3</v>
      </c>
    </row>
    <row r="389" spans="1:2">
      <c r="A389" s="22">
        <v>45216</v>
      </c>
      <c r="B389">
        <v>-4.5271371735702282E-3</v>
      </c>
    </row>
    <row r="390" spans="1:2">
      <c r="A390" s="22">
        <v>45217</v>
      </c>
      <c r="B390">
        <v>-2.3033872028606073E-3</v>
      </c>
    </row>
    <row r="391" spans="1:2">
      <c r="A391" s="22">
        <v>45218</v>
      </c>
      <c r="B391">
        <v>-5.7185813453891621E-3</v>
      </c>
    </row>
    <row r="392" spans="1:2">
      <c r="A392" s="22">
        <v>45219</v>
      </c>
      <c r="B392">
        <v>-3.3594428407236476E-3</v>
      </c>
    </row>
    <row r="393" spans="1:2">
      <c r="A393" s="22">
        <v>45222</v>
      </c>
      <c r="B393">
        <v>6.4157264091857513E-4</v>
      </c>
    </row>
    <row r="394" spans="1:2">
      <c r="A394" s="22">
        <v>45223</v>
      </c>
      <c r="B394">
        <v>-1.871600017939179E-3</v>
      </c>
    </row>
    <row r="395" spans="1:2">
      <c r="A395" s="22">
        <v>45224</v>
      </c>
      <c r="B395">
        <v>-1.8005344740282814E-3</v>
      </c>
    </row>
    <row r="396" spans="1:2">
      <c r="A396" s="22">
        <v>45225</v>
      </c>
      <c r="B396">
        <v>-3.0247849614933875E-3</v>
      </c>
    </row>
    <row r="397" spans="1:2">
      <c r="A397" s="22">
        <v>45226</v>
      </c>
      <c r="B397">
        <v>-4.779529463297072E-3</v>
      </c>
    </row>
    <row r="398" spans="1:2">
      <c r="A398" s="22">
        <v>45229</v>
      </c>
      <c r="B398">
        <v>-3.8961536098823801E-3</v>
      </c>
    </row>
    <row r="399" spans="1:2">
      <c r="A399" s="22">
        <v>45230</v>
      </c>
      <c r="B399">
        <v>-4.1401435172978562E-3</v>
      </c>
    </row>
    <row r="400" spans="1:2">
      <c r="A400" s="22">
        <v>45231</v>
      </c>
      <c r="B400">
        <v>-4.9939653256947381E-3</v>
      </c>
    </row>
    <row r="401" spans="1:2">
      <c r="A401" s="22">
        <v>45232</v>
      </c>
      <c r="B401">
        <v>-4.6767935380115366E-3</v>
      </c>
    </row>
    <row r="402" spans="1:2">
      <c r="A402" s="22">
        <v>45233</v>
      </c>
      <c r="B402">
        <v>-4.1240784265488273E-3</v>
      </c>
    </row>
    <row r="403" spans="1:2">
      <c r="A403" s="22">
        <v>45236</v>
      </c>
      <c r="B403">
        <v>-5.201293508569349E-3</v>
      </c>
    </row>
    <row r="404" spans="1:2">
      <c r="A404" s="22">
        <v>45237</v>
      </c>
      <c r="B404">
        <v>-2.2505637989806981E-3</v>
      </c>
    </row>
    <row r="405" spans="1:2">
      <c r="A405" s="22">
        <v>45238</v>
      </c>
      <c r="B405">
        <v>-4.6754855652535454E-3</v>
      </c>
    </row>
    <row r="406" spans="1:2">
      <c r="A406" s="22">
        <v>45239</v>
      </c>
      <c r="B406">
        <v>-5.1685002796033608E-3</v>
      </c>
    </row>
    <row r="407" spans="1:2">
      <c r="A407" s="22">
        <v>45240</v>
      </c>
      <c r="B407">
        <v>-8.3982217389536595E-3</v>
      </c>
    </row>
    <row r="408" spans="1:2">
      <c r="A408" s="22">
        <v>45243</v>
      </c>
      <c r="B408">
        <v>-1.0379037780438249E-2</v>
      </c>
    </row>
    <row r="409" spans="1:2">
      <c r="A409" s="22">
        <v>45244</v>
      </c>
      <c r="B409">
        <v>8.6330203173368147E-4</v>
      </c>
    </row>
    <row r="410" spans="1:2">
      <c r="A410" s="22">
        <v>45245</v>
      </c>
      <c r="B410">
        <v>-5.0852857700083298E-3</v>
      </c>
    </row>
    <row r="411" spans="1:2">
      <c r="A411" s="22">
        <v>45246</v>
      </c>
      <c r="B411">
        <v>-6.0100677426735416E-3</v>
      </c>
    </row>
    <row r="412" spans="1:2">
      <c r="A412" s="22">
        <v>45247</v>
      </c>
      <c r="B412">
        <v>-4.5413067353942127E-3</v>
      </c>
    </row>
    <row r="413" spans="1:2">
      <c r="A413" s="22">
        <v>45250</v>
      </c>
      <c r="B413">
        <v>-7.3010424981588828E-3</v>
      </c>
    </row>
    <row r="414" spans="1:2">
      <c r="A414" s="22">
        <v>45251</v>
      </c>
      <c r="B414">
        <v>-1.0550511429203824E-2</v>
      </c>
    </row>
    <row r="415" spans="1:2">
      <c r="A415" s="22">
        <v>45252</v>
      </c>
      <c r="B415">
        <v>-7.193972172118035E-3</v>
      </c>
    </row>
    <row r="416" spans="1:2">
      <c r="A416" s="22">
        <v>45254</v>
      </c>
      <c r="B416">
        <v>-6.3155927693263614E-3</v>
      </c>
    </row>
    <row r="417" spans="1:2">
      <c r="A417" s="22">
        <v>45257</v>
      </c>
      <c r="B417">
        <v>-9.585441033283626E-3</v>
      </c>
    </row>
    <row r="418" spans="1:2">
      <c r="A418" s="22">
        <v>45258</v>
      </c>
      <c r="B418">
        <v>-4.9258435324673888E-3</v>
      </c>
    </row>
    <row r="419" spans="1:2">
      <c r="A419" s="22">
        <v>45259</v>
      </c>
      <c r="B419">
        <v>-7.6562629715848374E-3</v>
      </c>
    </row>
    <row r="420" spans="1:2">
      <c r="A420" s="22">
        <v>45260</v>
      </c>
      <c r="B420">
        <v>1.1863273593930135E-2</v>
      </c>
    </row>
    <row r="421" spans="1:2">
      <c r="A421" s="22">
        <v>45261</v>
      </c>
      <c r="B421">
        <v>1.1395965497400073E-2</v>
      </c>
    </row>
    <row r="422" spans="1:2">
      <c r="A422" s="22">
        <v>45264</v>
      </c>
      <c r="B422">
        <v>1.2253778485126876E-2</v>
      </c>
    </row>
    <row r="423" spans="1:2">
      <c r="A423" s="22">
        <v>45265</v>
      </c>
      <c r="B423">
        <v>9.2405355256506283E-3</v>
      </c>
    </row>
    <row r="424" spans="1:2">
      <c r="A424" s="22">
        <v>45266</v>
      </c>
      <c r="B424">
        <v>9.9976546564821689E-3</v>
      </c>
    </row>
    <row r="425" spans="1:2">
      <c r="A425" s="22">
        <v>45267</v>
      </c>
      <c r="B425">
        <v>8.8468804840071691E-3</v>
      </c>
    </row>
    <row r="426" spans="1:2">
      <c r="A426" s="22">
        <v>45268</v>
      </c>
      <c r="B426">
        <v>1.3739797756425753E-2</v>
      </c>
    </row>
    <row r="427" spans="1:2">
      <c r="A427" s="22">
        <v>45271</v>
      </c>
      <c r="B427">
        <v>6.0669924146889986E-3</v>
      </c>
    </row>
    <row r="428" spans="1:2">
      <c r="A428" s="22">
        <v>45272</v>
      </c>
      <c r="B428">
        <v>9.1369411235928677E-3</v>
      </c>
    </row>
    <row r="429" spans="1:2">
      <c r="A429" s="22">
        <v>45273</v>
      </c>
      <c r="B429">
        <v>1.0132633481133579E-2</v>
      </c>
    </row>
    <row r="430" spans="1:2">
      <c r="A430" s="22">
        <v>45274</v>
      </c>
      <c r="B430">
        <v>4.7683258093786929E-3</v>
      </c>
    </row>
    <row r="431" spans="1:2">
      <c r="A431" s="22">
        <v>45275</v>
      </c>
      <c r="B431">
        <v>1.1623861810846181E-2</v>
      </c>
    </row>
    <row r="432" spans="1:2">
      <c r="A432" s="22">
        <v>45278</v>
      </c>
      <c r="B432">
        <v>5.3314213439428215E-3</v>
      </c>
    </row>
    <row r="433" spans="1:2">
      <c r="A433" s="22">
        <v>45279</v>
      </c>
      <c r="B433">
        <v>7.0313537298332118E-3</v>
      </c>
    </row>
    <row r="434" spans="1:2">
      <c r="A434" s="22">
        <v>45280</v>
      </c>
      <c r="B434">
        <v>7.0713997930129668E-3</v>
      </c>
    </row>
    <row r="435" spans="1:2">
      <c r="A435" s="22">
        <v>45281</v>
      </c>
      <c r="B435">
        <v>5.6992330064296048E-3</v>
      </c>
    </row>
    <row r="436" spans="1:2">
      <c r="A436" s="22">
        <v>45282</v>
      </c>
      <c r="B436">
        <v>5.6917261942450725E-3</v>
      </c>
    </row>
    <row r="437" spans="1:2">
      <c r="A437" s="22">
        <v>45286</v>
      </c>
      <c r="B437">
        <v>6.4526222340377526E-3</v>
      </c>
    </row>
    <row r="438" spans="1:2">
      <c r="A438" s="22">
        <v>45287</v>
      </c>
      <c r="B438">
        <v>5.151002248248826E-3</v>
      </c>
    </row>
    <row r="439" spans="1:2">
      <c r="A439" s="22">
        <v>45288</v>
      </c>
      <c r="B439">
        <v>6.5034845335927294E-3</v>
      </c>
    </row>
    <row r="440" spans="1:2">
      <c r="A440" s="22">
        <v>45289</v>
      </c>
      <c r="B440">
        <v>3.7144882390134359E-3</v>
      </c>
    </row>
    <row r="441" spans="1:2">
      <c r="A441" s="22">
        <v>45293</v>
      </c>
      <c r="B441">
        <v>6.7219745821902599E-3</v>
      </c>
    </row>
    <row r="442" spans="1:2">
      <c r="A442" s="22">
        <v>45294</v>
      </c>
      <c r="B442">
        <v>2.1008044196380027E-4</v>
      </c>
    </row>
    <row r="443" spans="1:2">
      <c r="A443" s="22">
        <v>45295</v>
      </c>
      <c r="B443">
        <v>6.5400169071641034E-3</v>
      </c>
    </row>
    <row r="444" spans="1:2">
      <c r="A444" s="22">
        <v>45296</v>
      </c>
      <c r="B444">
        <v>5.0074521748064704E-3</v>
      </c>
    </row>
    <row r="445" spans="1:2">
      <c r="A445" s="22">
        <v>45299</v>
      </c>
      <c r="B445">
        <v>7.1752286851094471E-3</v>
      </c>
    </row>
    <row r="446" spans="1:2">
      <c r="A446" s="22">
        <v>45300</v>
      </c>
      <c r="B446">
        <v>5.5155985794286266E-3</v>
      </c>
    </row>
    <row r="447" spans="1:2">
      <c r="A447" s="22">
        <v>45301</v>
      </c>
      <c r="B447">
        <v>2.6836086183286145E-3</v>
      </c>
    </row>
    <row r="448" spans="1:2">
      <c r="A448" s="22">
        <v>45302</v>
      </c>
      <c r="B448">
        <v>1.8209986942361311E-3</v>
      </c>
    </row>
    <row r="449" spans="1:2">
      <c r="A449" s="22">
        <v>45303</v>
      </c>
      <c r="B449">
        <v>8.5475490083981587E-3</v>
      </c>
    </row>
    <row r="450" spans="1:2">
      <c r="A450" s="22">
        <v>45307</v>
      </c>
      <c r="B450">
        <v>2.9857849114667268E-3</v>
      </c>
    </row>
    <row r="451" spans="1:2">
      <c r="A451" s="22">
        <v>45308</v>
      </c>
      <c r="B451">
        <v>4.3906110618869842E-3</v>
      </c>
    </row>
    <row r="452" spans="1:2">
      <c r="A452" s="22">
        <v>45309</v>
      </c>
      <c r="B452">
        <v>3.8122539336675754E-3</v>
      </c>
    </row>
    <row r="453" spans="1:2">
      <c r="A453" s="22">
        <v>45310</v>
      </c>
      <c r="B453">
        <v>3.24261858914765E-3</v>
      </c>
    </row>
    <row r="454" spans="1:2">
      <c r="A454" s="22">
        <v>45313</v>
      </c>
      <c r="B454">
        <v>3.2942240593096805E-3</v>
      </c>
    </row>
    <row r="455" spans="1:2">
      <c r="A455" s="22">
        <v>45314</v>
      </c>
      <c r="B455">
        <v>6.3476643395565802E-3</v>
      </c>
    </row>
    <row r="456" spans="1:2">
      <c r="A456" s="22">
        <v>45315</v>
      </c>
      <c r="B456">
        <v>9.9473246371584167E-3</v>
      </c>
    </row>
    <row r="457" spans="1:2">
      <c r="A457" s="22">
        <v>45316</v>
      </c>
      <c r="B457">
        <v>-1.8208256542340262E-4</v>
      </c>
    </row>
    <row r="458" spans="1:2">
      <c r="A458" s="22">
        <v>45317</v>
      </c>
      <c r="B458">
        <v>8.0519997548846867E-3</v>
      </c>
    </row>
    <row r="459" spans="1:2">
      <c r="A459" s="22">
        <v>45320</v>
      </c>
      <c r="B459">
        <v>5.12610150091386E-3</v>
      </c>
    </row>
    <row r="460" spans="1:2">
      <c r="A460" s="22">
        <v>45321</v>
      </c>
      <c r="B460">
        <v>3.996966197848284E-3</v>
      </c>
    </row>
    <row r="461" spans="1:2">
      <c r="A461" s="22">
        <v>45322</v>
      </c>
      <c r="B461">
        <v>2.8269303010872715E-3</v>
      </c>
    </row>
    <row r="462" spans="1:2">
      <c r="A462" s="22">
        <v>45323</v>
      </c>
      <c r="B462">
        <v>2.4203391608959013E-3</v>
      </c>
    </row>
    <row r="463" spans="1:2">
      <c r="A463" s="22">
        <v>45324</v>
      </c>
      <c r="B463">
        <v>2.4488958045603137E-3</v>
      </c>
    </row>
    <row r="464" spans="1:2">
      <c r="A464" s="22">
        <v>45327</v>
      </c>
      <c r="B464">
        <v>3.1548185221421665E-3</v>
      </c>
    </row>
    <row r="465" spans="1:2">
      <c r="A465" s="22">
        <v>45328</v>
      </c>
      <c r="B465">
        <v>2.7661844069342134E-3</v>
      </c>
    </row>
    <row r="466" spans="1:2">
      <c r="A466" s="22">
        <v>45329</v>
      </c>
      <c r="B466">
        <v>3.764272507746691E-3</v>
      </c>
    </row>
    <row r="467" spans="1:2">
      <c r="A467" s="22">
        <v>45330</v>
      </c>
      <c r="B467">
        <v>3.8525723365312459E-3</v>
      </c>
    </row>
    <row r="468" spans="1:2">
      <c r="A468" s="22">
        <v>45331</v>
      </c>
      <c r="B468">
        <v>4.3059972321879414E-3</v>
      </c>
    </row>
    <row r="469" spans="1:2">
      <c r="A469" s="22">
        <v>45334</v>
      </c>
      <c r="B469">
        <v>5.1490027555389783E-3</v>
      </c>
    </row>
    <row r="470" spans="1:2">
      <c r="A470" s="22">
        <v>45335</v>
      </c>
      <c r="B470">
        <v>-1.7132475384982193E-3</v>
      </c>
    </row>
    <row r="471" spans="1:2">
      <c r="A471" s="22">
        <v>45336</v>
      </c>
      <c r="B471">
        <v>2.1575229775221416E-3</v>
      </c>
    </row>
    <row r="472" spans="1:2">
      <c r="A472" s="22">
        <v>45337</v>
      </c>
      <c r="B472">
        <v>2.9022989178284497E-3</v>
      </c>
    </row>
    <row r="473" spans="1:2">
      <c r="A473" s="22">
        <v>45338</v>
      </c>
      <c r="B473">
        <v>2.0177940080352563E-3</v>
      </c>
    </row>
    <row r="474" spans="1:2">
      <c r="A474" s="22">
        <v>45342</v>
      </c>
      <c r="B474">
        <v>2.9993710018760833E-3</v>
      </c>
    </row>
    <row r="475" spans="1:2">
      <c r="A475" s="22">
        <v>45343</v>
      </c>
      <c r="B475">
        <v>1.4273949132335151E-3</v>
      </c>
    </row>
    <row r="476" spans="1:2">
      <c r="A476" s="22">
        <v>45344</v>
      </c>
      <c r="B476">
        <v>3.7300591144748818E-3</v>
      </c>
    </row>
    <row r="477" spans="1:2">
      <c r="A477" s="22">
        <v>45345</v>
      </c>
      <c r="B477">
        <v>3.1312658609154997E-3</v>
      </c>
    </row>
    <row r="478" spans="1:2">
      <c r="A478" s="22">
        <v>45348</v>
      </c>
      <c r="B478">
        <v>3.773125170981162E-3</v>
      </c>
    </row>
    <row r="479" spans="1:2">
      <c r="A479" s="22">
        <v>45349</v>
      </c>
      <c r="B479">
        <v>-1.4159661003504409E-3</v>
      </c>
    </row>
    <row r="480" spans="1:2">
      <c r="A480" s="22">
        <v>45350</v>
      </c>
      <c r="B480">
        <v>-4.729297109465902E-3</v>
      </c>
    </row>
    <row r="481" spans="1:2">
      <c r="A481" s="22">
        <v>45351</v>
      </c>
      <c r="B481">
        <v>-4.9170904739193055E-3</v>
      </c>
    </row>
    <row r="482" spans="1:2">
      <c r="A482" s="22">
        <v>45352</v>
      </c>
      <c r="B482">
        <v>-4.6997274156834745E-3</v>
      </c>
    </row>
    <row r="483" spans="1:2">
      <c r="A483" s="22">
        <v>45355</v>
      </c>
      <c r="B483">
        <v>-6.0281281129223041E-3</v>
      </c>
    </row>
    <row r="484" spans="1:2">
      <c r="A484" s="22">
        <v>45356</v>
      </c>
      <c r="B484">
        <v>-1.1839285554049006E-2</v>
      </c>
    </row>
    <row r="485" spans="1:2">
      <c r="A485" s="22">
        <v>45357</v>
      </c>
      <c r="B485">
        <v>-3.640237208757835E-3</v>
      </c>
    </row>
    <row r="486" spans="1:2">
      <c r="A486" s="22">
        <v>45358</v>
      </c>
      <c r="B486">
        <v>-8.0548604998442741E-3</v>
      </c>
    </row>
    <row r="487" spans="1:2">
      <c r="A487" s="22">
        <v>45359</v>
      </c>
      <c r="B487">
        <v>-7.4358696687689685E-3</v>
      </c>
    </row>
    <row r="488" spans="1:2">
      <c r="A488" s="22">
        <v>45362</v>
      </c>
      <c r="B488">
        <v>-1.171549183772802E-2</v>
      </c>
    </row>
    <row r="489" spans="1:2">
      <c r="A489" s="22">
        <v>45363</v>
      </c>
      <c r="B489">
        <v>-1.2233224497967932E-2</v>
      </c>
    </row>
    <row r="490" spans="1:2">
      <c r="A490" s="22">
        <v>45364</v>
      </c>
      <c r="B490">
        <v>-8.1740353276107403E-3</v>
      </c>
    </row>
    <row r="491" spans="1:2">
      <c r="A491" s="22">
        <v>45365</v>
      </c>
      <c r="B491">
        <v>-1.1848506886748988E-2</v>
      </c>
    </row>
    <row r="492" spans="1:2">
      <c r="A492" s="22">
        <v>45366</v>
      </c>
      <c r="B492">
        <v>-1.6959727413586423E-2</v>
      </c>
    </row>
    <row r="493" spans="1:2">
      <c r="A493" s="22">
        <v>45369</v>
      </c>
      <c r="B493">
        <v>-5.9317481049113718E-3</v>
      </c>
    </row>
    <row r="494" spans="1:2">
      <c r="A494" s="22">
        <v>45370</v>
      </c>
      <c r="B494">
        <v>-7.4042679747683415E-3</v>
      </c>
    </row>
    <row r="495" spans="1:2">
      <c r="A495" s="22">
        <v>45371</v>
      </c>
      <c r="B495">
        <v>-1.102245035884919E-2</v>
      </c>
    </row>
    <row r="496" spans="1:2">
      <c r="A496" s="22">
        <v>45372</v>
      </c>
      <c r="B496">
        <v>-3.8127100848789341E-3</v>
      </c>
    </row>
    <row r="497" spans="1:2">
      <c r="A497" s="22">
        <v>45373</v>
      </c>
      <c r="B497">
        <v>-4.6630911198872749E-3</v>
      </c>
    </row>
    <row r="498" spans="1:2">
      <c r="A498" s="22">
        <v>45376</v>
      </c>
      <c r="B498">
        <v>-6.0432443292032234E-3</v>
      </c>
    </row>
    <row r="499" spans="1:2">
      <c r="A499" s="22">
        <v>45377</v>
      </c>
      <c r="B499">
        <v>-6.3016056038418533E-3</v>
      </c>
    </row>
    <row r="500" spans="1:2">
      <c r="A500" s="22">
        <v>45378</v>
      </c>
      <c r="B500">
        <v>-4.2575308615394603E-3</v>
      </c>
    </row>
    <row r="501" spans="1:2">
      <c r="A501" s="22">
        <v>45379</v>
      </c>
      <c r="B501">
        <v>-4.0825631412229058E-3</v>
      </c>
    </row>
    <row r="502" spans="1:2">
      <c r="A502" s="22">
        <v>45383</v>
      </c>
      <c r="B502">
        <v>-5.1564266253106839E-3</v>
      </c>
    </row>
    <row r="503" spans="1:2">
      <c r="A503" s="22">
        <v>45384</v>
      </c>
      <c r="B503">
        <v>-3.5528382532024061E-4</v>
      </c>
    </row>
    <row r="504" spans="1:2">
      <c r="A504" s="22">
        <v>45385</v>
      </c>
      <c r="B504">
        <v>-4.17414435495711E-3</v>
      </c>
    </row>
    <row r="505" spans="1:2">
      <c r="A505" s="22">
        <v>45386</v>
      </c>
      <c r="B505">
        <v>-6.9253299440397154E-3</v>
      </c>
    </row>
    <row r="506" spans="1:2">
      <c r="A506" s="22">
        <v>45387</v>
      </c>
      <c r="B506">
        <v>-4.0138788928768543E-3</v>
      </c>
    </row>
    <row r="507" spans="1:2">
      <c r="A507" s="22">
        <v>45390</v>
      </c>
      <c r="B507">
        <v>-7.318523048952863E-3</v>
      </c>
    </row>
    <row r="508" spans="1:2">
      <c r="A508" s="22">
        <v>45391</v>
      </c>
      <c r="B508">
        <v>-3.7345568285936936E-3</v>
      </c>
    </row>
    <row r="509" spans="1:2">
      <c r="A509" s="22">
        <v>45392</v>
      </c>
      <c r="B509">
        <v>-6.4407102079206968E-3</v>
      </c>
    </row>
    <row r="510" spans="1:2">
      <c r="A510" s="22">
        <v>45393</v>
      </c>
      <c r="B510">
        <v>-7.980715030133978E-3</v>
      </c>
    </row>
    <row r="511" spans="1:2">
      <c r="A511" s="22">
        <v>45394</v>
      </c>
      <c r="B511">
        <v>-1.5909374374784013E-3</v>
      </c>
    </row>
    <row r="512" spans="1:2">
      <c r="A512" s="22">
        <v>45397</v>
      </c>
      <c r="B512">
        <v>-4.0581469341903764E-3</v>
      </c>
    </row>
    <row r="513" spans="1:2">
      <c r="A513" s="22">
        <v>45398</v>
      </c>
      <c r="B513">
        <v>-6.5492670434109668E-3</v>
      </c>
    </row>
    <row r="514" spans="1:2">
      <c r="A514" s="22">
        <v>45399</v>
      </c>
      <c r="B514">
        <v>-3.1161242664686783E-3</v>
      </c>
    </row>
    <row r="515" spans="1:2">
      <c r="A515" s="22">
        <v>45400</v>
      </c>
      <c r="B515">
        <v>-5.9642799390802193E-3</v>
      </c>
    </row>
    <row r="516" spans="1:2">
      <c r="A516" s="22">
        <v>45401</v>
      </c>
      <c r="B516">
        <v>-6.5836141491241174E-3</v>
      </c>
    </row>
    <row r="517" spans="1:2">
      <c r="A517" s="22">
        <v>45404</v>
      </c>
      <c r="B517">
        <v>-5.8489235793606209E-3</v>
      </c>
    </row>
    <row r="518" spans="1:2">
      <c r="A518" s="22">
        <v>45405</v>
      </c>
      <c r="B518">
        <v>0</v>
      </c>
    </row>
    <row r="519" spans="1:2">
      <c r="A519" s="22">
        <v>45406</v>
      </c>
      <c r="B519">
        <v>0</v>
      </c>
    </row>
    <row r="520" spans="1:2">
      <c r="A520" s="22">
        <v>45407</v>
      </c>
      <c r="B520">
        <v>0</v>
      </c>
    </row>
    <row r="521" spans="1:2">
      <c r="A521" s="22">
        <v>45408</v>
      </c>
      <c r="B521">
        <v>0</v>
      </c>
    </row>
    <row r="522" spans="1:2">
      <c r="A522" s="22">
        <v>45411</v>
      </c>
      <c r="B522">
        <v>-4.1172448652425642E-3</v>
      </c>
    </row>
    <row r="523" spans="1:2">
      <c r="A523" s="22">
        <v>45412</v>
      </c>
      <c r="B523">
        <v>-2.2745438911999649E-3</v>
      </c>
    </row>
    <row r="524" spans="1:2">
      <c r="A524" s="22">
        <v>45413</v>
      </c>
      <c r="B524">
        <v>-2.2834951843291318E-3</v>
      </c>
    </row>
    <row r="525" spans="1:2">
      <c r="A525" s="22">
        <v>45414</v>
      </c>
      <c r="B525">
        <v>0</v>
      </c>
    </row>
    <row r="526" spans="1:2">
      <c r="A526" s="22">
        <v>45415</v>
      </c>
      <c r="B526">
        <v>0</v>
      </c>
    </row>
    <row r="527" spans="1:2">
      <c r="A527" s="22">
        <v>45418</v>
      </c>
      <c r="B527">
        <v>0</v>
      </c>
    </row>
    <row r="528" spans="1:2">
      <c r="A528" s="22">
        <v>45419</v>
      </c>
      <c r="B528">
        <v>0</v>
      </c>
    </row>
    <row r="529" spans="1:2">
      <c r="A529" s="22">
        <v>45420</v>
      </c>
      <c r="B529">
        <v>0</v>
      </c>
    </row>
    <row r="530" spans="1:2">
      <c r="A530" s="22">
        <v>45421</v>
      </c>
      <c r="B530">
        <v>0</v>
      </c>
    </row>
    <row r="531" spans="1:2">
      <c r="A531" s="22">
        <v>45422</v>
      </c>
      <c r="B531">
        <v>0</v>
      </c>
    </row>
    <row r="532" spans="1:2">
      <c r="A532" s="22">
        <v>45425</v>
      </c>
      <c r="B532">
        <v>0</v>
      </c>
    </row>
    <row r="533" spans="1:2">
      <c r="A533" s="22">
        <v>45426</v>
      </c>
      <c r="B533">
        <v>0</v>
      </c>
    </row>
    <row r="534" spans="1:2">
      <c r="A534" s="22">
        <v>45427</v>
      </c>
      <c r="B534">
        <v>0</v>
      </c>
    </row>
    <row r="535" spans="1:2">
      <c r="A535" s="22">
        <v>45428</v>
      </c>
      <c r="B535">
        <v>0</v>
      </c>
    </row>
    <row r="536" spans="1:2">
      <c r="A536" s="22">
        <v>45429</v>
      </c>
      <c r="B536">
        <v>0</v>
      </c>
    </row>
    <row r="537" spans="1:2">
      <c r="A537" s="22">
        <v>45432</v>
      </c>
      <c r="B537">
        <v>-5.213053457642558E-3</v>
      </c>
    </row>
    <row r="538" spans="1:2">
      <c r="A538" s="22">
        <v>45433</v>
      </c>
      <c r="B538">
        <v>0</v>
      </c>
    </row>
    <row r="539" spans="1:2">
      <c r="A539" s="22">
        <v>45434</v>
      </c>
      <c r="B539">
        <v>0</v>
      </c>
    </row>
    <row r="540" spans="1:2">
      <c r="A540" s="22">
        <v>45435</v>
      </c>
      <c r="B540">
        <v>0</v>
      </c>
    </row>
    <row r="541" spans="1:2">
      <c r="A541" s="22">
        <v>45440</v>
      </c>
      <c r="B541">
        <v>0</v>
      </c>
    </row>
    <row r="542" spans="1:2">
      <c r="A542" s="22">
        <v>45441</v>
      </c>
      <c r="B542">
        <v>0</v>
      </c>
    </row>
    <row r="543" spans="1:2">
      <c r="A543" s="22">
        <v>45442</v>
      </c>
      <c r="B543">
        <v>0</v>
      </c>
    </row>
    <row r="544" spans="1:2">
      <c r="A544" s="22">
        <v>45443</v>
      </c>
      <c r="B544">
        <v>0</v>
      </c>
    </row>
    <row r="545" spans="1:2">
      <c r="A545" s="22">
        <v>45446</v>
      </c>
      <c r="B545">
        <v>0</v>
      </c>
    </row>
    <row r="546" spans="1:2">
      <c r="A546" s="22">
        <v>45447</v>
      </c>
      <c r="B546">
        <v>0</v>
      </c>
    </row>
    <row r="547" spans="1:2">
      <c r="A547" s="22">
        <v>45448</v>
      </c>
      <c r="B547">
        <v>0</v>
      </c>
    </row>
    <row r="548" spans="1:2">
      <c r="A548" s="22">
        <v>45449</v>
      </c>
      <c r="B548">
        <v>-5.511801260807081E-3</v>
      </c>
    </row>
    <row r="549" spans="1:2">
      <c r="A549" s="22">
        <v>45450</v>
      </c>
      <c r="B549">
        <v>0</v>
      </c>
    </row>
    <row r="550" spans="1:2">
      <c r="A550" s="22">
        <v>45453</v>
      </c>
      <c r="B550">
        <v>0</v>
      </c>
    </row>
    <row r="551" spans="1:2">
      <c r="A551" s="22">
        <v>45454</v>
      </c>
      <c r="B551">
        <v>0</v>
      </c>
    </row>
    <row r="552" spans="1:2">
      <c r="A552" s="22">
        <v>45455</v>
      </c>
      <c r="B552">
        <v>0</v>
      </c>
    </row>
    <row r="553" spans="1:2">
      <c r="A553" s="22">
        <v>45456</v>
      </c>
      <c r="B553">
        <v>0</v>
      </c>
    </row>
    <row r="554" spans="1:2">
      <c r="A554" s="22">
        <v>45457</v>
      </c>
      <c r="B554">
        <v>0</v>
      </c>
    </row>
    <row r="555" spans="1:2">
      <c r="A555" s="22">
        <v>45460</v>
      </c>
      <c r="B555">
        <v>0</v>
      </c>
    </row>
    <row r="556" spans="1:2">
      <c r="A556" s="22">
        <v>45461</v>
      </c>
      <c r="B556">
        <v>0</v>
      </c>
    </row>
    <row r="557" spans="1:2">
      <c r="A557" s="22">
        <v>45463</v>
      </c>
      <c r="B557">
        <v>0</v>
      </c>
    </row>
    <row r="558" spans="1:2">
      <c r="A558" s="22">
        <v>45464</v>
      </c>
      <c r="B558">
        <v>0</v>
      </c>
    </row>
    <row r="559" spans="1:2">
      <c r="A559" s="22">
        <v>45467</v>
      </c>
      <c r="B559">
        <v>0</v>
      </c>
    </row>
    <row r="560" spans="1:2">
      <c r="A560" s="22">
        <v>45468</v>
      </c>
      <c r="B560">
        <v>0</v>
      </c>
    </row>
    <row r="561" spans="1:2">
      <c r="A561" s="22">
        <v>45469</v>
      </c>
      <c r="B561">
        <v>0</v>
      </c>
    </row>
    <row r="562" spans="1:2">
      <c r="A562" s="22">
        <v>45470</v>
      </c>
      <c r="B562">
        <v>0</v>
      </c>
    </row>
    <row r="563" spans="1:2">
      <c r="A563" s="22">
        <v>45471</v>
      </c>
      <c r="B563">
        <v>-7.8042129730271359E-4</v>
      </c>
    </row>
    <row r="564" spans="1:2">
      <c r="A564" s="22">
        <v>45474</v>
      </c>
      <c r="B564">
        <v>0</v>
      </c>
    </row>
    <row r="565" spans="1:2">
      <c r="A565" s="22">
        <v>45475</v>
      </c>
      <c r="B565">
        <v>0</v>
      </c>
    </row>
    <row r="566" spans="1:2">
      <c r="A566" s="22">
        <v>45476</v>
      </c>
      <c r="B566">
        <v>0</v>
      </c>
    </row>
    <row r="567" spans="1:2">
      <c r="A567" s="22">
        <v>45478</v>
      </c>
      <c r="B567">
        <v>0</v>
      </c>
    </row>
    <row r="568" spans="1:2">
      <c r="A568" s="22">
        <v>45481</v>
      </c>
      <c r="B568">
        <v>0</v>
      </c>
    </row>
    <row r="569" spans="1:2">
      <c r="A569" s="22">
        <v>45482</v>
      </c>
      <c r="B569">
        <v>0</v>
      </c>
    </row>
    <row r="570" spans="1:2">
      <c r="A570" s="22">
        <v>45483</v>
      </c>
      <c r="B570">
        <v>0</v>
      </c>
    </row>
    <row r="571" spans="1:2">
      <c r="A571" s="22">
        <v>45484</v>
      </c>
      <c r="B571">
        <v>0</v>
      </c>
    </row>
    <row r="572" spans="1:2">
      <c r="A572" s="22">
        <v>45485</v>
      </c>
      <c r="B572">
        <v>0</v>
      </c>
    </row>
    <row r="573" spans="1:2">
      <c r="A573" s="22">
        <v>45488</v>
      </c>
      <c r="B573">
        <v>0</v>
      </c>
    </row>
    <row r="574" spans="1:2">
      <c r="A574" s="22">
        <v>45489</v>
      </c>
      <c r="B574">
        <v>0</v>
      </c>
    </row>
    <row r="575" spans="1:2">
      <c r="A575" s="22">
        <v>45490</v>
      </c>
      <c r="B575">
        <v>0</v>
      </c>
    </row>
    <row r="576" spans="1:2">
      <c r="A576" s="22">
        <v>45491</v>
      </c>
      <c r="B576">
        <v>0</v>
      </c>
    </row>
    <row r="577" spans="1:2">
      <c r="A577" s="22">
        <v>45492</v>
      </c>
      <c r="B577">
        <v>0</v>
      </c>
    </row>
    <row r="578" spans="1:2">
      <c r="A578" s="22">
        <v>45495</v>
      </c>
      <c r="B578">
        <v>0</v>
      </c>
    </row>
    <row r="579" spans="1:2">
      <c r="A579" s="22">
        <v>45496</v>
      </c>
      <c r="B579">
        <v>0</v>
      </c>
    </row>
    <row r="580" spans="1:2">
      <c r="A580" s="22">
        <v>45497</v>
      </c>
      <c r="B580">
        <v>0</v>
      </c>
    </row>
    <row r="581" spans="1:2">
      <c r="A581" s="22">
        <v>45498</v>
      </c>
      <c r="B581">
        <v>0</v>
      </c>
    </row>
    <row r="582" spans="1:2">
      <c r="A582" s="22">
        <v>45499</v>
      </c>
      <c r="B582">
        <v>0</v>
      </c>
    </row>
    <row r="583" spans="1:2">
      <c r="A583" s="22">
        <v>45502</v>
      </c>
      <c r="B583">
        <v>0</v>
      </c>
    </row>
    <row r="584" spans="1:2">
      <c r="A584" s="22">
        <v>45503</v>
      </c>
      <c r="B584">
        <v>0</v>
      </c>
    </row>
    <row r="585" spans="1:2">
      <c r="A585" s="22">
        <v>45504</v>
      </c>
      <c r="B585">
        <v>0</v>
      </c>
    </row>
    <row r="586" spans="1:2">
      <c r="A586" s="22">
        <v>45505</v>
      </c>
      <c r="B586">
        <v>0</v>
      </c>
    </row>
    <row r="587" spans="1:2">
      <c r="A587" s="22">
        <v>45506</v>
      </c>
      <c r="B587">
        <v>0</v>
      </c>
    </row>
    <row r="588" spans="1:2">
      <c r="A588" s="22">
        <v>45509</v>
      </c>
      <c r="B588">
        <v>0</v>
      </c>
    </row>
    <row r="589" spans="1:2">
      <c r="A589" s="22">
        <v>45510</v>
      </c>
      <c r="B589">
        <v>-5.5012306993605931E-3</v>
      </c>
    </row>
    <row r="590" spans="1:2">
      <c r="A590" s="22">
        <v>45511</v>
      </c>
      <c r="B590">
        <v>0</v>
      </c>
    </row>
    <row r="591" spans="1:2">
      <c r="A591" s="22">
        <v>45512</v>
      </c>
      <c r="B591">
        <v>0</v>
      </c>
    </row>
    <row r="592" spans="1:2">
      <c r="A592" s="22">
        <v>45513</v>
      </c>
      <c r="B592">
        <v>0</v>
      </c>
    </row>
    <row r="593" spans="1:2">
      <c r="A593" s="22">
        <v>45516</v>
      </c>
      <c r="B593">
        <v>0</v>
      </c>
    </row>
    <row r="594" spans="1:2">
      <c r="A594" s="22">
        <v>45517</v>
      </c>
      <c r="B594">
        <v>0</v>
      </c>
    </row>
    <row r="595" spans="1:2">
      <c r="A595" s="22">
        <v>45518</v>
      </c>
      <c r="B595">
        <v>0</v>
      </c>
    </row>
    <row r="596" spans="1:2">
      <c r="A596" s="22">
        <v>45519</v>
      </c>
      <c r="B596">
        <v>0</v>
      </c>
    </row>
    <row r="597" spans="1:2">
      <c r="A597" s="22">
        <v>45520</v>
      </c>
      <c r="B597">
        <v>0</v>
      </c>
    </row>
    <row r="598" spans="1:2">
      <c r="A598" s="22">
        <v>45523</v>
      </c>
      <c r="B598">
        <v>0</v>
      </c>
    </row>
    <row r="599" spans="1:2">
      <c r="A599" s="22">
        <v>45524</v>
      </c>
      <c r="B599">
        <v>0</v>
      </c>
    </row>
    <row r="600" spans="1:2">
      <c r="A600" s="22">
        <v>45525</v>
      </c>
      <c r="B600">
        <v>0</v>
      </c>
    </row>
    <row r="601" spans="1:2">
      <c r="A601" s="22">
        <v>45526</v>
      </c>
      <c r="B601">
        <v>0</v>
      </c>
    </row>
    <row r="602" spans="1:2">
      <c r="A602" s="22">
        <v>45527</v>
      </c>
      <c r="B602">
        <v>0</v>
      </c>
    </row>
    <row r="603" spans="1:2">
      <c r="A603" s="22">
        <v>45530</v>
      </c>
      <c r="B603">
        <v>0</v>
      </c>
    </row>
    <row r="604" spans="1:2">
      <c r="A604" s="22">
        <v>45531</v>
      </c>
      <c r="B604">
        <v>0</v>
      </c>
    </row>
    <row r="605" spans="1:2">
      <c r="A605" s="22">
        <v>45532</v>
      </c>
      <c r="B605">
        <v>0</v>
      </c>
    </row>
    <row r="606" spans="1:2">
      <c r="A606" s="22">
        <v>45533</v>
      </c>
      <c r="B606">
        <v>0</v>
      </c>
    </row>
    <row r="607" spans="1:2">
      <c r="A607" s="22">
        <v>45534</v>
      </c>
      <c r="B607">
        <v>0</v>
      </c>
    </row>
    <row r="608" spans="1:2">
      <c r="A608" s="22">
        <v>45538</v>
      </c>
      <c r="B608">
        <v>0</v>
      </c>
    </row>
    <row r="609" spans="1:2">
      <c r="A609" s="22">
        <v>45539</v>
      </c>
      <c r="B609">
        <v>0</v>
      </c>
    </row>
    <row r="610" spans="1:2">
      <c r="A610" s="22">
        <v>45540</v>
      </c>
      <c r="B610">
        <v>0</v>
      </c>
    </row>
    <row r="611" spans="1:2">
      <c r="A611" s="22">
        <v>45541</v>
      </c>
      <c r="B611">
        <v>0</v>
      </c>
    </row>
    <row r="612" spans="1:2">
      <c r="A612" s="22">
        <v>45544</v>
      </c>
      <c r="B612">
        <v>0</v>
      </c>
    </row>
    <row r="613" spans="1:2">
      <c r="A613" s="22">
        <v>45545</v>
      </c>
      <c r="B613">
        <v>0</v>
      </c>
    </row>
    <row r="614" spans="1:2">
      <c r="A614" s="22">
        <v>45546</v>
      </c>
      <c r="B614">
        <v>0</v>
      </c>
    </row>
    <row r="615" spans="1:2">
      <c r="A615" s="22">
        <v>45547</v>
      </c>
      <c r="B615">
        <v>0</v>
      </c>
    </row>
    <row r="616" spans="1:2">
      <c r="A616" s="22">
        <v>45548</v>
      </c>
      <c r="B616">
        <v>-9.4265743470216545E-3</v>
      </c>
    </row>
    <row r="617" spans="1:2">
      <c r="A617" s="22">
        <v>45551</v>
      </c>
      <c r="B617">
        <v>0</v>
      </c>
    </row>
    <row r="618" spans="1:2">
      <c r="A618" s="22">
        <v>45552</v>
      </c>
      <c r="B618">
        <v>0</v>
      </c>
    </row>
    <row r="619" spans="1:2">
      <c r="A619" s="22">
        <v>45553</v>
      </c>
      <c r="B619">
        <v>0</v>
      </c>
    </row>
    <row r="620" spans="1:2">
      <c r="A620" s="22">
        <v>45554</v>
      </c>
      <c r="B620">
        <v>0</v>
      </c>
    </row>
    <row r="621" spans="1:2">
      <c r="A621" s="22">
        <v>45555</v>
      </c>
      <c r="B621">
        <v>0</v>
      </c>
    </row>
    <row r="622" spans="1:2">
      <c r="A622" s="22">
        <v>45558</v>
      </c>
      <c r="B622">
        <v>0</v>
      </c>
    </row>
    <row r="623" spans="1:2">
      <c r="A623" s="22">
        <v>45559</v>
      </c>
      <c r="B623">
        <v>-1.0504640492682737E-2</v>
      </c>
    </row>
    <row r="624" spans="1:2">
      <c r="A624" s="22">
        <v>45560</v>
      </c>
      <c r="B624">
        <v>0</v>
      </c>
    </row>
    <row r="625" spans="1:2">
      <c r="A625" s="22">
        <v>45561</v>
      </c>
      <c r="B625">
        <v>0</v>
      </c>
    </row>
    <row r="626" spans="1:2">
      <c r="A626" s="22">
        <v>45562</v>
      </c>
      <c r="B626">
        <v>0</v>
      </c>
    </row>
    <row r="627" spans="1:2">
      <c r="A627" s="22">
        <v>45565</v>
      </c>
      <c r="B627">
        <v>0</v>
      </c>
    </row>
    <row r="628" spans="1:2">
      <c r="A628" s="22">
        <v>45566</v>
      </c>
      <c r="B628">
        <v>0</v>
      </c>
    </row>
    <row r="629" spans="1:2">
      <c r="A629" s="22">
        <v>45567</v>
      </c>
      <c r="B629">
        <v>0</v>
      </c>
    </row>
    <row r="630" spans="1:2">
      <c r="A630" s="22">
        <v>45568</v>
      </c>
      <c r="B630">
        <v>0</v>
      </c>
    </row>
    <row r="631" spans="1:2">
      <c r="A631" s="22">
        <v>45569</v>
      </c>
      <c r="B631">
        <v>0</v>
      </c>
    </row>
    <row r="632" spans="1:2">
      <c r="A632" s="22">
        <v>45572</v>
      </c>
      <c r="B632">
        <v>0</v>
      </c>
    </row>
    <row r="633" spans="1:2">
      <c r="A633" s="22">
        <v>45573</v>
      </c>
      <c r="B633">
        <v>0</v>
      </c>
    </row>
    <row r="634" spans="1:2">
      <c r="A634" s="22">
        <v>45574</v>
      </c>
      <c r="B634">
        <v>0</v>
      </c>
    </row>
    <row r="635" spans="1:2">
      <c r="A635" s="22">
        <v>45575</v>
      </c>
      <c r="B635">
        <v>0</v>
      </c>
    </row>
    <row r="636" spans="1:2">
      <c r="A636" s="22">
        <v>45576</v>
      </c>
      <c r="B636">
        <v>0</v>
      </c>
    </row>
    <row r="637" spans="1:2">
      <c r="A637" s="22">
        <v>45579</v>
      </c>
      <c r="B637">
        <v>0</v>
      </c>
    </row>
    <row r="638" spans="1:2">
      <c r="A638" s="22">
        <v>45580</v>
      </c>
      <c r="B638">
        <v>0</v>
      </c>
    </row>
    <row r="639" spans="1:2">
      <c r="A639" s="22">
        <v>45581</v>
      </c>
      <c r="B639">
        <v>0</v>
      </c>
    </row>
    <row r="640" spans="1:2">
      <c r="A640" s="22">
        <v>45582</v>
      </c>
      <c r="B640">
        <v>0</v>
      </c>
    </row>
    <row r="641" spans="1:2">
      <c r="A641" s="22">
        <v>45583</v>
      </c>
      <c r="B641">
        <v>0</v>
      </c>
    </row>
    <row r="642" spans="1:2">
      <c r="A642" s="22">
        <v>45586</v>
      </c>
      <c r="B642">
        <v>0</v>
      </c>
    </row>
    <row r="643" spans="1:2">
      <c r="A643" s="22">
        <v>45587</v>
      </c>
      <c r="B643">
        <v>0</v>
      </c>
    </row>
    <row r="644" spans="1:2">
      <c r="A644" s="22">
        <v>45588</v>
      </c>
      <c r="B644">
        <v>0</v>
      </c>
    </row>
    <row r="645" spans="1:2">
      <c r="A645" s="22">
        <v>45589</v>
      </c>
      <c r="B645">
        <v>0</v>
      </c>
    </row>
    <row r="646" spans="1:2">
      <c r="A646" s="22">
        <v>45590</v>
      </c>
      <c r="B646">
        <v>0</v>
      </c>
    </row>
    <row r="647" spans="1:2">
      <c r="A647" s="22">
        <v>45593</v>
      </c>
      <c r="B647">
        <v>0</v>
      </c>
    </row>
    <row r="648" spans="1:2">
      <c r="A648" s="22">
        <v>45594</v>
      </c>
      <c r="B648">
        <v>0</v>
      </c>
    </row>
    <row r="649" spans="1:2">
      <c r="A649" s="22">
        <v>45595</v>
      </c>
      <c r="B649">
        <v>0</v>
      </c>
    </row>
    <row r="650" spans="1:2">
      <c r="A650" s="22">
        <v>45596</v>
      </c>
      <c r="B650">
        <v>0</v>
      </c>
    </row>
    <row r="651" spans="1:2">
      <c r="A651" s="22">
        <v>45597</v>
      </c>
      <c r="B651">
        <v>0</v>
      </c>
    </row>
    <row r="652" spans="1:2">
      <c r="A652" s="22">
        <v>45600</v>
      </c>
      <c r="B652">
        <v>0</v>
      </c>
    </row>
    <row r="653" spans="1:2">
      <c r="A653" s="22">
        <v>45601</v>
      </c>
      <c r="B653">
        <v>0</v>
      </c>
    </row>
    <row r="654" spans="1:2">
      <c r="A654" s="22">
        <v>45602</v>
      </c>
      <c r="B654">
        <v>0</v>
      </c>
    </row>
    <row r="655" spans="1:2">
      <c r="A655" s="22">
        <v>45603</v>
      </c>
      <c r="B655">
        <v>0</v>
      </c>
    </row>
    <row r="656" spans="1:2">
      <c r="A656" s="22">
        <v>45604</v>
      </c>
      <c r="B656">
        <v>0</v>
      </c>
    </row>
    <row r="657" spans="1:2">
      <c r="A657" s="22">
        <v>45607</v>
      </c>
      <c r="B657">
        <v>0</v>
      </c>
    </row>
    <row r="658" spans="1:2">
      <c r="A658" s="22">
        <v>45608</v>
      </c>
      <c r="B658">
        <v>0</v>
      </c>
    </row>
    <row r="659" spans="1:2">
      <c r="A659" s="22">
        <v>45609</v>
      </c>
      <c r="B659">
        <v>0</v>
      </c>
    </row>
    <row r="660" spans="1:2">
      <c r="A660" s="22">
        <v>45610</v>
      </c>
      <c r="B660">
        <v>0</v>
      </c>
    </row>
    <row r="661" spans="1:2">
      <c r="A661" s="22">
        <v>45611</v>
      </c>
      <c r="B661">
        <v>0</v>
      </c>
    </row>
    <row r="662" spans="1:2">
      <c r="A662" s="22">
        <v>45614</v>
      </c>
      <c r="B662">
        <v>0</v>
      </c>
    </row>
    <row r="663" spans="1:2">
      <c r="A663" s="22">
        <v>45615</v>
      </c>
      <c r="B663">
        <v>0</v>
      </c>
    </row>
    <row r="664" spans="1:2">
      <c r="A664" s="22">
        <v>45616</v>
      </c>
      <c r="B664">
        <v>0</v>
      </c>
    </row>
    <row r="665" spans="1:2">
      <c r="A665" s="22">
        <v>45617</v>
      </c>
      <c r="B665">
        <v>0</v>
      </c>
    </row>
    <row r="666" spans="1:2">
      <c r="A666" s="22">
        <v>45618</v>
      </c>
      <c r="B666">
        <v>0</v>
      </c>
    </row>
    <row r="667" spans="1:2">
      <c r="A667" s="22">
        <v>45621</v>
      </c>
      <c r="B667">
        <v>0</v>
      </c>
    </row>
    <row r="668" spans="1:2">
      <c r="A668" s="22">
        <v>45622</v>
      </c>
      <c r="B668">
        <v>0</v>
      </c>
    </row>
    <row r="669" spans="1:2">
      <c r="A669" s="22">
        <v>45623</v>
      </c>
      <c r="B669">
        <v>0</v>
      </c>
    </row>
    <row r="670" spans="1:2">
      <c r="A670" s="22">
        <v>45625</v>
      </c>
      <c r="B670">
        <v>0</v>
      </c>
    </row>
    <row r="671" spans="1:2">
      <c r="A671" s="22">
        <v>45628</v>
      </c>
      <c r="B671">
        <v>0</v>
      </c>
    </row>
    <row r="672" spans="1:2">
      <c r="A672" s="22">
        <v>45629</v>
      </c>
      <c r="B672">
        <v>0</v>
      </c>
    </row>
    <row r="673" spans="1:2">
      <c r="A673" s="22">
        <v>45630</v>
      </c>
      <c r="B673">
        <v>0</v>
      </c>
    </row>
    <row r="674" spans="1:2">
      <c r="A674" s="22">
        <v>45631</v>
      </c>
      <c r="B674">
        <v>0</v>
      </c>
    </row>
    <row r="675" spans="1:2">
      <c r="A675" s="22">
        <v>45632</v>
      </c>
      <c r="B675">
        <v>0</v>
      </c>
    </row>
    <row r="676" spans="1:2">
      <c r="A676" s="22">
        <v>45635</v>
      </c>
      <c r="B676">
        <v>0</v>
      </c>
    </row>
    <row r="677" spans="1:2">
      <c r="A677" s="22">
        <v>45636</v>
      </c>
      <c r="B677">
        <v>0</v>
      </c>
    </row>
    <row r="678" spans="1:2">
      <c r="A678" s="22">
        <v>45637</v>
      </c>
      <c r="B678">
        <v>0</v>
      </c>
    </row>
    <row r="679" spans="1:2">
      <c r="A679" s="22">
        <v>45638</v>
      </c>
      <c r="B679">
        <v>0</v>
      </c>
    </row>
    <row r="680" spans="1:2">
      <c r="A680" s="22">
        <v>45639</v>
      </c>
      <c r="B680">
        <v>0</v>
      </c>
    </row>
    <row r="681" spans="1:2">
      <c r="A681" s="22">
        <v>45642</v>
      </c>
      <c r="B681">
        <v>0</v>
      </c>
    </row>
    <row r="682" spans="1:2">
      <c r="A682" s="22">
        <v>45643</v>
      </c>
      <c r="B682">
        <v>0</v>
      </c>
    </row>
    <row r="683" spans="1:2">
      <c r="A683" s="22">
        <v>45644</v>
      </c>
      <c r="B683">
        <v>0</v>
      </c>
    </row>
    <row r="684" spans="1:2">
      <c r="A684" s="22">
        <v>45645</v>
      </c>
      <c r="B684">
        <v>0</v>
      </c>
    </row>
    <row r="685" spans="1:2">
      <c r="A685" s="22">
        <v>45646</v>
      </c>
      <c r="B685">
        <v>0</v>
      </c>
    </row>
    <row r="686" spans="1:2">
      <c r="A686" s="22">
        <v>45649</v>
      </c>
      <c r="B686">
        <v>0</v>
      </c>
    </row>
    <row r="687" spans="1:2">
      <c r="A687" s="22">
        <v>45650</v>
      </c>
      <c r="B687">
        <v>0</v>
      </c>
    </row>
    <row r="688" spans="1:2">
      <c r="A688" s="22">
        <v>45652</v>
      </c>
      <c r="B688">
        <v>0</v>
      </c>
    </row>
    <row r="689" spans="1:2">
      <c r="A689" s="22">
        <v>45653</v>
      </c>
      <c r="B689">
        <v>0</v>
      </c>
    </row>
    <row r="690" spans="1:2">
      <c r="A690" s="22">
        <v>45656</v>
      </c>
      <c r="B690">
        <v>0</v>
      </c>
    </row>
    <row r="691" spans="1:2">
      <c r="A691" s="22">
        <v>45657</v>
      </c>
      <c r="B691">
        <v>0</v>
      </c>
    </row>
    <row r="692" spans="1:2">
      <c r="A692" s="22">
        <v>45659</v>
      </c>
      <c r="B692">
        <v>0</v>
      </c>
    </row>
    <row r="693" spans="1:2">
      <c r="A693" s="22">
        <v>45660</v>
      </c>
      <c r="B693">
        <v>0</v>
      </c>
    </row>
    <row r="694" spans="1:2">
      <c r="A694" s="22">
        <v>45663</v>
      </c>
      <c r="B694">
        <v>-9.7910390703329631E-3</v>
      </c>
    </row>
    <row r="695" spans="1:2">
      <c r="A695" s="22">
        <v>45664</v>
      </c>
      <c r="B695">
        <v>-9.9667879808916782E-3</v>
      </c>
    </row>
    <row r="696" spans="1:2">
      <c r="A696" s="22">
        <v>45665</v>
      </c>
      <c r="B696">
        <v>-9.9866242907086233E-3</v>
      </c>
    </row>
    <row r="697" spans="1:2">
      <c r="A697" s="22">
        <v>45667</v>
      </c>
      <c r="B697">
        <v>-8.73552775930031E-3</v>
      </c>
    </row>
    <row r="698" spans="1:2">
      <c r="A698" s="22">
        <v>45670</v>
      </c>
      <c r="B698">
        <v>-9.1522787047528809E-3</v>
      </c>
    </row>
    <row r="699" spans="1:2">
      <c r="A699" s="22">
        <v>45671</v>
      </c>
      <c r="B699">
        <v>-9.2698172080830643E-3</v>
      </c>
    </row>
    <row r="700" spans="1:2">
      <c r="A700" s="22">
        <v>45672</v>
      </c>
      <c r="B700">
        <v>-9.3273981775411352E-3</v>
      </c>
    </row>
    <row r="701" spans="1:2">
      <c r="A701" s="22">
        <v>45673</v>
      </c>
      <c r="B701">
        <v>-9.389412867725766E-3</v>
      </c>
    </row>
    <row r="702" spans="1:2">
      <c r="A702" s="22">
        <v>45674</v>
      </c>
      <c r="B702">
        <v>-9.4672387353100795E-3</v>
      </c>
    </row>
    <row r="703" spans="1:2">
      <c r="A703" s="22">
        <v>45678</v>
      </c>
      <c r="B703">
        <v>0</v>
      </c>
    </row>
    <row r="704" spans="1:2">
      <c r="A704" s="22">
        <v>45679</v>
      </c>
      <c r="B704">
        <v>-9.9682573193257129E-3</v>
      </c>
    </row>
    <row r="705" spans="1:2">
      <c r="A705" s="22">
        <v>45680</v>
      </c>
      <c r="B705">
        <v>-1.006466121978189E-2</v>
      </c>
    </row>
    <row r="706" spans="1:2">
      <c r="A706" s="22">
        <v>45681</v>
      </c>
      <c r="B706">
        <v>0</v>
      </c>
    </row>
    <row r="707" spans="1:2">
      <c r="A707" s="22">
        <v>45684</v>
      </c>
      <c r="B707">
        <v>0</v>
      </c>
    </row>
    <row r="708" spans="1:2">
      <c r="A708" s="22">
        <v>45685</v>
      </c>
      <c r="B708">
        <v>0</v>
      </c>
    </row>
    <row r="709" spans="1:2">
      <c r="A709" s="22">
        <v>45686</v>
      </c>
      <c r="B709">
        <v>0</v>
      </c>
    </row>
    <row r="710" spans="1:2">
      <c r="A710" s="22">
        <v>45687</v>
      </c>
      <c r="B710">
        <v>0</v>
      </c>
    </row>
    <row r="711" spans="1:2">
      <c r="A711" s="22">
        <v>45688</v>
      </c>
      <c r="B711">
        <v>0</v>
      </c>
    </row>
    <row r="712" spans="1:2">
      <c r="A712" s="22">
        <v>45691</v>
      </c>
      <c r="B712">
        <v>0</v>
      </c>
    </row>
    <row r="713" spans="1:2">
      <c r="A713" s="22">
        <v>45692</v>
      </c>
      <c r="B713">
        <v>0</v>
      </c>
    </row>
    <row r="714" spans="1:2">
      <c r="A714" s="22">
        <v>45693</v>
      </c>
      <c r="B714">
        <v>0</v>
      </c>
    </row>
    <row r="715" spans="1:2">
      <c r="A715" s="22">
        <v>45695</v>
      </c>
      <c r="B715">
        <v>0</v>
      </c>
    </row>
    <row r="716" spans="1:2">
      <c r="A716" s="22">
        <v>45698</v>
      </c>
      <c r="B716">
        <v>0</v>
      </c>
    </row>
    <row r="717" spans="1:2">
      <c r="A717" s="22">
        <v>45699</v>
      </c>
      <c r="B717">
        <v>0</v>
      </c>
    </row>
    <row r="718" spans="1:2">
      <c r="A718" s="22">
        <v>45700</v>
      </c>
      <c r="B718">
        <v>0</v>
      </c>
    </row>
    <row r="719" spans="1:2">
      <c r="A719" s="22">
        <v>45701</v>
      </c>
      <c r="B719">
        <v>0</v>
      </c>
    </row>
    <row r="720" spans="1:2">
      <c r="A720" s="22">
        <v>45702</v>
      </c>
      <c r="B720">
        <v>0</v>
      </c>
    </row>
    <row r="721" spans="1:2">
      <c r="A721" s="22">
        <v>45706</v>
      </c>
      <c r="B721">
        <v>0</v>
      </c>
    </row>
    <row r="722" spans="1:2">
      <c r="A722" s="22">
        <v>45707</v>
      </c>
      <c r="B722">
        <v>0</v>
      </c>
    </row>
    <row r="723" spans="1:2">
      <c r="A723" s="22">
        <v>45708</v>
      </c>
      <c r="B723">
        <v>0</v>
      </c>
    </row>
    <row r="724" spans="1:2">
      <c r="A724" s="22">
        <v>45709</v>
      </c>
      <c r="B724">
        <v>0</v>
      </c>
    </row>
    <row r="725" spans="1:2">
      <c r="A725" s="22">
        <v>45712</v>
      </c>
      <c r="B725">
        <v>0</v>
      </c>
    </row>
    <row r="726" spans="1:2">
      <c r="A726" s="22">
        <v>45713</v>
      </c>
      <c r="B726">
        <v>0</v>
      </c>
    </row>
    <row r="727" spans="1:2">
      <c r="A727" s="22">
        <v>45714</v>
      </c>
      <c r="B727">
        <v>0</v>
      </c>
    </row>
    <row r="728" spans="1:2">
      <c r="A728" s="22">
        <v>45715</v>
      </c>
      <c r="B728">
        <v>0</v>
      </c>
    </row>
    <row r="729" spans="1:2">
      <c r="A729" s="22">
        <v>45716</v>
      </c>
      <c r="B729">
        <v>0</v>
      </c>
    </row>
    <row r="730" spans="1:2">
      <c r="A730" s="22">
        <v>45719</v>
      </c>
      <c r="B730">
        <v>0</v>
      </c>
    </row>
    <row r="731" spans="1:2">
      <c r="A731" s="22">
        <v>45720</v>
      </c>
      <c r="B731">
        <v>0</v>
      </c>
    </row>
    <row r="732" spans="1:2">
      <c r="A732" s="22">
        <v>45721</v>
      </c>
      <c r="B732">
        <v>0</v>
      </c>
    </row>
    <row r="733" spans="1:2">
      <c r="A733" s="22">
        <v>45722</v>
      </c>
      <c r="B733">
        <v>0</v>
      </c>
    </row>
    <row r="734" spans="1:2">
      <c r="A734" s="22">
        <v>45723</v>
      </c>
      <c r="B734">
        <v>0</v>
      </c>
    </row>
    <row r="735" spans="1:2">
      <c r="A735" s="22">
        <v>45726</v>
      </c>
      <c r="B735">
        <v>0</v>
      </c>
    </row>
    <row r="736" spans="1:2">
      <c r="A736" s="22">
        <v>45727</v>
      </c>
      <c r="B736">
        <v>0</v>
      </c>
    </row>
    <row r="737" spans="1:2">
      <c r="A737" s="22">
        <v>45728</v>
      </c>
      <c r="B737">
        <v>0</v>
      </c>
    </row>
    <row r="738" spans="1:2">
      <c r="A738" s="22">
        <v>45729</v>
      </c>
      <c r="B738">
        <v>0</v>
      </c>
    </row>
    <row r="739" spans="1:2">
      <c r="A739" s="22">
        <v>45730</v>
      </c>
      <c r="B739">
        <v>0</v>
      </c>
    </row>
    <row r="740" spans="1:2">
      <c r="A740" s="22">
        <v>45733</v>
      </c>
      <c r="B740">
        <v>0</v>
      </c>
    </row>
    <row r="741" spans="1:2">
      <c r="A741" s="22">
        <v>45734</v>
      </c>
      <c r="B741">
        <v>0</v>
      </c>
    </row>
    <row r="742" spans="1:2">
      <c r="A742" s="22">
        <v>45735</v>
      </c>
      <c r="B742">
        <v>0</v>
      </c>
    </row>
    <row r="743" spans="1:2">
      <c r="A743" s="22">
        <v>45736</v>
      </c>
      <c r="B743">
        <v>0</v>
      </c>
    </row>
    <row r="744" spans="1:2">
      <c r="A744" s="22">
        <v>45737</v>
      </c>
      <c r="B744">
        <v>0</v>
      </c>
    </row>
    <row r="745" spans="1:2">
      <c r="A745" s="22">
        <v>45740</v>
      </c>
      <c r="B745">
        <v>0</v>
      </c>
    </row>
    <row r="746" spans="1:2">
      <c r="A746" s="22">
        <v>45741</v>
      </c>
      <c r="B746">
        <v>0</v>
      </c>
    </row>
    <row r="747" spans="1:2">
      <c r="A747" s="22">
        <v>45742</v>
      </c>
      <c r="B747">
        <v>0</v>
      </c>
    </row>
    <row r="748" spans="1:2">
      <c r="A748" s="22">
        <v>45743</v>
      </c>
      <c r="B748">
        <v>-4.5818851065240196E-3</v>
      </c>
    </row>
    <row r="749" spans="1:2">
      <c r="A749" s="22">
        <v>45744</v>
      </c>
      <c r="B749">
        <v>-4.6980431421402846E-3</v>
      </c>
    </row>
    <row r="750" spans="1:2">
      <c r="A750" s="22">
        <v>45747</v>
      </c>
      <c r="B750">
        <v>-5.1196180862435048E-3</v>
      </c>
    </row>
    <row r="751" spans="1:2">
      <c r="A751" s="22">
        <v>45748</v>
      </c>
      <c r="B751">
        <v>-5.185958247674427E-3</v>
      </c>
    </row>
    <row r="752" spans="1:2">
      <c r="A752" s="22">
        <v>45749</v>
      </c>
      <c r="B752">
        <v>-5.3546377878765927E-3</v>
      </c>
    </row>
    <row r="753" spans="1:2">
      <c r="A753" s="22">
        <v>45750</v>
      </c>
      <c r="B753">
        <v>-5.3317655174925926E-3</v>
      </c>
    </row>
    <row r="754" spans="1:2">
      <c r="A754" s="22">
        <v>45751</v>
      </c>
      <c r="B754">
        <v>-5.4484885129636451E-3</v>
      </c>
    </row>
    <row r="755" spans="1:2">
      <c r="A755" s="22">
        <v>45754</v>
      </c>
      <c r="B755">
        <v>-5.8097737110107683E-3</v>
      </c>
    </row>
    <row r="756" spans="1:2">
      <c r="A756" s="22">
        <v>45755</v>
      </c>
      <c r="B756">
        <v>-6.0586642106422728E-3</v>
      </c>
    </row>
    <row r="757" spans="1:2">
      <c r="A757" s="22">
        <v>45756</v>
      </c>
      <c r="B757">
        <v>-6.1264025230534092E-3</v>
      </c>
    </row>
    <row r="758" spans="1:2">
      <c r="A758" s="22">
        <v>45757</v>
      </c>
      <c r="B758">
        <v>-6.3747910681355435E-3</v>
      </c>
    </row>
    <row r="759" spans="1:2">
      <c r="A759" s="22">
        <v>45758</v>
      </c>
      <c r="B759">
        <v>-6.1734499638267382E-3</v>
      </c>
    </row>
    <row r="760" spans="1:2">
      <c r="A760" s="22">
        <v>45761</v>
      </c>
      <c r="B760">
        <v>0</v>
      </c>
    </row>
    <row r="761" spans="1:2">
      <c r="A761" s="22">
        <v>45762</v>
      </c>
      <c r="B761">
        <v>-6.7435223067570105E-3</v>
      </c>
    </row>
    <row r="762" spans="1:2">
      <c r="A762" s="22">
        <v>45763</v>
      </c>
      <c r="B762">
        <v>-6.8231869831322234E-3</v>
      </c>
    </row>
    <row r="763" spans="1:2">
      <c r="A763" s="22">
        <v>45764</v>
      </c>
      <c r="B763">
        <v>-6.8693509391680729E-3</v>
      </c>
    </row>
    <row r="764" spans="1:2">
      <c r="A764" s="22">
        <v>45768</v>
      </c>
      <c r="B764">
        <v>0</v>
      </c>
    </row>
    <row r="765" spans="1:2">
      <c r="A765" s="22">
        <v>45769</v>
      </c>
      <c r="B765">
        <v>0</v>
      </c>
    </row>
    <row r="766" spans="1:2">
      <c r="A766" s="22">
        <v>45770</v>
      </c>
    </row>
    <row r="767" spans="1:2">
      <c r="A767" s="22">
        <v>45771</v>
      </c>
    </row>
    <row r="768" spans="1:2">
      <c r="A768" s="22">
        <v>45772</v>
      </c>
    </row>
    <row r="769" spans="1:1">
      <c r="A769" s="22">
        <v>45775</v>
      </c>
    </row>
    <row r="770" spans="1:1">
      <c r="A770" s="22">
        <v>45776</v>
      </c>
    </row>
    <row r="771" spans="1:1">
      <c r="A771" s="22">
        <v>45777</v>
      </c>
    </row>
    <row r="772" spans="1:1">
      <c r="A772" s="22">
        <v>45778</v>
      </c>
    </row>
    <row r="773" spans="1:1">
      <c r="A773" s="22">
        <v>45779</v>
      </c>
    </row>
    <row r="774" spans="1:1">
      <c r="A774" s="22">
        <v>45782</v>
      </c>
    </row>
    <row r="775" spans="1:1">
      <c r="A775" s="22">
        <v>45783</v>
      </c>
    </row>
    <row r="776" spans="1:1">
      <c r="A776" s="22">
        <v>45784</v>
      </c>
    </row>
    <row r="777" spans="1:1">
      <c r="A777" s="22">
        <v>45785</v>
      </c>
    </row>
    <row r="778" spans="1:1">
      <c r="A778" s="22">
        <v>45786</v>
      </c>
    </row>
    <row r="779" spans="1:1">
      <c r="A779" s="22">
        <v>45789</v>
      </c>
    </row>
    <row r="780" spans="1:1">
      <c r="A780" s="22">
        <v>45790</v>
      </c>
    </row>
    <row r="781" spans="1:1">
      <c r="A781" s="22">
        <v>45791</v>
      </c>
    </row>
    <row r="782" spans="1:1">
      <c r="A782" s="22">
        <v>45792</v>
      </c>
    </row>
    <row r="783" spans="1:1">
      <c r="A783" s="22">
        <v>45793</v>
      </c>
    </row>
    <row r="784" spans="1:1">
      <c r="A784" s="22">
        <v>45796</v>
      </c>
    </row>
    <row r="785" spans="1:1">
      <c r="A785" s="22">
        <v>45797</v>
      </c>
    </row>
    <row r="786" spans="1:1">
      <c r="A786" s="22">
        <v>45798</v>
      </c>
    </row>
    <row r="787" spans="1:1">
      <c r="A787" s="22">
        <v>45799</v>
      </c>
    </row>
    <row r="788" spans="1:1">
      <c r="A788" s="22">
        <v>45800</v>
      </c>
    </row>
    <row r="789" spans="1:1">
      <c r="A789" s="22">
        <v>45804</v>
      </c>
    </row>
    <row r="790" spans="1:1">
      <c r="A790" s="22">
        <v>45805</v>
      </c>
    </row>
    <row r="791" spans="1:1">
      <c r="A791" s="22">
        <v>45806</v>
      </c>
    </row>
    <row r="792" spans="1:1">
      <c r="A792" s="22">
        <v>45807</v>
      </c>
    </row>
    <row r="793" spans="1:1">
      <c r="A793" s="22">
        <v>45810</v>
      </c>
    </row>
    <row r="794" spans="1:1">
      <c r="A794" s="22">
        <v>45811</v>
      </c>
    </row>
    <row r="795" spans="1:1">
      <c r="A795" s="22">
        <v>45812</v>
      </c>
    </row>
    <row r="796" spans="1:1">
      <c r="A796" s="22">
        <v>45813</v>
      </c>
    </row>
    <row r="797" spans="1:1">
      <c r="A797" s="22">
        <v>45814</v>
      </c>
    </row>
    <row r="798" spans="1:1">
      <c r="A798" s="22">
        <v>45817</v>
      </c>
    </row>
    <row r="799" spans="1:1">
      <c r="A799" s="22">
        <v>45818</v>
      </c>
    </row>
    <row r="800" spans="1:1">
      <c r="A800" s="22">
        <v>45819</v>
      </c>
    </row>
    <row r="801" spans="1:1">
      <c r="A801" s="22">
        <v>45820</v>
      </c>
    </row>
    <row r="802" spans="1:1">
      <c r="A802" s="22">
        <v>45821</v>
      </c>
    </row>
    <row r="803" spans="1:1">
      <c r="A803" s="22">
        <v>45824</v>
      </c>
    </row>
    <row r="804" spans="1:1">
      <c r="A804" s="22">
        <v>45825</v>
      </c>
    </row>
    <row r="805" spans="1:1">
      <c r="A805" s="22">
        <v>45826</v>
      </c>
    </row>
    <row r="806" spans="1:1">
      <c r="A806" s="22">
        <v>45828</v>
      </c>
    </row>
    <row r="807" spans="1:1">
      <c r="A807" s="22">
        <v>45831</v>
      </c>
    </row>
    <row r="808" spans="1:1">
      <c r="A808" s="22">
        <v>45832</v>
      </c>
    </row>
    <row r="809" spans="1:1">
      <c r="A809" s="22">
        <v>45833</v>
      </c>
    </row>
    <row r="810" spans="1:1">
      <c r="A810" s="22">
        <v>45834</v>
      </c>
    </row>
    <row r="811" spans="1:1">
      <c r="A811" s="22">
        <v>45835</v>
      </c>
    </row>
    <row r="812" spans="1:1">
      <c r="A812" s="22">
        <v>45838</v>
      </c>
    </row>
    <row r="813" spans="1:1">
      <c r="A813" s="22">
        <v>45839</v>
      </c>
    </row>
    <row r="814" spans="1:1">
      <c r="A814" s="22">
        <v>45840</v>
      </c>
    </row>
    <row r="815" spans="1:1">
      <c r="A815" s="22">
        <v>45841</v>
      </c>
    </row>
    <row r="816" spans="1:1">
      <c r="A816" s="22">
        <v>45845</v>
      </c>
    </row>
    <row r="817" spans="1:1">
      <c r="A817" s="22">
        <v>45846</v>
      </c>
    </row>
    <row r="818" spans="1:1">
      <c r="A818" s="22">
        <v>45847</v>
      </c>
    </row>
    <row r="819" spans="1:1">
      <c r="A819" s="22">
        <v>45848</v>
      </c>
    </row>
    <row r="820" spans="1:1">
      <c r="A820" s="22">
        <v>45849</v>
      </c>
    </row>
    <row r="821" spans="1:1">
      <c r="A821" s="22">
        <v>45852</v>
      </c>
    </row>
    <row r="822" spans="1:1">
      <c r="A822" s="22">
        <v>45853</v>
      </c>
    </row>
    <row r="823" spans="1:1">
      <c r="A823" s="22">
        <v>45854</v>
      </c>
    </row>
    <row r="824" spans="1:1">
      <c r="A824" s="22">
        <v>45855</v>
      </c>
    </row>
    <row r="825" spans="1:1">
      <c r="A825" s="22">
        <v>45856</v>
      </c>
    </row>
    <row r="826" spans="1:1">
      <c r="A826" s="22">
        <v>45859</v>
      </c>
    </row>
    <row r="827" spans="1:1">
      <c r="A827" s="22">
        <v>45860</v>
      </c>
    </row>
    <row r="828" spans="1:1">
      <c r="A828" s="22">
        <v>45861</v>
      </c>
    </row>
    <row r="829" spans="1:1">
      <c r="A829" s="22">
        <v>45862</v>
      </c>
    </row>
    <row r="830" spans="1:1">
      <c r="A830" s="22">
        <v>45863</v>
      </c>
    </row>
    <row r="831" spans="1:1">
      <c r="A831" s="22">
        <v>45866</v>
      </c>
    </row>
    <row r="832" spans="1:1">
      <c r="A832" s="22">
        <v>45867</v>
      </c>
    </row>
    <row r="833" spans="1:1">
      <c r="A833" s="22">
        <v>45868</v>
      </c>
    </row>
    <row r="834" spans="1:1">
      <c r="A834" s="22">
        <v>45869</v>
      </c>
    </row>
    <row r="835" spans="1:1">
      <c r="A835" s="22">
        <v>45870</v>
      </c>
    </row>
    <row r="836" spans="1:1">
      <c r="A836" s="22">
        <v>45873</v>
      </c>
    </row>
    <row r="837" spans="1:1">
      <c r="A837" s="22">
        <v>45874</v>
      </c>
    </row>
    <row r="838" spans="1:1">
      <c r="A838" s="22">
        <v>45875</v>
      </c>
    </row>
    <row r="839" spans="1:1">
      <c r="A839" s="22">
        <v>45876</v>
      </c>
    </row>
    <row r="840" spans="1:1">
      <c r="A840" s="22">
        <v>45877</v>
      </c>
    </row>
    <row r="841" spans="1:1">
      <c r="A841" s="22">
        <v>45880</v>
      </c>
    </row>
    <row r="842" spans="1:1">
      <c r="A842" s="22">
        <v>45881</v>
      </c>
    </row>
    <row r="843" spans="1:1">
      <c r="A843" s="22">
        <v>45882</v>
      </c>
    </row>
    <row r="844" spans="1:1">
      <c r="A844" s="22">
        <v>45883</v>
      </c>
    </row>
    <row r="845" spans="1:1">
      <c r="A845" s="22">
        <v>45884</v>
      </c>
    </row>
    <row r="846" spans="1:1">
      <c r="A846" s="22">
        <v>45887</v>
      </c>
    </row>
    <row r="847" spans="1:1">
      <c r="A847" s="22">
        <v>45888</v>
      </c>
    </row>
    <row r="848" spans="1:1">
      <c r="A848" s="22">
        <v>45889</v>
      </c>
    </row>
    <row r="849" spans="1:1">
      <c r="A849" s="22">
        <v>45890</v>
      </c>
    </row>
    <row r="850" spans="1:1">
      <c r="A850" s="22">
        <v>45891</v>
      </c>
    </row>
    <row r="851" spans="1:1">
      <c r="A851" s="22">
        <v>45894</v>
      </c>
    </row>
    <row r="852" spans="1:1">
      <c r="A852" s="22">
        <v>45895</v>
      </c>
    </row>
    <row r="853" spans="1:1">
      <c r="A853" s="22">
        <v>45896</v>
      </c>
    </row>
    <row r="854" spans="1:1">
      <c r="A854" s="22">
        <v>45897</v>
      </c>
    </row>
    <row r="855" spans="1:1">
      <c r="A855" s="22">
        <v>45898</v>
      </c>
    </row>
    <row r="856" spans="1:1">
      <c r="A856" s="22">
        <v>45902</v>
      </c>
    </row>
    <row r="857" spans="1:1">
      <c r="A857" s="22">
        <v>45903</v>
      </c>
    </row>
    <row r="858" spans="1:1">
      <c r="A858" s="22">
        <v>45904</v>
      </c>
    </row>
    <row r="859" spans="1:1">
      <c r="A859" s="22">
        <v>45905</v>
      </c>
    </row>
    <row r="860" spans="1:1">
      <c r="A860" s="22">
        <v>45908</v>
      </c>
    </row>
    <row r="861" spans="1:1">
      <c r="A861" s="22">
        <v>45909</v>
      </c>
    </row>
    <row r="862" spans="1:1">
      <c r="A862" s="22">
        <v>45910</v>
      </c>
    </row>
    <row r="863" spans="1:1">
      <c r="A863" s="22">
        <v>45911</v>
      </c>
    </row>
    <row r="864" spans="1:1">
      <c r="A864" s="22">
        <v>45912</v>
      </c>
    </row>
    <row r="865" spans="1:1">
      <c r="A865" s="22">
        <v>45915</v>
      </c>
    </row>
    <row r="866" spans="1:1">
      <c r="A866" s="22">
        <v>45916</v>
      </c>
    </row>
    <row r="867" spans="1:1">
      <c r="A867" s="22">
        <v>45917</v>
      </c>
    </row>
    <row r="868" spans="1:1">
      <c r="A868" s="22">
        <v>45918</v>
      </c>
    </row>
    <row r="869" spans="1:1">
      <c r="A869" s="22">
        <v>45919</v>
      </c>
    </row>
    <row r="870" spans="1:1">
      <c r="A870" s="22">
        <v>45922</v>
      </c>
    </row>
    <row r="871" spans="1:1">
      <c r="A871" s="22">
        <v>45923</v>
      </c>
    </row>
    <row r="872" spans="1:1">
      <c r="A872" s="22">
        <v>45924</v>
      </c>
    </row>
    <row r="873" spans="1:1">
      <c r="A873" s="22">
        <v>45925</v>
      </c>
    </row>
    <row r="874" spans="1:1">
      <c r="A874" s="22">
        <v>45926</v>
      </c>
    </row>
    <row r="875" spans="1:1">
      <c r="A875" s="22">
        <v>45929</v>
      </c>
    </row>
    <row r="876" spans="1:1">
      <c r="A876" s="22">
        <v>45930</v>
      </c>
    </row>
    <row r="877" spans="1:1">
      <c r="A877" s="22">
        <v>45931</v>
      </c>
    </row>
    <row r="878" spans="1:1">
      <c r="A878" s="22">
        <v>45932</v>
      </c>
    </row>
    <row r="879" spans="1:1">
      <c r="A879" s="22">
        <v>45933</v>
      </c>
    </row>
    <row r="880" spans="1:1">
      <c r="A880" s="22">
        <v>45936</v>
      </c>
    </row>
    <row r="881" spans="1:1">
      <c r="A881" s="22">
        <v>45937</v>
      </c>
    </row>
    <row r="882" spans="1:1">
      <c r="A882" s="22">
        <v>45938</v>
      </c>
    </row>
    <row r="883" spans="1:1">
      <c r="A883" s="22">
        <v>45939</v>
      </c>
    </row>
    <row r="884" spans="1:1">
      <c r="A884" s="22">
        <v>45940</v>
      </c>
    </row>
    <row r="885" spans="1:1">
      <c r="A885" s="22">
        <v>45943</v>
      </c>
    </row>
    <row r="886" spans="1:1">
      <c r="A886" s="22">
        <v>45944</v>
      </c>
    </row>
    <row r="887" spans="1:1">
      <c r="A887" s="22">
        <v>45945</v>
      </c>
    </row>
    <row r="888" spans="1:1">
      <c r="A888" s="22">
        <v>45946</v>
      </c>
    </row>
    <row r="889" spans="1:1">
      <c r="A889" s="22">
        <v>45947</v>
      </c>
    </row>
    <row r="890" spans="1:1">
      <c r="A890" s="22">
        <v>45950</v>
      </c>
    </row>
    <row r="891" spans="1:1">
      <c r="A891" s="22">
        <v>45951</v>
      </c>
    </row>
    <row r="892" spans="1:1">
      <c r="A892" s="22">
        <v>45952</v>
      </c>
    </row>
    <row r="893" spans="1:1">
      <c r="A893" s="22">
        <v>45953</v>
      </c>
    </row>
    <row r="894" spans="1:1">
      <c r="A894" s="22">
        <v>45954</v>
      </c>
    </row>
    <row r="895" spans="1:1">
      <c r="A895" s="22">
        <v>45957</v>
      </c>
    </row>
    <row r="896" spans="1:1">
      <c r="A896" s="22">
        <v>45958</v>
      </c>
    </row>
    <row r="897" spans="1:1">
      <c r="A897" s="22">
        <v>45959</v>
      </c>
    </row>
    <row r="898" spans="1:1">
      <c r="A898" s="22">
        <v>45960</v>
      </c>
    </row>
    <row r="899" spans="1:1">
      <c r="A899" s="22">
        <v>45961</v>
      </c>
    </row>
    <row r="900" spans="1:1">
      <c r="A900" s="22">
        <v>45964</v>
      </c>
    </row>
    <row r="901" spans="1:1">
      <c r="A901" s="22">
        <v>45965</v>
      </c>
    </row>
    <row r="902" spans="1:1">
      <c r="A902" s="22">
        <v>45966</v>
      </c>
    </row>
    <row r="903" spans="1:1">
      <c r="A903" s="22">
        <v>45967</v>
      </c>
    </row>
    <row r="904" spans="1:1">
      <c r="A904" s="22">
        <v>45968</v>
      </c>
    </row>
    <row r="905" spans="1:1">
      <c r="A905" s="22">
        <v>45971</v>
      </c>
    </row>
    <row r="906" spans="1:1">
      <c r="A906" s="22">
        <v>45972</v>
      </c>
    </row>
    <row r="907" spans="1:1">
      <c r="A907" s="22">
        <v>45973</v>
      </c>
    </row>
    <row r="908" spans="1:1">
      <c r="A908" s="22">
        <v>45974</v>
      </c>
    </row>
    <row r="909" spans="1:1">
      <c r="A909" s="22">
        <v>45975</v>
      </c>
    </row>
    <row r="910" spans="1:1">
      <c r="A910" s="22">
        <v>45978</v>
      </c>
    </row>
    <row r="911" spans="1:1">
      <c r="A911" s="22">
        <v>45979</v>
      </c>
    </row>
    <row r="912" spans="1:1">
      <c r="A912" s="22">
        <v>45980</v>
      </c>
    </row>
    <row r="913" spans="1:1">
      <c r="A913" s="22">
        <v>45981</v>
      </c>
    </row>
    <row r="914" spans="1:1">
      <c r="A914" s="22">
        <v>45982</v>
      </c>
    </row>
    <row r="915" spans="1:1">
      <c r="A915" s="22">
        <v>45985</v>
      </c>
    </row>
    <row r="916" spans="1:1">
      <c r="A916" s="22">
        <v>45986</v>
      </c>
    </row>
    <row r="917" spans="1:1">
      <c r="A917" s="22">
        <v>45987</v>
      </c>
    </row>
    <row r="918" spans="1:1">
      <c r="A918" s="22">
        <v>45989</v>
      </c>
    </row>
    <row r="919" spans="1:1">
      <c r="A919" s="22">
        <v>45992</v>
      </c>
    </row>
    <row r="920" spans="1:1">
      <c r="A920" s="22">
        <v>45993</v>
      </c>
    </row>
    <row r="921" spans="1:1">
      <c r="A921" s="22">
        <v>45994</v>
      </c>
    </row>
    <row r="922" spans="1:1">
      <c r="A922" s="22">
        <v>45995</v>
      </c>
    </row>
    <row r="923" spans="1:1">
      <c r="A923" s="22">
        <v>45996</v>
      </c>
    </row>
    <row r="924" spans="1:1">
      <c r="A924" s="22">
        <v>45999</v>
      </c>
    </row>
    <row r="925" spans="1:1">
      <c r="A925" s="22">
        <v>46000</v>
      </c>
    </row>
    <row r="926" spans="1:1">
      <c r="A926" s="22">
        <v>46001</v>
      </c>
    </row>
    <row r="927" spans="1:1">
      <c r="A927" s="22">
        <v>46002</v>
      </c>
    </row>
    <row r="928" spans="1:1">
      <c r="A928" s="22">
        <v>46003</v>
      </c>
    </row>
    <row r="929" spans="1:1">
      <c r="A929" s="22">
        <v>46006</v>
      </c>
    </row>
    <row r="930" spans="1:1">
      <c r="A930" s="22">
        <v>46007</v>
      </c>
    </row>
    <row r="931" spans="1:1">
      <c r="A931" s="22">
        <v>46008</v>
      </c>
    </row>
    <row r="932" spans="1:1">
      <c r="A932" s="22">
        <v>46009</v>
      </c>
    </row>
    <row r="933" spans="1:1">
      <c r="A933" s="22">
        <v>46010</v>
      </c>
    </row>
    <row r="934" spans="1:1">
      <c r="A934" s="22">
        <v>46013</v>
      </c>
    </row>
    <row r="935" spans="1:1">
      <c r="A935" s="22">
        <v>46014</v>
      </c>
    </row>
    <row r="936" spans="1:1">
      <c r="A936" s="22">
        <v>46015</v>
      </c>
    </row>
    <row r="937" spans="1:1">
      <c r="A937" s="22">
        <v>46017</v>
      </c>
    </row>
    <row r="938" spans="1:1">
      <c r="A938" s="22">
        <v>46020</v>
      </c>
    </row>
    <row r="939" spans="1:1">
      <c r="A939" s="22">
        <v>46021</v>
      </c>
    </row>
    <row r="940" spans="1:1">
      <c r="A940" s="22">
        <v>46022</v>
      </c>
    </row>
    <row r="941" spans="1:1">
      <c r="A941" s="22">
        <v>46024</v>
      </c>
    </row>
    <row r="942" spans="1:1">
      <c r="A942" s="22">
        <v>46027</v>
      </c>
    </row>
    <row r="943" spans="1:1">
      <c r="A943" s="22">
        <v>46028</v>
      </c>
    </row>
    <row r="944" spans="1:1">
      <c r="A944" s="22">
        <v>46029</v>
      </c>
    </row>
    <row r="945" spans="1:1">
      <c r="A945" s="22">
        <v>46030</v>
      </c>
    </row>
    <row r="946" spans="1:1">
      <c r="A946" s="22">
        <v>46031</v>
      </c>
    </row>
    <row r="947" spans="1:1">
      <c r="A947" s="22">
        <v>46034</v>
      </c>
    </row>
    <row r="948" spans="1:1">
      <c r="A948" s="22">
        <v>46035</v>
      </c>
    </row>
    <row r="949" spans="1:1">
      <c r="A949" s="22">
        <v>46036</v>
      </c>
    </row>
    <row r="950" spans="1:1">
      <c r="A950" s="22">
        <v>46037</v>
      </c>
    </row>
    <row r="951" spans="1:1">
      <c r="A951" s="22">
        <v>46038</v>
      </c>
    </row>
    <row r="952" spans="1:1">
      <c r="A952" s="22">
        <v>46042</v>
      </c>
    </row>
    <row r="953" spans="1:1">
      <c r="A953" s="22">
        <v>46043</v>
      </c>
    </row>
    <row r="954" spans="1:1">
      <c r="A954" s="22">
        <v>46044</v>
      </c>
    </row>
    <row r="955" spans="1:1">
      <c r="A955" s="22">
        <v>46045</v>
      </c>
    </row>
    <row r="956" spans="1:1">
      <c r="A956" s="22">
        <v>46048</v>
      </c>
    </row>
    <row r="957" spans="1:1">
      <c r="A957" s="22">
        <v>46049</v>
      </c>
    </row>
    <row r="958" spans="1:1">
      <c r="A958" s="22">
        <v>46050</v>
      </c>
    </row>
    <row r="959" spans="1:1">
      <c r="A959" s="22">
        <v>46051</v>
      </c>
    </row>
    <row r="960" spans="1:1">
      <c r="A960" s="22">
        <v>46052</v>
      </c>
    </row>
    <row r="961" spans="1:1">
      <c r="A961" s="22">
        <v>46055</v>
      </c>
    </row>
    <row r="962" spans="1:1">
      <c r="A962" s="22">
        <v>46056</v>
      </c>
    </row>
    <row r="963" spans="1:1">
      <c r="A963" s="22">
        <v>46057</v>
      </c>
    </row>
    <row r="964" spans="1:1">
      <c r="A964" s="22">
        <v>46058</v>
      </c>
    </row>
    <row r="965" spans="1:1">
      <c r="A965" s="22">
        <v>46059</v>
      </c>
    </row>
    <row r="966" spans="1:1">
      <c r="A966" s="22">
        <v>46062</v>
      </c>
    </row>
    <row r="967" spans="1:1">
      <c r="A967" s="22">
        <v>46063</v>
      </c>
    </row>
    <row r="968" spans="1:1">
      <c r="A968" s="22">
        <v>46064</v>
      </c>
    </row>
    <row r="969" spans="1:1">
      <c r="A969" s="22">
        <v>46065</v>
      </c>
    </row>
    <row r="970" spans="1:1">
      <c r="A970" s="22">
        <v>46066</v>
      </c>
    </row>
    <row r="971" spans="1:1">
      <c r="A971" s="22">
        <v>46070</v>
      </c>
    </row>
    <row r="972" spans="1:1">
      <c r="A972" s="22">
        <v>46071</v>
      </c>
    </row>
    <row r="973" spans="1:1">
      <c r="A973" s="22">
        <v>46072</v>
      </c>
    </row>
    <row r="974" spans="1:1">
      <c r="A974" s="22">
        <v>46073</v>
      </c>
    </row>
    <row r="975" spans="1:1">
      <c r="A975" s="22">
        <v>46076</v>
      </c>
    </row>
    <row r="976" spans="1:1">
      <c r="A976" s="22">
        <v>46077</v>
      </c>
    </row>
    <row r="977" spans="1:1">
      <c r="A977" s="22">
        <v>46078</v>
      </c>
    </row>
    <row r="978" spans="1:1">
      <c r="A978" s="22">
        <v>46079</v>
      </c>
    </row>
    <row r="979" spans="1:1">
      <c r="A979" s="22">
        <v>46080</v>
      </c>
    </row>
    <row r="980" spans="1:1">
      <c r="A980" s="22">
        <v>46083</v>
      </c>
    </row>
    <row r="981" spans="1:1">
      <c r="A981" s="22">
        <v>46084</v>
      </c>
    </row>
    <row r="982" spans="1:1">
      <c r="A982" s="22">
        <v>46085</v>
      </c>
    </row>
    <row r="983" spans="1:1">
      <c r="A983" s="22">
        <v>46086</v>
      </c>
    </row>
    <row r="984" spans="1:1">
      <c r="A984" s="22">
        <v>46087</v>
      </c>
    </row>
    <row r="985" spans="1:1">
      <c r="A985" s="22">
        <v>46090</v>
      </c>
    </row>
    <row r="986" spans="1:1">
      <c r="A986" s="22">
        <v>46091</v>
      </c>
    </row>
    <row r="987" spans="1:1">
      <c r="A987" s="22">
        <v>46092</v>
      </c>
    </row>
    <row r="988" spans="1:1">
      <c r="A988" s="22">
        <v>46093</v>
      </c>
    </row>
    <row r="989" spans="1:1">
      <c r="A989" s="22">
        <v>46094</v>
      </c>
    </row>
    <row r="990" spans="1:1">
      <c r="A990" s="22">
        <v>46097</v>
      </c>
    </row>
    <row r="991" spans="1:1">
      <c r="A991" s="22">
        <v>46098</v>
      </c>
    </row>
    <row r="992" spans="1:1">
      <c r="A992" s="22">
        <v>46099</v>
      </c>
    </row>
    <row r="993" spans="1:1">
      <c r="A993" s="22">
        <v>46100</v>
      </c>
    </row>
    <row r="994" spans="1:1">
      <c r="A994" s="22">
        <v>46101</v>
      </c>
    </row>
    <row r="995" spans="1:1">
      <c r="A995" s="22">
        <v>46104</v>
      </c>
    </row>
    <row r="996" spans="1:1">
      <c r="A996" s="22">
        <v>46105</v>
      </c>
    </row>
    <row r="997" spans="1:1">
      <c r="A997" s="22">
        <v>46106</v>
      </c>
    </row>
    <row r="998" spans="1:1">
      <c r="A998" s="22">
        <v>46107</v>
      </c>
    </row>
    <row r="999" spans="1:1">
      <c r="A999" s="22">
        <v>46108</v>
      </c>
    </row>
    <row r="1000" spans="1:1">
      <c r="A1000" s="22">
        <v>46111</v>
      </c>
    </row>
    <row r="1001" spans="1:1">
      <c r="A1001" s="22">
        <v>46112</v>
      </c>
    </row>
    <row r="1002" spans="1:1">
      <c r="A1002" s="22">
        <v>46113</v>
      </c>
    </row>
    <row r="1003" spans="1:1">
      <c r="A1003" s="22">
        <v>46114</v>
      </c>
    </row>
    <row r="1004" spans="1:1">
      <c r="A1004" s="22">
        <v>46115</v>
      </c>
    </row>
    <row r="1005" spans="1:1">
      <c r="A1005" s="22">
        <v>46118</v>
      </c>
    </row>
    <row r="1006" spans="1:1">
      <c r="A1006" s="22">
        <v>46119</v>
      </c>
    </row>
    <row r="1007" spans="1:1">
      <c r="A1007" s="22">
        <v>46120</v>
      </c>
    </row>
    <row r="1008" spans="1:1">
      <c r="A1008" s="22">
        <v>46121</v>
      </c>
    </row>
    <row r="1009" spans="1:1">
      <c r="A1009" s="22">
        <v>46122</v>
      </c>
    </row>
    <row r="1010" spans="1:1">
      <c r="A1010" s="22">
        <v>46125</v>
      </c>
    </row>
    <row r="1011" spans="1:1">
      <c r="A1011" s="22">
        <v>46126</v>
      </c>
    </row>
    <row r="1012" spans="1:1">
      <c r="A1012" s="22">
        <v>46127</v>
      </c>
    </row>
    <row r="1013" spans="1:1">
      <c r="A1013" s="22">
        <v>46128</v>
      </c>
    </row>
    <row r="1014" spans="1:1">
      <c r="A1014" s="22">
        <v>46129</v>
      </c>
    </row>
    <row r="1015" spans="1:1">
      <c r="A1015" s="22">
        <v>46132</v>
      </c>
    </row>
    <row r="1016" spans="1:1">
      <c r="A1016" s="22">
        <v>46133</v>
      </c>
    </row>
    <row r="1017" spans="1:1">
      <c r="A1017" s="22">
        <v>46134</v>
      </c>
    </row>
    <row r="1018" spans="1:1">
      <c r="A1018" s="22">
        <v>46135</v>
      </c>
    </row>
    <row r="1019" spans="1:1">
      <c r="A1019" s="22">
        <v>46136</v>
      </c>
    </row>
    <row r="1020" spans="1:1">
      <c r="A1020" s="22">
        <v>46139</v>
      </c>
    </row>
    <row r="1021" spans="1:1">
      <c r="A1021" s="22">
        <v>46140</v>
      </c>
    </row>
    <row r="1022" spans="1:1">
      <c r="A1022" s="22">
        <v>46141</v>
      </c>
    </row>
    <row r="1023" spans="1:1">
      <c r="A1023" s="22">
        <v>46142</v>
      </c>
    </row>
    <row r="1024" spans="1:1">
      <c r="A1024" s="22">
        <v>46143</v>
      </c>
    </row>
    <row r="1025" spans="1:1">
      <c r="A1025" s="22">
        <v>46146</v>
      </c>
    </row>
    <row r="1026" spans="1:1">
      <c r="A1026" s="22">
        <v>46147</v>
      </c>
    </row>
    <row r="1027" spans="1:1">
      <c r="A1027" s="22">
        <v>46148</v>
      </c>
    </row>
    <row r="1028" spans="1:1">
      <c r="A1028" s="22">
        <v>46149</v>
      </c>
    </row>
    <row r="1029" spans="1:1">
      <c r="A1029" s="22">
        <v>46150</v>
      </c>
    </row>
    <row r="1030" spans="1:1">
      <c r="A1030" s="22">
        <v>46153</v>
      </c>
    </row>
    <row r="1031" spans="1:1">
      <c r="A1031" s="22">
        <v>46154</v>
      </c>
    </row>
    <row r="1032" spans="1:1">
      <c r="A1032" s="22">
        <v>46155</v>
      </c>
    </row>
    <row r="1033" spans="1:1">
      <c r="A1033" s="22">
        <v>46156</v>
      </c>
    </row>
    <row r="1034" spans="1:1">
      <c r="A1034" s="22">
        <v>46157</v>
      </c>
    </row>
    <row r="1035" spans="1:1">
      <c r="A1035" s="22">
        <v>46160</v>
      </c>
    </row>
    <row r="1036" spans="1:1">
      <c r="A1036" s="22">
        <v>46161</v>
      </c>
    </row>
    <row r="1037" spans="1:1">
      <c r="A1037" s="22">
        <v>46162</v>
      </c>
    </row>
    <row r="1038" spans="1:1">
      <c r="A1038" s="22">
        <v>46163</v>
      </c>
    </row>
    <row r="1039" spans="1:1">
      <c r="A1039" s="22">
        <v>46164</v>
      </c>
    </row>
    <row r="1040" spans="1:1">
      <c r="A1040" s="22">
        <v>46167</v>
      </c>
    </row>
    <row r="1041" spans="1:1">
      <c r="A1041" s="22">
        <v>46168</v>
      </c>
    </row>
    <row r="1042" spans="1:1">
      <c r="A1042" s="22">
        <v>46169</v>
      </c>
    </row>
    <row r="1043" spans="1:1">
      <c r="A1043" s="22">
        <v>46170</v>
      </c>
    </row>
    <row r="1044" spans="1:1">
      <c r="A1044" s="22">
        <v>46171</v>
      </c>
    </row>
    <row r="1045" spans="1:1">
      <c r="A1045" s="22">
        <v>46174</v>
      </c>
    </row>
    <row r="1046" spans="1:1">
      <c r="A1046" s="22">
        <v>46175</v>
      </c>
    </row>
    <row r="1047" spans="1:1">
      <c r="A1047" s="22">
        <v>46176</v>
      </c>
    </row>
    <row r="1048" spans="1:1">
      <c r="A1048" s="22">
        <v>46177</v>
      </c>
    </row>
    <row r="1049" spans="1:1">
      <c r="A1049" s="22">
        <v>46178</v>
      </c>
    </row>
    <row r="1050" spans="1:1">
      <c r="A1050" s="22">
        <v>46181</v>
      </c>
    </row>
    <row r="1051" spans="1:1">
      <c r="A1051" s="22">
        <v>46182</v>
      </c>
    </row>
    <row r="1052" spans="1:1">
      <c r="A1052" s="22">
        <v>46183</v>
      </c>
    </row>
    <row r="1053" spans="1:1">
      <c r="A1053" s="22">
        <v>46184</v>
      </c>
    </row>
    <row r="1054" spans="1:1">
      <c r="A1054" s="22">
        <v>46185</v>
      </c>
    </row>
    <row r="1055" spans="1:1">
      <c r="A1055" s="22">
        <v>46188</v>
      </c>
    </row>
    <row r="1056" spans="1:1">
      <c r="A1056" s="22">
        <v>46189</v>
      </c>
    </row>
    <row r="1057" spans="1:1">
      <c r="A1057" s="22">
        <v>46190</v>
      </c>
    </row>
    <row r="1058" spans="1:1">
      <c r="A1058" s="22">
        <v>46191</v>
      </c>
    </row>
    <row r="1059" spans="1:1">
      <c r="A1059" s="22">
        <v>46192</v>
      </c>
    </row>
    <row r="1060" spans="1:1">
      <c r="A1060" s="22">
        <v>46195</v>
      </c>
    </row>
    <row r="1061" spans="1:1">
      <c r="A1061" s="22">
        <v>46196</v>
      </c>
    </row>
    <row r="1062" spans="1:1">
      <c r="A1062" s="22">
        <v>46197</v>
      </c>
    </row>
    <row r="1063" spans="1:1">
      <c r="A1063" s="22">
        <v>46198</v>
      </c>
    </row>
    <row r="1064" spans="1:1">
      <c r="A1064" s="22">
        <v>46199</v>
      </c>
    </row>
    <row r="1065" spans="1:1">
      <c r="A1065" s="22">
        <v>46202</v>
      </c>
    </row>
    <row r="1066" spans="1:1">
      <c r="A1066" s="22">
        <v>46203</v>
      </c>
    </row>
    <row r="1067" spans="1:1">
      <c r="A1067" s="22">
        <v>46204</v>
      </c>
    </row>
    <row r="1068" spans="1:1">
      <c r="A1068" s="22">
        <v>46205</v>
      </c>
    </row>
    <row r="1069" spans="1:1">
      <c r="A1069" s="22">
        <v>46206</v>
      </c>
    </row>
    <row r="1070" spans="1:1">
      <c r="A1070" s="22">
        <v>46209</v>
      </c>
    </row>
    <row r="1071" spans="1:1">
      <c r="A1071" s="22">
        <v>46210</v>
      </c>
    </row>
    <row r="1072" spans="1:1">
      <c r="A1072" s="22">
        <v>46211</v>
      </c>
    </row>
    <row r="1073" spans="1:1">
      <c r="A1073" s="22">
        <v>46212</v>
      </c>
    </row>
    <row r="1074" spans="1:1">
      <c r="A1074" s="22">
        <v>46213</v>
      </c>
    </row>
    <row r="1075" spans="1:1">
      <c r="A1075" s="22">
        <v>46216</v>
      </c>
    </row>
    <row r="1076" spans="1:1">
      <c r="A1076" s="22">
        <v>46217</v>
      </c>
    </row>
    <row r="1077" spans="1:1">
      <c r="A1077" s="22">
        <v>46218</v>
      </c>
    </row>
    <row r="1078" spans="1:1">
      <c r="A1078" s="22">
        <v>46219</v>
      </c>
    </row>
    <row r="1079" spans="1:1">
      <c r="A1079" s="22">
        <v>46220</v>
      </c>
    </row>
    <row r="1080" spans="1:1">
      <c r="A1080" s="22">
        <v>46223</v>
      </c>
    </row>
    <row r="1081" spans="1:1">
      <c r="A1081" s="22">
        <v>46224</v>
      </c>
    </row>
    <row r="1082" spans="1:1">
      <c r="A1082" s="22">
        <v>46225</v>
      </c>
    </row>
    <row r="1083" spans="1:1">
      <c r="A1083" s="22">
        <v>46226</v>
      </c>
    </row>
    <row r="1084" spans="1:1">
      <c r="A1084" s="22">
        <v>46227</v>
      </c>
    </row>
    <row r="1085" spans="1:1">
      <c r="A1085" s="22">
        <v>46230</v>
      </c>
    </row>
    <row r="1086" spans="1:1">
      <c r="A1086" s="22">
        <v>46231</v>
      </c>
    </row>
    <row r="1087" spans="1:1">
      <c r="A1087" s="22">
        <v>46232</v>
      </c>
    </row>
    <row r="1088" spans="1:1">
      <c r="A1088" s="22">
        <v>46233</v>
      </c>
    </row>
    <row r="1089" spans="1:1">
      <c r="A1089" s="22">
        <v>46234</v>
      </c>
    </row>
    <row r="1090" spans="1:1">
      <c r="A1090" s="22">
        <v>46237</v>
      </c>
    </row>
    <row r="1091" spans="1:1">
      <c r="A1091" s="22">
        <v>46238</v>
      </c>
    </row>
    <row r="1092" spans="1:1">
      <c r="A1092" s="22">
        <v>46239</v>
      </c>
    </row>
    <row r="1093" spans="1:1">
      <c r="A1093" s="22">
        <v>46240</v>
      </c>
    </row>
    <row r="1094" spans="1:1">
      <c r="A1094" s="22">
        <v>46241</v>
      </c>
    </row>
    <row r="1095" spans="1:1">
      <c r="A1095" s="22">
        <v>46244</v>
      </c>
    </row>
    <row r="1096" spans="1:1">
      <c r="A1096" s="22">
        <v>46245</v>
      </c>
    </row>
    <row r="1097" spans="1:1">
      <c r="A1097" s="22">
        <v>46246</v>
      </c>
    </row>
    <row r="1098" spans="1:1">
      <c r="A1098" s="22">
        <v>46247</v>
      </c>
    </row>
    <row r="1099" spans="1:1">
      <c r="A1099" s="22">
        <v>46248</v>
      </c>
    </row>
    <row r="1100" spans="1:1">
      <c r="A1100" s="22">
        <v>46251</v>
      </c>
    </row>
    <row r="1101" spans="1:1">
      <c r="A1101" s="22">
        <v>46252</v>
      </c>
    </row>
    <row r="1102" spans="1:1">
      <c r="A1102" s="22">
        <v>46253</v>
      </c>
    </row>
    <row r="1103" spans="1:1">
      <c r="A1103" s="22">
        <v>46254</v>
      </c>
    </row>
    <row r="1104" spans="1:1">
      <c r="A1104" s="22">
        <v>46255</v>
      </c>
    </row>
    <row r="1105" spans="1:1">
      <c r="A1105" s="22">
        <v>46258</v>
      </c>
    </row>
    <row r="1106" spans="1:1">
      <c r="A1106" s="22">
        <v>46259</v>
      </c>
    </row>
    <row r="1107" spans="1:1">
      <c r="A1107" s="22">
        <v>46260</v>
      </c>
    </row>
    <row r="1108" spans="1:1">
      <c r="A1108" s="22">
        <v>46261</v>
      </c>
    </row>
    <row r="1109" spans="1:1">
      <c r="A1109" s="22">
        <v>46262</v>
      </c>
    </row>
    <row r="1110" spans="1:1">
      <c r="A1110" s="22">
        <v>46265</v>
      </c>
    </row>
    <row r="1111" spans="1:1">
      <c r="A1111" s="22">
        <v>46266</v>
      </c>
    </row>
    <row r="1112" spans="1:1">
      <c r="A1112" s="22">
        <v>46267</v>
      </c>
    </row>
    <row r="1113" spans="1:1">
      <c r="A1113" s="22">
        <v>46268</v>
      </c>
    </row>
    <row r="1114" spans="1:1">
      <c r="A1114" s="22">
        <v>46269</v>
      </c>
    </row>
    <row r="1115" spans="1:1">
      <c r="A1115" s="22">
        <v>46272</v>
      </c>
    </row>
    <row r="1116" spans="1:1">
      <c r="A1116" s="22">
        <v>46273</v>
      </c>
    </row>
    <row r="1117" spans="1:1">
      <c r="A1117" s="22">
        <v>46274</v>
      </c>
    </row>
    <row r="1118" spans="1:1">
      <c r="A1118" s="22">
        <v>46275</v>
      </c>
    </row>
    <row r="1119" spans="1:1">
      <c r="A1119" s="22">
        <v>46276</v>
      </c>
    </row>
    <row r="1120" spans="1:1">
      <c r="A1120" s="22">
        <v>46279</v>
      </c>
    </row>
    <row r="1121" spans="1:1">
      <c r="A1121" s="22">
        <v>46280</v>
      </c>
    </row>
    <row r="1122" spans="1:1">
      <c r="A1122" s="22">
        <v>46281</v>
      </c>
    </row>
    <row r="1123" spans="1:1">
      <c r="A1123" s="22">
        <v>46282</v>
      </c>
    </row>
    <row r="1124" spans="1:1">
      <c r="A1124" s="22">
        <v>46283</v>
      </c>
    </row>
    <row r="1125" spans="1:1">
      <c r="A1125" s="22">
        <v>46286</v>
      </c>
    </row>
    <row r="1126" spans="1:1">
      <c r="A1126" s="22">
        <v>46287</v>
      </c>
    </row>
    <row r="1127" spans="1:1">
      <c r="A1127" s="22">
        <v>46288</v>
      </c>
    </row>
    <row r="1128" spans="1:1">
      <c r="A1128" s="22">
        <v>46289</v>
      </c>
    </row>
    <row r="1129" spans="1:1">
      <c r="A1129" s="22">
        <v>46290</v>
      </c>
    </row>
    <row r="1130" spans="1:1">
      <c r="A1130" s="22">
        <v>46293</v>
      </c>
    </row>
    <row r="1131" spans="1:1">
      <c r="A1131" s="22">
        <v>46294</v>
      </c>
    </row>
    <row r="1132" spans="1:1">
      <c r="A1132" s="22">
        <v>46295</v>
      </c>
    </row>
    <row r="1133" spans="1:1">
      <c r="A1133" s="22">
        <v>46296</v>
      </c>
    </row>
    <row r="1134" spans="1:1">
      <c r="A1134" s="22">
        <v>46297</v>
      </c>
    </row>
    <row r="1135" spans="1:1">
      <c r="A1135" s="22">
        <v>46300</v>
      </c>
    </row>
    <row r="1136" spans="1:1">
      <c r="A1136" s="22">
        <v>46301</v>
      </c>
    </row>
    <row r="1137" spans="1:1">
      <c r="A1137" s="22">
        <v>46302</v>
      </c>
    </row>
    <row r="1138" spans="1:1">
      <c r="A1138" s="22">
        <v>46303</v>
      </c>
    </row>
    <row r="1139" spans="1:1">
      <c r="A1139" s="22">
        <v>46304</v>
      </c>
    </row>
    <row r="1140" spans="1:1">
      <c r="A1140" s="22">
        <v>46307</v>
      </c>
    </row>
    <row r="1141" spans="1:1">
      <c r="A1141" s="22">
        <v>46308</v>
      </c>
    </row>
    <row r="1142" spans="1:1">
      <c r="A1142" s="22">
        <v>46309</v>
      </c>
    </row>
    <row r="1143" spans="1:1">
      <c r="A1143" s="22">
        <v>46310</v>
      </c>
    </row>
    <row r="1144" spans="1:1">
      <c r="A1144" s="22">
        <v>46311</v>
      </c>
    </row>
    <row r="1145" spans="1:1">
      <c r="A1145" s="22">
        <v>46314</v>
      </c>
    </row>
    <row r="1146" spans="1:1">
      <c r="A1146" s="22">
        <v>46315</v>
      </c>
    </row>
    <row r="1147" spans="1:1">
      <c r="A1147" s="22">
        <v>46316</v>
      </c>
    </row>
    <row r="1148" spans="1:1">
      <c r="A1148" s="22">
        <v>46317</v>
      </c>
    </row>
    <row r="1149" spans="1:1">
      <c r="A1149" s="22">
        <v>46318</v>
      </c>
    </row>
    <row r="1150" spans="1:1">
      <c r="A1150" s="22">
        <v>46321</v>
      </c>
    </row>
    <row r="1151" spans="1:1">
      <c r="A1151" s="22">
        <v>46322</v>
      </c>
    </row>
    <row r="1152" spans="1:1">
      <c r="A1152" s="22">
        <v>46323</v>
      </c>
    </row>
    <row r="1153" spans="1:1">
      <c r="A1153" s="22">
        <v>46324</v>
      </c>
    </row>
    <row r="1154" spans="1:1">
      <c r="A1154" s="22">
        <v>46325</v>
      </c>
    </row>
    <row r="1155" spans="1:1">
      <c r="A1155" s="22">
        <v>46328</v>
      </c>
    </row>
    <row r="1156" spans="1:1">
      <c r="A1156" s="22">
        <v>46329</v>
      </c>
    </row>
    <row r="1157" spans="1:1">
      <c r="A1157" s="22">
        <v>46330</v>
      </c>
    </row>
    <row r="1158" spans="1:1">
      <c r="A1158" s="22">
        <v>46331</v>
      </c>
    </row>
    <row r="1159" spans="1:1">
      <c r="A1159" s="22">
        <v>46332</v>
      </c>
    </row>
    <row r="1160" spans="1:1">
      <c r="A1160" s="22">
        <v>46335</v>
      </c>
    </row>
    <row r="1161" spans="1:1">
      <c r="A1161" s="22">
        <v>46336</v>
      </c>
    </row>
    <row r="1162" spans="1:1">
      <c r="A1162" s="22">
        <v>46337</v>
      </c>
    </row>
    <row r="1163" spans="1:1">
      <c r="A1163" s="22">
        <v>46338</v>
      </c>
    </row>
    <row r="1164" spans="1:1">
      <c r="A1164" s="22">
        <v>46339</v>
      </c>
    </row>
    <row r="1165" spans="1:1">
      <c r="A1165" s="22">
        <v>46342</v>
      </c>
    </row>
    <row r="1166" spans="1:1">
      <c r="A1166" s="22">
        <v>46343</v>
      </c>
    </row>
    <row r="1167" spans="1:1">
      <c r="A1167" s="22">
        <v>46344</v>
      </c>
    </row>
    <row r="1168" spans="1:1">
      <c r="A1168" s="22">
        <v>46345</v>
      </c>
    </row>
    <row r="1169" spans="1:1">
      <c r="A1169" s="22">
        <v>46346</v>
      </c>
    </row>
    <row r="1170" spans="1:1">
      <c r="A1170" s="22">
        <v>46349</v>
      </c>
    </row>
    <row r="1171" spans="1:1">
      <c r="A1171" s="22">
        <v>46350</v>
      </c>
    </row>
    <row r="1172" spans="1:1">
      <c r="A1172" s="22">
        <v>46351</v>
      </c>
    </row>
    <row r="1173" spans="1:1">
      <c r="A1173" s="22">
        <v>46352</v>
      </c>
    </row>
    <row r="1174" spans="1:1">
      <c r="A1174" s="22">
        <v>46353</v>
      </c>
    </row>
    <row r="1175" spans="1:1">
      <c r="A1175" s="22">
        <v>46356</v>
      </c>
    </row>
    <row r="1176" spans="1:1">
      <c r="A1176" s="22">
        <v>46357</v>
      </c>
    </row>
    <row r="1177" spans="1:1">
      <c r="A1177" s="22">
        <v>46358</v>
      </c>
    </row>
    <row r="1178" spans="1:1">
      <c r="A1178" s="22">
        <v>46359</v>
      </c>
    </row>
    <row r="1179" spans="1:1">
      <c r="A1179" s="22">
        <v>46360</v>
      </c>
    </row>
    <row r="1180" spans="1:1">
      <c r="A1180" s="22">
        <v>46363</v>
      </c>
    </row>
    <row r="1181" spans="1:1">
      <c r="A1181" s="22">
        <v>46364</v>
      </c>
    </row>
    <row r="1182" spans="1:1">
      <c r="A1182" s="22">
        <v>46365</v>
      </c>
    </row>
    <row r="1183" spans="1:1">
      <c r="A1183" s="22">
        <v>46366</v>
      </c>
    </row>
    <row r="1184" spans="1:1">
      <c r="A1184" s="22">
        <v>46367</v>
      </c>
    </row>
    <row r="1185" spans="1:1">
      <c r="A1185" s="22">
        <v>46370</v>
      </c>
    </row>
    <row r="1186" spans="1:1">
      <c r="A1186" s="22">
        <v>46371</v>
      </c>
    </row>
    <row r="1187" spans="1:1">
      <c r="A1187" s="22">
        <v>46372</v>
      </c>
    </row>
    <row r="1188" spans="1:1">
      <c r="A1188" s="22">
        <v>46373</v>
      </c>
    </row>
    <row r="1189" spans="1:1">
      <c r="A1189" s="22">
        <v>46374</v>
      </c>
    </row>
    <row r="1190" spans="1:1">
      <c r="A1190" s="22">
        <v>46377</v>
      </c>
    </row>
    <row r="1191" spans="1:1">
      <c r="A1191" s="22">
        <v>46378</v>
      </c>
    </row>
    <row r="1192" spans="1:1">
      <c r="A1192" s="22">
        <v>46379</v>
      </c>
    </row>
    <row r="1193" spans="1:1">
      <c r="A1193" s="22">
        <v>46380</v>
      </c>
    </row>
    <row r="1194" spans="1:1">
      <c r="A1194" s="22">
        <v>46381</v>
      </c>
    </row>
    <row r="1195" spans="1:1">
      <c r="A1195" s="22">
        <v>46384</v>
      </c>
    </row>
    <row r="1196" spans="1:1">
      <c r="A1196" s="22">
        <v>46385</v>
      </c>
    </row>
    <row r="1197" spans="1:1">
      <c r="A1197" s="22">
        <v>46386</v>
      </c>
    </row>
    <row r="1198" spans="1:1">
      <c r="A1198" s="22">
        <v>46387</v>
      </c>
    </row>
    <row r="1199" spans="1:1">
      <c r="A1199" s="22">
        <v>46388</v>
      </c>
    </row>
    <row r="1200" spans="1:1">
      <c r="A1200" s="22">
        <v>46391</v>
      </c>
    </row>
    <row r="1201" spans="1:1">
      <c r="A1201" s="22">
        <v>46392</v>
      </c>
    </row>
    <row r="1202" spans="1:1">
      <c r="A1202" s="22">
        <v>46393</v>
      </c>
    </row>
    <row r="1203" spans="1:1">
      <c r="A1203" s="22">
        <v>46394</v>
      </c>
    </row>
    <row r="1204" spans="1:1">
      <c r="A1204" s="22">
        <v>46395</v>
      </c>
    </row>
    <row r="1205" spans="1:1">
      <c r="A1205" s="22">
        <v>46398</v>
      </c>
    </row>
    <row r="1206" spans="1:1">
      <c r="A1206" s="22">
        <v>46399</v>
      </c>
    </row>
    <row r="1207" spans="1:1">
      <c r="A1207" s="22">
        <v>46400</v>
      </c>
    </row>
    <row r="1208" spans="1:1">
      <c r="A1208" s="22">
        <v>46401</v>
      </c>
    </row>
    <row r="1209" spans="1:1">
      <c r="A1209" s="22">
        <v>46402</v>
      </c>
    </row>
    <row r="1210" spans="1:1">
      <c r="A1210" s="22">
        <v>46405</v>
      </c>
    </row>
    <row r="1211" spans="1:1">
      <c r="A1211" s="22">
        <v>46406</v>
      </c>
    </row>
    <row r="1212" spans="1:1">
      <c r="A1212" s="22">
        <v>46407</v>
      </c>
    </row>
    <row r="1213" spans="1:1">
      <c r="A1213" s="22">
        <v>46408</v>
      </c>
    </row>
    <row r="1214" spans="1:1">
      <c r="A1214" s="22">
        <v>46409</v>
      </c>
    </row>
    <row r="1215" spans="1:1">
      <c r="A1215" s="22">
        <v>46412</v>
      </c>
    </row>
    <row r="1216" spans="1:1">
      <c r="A1216" s="22">
        <v>46413</v>
      </c>
    </row>
    <row r="1217" spans="1:2">
      <c r="A1217" s="22">
        <v>46414</v>
      </c>
    </row>
    <row r="1218" spans="1:2">
      <c r="A1218" s="22">
        <v>46415</v>
      </c>
    </row>
    <row r="1219" spans="1:2">
      <c r="A1219" s="22">
        <v>46416</v>
      </c>
    </row>
    <row r="1220" spans="1:2">
      <c r="A1220" s="22">
        <v>46419</v>
      </c>
    </row>
    <row r="1221" spans="1:2">
      <c r="A1221" s="22">
        <v>46420</v>
      </c>
    </row>
    <row r="1222" spans="1:2">
      <c r="A1222" s="22">
        <v>46421</v>
      </c>
    </row>
    <row r="1223" spans="1:2">
      <c r="A1223" s="22">
        <v>46422</v>
      </c>
    </row>
    <row r="1224" spans="1:2">
      <c r="A1224" s="22">
        <v>46423</v>
      </c>
    </row>
    <row r="1225" spans="1:2">
      <c r="A1225" s="22">
        <v>46426</v>
      </c>
    </row>
    <row r="1226" spans="1:2">
      <c r="A1226" s="22">
        <v>46427</v>
      </c>
    </row>
    <row r="1227" spans="1:2">
      <c r="A1227" s="22">
        <v>46428</v>
      </c>
    </row>
    <row r="1228" spans="1:2">
      <c r="A1228" s="22">
        <v>46429</v>
      </c>
    </row>
    <row r="1229" spans="1:2">
      <c r="A1229" s="22">
        <v>46430</v>
      </c>
    </row>
    <row r="1230" spans="1:2">
      <c r="A1230" s="23" t="s">
        <v>3</v>
      </c>
      <c r="B1230">
        <v>-0.62048776850499587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4321"/>
  <sheetViews>
    <sheetView tabSelected="1" workbookViewId="0">
      <pane xSplit="1" ySplit="6" topLeftCell="F7" activePane="bottomRight" state="frozen"/>
      <selection pane="topRight" activeCell="B1" sqref="B1"/>
      <selection pane="bottomLeft" activeCell="A5" sqref="A5"/>
      <selection pane="bottomRight" activeCell="I1" sqref="I1"/>
    </sheetView>
  </sheetViews>
  <sheetFormatPr defaultRowHeight="15"/>
  <cols>
    <col min="1" max="2" width="12" style="1" customWidth="1"/>
    <col min="3" max="3" width="15.7109375" customWidth="1"/>
    <col min="4" max="4" width="18" style="8" customWidth="1"/>
    <col min="5" max="5" width="18" style="9" customWidth="1"/>
    <col min="6" max="6" width="18" style="44" customWidth="1"/>
    <col min="7" max="15" width="18" style="9" customWidth="1"/>
    <col min="16" max="21" width="12" customWidth="1"/>
    <col min="22" max="22" width="12.7109375" bestFit="1" customWidth="1"/>
    <col min="24" max="24" width="9.7109375" bestFit="1" customWidth="1"/>
    <col min="25" max="25" width="10.140625" style="18" bestFit="1" customWidth="1"/>
    <col min="26" max="26" width="10.7109375" style="1" bestFit="1" customWidth="1"/>
    <col min="28" max="28" width="14.140625" customWidth="1"/>
    <col min="29" max="29" width="11.7109375" customWidth="1"/>
  </cols>
  <sheetData>
    <row r="1" spans="1:27">
      <c r="A1" s="1" t="str">
        <f>Readme!A1</f>
        <v>© 2025 VH2 LLC </v>
      </c>
      <c r="C1" s="28">
        <f>-0.07/365</f>
        <v>-1.9178082191780824E-4</v>
      </c>
      <c r="D1" s="16">
        <f>0.019/365</f>
        <v>5.2054794520547945E-5</v>
      </c>
      <c r="F1" s="16">
        <f>0.019/365</f>
        <v>5.2054794520547945E-5</v>
      </c>
      <c r="G1" s="16">
        <f>0.0095/365</f>
        <v>2.6027397260273973E-5</v>
      </c>
      <c r="K1" s="16">
        <f>0.0094/365</f>
        <v>2.5753424657534247E-5</v>
      </c>
      <c r="P1">
        <f>0.01/365</f>
        <v>2.7397260273972603E-5</v>
      </c>
      <c r="W1">
        <v>252</v>
      </c>
    </row>
    <row r="2" spans="1:27">
      <c r="D2" s="15">
        <f>1.0232*1.022</f>
        <v>1.0457104000000002</v>
      </c>
      <c r="F2" s="15">
        <v>100000000</v>
      </c>
      <c r="G2" s="9">
        <f>0.324*1</f>
        <v>0.32400000000000001</v>
      </c>
      <c r="H2" s="9" t="s">
        <v>39</v>
      </c>
      <c r="K2" s="15">
        <v>49.05</v>
      </c>
      <c r="M2" s="9">
        <f>M3/L3</f>
        <v>284.75784274127261</v>
      </c>
      <c r="Q2" s="40">
        <v>43056</v>
      </c>
      <c r="V2" s="2"/>
      <c r="W2" s="2"/>
    </row>
    <row r="3" spans="1:27">
      <c r="D3" s="2">
        <v>1</v>
      </c>
      <c r="F3" s="2">
        <v>0</v>
      </c>
      <c r="K3" s="2">
        <v>1</v>
      </c>
      <c r="L3" s="9">
        <f>K2595</f>
        <v>9.6814828614876678</v>
      </c>
      <c r="M3" s="9">
        <f>K2865</f>
        <v>2756.8781741738312</v>
      </c>
      <c r="Q3">
        <f>VLOOKUP($Q$2,Master!$A$2:$H$10000,MATCH(Q5,$A6:$P6,0),0)</f>
        <v>7853.5698240000002</v>
      </c>
      <c r="R3">
        <f>VLOOKUP($Q$2,Master!$A$2:$H$10000,MATCH(R5,$A6:$P6,0),0)</f>
        <v>5.2999841619939954</v>
      </c>
      <c r="S3">
        <f>VLOOKUP($Q$2,Master!$A$2:$H$10000,MATCH(S5,$A$6:$P$6,0),0)</f>
        <v>52.758416747980071</v>
      </c>
      <c r="T3">
        <f>VLOOKUP($Q$2,Master!$A$2:$P$10000,MATCH(T5,$A$6:$P$6,0),0)</f>
        <v>332.39401199999998</v>
      </c>
      <c r="U3">
        <f>VLOOKUP($Q$2,Master!$A$2:$P$10000,MATCH(U5,$A$6:$P$6,0),0)</f>
        <v>1039.4874226956315</v>
      </c>
      <c r="W3">
        <f t="array" ref="W3">_xlfn.STDEV.S(LN(J1987:J3711/J1986:J3710))</f>
        <v>5.6852100760826266E-2</v>
      </c>
      <c r="X3">
        <f>W3^2</f>
        <v>3.2321613609191426E-3</v>
      </c>
      <c r="Y3">
        <f>1-(1-X3)^21</f>
        <v>6.5725809154458137E-2</v>
      </c>
    </row>
    <row r="4" spans="1:27">
      <c r="D4" s="15">
        <v>1</v>
      </c>
      <c r="F4" s="15">
        <v>1</v>
      </c>
      <c r="K4" s="15">
        <v>20</v>
      </c>
      <c r="Q4">
        <f t="shared" ref="Q4:U4" si="0">100/Q3</f>
        <v>1.2733063083542783E-2</v>
      </c>
      <c r="R4">
        <f t="shared" si="0"/>
        <v>18.867980911546223</v>
      </c>
      <c r="S4">
        <f t="shared" si="0"/>
        <v>1.8954321635102638</v>
      </c>
      <c r="T4">
        <f t="shared" si="0"/>
        <v>0.30084777820847147</v>
      </c>
      <c r="U4">
        <f t="shared" si="0"/>
        <v>9.6201260175593897E-2</v>
      </c>
    </row>
    <row r="5" spans="1:27">
      <c r="Q5" s="46" t="s">
        <v>26</v>
      </c>
      <c r="R5" s="46" t="s">
        <v>37</v>
      </c>
      <c r="S5" s="46" t="s">
        <v>21</v>
      </c>
      <c r="T5" s="46" t="s">
        <v>45</v>
      </c>
      <c r="U5" s="46" t="s">
        <v>46</v>
      </c>
      <c r="W5" t="e">
        <f ca="1">MAX(W1987:W3709)</f>
        <v>#DIV/0!</v>
      </c>
      <c r="Y5" t="e">
        <f ca="1">W5-1</f>
        <v>#DIV/0!</v>
      </c>
      <c r="Z5" s="1" t="e">
        <f ca="1">INDEX(A1987:W3709,MATCH(W5,W1987:W3709,0),1)</f>
        <v>#DIV/0!</v>
      </c>
      <c r="AA5" t="e">
        <f ca="1">MATCH(Y5,W1987:W3709,0)</f>
        <v>#DIV/0!</v>
      </c>
    </row>
    <row r="6" spans="1:27">
      <c r="A6" s="1" t="s">
        <v>0</v>
      </c>
      <c r="B6" s="1" t="s">
        <v>26</v>
      </c>
      <c r="C6" t="s">
        <v>21</v>
      </c>
      <c r="D6" s="8" t="s">
        <v>18</v>
      </c>
      <c r="E6" s="9" t="s">
        <v>25</v>
      </c>
      <c r="F6" s="44" t="s">
        <v>61</v>
      </c>
      <c r="G6" s="9" t="s">
        <v>37</v>
      </c>
      <c r="H6" s="9" t="s">
        <v>36</v>
      </c>
      <c r="I6" s="9" t="s">
        <v>43</v>
      </c>
      <c r="J6" s="9" t="s">
        <v>45</v>
      </c>
      <c r="K6" s="9" t="s">
        <v>46</v>
      </c>
      <c r="L6" s="9" t="s">
        <v>58</v>
      </c>
      <c r="M6" s="9" t="s">
        <v>57</v>
      </c>
      <c r="N6" s="9" t="s">
        <v>139</v>
      </c>
      <c r="O6" s="9" t="s">
        <v>140</v>
      </c>
      <c r="P6" t="s">
        <v>14</v>
      </c>
      <c r="Q6" t="s">
        <v>66</v>
      </c>
      <c r="R6" t="s">
        <v>47</v>
      </c>
      <c r="S6" t="s">
        <v>48</v>
      </c>
      <c r="T6" t="s">
        <v>49</v>
      </c>
      <c r="U6" s="9" t="s">
        <v>50</v>
      </c>
      <c r="V6" t="s">
        <v>1</v>
      </c>
      <c r="Y6" t="e">
        <f ca="1">Y5*100</f>
        <v>#DIV/0!</v>
      </c>
    </row>
    <row r="7" spans="1:27">
      <c r="A7" s="1">
        <v>40178</v>
      </c>
      <c r="B7" t="str">
        <f>IFERROR(VLOOKUP($A7,'BTC-Web'!$A$2:$H$9999,2,0),"")</f>
        <v/>
      </c>
      <c r="D7" s="2"/>
      <c r="P7">
        <f>ROW()</f>
        <v>7</v>
      </c>
    </row>
    <row r="8" spans="1:27">
      <c r="A8" s="1">
        <v>40182</v>
      </c>
      <c r="B8" t="str">
        <f>IFERROR(VLOOKUP($A8,'BTC-Web'!$A$2:$H$9999,2,0),"")</f>
        <v/>
      </c>
      <c r="D8" s="2"/>
      <c r="G8" s="2"/>
      <c r="P8">
        <f>ROW()</f>
        <v>8</v>
      </c>
    </row>
    <row r="9" spans="1:27">
      <c r="A9" s="1">
        <v>40183</v>
      </c>
      <c r="B9" t="str">
        <f>IFERROR(VLOOKUP($A9,'BTC-Web'!$A$2:$H$9999,2,0),"")</f>
        <v/>
      </c>
      <c r="D9" s="2"/>
      <c r="G9" s="2"/>
      <c r="P9">
        <f>ROW()</f>
        <v>9</v>
      </c>
    </row>
    <row r="10" spans="1:27">
      <c r="A10" s="1">
        <v>40184</v>
      </c>
      <c r="B10" t="str">
        <f>IFERROR(VLOOKUP($A10,'BTC-Web'!$A$2:$H$9999,2,0),"")</f>
        <v/>
      </c>
      <c r="D10" s="2"/>
      <c r="G10" s="2"/>
      <c r="P10">
        <f>ROW()</f>
        <v>10</v>
      </c>
    </row>
    <row r="11" spans="1:27">
      <c r="A11" s="1">
        <v>40185</v>
      </c>
      <c r="B11" t="str">
        <f>IFERROR(VLOOKUP($A11,'BTC-Web'!$A$2:$H$9999,2,0),"")</f>
        <v/>
      </c>
      <c r="D11" s="2"/>
      <c r="G11" s="2"/>
      <c r="P11">
        <f>ROW()</f>
        <v>11</v>
      </c>
    </row>
    <row r="12" spans="1:27">
      <c r="A12" s="1">
        <v>40186</v>
      </c>
      <c r="B12" t="str">
        <f>IFERROR(VLOOKUP($A12,'BTC-Web'!$A$2:$H$9999,2,0),"")</f>
        <v/>
      </c>
      <c r="D12" s="2"/>
      <c r="G12" s="2"/>
      <c r="P12">
        <f>ROW()</f>
        <v>12</v>
      </c>
    </row>
    <row r="13" spans="1:27">
      <c r="A13" s="1">
        <v>40189</v>
      </c>
      <c r="B13" t="str">
        <f>IFERROR(VLOOKUP($A13,'BTC-Web'!$A$2:$H$9999,2,0),"")</f>
        <v/>
      </c>
      <c r="D13" s="2"/>
      <c r="G13" s="2"/>
      <c r="P13">
        <f>ROW()</f>
        <v>13</v>
      </c>
    </row>
    <row r="14" spans="1:27">
      <c r="A14" s="1">
        <v>40190</v>
      </c>
      <c r="B14" t="str">
        <f>IFERROR(VLOOKUP($A14,'BTC-Web'!$A$2:$H$9999,2,0),"")</f>
        <v/>
      </c>
      <c r="D14" s="2"/>
      <c r="G14" s="2"/>
      <c r="P14">
        <f>ROW()</f>
        <v>14</v>
      </c>
    </row>
    <row r="15" spans="1:27">
      <c r="A15" s="1">
        <v>40191</v>
      </c>
      <c r="B15" t="str">
        <f>IFERROR(VLOOKUP($A15,'BTC-Web'!$A$2:$H$9999,2,0),"")</f>
        <v/>
      </c>
      <c r="D15" s="2"/>
      <c r="G15" s="2"/>
      <c r="P15">
        <f>ROW()</f>
        <v>15</v>
      </c>
    </row>
    <row r="16" spans="1:27">
      <c r="A16" s="1">
        <v>40192</v>
      </c>
      <c r="B16" t="str">
        <f>IFERROR(VLOOKUP($A16,'BTC-Web'!$A$2:$H$9999,2,0),"")</f>
        <v/>
      </c>
      <c r="D16" s="2"/>
      <c r="G16" s="2"/>
      <c r="P16">
        <f>ROW()</f>
        <v>16</v>
      </c>
    </row>
    <row r="17" spans="1:16">
      <c r="A17" s="1">
        <v>40193</v>
      </c>
      <c r="B17" t="str">
        <f>IFERROR(VLOOKUP($A17,'BTC-Web'!$A$2:$H$9999,2,0),"")</f>
        <v/>
      </c>
      <c r="D17" s="2"/>
      <c r="G17" s="2"/>
      <c r="P17">
        <f>ROW()</f>
        <v>17</v>
      </c>
    </row>
    <row r="18" spans="1:16">
      <c r="A18" s="1">
        <v>40197</v>
      </c>
      <c r="B18" t="str">
        <f>IFERROR(VLOOKUP($A18,'BTC-Web'!$A$2:$H$9999,2,0),"")</f>
        <v/>
      </c>
      <c r="D18" s="2"/>
      <c r="G18" s="2"/>
      <c r="P18">
        <f>ROW()</f>
        <v>18</v>
      </c>
    </row>
    <row r="19" spans="1:16">
      <c r="A19" s="1">
        <v>40198</v>
      </c>
      <c r="B19" t="str">
        <f>IFERROR(VLOOKUP($A19,'BTC-Web'!$A$2:$H$9999,2,0),"")</f>
        <v/>
      </c>
      <c r="D19" s="2"/>
      <c r="G19" s="2"/>
      <c r="P19">
        <f>ROW()</f>
        <v>19</v>
      </c>
    </row>
    <row r="20" spans="1:16">
      <c r="A20" s="1">
        <v>40199</v>
      </c>
      <c r="B20" t="str">
        <f>IFERROR(VLOOKUP($A20,'BTC-Web'!$A$2:$H$9999,2,0),"")</f>
        <v/>
      </c>
      <c r="D20" s="2"/>
      <c r="G20" s="2"/>
      <c r="P20">
        <f>ROW()</f>
        <v>20</v>
      </c>
    </row>
    <row r="21" spans="1:16">
      <c r="A21" s="1">
        <v>40200</v>
      </c>
      <c r="B21" t="str">
        <f>IFERROR(VLOOKUP($A21,'BTC-Web'!$A$2:$H$9999,2,0),"")</f>
        <v/>
      </c>
      <c r="D21" s="2"/>
      <c r="G21" s="2"/>
      <c r="P21">
        <f>ROW()</f>
        <v>21</v>
      </c>
    </row>
    <row r="22" spans="1:16">
      <c r="A22" s="1">
        <v>40203</v>
      </c>
      <c r="B22" t="str">
        <f>IFERROR(VLOOKUP($A22,'BTC-Web'!$A$2:$H$9999,2,0),"")</f>
        <v/>
      </c>
      <c r="D22" s="2"/>
      <c r="G22" s="2"/>
      <c r="P22">
        <f>ROW()</f>
        <v>22</v>
      </c>
    </row>
    <row r="23" spans="1:16">
      <c r="A23" s="1">
        <v>40204</v>
      </c>
      <c r="B23" t="str">
        <f>IFERROR(VLOOKUP($A23,'BTC-Web'!$A$2:$H$9999,2,0),"")</f>
        <v/>
      </c>
      <c r="D23" s="2"/>
      <c r="G23" s="2"/>
      <c r="P23">
        <f>ROW()</f>
        <v>23</v>
      </c>
    </row>
    <row r="24" spans="1:16">
      <c r="A24" s="1">
        <v>40205</v>
      </c>
      <c r="B24" t="str">
        <f>IFERROR(VLOOKUP($A24,'BTC-Web'!$A$2:$H$9999,2,0),"")</f>
        <v/>
      </c>
      <c r="D24" s="2"/>
      <c r="G24" s="2"/>
      <c r="P24">
        <f>ROW()</f>
        <v>24</v>
      </c>
    </row>
    <row r="25" spans="1:16">
      <c r="A25" s="1">
        <v>40206</v>
      </c>
      <c r="B25" t="str">
        <f>IFERROR(VLOOKUP($A25,'BTC-Web'!$A$2:$H$9999,2,0),"")</f>
        <v/>
      </c>
      <c r="D25" s="2"/>
      <c r="G25" s="2"/>
      <c r="P25">
        <f>ROW()</f>
        <v>25</v>
      </c>
    </row>
    <row r="26" spans="1:16">
      <c r="A26" s="1">
        <v>40207</v>
      </c>
      <c r="B26" t="str">
        <f>IFERROR(VLOOKUP($A26,'BTC-Web'!$A$2:$H$9999,2,0),"")</f>
        <v/>
      </c>
      <c r="D26" s="2"/>
      <c r="G26" s="2"/>
      <c r="P26">
        <f>ROW()</f>
        <v>26</v>
      </c>
    </row>
    <row r="27" spans="1:16">
      <c r="A27" s="1">
        <v>40210</v>
      </c>
      <c r="B27" t="str">
        <f>IFERROR(VLOOKUP($A27,'BTC-Web'!$A$2:$H$9999,2,0),"")</f>
        <v/>
      </c>
      <c r="D27" s="2"/>
      <c r="G27" s="2"/>
      <c r="P27">
        <f>ROW()</f>
        <v>27</v>
      </c>
    </row>
    <row r="28" spans="1:16">
      <c r="A28" s="1">
        <v>40211</v>
      </c>
      <c r="B28" t="str">
        <f>IFERROR(VLOOKUP($A28,'BTC-Web'!$A$2:$H$9999,2,0),"")</f>
        <v/>
      </c>
      <c r="D28" s="2"/>
      <c r="G28" s="2"/>
      <c r="P28">
        <f>ROW()</f>
        <v>28</v>
      </c>
    </row>
    <row r="29" spans="1:16">
      <c r="A29" s="1">
        <v>40212</v>
      </c>
      <c r="B29" t="str">
        <f>IFERROR(VLOOKUP($A29,'BTC-Web'!$A$2:$H$9999,2,0),"")</f>
        <v/>
      </c>
      <c r="D29" s="2"/>
      <c r="G29" s="2"/>
      <c r="P29">
        <f>ROW()</f>
        <v>29</v>
      </c>
    </row>
    <row r="30" spans="1:16">
      <c r="A30" s="1">
        <v>40213</v>
      </c>
      <c r="B30" t="str">
        <f>IFERROR(VLOOKUP($A30,'BTC-Web'!$A$2:$H$9999,2,0),"")</f>
        <v/>
      </c>
      <c r="D30" s="2"/>
      <c r="G30" s="2"/>
      <c r="P30">
        <f>ROW()</f>
        <v>30</v>
      </c>
    </row>
    <row r="31" spans="1:16">
      <c r="A31" s="1">
        <v>40214</v>
      </c>
      <c r="B31" t="str">
        <f>IFERROR(VLOOKUP($A31,'BTC-Web'!$A$2:$H$9999,2,0),"")</f>
        <v/>
      </c>
      <c r="D31" s="2"/>
      <c r="G31" s="2"/>
      <c r="P31">
        <f>ROW()</f>
        <v>31</v>
      </c>
    </row>
    <row r="32" spans="1:16">
      <c r="A32" s="1">
        <v>40217</v>
      </c>
      <c r="B32" t="str">
        <f>IFERROR(VLOOKUP($A32,'BTC-Web'!$A$2:$H$9999,2,0),"")</f>
        <v/>
      </c>
      <c r="D32" s="2"/>
      <c r="G32" s="2"/>
      <c r="P32">
        <f>ROW()</f>
        <v>32</v>
      </c>
    </row>
    <row r="33" spans="1:16">
      <c r="A33" s="1">
        <v>40218</v>
      </c>
      <c r="B33" t="str">
        <f>IFERROR(VLOOKUP($A33,'BTC-Web'!$A$2:$H$9999,2,0),"")</f>
        <v/>
      </c>
      <c r="D33" s="2"/>
      <c r="G33" s="2"/>
      <c r="P33">
        <f>ROW()</f>
        <v>33</v>
      </c>
    </row>
    <row r="34" spans="1:16">
      <c r="A34" s="1">
        <v>40219</v>
      </c>
      <c r="B34" t="str">
        <f>IFERROR(VLOOKUP($A34,'BTC-Web'!$A$2:$H$9999,2,0),"")</f>
        <v/>
      </c>
      <c r="D34" s="2"/>
      <c r="G34" s="2"/>
      <c r="P34">
        <f>ROW()</f>
        <v>34</v>
      </c>
    </row>
    <row r="35" spans="1:16">
      <c r="A35" s="1">
        <v>40220</v>
      </c>
      <c r="B35" t="str">
        <f>IFERROR(VLOOKUP($A35,'BTC-Web'!$A$2:$H$9999,2,0),"")</f>
        <v/>
      </c>
      <c r="D35" s="2"/>
      <c r="G35" s="2"/>
      <c r="P35">
        <f>ROW()</f>
        <v>35</v>
      </c>
    </row>
    <row r="36" spans="1:16">
      <c r="A36" s="1">
        <v>40221</v>
      </c>
      <c r="B36" t="str">
        <f>IFERROR(VLOOKUP($A36,'BTC-Web'!$A$2:$H$9999,2,0),"")</f>
        <v/>
      </c>
      <c r="D36" s="2"/>
      <c r="G36" s="2"/>
      <c r="P36">
        <f>ROW()</f>
        <v>36</v>
      </c>
    </row>
    <row r="37" spans="1:16">
      <c r="A37" s="1">
        <v>40225</v>
      </c>
      <c r="B37" t="str">
        <f>IFERROR(VLOOKUP($A37,'BTC-Web'!$A$2:$H$9999,2,0),"")</f>
        <v/>
      </c>
      <c r="D37" s="2"/>
      <c r="G37" s="2"/>
      <c r="P37">
        <f>ROW()</f>
        <v>37</v>
      </c>
    </row>
    <row r="38" spans="1:16">
      <c r="A38" s="1">
        <v>40226</v>
      </c>
      <c r="B38" t="str">
        <f>IFERROR(VLOOKUP($A38,'BTC-Web'!$A$2:$H$9999,2,0),"")</f>
        <v/>
      </c>
      <c r="D38" s="2"/>
      <c r="G38" s="2"/>
      <c r="P38">
        <f>ROW()</f>
        <v>38</v>
      </c>
    </row>
    <row r="39" spans="1:16">
      <c r="A39" s="1">
        <v>40227</v>
      </c>
      <c r="B39" t="str">
        <f>IFERROR(VLOOKUP($A39,'BTC-Web'!$A$2:$H$9999,2,0),"")</f>
        <v/>
      </c>
      <c r="D39" s="2"/>
      <c r="G39" s="2"/>
      <c r="P39">
        <f>ROW()</f>
        <v>39</v>
      </c>
    </row>
    <row r="40" spans="1:16">
      <c r="A40" s="1">
        <v>40228</v>
      </c>
      <c r="B40" t="str">
        <f>IFERROR(VLOOKUP($A40,'BTC-Web'!$A$2:$H$9999,2,0),"")</f>
        <v/>
      </c>
      <c r="D40" s="2"/>
      <c r="G40" s="2"/>
      <c r="P40">
        <f>ROW()</f>
        <v>40</v>
      </c>
    </row>
    <row r="41" spans="1:16">
      <c r="A41" s="1">
        <v>40231</v>
      </c>
      <c r="B41" t="str">
        <f>IFERROR(VLOOKUP($A41,'BTC-Web'!$A$2:$H$9999,2,0),"")</f>
        <v/>
      </c>
      <c r="D41" s="2"/>
      <c r="G41" s="2"/>
      <c r="P41">
        <f>ROW()</f>
        <v>41</v>
      </c>
    </row>
    <row r="42" spans="1:16">
      <c r="A42" s="1">
        <v>40232</v>
      </c>
      <c r="B42" t="str">
        <f>IFERROR(VLOOKUP($A42,'BTC-Web'!$A$2:$H$9999,2,0),"")</f>
        <v/>
      </c>
      <c r="D42" s="2"/>
      <c r="G42" s="2"/>
      <c r="P42">
        <f>ROW()</f>
        <v>42</v>
      </c>
    </row>
    <row r="43" spans="1:16">
      <c r="A43" s="1">
        <v>40233</v>
      </c>
      <c r="B43" t="str">
        <f>IFERROR(VLOOKUP($A43,'BTC-Web'!$A$2:$H$9999,2,0),"")</f>
        <v/>
      </c>
      <c r="D43" s="2"/>
      <c r="G43" s="2"/>
      <c r="P43">
        <f>ROW()</f>
        <v>43</v>
      </c>
    </row>
    <row r="44" spans="1:16">
      <c r="A44" s="1">
        <v>40234</v>
      </c>
      <c r="B44" t="str">
        <f>IFERROR(VLOOKUP($A44,'BTC-Web'!$A$2:$H$9999,2,0),"")</f>
        <v/>
      </c>
      <c r="D44" s="2"/>
      <c r="G44" s="2"/>
      <c r="P44">
        <f>ROW()</f>
        <v>44</v>
      </c>
    </row>
    <row r="45" spans="1:16">
      <c r="A45" s="1">
        <v>40235</v>
      </c>
      <c r="B45" t="str">
        <f>IFERROR(VLOOKUP($A45,'BTC-Web'!$A$2:$H$9999,2,0),"")</f>
        <v/>
      </c>
      <c r="D45" s="2"/>
      <c r="G45" s="2"/>
      <c r="P45">
        <f>ROW()</f>
        <v>45</v>
      </c>
    </row>
    <row r="46" spans="1:16">
      <c r="A46" s="1">
        <v>40238</v>
      </c>
      <c r="B46" t="str">
        <f>IFERROR(VLOOKUP($A46,'BTC-Web'!$A$2:$H$9999,2,0),"")</f>
        <v/>
      </c>
      <c r="D46" s="2"/>
      <c r="G46" s="2"/>
      <c r="P46">
        <f>ROW()</f>
        <v>46</v>
      </c>
    </row>
    <row r="47" spans="1:16">
      <c r="A47" s="1">
        <v>40239</v>
      </c>
      <c r="B47" t="str">
        <f>IFERROR(VLOOKUP($A47,'BTC-Web'!$A$2:$H$9999,2,0),"")</f>
        <v/>
      </c>
      <c r="D47" s="2"/>
      <c r="G47" s="2"/>
      <c r="P47">
        <f>ROW()</f>
        <v>47</v>
      </c>
    </row>
    <row r="48" spans="1:16">
      <c r="A48" s="1">
        <v>40240</v>
      </c>
      <c r="B48" t="str">
        <f>IFERROR(VLOOKUP($A48,'BTC-Web'!$A$2:$H$9999,2,0),"")</f>
        <v/>
      </c>
      <c r="D48" s="2"/>
      <c r="G48" s="2"/>
      <c r="P48">
        <f>ROW()</f>
        <v>48</v>
      </c>
    </row>
    <row r="49" spans="1:16">
      <c r="A49" s="1">
        <v>40241</v>
      </c>
      <c r="B49" t="str">
        <f>IFERROR(VLOOKUP($A49,'BTC-Web'!$A$2:$H$9999,2,0),"")</f>
        <v/>
      </c>
      <c r="D49" s="2"/>
      <c r="G49" s="2"/>
      <c r="P49">
        <f>ROW()</f>
        <v>49</v>
      </c>
    </row>
    <row r="50" spans="1:16">
      <c r="A50" s="1">
        <v>40242</v>
      </c>
      <c r="B50" t="str">
        <f>IFERROR(VLOOKUP($A50,'BTC-Web'!$A$2:$H$9999,2,0),"")</f>
        <v/>
      </c>
      <c r="D50" s="2"/>
      <c r="G50" s="2"/>
      <c r="P50">
        <f>ROW()</f>
        <v>50</v>
      </c>
    </row>
    <row r="51" spans="1:16">
      <c r="A51" s="1">
        <v>40245</v>
      </c>
      <c r="B51" t="str">
        <f>IFERROR(VLOOKUP($A51,'BTC-Web'!$A$2:$H$9999,2,0),"")</f>
        <v/>
      </c>
      <c r="D51" s="2"/>
      <c r="G51" s="2"/>
      <c r="P51">
        <f>ROW()</f>
        <v>51</v>
      </c>
    </row>
    <row r="52" spans="1:16">
      <c r="A52" s="1">
        <v>40246</v>
      </c>
      <c r="B52" t="str">
        <f>IFERROR(VLOOKUP($A52,'BTC-Web'!$A$2:$H$9999,2,0),"")</f>
        <v/>
      </c>
      <c r="D52" s="2"/>
      <c r="G52" s="2"/>
      <c r="P52">
        <f>ROW()</f>
        <v>52</v>
      </c>
    </row>
    <row r="53" spans="1:16">
      <c r="A53" s="1">
        <v>40247</v>
      </c>
      <c r="B53" t="str">
        <f>IFERROR(VLOOKUP($A53,'BTC-Web'!$A$2:$H$9999,2,0),"")</f>
        <v/>
      </c>
      <c r="D53" s="2"/>
      <c r="G53" s="2"/>
      <c r="P53">
        <f>ROW()</f>
        <v>53</v>
      </c>
    </row>
    <row r="54" spans="1:16">
      <c r="A54" s="1">
        <v>40248</v>
      </c>
      <c r="B54" t="str">
        <f>IFERROR(VLOOKUP($A54,'BTC-Web'!$A$2:$H$9999,2,0),"")</f>
        <v/>
      </c>
      <c r="D54" s="2"/>
      <c r="G54" s="2"/>
      <c r="P54">
        <f>ROW()</f>
        <v>54</v>
      </c>
    </row>
    <row r="55" spans="1:16">
      <c r="A55" s="1">
        <v>40249</v>
      </c>
      <c r="B55" t="str">
        <f>IFERROR(VLOOKUP($A55,'BTC-Web'!$A$2:$H$9999,2,0),"")</f>
        <v/>
      </c>
      <c r="D55" s="2"/>
      <c r="G55" s="2"/>
      <c r="P55">
        <f>ROW()</f>
        <v>55</v>
      </c>
    </row>
    <row r="56" spans="1:16">
      <c r="A56" s="1">
        <v>40252</v>
      </c>
      <c r="B56" t="str">
        <f>IFERROR(VLOOKUP($A56,'BTC-Web'!$A$2:$H$9999,2,0),"")</f>
        <v/>
      </c>
      <c r="D56" s="2"/>
      <c r="G56" s="2"/>
      <c r="P56">
        <f>ROW()</f>
        <v>56</v>
      </c>
    </row>
    <row r="57" spans="1:16">
      <c r="A57" s="1">
        <v>40253</v>
      </c>
      <c r="B57" t="str">
        <f>IFERROR(VLOOKUP($A57,'BTC-Web'!$A$2:$H$9999,2,0),"")</f>
        <v/>
      </c>
      <c r="D57" s="2"/>
      <c r="G57" s="2"/>
      <c r="P57">
        <f>ROW()</f>
        <v>57</v>
      </c>
    </row>
    <row r="58" spans="1:16">
      <c r="A58" s="1">
        <v>40254</v>
      </c>
      <c r="B58" t="str">
        <f>IFERROR(VLOOKUP($A58,'BTC-Web'!$A$2:$H$9999,2,0),"")</f>
        <v/>
      </c>
      <c r="D58" s="2"/>
      <c r="G58" s="2"/>
      <c r="P58">
        <f>ROW()</f>
        <v>58</v>
      </c>
    </row>
    <row r="59" spans="1:16">
      <c r="A59" s="1">
        <v>40255</v>
      </c>
      <c r="B59" t="str">
        <f>IFERROR(VLOOKUP($A59,'BTC-Web'!$A$2:$H$9999,2,0),"")</f>
        <v/>
      </c>
      <c r="D59" s="2"/>
      <c r="G59" s="2"/>
      <c r="P59">
        <f>ROW()</f>
        <v>59</v>
      </c>
    </row>
    <row r="60" spans="1:16">
      <c r="A60" s="1">
        <v>40256</v>
      </c>
      <c r="B60" t="str">
        <f>IFERROR(VLOOKUP($A60,'BTC-Web'!$A$2:$H$9999,2,0),"")</f>
        <v/>
      </c>
      <c r="D60" s="2"/>
      <c r="G60" s="2"/>
      <c r="P60">
        <f>ROW()</f>
        <v>60</v>
      </c>
    </row>
    <row r="61" spans="1:16">
      <c r="A61" s="1">
        <v>40259</v>
      </c>
      <c r="B61" t="str">
        <f>IFERROR(VLOOKUP($A61,'BTC-Web'!$A$2:$H$9999,2,0),"")</f>
        <v/>
      </c>
      <c r="D61" s="2"/>
      <c r="G61" s="2"/>
      <c r="P61">
        <f>ROW()</f>
        <v>61</v>
      </c>
    </row>
    <row r="62" spans="1:16">
      <c r="A62" s="1">
        <v>40260</v>
      </c>
      <c r="B62" t="str">
        <f>IFERROR(VLOOKUP($A62,'BTC-Web'!$A$2:$H$9999,2,0),"")</f>
        <v/>
      </c>
      <c r="D62" s="2"/>
      <c r="G62" s="2"/>
      <c r="P62">
        <f>ROW()</f>
        <v>62</v>
      </c>
    </row>
    <row r="63" spans="1:16">
      <c r="A63" s="1">
        <v>40261</v>
      </c>
      <c r="B63" t="str">
        <f>IFERROR(VLOOKUP($A63,'BTC-Web'!$A$2:$H$9999,2,0),"")</f>
        <v/>
      </c>
      <c r="D63" s="2"/>
      <c r="G63" s="2"/>
      <c r="P63">
        <f>ROW()</f>
        <v>63</v>
      </c>
    </row>
    <row r="64" spans="1:16">
      <c r="A64" s="1">
        <v>40262</v>
      </c>
      <c r="B64" t="str">
        <f>IFERROR(VLOOKUP($A64,'BTC-Web'!$A$2:$H$9999,2,0),"")</f>
        <v/>
      </c>
      <c r="D64" s="2"/>
      <c r="G64" s="2"/>
      <c r="P64">
        <f>ROW()</f>
        <v>64</v>
      </c>
    </row>
    <row r="65" spans="1:16">
      <c r="A65" s="1">
        <v>40263</v>
      </c>
      <c r="B65" t="str">
        <f>IFERROR(VLOOKUP($A65,'BTC-Web'!$A$2:$H$9999,2,0),"")</f>
        <v/>
      </c>
      <c r="D65" s="2"/>
      <c r="G65" s="2"/>
      <c r="P65">
        <f>ROW()</f>
        <v>65</v>
      </c>
    </row>
    <row r="66" spans="1:16">
      <c r="A66" s="1">
        <v>40266</v>
      </c>
      <c r="B66" t="str">
        <f>IFERROR(VLOOKUP($A66,'BTC-Web'!$A$2:$H$9999,2,0),"")</f>
        <v/>
      </c>
      <c r="D66" s="2"/>
      <c r="G66" s="2"/>
      <c r="P66">
        <f>ROW()</f>
        <v>66</v>
      </c>
    </row>
    <row r="67" spans="1:16">
      <c r="A67" s="1">
        <v>40267</v>
      </c>
      <c r="B67" t="str">
        <f>IFERROR(VLOOKUP($A67,'BTC-Web'!$A$2:$H$9999,2,0),"")</f>
        <v/>
      </c>
      <c r="D67" s="2"/>
      <c r="G67" s="2"/>
      <c r="P67">
        <f>ROW()</f>
        <v>67</v>
      </c>
    </row>
    <row r="68" spans="1:16">
      <c r="A68" s="1">
        <v>40268</v>
      </c>
      <c r="B68" t="str">
        <f>IFERROR(VLOOKUP($A68,'BTC-Web'!$A$2:$H$9999,2,0),"")</f>
        <v/>
      </c>
      <c r="D68" s="2"/>
      <c r="G68" s="2"/>
      <c r="P68">
        <f>ROW()</f>
        <v>68</v>
      </c>
    </row>
    <row r="69" spans="1:16">
      <c r="A69" s="1">
        <v>40269</v>
      </c>
      <c r="B69" t="str">
        <f>IFERROR(VLOOKUP($A69,'BTC-Web'!$A$2:$H$9999,2,0),"")</f>
        <v/>
      </c>
      <c r="D69" s="2"/>
      <c r="G69" s="2"/>
      <c r="P69">
        <f>ROW()</f>
        <v>69</v>
      </c>
    </row>
    <row r="70" spans="1:16">
      <c r="A70" s="1">
        <v>40273</v>
      </c>
      <c r="B70" t="str">
        <f>IFERROR(VLOOKUP($A70,'BTC-Web'!$A$2:$H$9999,2,0),"")</f>
        <v/>
      </c>
      <c r="D70" s="2"/>
      <c r="G70" s="2"/>
      <c r="P70">
        <f>ROW()</f>
        <v>70</v>
      </c>
    </row>
    <row r="71" spans="1:16">
      <c r="A71" s="1">
        <v>40274</v>
      </c>
      <c r="B71" t="str">
        <f>IFERROR(VLOOKUP($A71,'BTC-Web'!$A$2:$H$9999,2,0),"")</f>
        <v/>
      </c>
      <c r="D71" s="2"/>
      <c r="G71" s="2"/>
      <c r="P71">
        <f>ROW()</f>
        <v>71</v>
      </c>
    </row>
    <row r="72" spans="1:16">
      <c r="A72" s="1">
        <v>40275</v>
      </c>
      <c r="B72" t="str">
        <f>IFERROR(VLOOKUP($A72,'BTC-Web'!$A$2:$H$9999,2,0),"")</f>
        <v/>
      </c>
      <c r="D72" s="2"/>
      <c r="G72" s="2"/>
      <c r="P72">
        <f>ROW()</f>
        <v>72</v>
      </c>
    </row>
    <row r="73" spans="1:16">
      <c r="A73" s="1">
        <v>40276</v>
      </c>
      <c r="B73" t="str">
        <f>IFERROR(VLOOKUP($A73,'BTC-Web'!$A$2:$H$9999,2,0),"")</f>
        <v/>
      </c>
      <c r="D73" s="2"/>
      <c r="G73" s="2"/>
      <c r="P73">
        <f>ROW()</f>
        <v>73</v>
      </c>
    </row>
    <row r="74" spans="1:16">
      <c r="A74" s="1">
        <v>40277</v>
      </c>
      <c r="B74" t="str">
        <f>IFERROR(VLOOKUP($A74,'BTC-Web'!$A$2:$H$9999,2,0),"")</f>
        <v/>
      </c>
      <c r="D74" s="2"/>
      <c r="G74" s="2"/>
      <c r="P74">
        <f>ROW()</f>
        <v>74</v>
      </c>
    </row>
    <row r="75" spans="1:16">
      <c r="A75" s="1">
        <v>40280</v>
      </c>
      <c r="B75" t="str">
        <f>IFERROR(VLOOKUP($A75,'BTC-Web'!$A$2:$H$9999,2,0),"")</f>
        <v/>
      </c>
      <c r="D75" s="2"/>
      <c r="G75" s="2"/>
      <c r="P75">
        <f>ROW()</f>
        <v>75</v>
      </c>
    </row>
    <row r="76" spans="1:16">
      <c r="A76" s="1">
        <v>40281</v>
      </c>
      <c r="B76" t="str">
        <f>IFERROR(VLOOKUP($A76,'BTC-Web'!$A$2:$H$9999,2,0),"")</f>
        <v/>
      </c>
      <c r="D76" s="2"/>
      <c r="G76" s="2"/>
      <c r="P76">
        <f>ROW()</f>
        <v>76</v>
      </c>
    </row>
    <row r="77" spans="1:16">
      <c r="A77" s="1">
        <v>40282</v>
      </c>
      <c r="B77" t="str">
        <f>IFERROR(VLOOKUP($A77,'BTC-Web'!$A$2:$H$9999,2,0),"")</f>
        <v/>
      </c>
      <c r="D77" s="2"/>
      <c r="G77" s="2"/>
      <c r="P77">
        <f>ROW()</f>
        <v>77</v>
      </c>
    </row>
    <row r="78" spans="1:16">
      <c r="A78" s="1">
        <v>40283</v>
      </c>
      <c r="B78" t="str">
        <f>IFERROR(VLOOKUP($A78,'BTC-Web'!$A$2:$H$9999,2,0),"")</f>
        <v/>
      </c>
      <c r="D78" s="2"/>
      <c r="G78" s="2"/>
      <c r="P78">
        <f>ROW()</f>
        <v>78</v>
      </c>
    </row>
    <row r="79" spans="1:16">
      <c r="A79" s="1">
        <v>40284</v>
      </c>
      <c r="B79" t="str">
        <f>IFERROR(VLOOKUP($A79,'BTC-Web'!$A$2:$H$9999,2,0),"")</f>
        <v/>
      </c>
      <c r="D79" s="2"/>
      <c r="G79" s="2"/>
      <c r="P79">
        <f>ROW()</f>
        <v>79</v>
      </c>
    </row>
    <row r="80" spans="1:16">
      <c r="A80" s="1">
        <v>40287</v>
      </c>
      <c r="B80" t="str">
        <f>IFERROR(VLOOKUP($A80,'BTC-Web'!$A$2:$H$9999,2,0),"")</f>
        <v/>
      </c>
      <c r="D80" s="2"/>
      <c r="G80" s="2"/>
      <c r="P80">
        <f>ROW()</f>
        <v>80</v>
      </c>
    </row>
    <row r="81" spans="1:16">
      <c r="A81" s="1">
        <v>40288</v>
      </c>
      <c r="B81" t="str">
        <f>IFERROR(VLOOKUP($A81,'BTC-Web'!$A$2:$H$9999,2,0),"")</f>
        <v/>
      </c>
      <c r="D81" s="2"/>
      <c r="G81" s="2"/>
      <c r="P81">
        <f>ROW()</f>
        <v>81</v>
      </c>
    </row>
    <row r="82" spans="1:16">
      <c r="A82" s="1">
        <v>40289</v>
      </c>
      <c r="B82" t="str">
        <f>IFERROR(VLOOKUP($A82,'BTC-Web'!$A$2:$H$9999,2,0),"")</f>
        <v/>
      </c>
      <c r="D82" s="2"/>
      <c r="G82" s="2"/>
      <c r="P82">
        <f>ROW()</f>
        <v>82</v>
      </c>
    </row>
    <row r="83" spans="1:16">
      <c r="A83" s="1">
        <v>40290</v>
      </c>
      <c r="B83" t="str">
        <f>IFERROR(VLOOKUP($A83,'BTC-Web'!$A$2:$H$9999,2,0),"")</f>
        <v/>
      </c>
      <c r="D83" s="2"/>
      <c r="G83" s="2"/>
      <c r="P83">
        <f>ROW()</f>
        <v>83</v>
      </c>
    </row>
    <row r="84" spans="1:16">
      <c r="A84" s="1">
        <v>40291</v>
      </c>
      <c r="B84" t="str">
        <f>IFERROR(VLOOKUP($A84,'BTC-Web'!$A$2:$H$9999,2,0),"")</f>
        <v/>
      </c>
      <c r="D84" s="2"/>
      <c r="G84" s="2"/>
      <c r="P84">
        <f>ROW()</f>
        <v>84</v>
      </c>
    </row>
    <row r="85" spans="1:16">
      <c r="A85" s="1">
        <v>40294</v>
      </c>
      <c r="B85" t="str">
        <f>IFERROR(VLOOKUP($A85,'BTC-Web'!$A$2:$H$9999,2,0),"")</f>
        <v/>
      </c>
      <c r="D85" s="2"/>
      <c r="G85" s="2"/>
      <c r="P85">
        <f>ROW()</f>
        <v>85</v>
      </c>
    </row>
    <row r="86" spans="1:16">
      <c r="A86" s="1">
        <v>40295</v>
      </c>
      <c r="B86" t="str">
        <f>IFERROR(VLOOKUP($A86,'BTC-Web'!$A$2:$H$9999,2,0),"")</f>
        <v/>
      </c>
      <c r="D86" s="2"/>
      <c r="G86" s="2"/>
      <c r="P86">
        <f>ROW()</f>
        <v>86</v>
      </c>
    </row>
    <row r="87" spans="1:16">
      <c r="A87" s="1">
        <v>40296</v>
      </c>
      <c r="B87" t="str">
        <f>IFERROR(VLOOKUP($A87,'BTC-Web'!$A$2:$H$9999,2,0),"")</f>
        <v/>
      </c>
      <c r="D87" s="2"/>
      <c r="G87" s="2"/>
      <c r="P87">
        <f>ROW()</f>
        <v>87</v>
      </c>
    </row>
    <row r="88" spans="1:16">
      <c r="A88" s="1">
        <v>40297</v>
      </c>
      <c r="B88" t="str">
        <f>IFERROR(VLOOKUP($A88,'BTC-Web'!$A$2:$H$9999,2,0),"")</f>
        <v/>
      </c>
      <c r="D88" s="2"/>
      <c r="G88" s="2"/>
      <c r="P88">
        <f>ROW()</f>
        <v>88</v>
      </c>
    </row>
    <row r="89" spans="1:16">
      <c r="A89" s="1">
        <v>40298</v>
      </c>
      <c r="B89" t="str">
        <f>IFERROR(VLOOKUP($A89,'BTC-Web'!$A$2:$H$9999,2,0),"")</f>
        <v/>
      </c>
      <c r="D89" s="2"/>
      <c r="G89" s="2"/>
      <c r="P89">
        <f>ROW()</f>
        <v>89</v>
      </c>
    </row>
    <row r="90" spans="1:16">
      <c r="A90" s="1">
        <v>40301</v>
      </c>
      <c r="B90" t="str">
        <f>IFERROR(VLOOKUP($A90,'BTC-Web'!$A$2:$H$9999,2,0),"")</f>
        <v/>
      </c>
      <c r="D90" s="2"/>
      <c r="G90" s="2"/>
      <c r="P90">
        <f>ROW()</f>
        <v>90</v>
      </c>
    </row>
    <row r="91" spans="1:16">
      <c r="A91" s="1">
        <v>40302</v>
      </c>
      <c r="B91" t="str">
        <f>IFERROR(VLOOKUP($A91,'BTC-Web'!$A$2:$H$9999,2,0),"")</f>
        <v/>
      </c>
      <c r="D91" s="2"/>
      <c r="G91" s="2"/>
      <c r="P91">
        <f>ROW()</f>
        <v>91</v>
      </c>
    </row>
    <row r="92" spans="1:16">
      <c r="A92" s="1">
        <v>40303</v>
      </c>
      <c r="B92" t="str">
        <f>IFERROR(VLOOKUP($A92,'BTC-Web'!$A$2:$H$9999,2,0),"")</f>
        <v/>
      </c>
      <c r="D92" s="2"/>
      <c r="G92" s="2"/>
      <c r="P92">
        <f>ROW()</f>
        <v>92</v>
      </c>
    </row>
    <row r="93" spans="1:16">
      <c r="A93" s="1">
        <v>40304</v>
      </c>
      <c r="B93" t="str">
        <f>IFERROR(VLOOKUP($A93,'BTC-Web'!$A$2:$H$9999,2,0),"")</f>
        <v/>
      </c>
      <c r="D93" s="2"/>
      <c r="G93" s="2"/>
      <c r="P93">
        <f>ROW()</f>
        <v>93</v>
      </c>
    </row>
    <row r="94" spans="1:16">
      <c r="A94" s="1">
        <v>40305</v>
      </c>
      <c r="B94" t="str">
        <f>IFERROR(VLOOKUP($A94,'BTC-Web'!$A$2:$H$9999,2,0),"")</f>
        <v/>
      </c>
      <c r="D94" s="2"/>
      <c r="G94" s="2"/>
      <c r="P94">
        <f>ROW()</f>
        <v>94</v>
      </c>
    </row>
    <row r="95" spans="1:16">
      <c r="A95" s="1">
        <v>40308</v>
      </c>
      <c r="B95" t="str">
        <f>IFERROR(VLOOKUP($A95,'BTC-Web'!$A$2:$H$9999,2,0),"")</f>
        <v/>
      </c>
      <c r="D95" s="2"/>
      <c r="G95" s="2"/>
      <c r="P95">
        <f>ROW()</f>
        <v>95</v>
      </c>
    </row>
    <row r="96" spans="1:16">
      <c r="A96" s="1">
        <v>40309</v>
      </c>
      <c r="B96" t="str">
        <f>IFERROR(VLOOKUP($A96,'BTC-Web'!$A$2:$H$9999,2,0),"")</f>
        <v/>
      </c>
      <c r="D96" s="2"/>
      <c r="G96" s="2"/>
      <c r="P96">
        <f>ROW()</f>
        <v>96</v>
      </c>
    </row>
    <row r="97" spans="1:16">
      <c r="A97" s="1">
        <v>40310</v>
      </c>
      <c r="B97" t="str">
        <f>IFERROR(VLOOKUP($A97,'BTC-Web'!$A$2:$H$9999,2,0),"")</f>
        <v/>
      </c>
      <c r="D97" s="2"/>
      <c r="G97" s="2"/>
      <c r="P97">
        <f>ROW()</f>
        <v>97</v>
      </c>
    </row>
    <row r="98" spans="1:16">
      <c r="A98" s="1">
        <v>40311</v>
      </c>
      <c r="B98" t="str">
        <f>IFERROR(VLOOKUP($A98,'BTC-Web'!$A$2:$H$9999,2,0),"")</f>
        <v/>
      </c>
      <c r="D98" s="2"/>
      <c r="G98" s="2"/>
      <c r="P98">
        <f>ROW()</f>
        <v>98</v>
      </c>
    </row>
    <row r="99" spans="1:16">
      <c r="A99" s="1">
        <v>40312</v>
      </c>
      <c r="B99" t="str">
        <f>IFERROR(VLOOKUP($A99,'BTC-Web'!$A$2:$H$9999,2,0),"")</f>
        <v/>
      </c>
      <c r="D99" s="2"/>
      <c r="G99" s="2"/>
      <c r="P99">
        <f>ROW()</f>
        <v>99</v>
      </c>
    </row>
    <row r="100" spans="1:16">
      <c r="A100" s="1">
        <v>40315</v>
      </c>
      <c r="B100" t="str">
        <f>IFERROR(VLOOKUP($A100,'BTC-Web'!$A$2:$H$9999,2,0),"")</f>
        <v/>
      </c>
      <c r="D100" s="2"/>
      <c r="G100" s="2"/>
      <c r="P100">
        <f>ROW()</f>
        <v>100</v>
      </c>
    </row>
    <row r="101" spans="1:16">
      <c r="A101" s="1">
        <v>40316</v>
      </c>
      <c r="B101" t="str">
        <f>IFERROR(VLOOKUP($A101,'BTC-Web'!$A$2:$H$9999,2,0),"")</f>
        <v/>
      </c>
      <c r="D101" s="2"/>
      <c r="G101" s="2"/>
      <c r="P101">
        <f>ROW()</f>
        <v>101</v>
      </c>
    </row>
    <row r="102" spans="1:16">
      <c r="A102" s="1">
        <v>40317</v>
      </c>
      <c r="B102" t="str">
        <f>IFERROR(VLOOKUP($A102,'BTC-Web'!$A$2:$H$9999,2,0),"")</f>
        <v/>
      </c>
      <c r="D102" s="2"/>
      <c r="G102" s="2"/>
      <c r="P102">
        <f>ROW()</f>
        <v>102</v>
      </c>
    </row>
    <row r="103" spans="1:16">
      <c r="A103" s="1">
        <v>40318</v>
      </c>
      <c r="B103" t="str">
        <f>IFERROR(VLOOKUP($A103,'BTC-Web'!$A$2:$H$9999,2,0),"")</f>
        <v/>
      </c>
      <c r="D103" s="2"/>
      <c r="G103" s="2"/>
      <c r="P103">
        <f>ROW()</f>
        <v>103</v>
      </c>
    </row>
    <row r="104" spans="1:16">
      <c r="A104" s="1">
        <v>40319</v>
      </c>
      <c r="B104" t="str">
        <f>IFERROR(VLOOKUP($A104,'BTC-Web'!$A$2:$H$9999,2,0),"")</f>
        <v/>
      </c>
      <c r="D104" s="2"/>
      <c r="G104" s="2"/>
      <c r="P104">
        <f>ROW()</f>
        <v>104</v>
      </c>
    </row>
    <row r="105" spans="1:16">
      <c r="A105" s="1">
        <v>40322</v>
      </c>
      <c r="B105" t="str">
        <f>IFERROR(VLOOKUP($A105,'BTC-Web'!$A$2:$H$9999,2,0),"")</f>
        <v/>
      </c>
      <c r="D105" s="2"/>
      <c r="G105" s="2"/>
      <c r="P105">
        <f>ROW()</f>
        <v>105</v>
      </c>
    </row>
    <row r="106" spans="1:16">
      <c r="A106" s="1">
        <v>40323</v>
      </c>
      <c r="B106" t="str">
        <f>IFERROR(VLOOKUP($A106,'BTC-Web'!$A$2:$H$9999,2,0),"")</f>
        <v/>
      </c>
      <c r="D106" s="2"/>
      <c r="G106" s="2"/>
      <c r="P106">
        <f>ROW()</f>
        <v>106</v>
      </c>
    </row>
    <row r="107" spans="1:16">
      <c r="A107" s="1">
        <v>40324</v>
      </c>
      <c r="B107" t="str">
        <f>IFERROR(VLOOKUP($A107,'BTC-Web'!$A$2:$H$9999,2,0),"")</f>
        <v/>
      </c>
      <c r="D107" s="2"/>
      <c r="G107" s="2"/>
      <c r="P107">
        <f>ROW()</f>
        <v>107</v>
      </c>
    </row>
    <row r="108" spans="1:16">
      <c r="A108" s="1">
        <v>40325</v>
      </c>
      <c r="B108" t="str">
        <f>IFERROR(VLOOKUP($A108,'BTC-Web'!$A$2:$H$9999,2,0),"")</f>
        <v/>
      </c>
      <c r="D108" s="2"/>
      <c r="G108" s="2"/>
      <c r="P108">
        <f>ROW()</f>
        <v>108</v>
      </c>
    </row>
    <row r="109" spans="1:16">
      <c r="A109" s="1">
        <v>40326</v>
      </c>
      <c r="B109" t="str">
        <f>IFERROR(VLOOKUP($A109,'BTC-Web'!$A$2:$H$9999,2,0),"")</f>
        <v/>
      </c>
      <c r="D109" s="2"/>
      <c r="G109" s="2"/>
      <c r="P109">
        <f>ROW()</f>
        <v>109</v>
      </c>
    </row>
    <row r="110" spans="1:16">
      <c r="A110" s="1">
        <v>40330</v>
      </c>
      <c r="B110" t="str">
        <f>IFERROR(VLOOKUP($A110,'BTC-Web'!$A$2:$H$9999,2,0),"")</f>
        <v/>
      </c>
      <c r="D110" s="2"/>
      <c r="G110" s="2"/>
      <c r="P110">
        <f>ROW()</f>
        <v>110</v>
      </c>
    </row>
    <row r="111" spans="1:16">
      <c r="A111" s="1">
        <v>40331</v>
      </c>
      <c r="B111" t="str">
        <f>IFERROR(VLOOKUP($A111,'BTC-Web'!$A$2:$H$9999,2,0),"")</f>
        <v/>
      </c>
      <c r="D111" s="2"/>
      <c r="G111" s="2"/>
      <c r="P111">
        <f>ROW()</f>
        <v>111</v>
      </c>
    </row>
    <row r="112" spans="1:16">
      <c r="A112" s="1">
        <v>40332</v>
      </c>
      <c r="B112" t="str">
        <f>IFERROR(VLOOKUP($A112,'BTC-Web'!$A$2:$H$9999,2,0),"")</f>
        <v/>
      </c>
      <c r="D112" s="2"/>
      <c r="G112" s="2"/>
      <c r="P112">
        <f>ROW()</f>
        <v>112</v>
      </c>
    </row>
    <row r="113" spans="1:16">
      <c r="A113" s="1">
        <v>40333</v>
      </c>
      <c r="B113" t="str">
        <f>IFERROR(VLOOKUP($A113,'BTC-Web'!$A$2:$H$9999,2,0),"")</f>
        <v/>
      </c>
      <c r="D113" s="2"/>
      <c r="G113" s="2"/>
      <c r="P113">
        <f>ROW()</f>
        <v>113</v>
      </c>
    </row>
    <row r="114" spans="1:16">
      <c r="A114" s="1">
        <v>40336</v>
      </c>
      <c r="B114" t="str">
        <f>IFERROR(VLOOKUP($A114,'BTC-Web'!$A$2:$H$9999,2,0),"")</f>
        <v/>
      </c>
      <c r="D114" s="2"/>
      <c r="G114" s="2"/>
      <c r="P114">
        <f>ROW()</f>
        <v>114</v>
      </c>
    </row>
    <row r="115" spans="1:16">
      <c r="A115" s="1">
        <v>40337</v>
      </c>
      <c r="B115" t="str">
        <f>IFERROR(VLOOKUP($A115,'BTC-Web'!$A$2:$H$9999,2,0),"")</f>
        <v/>
      </c>
      <c r="D115" s="2"/>
      <c r="G115" s="2"/>
      <c r="P115">
        <f>ROW()</f>
        <v>115</v>
      </c>
    </row>
    <row r="116" spans="1:16">
      <c r="A116" s="1">
        <v>40338</v>
      </c>
      <c r="B116" t="str">
        <f>IFERROR(VLOOKUP($A116,'BTC-Web'!$A$2:$H$9999,2,0),"")</f>
        <v/>
      </c>
      <c r="D116" s="2"/>
      <c r="G116" s="2"/>
      <c r="P116">
        <f>ROW()</f>
        <v>116</v>
      </c>
    </row>
    <row r="117" spans="1:16">
      <c r="A117" s="1">
        <v>40339</v>
      </c>
      <c r="B117" t="str">
        <f>IFERROR(VLOOKUP($A117,'BTC-Web'!$A$2:$H$9999,2,0),"")</f>
        <v/>
      </c>
      <c r="D117" s="2"/>
      <c r="G117" s="2"/>
      <c r="P117">
        <f>ROW()</f>
        <v>117</v>
      </c>
    </row>
    <row r="118" spans="1:16">
      <c r="A118" s="1">
        <v>40340</v>
      </c>
      <c r="B118" t="str">
        <f>IFERROR(VLOOKUP($A118,'BTC-Web'!$A$2:$H$9999,2,0),"")</f>
        <v/>
      </c>
      <c r="D118" s="2"/>
      <c r="G118" s="2"/>
      <c r="P118">
        <f>ROW()</f>
        <v>118</v>
      </c>
    </row>
    <row r="119" spans="1:16">
      <c r="A119" s="1">
        <v>40343</v>
      </c>
      <c r="B119" t="str">
        <f>IFERROR(VLOOKUP($A119,'BTC-Web'!$A$2:$H$9999,2,0),"")</f>
        <v/>
      </c>
      <c r="D119" s="2"/>
      <c r="G119" s="2"/>
      <c r="P119">
        <f>ROW()</f>
        <v>119</v>
      </c>
    </row>
    <row r="120" spans="1:16">
      <c r="A120" s="1">
        <v>40344</v>
      </c>
      <c r="B120" t="str">
        <f>IFERROR(VLOOKUP($A120,'BTC-Web'!$A$2:$H$9999,2,0),"")</f>
        <v/>
      </c>
      <c r="D120" s="2"/>
      <c r="G120" s="2"/>
      <c r="P120">
        <f>ROW()</f>
        <v>120</v>
      </c>
    </row>
    <row r="121" spans="1:16">
      <c r="A121" s="1">
        <v>40345</v>
      </c>
      <c r="B121" t="str">
        <f>IFERROR(VLOOKUP($A121,'BTC-Web'!$A$2:$H$9999,2,0),"")</f>
        <v/>
      </c>
      <c r="D121" s="2"/>
      <c r="G121" s="2"/>
      <c r="P121">
        <f>ROW()</f>
        <v>121</v>
      </c>
    </row>
    <row r="122" spans="1:16">
      <c r="A122" s="1">
        <v>40346</v>
      </c>
      <c r="B122" t="str">
        <f>IFERROR(VLOOKUP($A122,'BTC-Web'!$A$2:$H$9999,2,0),"")</f>
        <v/>
      </c>
      <c r="D122" s="2"/>
      <c r="G122" s="2"/>
      <c r="P122">
        <f>ROW()</f>
        <v>122</v>
      </c>
    </row>
    <row r="123" spans="1:16">
      <c r="A123" s="1">
        <v>40347</v>
      </c>
      <c r="B123" t="str">
        <f>IFERROR(VLOOKUP($A123,'BTC-Web'!$A$2:$H$9999,2,0),"")</f>
        <v/>
      </c>
      <c r="D123" s="2"/>
      <c r="G123" s="2"/>
      <c r="P123">
        <f>ROW()</f>
        <v>123</v>
      </c>
    </row>
    <row r="124" spans="1:16">
      <c r="A124" s="1">
        <v>40350</v>
      </c>
      <c r="B124" t="str">
        <f>IFERROR(VLOOKUP($A124,'BTC-Web'!$A$2:$H$9999,2,0),"")</f>
        <v/>
      </c>
      <c r="D124" s="2"/>
      <c r="G124" s="2"/>
      <c r="P124">
        <f>ROW()</f>
        <v>124</v>
      </c>
    </row>
    <row r="125" spans="1:16">
      <c r="A125" s="1">
        <v>40351</v>
      </c>
      <c r="B125" t="str">
        <f>IFERROR(VLOOKUP($A125,'BTC-Web'!$A$2:$H$9999,2,0),"")</f>
        <v/>
      </c>
      <c r="D125" s="2"/>
      <c r="G125" s="2"/>
      <c r="P125">
        <f>ROW()</f>
        <v>125</v>
      </c>
    </row>
    <row r="126" spans="1:16">
      <c r="A126" s="1">
        <v>40352</v>
      </c>
      <c r="B126" t="str">
        <f>IFERROR(VLOOKUP($A126,'BTC-Web'!$A$2:$H$9999,2,0),"")</f>
        <v/>
      </c>
      <c r="D126" s="2"/>
      <c r="G126" s="2"/>
      <c r="P126">
        <f>ROW()</f>
        <v>126</v>
      </c>
    </row>
    <row r="127" spans="1:16">
      <c r="A127" s="1">
        <v>40353</v>
      </c>
      <c r="B127" t="str">
        <f>IFERROR(VLOOKUP($A127,'BTC-Web'!$A$2:$H$9999,2,0),"")</f>
        <v/>
      </c>
      <c r="D127" s="2"/>
      <c r="G127" s="2"/>
      <c r="P127">
        <f>ROW()</f>
        <v>127</v>
      </c>
    </row>
    <row r="128" spans="1:16">
      <c r="A128" s="1">
        <v>40354</v>
      </c>
      <c r="B128" t="str">
        <f>IFERROR(VLOOKUP($A128,'BTC-Web'!$A$2:$H$9999,2,0),"")</f>
        <v/>
      </c>
      <c r="D128" s="2"/>
      <c r="G128" s="2"/>
      <c r="P128">
        <f>ROW()</f>
        <v>128</v>
      </c>
    </row>
    <row r="129" spans="1:16">
      <c r="A129" s="1">
        <v>40357</v>
      </c>
      <c r="B129" t="str">
        <f>IFERROR(VLOOKUP($A129,'BTC-Web'!$A$2:$H$9999,2,0),"")</f>
        <v/>
      </c>
      <c r="D129" s="2"/>
      <c r="G129" s="2"/>
      <c r="P129">
        <f>ROW()</f>
        <v>129</v>
      </c>
    </row>
    <row r="130" spans="1:16">
      <c r="A130" s="1">
        <v>40358</v>
      </c>
      <c r="B130" t="str">
        <f>IFERROR(VLOOKUP($A130,'BTC-Web'!$A$2:$H$9999,2,0),"")</f>
        <v/>
      </c>
      <c r="D130" s="2"/>
      <c r="G130" s="2"/>
      <c r="P130">
        <f>ROW()</f>
        <v>130</v>
      </c>
    </row>
    <row r="131" spans="1:16">
      <c r="A131" s="1">
        <v>40359</v>
      </c>
      <c r="B131" t="str">
        <f>IFERROR(VLOOKUP($A131,'BTC-Web'!$A$2:$H$9999,2,0),"")</f>
        <v/>
      </c>
      <c r="D131" s="2"/>
      <c r="G131" s="2"/>
      <c r="P131">
        <f>ROW()</f>
        <v>131</v>
      </c>
    </row>
    <row r="132" spans="1:16">
      <c r="A132" s="1">
        <v>40360</v>
      </c>
      <c r="B132" t="str">
        <f>IFERROR(VLOOKUP($A132,'BTC-Web'!$A$2:$H$9999,2,0),"")</f>
        <v/>
      </c>
      <c r="D132" s="2"/>
      <c r="G132" s="2"/>
      <c r="P132">
        <f>ROW()</f>
        <v>132</v>
      </c>
    </row>
    <row r="133" spans="1:16">
      <c r="A133" s="1">
        <v>40361</v>
      </c>
      <c r="B133" t="str">
        <f>IFERROR(VLOOKUP($A133,'BTC-Web'!$A$2:$H$9999,2,0),"")</f>
        <v/>
      </c>
      <c r="D133" s="2"/>
      <c r="G133" s="2"/>
      <c r="P133">
        <f>ROW()</f>
        <v>133</v>
      </c>
    </row>
    <row r="134" spans="1:16">
      <c r="A134" s="1">
        <v>40365</v>
      </c>
      <c r="B134" t="str">
        <f>IFERROR(VLOOKUP($A134,'BTC-Web'!$A$2:$H$9999,2,0),"")</f>
        <v/>
      </c>
      <c r="D134" s="2"/>
      <c r="G134" s="2"/>
      <c r="P134">
        <f>ROW()</f>
        <v>134</v>
      </c>
    </row>
    <row r="135" spans="1:16">
      <c r="A135" s="1">
        <v>40366</v>
      </c>
      <c r="B135" t="str">
        <f>IFERROR(VLOOKUP($A135,'BTC-Web'!$A$2:$H$9999,2,0),"")</f>
        <v/>
      </c>
      <c r="D135" s="2"/>
      <c r="G135" s="2"/>
      <c r="P135">
        <f>ROW()</f>
        <v>135</v>
      </c>
    </row>
    <row r="136" spans="1:16">
      <c r="A136" s="1">
        <v>40367</v>
      </c>
      <c r="B136" t="str">
        <f>IFERROR(VLOOKUP($A136,'BTC-Web'!$A$2:$H$9999,2,0),"")</f>
        <v/>
      </c>
      <c r="D136" s="2"/>
      <c r="G136" s="2"/>
      <c r="P136">
        <f>ROW()</f>
        <v>136</v>
      </c>
    </row>
    <row r="137" spans="1:16">
      <c r="A137" s="1">
        <v>40368</v>
      </c>
      <c r="B137" t="str">
        <f>IFERROR(VLOOKUP($A137,'BTC-Web'!$A$2:$H$9999,2,0),"")</f>
        <v/>
      </c>
      <c r="D137" s="2"/>
      <c r="G137" s="2"/>
      <c r="P137">
        <f>ROW()</f>
        <v>137</v>
      </c>
    </row>
    <row r="138" spans="1:16">
      <c r="A138" s="1">
        <v>40371</v>
      </c>
      <c r="B138" t="str">
        <f>IFERROR(VLOOKUP($A138,'BTC-Web'!$A$2:$H$9999,2,0),"")</f>
        <v/>
      </c>
      <c r="D138" s="2"/>
      <c r="G138" s="2"/>
      <c r="P138">
        <f>ROW()</f>
        <v>138</v>
      </c>
    </row>
    <row r="139" spans="1:16">
      <c r="A139" s="1">
        <v>40372</v>
      </c>
      <c r="B139" t="str">
        <f>IFERROR(VLOOKUP($A139,'BTC-Web'!$A$2:$H$9999,2,0),"")</f>
        <v/>
      </c>
      <c r="D139" s="2"/>
      <c r="G139" s="2"/>
      <c r="P139">
        <f>ROW()</f>
        <v>139</v>
      </c>
    </row>
    <row r="140" spans="1:16">
      <c r="A140" s="1">
        <v>40373</v>
      </c>
      <c r="B140" t="str">
        <f>IFERROR(VLOOKUP($A140,'BTC-Web'!$A$2:$H$9999,2,0),"")</f>
        <v/>
      </c>
      <c r="D140" s="2"/>
      <c r="G140" s="2"/>
      <c r="P140">
        <f>ROW()</f>
        <v>140</v>
      </c>
    </row>
    <row r="141" spans="1:16">
      <c r="A141" s="1">
        <v>40374</v>
      </c>
      <c r="B141" t="str">
        <f>IFERROR(VLOOKUP($A141,'BTC-Web'!$A$2:$H$9999,2,0),"")</f>
        <v/>
      </c>
      <c r="D141" s="2"/>
      <c r="G141" s="2"/>
      <c r="P141">
        <f>ROW()</f>
        <v>141</v>
      </c>
    </row>
    <row r="142" spans="1:16">
      <c r="A142" s="1">
        <v>40375</v>
      </c>
      <c r="B142" t="str">
        <f>IFERROR(VLOOKUP($A142,'BTC-Web'!$A$2:$H$9999,2,0),"")</f>
        <v/>
      </c>
      <c r="D142" s="2"/>
      <c r="G142" s="2"/>
      <c r="P142">
        <f>ROW()</f>
        <v>142</v>
      </c>
    </row>
    <row r="143" spans="1:16">
      <c r="A143" s="1">
        <v>40378</v>
      </c>
      <c r="B143" t="str">
        <f>IFERROR(VLOOKUP($A143,'BTC-Web'!$A$2:$H$9999,2,0),"")</f>
        <v/>
      </c>
      <c r="D143" s="2"/>
      <c r="G143" s="2"/>
      <c r="P143">
        <f>ROW()</f>
        <v>143</v>
      </c>
    </row>
    <row r="144" spans="1:16">
      <c r="A144" s="1">
        <v>40379</v>
      </c>
      <c r="B144" t="str">
        <f>IFERROR(VLOOKUP($A144,'BTC-Web'!$A$2:$H$9999,2,0),"")</f>
        <v/>
      </c>
      <c r="D144" s="2"/>
      <c r="G144" s="2"/>
      <c r="P144">
        <f>ROW()</f>
        <v>144</v>
      </c>
    </row>
    <row r="145" spans="1:16">
      <c r="A145" s="1">
        <v>40380</v>
      </c>
      <c r="B145" t="str">
        <f>IFERROR(VLOOKUP($A145,'BTC-Web'!$A$2:$H$9999,2,0),"")</f>
        <v/>
      </c>
      <c r="D145" s="2"/>
      <c r="G145" s="2"/>
      <c r="P145">
        <f>ROW()</f>
        <v>145</v>
      </c>
    </row>
    <row r="146" spans="1:16">
      <c r="A146" s="1">
        <v>40381</v>
      </c>
      <c r="B146" t="str">
        <f>IFERROR(VLOOKUP($A146,'BTC-Web'!$A$2:$H$9999,2,0),"")</f>
        <v/>
      </c>
      <c r="D146" s="2"/>
      <c r="G146" s="2"/>
      <c r="P146">
        <f>ROW()</f>
        <v>146</v>
      </c>
    </row>
    <row r="147" spans="1:16">
      <c r="A147" s="1">
        <v>40382</v>
      </c>
      <c r="B147" t="str">
        <f>IFERROR(VLOOKUP($A147,'BTC-Web'!$A$2:$H$9999,2,0),"")</f>
        <v/>
      </c>
      <c r="D147" s="2"/>
      <c r="G147" s="2"/>
      <c r="P147">
        <f>ROW()</f>
        <v>147</v>
      </c>
    </row>
    <row r="148" spans="1:16">
      <c r="A148" s="1">
        <v>40385</v>
      </c>
      <c r="B148" t="str">
        <f>IFERROR(VLOOKUP($A148,'BTC-Web'!$A$2:$H$9999,2,0),"")</f>
        <v/>
      </c>
      <c r="D148" s="2"/>
      <c r="G148" s="2"/>
      <c r="P148">
        <f>ROW()</f>
        <v>148</v>
      </c>
    </row>
    <row r="149" spans="1:16">
      <c r="A149" s="1">
        <v>40386</v>
      </c>
      <c r="B149" t="str">
        <f>IFERROR(VLOOKUP($A149,'BTC-Web'!$A$2:$H$9999,2,0),"")</f>
        <v/>
      </c>
      <c r="D149" s="2"/>
      <c r="G149" s="2"/>
      <c r="P149">
        <f>ROW()</f>
        <v>149</v>
      </c>
    </row>
    <row r="150" spans="1:16">
      <c r="A150" s="1">
        <v>40387</v>
      </c>
      <c r="B150" t="str">
        <f>IFERROR(VLOOKUP($A150,'BTC-Web'!$A$2:$H$9999,2,0),"")</f>
        <v/>
      </c>
      <c r="D150" s="2"/>
      <c r="G150" s="2"/>
      <c r="P150">
        <f>ROW()</f>
        <v>150</v>
      </c>
    </row>
    <row r="151" spans="1:16">
      <c r="A151" s="1">
        <v>40388</v>
      </c>
      <c r="B151" t="str">
        <f>IFERROR(VLOOKUP($A151,'BTC-Web'!$A$2:$H$9999,2,0),"")</f>
        <v/>
      </c>
      <c r="D151" s="2"/>
      <c r="G151" s="2"/>
      <c r="P151">
        <f>ROW()</f>
        <v>151</v>
      </c>
    </row>
    <row r="152" spans="1:16">
      <c r="A152" s="1">
        <v>40389</v>
      </c>
      <c r="B152" t="str">
        <f>IFERROR(VLOOKUP($A152,'BTC-Web'!$A$2:$H$9999,2,0),"")</f>
        <v/>
      </c>
      <c r="D152" s="2"/>
      <c r="G152" s="2"/>
      <c r="P152">
        <f>ROW()</f>
        <v>152</v>
      </c>
    </row>
    <row r="153" spans="1:16">
      <c r="A153" s="1">
        <v>40392</v>
      </c>
      <c r="B153" t="str">
        <f>IFERROR(VLOOKUP($A153,'BTC-Web'!$A$2:$H$9999,2,0),"")</f>
        <v/>
      </c>
      <c r="D153" s="2"/>
      <c r="G153" s="2"/>
      <c r="P153">
        <f>ROW()</f>
        <v>153</v>
      </c>
    </row>
    <row r="154" spans="1:16">
      <c r="A154" s="1">
        <v>40393</v>
      </c>
      <c r="B154" t="str">
        <f>IFERROR(VLOOKUP($A154,'BTC-Web'!$A$2:$H$9999,2,0),"")</f>
        <v/>
      </c>
      <c r="D154" s="2"/>
      <c r="G154" s="2"/>
      <c r="P154">
        <f>ROW()</f>
        <v>154</v>
      </c>
    </row>
    <row r="155" spans="1:16">
      <c r="A155" s="1">
        <v>40394</v>
      </c>
      <c r="B155" t="str">
        <f>IFERROR(VLOOKUP($A155,'BTC-Web'!$A$2:$H$9999,2,0),"")</f>
        <v/>
      </c>
      <c r="D155" s="2"/>
      <c r="G155" s="2"/>
      <c r="P155">
        <f>ROW()</f>
        <v>155</v>
      </c>
    </row>
    <row r="156" spans="1:16">
      <c r="A156" s="1">
        <v>40395</v>
      </c>
      <c r="B156" t="str">
        <f>IFERROR(VLOOKUP($A156,'BTC-Web'!$A$2:$H$9999,2,0),"")</f>
        <v/>
      </c>
      <c r="D156" s="2"/>
      <c r="G156" s="2"/>
      <c r="P156">
        <f>ROW()</f>
        <v>156</v>
      </c>
    </row>
    <row r="157" spans="1:16">
      <c r="A157" s="1">
        <v>40396</v>
      </c>
      <c r="B157" t="str">
        <f>IFERROR(VLOOKUP($A157,'BTC-Web'!$A$2:$H$9999,2,0),"")</f>
        <v/>
      </c>
      <c r="D157" s="2"/>
      <c r="G157" s="2"/>
      <c r="P157">
        <f>ROW()</f>
        <v>157</v>
      </c>
    </row>
    <row r="158" spans="1:16">
      <c r="A158" s="1">
        <v>40399</v>
      </c>
      <c r="B158" t="str">
        <f>IFERROR(VLOOKUP($A158,'BTC-Web'!$A$2:$H$9999,2,0),"")</f>
        <v/>
      </c>
      <c r="D158" s="2"/>
      <c r="G158" s="2"/>
      <c r="P158">
        <f>ROW()</f>
        <v>158</v>
      </c>
    </row>
    <row r="159" spans="1:16">
      <c r="A159" s="1">
        <v>40400</v>
      </c>
      <c r="B159" t="str">
        <f>IFERROR(VLOOKUP($A159,'BTC-Web'!$A$2:$H$9999,2,0),"")</f>
        <v/>
      </c>
      <c r="D159" s="2"/>
      <c r="G159" s="2"/>
      <c r="P159">
        <f>ROW()</f>
        <v>159</v>
      </c>
    </row>
    <row r="160" spans="1:16">
      <c r="A160" s="1">
        <v>40401</v>
      </c>
      <c r="B160" t="str">
        <f>IFERROR(VLOOKUP($A160,'BTC-Web'!$A$2:$H$9999,2,0),"")</f>
        <v/>
      </c>
      <c r="D160" s="2"/>
      <c r="G160" s="2"/>
      <c r="P160">
        <f>ROW()</f>
        <v>160</v>
      </c>
    </row>
    <row r="161" spans="1:16">
      <c r="A161" s="1">
        <v>40402</v>
      </c>
      <c r="B161" t="str">
        <f>IFERROR(VLOOKUP($A161,'BTC-Web'!$A$2:$H$9999,2,0),"")</f>
        <v/>
      </c>
      <c r="D161" s="2"/>
      <c r="G161" s="2"/>
      <c r="P161">
        <f>ROW()</f>
        <v>161</v>
      </c>
    </row>
    <row r="162" spans="1:16">
      <c r="A162" s="1">
        <v>40403</v>
      </c>
      <c r="B162" t="str">
        <f>IFERROR(VLOOKUP($A162,'BTC-Web'!$A$2:$H$9999,2,0),"")</f>
        <v/>
      </c>
      <c r="D162" s="2"/>
      <c r="G162" s="2"/>
      <c r="P162">
        <f>ROW()</f>
        <v>162</v>
      </c>
    </row>
    <row r="163" spans="1:16">
      <c r="A163" s="1">
        <v>40406</v>
      </c>
      <c r="B163" t="str">
        <f>IFERROR(VLOOKUP($A163,'BTC-Web'!$A$2:$H$9999,2,0),"")</f>
        <v/>
      </c>
      <c r="D163" s="2"/>
      <c r="G163" s="2"/>
      <c r="P163">
        <f>ROW()</f>
        <v>163</v>
      </c>
    </row>
    <row r="164" spans="1:16">
      <c r="A164" s="1">
        <v>40407</v>
      </c>
      <c r="B164" t="str">
        <f>IFERROR(VLOOKUP($A164,'BTC-Web'!$A$2:$H$9999,2,0),"")</f>
        <v/>
      </c>
      <c r="D164" s="2"/>
      <c r="G164" s="2"/>
      <c r="P164">
        <f>ROW()</f>
        <v>164</v>
      </c>
    </row>
    <row r="165" spans="1:16">
      <c r="A165" s="1">
        <v>40408</v>
      </c>
      <c r="B165" t="str">
        <f>IFERROR(VLOOKUP($A165,'BTC-Web'!$A$2:$H$9999,2,0),"")</f>
        <v/>
      </c>
      <c r="D165" s="2"/>
      <c r="G165" s="2"/>
      <c r="P165">
        <f>ROW()</f>
        <v>165</v>
      </c>
    </row>
    <row r="166" spans="1:16">
      <c r="A166" s="1">
        <v>40409</v>
      </c>
      <c r="B166" t="str">
        <f>IFERROR(VLOOKUP($A166,'BTC-Web'!$A$2:$H$9999,2,0),"")</f>
        <v/>
      </c>
      <c r="D166" s="2"/>
      <c r="G166" s="2"/>
      <c r="P166">
        <f>ROW()</f>
        <v>166</v>
      </c>
    </row>
    <row r="167" spans="1:16">
      <c r="A167" s="1">
        <v>40410</v>
      </c>
      <c r="B167" t="str">
        <f>IFERROR(VLOOKUP($A167,'BTC-Web'!$A$2:$H$9999,2,0),"")</f>
        <v/>
      </c>
      <c r="D167" s="2"/>
      <c r="G167" s="2"/>
      <c r="P167">
        <f>ROW()</f>
        <v>167</v>
      </c>
    </row>
    <row r="168" spans="1:16">
      <c r="A168" s="1">
        <v>40413</v>
      </c>
      <c r="B168" t="str">
        <f>IFERROR(VLOOKUP($A168,'BTC-Web'!$A$2:$H$9999,2,0),"")</f>
        <v/>
      </c>
      <c r="D168" s="2"/>
      <c r="G168" s="2"/>
      <c r="P168">
        <f>ROW()</f>
        <v>168</v>
      </c>
    </row>
    <row r="169" spans="1:16">
      <c r="A169" s="1">
        <v>40414</v>
      </c>
      <c r="B169" t="str">
        <f>IFERROR(VLOOKUP($A169,'BTC-Web'!$A$2:$H$9999,2,0),"")</f>
        <v/>
      </c>
      <c r="D169" s="2"/>
      <c r="G169" s="2"/>
      <c r="P169">
        <f>ROW()</f>
        <v>169</v>
      </c>
    </row>
    <row r="170" spans="1:16">
      <c r="A170" s="1">
        <v>40415</v>
      </c>
      <c r="B170" t="str">
        <f>IFERROR(VLOOKUP($A170,'BTC-Web'!$A$2:$H$9999,2,0),"")</f>
        <v/>
      </c>
      <c r="D170" s="2"/>
      <c r="G170" s="2"/>
      <c r="P170">
        <f>ROW()</f>
        <v>170</v>
      </c>
    </row>
    <row r="171" spans="1:16">
      <c r="A171" s="1">
        <v>40416</v>
      </c>
      <c r="B171" t="str">
        <f>IFERROR(VLOOKUP($A171,'BTC-Web'!$A$2:$H$9999,2,0),"")</f>
        <v/>
      </c>
      <c r="D171" s="2"/>
      <c r="G171" s="2"/>
      <c r="P171">
        <f>ROW()</f>
        <v>171</v>
      </c>
    </row>
    <row r="172" spans="1:16">
      <c r="A172" s="1">
        <v>40417</v>
      </c>
      <c r="B172" t="str">
        <f>IFERROR(VLOOKUP($A172,'BTC-Web'!$A$2:$H$9999,2,0),"")</f>
        <v/>
      </c>
      <c r="D172" s="2"/>
      <c r="G172" s="2"/>
      <c r="P172">
        <f>ROW()</f>
        <v>172</v>
      </c>
    </row>
    <row r="173" spans="1:16">
      <c r="A173" s="1">
        <v>40420</v>
      </c>
      <c r="B173" t="str">
        <f>IFERROR(VLOOKUP($A173,'BTC-Web'!$A$2:$H$9999,2,0),"")</f>
        <v/>
      </c>
      <c r="D173" s="2"/>
      <c r="G173" s="2"/>
      <c r="P173">
        <f>ROW()</f>
        <v>173</v>
      </c>
    </row>
    <row r="174" spans="1:16">
      <c r="A174" s="1">
        <v>40421</v>
      </c>
      <c r="B174" t="str">
        <f>IFERROR(VLOOKUP($A174,'BTC-Web'!$A$2:$H$9999,2,0),"")</f>
        <v/>
      </c>
      <c r="D174" s="2"/>
      <c r="G174" s="2"/>
      <c r="P174">
        <f>ROW()</f>
        <v>174</v>
      </c>
    </row>
    <row r="175" spans="1:16">
      <c r="A175" s="1">
        <v>40422</v>
      </c>
      <c r="B175" t="str">
        <f>IFERROR(VLOOKUP($A175,'BTC-Web'!$A$2:$H$9999,2,0),"")</f>
        <v/>
      </c>
      <c r="D175" s="2"/>
      <c r="G175" s="2"/>
      <c r="P175">
        <f>ROW()</f>
        <v>175</v>
      </c>
    </row>
    <row r="176" spans="1:16">
      <c r="A176" s="1">
        <v>40423</v>
      </c>
      <c r="B176" t="str">
        <f>IFERROR(VLOOKUP($A176,'BTC-Web'!$A$2:$H$9999,2,0),"")</f>
        <v/>
      </c>
      <c r="D176" s="2"/>
      <c r="G176" s="2"/>
      <c r="P176">
        <f>ROW()</f>
        <v>176</v>
      </c>
    </row>
    <row r="177" spans="1:16">
      <c r="A177" s="1">
        <v>40424</v>
      </c>
      <c r="B177" t="str">
        <f>IFERROR(VLOOKUP($A177,'BTC-Web'!$A$2:$H$9999,2,0),"")</f>
        <v/>
      </c>
      <c r="D177" s="2"/>
      <c r="G177" s="2"/>
      <c r="P177">
        <f>ROW()</f>
        <v>177</v>
      </c>
    </row>
    <row r="178" spans="1:16">
      <c r="A178" s="1">
        <v>40428</v>
      </c>
      <c r="B178" t="str">
        <f>IFERROR(VLOOKUP($A178,'BTC-Web'!$A$2:$H$9999,2,0),"")</f>
        <v/>
      </c>
      <c r="D178" s="2"/>
      <c r="G178" s="2"/>
      <c r="P178">
        <f>ROW()</f>
        <v>178</v>
      </c>
    </row>
    <row r="179" spans="1:16">
      <c r="A179" s="1">
        <v>40429</v>
      </c>
      <c r="B179" t="str">
        <f>IFERROR(VLOOKUP($A179,'BTC-Web'!$A$2:$H$9999,2,0),"")</f>
        <v/>
      </c>
      <c r="D179" s="2"/>
      <c r="G179" s="2"/>
      <c r="P179">
        <f>ROW()</f>
        <v>179</v>
      </c>
    </row>
    <row r="180" spans="1:16">
      <c r="A180" s="1">
        <v>40430</v>
      </c>
      <c r="B180" t="str">
        <f>IFERROR(VLOOKUP($A180,'BTC-Web'!$A$2:$H$9999,2,0),"")</f>
        <v/>
      </c>
      <c r="D180" s="2"/>
      <c r="G180" s="2"/>
      <c r="P180">
        <f>ROW()</f>
        <v>180</v>
      </c>
    </row>
    <row r="181" spans="1:16">
      <c r="A181" s="1">
        <v>40431</v>
      </c>
      <c r="B181" t="str">
        <f>IFERROR(VLOOKUP($A181,'BTC-Web'!$A$2:$H$9999,2,0),"")</f>
        <v/>
      </c>
      <c r="D181" s="2"/>
      <c r="G181" s="2"/>
      <c r="P181">
        <f>ROW()</f>
        <v>181</v>
      </c>
    </row>
    <row r="182" spans="1:16">
      <c r="A182" s="1">
        <v>40434</v>
      </c>
      <c r="B182" t="str">
        <f>IFERROR(VLOOKUP($A182,'BTC-Web'!$A$2:$H$9999,2,0),"")</f>
        <v/>
      </c>
      <c r="D182" s="2"/>
      <c r="G182" s="2"/>
      <c r="P182">
        <f>ROW()</f>
        <v>182</v>
      </c>
    </row>
    <row r="183" spans="1:16">
      <c r="A183" s="1">
        <v>40435</v>
      </c>
      <c r="B183" t="str">
        <f>IFERROR(VLOOKUP($A183,'BTC-Web'!$A$2:$H$9999,2,0),"")</f>
        <v/>
      </c>
      <c r="D183" s="2"/>
      <c r="G183" s="2"/>
      <c r="P183">
        <f>ROW()</f>
        <v>183</v>
      </c>
    </row>
    <row r="184" spans="1:16">
      <c r="A184" s="1">
        <v>40436</v>
      </c>
      <c r="B184" t="str">
        <f>IFERROR(VLOOKUP($A184,'BTC-Web'!$A$2:$H$9999,2,0),"")</f>
        <v/>
      </c>
      <c r="D184" s="2"/>
      <c r="G184" s="2"/>
      <c r="P184">
        <f>ROW()</f>
        <v>184</v>
      </c>
    </row>
    <row r="185" spans="1:16">
      <c r="A185" s="1">
        <v>40437</v>
      </c>
      <c r="B185" t="str">
        <f>IFERROR(VLOOKUP($A185,'BTC-Web'!$A$2:$H$9999,2,0),"")</f>
        <v/>
      </c>
      <c r="D185" s="2"/>
      <c r="G185" s="2"/>
      <c r="P185">
        <f>ROW()</f>
        <v>185</v>
      </c>
    </row>
    <row r="186" spans="1:16">
      <c r="A186" s="1">
        <v>40438</v>
      </c>
      <c r="B186" t="str">
        <f>IFERROR(VLOOKUP($A186,'BTC-Web'!$A$2:$H$9999,2,0),"")</f>
        <v/>
      </c>
      <c r="D186" s="2"/>
      <c r="G186" s="2"/>
      <c r="P186">
        <f>ROW()</f>
        <v>186</v>
      </c>
    </row>
    <row r="187" spans="1:16">
      <c r="A187" s="1">
        <v>40441</v>
      </c>
      <c r="B187" t="str">
        <f>IFERROR(VLOOKUP($A187,'BTC-Web'!$A$2:$H$9999,2,0),"")</f>
        <v/>
      </c>
      <c r="D187" s="2"/>
      <c r="G187" s="2"/>
      <c r="P187">
        <f>ROW()</f>
        <v>187</v>
      </c>
    </row>
    <row r="188" spans="1:16">
      <c r="A188" s="1">
        <v>40442</v>
      </c>
      <c r="B188" t="str">
        <f>IFERROR(VLOOKUP($A188,'BTC-Web'!$A$2:$H$9999,2,0),"")</f>
        <v/>
      </c>
      <c r="D188" s="2"/>
      <c r="G188" s="2"/>
      <c r="P188">
        <f>ROW()</f>
        <v>188</v>
      </c>
    </row>
    <row r="189" spans="1:16">
      <c r="A189" s="1">
        <v>40443</v>
      </c>
      <c r="B189" t="str">
        <f>IFERROR(VLOOKUP($A189,'BTC-Web'!$A$2:$H$9999,2,0),"")</f>
        <v/>
      </c>
      <c r="D189" s="2"/>
      <c r="G189" s="2"/>
      <c r="P189">
        <f>ROW()</f>
        <v>189</v>
      </c>
    </row>
    <row r="190" spans="1:16">
      <c r="A190" s="1">
        <v>40444</v>
      </c>
      <c r="B190" t="str">
        <f>IFERROR(VLOOKUP($A190,'BTC-Web'!$A$2:$H$9999,2,0),"")</f>
        <v/>
      </c>
      <c r="D190" s="2"/>
      <c r="G190" s="2"/>
      <c r="P190">
        <f>ROW()</f>
        <v>190</v>
      </c>
    </row>
    <row r="191" spans="1:16">
      <c r="A191" s="1">
        <v>40445</v>
      </c>
      <c r="B191" t="str">
        <f>IFERROR(VLOOKUP($A191,'BTC-Web'!$A$2:$H$9999,2,0),"")</f>
        <v/>
      </c>
      <c r="D191" s="2"/>
      <c r="G191" s="2"/>
      <c r="P191">
        <f>ROW()</f>
        <v>191</v>
      </c>
    </row>
    <row r="192" spans="1:16">
      <c r="A192" s="1">
        <v>40448</v>
      </c>
      <c r="B192" t="str">
        <f>IFERROR(VLOOKUP($A192,'BTC-Web'!$A$2:$H$9999,2,0),"")</f>
        <v/>
      </c>
      <c r="D192" s="2"/>
      <c r="G192" s="2"/>
      <c r="P192">
        <f>ROW()</f>
        <v>192</v>
      </c>
    </row>
    <row r="193" spans="1:16">
      <c r="A193" s="1">
        <v>40449</v>
      </c>
      <c r="B193" t="str">
        <f>IFERROR(VLOOKUP($A193,'BTC-Web'!$A$2:$H$9999,2,0),"")</f>
        <v/>
      </c>
      <c r="D193" s="2"/>
      <c r="G193" s="2"/>
      <c r="P193">
        <f>ROW()</f>
        <v>193</v>
      </c>
    </row>
    <row r="194" spans="1:16">
      <c r="A194" s="1">
        <v>40450</v>
      </c>
      <c r="B194" t="str">
        <f>IFERROR(VLOOKUP($A194,'BTC-Web'!$A$2:$H$9999,2,0),"")</f>
        <v/>
      </c>
      <c r="D194" s="2"/>
      <c r="G194" s="2"/>
      <c r="P194">
        <f>ROW()</f>
        <v>194</v>
      </c>
    </row>
    <row r="195" spans="1:16">
      <c r="A195" s="1">
        <v>40451</v>
      </c>
      <c r="B195" t="str">
        <f>IFERROR(VLOOKUP($A195,'BTC-Web'!$A$2:$H$9999,2,0),"")</f>
        <v/>
      </c>
      <c r="D195" s="2"/>
      <c r="G195" s="2"/>
      <c r="P195">
        <f>ROW()</f>
        <v>195</v>
      </c>
    </row>
    <row r="196" spans="1:16">
      <c r="A196" s="1">
        <v>40452</v>
      </c>
      <c r="B196" t="str">
        <f>IFERROR(VLOOKUP($A196,'BTC-Web'!$A$2:$H$9999,2,0),"")</f>
        <v/>
      </c>
      <c r="D196" s="2"/>
      <c r="G196" s="2"/>
      <c r="P196">
        <f>ROW()</f>
        <v>196</v>
      </c>
    </row>
    <row r="197" spans="1:16">
      <c r="A197" s="1">
        <v>40455</v>
      </c>
      <c r="B197" t="str">
        <f>IFERROR(VLOOKUP($A197,'BTC-Web'!$A$2:$H$9999,2,0),"")</f>
        <v/>
      </c>
      <c r="D197" s="2"/>
      <c r="G197" s="2"/>
      <c r="P197">
        <f>ROW()</f>
        <v>197</v>
      </c>
    </row>
    <row r="198" spans="1:16">
      <c r="A198" s="1">
        <v>40456</v>
      </c>
      <c r="B198" t="str">
        <f>IFERROR(VLOOKUP($A198,'BTC-Web'!$A$2:$H$9999,2,0),"")</f>
        <v/>
      </c>
      <c r="D198" s="2"/>
      <c r="G198" s="2"/>
      <c r="P198">
        <f>ROW()</f>
        <v>198</v>
      </c>
    </row>
    <row r="199" spans="1:16">
      <c r="A199" s="1">
        <v>40457</v>
      </c>
      <c r="B199" t="str">
        <f>IFERROR(VLOOKUP($A199,'BTC-Web'!$A$2:$H$9999,2,0),"")</f>
        <v/>
      </c>
      <c r="D199" s="2"/>
      <c r="G199" s="2"/>
      <c r="P199">
        <f>ROW()</f>
        <v>199</v>
      </c>
    </row>
    <row r="200" spans="1:16">
      <c r="A200" s="1">
        <v>40458</v>
      </c>
      <c r="B200" t="str">
        <f>IFERROR(VLOOKUP($A200,'BTC-Web'!$A$2:$H$9999,2,0),"")</f>
        <v/>
      </c>
      <c r="D200" s="2"/>
      <c r="G200" s="2"/>
      <c r="P200">
        <f>ROW()</f>
        <v>200</v>
      </c>
    </row>
    <row r="201" spans="1:16">
      <c r="A201" s="1">
        <v>40459</v>
      </c>
      <c r="B201" t="str">
        <f>IFERROR(VLOOKUP($A201,'BTC-Web'!$A$2:$H$9999,2,0),"")</f>
        <v/>
      </c>
      <c r="D201" s="2"/>
      <c r="G201" s="2"/>
      <c r="P201">
        <f>ROW()</f>
        <v>201</v>
      </c>
    </row>
    <row r="202" spans="1:16">
      <c r="A202" s="1">
        <v>40462</v>
      </c>
      <c r="B202" t="str">
        <f>IFERROR(VLOOKUP($A202,'BTC-Web'!$A$2:$H$9999,2,0),"")</f>
        <v/>
      </c>
      <c r="D202" s="2"/>
      <c r="G202" s="2"/>
      <c r="P202">
        <f>ROW()</f>
        <v>202</v>
      </c>
    </row>
    <row r="203" spans="1:16">
      <c r="A203" s="1">
        <v>40463</v>
      </c>
      <c r="B203" t="str">
        <f>IFERROR(VLOOKUP($A203,'BTC-Web'!$A$2:$H$9999,2,0),"")</f>
        <v/>
      </c>
      <c r="D203" s="2"/>
      <c r="G203" s="2"/>
      <c r="P203">
        <f>ROW()</f>
        <v>203</v>
      </c>
    </row>
    <row r="204" spans="1:16">
      <c r="A204" s="1">
        <v>40464</v>
      </c>
      <c r="B204" t="str">
        <f>IFERROR(VLOOKUP($A204,'BTC-Web'!$A$2:$H$9999,2,0),"")</f>
        <v/>
      </c>
      <c r="D204" s="2"/>
      <c r="G204" s="2"/>
      <c r="P204">
        <f>ROW()</f>
        <v>204</v>
      </c>
    </row>
    <row r="205" spans="1:16">
      <c r="A205" s="1">
        <v>40465</v>
      </c>
      <c r="B205" t="str">
        <f>IFERROR(VLOOKUP($A205,'BTC-Web'!$A$2:$H$9999,2,0),"")</f>
        <v/>
      </c>
      <c r="D205" s="2"/>
      <c r="G205" s="2"/>
      <c r="P205">
        <f>ROW()</f>
        <v>205</v>
      </c>
    </row>
    <row r="206" spans="1:16">
      <c r="A206" s="1">
        <v>40466</v>
      </c>
      <c r="B206" t="str">
        <f>IFERROR(VLOOKUP($A206,'BTC-Web'!$A$2:$H$9999,2,0),"")</f>
        <v/>
      </c>
      <c r="D206" s="2"/>
      <c r="G206" s="2"/>
      <c r="P206">
        <f>ROW()</f>
        <v>206</v>
      </c>
    </row>
    <row r="207" spans="1:16">
      <c r="A207" s="1">
        <v>40469</v>
      </c>
      <c r="B207" t="str">
        <f>IFERROR(VLOOKUP($A207,'BTC-Web'!$A$2:$H$9999,2,0),"")</f>
        <v/>
      </c>
      <c r="D207" s="2"/>
      <c r="G207" s="2"/>
      <c r="P207">
        <f>ROW()</f>
        <v>207</v>
      </c>
    </row>
    <row r="208" spans="1:16">
      <c r="A208" s="1">
        <v>40470</v>
      </c>
      <c r="B208" t="str">
        <f>IFERROR(VLOOKUP($A208,'BTC-Web'!$A$2:$H$9999,2,0),"")</f>
        <v/>
      </c>
      <c r="D208" s="2"/>
      <c r="G208" s="2"/>
      <c r="P208">
        <f>ROW()</f>
        <v>208</v>
      </c>
    </row>
    <row r="209" spans="1:16">
      <c r="A209" s="1">
        <v>40471</v>
      </c>
      <c r="B209" t="str">
        <f>IFERROR(VLOOKUP($A209,'BTC-Web'!$A$2:$H$9999,2,0),"")</f>
        <v/>
      </c>
      <c r="D209" s="2"/>
      <c r="G209" s="2"/>
      <c r="P209">
        <f>ROW()</f>
        <v>209</v>
      </c>
    </row>
    <row r="210" spans="1:16">
      <c r="A210" s="1">
        <v>40472</v>
      </c>
      <c r="B210" t="str">
        <f>IFERROR(VLOOKUP($A210,'BTC-Web'!$A$2:$H$9999,2,0),"")</f>
        <v/>
      </c>
      <c r="D210" s="2"/>
      <c r="G210" s="2"/>
      <c r="P210">
        <f>ROW()</f>
        <v>210</v>
      </c>
    </row>
    <row r="211" spans="1:16">
      <c r="A211" s="1">
        <v>40473</v>
      </c>
      <c r="B211" t="str">
        <f>IFERROR(VLOOKUP($A211,'BTC-Web'!$A$2:$H$9999,2,0),"")</f>
        <v/>
      </c>
      <c r="D211" s="2"/>
      <c r="G211" s="2"/>
      <c r="P211">
        <f>ROW()</f>
        <v>211</v>
      </c>
    </row>
    <row r="212" spans="1:16">
      <c r="A212" s="1">
        <v>40476</v>
      </c>
      <c r="B212" t="str">
        <f>IFERROR(VLOOKUP($A212,'BTC-Web'!$A$2:$H$9999,2,0),"")</f>
        <v/>
      </c>
      <c r="D212" s="2"/>
      <c r="G212" s="2"/>
      <c r="P212">
        <f>ROW()</f>
        <v>212</v>
      </c>
    </row>
    <row r="213" spans="1:16">
      <c r="A213" s="1">
        <v>40477</v>
      </c>
      <c r="B213" t="str">
        <f>IFERROR(VLOOKUP($A213,'BTC-Web'!$A$2:$H$9999,2,0),"")</f>
        <v/>
      </c>
      <c r="D213" s="2"/>
      <c r="G213" s="2"/>
      <c r="P213">
        <f>ROW()</f>
        <v>213</v>
      </c>
    </row>
    <row r="214" spans="1:16">
      <c r="A214" s="1">
        <v>40478</v>
      </c>
      <c r="B214" t="str">
        <f>IFERROR(VLOOKUP($A214,'BTC-Web'!$A$2:$H$9999,2,0),"")</f>
        <v/>
      </c>
      <c r="D214" s="2"/>
      <c r="G214" s="2"/>
      <c r="P214">
        <f>ROW()</f>
        <v>214</v>
      </c>
    </row>
    <row r="215" spans="1:16">
      <c r="A215" s="1">
        <v>40479</v>
      </c>
      <c r="B215" t="str">
        <f>IFERROR(VLOOKUP($A215,'BTC-Web'!$A$2:$H$9999,2,0),"")</f>
        <v/>
      </c>
      <c r="D215" s="2"/>
      <c r="G215" s="2"/>
      <c r="P215">
        <f>ROW()</f>
        <v>215</v>
      </c>
    </row>
    <row r="216" spans="1:16">
      <c r="A216" s="1">
        <v>40480</v>
      </c>
      <c r="B216" t="str">
        <f>IFERROR(VLOOKUP($A216,'BTC-Web'!$A$2:$H$9999,2,0),"")</f>
        <v/>
      </c>
      <c r="D216" s="2"/>
      <c r="G216" s="2"/>
      <c r="P216">
        <f>ROW()</f>
        <v>216</v>
      </c>
    </row>
    <row r="217" spans="1:16">
      <c r="A217" s="1">
        <v>40483</v>
      </c>
      <c r="B217" t="str">
        <f>IFERROR(VLOOKUP($A217,'BTC-Web'!$A$2:$H$9999,2,0),"")</f>
        <v/>
      </c>
      <c r="D217" s="2"/>
      <c r="G217" s="2"/>
      <c r="P217">
        <f>ROW()</f>
        <v>217</v>
      </c>
    </row>
    <row r="218" spans="1:16">
      <c r="A218" s="1">
        <v>40484</v>
      </c>
      <c r="B218" t="str">
        <f>IFERROR(VLOOKUP($A218,'BTC-Web'!$A$2:$H$9999,2,0),"")</f>
        <v/>
      </c>
      <c r="D218" s="2"/>
      <c r="G218" s="2"/>
      <c r="P218">
        <f>ROW()</f>
        <v>218</v>
      </c>
    </row>
    <row r="219" spans="1:16">
      <c r="A219" s="1">
        <v>40485</v>
      </c>
      <c r="B219" t="str">
        <f>IFERROR(VLOOKUP($A219,'BTC-Web'!$A$2:$H$9999,2,0),"")</f>
        <v/>
      </c>
      <c r="D219" s="2"/>
      <c r="G219" s="2"/>
      <c r="P219">
        <f>ROW()</f>
        <v>219</v>
      </c>
    </row>
    <row r="220" spans="1:16">
      <c r="A220" s="1">
        <v>40486</v>
      </c>
      <c r="B220" t="str">
        <f>IFERROR(VLOOKUP($A220,'BTC-Web'!$A$2:$H$9999,2,0),"")</f>
        <v/>
      </c>
      <c r="D220" s="2"/>
      <c r="G220" s="2"/>
      <c r="P220">
        <f>ROW()</f>
        <v>220</v>
      </c>
    </row>
    <row r="221" spans="1:16">
      <c r="A221" s="1">
        <v>40487</v>
      </c>
      <c r="B221" t="str">
        <f>IFERROR(VLOOKUP($A221,'BTC-Web'!$A$2:$H$9999,2,0),"")</f>
        <v/>
      </c>
      <c r="D221" s="2"/>
      <c r="G221" s="2"/>
      <c r="P221">
        <f>ROW()</f>
        <v>221</v>
      </c>
    </row>
    <row r="222" spans="1:16">
      <c r="A222" s="1">
        <v>40490</v>
      </c>
      <c r="B222" t="str">
        <f>IFERROR(VLOOKUP($A222,'BTC-Web'!$A$2:$H$9999,2,0),"")</f>
        <v/>
      </c>
      <c r="D222" s="2"/>
      <c r="G222" s="2"/>
      <c r="P222">
        <f>ROW()</f>
        <v>222</v>
      </c>
    </row>
    <row r="223" spans="1:16">
      <c r="A223" s="1">
        <v>40491</v>
      </c>
      <c r="B223" t="str">
        <f>IFERROR(VLOOKUP($A223,'BTC-Web'!$A$2:$H$9999,2,0),"")</f>
        <v/>
      </c>
      <c r="D223" s="2"/>
      <c r="G223" s="2"/>
      <c r="P223">
        <f>ROW()</f>
        <v>223</v>
      </c>
    </row>
    <row r="224" spans="1:16">
      <c r="A224" s="1">
        <v>40492</v>
      </c>
      <c r="B224" t="str">
        <f>IFERROR(VLOOKUP($A224,'BTC-Web'!$A$2:$H$9999,2,0),"")</f>
        <v/>
      </c>
      <c r="D224" s="2"/>
      <c r="G224" s="2"/>
      <c r="P224">
        <f>ROW()</f>
        <v>224</v>
      </c>
    </row>
    <row r="225" spans="1:16">
      <c r="A225" s="1">
        <v>40493</v>
      </c>
      <c r="B225" t="str">
        <f>IFERROR(VLOOKUP($A225,'BTC-Web'!$A$2:$H$9999,2,0),"")</f>
        <v/>
      </c>
      <c r="D225" s="2"/>
      <c r="G225" s="2"/>
      <c r="P225">
        <f>ROW()</f>
        <v>225</v>
      </c>
    </row>
    <row r="226" spans="1:16">
      <c r="A226" s="1">
        <v>40494</v>
      </c>
      <c r="B226" t="str">
        <f>IFERROR(VLOOKUP($A226,'BTC-Web'!$A$2:$H$9999,2,0),"")</f>
        <v/>
      </c>
      <c r="D226" s="2"/>
      <c r="G226" s="2"/>
      <c r="P226">
        <f>ROW()</f>
        <v>226</v>
      </c>
    </row>
    <row r="227" spans="1:16">
      <c r="A227" s="1">
        <v>40497</v>
      </c>
      <c r="B227" t="str">
        <f>IFERROR(VLOOKUP($A227,'BTC-Web'!$A$2:$H$9999,2,0),"")</f>
        <v/>
      </c>
      <c r="D227" s="2"/>
      <c r="G227" s="2"/>
      <c r="P227">
        <f>ROW()</f>
        <v>227</v>
      </c>
    </row>
    <row r="228" spans="1:16">
      <c r="A228" s="1">
        <v>40498</v>
      </c>
      <c r="B228" t="str">
        <f>IFERROR(VLOOKUP($A228,'BTC-Web'!$A$2:$H$9999,2,0),"")</f>
        <v/>
      </c>
      <c r="D228" s="2"/>
      <c r="G228" s="2"/>
      <c r="P228">
        <f>ROW()</f>
        <v>228</v>
      </c>
    </row>
    <row r="229" spans="1:16">
      <c r="A229" s="1">
        <v>40499</v>
      </c>
      <c r="B229" t="str">
        <f>IFERROR(VLOOKUP($A229,'BTC-Web'!$A$2:$H$9999,2,0),"")</f>
        <v/>
      </c>
      <c r="D229" s="2"/>
      <c r="G229" s="2"/>
      <c r="P229">
        <f>ROW()</f>
        <v>229</v>
      </c>
    </row>
    <row r="230" spans="1:16">
      <c r="A230" s="1">
        <v>40500</v>
      </c>
      <c r="B230" t="str">
        <f>IFERROR(VLOOKUP($A230,'BTC-Web'!$A$2:$H$9999,2,0),"")</f>
        <v/>
      </c>
      <c r="D230" s="2"/>
      <c r="G230" s="2"/>
      <c r="P230">
        <f>ROW()</f>
        <v>230</v>
      </c>
    </row>
    <row r="231" spans="1:16">
      <c r="A231" s="1">
        <v>40501</v>
      </c>
      <c r="B231" t="str">
        <f>IFERROR(VLOOKUP($A231,'BTC-Web'!$A$2:$H$9999,2,0),"")</f>
        <v/>
      </c>
      <c r="D231" s="2"/>
      <c r="G231" s="2"/>
      <c r="P231">
        <f>ROW()</f>
        <v>231</v>
      </c>
    </row>
    <row r="232" spans="1:16">
      <c r="A232" s="1">
        <v>40504</v>
      </c>
      <c r="B232" t="str">
        <f>IFERROR(VLOOKUP($A232,'BTC-Web'!$A$2:$H$9999,2,0),"")</f>
        <v/>
      </c>
      <c r="D232" s="2"/>
      <c r="G232" s="2"/>
      <c r="P232">
        <f>ROW()</f>
        <v>232</v>
      </c>
    </row>
    <row r="233" spans="1:16">
      <c r="A233" s="1">
        <v>40505</v>
      </c>
      <c r="B233" t="str">
        <f>IFERROR(VLOOKUP($A233,'BTC-Web'!$A$2:$H$9999,2,0),"")</f>
        <v/>
      </c>
      <c r="D233" s="2"/>
      <c r="G233" s="2"/>
      <c r="P233">
        <f>ROW()</f>
        <v>233</v>
      </c>
    </row>
    <row r="234" spans="1:16">
      <c r="A234" s="1">
        <v>40506</v>
      </c>
      <c r="B234" t="str">
        <f>IFERROR(VLOOKUP($A234,'BTC-Web'!$A$2:$H$9999,2,0),"")</f>
        <v/>
      </c>
      <c r="D234" s="2"/>
      <c r="G234" s="2"/>
      <c r="P234">
        <f>ROW()</f>
        <v>234</v>
      </c>
    </row>
    <row r="235" spans="1:16">
      <c r="A235" s="1">
        <v>40508</v>
      </c>
      <c r="B235" t="str">
        <f>IFERROR(VLOOKUP($A235,'BTC-Web'!$A$2:$H$9999,2,0),"")</f>
        <v/>
      </c>
      <c r="D235" s="2"/>
      <c r="G235" s="2"/>
      <c r="P235">
        <f>ROW()</f>
        <v>235</v>
      </c>
    </row>
    <row r="236" spans="1:16">
      <c r="A236" s="1">
        <v>40511</v>
      </c>
      <c r="B236" t="str">
        <f>IFERROR(VLOOKUP($A236,'BTC-Web'!$A$2:$H$9999,2,0),"")</f>
        <v/>
      </c>
      <c r="D236" s="2"/>
      <c r="G236" s="2"/>
      <c r="P236">
        <f>ROW()</f>
        <v>236</v>
      </c>
    </row>
    <row r="237" spans="1:16">
      <c r="A237" s="1">
        <v>40512</v>
      </c>
      <c r="B237" t="str">
        <f>IFERROR(VLOOKUP($A237,'BTC-Web'!$A$2:$H$9999,2,0),"")</f>
        <v/>
      </c>
      <c r="D237" s="2"/>
      <c r="G237" s="2"/>
      <c r="P237">
        <f>ROW()</f>
        <v>237</v>
      </c>
    </row>
    <row r="238" spans="1:16">
      <c r="A238" s="1">
        <v>40513</v>
      </c>
      <c r="B238" t="str">
        <f>IFERROR(VLOOKUP($A238,'BTC-Web'!$A$2:$H$9999,2,0),"")</f>
        <v/>
      </c>
      <c r="D238" s="2"/>
      <c r="G238" s="2"/>
      <c r="P238">
        <f>ROW()</f>
        <v>238</v>
      </c>
    </row>
    <row r="239" spans="1:16">
      <c r="A239" s="1">
        <v>40514</v>
      </c>
      <c r="B239" t="str">
        <f>IFERROR(VLOOKUP($A239,'BTC-Web'!$A$2:$H$9999,2,0),"")</f>
        <v/>
      </c>
      <c r="D239" s="2"/>
      <c r="G239" s="2"/>
      <c r="P239">
        <f>ROW()</f>
        <v>239</v>
      </c>
    </row>
    <row r="240" spans="1:16">
      <c r="A240" s="1">
        <v>40515</v>
      </c>
      <c r="B240" t="str">
        <f>IFERROR(VLOOKUP($A240,'BTC-Web'!$A$2:$H$9999,2,0),"")</f>
        <v/>
      </c>
      <c r="D240" s="2"/>
      <c r="G240" s="2"/>
      <c r="P240">
        <f>ROW()</f>
        <v>240</v>
      </c>
    </row>
    <row r="241" spans="1:16">
      <c r="A241" s="1">
        <v>40518</v>
      </c>
      <c r="B241" t="str">
        <f>IFERROR(VLOOKUP($A241,'BTC-Web'!$A$2:$H$9999,2,0),"")</f>
        <v/>
      </c>
      <c r="D241" s="2"/>
      <c r="G241" s="2"/>
      <c r="P241">
        <f>ROW()</f>
        <v>241</v>
      </c>
    </row>
    <row r="242" spans="1:16">
      <c r="A242" s="1">
        <v>40519</v>
      </c>
      <c r="B242" t="str">
        <f>IFERROR(VLOOKUP($A242,'BTC-Web'!$A$2:$H$9999,2,0),"")</f>
        <v/>
      </c>
      <c r="D242" s="2"/>
      <c r="G242" s="2"/>
      <c r="P242">
        <f>ROW()</f>
        <v>242</v>
      </c>
    </row>
    <row r="243" spans="1:16">
      <c r="A243" s="1">
        <v>40520</v>
      </c>
      <c r="B243" t="str">
        <f>IFERROR(VLOOKUP($A243,'BTC-Web'!$A$2:$H$9999,2,0),"")</f>
        <v/>
      </c>
      <c r="D243" s="2"/>
      <c r="G243" s="2"/>
      <c r="P243">
        <f>ROW()</f>
        <v>243</v>
      </c>
    </row>
    <row r="244" spans="1:16">
      <c r="A244" s="1">
        <v>40521</v>
      </c>
      <c r="B244" t="str">
        <f>IFERROR(VLOOKUP($A244,'BTC-Web'!$A$2:$H$9999,2,0),"")</f>
        <v/>
      </c>
      <c r="D244" s="2"/>
      <c r="G244" s="2"/>
      <c r="P244">
        <f>ROW()</f>
        <v>244</v>
      </c>
    </row>
    <row r="245" spans="1:16">
      <c r="A245" s="1">
        <v>40522</v>
      </c>
      <c r="B245" t="str">
        <f>IFERROR(VLOOKUP($A245,'BTC-Web'!$A$2:$H$9999,2,0),"")</f>
        <v/>
      </c>
      <c r="D245" s="2"/>
      <c r="G245" s="2"/>
      <c r="P245">
        <f>ROW()</f>
        <v>245</v>
      </c>
    </row>
    <row r="246" spans="1:16">
      <c r="A246" s="1">
        <v>40525</v>
      </c>
      <c r="B246" t="str">
        <f>IFERROR(VLOOKUP($A246,'BTC-Web'!$A$2:$H$9999,2,0),"")</f>
        <v/>
      </c>
      <c r="D246" s="2"/>
      <c r="G246" s="2"/>
      <c r="P246">
        <f>ROW()</f>
        <v>246</v>
      </c>
    </row>
    <row r="247" spans="1:16">
      <c r="A247" s="1">
        <v>40526</v>
      </c>
      <c r="B247" t="str">
        <f>IFERROR(VLOOKUP($A247,'BTC-Web'!$A$2:$H$9999,2,0),"")</f>
        <v/>
      </c>
      <c r="D247" s="2"/>
      <c r="G247" s="2"/>
      <c r="P247">
        <f>ROW()</f>
        <v>247</v>
      </c>
    </row>
    <row r="248" spans="1:16">
      <c r="A248" s="1">
        <v>40527</v>
      </c>
      <c r="B248" t="str">
        <f>IFERROR(VLOOKUP($A248,'BTC-Web'!$A$2:$H$9999,2,0),"")</f>
        <v/>
      </c>
      <c r="D248" s="2"/>
      <c r="G248" s="2"/>
      <c r="P248">
        <f>ROW()</f>
        <v>248</v>
      </c>
    </row>
    <row r="249" spans="1:16">
      <c r="A249" s="1">
        <v>40528</v>
      </c>
      <c r="B249" t="str">
        <f>IFERROR(VLOOKUP($A249,'BTC-Web'!$A$2:$H$9999,2,0),"")</f>
        <v/>
      </c>
      <c r="D249" s="2"/>
      <c r="G249" s="2"/>
      <c r="P249">
        <f>ROW()</f>
        <v>249</v>
      </c>
    </row>
    <row r="250" spans="1:16">
      <c r="A250" s="1">
        <v>40529</v>
      </c>
      <c r="B250" t="str">
        <f>IFERROR(VLOOKUP($A250,'BTC-Web'!$A$2:$H$9999,2,0),"")</f>
        <v/>
      </c>
      <c r="D250" s="2"/>
      <c r="G250" s="2"/>
      <c r="P250">
        <f>ROW()</f>
        <v>250</v>
      </c>
    </row>
    <row r="251" spans="1:16">
      <c r="A251" s="1">
        <v>40532</v>
      </c>
      <c r="B251" t="str">
        <f>IFERROR(VLOOKUP($A251,'BTC-Web'!$A$2:$H$9999,2,0),"")</f>
        <v/>
      </c>
      <c r="D251" s="2"/>
      <c r="G251" s="2"/>
      <c r="P251">
        <f>ROW()</f>
        <v>251</v>
      </c>
    </row>
    <row r="252" spans="1:16">
      <c r="A252" s="1">
        <v>40533</v>
      </c>
      <c r="B252" t="str">
        <f>IFERROR(VLOOKUP($A252,'BTC-Web'!$A$2:$H$9999,2,0),"")</f>
        <v/>
      </c>
      <c r="D252" s="2"/>
      <c r="G252" s="2"/>
      <c r="P252">
        <f>ROW()</f>
        <v>252</v>
      </c>
    </row>
    <row r="253" spans="1:16">
      <c r="A253" s="1">
        <v>40534</v>
      </c>
      <c r="B253" t="str">
        <f>IFERROR(VLOOKUP($A253,'BTC-Web'!$A$2:$H$9999,2,0),"")</f>
        <v/>
      </c>
      <c r="D253" s="2"/>
      <c r="G253" s="2"/>
      <c r="P253">
        <f>ROW()</f>
        <v>253</v>
      </c>
    </row>
    <row r="254" spans="1:16">
      <c r="A254" s="1">
        <v>40535</v>
      </c>
      <c r="B254" t="str">
        <f>IFERROR(VLOOKUP($A254,'BTC-Web'!$A$2:$H$9999,2,0),"")</f>
        <v/>
      </c>
      <c r="D254" s="2"/>
      <c r="G254" s="2"/>
      <c r="P254">
        <f>ROW()</f>
        <v>254</v>
      </c>
    </row>
    <row r="255" spans="1:16">
      <c r="A255" s="1">
        <v>40539</v>
      </c>
      <c r="B255" t="str">
        <f>IFERROR(VLOOKUP($A255,'BTC-Web'!$A$2:$H$9999,2,0),"")</f>
        <v/>
      </c>
      <c r="D255" s="2"/>
      <c r="G255" s="2"/>
      <c r="P255">
        <f>ROW()</f>
        <v>255</v>
      </c>
    </row>
    <row r="256" spans="1:16">
      <c r="A256" s="1">
        <v>40540</v>
      </c>
      <c r="B256" t="str">
        <f>IFERROR(VLOOKUP($A256,'BTC-Web'!$A$2:$H$9999,2,0),"")</f>
        <v/>
      </c>
      <c r="D256" s="2"/>
      <c r="G256" s="2"/>
      <c r="P256">
        <f>ROW()</f>
        <v>256</v>
      </c>
    </row>
    <row r="257" spans="1:16">
      <c r="A257" s="1">
        <v>40541</v>
      </c>
      <c r="B257" t="str">
        <f>IFERROR(VLOOKUP($A257,'BTC-Web'!$A$2:$H$9999,2,0),"")</f>
        <v/>
      </c>
      <c r="D257" s="2"/>
      <c r="G257" s="2"/>
      <c r="P257">
        <f>ROW()</f>
        <v>257</v>
      </c>
    </row>
    <row r="258" spans="1:16">
      <c r="A258" s="1">
        <v>40542</v>
      </c>
      <c r="B258" t="str">
        <f>IFERROR(VLOOKUP($A258,'BTC-Web'!$A$2:$H$9999,2,0),"")</f>
        <v/>
      </c>
      <c r="D258" s="2"/>
      <c r="G258" s="2"/>
      <c r="P258">
        <f>ROW()</f>
        <v>258</v>
      </c>
    </row>
    <row r="259" spans="1:16">
      <c r="A259" s="1">
        <v>40543</v>
      </c>
      <c r="B259" t="str">
        <f>IFERROR(VLOOKUP($A259,'BTC-Web'!$A$2:$H$9999,2,0),"")</f>
        <v/>
      </c>
      <c r="D259" s="2"/>
      <c r="G259" s="2"/>
      <c r="P259">
        <f>ROW()</f>
        <v>259</v>
      </c>
    </row>
    <row r="260" spans="1:16">
      <c r="A260" s="1">
        <v>40546</v>
      </c>
      <c r="B260" t="str">
        <f>IFERROR(VLOOKUP($A260,'BTC-Web'!$A$2:$H$9999,2,0),"")</f>
        <v/>
      </c>
      <c r="D260" s="2"/>
      <c r="G260" s="2"/>
      <c r="P260">
        <f>ROW()</f>
        <v>260</v>
      </c>
    </row>
    <row r="261" spans="1:16">
      <c r="A261" s="1">
        <v>40547</v>
      </c>
      <c r="B261" t="str">
        <f>IFERROR(VLOOKUP($A261,'BTC-Web'!$A$2:$H$9999,2,0),"")</f>
        <v/>
      </c>
      <c r="D261" s="2"/>
      <c r="G261" s="2"/>
      <c r="P261">
        <f>ROW()</f>
        <v>261</v>
      </c>
    </row>
    <row r="262" spans="1:16">
      <c r="A262" s="1">
        <v>40548</v>
      </c>
      <c r="B262" t="str">
        <f>IFERROR(VLOOKUP($A262,'BTC-Web'!$A$2:$H$9999,2,0),"")</f>
        <v/>
      </c>
      <c r="D262" s="2"/>
      <c r="G262" s="2"/>
      <c r="P262">
        <f>ROW()</f>
        <v>262</v>
      </c>
    </row>
    <row r="263" spans="1:16">
      <c r="A263" s="1">
        <v>40549</v>
      </c>
      <c r="B263" t="str">
        <f>IFERROR(VLOOKUP($A263,'BTC-Web'!$A$2:$H$9999,2,0),"")</f>
        <v/>
      </c>
      <c r="D263" s="2"/>
      <c r="G263" s="2"/>
      <c r="P263">
        <f>ROW()</f>
        <v>263</v>
      </c>
    </row>
    <row r="264" spans="1:16">
      <c r="A264" s="1">
        <v>40550</v>
      </c>
      <c r="B264" t="str">
        <f>IFERROR(VLOOKUP($A264,'BTC-Web'!$A$2:$H$9999,2,0),"")</f>
        <v/>
      </c>
      <c r="D264" s="2"/>
      <c r="G264" s="2"/>
      <c r="P264">
        <f>ROW()</f>
        <v>264</v>
      </c>
    </row>
    <row r="265" spans="1:16">
      <c r="A265" s="1">
        <v>40553</v>
      </c>
      <c r="B265" t="str">
        <f>IFERROR(VLOOKUP($A265,'BTC-Web'!$A$2:$H$9999,2,0),"")</f>
        <v/>
      </c>
      <c r="D265" s="2"/>
      <c r="G265" s="2"/>
      <c r="P265">
        <f>ROW()</f>
        <v>265</v>
      </c>
    </row>
    <row r="266" spans="1:16">
      <c r="A266" s="1">
        <v>40554</v>
      </c>
      <c r="B266" t="str">
        <f>IFERROR(VLOOKUP($A266,'BTC-Web'!$A$2:$H$9999,2,0),"")</f>
        <v/>
      </c>
      <c r="D266" s="2"/>
      <c r="G266" s="2"/>
      <c r="P266">
        <f>ROW()</f>
        <v>266</v>
      </c>
    </row>
    <row r="267" spans="1:16">
      <c r="A267" s="1">
        <v>40555</v>
      </c>
      <c r="B267" t="str">
        <f>IFERROR(VLOOKUP($A267,'BTC-Web'!$A$2:$H$9999,2,0),"")</f>
        <v/>
      </c>
      <c r="D267" s="2"/>
      <c r="G267" s="2"/>
      <c r="P267">
        <f>ROW()</f>
        <v>267</v>
      </c>
    </row>
    <row r="268" spans="1:16">
      <c r="A268" s="1">
        <v>40556</v>
      </c>
      <c r="B268" t="str">
        <f>IFERROR(VLOOKUP($A268,'BTC-Web'!$A$2:$H$9999,2,0),"")</f>
        <v/>
      </c>
      <c r="D268" s="2"/>
      <c r="G268" s="2"/>
      <c r="P268">
        <f>ROW()</f>
        <v>268</v>
      </c>
    </row>
    <row r="269" spans="1:16">
      <c r="A269" s="1">
        <v>40557</v>
      </c>
      <c r="B269" t="str">
        <f>IFERROR(VLOOKUP($A269,'BTC-Web'!$A$2:$H$9999,2,0),"")</f>
        <v/>
      </c>
      <c r="D269" s="2"/>
      <c r="G269" s="2"/>
      <c r="P269">
        <f>ROW()</f>
        <v>269</v>
      </c>
    </row>
    <row r="270" spans="1:16">
      <c r="A270" s="1">
        <v>40561</v>
      </c>
      <c r="B270" t="str">
        <f>IFERROR(VLOOKUP($A270,'BTC-Web'!$A$2:$H$9999,2,0),"")</f>
        <v/>
      </c>
      <c r="D270" s="2"/>
      <c r="G270" s="2"/>
      <c r="P270">
        <f>ROW()</f>
        <v>270</v>
      </c>
    </row>
    <row r="271" spans="1:16">
      <c r="A271" s="1">
        <v>40562</v>
      </c>
      <c r="B271" t="str">
        <f>IFERROR(VLOOKUP($A271,'BTC-Web'!$A$2:$H$9999,2,0),"")</f>
        <v/>
      </c>
      <c r="D271" s="2"/>
      <c r="G271" s="2"/>
      <c r="P271">
        <f>ROW()</f>
        <v>271</v>
      </c>
    </row>
    <row r="272" spans="1:16">
      <c r="A272" s="1">
        <v>40563</v>
      </c>
      <c r="B272" t="str">
        <f>IFERROR(VLOOKUP($A272,'BTC-Web'!$A$2:$H$9999,2,0),"")</f>
        <v/>
      </c>
      <c r="D272" s="2"/>
      <c r="G272" s="2"/>
      <c r="P272">
        <f>ROW()</f>
        <v>272</v>
      </c>
    </row>
    <row r="273" spans="1:16">
      <c r="A273" s="1">
        <v>40564</v>
      </c>
      <c r="B273" t="str">
        <f>IFERROR(VLOOKUP($A273,'BTC-Web'!$A$2:$H$9999,2,0),"")</f>
        <v/>
      </c>
      <c r="D273" s="2"/>
      <c r="G273" s="2"/>
      <c r="P273">
        <f>ROW()</f>
        <v>273</v>
      </c>
    </row>
    <row r="274" spans="1:16">
      <c r="A274" s="1">
        <v>40567</v>
      </c>
      <c r="B274" t="str">
        <f>IFERROR(VLOOKUP($A274,'BTC-Web'!$A$2:$H$9999,2,0),"")</f>
        <v/>
      </c>
      <c r="D274" s="2"/>
      <c r="G274" s="2"/>
      <c r="P274">
        <f>ROW()</f>
        <v>274</v>
      </c>
    </row>
    <row r="275" spans="1:16">
      <c r="A275" s="1">
        <v>40568</v>
      </c>
      <c r="B275" t="str">
        <f>IFERROR(VLOOKUP($A275,'BTC-Web'!$A$2:$H$9999,2,0),"")</f>
        <v/>
      </c>
      <c r="D275" s="2"/>
      <c r="G275" s="2"/>
      <c r="P275">
        <f>ROW()</f>
        <v>275</v>
      </c>
    </row>
    <row r="276" spans="1:16">
      <c r="A276" s="1">
        <v>40569</v>
      </c>
      <c r="B276" t="str">
        <f>IFERROR(VLOOKUP($A276,'BTC-Web'!$A$2:$H$9999,2,0),"")</f>
        <v/>
      </c>
      <c r="D276" s="2"/>
      <c r="G276" s="2"/>
      <c r="P276">
        <f>ROW()</f>
        <v>276</v>
      </c>
    </row>
    <row r="277" spans="1:16">
      <c r="A277" s="1">
        <v>40570</v>
      </c>
      <c r="B277" t="str">
        <f>IFERROR(VLOOKUP($A277,'BTC-Web'!$A$2:$H$9999,2,0),"")</f>
        <v/>
      </c>
      <c r="D277" s="2"/>
      <c r="G277" s="2"/>
      <c r="P277">
        <f>ROW()</f>
        <v>277</v>
      </c>
    </row>
    <row r="278" spans="1:16">
      <c r="A278" s="1">
        <v>40571</v>
      </c>
      <c r="B278" t="str">
        <f>IFERROR(VLOOKUP($A278,'BTC-Web'!$A$2:$H$9999,2,0),"")</f>
        <v/>
      </c>
      <c r="D278" s="2"/>
      <c r="G278" s="2"/>
      <c r="P278">
        <f>ROW()</f>
        <v>278</v>
      </c>
    </row>
    <row r="279" spans="1:16">
      <c r="A279" s="1">
        <v>40574</v>
      </c>
      <c r="B279" t="str">
        <f>IFERROR(VLOOKUP($A279,'BTC-Web'!$A$2:$H$9999,2,0),"")</f>
        <v/>
      </c>
      <c r="D279" s="2"/>
      <c r="G279" s="2"/>
      <c r="P279">
        <f>ROW()</f>
        <v>279</v>
      </c>
    </row>
    <row r="280" spans="1:16">
      <c r="A280" s="1">
        <v>40575</v>
      </c>
      <c r="B280" t="str">
        <f>IFERROR(VLOOKUP($A280,'BTC-Web'!$A$2:$H$9999,2,0),"")</f>
        <v/>
      </c>
      <c r="D280" s="2"/>
      <c r="G280" s="2"/>
      <c r="P280">
        <f>ROW()</f>
        <v>280</v>
      </c>
    </row>
    <row r="281" spans="1:16">
      <c r="A281" s="1">
        <v>40576</v>
      </c>
      <c r="B281" t="str">
        <f>IFERROR(VLOOKUP($A281,'BTC-Web'!$A$2:$H$9999,2,0),"")</f>
        <v/>
      </c>
      <c r="D281" s="2"/>
      <c r="G281" s="2"/>
      <c r="P281">
        <f>ROW()</f>
        <v>281</v>
      </c>
    </row>
    <row r="282" spans="1:16">
      <c r="A282" s="1">
        <v>40577</v>
      </c>
      <c r="B282" t="str">
        <f>IFERROR(VLOOKUP($A282,'BTC-Web'!$A$2:$H$9999,2,0),"")</f>
        <v/>
      </c>
      <c r="D282" s="2"/>
      <c r="G282" s="2"/>
      <c r="P282">
        <f>ROW()</f>
        <v>282</v>
      </c>
    </row>
    <row r="283" spans="1:16">
      <c r="A283" s="1">
        <v>40578</v>
      </c>
      <c r="B283" t="str">
        <f>IFERROR(VLOOKUP($A283,'BTC-Web'!$A$2:$H$9999,2,0),"")</f>
        <v/>
      </c>
      <c r="D283" s="2"/>
      <c r="G283" s="2"/>
      <c r="P283">
        <f>ROW()</f>
        <v>283</v>
      </c>
    </row>
    <row r="284" spans="1:16">
      <c r="A284" s="1">
        <v>40581</v>
      </c>
      <c r="B284" t="str">
        <f>IFERROR(VLOOKUP($A284,'BTC-Web'!$A$2:$H$9999,2,0),"")</f>
        <v/>
      </c>
      <c r="D284" s="2"/>
      <c r="G284" s="2"/>
      <c r="P284">
        <f>ROW()</f>
        <v>284</v>
      </c>
    </row>
    <row r="285" spans="1:16">
      <c r="A285" s="1">
        <v>40582</v>
      </c>
      <c r="B285" t="str">
        <f>IFERROR(VLOOKUP($A285,'BTC-Web'!$A$2:$H$9999,2,0),"")</f>
        <v/>
      </c>
      <c r="D285" s="2"/>
      <c r="G285" s="2"/>
      <c r="P285">
        <f>ROW()</f>
        <v>285</v>
      </c>
    </row>
    <row r="286" spans="1:16">
      <c r="A286" s="1">
        <v>40583</v>
      </c>
      <c r="B286" t="str">
        <f>IFERROR(VLOOKUP($A286,'BTC-Web'!$A$2:$H$9999,2,0),"")</f>
        <v/>
      </c>
      <c r="D286" s="2"/>
      <c r="G286" s="2"/>
      <c r="P286">
        <f>ROW()</f>
        <v>286</v>
      </c>
    </row>
    <row r="287" spans="1:16">
      <c r="A287" s="1">
        <v>40584</v>
      </c>
      <c r="B287" t="str">
        <f>IFERROR(VLOOKUP($A287,'BTC-Web'!$A$2:$H$9999,2,0),"")</f>
        <v/>
      </c>
      <c r="D287" s="2"/>
      <c r="G287" s="2"/>
      <c r="P287">
        <f>ROW()</f>
        <v>287</v>
      </c>
    </row>
    <row r="288" spans="1:16">
      <c r="A288" s="1">
        <v>40585</v>
      </c>
      <c r="B288" t="str">
        <f>IFERROR(VLOOKUP($A288,'BTC-Web'!$A$2:$H$9999,2,0),"")</f>
        <v/>
      </c>
      <c r="D288" s="2"/>
      <c r="G288" s="2"/>
      <c r="P288">
        <f>ROW()</f>
        <v>288</v>
      </c>
    </row>
    <row r="289" spans="1:16">
      <c r="A289" s="1">
        <v>40588</v>
      </c>
      <c r="B289" t="str">
        <f>IFERROR(VLOOKUP($A289,'BTC-Web'!$A$2:$H$9999,2,0),"")</f>
        <v/>
      </c>
      <c r="D289" s="2"/>
      <c r="G289" s="2"/>
      <c r="P289">
        <f>ROW()</f>
        <v>289</v>
      </c>
    </row>
    <row r="290" spans="1:16">
      <c r="A290" s="1">
        <v>40589</v>
      </c>
      <c r="B290" t="str">
        <f>IFERROR(VLOOKUP($A290,'BTC-Web'!$A$2:$H$9999,2,0),"")</f>
        <v/>
      </c>
      <c r="D290" s="2"/>
      <c r="G290" s="2"/>
      <c r="P290">
        <f>ROW()</f>
        <v>290</v>
      </c>
    </row>
    <row r="291" spans="1:16">
      <c r="A291" s="1">
        <v>40590</v>
      </c>
      <c r="B291" t="str">
        <f>IFERROR(VLOOKUP($A291,'BTC-Web'!$A$2:$H$9999,2,0),"")</f>
        <v/>
      </c>
      <c r="D291" s="2"/>
      <c r="G291" s="2"/>
      <c r="P291">
        <f>ROW()</f>
        <v>291</v>
      </c>
    </row>
    <row r="292" spans="1:16">
      <c r="A292" s="1">
        <v>40591</v>
      </c>
      <c r="B292" t="str">
        <f>IFERROR(VLOOKUP($A292,'BTC-Web'!$A$2:$H$9999,2,0),"")</f>
        <v/>
      </c>
      <c r="D292" s="2"/>
      <c r="G292" s="2"/>
      <c r="P292">
        <f>ROW()</f>
        <v>292</v>
      </c>
    </row>
    <row r="293" spans="1:16">
      <c r="A293" s="1">
        <v>40592</v>
      </c>
      <c r="B293" t="str">
        <f>IFERROR(VLOOKUP($A293,'BTC-Web'!$A$2:$H$9999,2,0),"")</f>
        <v/>
      </c>
      <c r="D293" s="2"/>
      <c r="G293" s="2"/>
      <c r="P293">
        <f>ROW()</f>
        <v>293</v>
      </c>
    </row>
    <row r="294" spans="1:16">
      <c r="A294" s="1">
        <v>40596</v>
      </c>
      <c r="B294" t="str">
        <f>IFERROR(VLOOKUP($A294,'BTC-Web'!$A$2:$H$9999,2,0),"")</f>
        <v/>
      </c>
      <c r="D294" s="2"/>
      <c r="G294" s="2"/>
      <c r="P294">
        <f>ROW()</f>
        <v>294</v>
      </c>
    </row>
    <row r="295" spans="1:16">
      <c r="A295" s="1">
        <v>40597</v>
      </c>
      <c r="B295" t="str">
        <f>IFERROR(VLOOKUP($A295,'BTC-Web'!$A$2:$H$9999,2,0),"")</f>
        <v/>
      </c>
      <c r="D295" s="2"/>
      <c r="G295" s="2"/>
      <c r="P295">
        <f>ROW()</f>
        <v>295</v>
      </c>
    </row>
    <row r="296" spans="1:16">
      <c r="A296" s="1">
        <v>40598</v>
      </c>
      <c r="B296" t="str">
        <f>IFERROR(VLOOKUP($A296,'BTC-Web'!$A$2:$H$9999,2,0),"")</f>
        <v/>
      </c>
      <c r="D296" s="2"/>
      <c r="G296" s="2"/>
      <c r="P296">
        <f>ROW()</f>
        <v>296</v>
      </c>
    </row>
    <row r="297" spans="1:16">
      <c r="A297" s="1">
        <v>40599</v>
      </c>
      <c r="B297" t="str">
        <f>IFERROR(VLOOKUP($A297,'BTC-Web'!$A$2:$H$9999,2,0),"")</f>
        <v/>
      </c>
      <c r="D297" s="2"/>
      <c r="G297" s="2"/>
      <c r="P297">
        <f>ROW()</f>
        <v>297</v>
      </c>
    </row>
    <row r="298" spans="1:16">
      <c r="A298" s="1">
        <v>40602</v>
      </c>
      <c r="B298" t="str">
        <f>IFERROR(VLOOKUP($A298,'BTC-Web'!$A$2:$H$9999,2,0),"")</f>
        <v/>
      </c>
      <c r="D298" s="2"/>
      <c r="G298" s="2"/>
      <c r="P298">
        <f>ROW()</f>
        <v>298</v>
      </c>
    </row>
    <row r="299" spans="1:16">
      <c r="A299" s="1">
        <v>40603</v>
      </c>
      <c r="B299" t="str">
        <f>IFERROR(VLOOKUP($A299,'BTC-Web'!$A$2:$H$9999,2,0),"")</f>
        <v/>
      </c>
      <c r="D299" s="2"/>
      <c r="G299" s="2"/>
      <c r="P299">
        <f>ROW()</f>
        <v>299</v>
      </c>
    </row>
    <row r="300" spans="1:16">
      <c r="A300" s="1">
        <v>40604</v>
      </c>
      <c r="B300" t="str">
        <f>IFERROR(VLOOKUP($A300,'BTC-Web'!$A$2:$H$9999,2,0),"")</f>
        <v/>
      </c>
      <c r="D300" s="2"/>
      <c r="G300" s="2"/>
      <c r="P300">
        <f>ROW()</f>
        <v>300</v>
      </c>
    </row>
    <row r="301" spans="1:16">
      <c r="A301" s="1">
        <v>40605</v>
      </c>
      <c r="B301" t="str">
        <f>IFERROR(VLOOKUP($A301,'BTC-Web'!$A$2:$H$9999,2,0),"")</f>
        <v/>
      </c>
      <c r="D301" s="2"/>
      <c r="G301" s="2"/>
      <c r="P301">
        <f>ROW()</f>
        <v>301</v>
      </c>
    </row>
    <row r="302" spans="1:16">
      <c r="A302" s="1">
        <v>40606</v>
      </c>
      <c r="B302" t="str">
        <f>IFERROR(VLOOKUP($A302,'BTC-Web'!$A$2:$H$9999,2,0),"")</f>
        <v/>
      </c>
      <c r="D302" s="2"/>
      <c r="G302" s="2"/>
      <c r="P302">
        <f>ROW()</f>
        <v>302</v>
      </c>
    </row>
    <row r="303" spans="1:16">
      <c r="A303" s="1">
        <v>40609</v>
      </c>
      <c r="B303" t="str">
        <f>IFERROR(VLOOKUP($A303,'BTC-Web'!$A$2:$H$9999,2,0),"")</f>
        <v/>
      </c>
      <c r="D303" s="2"/>
      <c r="G303" s="2"/>
      <c r="P303">
        <f>ROW()</f>
        <v>303</v>
      </c>
    </row>
    <row r="304" spans="1:16">
      <c r="A304" s="1">
        <v>40610</v>
      </c>
      <c r="B304" t="str">
        <f>IFERROR(VLOOKUP($A304,'BTC-Web'!$A$2:$H$9999,2,0),"")</f>
        <v/>
      </c>
      <c r="D304" s="2"/>
      <c r="G304" s="2"/>
      <c r="P304">
        <f>ROW()</f>
        <v>304</v>
      </c>
    </row>
    <row r="305" spans="1:16">
      <c r="A305" s="1">
        <v>40611</v>
      </c>
      <c r="B305" t="str">
        <f>IFERROR(VLOOKUP($A305,'BTC-Web'!$A$2:$H$9999,2,0),"")</f>
        <v/>
      </c>
      <c r="D305" s="2"/>
      <c r="G305" s="2"/>
      <c r="P305">
        <f>ROW()</f>
        <v>305</v>
      </c>
    </row>
    <row r="306" spans="1:16">
      <c r="A306" s="1">
        <v>40612</v>
      </c>
      <c r="B306" t="str">
        <f>IFERROR(VLOOKUP($A306,'BTC-Web'!$A$2:$H$9999,2,0),"")</f>
        <v/>
      </c>
      <c r="D306" s="2"/>
      <c r="G306" s="2"/>
      <c r="P306">
        <f>ROW()</f>
        <v>306</v>
      </c>
    </row>
    <row r="307" spans="1:16">
      <c r="A307" s="1">
        <v>40613</v>
      </c>
      <c r="B307" t="str">
        <f>IFERROR(VLOOKUP($A307,'BTC-Web'!$A$2:$H$9999,2,0),"")</f>
        <v/>
      </c>
      <c r="D307" s="2"/>
      <c r="G307" s="2"/>
      <c r="P307">
        <f>ROW()</f>
        <v>307</v>
      </c>
    </row>
    <row r="308" spans="1:16">
      <c r="A308" s="1">
        <v>40616</v>
      </c>
      <c r="B308" t="str">
        <f>IFERROR(VLOOKUP($A308,'BTC-Web'!$A$2:$H$9999,2,0),"")</f>
        <v/>
      </c>
      <c r="D308" s="2"/>
      <c r="G308" s="2"/>
      <c r="P308">
        <f>ROW()</f>
        <v>308</v>
      </c>
    </row>
    <row r="309" spans="1:16">
      <c r="A309" s="1">
        <v>40617</v>
      </c>
      <c r="B309" t="str">
        <f>IFERROR(VLOOKUP($A309,'BTC-Web'!$A$2:$H$9999,2,0),"")</f>
        <v/>
      </c>
      <c r="D309" s="2"/>
      <c r="G309" s="2"/>
      <c r="P309">
        <f>ROW()</f>
        <v>309</v>
      </c>
    </row>
    <row r="310" spans="1:16">
      <c r="A310" s="1">
        <v>40618</v>
      </c>
      <c r="B310" t="str">
        <f>IFERROR(VLOOKUP($A310,'BTC-Web'!$A$2:$H$9999,2,0),"")</f>
        <v/>
      </c>
      <c r="D310" s="2"/>
      <c r="G310" s="2"/>
      <c r="P310">
        <f>ROW()</f>
        <v>310</v>
      </c>
    </row>
    <row r="311" spans="1:16">
      <c r="A311" s="1">
        <v>40619</v>
      </c>
      <c r="B311" t="str">
        <f>IFERROR(VLOOKUP($A311,'BTC-Web'!$A$2:$H$9999,2,0),"")</f>
        <v/>
      </c>
      <c r="D311" s="2"/>
      <c r="G311" s="2"/>
      <c r="P311">
        <f>ROW()</f>
        <v>311</v>
      </c>
    </row>
    <row r="312" spans="1:16">
      <c r="A312" s="1">
        <v>40620</v>
      </c>
      <c r="B312" t="str">
        <f>IFERROR(VLOOKUP($A312,'BTC-Web'!$A$2:$H$9999,2,0),"")</f>
        <v/>
      </c>
      <c r="D312" s="2"/>
      <c r="G312" s="2"/>
      <c r="P312">
        <f>ROW()</f>
        <v>312</v>
      </c>
    </row>
    <row r="313" spans="1:16">
      <c r="A313" s="1">
        <v>40623</v>
      </c>
      <c r="B313" t="str">
        <f>IFERROR(VLOOKUP($A313,'BTC-Web'!$A$2:$H$9999,2,0),"")</f>
        <v/>
      </c>
      <c r="D313" s="2"/>
      <c r="G313" s="2"/>
      <c r="P313">
        <f>ROW()</f>
        <v>313</v>
      </c>
    </row>
    <row r="314" spans="1:16">
      <c r="A314" s="1">
        <v>40624</v>
      </c>
      <c r="B314" t="str">
        <f>IFERROR(VLOOKUP($A314,'BTC-Web'!$A$2:$H$9999,2,0),"")</f>
        <v/>
      </c>
      <c r="D314" s="2"/>
      <c r="G314" s="2"/>
      <c r="P314">
        <f>ROW()</f>
        <v>314</v>
      </c>
    </row>
    <row r="315" spans="1:16">
      <c r="A315" s="1">
        <v>40625</v>
      </c>
      <c r="B315" t="str">
        <f>IFERROR(VLOOKUP($A315,'BTC-Web'!$A$2:$H$9999,2,0),"")</f>
        <v/>
      </c>
      <c r="D315" s="2"/>
      <c r="G315" s="2"/>
      <c r="P315">
        <f>ROW()</f>
        <v>315</v>
      </c>
    </row>
    <row r="316" spans="1:16">
      <c r="A316" s="1">
        <v>40626</v>
      </c>
      <c r="B316" t="str">
        <f>IFERROR(VLOOKUP($A316,'BTC-Web'!$A$2:$H$9999,2,0),"")</f>
        <v/>
      </c>
      <c r="D316" s="2"/>
      <c r="G316" s="2"/>
      <c r="P316">
        <f>ROW()</f>
        <v>316</v>
      </c>
    </row>
    <row r="317" spans="1:16">
      <c r="A317" s="1">
        <v>40627</v>
      </c>
      <c r="B317" t="str">
        <f>IFERROR(VLOOKUP($A317,'BTC-Web'!$A$2:$H$9999,2,0),"")</f>
        <v/>
      </c>
      <c r="D317" s="2"/>
      <c r="G317" s="2"/>
      <c r="P317">
        <f>ROW()</f>
        <v>317</v>
      </c>
    </row>
    <row r="318" spans="1:16">
      <c r="A318" s="1">
        <v>40630</v>
      </c>
      <c r="B318" t="str">
        <f>IFERROR(VLOOKUP($A318,'BTC-Web'!$A$2:$H$9999,2,0),"")</f>
        <v/>
      </c>
      <c r="D318" s="2"/>
      <c r="G318" s="2"/>
      <c r="P318">
        <f>ROW()</f>
        <v>318</v>
      </c>
    </row>
    <row r="319" spans="1:16">
      <c r="A319" s="1">
        <v>40631</v>
      </c>
      <c r="B319" t="str">
        <f>IFERROR(VLOOKUP($A319,'BTC-Web'!$A$2:$H$9999,2,0),"")</f>
        <v/>
      </c>
      <c r="D319" s="2"/>
      <c r="G319" s="2"/>
      <c r="P319">
        <f>ROW()</f>
        <v>319</v>
      </c>
    </row>
    <row r="320" spans="1:16">
      <c r="A320" s="1">
        <v>40632</v>
      </c>
      <c r="B320" t="str">
        <f>IFERROR(VLOOKUP($A320,'BTC-Web'!$A$2:$H$9999,2,0),"")</f>
        <v/>
      </c>
      <c r="D320" s="2"/>
      <c r="G320" s="2"/>
      <c r="P320">
        <f>ROW()</f>
        <v>320</v>
      </c>
    </row>
    <row r="321" spans="1:16">
      <c r="A321" s="1">
        <v>40633</v>
      </c>
      <c r="B321" t="str">
        <f>IFERROR(VLOOKUP($A321,'BTC-Web'!$A$2:$H$9999,2,0),"")</f>
        <v/>
      </c>
      <c r="D321" s="2"/>
      <c r="G321" s="2"/>
      <c r="P321">
        <f>ROW()</f>
        <v>321</v>
      </c>
    </row>
    <row r="322" spans="1:16">
      <c r="A322" s="1">
        <v>40634</v>
      </c>
      <c r="B322" t="str">
        <f>IFERROR(VLOOKUP($A322,'BTC-Web'!$A$2:$H$9999,2,0),"")</f>
        <v/>
      </c>
      <c r="D322" s="2"/>
      <c r="G322" s="2"/>
      <c r="P322">
        <f>ROW()</f>
        <v>322</v>
      </c>
    </row>
    <row r="323" spans="1:16">
      <c r="A323" s="1">
        <v>40637</v>
      </c>
      <c r="B323" t="str">
        <f>IFERROR(VLOOKUP($A323,'BTC-Web'!$A$2:$H$9999,2,0),"")</f>
        <v/>
      </c>
      <c r="D323" s="2"/>
      <c r="G323" s="2"/>
      <c r="P323">
        <f>ROW()</f>
        <v>323</v>
      </c>
    </row>
    <row r="324" spans="1:16">
      <c r="A324" s="1">
        <v>40638</v>
      </c>
      <c r="B324" t="str">
        <f>IFERROR(VLOOKUP($A324,'BTC-Web'!$A$2:$H$9999,2,0),"")</f>
        <v/>
      </c>
      <c r="D324" s="2"/>
      <c r="G324" s="2"/>
      <c r="P324">
        <f>ROW()</f>
        <v>324</v>
      </c>
    </row>
    <row r="325" spans="1:16">
      <c r="A325" s="1">
        <v>40639</v>
      </c>
      <c r="B325" t="str">
        <f>IFERROR(VLOOKUP($A325,'BTC-Web'!$A$2:$H$9999,2,0),"")</f>
        <v/>
      </c>
      <c r="D325" s="2"/>
      <c r="G325" s="2"/>
      <c r="P325">
        <f>ROW()</f>
        <v>325</v>
      </c>
    </row>
    <row r="326" spans="1:16">
      <c r="A326" s="1">
        <v>40640</v>
      </c>
      <c r="B326" t="str">
        <f>IFERROR(VLOOKUP($A326,'BTC-Web'!$A$2:$H$9999,2,0),"")</f>
        <v/>
      </c>
      <c r="D326" s="2"/>
      <c r="G326" s="2"/>
      <c r="P326">
        <f>ROW()</f>
        <v>326</v>
      </c>
    </row>
    <row r="327" spans="1:16">
      <c r="A327" s="1">
        <v>40641</v>
      </c>
      <c r="B327" t="str">
        <f>IFERROR(VLOOKUP($A327,'BTC-Web'!$A$2:$H$9999,2,0),"")</f>
        <v/>
      </c>
      <c r="D327" s="2"/>
      <c r="G327" s="2"/>
      <c r="P327">
        <f>ROW()</f>
        <v>327</v>
      </c>
    </row>
    <row r="328" spans="1:16">
      <c r="A328" s="1">
        <v>40644</v>
      </c>
      <c r="B328" t="str">
        <f>IFERROR(VLOOKUP($A328,'BTC-Web'!$A$2:$H$9999,2,0),"")</f>
        <v/>
      </c>
      <c r="D328" s="2"/>
      <c r="G328" s="2"/>
      <c r="P328">
        <f>ROW()</f>
        <v>328</v>
      </c>
    </row>
    <row r="329" spans="1:16">
      <c r="A329" s="1">
        <v>40645</v>
      </c>
      <c r="B329" t="str">
        <f>IFERROR(VLOOKUP($A329,'BTC-Web'!$A$2:$H$9999,2,0),"")</f>
        <v/>
      </c>
      <c r="D329" s="2"/>
      <c r="G329" s="2"/>
      <c r="P329">
        <f>ROW()</f>
        <v>329</v>
      </c>
    </row>
    <row r="330" spans="1:16">
      <c r="A330" s="1">
        <v>40646</v>
      </c>
      <c r="B330" t="str">
        <f>IFERROR(VLOOKUP($A330,'BTC-Web'!$A$2:$H$9999,2,0),"")</f>
        <v/>
      </c>
      <c r="D330" s="2"/>
      <c r="G330" s="2"/>
      <c r="P330">
        <f>ROW()</f>
        <v>330</v>
      </c>
    </row>
    <row r="331" spans="1:16">
      <c r="A331" s="1">
        <v>40647</v>
      </c>
      <c r="B331" t="str">
        <f>IFERROR(VLOOKUP($A331,'BTC-Web'!$A$2:$H$9999,2,0),"")</f>
        <v/>
      </c>
      <c r="D331" s="2"/>
      <c r="G331" s="2"/>
      <c r="P331">
        <f>ROW()</f>
        <v>331</v>
      </c>
    </row>
    <row r="332" spans="1:16">
      <c r="A332" s="1">
        <v>40648</v>
      </c>
      <c r="B332" t="str">
        <f>IFERROR(VLOOKUP($A332,'BTC-Web'!$A$2:$H$9999,2,0),"")</f>
        <v/>
      </c>
      <c r="D332" s="2"/>
      <c r="G332" s="2"/>
      <c r="P332">
        <f>ROW()</f>
        <v>332</v>
      </c>
    </row>
    <row r="333" spans="1:16">
      <c r="A333" s="1">
        <v>40651</v>
      </c>
      <c r="B333" t="str">
        <f>IFERROR(VLOOKUP($A333,'BTC-Web'!$A$2:$H$9999,2,0),"")</f>
        <v/>
      </c>
      <c r="D333" s="2"/>
      <c r="G333" s="2"/>
      <c r="P333">
        <f>ROW()</f>
        <v>333</v>
      </c>
    </row>
    <row r="334" spans="1:16">
      <c r="A334" s="1">
        <v>40652</v>
      </c>
      <c r="B334" t="str">
        <f>IFERROR(VLOOKUP($A334,'BTC-Web'!$A$2:$H$9999,2,0),"")</f>
        <v/>
      </c>
      <c r="D334" s="2"/>
      <c r="G334" s="2"/>
      <c r="P334">
        <f>ROW()</f>
        <v>334</v>
      </c>
    </row>
    <row r="335" spans="1:16">
      <c r="A335" s="1">
        <v>40653</v>
      </c>
      <c r="B335" t="str">
        <f>IFERROR(VLOOKUP($A335,'BTC-Web'!$A$2:$H$9999,2,0),"")</f>
        <v/>
      </c>
      <c r="D335" s="2"/>
      <c r="G335" s="2"/>
      <c r="P335">
        <f>ROW()</f>
        <v>335</v>
      </c>
    </row>
    <row r="336" spans="1:16">
      <c r="A336" s="1">
        <v>40654</v>
      </c>
      <c r="B336" t="str">
        <f>IFERROR(VLOOKUP($A336,'BTC-Web'!$A$2:$H$9999,2,0),"")</f>
        <v/>
      </c>
      <c r="D336" s="2"/>
      <c r="G336" s="2"/>
      <c r="P336">
        <f>ROW()</f>
        <v>336</v>
      </c>
    </row>
    <row r="337" spans="1:16">
      <c r="A337" s="1">
        <v>40658</v>
      </c>
      <c r="B337" t="str">
        <f>IFERROR(VLOOKUP($A337,'BTC-Web'!$A$2:$H$9999,2,0),"")</f>
        <v/>
      </c>
      <c r="D337" s="2"/>
      <c r="G337" s="2"/>
      <c r="P337">
        <f>ROW()</f>
        <v>337</v>
      </c>
    </row>
    <row r="338" spans="1:16">
      <c r="A338" s="1">
        <v>40659</v>
      </c>
      <c r="B338" t="str">
        <f>IFERROR(VLOOKUP($A338,'BTC-Web'!$A$2:$H$9999,2,0),"")</f>
        <v/>
      </c>
      <c r="D338" s="2"/>
      <c r="G338" s="2"/>
      <c r="P338">
        <f>ROW()</f>
        <v>338</v>
      </c>
    </row>
    <row r="339" spans="1:16">
      <c r="A339" s="1">
        <v>40660</v>
      </c>
      <c r="B339" t="str">
        <f>IFERROR(VLOOKUP($A339,'BTC-Web'!$A$2:$H$9999,2,0),"")</f>
        <v/>
      </c>
      <c r="D339" s="2"/>
      <c r="G339" s="2"/>
      <c r="P339">
        <f>ROW()</f>
        <v>339</v>
      </c>
    </row>
    <row r="340" spans="1:16">
      <c r="A340" s="1">
        <v>40661</v>
      </c>
      <c r="B340" t="str">
        <f>IFERROR(VLOOKUP($A340,'BTC-Web'!$A$2:$H$9999,2,0),"")</f>
        <v/>
      </c>
      <c r="D340" s="2"/>
      <c r="G340" s="2"/>
      <c r="P340">
        <f>ROW()</f>
        <v>340</v>
      </c>
    </row>
    <row r="341" spans="1:16">
      <c r="A341" s="1">
        <v>40662</v>
      </c>
      <c r="B341" t="str">
        <f>IFERROR(VLOOKUP($A341,'BTC-Web'!$A$2:$H$9999,2,0),"")</f>
        <v/>
      </c>
      <c r="D341" s="2"/>
      <c r="G341" s="2"/>
      <c r="P341">
        <f>ROW()</f>
        <v>341</v>
      </c>
    </row>
    <row r="342" spans="1:16">
      <c r="A342" s="1">
        <v>40665</v>
      </c>
      <c r="B342" t="str">
        <f>IFERROR(VLOOKUP($A342,'BTC-Web'!$A$2:$H$9999,2,0),"")</f>
        <v/>
      </c>
      <c r="D342" s="2"/>
      <c r="G342" s="2"/>
      <c r="P342">
        <f>ROW()</f>
        <v>342</v>
      </c>
    </row>
    <row r="343" spans="1:16">
      <c r="A343" s="1">
        <v>40666</v>
      </c>
      <c r="B343" t="str">
        <f>IFERROR(VLOOKUP($A343,'BTC-Web'!$A$2:$H$9999,2,0),"")</f>
        <v/>
      </c>
      <c r="D343" s="2"/>
      <c r="G343" s="2"/>
      <c r="P343">
        <f>ROW()</f>
        <v>343</v>
      </c>
    </row>
    <row r="344" spans="1:16">
      <c r="A344" s="1">
        <v>40667</v>
      </c>
      <c r="B344" t="str">
        <f>IFERROR(VLOOKUP($A344,'BTC-Web'!$A$2:$H$9999,2,0),"")</f>
        <v/>
      </c>
      <c r="D344" s="2"/>
      <c r="G344" s="2"/>
      <c r="P344">
        <f>ROW()</f>
        <v>344</v>
      </c>
    </row>
    <row r="345" spans="1:16">
      <c r="A345" s="1">
        <v>40668</v>
      </c>
      <c r="B345" t="str">
        <f>IFERROR(VLOOKUP($A345,'BTC-Web'!$A$2:$H$9999,2,0),"")</f>
        <v/>
      </c>
      <c r="D345" s="2"/>
      <c r="G345" s="2"/>
      <c r="P345">
        <f>ROW()</f>
        <v>345</v>
      </c>
    </row>
    <row r="346" spans="1:16">
      <c r="A346" s="1">
        <v>40669</v>
      </c>
      <c r="B346" t="str">
        <f>IFERROR(VLOOKUP($A346,'BTC-Web'!$A$2:$H$9999,2,0),"")</f>
        <v/>
      </c>
      <c r="D346" s="2"/>
      <c r="G346" s="2"/>
      <c r="P346">
        <f>ROW()</f>
        <v>346</v>
      </c>
    </row>
    <row r="347" spans="1:16">
      <c r="A347" s="1">
        <v>40672</v>
      </c>
      <c r="B347" t="str">
        <f>IFERROR(VLOOKUP($A347,'BTC-Web'!$A$2:$H$9999,2,0),"")</f>
        <v/>
      </c>
      <c r="D347" s="2"/>
      <c r="G347" s="2"/>
      <c r="P347">
        <f>ROW()</f>
        <v>347</v>
      </c>
    </row>
    <row r="348" spans="1:16">
      <c r="A348" s="1">
        <v>40673</v>
      </c>
      <c r="B348" t="str">
        <f>IFERROR(VLOOKUP($A348,'BTC-Web'!$A$2:$H$9999,2,0),"")</f>
        <v/>
      </c>
      <c r="D348" s="2"/>
      <c r="G348" s="2"/>
      <c r="P348">
        <f>ROW()</f>
        <v>348</v>
      </c>
    </row>
    <row r="349" spans="1:16">
      <c r="A349" s="1">
        <v>40674</v>
      </c>
      <c r="B349" t="str">
        <f>IFERROR(VLOOKUP($A349,'BTC-Web'!$A$2:$H$9999,2,0),"")</f>
        <v/>
      </c>
      <c r="D349" s="2"/>
      <c r="G349" s="2"/>
      <c r="P349">
        <f>ROW()</f>
        <v>349</v>
      </c>
    </row>
    <row r="350" spans="1:16">
      <c r="A350" s="1">
        <v>40675</v>
      </c>
      <c r="B350" t="str">
        <f>IFERROR(VLOOKUP($A350,'BTC-Web'!$A$2:$H$9999,2,0),"")</f>
        <v/>
      </c>
      <c r="D350" s="2"/>
      <c r="G350" s="2"/>
      <c r="P350">
        <f>ROW()</f>
        <v>350</v>
      </c>
    </row>
    <row r="351" spans="1:16">
      <c r="A351" s="1">
        <v>40676</v>
      </c>
      <c r="B351" t="str">
        <f>IFERROR(VLOOKUP($A351,'BTC-Web'!$A$2:$H$9999,2,0),"")</f>
        <v/>
      </c>
      <c r="D351" s="2"/>
      <c r="G351" s="2"/>
      <c r="P351">
        <f>ROW()</f>
        <v>351</v>
      </c>
    </row>
    <row r="352" spans="1:16">
      <c r="A352" s="1">
        <v>40679</v>
      </c>
      <c r="B352" t="str">
        <f>IFERROR(VLOOKUP($A352,'BTC-Web'!$A$2:$H$9999,2,0),"")</f>
        <v/>
      </c>
      <c r="D352" s="2"/>
      <c r="G352" s="2"/>
      <c r="P352">
        <f>ROW()</f>
        <v>352</v>
      </c>
    </row>
    <row r="353" spans="1:16">
      <c r="A353" s="1">
        <v>40680</v>
      </c>
      <c r="B353" t="str">
        <f>IFERROR(VLOOKUP($A353,'BTC-Web'!$A$2:$H$9999,2,0),"")</f>
        <v/>
      </c>
      <c r="D353" s="2"/>
      <c r="G353" s="2"/>
      <c r="P353">
        <f>ROW()</f>
        <v>353</v>
      </c>
    </row>
    <row r="354" spans="1:16">
      <c r="A354" s="1">
        <v>40681</v>
      </c>
      <c r="B354" t="str">
        <f>IFERROR(VLOOKUP($A354,'BTC-Web'!$A$2:$H$9999,2,0),"")</f>
        <v/>
      </c>
      <c r="D354" s="2"/>
      <c r="G354" s="2"/>
      <c r="P354">
        <f>ROW()</f>
        <v>354</v>
      </c>
    </row>
    <row r="355" spans="1:16">
      <c r="A355" s="1">
        <v>40682</v>
      </c>
      <c r="B355" t="str">
        <f>IFERROR(VLOOKUP($A355,'BTC-Web'!$A$2:$H$9999,2,0),"")</f>
        <v/>
      </c>
      <c r="D355" s="2"/>
      <c r="G355" s="2"/>
      <c r="P355">
        <f>ROW()</f>
        <v>355</v>
      </c>
    </row>
    <row r="356" spans="1:16">
      <c r="A356" s="1">
        <v>40683</v>
      </c>
      <c r="B356" t="str">
        <f>IFERROR(VLOOKUP($A356,'BTC-Web'!$A$2:$H$9999,2,0),"")</f>
        <v/>
      </c>
      <c r="D356" s="2"/>
      <c r="G356" s="2"/>
      <c r="P356">
        <f>ROW()</f>
        <v>356</v>
      </c>
    </row>
    <row r="357" spans="1:16">
      <c r="A357" s="1">
        <v>40686</v>
      </c>
      <c r="B357" t="str">
        <f>IFERROR(VLOOKUP($A357,'BTC-Web'!$A$2:$H$9999,2,0),"")</f>
        <v/>
      </c>
      <c r="D357" s="2"/>
      <c r="G357" s="2"/>
      <c r="P357">
        <f>ROW()</f>
        <v>357</v>
      </c>
    </row>
    <row r="358" spans="1:16">
      <c r="A358" s="1">
        <v>40687</v>
      </c>
      <c r="B358" t="str">
        <f>IFERROR(VLOOKUP($A358,'BTC-Web'!$A$2:$H$9999,2,0),"")</f>
        <v/>
      </c>
      <c r="D358" s="2"/>
      <c r="G358" s="2"/>
      <c r="P358">
        <f>ROW()</f>
        <v>358</v>
      </c>
    </row>
    <row r="359" spans="1:16">
      <c r="A359" s="1">
        <v>40688</v>
      </c>
      <c r="B359" t="str">
        <f>IFERROR(VLOOKUP($A359,'BTC-Web'!$A$2:$H$9999,2,0),"")</f>
        <v/>
      </c>
      <c r="D359" s="2"/>
      <c r="G359" s="2"/>
      <c r="P359">
        <f>ROW()</f>
        <v>359</v>
      </c>
    </row>
    <row r="360" spans="1:16">
      <c r="A360" s="1">
        <v>40689</v>
      </c>
      <c r="B360" t="str">
        <f>IFERROR(VLOOKUP($A360,'BTC-Web'!$A$2:$H$9999,2,0),"")</f>
        <v/>
      </c>
      <c r="D360" s="2"/>
      <c r="G360" s="2"/>
      <c r="P360">
        <f>ROW()</f>
        <v>360</v>
      </c>
    </row>
    <row r="361" spans="1:16">
      <c r="A361" s="1">
        <v>40690</v>
      </c>
      <c r="B361" t="str">
        <f>IFERROR(VLOOKUP($A361,'BTC-Web'!$A$2:$H$9999,2,0),"")</f>
        <v/>
      </c>
      <c r="D361" s="2"/>
      <c r="G361" s="2"/>
      <c r="P361">
        <f>ROW()</f>
        <v>361</v>
      </c>
    </row>
    <row r="362" spans="1:16">
      <c r="A362" s="1">
        <v>40694</v>
      </c>
      <c r="B362" t="str">
        <f>IFERROR(VLOOKUP($A362,'BTC-Web'!$A$2:$H$9999,2,0),"")</f>
        <v/>
      </c>
      <c r="D362" s="2"/>
      <c r="G362" s="2"/>
      <c r="P362">
        <f>ROW()</f>
        <v>362</v>
      </c>
    </row>
    <row r="363" spans="1:16">
      <c r="A363" s="1">
        <v>40695</v>
      </c>
      <c r="B363" t="str">
        <f>IFERROR(VLOOKUP($A363,'BTC-Web'!$A$2:$H$9999,2,0),"")</f>
        <v/>
      </c>
      <c r="D363" s="2"/>
      <c r="G363" s="2"/>
      <c r="P363">
        <f>ROW()</f>
        <v>363</v>
      </c>
    </row>
    <row r="364" spans="1:16">
      <c r="A364" s="1">
        <v>40696</v>
      </c>
      <c r="B364" t="str">
        <f>IFERROR(VLOOKUP($A364,'BTC-Web'!$A$2:$H$9999,2,0),"")</f>
        <v/>
      </c>
      <c r="D364" s="2"/>
      <c r="G364" s="2"/>
      <c r="P364">
        <f>ROW()</f>
        <v>364</v>
      </c>
    </row>
    <row r="365" spans="1:16">
      <c r="A365" s="1">
        <v>40697</v>
      </c>
      <c r="B365" t="str">
        <f>IFERROR(VLOOKUP($A365,'BTC-Web'!$A$2:$H$9999,2,0),"")</f>
        <v/>
      </c>
      <c r="D365" s="2"/>
      <c r="G365" s="2"/>
      <c r="P365">
        <f>ROW()</f>
        <v>365</v>
      </c>
    </row>
    <row r="366" spans="1:16">
      <c r="A366" s="1">
        <v>40700</v>
      </c>
      <c r="B366" t="str">
        <f>IFERROR(VLOOKUP($A366,'BTC-Web'!$A$2:$H$9999,2,0),"")</f>
        <v/>
      </c>
      <c r="D366" s="2"/>
      <c r="G366" s="2"/>
      <c r="P366">
        <f>ROW()</f>
        <v>366</v>
      </c>
    </row>
    <row r="367" spans="1:16">
      <c r="A367" s="1">
        <v>40701</v>
      </c>
      <c r="B367" t="str">
        <f>IFERROR(VLOOKUP($A367,'BTC-Web'!$A$2:$H$9999,2,0),"")</f>
        <v/>
      </c>
      <c r="D367" s="2"/>
      <c r="G367" s="2"/>
      <c r="P367">
        <f>ROW()</f>
        <v>367</v>
      </c>
    </row>
    <row r="368" spans="1:16">
      <c r="A368" s="1">
        <v>40702</v>
      </c>
      <c r="B368" t="str">
        <f>IFERROR(VLOOKUP($A368,'BTC-Web'!$A$2:$H$9999,2,0),"")</f>
        <v/>
      </c>
      <c r="D368" s="2"/>
      <c r="G368" s="2"/>
      <c r="P368">
        <f>ROW()</f>
        <v>368</v>
      </c>
    </row>
    <row r="369" spans="1:16">
      <c r="A369" s="1">
        <v>40703</v>
      </c>
      <c r="B369" t="str">
        <f>IFERROR(VLOOKUP($A369,'BTC-Web'!$A$2:$H$9999,2,0),"")</f>
        <v/>
      </c>
      <c r="D369" s="2"/>
      <c r="G369" s="2"/>
      <c r="P369">
        <f>ROW()</f>
        <v>369</v>
      </c>
    </row>
    <row r="370" spans="1:16">
      <c r="A370" s="1">
        <v>40704</v>
      </c>
      <c r="B370" t="str">
        <f>IFERROR(VLOOKUP($A370,'BTC-Web'!$A$2:$H$9999,2,0),"")</f>
        <v/>
      </c>
      <c r="D370" s="2"/>
      <c r="G370" s="2"/>
      <c r="P370">
        <f>ROW()</f>
        <v>370</v>
      </c>
    </row>
    <row r="371" spans="1:16">
      <c r="A371" s="1">
        <v>40707</v>
      </c>
      <c r="B371" t="str">
        <f>IFERROR(VLOOKUP($A371,'BTC-Web'!$A$2:$H$9999,2,0),"")</f>
        <v/>
      </c>
      <c r="D371" s="2"/>
      <c r="G371" s="2"/>
      <c r="P371">
        <f>ROW()</f>
        <v>371</v>
      </c>
    </row>
    <row r="372" spans="1:16">
      <c r="A372" s="1">
        <v>40708</v>
      </c>
      <c r="B372" t="str">
        <f>IFERROR(VLOOKUP($A372,'BTC-Web'!$A$2:$H$9999,2,0),"")</f>
        <v/>
      </c>
      <c r="D372" s="2"/>
      <c r="G372" s="2"/>
      <c r="P372">
        <f>ROW()</f>
        <v>372</v>
      </c>
    </row>
    <row r="373" spans="1:16">
      <c r="A373" s="1">
        <v>40709</v>
      </c>
      <c r="B373" t="str">
        <f>IFERROR(VLOOKUP($A373,'BTC-Web'!$A$2:$H$9999,2,0),"")</f>
        <v/>
      </c>
      <c r="D373" s="2"/>
      <c r="G373" s="2"/>
      <c r="P373">
        <f>ROW()</f>
        <v>373</v>
      </c>
    </row>
    <row r="374" spans="1:16">
      <c r="A374" s="1">
        <v>40710</v>
      </c>
      <c r="B374" t="str">
        <f>IFERROR(VLOOKUP($A374,'BTC-Web'!$A$2:$H$9999,2,0),"")</f>
        <v/>
      </c>
      <c r="D374" s="2"/>
      <c r="G374" s="2"/>
      <c r="P374">
        <f>ROW()</f>
        <v>374</v>
      </c>
    </row>
    <row r="375" spans="1:16">
      <c r="A375" s="1">
        <v>40711</v>
      </c>
      <c r="B375" t="str">
        <f>IFERROR(VLOOKUP($A375,'BTC-Web'!$A$2:$H$9999,2,0),"")</f>
        <v/>
      </c>
      <c r="D375" s="2"/>
      <c r="G375" s="2"/>
      <c r="P375">
        <f>ROW()</f>
        <v>375</v>
      </c>
    </row>
    <row r="376" spans="1:16">
      <c r="A376" s="1">
        <v>40714</v>
      </c>
      <c r="B376" t="str">
        <f>IFERROR(VLOOKUP($A376,'BTC-Web'!$A$2:$H$9999,2,0),"")</f>
        <v/>
      </c>
      <c r="D376" s="2"/>
      <c r="G376" s="2"/>
      <c r="P376">
        <f>ROW()</f>
        <v>376</v>
      </c>
    </row>
    <row r="377" spans="1:16">
      <c r="A377" s="1">
        <v>40715</v>
      </c>
      <c r="B377" t="str">
        <f>IFERROR(VLOOKUP($A377,'BTC-Web'!$A$2:$H$9999,2,0),"")</f>
        <v/>
      </c>
      <c r="D377" s="2"/>
      <c r="G377" s="2"/>
      <c r="P377">
        <f>ROW()</f>
        <v>377</v>
      </c>
    </row>
    <row r="378" spans="1:16">
      <c r="A378" s="1">
        <v>40716</v>
      </c>
      <c r="B378" t="str">
        <f>IFERROR(VLOOKUP($A378,'BTC-Web'!$A$2:$H$9999,2,0),"")</f>
        <v/>
      </c>
      <c r="D378" s="2"/>
      <c r="G378" s="2"/>
      <c r="P378">
        <f>ROW()</f>
        <v>378</v>
      </c>
    </row>
    <row r="379" spans="1:16">
      <c r="A379" s="1">
        <v>40717</v>
      </c>
      <c r="B379" t="str">
        <f>IFERROR(VLOOKUP($A379,'BTC-Web'!$A$2:$H$9999,2,0),"")</f>
        <v/>
      </c>
      <c r="D379" s="2"/>
      <c r="G379" s="2"/>
      <c r="P379">
        <f>ROW()</f>
        <v>379</v>
      </c>
    </row>
    <row r="380" spans="1:16">
      <c r="A380" s="1">
        <v>40718</v>
      </c>
      <c r="B380" t="str">
        <f>IFERROR(VLOOKUP($A380,'BTC-Web'!$A$2:$H$9999,2,0),"")</f>
        <v/>
      </c>
      <c r="D380" s="2"/>
      <c r="G380" s="2"/>
      <c r="P380">
        <f>ROW()</f>
        <v>380</v>
      </c>
    </row>
    <row r="381" spans="1:16">
      <c r="A381" s="1">
        <v>40721</v>
      </c>
      <c r="B381" t="str">
        <f>IFERROR(VLOOKUP($A381,'BTC-Web'!$A$2:$H$9999,2,0),"")</f>
        <v/>
      </c>
      <c r="D381" s="2"/>
      <c r="G381" s="2"/>
      <c r="P381">
        <f>ROW()</f>
        <v>381</v>
      </c>
    </row>
    <row r="382" spans="1:16">
      <c r="A382" s="1">
        <v>40722</v>
      </c>
      <c r="B382" t="str">
        <f>IFERROR(VLOOKUP($A382,'BTC-Web'!$A$2:$H$9999,2,0),"")</f>
        <v/>
      </c>
      <c r="D382" s="2"/>
      <c r="G382" s="2"/>
      <c r="P382">
        <f>ROW()</f>
        <v>382</v>
      </c>
    </row>
    <row r="383" spans="1:16">
      <c r="A383" s="1">
        <v>40723</v>
      </c>
      <c r="B383" t="str">
        <f>IFERROR(VLOOKUP($A383,'BTC-Web'!$A$2:$H$9999,2,0),"")</f>
        <v/>
      </c>
      <c r="D383" s="2"/>
      <c r="G383" s="2"/>
      <c r="P383">
        <f>ROW()</f>
        <v>383</v>
      </c>
    </row>
    <row r="384" spans="1:16">
      <c r="A384" s="1">
        <v>40724</v>
      </c>
      <c r="B384" t="str">
        <f>IFERROR(VLOOKUP($A384,'BTC-Web'!$A$2:$H$9999,2,0),"")</f>
        <v/>
      </c>
      <c r="D384" s="2"/>
      <c r="G384" s="2"/>
      <c r="P384">
        <f>ROW()</f>
        <v>384</v>
      </c>
    </row>
    <row r="385" spans="1:16">
      <c r="A385" s="1">
        <v>40725</v>
      </c>
      <c r="B385" t="str">
        <f>IFERROR(VLOOKUP($A385,'BTC-Web'!$A$2:$H$9999,2,0),"")</f>
        <v/>
      </c>
      <c r="D385" s="2"/>
      <c r="G385" s="2"/>
      <c r="P385">
        <f>ROW()</f>
        <v>385</v>
      </c>
    </row>
    <row r="386" spans="1:16">
      <c r="A386" s="1">
        <v>40729</v>
      </c>
      <c r="B386" t="str">
        <f>IFERROR(VLOOKUP($A386,'BTC-Web'!$A$2:$H$9999,2,0),"")</f>
        <v/>
      </c>
      <c r="D386" s="2"/>
      <c r="G386" s="2"/>
      <c r="P386">
        <f>ROW()</f>
        <v>386</v>
      </c>
    </row>
    <row r="387" spans="1:16">
      <c r="A387" s="1">
        <v>40730</v>
      </c>
      <c r="B387" t="str">
        <f>IFERROR(VLOOKUP($A387,'BTC-Web'!$A$2:$H$9999,2,0),"")</f>
        <v/>
      </c>
      <c r="D387" s="2"/>
      <c r="G387" s="2"/>
      <c r="P387">
        <f>ROW()</f>
        <v>387</v>
      </c>
    </row>
    <row r="388" spans="1:16">
      <c r="A388" s="1">
        <v>40731</v>
      </c>
      <c r="B388" t="str">
        <f>IFERROR(VLOOKUP($A388,'BTC-Web'!$A$2:$H$9999,2,0),"")</f>
        <v/>
      </c>
      <c r="D388" s="2"/>
      <c r="G388" s="2"/>
      <c r="P388">
        <f>ROW()</f>
        <v>388</v>
      </c>
    </row>
    <row r="389" spans="1:16">
      <c r="A389" s="1">
        <v>40732</v>
      </c>
      <c r="B389" t="str">
        <f>IFERROR(VLOOKUP($A389,'BTC-Web'!$A$2:$H$9999,2,0),"")</f>
        <v/>
      </c>
      <c r="D389" s="2"/>
      <c r="G389" s="2"/>
      <c r="P389">
        <f>ROW()</f>
        <v>389</v>
      </c>
    </row>
    <row r="390" spans="1:16">
      <c r="A390" s="1">
        <v>40735</v>
      </c>
      <c r="B390" t="str">
        <f>IFERROR(VLOOKUP($A390,'BTC-Web'!$A$2:$H$9999,2,0),"")</f>
        <v/>
      </c>
      <c r="D390" s="2"/>
      <c r="G390" s="2"/>
      <c r="P390">
        <f>ROW()</f>
        <v>390</v>
      </c>
    </row>
    <row r="391" spans="1:16">
      <c r="A391" s="1">
        <v>40736</v>
      </c>
      <c r="B391" t="str">
        <f>IFERROR(VLOOKUP($A391,'BTC-Web'!$A$2:$H$9999,2,0),"")</f>
        <v/>
      </c>
      <c r="D391" s="2"/>
      <c r="G391" s="2"/>
      <c r="P391">
        <f>ROW()</f>
        <v>391</v>
      </c>
    </row>
    <row r="392" spans="1:16">
      <c r="A392" s="1">
        <v>40737</v>
      </c>
      <c r="B392" t="str">
        <f>IFERROR(VLOOKUP($A392,'BTC-Web'!$A$2:$H$9999,2,0),"")</f>
        <v/>
      </c>
      <c r="D392" s="2"/>
      <c r="G392" s="2"/>
      <c r="P392">
        <f>ROW()</f>
        <v>392</v>
      </c>
    </row>
    <row r="393" spans="1:16">
      <c r="A393" s="1">
        <v>40738</v>
      </c>
      <c r="B393" t="str">
        <f>IFERROR(VLOOKUP($A393,'BTC-Web'!$A$2:$H$9999,2,0),"")</f>
        <v/>
      </c>
      <c r="D393" s="2"/>
      <c r="G393" s="2"/>
      <c r="P393">
        <f>ROW()</f>
        <v>393</v>
      </c>
    </row>
    <row r="394" spans="1:16">
      <c r="A394" s="1">
        <v>40739</v>
      </c>
      <c r="B394" t="str">
        <f>IFERROR(VLOOKUP($A394,'BTC-Web'!$A$2:$H$9999,2,0),"")</f>
        <v/>
      </c>
      <c r="D394" s="2"/>
      <c r="G394" s="2"/>
      <c r="P394">
        <f>ROW()</f>
        <v>394</v>
      </c>
    </row>
    <row r="395" spans="1:16">
      <c r="A395" s="1">
        <v>40742</v>
      </c>
      <c r="B395" t="str">
        <f>IFERROR(VLOOKUP($A395,'BTC-Web'!$A$2:$H$9999,2,0),"")</f>
        <v/>
      </c>
      <c r="D395" s="2"/>
      <c r="G395" s="2"/>
      <c r="P395">
        <f>ROW()</f>
        <v>395</v>
      </c>
    </row>
    <row r="396" spans="1:16">
      <c r="A396" s="1">
        <v>40743</v>
      </c>
      <c r="B396" t="str">
        <f>IFERROR(VLOOKUP($A396,'BTC-Web'!$A$2:$H$9999,2,0),"")</f>
        <v/>
      </c>
      <c r="D396" s="2"/>
      <c r="G396" s="2"/>
      <c r="P396">
        <f>ROW()</f>
        <v>396</v>
      </c>
    </row>
    <row r="397" spans="1:16">
      <c r="A397" s="1">
        <v>40744</v>
      </c>
      <c r="B397" t="str">
        <f>IFERROR(VLOOKUP($A397,'BTC-Web'!$A$2:$H$9999,2,0),"")</f>
        <v/>
      </c>
      <c r="D397" s="2"/>
      <c r="G397" s="2"/>
      <c r="P397">
        <f>ROW()</f>
        <v>397</v>
      </c>
    </row>
    <row r="398" spans="1:16">
      <c r="A398" s="1">
        <v>40745</v>
      </c>
      <c r="B398" t="str">
        <f>IFERROR(VLOOKUP($A398,'BTC-Web'!$A$2:$H$9999,2,0),"")</f>
        <v/>
      </c>
      <c r="D398" s="2"/>
      <c r="G398" s="2"/>
      <c r="P398">
        <f>ROW()</f>
        <v>398</v>
      </c>
    </row>
    <row r="399" spans="1:16">
      <c r="A399" s="1">
        <v>40746</v>
      </c>
      <c r="B399" t="str">
        <f>IFERROR(VLOOKUP($A399,'BTC-Web'!$A$2:$H$9999,2,0),"")</f>
        <v/>
      </c>
      <c r="D399" s="2"/>
      <c r="G399" s="2"/>
      <c r="P399">
        <f>ROW()</f>
        <v>399</v>
      </c>
    </row>
    <row r="400" spans="1:16">
      <c r="A400" s="1">
        <v>40749</v>
      </c>
      <c r="B400" t="str">
        <f>IFERROR(VLOOKUP($A400,'BTC-Web'!$A$2:$H$9999,2,0),"")</f>
        <v/>
      </c>
      <c r="D400" s="2"/>
      <c r="G400" s="2"/>
      <c r="P400">
        <f>ROW()</f>
        <v>400</v>
      </c>
    </row>
    <row r="401" spans="1:16">
      <c r="A401" s="1">
        <v>40750</v>
      </c>
      <c r="B401" t="str">
        <f>IFERROR(VLOOKUP($A401,'BTC-Web'!$A$2:$H$9999,2,0),"")</f>
        <v/>
      </c>
      <c r="D401" s="2"/>
      <c r="G401" s="2"/>
      <c r="P401">
        <f>ROW()</f>
        <v>401</v>
      </c>
    </row>
    <row r="402" spans="1:16">
      <c r="A402" s="1">
        <v>40751</v>
      </c>
      <c r="B402" t="str">
        <f>IFERROR(VLOOKUP($A402,'BTC-Web'!$A$2:$H$9999,2,0),"")</f>
        <v/>
      </c>
      <c r="D402" s="2"/>
      <c r="G402" s="2"/>
      <c r="P402">
        <f>ROW()</f>
        <v>402</v>
      </c>
    </row>
    <row r="403" spans="1:16">
      <c r="A403" s="1">
        <v>40752</v>
      </c>
      <c r="B403" t="str">
        <f>IFERROR(VLOOKUP($A403,'BTC-Web'!$A$2:$H$9999,2,0),"")</f>
        <v/>
      </c>
      <c r="D403" s="2"/>
      <c r="G403" s="2"/>
      <c r="P403">
        <f>ROW()</f>
        <v>403</v>
      </c>
    </row>
    <row r="404" spans="1:16">
      <c r="A404" s="1">
        <v>40753</v>
      </c>
      <c r="B404" t="str">
        <f>IFERROR(VLOOKUP($A404,'BTC-Web'!$A$2:$H$9999,2,0),"")</f>
        <v/>
      </c>
      <c r="D404" s="2"/>
      <c r="G404" s="2"/>
      <c r="P404">
        <f>ROW()</f>
        <v>404</v>
      </c>
    </row>
    <row r="405" spans="1:16">
      <c r="A405" s="1">
        <v>40756</v>
      </c>
      <c r="B405" t="str">
        <f>IFERROR(VLOOKUP($A405,'BTC-Web'!$A$2:$H$9999,2,0),"")</f>
        <v/>
      </c>
      <c r="D405" s="2"/>
      <c r="G405" s="2"/>
      <c r="P405">
        <f>ROW()</f>
        <v>405</v>
      </c>
    </row>
    <row r="406" spans="1:16">
      <c r="A406" s="1">
        <v>40757</v>
      </c>
      <c r="B406" t="str">
        <f>IFERROR(VLOOKUP($A406,'BTC-Web'!$A$2:$H$9999,2,0),"")</f>
        <v/>
      </c>
      <c r="D406" s="2"/>
      <c r="G406" s="2"/>
      <c r="P406">
        <f>ROW()</f>
        <v>406</v>
      </c>
    </row>
    <row r="407" spans="1:16">
      <c r="A407" s="1">
        <v>40758</v>
      </c>
      <c r="B407" t="str">
        <f>IFERROR(VLOOKUP($A407,'BTC-Web'!$A$2:$H$9999,2,0),"")</f>
        <v/>
      </c>
      <c r="D407" s="2"/>
      <c r="G407" s="2"/>
      <c r="P407">
        <f>ROW()</f>
        <v>407</v>
      </c>
    </row>
    <row r="408" spans="1:16">
      <c r="A408" s="1">
        <v>40759</v>
      </c>
      <c r="B408" t="str">
        <f>IFERROR(VLOOKUP($A408,'BTC-Web'!$A$2:$H$9999,2,0),"")</f>
        <v/>
      </c>
      <c r="D408" s="2"/>
      <c r="G408" s="2"/>
      <c r="P408">
        <f>ROW()</f>
        <v>408</v>
      </c>
    </row>
    <row r="409" spans="1:16">
      <c r="A409" s="1">
        <v>40760</v>
      </c>
      <c r="B409" t="str">
        <f>IFERROR(VLOOKUP($A409,'BTC-Web'!$A$2:$H$9999,2,0),"")</f>
        <v/>
      </c>
      <c r="D409" s="2"/>
      <c r="G409" s="2"/>
      <c r="P409">
        <f>ROW()</f>
        <v>409</v>
      </c>
    </row>
    <row r="410" spans="1:16">
      <c r="A410" s="1">
        <v>40763</v>
      </c>
      <c r="B410" t="str">
        <f>IFERROR(VLOOKUP($A410,'BTC-Web'!$A$2:$H$9999,2,0),"")</f>
        <v/>
      </c>
      <c r="D410" s="2"/>
      <c r="G410" s="2"/>
      <c r="P410">
        <f>ROW()</f>
        <v>410</v>
      </c>
    </row>
    <row r="411" spans="1:16">
      <c r="A411" s="1">
        <v>40764</v>
      </c>
      <c r="B411" t="str">
        <f>IFERROR(VLOOKUP($A411,'BTC-Web'!$A$2:$H$9999,2,0),"")</f>
        <v/>
      </c>
      <c r="D411" s="2"/>
      <c r="G411" s="2"/>
      <c r="P411">
        <f>ROW()</f>
        <v>411</v>
      </c>
    </row>
    <row r="412" spans="1:16">
      <c r="A412" s="1">
        <v>40765</v>
      </c>
      <c r="B412" t="str">
        <f>IFERROR(VLOOKUP($A412,'BTC-Web'!$A$2:$H$9999,2,0),"")</f>
        <v/>
      </c>
      <c r="D412" s="2"/>
      <c r="G412" s="2"/>
      <c r="P412">
        <f>ROW()</f>
        <v>412</v>
      </c>
    </row>
    <row r="413" spans="1:16">
      <c r="A413" s="1">
        <v>40766</v>
      </c>
      <c r="B413" t="str">
        <f>IFERROR(VLOOKUP($A413,'BTC-Web'!$A$2:$H$9999,2,0),"")</f>
        <v/>
      </c>
      <c r="D413" s="2"/>
      <c r="G413" s="2"/>
      <c r="P413">
        <f>ROW()</f>
        <v>413</v>
      </c>
    </row>
    <row r="414" spans="1:16">
      <c r="A414" s="1">
        <v>40767</v>
      </c>
      <c r="B414" t="str">
        <f>IFERROR(VLOOKUP($A414,'BTC-Web'!$A$2:$H$9999,2,0),"")</f>
        <v/>
      </c>
      <c r="D414" s="2"/>
      <c r="G414" s="2"/>
      <c r="P414">
        <f>ROW()</f>
        <v>414</v>
      </c>
    </row>
    <row r="415" spans="1:16">
      <c r="A415" s="1">
        <v>40770</v>
      </c>
      <c r="B415" t="str">
        <f>IFERROR(VLOOKUP($A415,'BTC-Web'!$A$2:$H$9999,2,0),"")</f>
        <v/>
      </c>
      <c r="D415" s="2"/>
      <c r="G415" s="2"/>
      <c r="P415">
        <f>ROW()</f>
        <v>415</v>
      </c>
    </row>
    <row r="416" spans="1:16">
      <c r="A416" s="1">
        <v>40771</v>
      </c>
      <c r="B416" t="str">
        <f>IFERROR(VLOOKUP($A416,'BTC-Web'!$A$2:$H$9999,2,0),"")</f>
        <v/>
      </c>
      <c r="D416" s="2"/>
      <c r="G416" s="2"/>
      <c r="P416">
        <f>ROW()</f>
        <v>416</v>
      </c>
    </row>
    <row r="417" spans="1:16">
      <c r="A417" s="1">
        <v>40772</v>
      </c>
      <c r="B417" t="str">
        <f>IFERROR(VLOOKUP($A417,'BTC-Web'!$A$2:$H$9999,2,0),"")</f>
        <v/>
      </c>
      <c r="D417" s="2"/>
      <c r="G417" s="2"/>
      <c r="P417">
        <f>ROW()</f>
        <v>417</v>
      </c>
    </row>
    <row r="418" spans="1:16">
      <c r="A418" s="1">
        <v>40773</v>
      </c>
      <c r="B418" t="str">
        <f>IFERROR(VLOOKUP($A418,'BTC-Web'!$A$2:$H$9999,2,0),"")</f>
        <v/>
      </c>
      <c r="D418" s="2"/>
      <c r="G418" s="2"/>
      <c r="P418">
        <f>ROW()</f>
        <v>418</v>
      </c>
    </row>
    <row r="419" spans="1:16">
      <c r="A419" s="1">
        <v>40774</v>
      </c>
      <c r="B419" t="str">
        <f>IFERROR(VLOOKUP($A419,'BTC-Web'!$A$2:$H$9999,2,0),"")</f>
        <v/>
      </c>
      <c r="D419" s="2"/>
      <c r="G419" s="2"/>
      <c r="P419">
        <f>ROW()</f>
        <v>419</v>
      </c>
    </row>
    <row r="420" spans="1:16">
      <c r="A420" s="1">
        <v>40777</v>
      </c>
      <c r="B420" t="str">
        <f>IFERROR(VLOOKUP($A420,'BTC-Web'!$A$2:$H$9999,2,0),"")</f>
        <v/>
      </c>
      <c r="D420" s="2"/>
      <c r="G420" s="2"/>
      <c r="P420">
        <f>ROW()</f>
        <v>420</v>
      </c>
    </row>
    <row r="421" spans="1:16">
      <c r="A421" s="1">
        <v>40778</v>
      </c>
      <c r="B421" t="str">
        <f>IFERROR(VLOOKUP($A421,'BTC-Web'!$A$2:$H$9999,2,0),"")</f>
        <v/>
      </c>
      <c r="D421" s="2"/>
      <c r="G421" s="2"/>
      <c r="P421">
        <f>ROW()</f>
        <v>421</v>
      </c>
    </row>
    <row r="422" spans="1:16">
      <c r="A422" s="1">
        <v>40779</v>
      </c>
      <c r="B422" t="str">
        <f>IFERROR(VLOOKUP($A422,'BTC-Web'!$A$2:$H$9999,2,0),"")</f>
        <v/>
      </c>
      <c r="D422" s="2"/>
      <c r="G422" s="2"/>
      <c r="P422">
        <f>ROW()</f>
        <v>422</v>
      </c>
    </row>
    <row r="423" spans="1:16">
      <c r="A423" s="1">
        <v>40780</v>
      </c>
      <c r="B423" t="str">
        <f>IFERROR(VLOOKUP($A423,'BTC-Web'!$A$2:$H$9999,2,0),"")</f>
        <v/>
      </c>
      <c r="D423" s="2"/>
      <c r="G423" s="2"/>
      <c r="P423">
        <f>ROW()</f>
        <v>423</v>
      </c>
    </row>
    <row r="424" spans="1:16">
      <c r="A424" s="1">
        <v>40781</v>
      </c>
      <c r="B424" t="str">
        <f>IFERROR(VLOOKUP($A424,'BTC-Web'!$A$2:$H$9999,2,0),"")</f>
        <v/>
      </c>
      <c r="D424" s="2"/>
      <c r="G424" s="2"/>
      <c r="P424">
        <f>ROW()</f>
        <v>424</v>
      </c>
    </row>
    <row r="425" spans="1:16">
      <c r="A425" s="1">
        <v>40784</v>
      </c>
      <c r="B425" t="str">
        <f>IFERROR(VLOOKUP($A425,'BTC-Web'!$A$2:$H$9999,2,0),"")</f>
        <v/>
      </c>
      <c r="D425" s="2"/>
      <c r="G425" s="2"/>
      <c r="P425">
        <f>ROW()</f>
        <v>425</v>
      </c>
    </row>
    <row r="426" spans="1:16">
      <c r="A426" s="1">
        <v>40785</v>
      </c>
      <c r="B426" t="str">
        <f>IFERROR(VLOOKUP($A426,'BTC-Web'!$A$2:$H$9999,2,0),"")</f>
        <v/>
      </c>
      <c r="D426" s="2"/>
      <c r="G426" s="2"/>
      <c r="P426">
        <f>ROW()</f>
        <v>426</v>
      </c>
    </row>
    <row r="427" spans="1:16">
      <c r="A427" s="1">
        <v>40786</v>
      </c>
      <c r="B427" t="str">
        <f>IFERROR(VLOOKUP($A427,'BTC-Web'!$A$2:$H$9999,2,0),"")</f>
        <v/>
      </c>
      <c r="D427" s="2"/>
      <c r="G427" s="2"/>
      <c r="P427">
        <f>ROW()</f>
        <v>427</v>
      </c>
    </row>
    <row r="428" spans="1:16">
      <c r="A428" s="1">
        <v>40787</v>
      </c>
      <c r="B428" t="str">
        <f>IFERROR(VLOOKUP($A428,'BTC-Web'!$A$2:$H$9999,2,0),"")</f>
        <v/>
      </c>
      <c r="D428" s="2"/>
      <c r="G428" s="2"/>
      <c r="P428">
        <f>ROW()</f>
        <v>428</v>
      </c>
    </row>
    <row r="429" spans="1:16">
      <c r="A429" s="1">
        <v>40788</v>
      </c>
      <c r="B429" t="str">
        <f>IFERROR(VLOOKUP($A429,'BTC-Web'!$A$2:$H$9999,2,0),"")</f>
        <v/>
      </c>
      <c r="D429" s="2"/>
      <c r="G429" s="2"/>
      <c r="P429">
        <f>ROW()</f>
        <v>429</v>
      </c>
    </row>
    <row r="430" spans="1:16">
      <c r="A430" s="1">
        <v>40792</v>
      </c>
      <c r="B430" t="str">
        <f>IFERROR(VLOOKUP($A430,'BTC-Web'!$A$2:$H$9999,2,0),"")</f>
        <v/>
      </c>
      <c r="D430" s="2"/>
      <c r="G430" s="2"/>
      <c r="P430">
        <f>ROW()</f>
        <v>430</v>
      </c>
    </row>
    <row r="431" spans="1:16">
      <c r="A431" s="1">
        <v>40793</v>
      </c>
      <c r="B431" t="str">
        <f>IFERROR(VLOOKUP($A431,'BTC-Web'!$A$2:$H$9999,2,0),"")</f>
        <v/>
      </c>
      <c r="D431" s="2"/>
      <c r="G431" s="2"/>
      <c r="P431">
        <f>ROW()</f>
        <v>431</v>
      </c>
    </row>
    <row r="432" spans="1:16">
      <c r="A432" s="1">
        <v>40794</v>
      </c>
      <c r="B432" t="str">
        <f>IFERROR(VLOOKUP($A432,'BTC-Web'!$A$2:$H$9999,2,0),"")</f>
        <v/>
      </c>
      <c r="D432" s="2"/>
      <c r="G432" s="2"/>
      <c r="P432">
        <f>ROW()</f>
        <v>432</v>
      </c>
    </row>
    <row r="433" spans="1:16">
      <c r="A433" s="1">
        <v>40795</v>
      </c>
      <c r="B433" t="str">
        <f>IFERROR(VLOOKUP($A433,'BTC-Web'!$A$2:$H$9999,2,0),"")</f>
        <v/>
      </c>
      <c r="D433" s="2"/>
      <c r="G433" s="2"/>
      <c r="P433">
        <f>ROW()</f>
        <v>433</v>
      </c>
    </row>
    <row r="434" spans="1:16">
      <c r="A434" s="1">
        <v>40798</v>
      </c>
      <c r="B434" t="str">
        <f>IFERROR(VLOOKUP($A434,'BTC-Web'!$A$2:$H$9999,2,0),"")</f>
        <v/>
      </c>
      <c r="D434" s="2"/>
      <c r="G434" s="2"/>
      <c r="P434">
        <f>ROW()</f>
        <v>434</v>
      </c>
    </row>
    <row r="435" spans="1:16">
      <c r="A435" s="1">
        <v>40799</v>
      </c>
      <c r="B435" t="str">
        <f>IFERROR(VLOOKUP($A435,'BTC-Web'!$A$2:$H$9999,2,0),"")</f>
        <v/>
      </c>
      <c r="D435" s="2"/>
      <c r="G435" s="2"/>
      <c r="P435">
        <f>ROW()</f>
        <v>435</v>
      </c>
    </row>
    <row r="436" spans="1:16">
      <c r="A436" s="1">
        <v>40800</v>
      </c>
      <c r="B436" t="str">
        <f>IFERROR(VLOOKUP($A436,'BTC-Web'!$A$2:$H$9999,2,0),"")</f>
        <v/>
      </c>
      <c r="D436" s="2"/>
      <c r="G436" s="2"/>
      <c r="P436">
        <f>ROW()</f>
        <v>436</v>
      </c>
    </row>
    <row r="437" spans="1:16">
      <c r="A437" s="1">
        <v>40801</v>
      </c>
      <c r="B437" t="str">
        <f>IFERROR(VLOOKUP($A437,'BTC-Web'!$A$2:$H$9999,2,0),"")</f>
        <v/>
      </c>
      <c r="D437" s="2"/>
      <c r="G437" s="2"/>
      <c r="P437">
        <f>ROW()</f>
        <v>437</v>
      </c>
    </row>
    <row r="438" spans="1:16">
      <c r="A438" s="1">
        <v>40802</v>
      </c>
      <c r="B438" t="str">
        <f>IFERROR(VLOOKUP($A438,'BTC-Web'!$A$2:$H$9999,2,0),"")</f>
        <v/>
      </c>
      <c r="D438" s="2"/>
      <c r="G438" s="2"/>
      <c r="P438">
        <f>ROW()</f>
        <v>438</v>
      </c>
    </row>
    <row r="439" spans="1:16">
      <c r="A439" s="1">
        <v>40805</v>
      </c>
      <c r="B439" t="str">
        <f>IFERROR(VLOOKUP($A439,'BTC-Web'!$A$2:$H$9999,2,0),"")</f>
        <v/>
      </c>
      <c r="D439" s="2"/>
      <c r="G439" s="2"/>
      <c r="P439">
        <f>ROW()</f>
        <v>439</v>
      </c>
    </row>
    <row r="440" spans="1:16">
      <c r="A440" s="1">
        <v>40806</v>
      </c>
      <c r="B440" t="str">
        <f>IFERROR(VLOOKUP($A440,'BTC-Web'!$A$2:$H$9999,2,0),"")</f>
        <v/>
      </c>
      <c r="D440" s="2"/>
      <c r="G440" s="2"/>
      <c r="P440">
        <f>ROW()</f>
        <v>440</v>
      </c>
    </row>
    <row r="441" spans="1:16">
      <c r="A441" s="1">
        <v>40807</v>
      </c>
      <c r="B441" t="str">
        <f>IFERROR(VLOOKUP($A441,'BTC-Web'!$A$2:$H$9999,2,0),"")</f>
        <v/>
      </c>
      <c r="D441" s="2"/>
      <c r="G441" s="2"/>
      <c r="P441">
        <f>ROW()</f>
        <v>441</v>
      </c>
    </row>
    <row r="442" spans="1:16">
      <c r="A442" s="1">
        <v>40808</v>
      </c>
      <c r="B442" t="str">
        <f>IFERROR(VLOOKUP($A442,'BTC-Web'!$A$2:$H$9999,2,0),"")</f>
        <v/>
      </c>
      <c r="D442" s="2"/>
      <c r="G442" s="2"/>
      <c r="P442">
        <f>ROW()</f>
        <v>442</v>
      </c>
    </row>
    <row r="443" spans="1:16">
      <c r="A443" s="1">
        <v>40809</v>
      </c>
      <c r="B443" t="str">
        <f>IFERROR(VLOOKUP($A443,'BTC-Web'!$A$2:$H$9999,2,0),"")</f>
        <v/>
      </c>
      <c r="D443" s="2"/>
      <c r="G443" s="2"/>
      <c r="P443">
        <f>ROW()</f>
        <v>443</v>
      </c>
    </row>
    <row r="444" spans="1:16">
      <c r="A444" s="1">
        <v>40812</v>
      </c>
      <c r="B444" t="str">
        <f>IFERROR(VLOOKUP($A444,'BTC-Web'!$A$2:$H$9999,2,0),"")</f>
        <v/>
      </c>
      <c r="D444" s="2"/>
      <c r="G444" s="2"/>
      <c r="P444">
        <f>ROW()</f>
        <v>444</v>
      </c>
    </row>
    <row r="445" spans="1:16">
      <c r="A445" s="1">
        <v>40813</v>
      </c>
      <c r="B445" t="str">
        <f>IFERROR(VLOOKUP($A445,'BTC-Web'!$A$2:$H$9999,2,0),"")</f>
        <v/>
      </c>
      <c r="D445" s="2"/>
      <c r="G445" s="2"/>
      <c r="P445">
        <f>ROW()</f>
        <v>445</v>
      </c>
    </row>
    <row r="446" spans="1:16">
      <c r="A446" s="1">
        <v>40814</v>
      </c>
      <c r="B446" t="str">
        <f>IFERROR(VLOOKUP($A446,'BTC-Web'!$A$2:$H$9999,2,0),"")</f>
        <v/>
      </c>
      <c r="D446" s="2"/>
      <c r="G446" s="2"/>
      <c r="P446">
        <f>ROW()</f>
        <v>446</v>
      </c>
    </row>
    <row r="447" spans="1:16">
      <c r="A447" s="1">
        <v>40815</v>
      </c>
      <c r="B447" t="str">
        <f>IFERROR(VLOOKUP($A447,'BTC-Web'!$A$2:$H$9999,2,0),"")</f>
        <v/>
      </c>
      <c r="D447" s="2"/>
      <c r="G447" s="2"/>
      <c r="P447">
        <f>ROW()</f>
        <v>447</v>
      </c>
    </row>
    <row r="448" spans="1:16">
      <c r="A448" s="1">
        <v>40816</v>
      </c>
      <c r="B448" t="str">
        <f>IFERROR(VLOOKUP($A448,'BTC-Web'!$A$2:$H$9999,2,0),"")</f>
        <v/>
      </c>
      <c r="D448" s="2"/>
      <c r="G448" s="2"/>
      <c r="P448">
        <f>ROW()</f>
        <v>448</v>
      </c>
    </row>
    <row r="449" spans="1:16">
      <c r="A449" s="1">
        <v>40819</v>
      </c>
      <c r="B449" t="str">
        <f>IFERROR(VLOOKUP($A449,'BTC-Web'!$A$2:$H$9999,2,0),"")</f>
        <v/>
      </c>
      <c r="D449" s="2"/>
      <c r="G449" s="2"/>
      <c r="P449">
        <f>ROW()</f>
        <v>449</v>
      </c>
    </row>
    <row r="450" spans="1:16">
      <c r="A450" s="1">
        <v>40820</v>
      </c>
      <c r="B450" t="str">
        <f>IFERROR(VLOOKUP($A450,'BTC-Web'!$A$2:$H$9999,2,0),"")</f>
        <v/>
      </c>
      <c r="D450" s="2"/>
      <c r="G450" s="2"/>
      <c r="P450">
        <f>ROW()</f>
        <v>450</v>
      </c>
    </row>
    <row r="451" spans="1:16">
      <c r="A451" s="1">
        <v>40821</v>
      </c>
      <c r="B451" t="str">
        <f>IFERROR(VLOOKUP($A451,'BTC-Web'!$A$2:$H$9999,2,0),"")</f>
        <v/>
      </c>
      <c r="D451" s="2"/>
      <c r="G451" s="2"/>
      <c r="P451">
        <f>ROW()</f>
        <v>451</v>
      </c>
    </row>
    <row r="452" spans="1:16">
      <c r="A452" s="1">
        <v>40822</v>
      </c>
      <c r="B452" t="str">
        <f>IFERROR(VLOOKUP($A452,'BTC-Web'!$A$2:$H$9999,2,0),"")</f>
        <v/>
      </c>
      <c r="D452" s="2"/>
      <c r="G452" s="2"/>
      <c r="P452">
        <f>ROW()</f>
        <v>452</v>
      </c>
    </row>
    <row r="453" spans="1:16">
      <c r="A453" s="1">
        <v>40823</v>
      </c>
      <c r="B453" t="str">
        <f>IFERROR(VLOOKUP($A453,'BTC-Web'!$A$2:$H$9999,2,0),"")</f>
        <v/>
      </c>
      <c r="D453" s="2"/>
      <c r="G453" s="2"/>
      <c r="P453">
        <f>ROW()</f>
        <v>453</v>
      </c>
    </row>
    <row r="454" spans="1:16">
      <c r="A454" s="1">
        <v>40826</v>
      </c>
      <c r="B454" t="str">
        <f>IFERROR(VLOOKUP($A454,'BTC-Web'!$A$2:$H$9999,2,0),"")</f>
        <v/>
      </c>
      <c r="D454" s="2"/>
      <c r="G454" s="2"/>
      <c r="P454">
        <f>ROW()</f>
        <v>454</v>
      </c>
    </row>
    <row r="455" spans="1:16">
      <c r="A455" s="1">
        <v>40827</v>
      </c>
      <c r="B455" t="str">
        <f>IFERROR(VLOOKUP($A455,'BTC-Web'!$A$2:$H$9999,2,0),"")</f>
        <v/>
      </c>
      <c r="D455" s="2"/>
      <c r="G455" s="2"/>
      <c r="P455">
        <f>ROW()</f>
        <v>455</v>
      </c>
    </row>
    <row r="456" spans="1:16">
      <c r="A456" s="1">
        <v>40828</v>
      </c>
      <c r="B456" t="str">
        <f>IFERROR(VLOOKUP($A456,'BTC-Web'!$A$2:$H$9999,2,0),"")</f>
        <v/>
      </c>
      <c r="D456" s="2"/>
      <c r="G456" s="2"/>
      <c r="P456">
        <f>ROW()</f>
        <v>456</v>
      </c>
    </row>
    <row r="457" spans="1:16">
      <c r="A457" s="1">
        <v>40829</v>
      </c>
      <c r="B457" t="str">
        <f>IFERROR(VLOOKUP($A457,'BTC-Web'!$A$2:$H$9999,2,0),"")</f>
        <v/>
      </c>
      <c r="D457" s="2"/>
      <c r="G457" s="2"/>
      <c r="P457">
        <f>ROW()</f>
        <v>457</v>
      </c>
    </row>
    <row r="458" spans="1:16">
      <c r="A458" s="1">
        <v>40830</v>
      </c>
      <c r="B458" t="str">
        <f>IFERROR(VLOOKUP($A458,'BTC-Web'!$A$2:$H$9999,2,0),"")</f>
        <v/>
      </c>
      <c r="D458" s="2"/>
      <c r="G458" s="2"/>
      <c r="P458">
        <f>ROW()</f>
        <v>458</v>
      </c>
    </row>
    <row r="459" spans="1:16">
      <c r="A459" s="1">
        <v>40833</v>
      </c>
      <c r="B459" t="str">
        <f>IFERROR(VLOOKUP($A459,'BTC-Web'!$A$2:$H$9999,2,0),"")</f>
        <v/>
      </c>
      <c r="D459" s="2"/>
      <c r="G459" s="2"/>
      <c r="P459">
        <f>ROW()</f>
        <v>459</v>
      </c>
    </row>
    <row r="460" spans="1:16">
      <c r="A460" s="1">
        <v>40834</v>
      </c>
      <c r="B460" t="str">
        <f>IFERROR(VLOOKUP($A460,'BTC-Web'!$A$2:$H$9999,2,0),"")</f>
        <v/>
      </c>
      <c r="D460" s="2"/>
      <c r="G460" s="2"/>
      <c r="P460">
        <f>ROW()</f>
        <v>460</v>
      </c>
    </row>
    <row r="461" spans="1:16">
      <c r="A461" s="1">
        <v>40835</v>
      </c>
      <c r="B461" t="str">
        <f>IFERROR(VLOOKUP($A461,'BTC-Web'!$A$2:$H$9999,2,0),"")</f>
        <v/>
      </c>
      <c r="D461" s="2"/>
      <c r="G461" s="2"/>
      <c r="P461">
        <f>ROW()</f>
        <v>461</v>
      </c>
    </row>
    <row r="462" spans="1:16">
      <c r="A462" s="1">
        <v>40836</v>
      </c>
      <c r="B462" t="str">
        <f>IFERROR(VLOOKUP($A462,'BTC-Web'!$A$2:$H$9999,2,0),"")</f>
        <v/>
      </c>
      <c r="D462" s="2"/>
      <c r="G462" s="2"/>
      <c r="P462">
        <f>ROW()</f>
        <v>462</v>
      </c>
    </row>
    <row r="463" spans="1:16">
      <c r="A463" s="1">
        <v>40837</v>
      </c>
      <c r="B463" t="str">
        <f>IFERROR(VLOOKUP($A463,'BTC-Web'!$A$2:$H$9999,2,0),"")</f>
        <v/>
      </c>
      <c r="D463" s="2"/>
      <c r="G463" s="2"/>
      <c r="P463">
        <f>ROW()</f>
        <v>463</v>
      </c>
    </row>
    <row r="464" spans="1:16">
      <c r="A464" s="1">
        <v>40840</v>
      </c>
      <c r="B464" t="str">
        <f>IFERROR(VLOOKUP($A464,'BTC-Web'!$A$2:$H$9999,2,0),"")</f>
        <v/>
      </c>
      <c r="D464" s="2"/>
      <c r="G464" s="2"/>
      <c r="P464">
        <f>ROW()</f>
        <v>464</v>
      </c>
    </row>
    <row r="465" spans="1:16">
      <c r="A465" s="1">
        <v>40841</v>
      </c>
      <c r="B465" t="str">
        <f>IFERROR(VLOOKUP($A465,'BTC-Web'!$A$2:$H$9999,2,0),"")</f>
        <v/>
      </c>
      <c r="D465" s="2"/>
      <c r="G465" s="2"/>
      <c r="P465">
        <f>ROW()</f>
        <v>465</v>
      </c>
    </row>
    <row r="466" spans="1:16">
      <c r="A466" s="1">
        <v>40842</v>
      </c>
      <c r="B466" t="str">
        <f>IFERROR(VLOOKUP($A466,'BTC-Web'!$A$2:$H$9999,2,0),"")</f>
        <v/>
      </c>
      <c r="D466" s="2"/>
      <c r="G466" s="2"/>
      <c r="P466">
        <f>ROW()</f>
        <v>466</v>
      </c>
    </row>
    <row r="467" spans="1:16">
      <c r="A467" s="1">
        <v>40843</v>
      </c>
      <c r="B467" t="str">
        <f>IFERROR(VLOOKUP($A467,'BTC-Web'!$A$2:$H$9999,2,0),"")</f>
        <v/>
      </c>
      <c r="D467" s="2"/>
      <c r="G467" s="2"/>
      <c r="P467">
        <f>ROW()</f>
        <v>467</v>
      </c>
    </row>
    <row r="468" spans="1:16">
      <c r="A468" s="1">
        <v>40844</v>
      </c>
      <c r="B468" t="str">
        <f>IFERROR(VLOOKUP($A468,'BTC-Web'!$A$2:$H$9999,2,0),"")</f>
        <v/>
      </c>
      <c r="D468" s="2"/>
      <c r="G468" s="2"/>
      <c r="P468">
        <f>ROW()</f>
        <v>468</v>
      </c>
    </row>
    <row r="469" spans="1:16">
      <c r="A469" s="1">
        <v>40847</v>
      </c>
      <c r="B469" t="str">
        <f>IFERROR(VLOOKUP($A469,'BTC-Web'!$A$2:$H$9999,2,0),"")</f>
        <v/>
      </c>
      <c r="D469" s="2"/>
      <c r="G469" s="2"/>
      <c r="P469">
        <f>ROW()</f>
        <v>469</v>
      </c>
    </row>
    <row r="470" spans="1:16">
      <c r="A470" s="1">
        <v>40848</v>
      </c>
      <c r="B470" t="str">
        <f>IFERROR(VLOOKUP($A470,'BTC-Web'!$A$2:$H$9999,2,0),"")</f>
        <v/>
      </c>
      <c r="D470" s="2"/>
      <c r="G470" s="2"/>
      <c r="P470">
        <f>ROW()</f>
        <v>470</v>
      </c>
    </row>
    <row r="471" spans="1:16">
      <c r="A471" s="1">
        <v>40849</v>
      </c>
      <c r="B471" t="str">
        <f>IFERROR(VLOOKUP($A471,'BTC-Web'!$A$2:$H$9999,2,0),"")</f>
        <v/>
      </c>
      <c r="D471" s="2"/>
      <c r="G471" s="2"/>
      <c r="P471">
        <f>ROW()</f>
        <v>471</v>
      </c>
    </row>
    <row r="472" spans="1:16">
      <c r="A472" s="1">
        <v>40850</v>
      </c>
      <c r="B472" t="str">
        <f>IFERROR(VLOOKUP($A472,'BTC-Web'!$A$2:$H$9999,2,0),"")</f>
        <v/>
      </c>
      <c r="D472" s="2"/>
      <c r="G472" s="2"/>
      <c r="P472">
        <f>ROW()</f>
        <v>472</v>
      </c>
    </row>
    <row r="473" spans="1:16">
      <c r="A473" s="1">
        <v>40851</v>
      </c>
      <c r="B473" t="str">
        <f>IFERROR(VLOOKUP($A473,'BTC-Web'!$A$2:$H$9999,2,0),"")</f>
        <v/>
      </c>
      <c r="D473" s="2"/>
      <c r="G473" s="2"/>
      <c r="P473">
        <f>ROW()</f>
        <v>473</v>
      </c>
    </row>
    <row r="474" spans="1:16">
      <c r="A474" s="1">
        <v>40854</v>
      </c>
      <c r="B474" t="str">
        <f>IFERROR(VLOOKUP($A474,'BTC-Web'!$A$2:$H$9999,2,0),"")</f>
        <v/>
      </c>
      <c r="D474" s="2"/>
      <c r="G474" s="2"/>
      <c r="P474">
        <f>ROW()</f>
        <v>474</v>
      </c>
    </row>
    <row r="475" spans="1:16">
      <c r="A475" s="1">
        <v>40855</v>
      </c>
      <c r="B475" t="str">
        <f>IFERROR(VLOOKUP($A475,'BTC-Web'!$A$2:$H$9999,2,0),"")</f>
        <v/>
      </c>
      <c r="D475" s="2"/>
      <c r="G475" s="2"/>
      <c r="P475">
        <f>ROW()</f>
        <v>475</v>
      </c>
    </row>
    <row r="476" spans="1:16">
      <c r="A476" s="1">
        <v>40856</v>
      </c>
      <c r="B476" t="str">
        <f>IFERROR(VLOOKUP($A476,'BTC-Web'!$A$2:$H$9999,2,0),"")</f>
        <v/>
      </c>
      <c r="D476" s="2"/>
      <c r="G476" s="2"/>
      <c r="P476">
        <f>ROW()</f>
        <v>476</v>
      </c>
    </row>
    <row r="477" spans="1:16">
      <c r="A477" s="1">
        <v>40857</v>
      </c>
      <c r="B477" t="str">
        <f>IFERROR(VLOOKUP($A477,'BTC-Web'!$A$2:$H$9999,2,0),"")</f>
        <v/>
      </c>
      <c r="D477" s="2"/>
      <c r="G477" s="2"/>
      <c r="P477">
        <f>ROW()</f>
        <v>477</v>
      </c>
    </row>
    <row r="478" spans="1:16">
      <c r="A478" s="1">
        <v>40858</v>
      </c>
      <c r="B478" t="str">
        <f>IFERROR(VLOOKUP($A478,'BTC-Web'!$A$2:$H$9999,2,0),"")</f>
        <v/>
      </c>
      <c r="D478" s="2"/>
      <c r="G478" s="2"/>
      <c r="P478">
        <f>ROW()</f>
        <v>478</v>
      </c>
    </row>
    <row r="479" spans="1:16">
      <c r="A479" s="1">
        <v>40861</v>
      </c>
      <c r="B479" t="str">
        <f>IFERROR(VLOOKUP($A479,'BTC-Web'!$A$2:$H$9999,2,0),"")</f>
        <v/>
      </c>
      <c r="D479" s="2"/>
      <c r="G479" s="2"/>
      <c r="P479">
        <f>ROW()</f>
        <v>479</v>
      </c>
    </row>
    <row r="480" spans="1:16">
      <c r="A480" s="1">
        <v>40862</v>
      </c>
      <c r="B480" t="str">
        <f>IFERROR(VLOOKUP($A480,'BTC-Web'!$A$2:$H$9999,2,0),"")</f>
        <v/>
      </c>
      <c r="D480" s="2"/>
      <c r="G480" s="2"/>
      <c r="P480">
        <f>ROW()</f>
        <v>480</v>
      </c>
    </row>
    <row r="481" spans="1:16">
      <c r="A481" s="1">
        <v>40863</v>
      </c>
      <c r="B481" t="str">
        <f>IFERROR(VLOOKUP($A481,'BTC-Web'!$A$2:$H$9999,2,0),"")</f>
        <v/>
      </c>
      <c r="D481" s="2"/>
      <c r="G481" s="2"/>
      <c r="P481">
        <f>ROW()</f>
        <v>481</v>
      </c>
    </row>
    <row r="482" spans="1:16">
      <c r="A482" s="1">
        <v>40864</v>
      </c>
      <c r="B482" t="str">
        <f>IFERROR(VLOOKUP($A482,'BTC-Web'!$A$2:$H$9999,2,0),"")</f>
        <v/>
      </c>
      <c r="D482" s="2"/>
      <c r="G482" s="2"/>
      <c r="P482">
        <f>ROW()</f>
        <v>482</v>
      </c>
    </row>
    <row r="483" spans="1:16">
      <c r="A483" s="1">
        <v>40865</v>
      </c>
      <c r="B483" t="str">
        <f>IFERROR(VLOOKUP($A483,'BTC-Web'!$A$2:$H$9999,2,0),"")</f>
        <v/>
      </c>
      <c r="D483" s="2"/>
      <c r="G483" s="2"/>
      <c r="P483">
        <f>ROW()</f>
        <v>483</v>
      </c>
    </row>
    <row r="484" spans="1:16">
      <c r="A484" s="1">
        <v>40868</v>
      </c>
      <c r="B484" t="str">
        <f>IFERROR(VLOOKUP($A484,'BTC-Web'!$A$2:$H$9999,2,0),"")</f>
        <v/>
      </c>
      <c r="D484" s="2"/>
      <c r="G484" s="2"/>
      <c r="P484">
        <f>ROW()</f>
        <v>484</v>
      </c>
    </row>
    <row r="485" spans="1:16">
      <c r="A485" s="1">
        <v>40869</v>
      </c>
      <c r="B485" t="str">
        <f>IFERROR(VLOOKUP($A485,'BTC-Web'!$A$2:$H$9999,2,0),"")</f>
        <v/>
      </c>
      <c r="D485" s="2"/>
      <c r="G485" s="2"/>
      <c r="P485">
        <f>ROW()</f>
        <v>485</v>
      </c>
    </row>
    <row r="486" spans="1:16">
      <c r="A486" s="1">
        <v>40870</v>
      </c>
      <c r="B486" t="str">
        <f>IFERROR(VLOOKUP($A486,'BTC-Web'!$A$2:$H$9999,2,0),"")</f>
        <v/>
      </c>
      <c r="D486" s="2"/>
      <c r="G486" s="2"/>
      <c r="P486">
        <f>ROW()</f>
        <v>486</v>
      </c>
    </row>
    <row r="487" spans="1:16">
      <c r="A487" s="1">
        <v>40872</v>
      </c>
      <c r="B487" t="str">
        <f>IFERROR(VLOOKUP($A487,'BTC-Web'!$A$2:$H$9999,2,0),"")</f>
        <v/>
      </c>
      <c r="D487" s="2"/>
      <c r="G487" s="2"/>
      <c r="P487">
        <f>ROW()</f>
        <v>487</v>
      </c>
    </row>
    <row r="488" spans="1:16">
      <c r="A488" s="1">
        <v>40875</v>
      </c>
      <c r="B488" t="str">
        <f>IFERROR(VLOOKUP($A488,'BTC-Web'!$A$2:$H$9999,2,0),"")</f>
        <v/>
      </c>
      <c r="D488" s="2"/>
      <c r="G488" s="2"/>
      <c r="P488">
        <f>ROW()</f>
        <v>488</v>
      </c>
    </row>
    <row r="489" spans="1:16">
      <c r="A489" s="1">
        <v>40876</v>
      </c>
      <c r="B489" t="str">
        <f>IFERROR(VLOOKUP($A489,'BTC-Web'!$A$2:$H$9999,2,0),"")</f>
        <v/>
      </c>
      <c r="D489" s="2"/>
      <c r="G489" s="2"/>
      <c r="P489">
        <f>ROW()</f>
        <v>489</v>
      </c>
    </row>
    <row r="490" spans="1:16">
      <c r="A490" s="1">
        <v>40877</v>
      </c>
      <c r="B490" t="str">
        <f>IFERROR(VLOOKUP($A490,'BTC-Web'!$A$2:$H$9999,2,0),"")</f>
        <v/>
      </c>
      <c r="D490" s="2"/>
      <c r="G490" s="2"/>
      <c r="P490">
        <f>ROW()</f>
        <v>490</v>
      </c>
    </row>
    <row r="491" spans="1:16">
      <c r="A491" s="1">
        <v>40878</v>
      </c>
      <c r="B491" t="str">
        <f>IFERROR(VLOOKUP($A491,'BTC-Web'!$A$2:$H$9999,2,0),"")</f>
        <v/>
      </c>
      <c r="D491" s="2"/>
      <c r="G491" s="2"/>
      <c r="P491">
        <f>ROW()</f>
        <v>491</v>
      </c>
    </row>
    <row r="492" spans="1:16">
      <c r="A492" s="1">
        <v>40879</v>
      </c>
      <c r="B492" t="str">
        <f>IFERROR(VLOOKUP($A492,'BTC-Web'!$A$2:$H$9999,2,0),"")</f>
        <v/>
      </c>
      <c r="D492" s="2"/>
      <c r="G492" s="2"/>
      <c r="P492">
        <f>ROW()</f>
        <v>492</v>
      </c>
    </row>
    <row r="493" spans="1:16">
      <c r="A493" s="1">
        <v>40882</v>
      </c>
      <c r="B493" t="str">
        <f>IFERROR(VLOOKUP($A493,'BTC-Web'!$A$2:$H$9999,2,0),"")</f>
        <v/>
      </c>
      <c r="D493" s="2"/>
      <c r="G493" s="2"/>
      <c r="P493">
        <f>ROW()</f>
        <v>493</v>
      </c>
    </row>
    <row r="494" spans="1:16">
      <c r="A494" s="1">
        <v>40883</v>
      </c>
      <c r="B494" t="str">
        <f>IFERROR(VLOOKUP($A494,'BTC-Web'!$A$2:$H$9999,2,0),"")</f>
        <v/>
      </c>
      <c r="D494" s="2"/>
      <c r="G494" s="2"/>
      <c r="P494">
        <f>ROW()</f>
        <v>494</v>
      </c>
    </row>
    <row r="495" spans="1:16">
      <c r="A495" s="1">
        <v>40884</v>
      </c>
      <c r="B495" t="str">
        <f>IFERROR(VLOOKUP($A495,'BTC-Web'!$A$2:$H$9999,2,0),"")</f>
        <v/>
      </c>
      <c r="D495" s="2"/>
      <c r="G495" s="2"/>
      <c r="P495">
        <f>ROW()</f>
        <v>495</v>
      </c>
    </row>
    <row r="496" spans="1:16">
      <c r="A496" s="1">
        <v>40885</v>
      </c>
      <c r="B496" t="str">
        <f>IFERROR(VLOOKUP($A496,'BTC-Web'!$A$2:$H$9999,2,0),"")</f>
        <v/>
      </c>
      <c r="D496" s="2"/>
      <c r="G496" s="2"/>
      <c r="P496">
        <f>ROW()</f>
        <v>496</v>
      </c>
    </row>
    <row r="497" spans="1:16">
      <c r="A497" s="1">
        <v>40886</v>
      </c>
      <c r="B497" t="str">
        <f>IFERROR(VLOOKUP($A497,'BTC-Web'!$A$2:$H$9999,2,0),"")</f>
        <v/>
      </c>
      <c r="D497" s="2"/>
      <c r="G497" s="2"/>
      <c r="P497">
        <f>ROW()</f>
        <v>497</v>
      </c>
    </row>
    <row r="498" spans="1:16">
      <c r="A498" s="1">
        <v>40889</v>
      </c>
      <c r="B498" t="str">
        <f>IFERROR(VLOOKUP($A498,'BTC-Web'!$A$2:$H$9999,2,0),"")</f>
        <v/>
      </c>
      <c r="D498" s="2"/>
      <c r="G498" s="2"/>
      <c r="P498">
        <f>ROW()</f>
        <v>498</v>
      </c>
    </row>
    <row r="499" spans="1:16">
      <c r="A499" s="1">
        <v>40890</v>
      </c>
      <c r="B499" t="str">
        <f>IFERROR(VLOOKUP($A499,'BTC-Web'!$A$2:$H$9999,2,0),"")</f>
        <v/>
      </c>
      <c r="D499" s="2"/>
      <c r="G499" s="2"/>
      <c r="P499">
        <f>ROW()</f>
        <v>499</v>
      </c>
    </row>
    <row r="500" spans="1:16">
      <c r="A500" s="1">
        <v>40891</v>
      </c>
      <c r="B500" t="str">
        <f>IFERROR(VLOOKUP($A500,'BTC-Web'!$A$2:$H$9999,2,0),"")</f>
        <v/>
      </c>
      <c r="D500" s="2"/>
      <c r="G500" s="2"/>
      <c r="P500">
        <f>ROW()</f>
        <v>500</v>
      </c>
    </row>
    <row r="501" spans="1:16">
      <c r="A501" s="1">
        <v>40892</v>
      </c>
      <c r="B501" t="str">
        <f>IFERROR(VLOOKUP($A501,'BTC-Web'!$A$2:$H$9999,2,0),"")</f>
        <v/>
      </c>
      <c r="D501" s="2"/>
      <c r="G501" s="2"/>
      <c r="P501">
        <f>ROW()</f>
        <v>501</v>
      </c>
    </row>
    <row r="502" spans="1:16">
      <c r="A502" s="1">
        <v>40893</v>
      </c>
      <c r="B502" t="str">
        <f>IFERROR(VLOOKUP($A502,'BTC-Web'!$A$2:$H$9999,2,0),"")</f>
        <v/>
      </c>
      <c r="D502" s="2"/>
      <c r="G502" s="2"/>
      <c r="P502">
        <f>ROW()</f>
        <v>502</v>
      </c>
    </row>
    <row r="503" spans="1:16">
      <c r="A503" s="1">
        <v>40896</v>
      </c>
      <c r="B503" t="str">
        <f>IFERROR(VLOOKUP($A503,'BTC-Web'!$A$2:$H$9999,2,0),"")</f>
        <v/>
      </c>
      <c r="D503" s="2"/>
      <c r="G503" s="2"/>
      <c r="P503">
        <f>ROW()</f>
        <v>503</v>
      </c>
    </row>
    <row r="504" spans="1:16">
      <c r="A504" s="1">
        <v>40897</v>
      </c>
      <c r="B504" t="str">
        <f>IFERROR(VLOOKUP($A504,'BTC-Web'!$A$2:$H$9999,2,0),"")</f>
        <v/>
      </c>
      <c r="D504" s="2"/>
      <c r="G504" s="2"/>
      <c r="P504">
        <f>ROW()</f>
        <v>504</v>
      </c>
    </row>
    <row r="505" spans="1:16">
      <c r="A505" s="1">
        <v>40898</v>
      </c>
      <c r="B505" t="str">
        <f>IFERROR(VLOOKUP($A505,'BTC-Web'!$A$2:$H$9999,2,0),"")</f>
        <v/>
      </c>
      <c r="D505" s="2"/>
      <c r="G505" s="2"/>
      <c r="P505">
        <f>ROW()</f>
        <v>505</v>
      </c>
    </row>
    <row r="506" spans="1:16">
      <c r="A506" s="1">
        <v>40899</v>
      </c>
      <c r="B506" t="str">
        <f>IFERROR(VLOOKUP($A506,'BTC-Web'!$A$2:$H$9999,2,0),"")</f>
        <v/>
      </c>
      <c r="D506" s="2"/>
      <c r="G506" s="2"/>
      <c r="P506">
        <f>ROW()</f>
        <v>506</v>
      </c>
    </row>
    <row r="507" spans="1:16">
      <c r="A507" s="1">
        <v>40900</v>
      </c>
      <c r="B507" t="str">
        <f>IFERROR(VLOOKUP($A507,'BTC-Web'!$A$2:$H$9999,2,0),"")</f>
        <v/>
      </c>
      <c r="D507" s="2"/>
      <c r="G507" s="2"/>
      <c r="P507">
        <f>ROW()</f>
        <v>507</v>
      </c>
    </row>
    <row r="508" spans="1:16">
      <c r="A508" s="1">
        <v>40904</v>
      </c>
      <c r="B508" t="str">
        <f>IFERROR(VLOOKUP($A508,'BTC-Web'!$A$2:$H$9999,2,0),"")</f>
        <v/>
      </c>
      <c r="D508" s="2"/>
      <c r="G508" s="2"/>
      <c r="P508">
        <f>ROW()</f>
        <v>508</v>
      </c>
    </row>
    <row r="509" spans="1:16">
      <c r="A509" s="1">
        <v>40905</v>
      </c>
      <c r="B509" t="str">
        <f>IFERROR(VLOOKUP($A509,'BTC-Web'!$A$2:$H$9999,2,0),"")</f>
        <v/>
      </c>
      <c r="D509" s="2"/>
      <c r="G509" s="2"/>
      <c r="P509">
        <f>ROW()</f>
        <v>509</v>
      </c>
    </row>
    <row r="510" spans="1:16">
      <c r="A510" s="1">
        <v>40906</v>
      </c>
      <c r="B510" t="str">
        <f>IFERROR(VLOOKUP($A510,'BTC-Web'!$A$2:$H$9999,2,0),"")</f>
        <v/>
      </c>
      <c r="D510" s="2"/>
      <c r="G510" s="2"/>
      <c r="P510">
        <f>ROW()</f>
        <v>510</v>
      </c>
    </row>
    <row r="511" spans="1:16">
      <c r="A511" s="1">
        <v>40907</v>
      </c>
      <c r="B511" t="str">
        <f>IFERROR(VLOOKUP($A511,'BTC-Web'!$A$2:$H$9999,2,0),"")</f>
        <v/>
      </c>
      <c r="D511" s="2"/>
      <c r="G511" s="2"/>
      <c r="P511">
        <f>ROW()</f>
        <v>511</v>
      </c>
    </row>
    <row r="512" spans="1:16">
      <c r="A512" s="1">
        <v>40911</v>
      </c>
      <c r="B512" t="str">
        <f>IFERROR(VLOOKUP($A512,'BTC-Web'!$A$2:$H$9999,2,0),"")</f>
        <v/>
      </c>
      <c r="D512" s="2"/>
      <c r="G512" s="2"/>
      <c r="P512">
        <f>ROW()</f>
        <v>512</v>
      </c>
    </row>
    <row r="513" spans="1:16">
      <c r="A513" s="1">
        <v>40912</v>
      </c>
      <c r="B513" t="str">
        <f>IFERROR(VLOOKUP($A513,'BTC-Web'!$A$2:$H$9999,2,0),"")</f>
        <v/>
      </c>
      <c r="D513" s="2"/>
      <c r="G513" s="2"/>
      <c r="P513">
        <f>ROW()</f>
        <v>513</v>
      </c>
    </row>
    <row r="514" spans="1:16">
      <c r="A514" s="1">
        <v>40913</v>
      </c>
      <c r="B514" t="str">
        <f>IFERROR(VLOOKUP($A514,'BTC-Web'!$A$2:$H$9999,2,0),"")</f>
        <v/>
      </c>
      <c r="D514" s="2"/>
      <c r="G514" s="2"/>
      <c r="P514">
        <f>ROW()</f>
        <v>514</v>
      </c>
    </row>
    <row r="515" spans="1:16">
      <c r="A515" s="1">
        <v>40914</v>
      </c>
      <c r="B515" t="str">
        <f>IFERROR(VLOOKUP($A515,'BTC-Web'!$A$2:$H$9999,2,0),"")</f>
        <v/>
      </c>
      <c r="D515" s="2"/>
      <c r="G515" s="2"/>
      <c r="P515">
        <f>ROW()</f>
        <v>515</v>
      </c>
    </row>
    <row r="516" spans="1:16">
      <c r="A516" s="1">
        <v>40917</v>
      </c>
      <c r="B516" t="str">
        <f>IFERROR(VLOOKUP($A516,'BTC-Web'!$A$2:$H$9999,2,0),"")</f>
        <v/>
      </c>
      <c r="D516" s="2"/>
      <c r="G516" s="2"/>
      <c r="P516">
        <f>ROW()</f>
        <v>516</v>
      </c>
    </row>
    <row r="517" spans="1:16">
      <c r="A517" s="1">
        <v>40918</v>
      </c>
      <c r="B517" t="str">
        <f>IFERROR(VLOOKUP($A517,'BTC-Web'!$A$2:$H$9999,2,0),"")</f>
        <v/>
      </c>
      <c r="D517" s="2"/>
      <c r="G517" s="2"/>
      <c r="P517">
        <f>ROW()</f>
        <v>517</v>
      </c>
    </row>
    <row r="518" spans="1:16">
      <c r="A518" s="1">
        <v>40919</v>
      </c>
      <c r="B518" t="str">
        <f>IFERROR(VLOOKUP($A518,'BTC-Web'!$A$2:$H$9999,2,0),"")</f>
        <v/>
      </c>
      <c r="D518" s="2"/>
      <c r="G518" s="2"/>
      <c r="P518">
        <f>ROW()</f>
        <v>518</v>
      </c>
    </row>
    <row r="519" spans="1:16">
      <c r="A519" s="1">
        <v>40920</v>
      </c>
      <c r="B519" t="str">
        <f>IFERROR(VLOOKUP($A519,'BTC-Web'!$A$2:$H$9999,2,0),"")</f>
        <v/>
      </c>
      <c r="D519" s="2"/>
      <c r="G519" s="2"/>
      <c r="P519">
        <f>ROW()</f>
        <v>519</v>
      </c>
    </row>
    <row r="520" spans="1:16">
      <c r="A520" s="1">
        <v>40921</v>
      </c>
      <c r="B520" t="str">
        <f>IFERROR(VLOOKUP($A520,'BTC-Web'!$A$2:$H$9999,2,0),"")</f>
        <v/>
      </c>
      <c r="D520" s="2"/>
      <c r="G520" s="2"/>
      <c r="P520">
        <f>ROW()</f>
        <v>520</v>
      </c>
    </row>
    <row r="521" spans="1:16">
      <c r="A521" s="1">
        <v>40925</v>
      </c>
      <c r="B521" t="str">
        <f>IFERROR(VLOOKUP($A521,'BTC-Web'!$A$2:$H$9999,2,0),"")</f>
        <v/>
      </c>
      <c r="D521" s="2"/>
      <c r="G521" s="2"/>
      <c r="P521">
        <f>ROW()</f>
        <v>521</v>
      </c>
    </row>
    <row r="522" spans="1:16">
      <c r="A522" s="1">
        <v>40926</v>
      </c>
      <c r="B522" t="str">
        <f>IFERROR(VLOOKUP($A522,'BTC-Web'!$A$2:$H$9999,2,0),"")</f>
        <v/>
      </c>
      <c r="D522" s="2"/>
      <c r="G522" s="2"/>
      <c r="P522">
        <f>ROW()</f>
        <v>522</v>
      </c>
    </row>
    <row r="523" spans="1:16">
      <c r="A523" s="1">
        <v>40927</v>
      </c>
      <c r="B523" t="str">
        <f>IFERROR(VLOOKUP($A523,'BTC-Web'!$A$2:$H$9999,2,0),"")</f>
        <v/>
      </c>
      <c r="D523" s="2"/>
      <c r="G523" s="2"/>
      <c r="P523">
        <f>ROW()</f>
        <v>523</v>
      </c>
    </row>
    <row r="524" spans="1:16">
      <c r="A524" s="1">
        <v>40928</v>
      </c>
      <c r="B524" t="str">
        <f>IFERROR(VLOOKUP($A524,'BTC-Web'!$A$2:$H$9999,2,0),"")</f>
        <v/>
      </c>
      <c r="D524" s="2"/>
      <c r="G524" s="2"/>
      <c r="P524">
        <f>ROW()</f>
        <v>524</v>
      </c>
    </row>
    <row r="525" spans="1:16">
      <c r="A525" s="1">
        <v>40931</v>
      </c>
      <c r="B525" t="str">
        <f>IFERROR(VLOOKUP($A525,'BTC-Web'!$A$2:$H$9999,2,0),"")</f>
        <v/>
      </c>
      <c r="D525" s="2"/>
      <c r="G525" s="2"/>
      <c r="P525">
        <f>ROW()</f>
        <v>525</v>
      </c>
    </row>
    <row r="526" spans="1:16">
      <c r="A526" s="1">
        <v>40932</v>
      </c>
      <c r="B526" t="str">
        <f>IFERROR(VLOOKUP($A526,'BTC-Web'!$A$2:$H$9999,2,0),"")</f>
        <v/>
      </c>
      <c r="D526" s="2"/>
      <c r="G526" s="2"/>
      <c r="P526">
        <f>ROW()</f>
        <v>526</v>
      </c>
    </row>
    <row r="527" spans="1:16">
      <c r="A527" s="1">
        <v>40933</v>
      </c>
      <c r="B527" t="str">
        <f>IFERROR(VLOOKUP($A527,'BTC-Web'!$A$2:$H$9999,2,0),"")</f>
        <v/>
      </c>
      <c r="D527" s="2"/>
      <c r="G527" s="2"/>
      <c r="P527">
        <f>ROW()</f>
        <v>527</v>
      </c>
    </row>
    <row r="528" spans="1:16">
      <c r="A528" s="1">
        <v>40934</v>
      </c>
      <c r="B528" t="str">
        <f>IFERROR(VLOOKUP($A528,'BTC-Web'!$A$2:$H$9999,2,0),"")</f>
        <v/>
      </c>
      <c r="D528" s="2"/>
      <c r="G528" s="2"/>
      <c r="P528">
        <f>ROW()</f>
        <v>528</v>
      </c>
    </row>
    <row r="529" spans="1:16">
      <c r="A529" s="1">
        <v>40935</v>
      </c>
      <c r="B529" t="str">
        <f>IFERROR(VLOOKUP($A529,'BTC-Web'!$A$2:$H$9999,2,0),"")</f>
        <v/>
      </c>
      <c r="D529" s="2"/>
      <c r="G529" s="2"/>
      <c r="P529">
        <f>ROW()</f>
        <v>529</v>
      </c>
    </row>
    <row r="530" spans="1:16">
      <c r="A530" s="1">
        <v>40938</v>
      </c>
      <c r="B530" t="str">
        <f>IFERROR(VLOOKUP($A530,'BTC-Web'!$A$2:$H$9999,2,0),"")</f>
        <v/>
      </c>
      <c r="D530" s="2"/>
      <c r="G530" s="2"/>
      <c r="P530">
        <f>ROW()</f>
        <v>530</v>
      </c>
    </row>
    <row r="531" spans="1:16">
      <c r="A531" s="1">
        <v>40939</v>
      </c>
      <c r="B531" t="str">
        <f>IFERROR(VLOOKUP($A531,'BTC-Web'!$A$2:$H$9999,2,0),"")</f>
        <v/>
      </c>
      <c r="D531" s="2"/>
      <c r="G531" s="2"/>
      <c r="P531">
        <f>ROW()</f>
        <v>531</v>
      </c>
    </row>
    <row r="532" spans="1:16">
      <c r="A532" s="1">
        <v>40940</v>
      </c>
      <c r="B532" t="str">
        <f>IFERROR(VLOOKUP($A532,'BTC-Web'!$A$2:$H$9999,2,0),"")</f>
        <v/>
      </c>
      <c r="D532" s="2"/>
      <c r="G532" s="2"/>
      <c r="P532">
        <f>ROW()</f>
        <v>532</v>
      </c>
    </row>
    <row r="533" spans="1:16">
      <c r="A533" s="1">
        <v>40941</v>
      </c>
      <c r="B533" t="str">
        <f>IFERROR(VLOOKUP($A533,'BTC-Web'!$A$2:$H$9999,2,0),"")</f>
        <v/>
      </c>
      <c r="D533" s="2"/>
      <c r="G533" s="2"/>
      <c r="P533">
        <f>ROW()</f>
        <v>533</v>
      </c>
    </row>
    <row r="534" spans="1:16">
      <c r="A534" s="1">
        <v>40942</v>
      </c>
      <c r="B534" t="str">
        <f>IFERROR(VLOOKUP($A534,'BTC-Web'!$A$2:$H$9999,2,0),"")</f>
        <v/>
      </c>
      <c r="D534" s="2"/>
      <c r="G534" s="2"/>
      <c r="P534">
        <f>ROW()</f>
        <v>534</v>
      </c>
    </row>
    <row r="535" spans="1:16">
      <c r="A535" s="1">
        <v>40945</v>
      </c>
      <c r="B535" t="str">
        <f>IFERROR(VLOOKUP($A535,'BTC-Web'!$A$2:$H$9999,2,0),"")</f>
        <v/>
      </c>
      <c r="D535" s="2"/>
      <c r="G535" s="2"/>
      <c r="P535">
        <f>ROW()</f>
        <v>535</v>
      </c>
    </row>
    <row r="536" spans="1:16">
      <c r="A536" s="1">
        <v>40946</v>
      </c>
      <c r="B536" t="str">
        <f>IFERROR(VLOOKUP($A536,'BTC-Web'!$A$2:$H$9999,2,0),"")</f>
        <v/>
      </c>
      <c r="D536" s="2"/>
      <c r="G536" s="2"/>
      <c r="P536">
        <f>ROW()</f>
        <v>536</v>
      </c>
    </row>
    <row r="537" spans="1:16">
      <c r="A537" s="1">
        <v>40947</v>
      </c>
      <c r="B537" t="str">
        <f>IFERROR(VLOOKUP($A537,'BTC-Web'!$A$2:$H$9999,2,0),"")</f>
        <v/>
      </c>
      <c r="D537" s="2"/>
      <c r="G537" s="2"/>
      <c r="P537">
        <f>ROW()</f>
        <v>537</v>
      </c>
    </row>
    <row r="538" spans="1:16">
      <c r="A538" s="1">
        <v>40948</v>
      </c>
      <c r="B538" t="str">
        <f>IFERROR(VLOOKUP($A538,'BTC-Web'!$A$2:$H$9999,2,0),"")</f>
        <v/>
      </c>
      <c r="D538" s="2"/>
      <c r="G538" s="2"/>
      <c r="P538">
        <f>ROW()</f>
        <v>538</v>
      </c>
    </row>
    <row r="539" spans="1:16">
      <c r="A539" s="1">
        <v>40949</v>
      </c>
      <c r="B539" t="str">
        <f>IFERROR(VLOOKUP($A539,'BTC-Web'!$A$2:$H$9999,2,0),"")</f>
        <v/>
      </c>
      <c r="D539" s="2"/>
      <c r="G539" s="2"/>
      <c r="P539">
        <f>ROW()</f>
        <v>539</v>
      </c>
    </row>
    <row r="540" spans="1:16">
      <c r="A540" s="1">
        <v>40952</v>
      </c>
      <c r="B540" t="str">
        <f>IFERROR(VLOOKUP($A540,'BTC-Web'!$A$2:$H$9999,2,0),"")</f>
        <v/>
      </c>
      <c r="D540" s="2"/>
      <c r="G540" s="2"/>
      <c r="P540">
        <f>ROW()</f>
        <v>540</v>
      </c>
    </row>
    <row r="541" spans="1:16">
      <c r="A541" s="1">
        <v>40953</v>
      </c>
      <c r="B541" t="str">
        <f>IFERROR(VLOOKUP($A541,'BTC-Web'!$A$2:$H$9999,2,0),"")</f>
        <v/>
      </c>
      <c r="D541" s="2"/>
      <c r="G541" s="2"/>
      <c r="P541">
        <f>ROW()</f>
        <v>541</v>
      </c>
    </row>
    <row r="542" spans="1:16">
      <c r="A542" s="1">
        <v>40954</v>
      </c>
      <c r="B542" t="str">
        <f>IFERROR(VLOOKUP($A542,'BTC-Web'!$A$2:$H$9999,2,0),"")</f>
        <v/>
      </c>
      <c r="D542" s="2"/>
      <c r="G542" s="2"/>
      <c r="P542">
        <f>ROW()</f>
        <v>542</v>
      </c>
    </row>
    <row r="543" spans="1:16">
      <c r="A543" s="1">
        <v>40955</v>
      </c>
      <c r="B543" t="str">
        <f>IFERROR(VLOOKUP($A543,'BTC-Web'!$A$2:$H$9999,2,0),"")</f>
        <v/>
      </c>
      <c r="D543" s="2"/>
      <c r="G543" s="2"/>
      <c r="P543">
        <f>ROW()</f>
        <v>543</v>
      </c>
    </row>
    <row r="544" spans="1:16">
      <c r="A544" s="1">
        <v>40956</v>
      </c>
      <c r="B544" t="str">
        <f>IFERROR(VLOOKUP($A544,'BTC-Web'!$A$2:$H$9999,2,0),"")</f>
        <v/>
      </c>
      <c r="D544" s="2"/>
      <c r="G544" s="2"/>
      <c r="P544">
        <f>ROW()</f>
        <v>544</v>
      </c>
    </row>
    <row r="545" spans="1:16">
      <c r="A545" s="1">
        <v>40960</v>
      </c>
      <c r="B545" t="str">
        <f>IFERROR(VLOOKUP($A545,'BTC-Web'!$A$2:$H$9999,2,0),"")</f>
        <v/>
      </c>
      <c r="D545" s="2"/>
      <c r="G545" s="2"/>
      <c r="P545">
        <f>ROW()</f>
        <v>545</v>
      </c>
    </row>
    <row r="546" spans="1:16">
      <c r="A546" s="1">
        <v>40961</v>
      </c>
      <c r="B546" t="str">
        <f>IFERROR(VLOOKUP($A546,'BTC-Web'!$A$2:$H$9999,2,0),"")</f>
        <v/>
      </c>
      <c r="D546" s="2"/>
      <c r="G546" s="2"/>
      <c r="P546">
        <f>ROW()</f>
        <v>546</v>
      </c>
    </row>
    <row r="547" spans="1:16">
      <c r="A547" s="1">
        <v>40962</v>
      </c>
      <c r="B547" t="str">
        <f>IFERROR(VLOOKUP($A547,'BTC-Web'!$A$2:$H$9999,2,0),"")</f>
        <v/>
      </c>
      <c r="D547" s="2"/>
      <c r="G547" s="2"/>
      <c r="P547">
        <f>ROW()</f>
        <v>547</v>
      </c>
    </row>
    <row r="548" spans="1:16">
      <c r="A548" s="1">
        <v>40963</v>
      </c>
      <c r="B548" t="str">
        <f>IFERROR(VLOOKUP($A548,'BTC-Web'!$A$2:$H$9999,2,0),"")</f>
        <v/>
      </c>
      <c r="D548" s="2"/>
      <c r="G548" s="2"/>
      <c r="P548">
        <f>ROW()</f>
        <v>548</v>
      </c>
    </row>
    <row r="549" spans="1:16">
      <c r="A549" s="1">
        <v>40966</v>
      </c>
      <c r="B549" t="str">
        <f>IFERROR(VLOOKUP($A549,'BTC-Web'!$A$2:$H$9999,2,0),"")</f>
        <v/>
      </c>
      <c r="D549" s="2"/>
      <c r="G549" s="2"/>
      <c r="P549">
        <f>ROW()</f>
        <v>549</v>
      </c>
    </row>
    <row r="550" spans="1:16">
      <c r="A550" s="1">
        <v>40967</v>
      </c>
      <c r="B550" t="str">
        <f>IFERROR(VLOOKUP($A550,'BTC-Web'!$A$2:$H$9999,2,0),"")</f>
        <v/>
      </c>
      <c r="D550" s="2"/>
      <c r="G550" s="2"/>
      <c r="P550">
        <f>ROW()</f>
        <v>550</v>
      </c>
    </row>
    <row r="551" spans="1:16">
      <c r="A551" s="1">
        <v>40968</v>
      </c>
      <c r="B551" t="str">
        <f>IFERROR(VLOOKUP($A551,'BTC-Web'!$A$2:$H$9999,2,0),"")</f>
        <v/>
      </c>
      <c r="D551" s="2"/>
      <c r="G551" s="2"/>
      <c r="P551">
        <f>ROW()</f>
        <v>551</v>
      </c>
    </row>
    <row r="552" spans="1:16">
      <c r="A552" s="1">
        <v>40969</v>
      </c>
      <c r="B552" t="str">
        <f>IFERROR(VLOOKUP($A552,'BTC-Web'!$A$2:$H$9999,2,0),"")</f>
        <v/>
      </c>
      <c r="D552" s="2"/>
      <c r="G552" s="2"/>
      <c r="P552">
        <f>ROW()</f>
        <v>552</v>
      </c>
    </row>
    <row r="553" spans="1:16">
      <c r="A553" s="1">
        <v>40970</v>
      </c>
      <c r="B553" t="str">
        <f>IFERROR(VLOOKUP($A553,'BTC-Web'!$A$2:$H$9999,2,0),"")</f>
        <v/>
      </c>
      <c r="D553" s="2"/>
      <c r="G553" s="2"/>
      <c r="P553">
        <f>ROW()</f>
        <v>553</v>
      </c>
    </row>
    <row r="554" spans="1:16">
      <c r="A554" s="1">
        <v>40973</v>
      </c>
      <c r="B554" t="str">
        <f>IFERROR(VLOOKUP($A554,'BTC-Web'!$A$2:$H$9999,2,0),"")</f>
        <v/>
      </c>
      <c r="D554" s="2"/>
      <c r="G554" s="2"/>
      <c r="P554">
        <f>ROW()</f>
        <v>554</v>
      </c>
    </row>
    <row r="555" spans="1:16">
      <c r="A555" s="1">
        <v>40974</v>
      </c>
      <c r="B555" t="str">
        <f>IFERROR(VLOOKUP($A555,'BTC-Web'!$A$2:$H$9999,2,0),"")</f>
        <v/>
      </c>
      <c r="D555" s="2"/>
      <c r="G555" s="2"/>
      <c r="P555">
        <f>ROW()</f>
        <v>555</v>
      </c>
    </row>
    <row r="556" spans="1:16">
      <c r="A556" s="1">
        <v>40975</v>
      </c>
      <c r="B556" t="str">
        <f>IFERROR(VLOOKUP($A556,'BTC-Web'!$A$2:$H$9999,2,0),"")</f>
        <v/>
      </c>
      <c r="D556" s="2"/>
      <c r="G556" s="2"/>
      <c r="P556">
        <f>ROW()</f>
        <v>556</v>
      </c>
    </row>
    <row r="557" spans="1:16">
      <c r="A557" s="1">
        <v>40976</v>
      </c>
      <c r="B557" t="str">
        <f>IFERROR(VLOOKUP($A557,'BTC-Web'!$A$2:$H$9999,2,0),"")</f>
        <v/>
      </c>
      <c r="D557" s="2"/>
      <c r="G557" s="2"/>
      <c r="P557">
        <f>ROW()</f>
        <v>557</v>
      </c>
    </row>
    <row r="558" spans="1:16">
      <c r="A558" s="1">
        <v>40977</v>
      </c>
      <c r="B558" t="str">
        <f>IFERROR(VLOOKUP($A558,'BTC-Web'!$A$2:$H$9999,2,0),"")</f>
        <v/>
      </c>
      <c r="D558" s="2"/>
      <c r="G558" s="2"/>
      <c r="P558">
        <f>ROW()</f>
        <v>558</v>
      </c>
    </row>
    <row r="559" spans="1:16">
      <c r="A559" s="1">
        <v>40980</v>
      </c>
      <c r="B559" t="str">
        <f>IFERROR(VLOOKUP($A559,'BTC-Web'!$A$2:$H$9999,2,0),"")</f>
        <v/>
      </c>
      <c r="D559" s="2"/>
      <c r="G559" s="2"/>
      <c r="P559">
        <f>ROW()</f>
        <v>559</v>
      </c>
    </row>
    <row r="560" spans="1:16">
      <c r="A560" s="1">
        <v>40981</v>
      </c>
      <c r="B560" t="str">
        <f>IFERROR(VLOOKUP($A560,'BTC-Web'!$A$2:$H$9999,2,0),"")</f>
        <v/>
      </c>
      <c r="D560" s="2"/>
      <c r="G560" s="2"/>
      <c r="P560">
        <f>ROW()</f>
        <v>560</v>
      </c>
    </row>
    <row r="561" spans="1:16">
      <c r="A561" s="1">
        <v>40982</v>
      </c>
      <c r="B561" t="str">
        <f>IFERROR(VLOOKUP($A561,'BTC-Web'!$A$2:$H$9999,2,0),"")</f>
        <v/>
      </c>
      <c r="D561" s="2"/>
      <c r="G561" s="2"/>
      <c r="P561">
        <f>ROW()</f>
        <v>561</v>
      </c>
    </row>
    <row r="562" spans="1:16">
      <c r="A562" s="1">
        <v>40983</v>
      </c>
      <c r="B562" t="str">
        <f>IFERROR(VLOOKUP($A562,'BTC-Web'!$A$2:$H$9999,2,0),"")</f>
        <v/>
      </c>
      <c r="D562" s="2"/>
      <c r="G562" s="2"/>
      <c r="P562">
        <f>ROW()</f>
        <v>562</v>
      </c>
    </row>
    <row r="563" spans="1:16">
      <c r="A563" s="1">
        <v>40984</v>
      </c>
      <c r="B563" t="str">
        <f>IFERROR(VLOOKUP($A563,'BTC-Web'!$A$2:$H$9999,2,0),"")</f>
        <v/>
      </c>
      <c r="D563" s="2"/>
      <c r="G563" s="2"/>
      <c r="P563">
        <f>ROW()</f>
        <v>563</v>
      </c>
    </row>
    <row r="564" spans="1:16">
      <c r="A564" s="1">
        <v>40987</v>
      </c>
      <c r="B564" t="str">
        <f>IFERROR(VLOOKUP($A564,'BTC-Web'!$A$2:$H$9999,2,0),"")</f>
        <v/>
      </c>
      <c r="D564" s="2"/>
      <c r="G564" s="2"/>
      <c r="P564">
        <f>ROW()</f>
        <v>564</v>
      </c>
    </row>
    <row r="565" spans="1:16">
      <c r="A565" s="1">
        <v>40988</v>
      </c>
      <c r="B565" t="str">
        <f>IFERROR(VLOOKUP($A565,'BTC-Web'!$A$2:$H$9999,2,0),"")</f>
        <v/>
      </c>
      <c r="D565" s="2"/>
      <c r="G565" s="2"/>
      <c r="P565">
        <f>ROW()</f>
        <v>565</v>
      </c>
    </row>
    <row r="566" spans="1:16">
      <c r="A566" s="1">
        <v>40989</v>
      </c>
      <c r="B566" t="str">
        <f>IFERROR(VLOOKUP($A566,'BTC-Web'!$A$2:$H$9999,2,0),"")</f>
        <v/>
      </c>
      <c r="D566" s="2"/>
      <c r="G566" s="2"/>
      <c r="P566">
        <f>ROW()</f>
        <v>566</v>
      </c>
    </row>
    <row r="567" spans="1:16">
      <c r="A567" s="1">
        <v>40990</v>
      </c>
      <c r="B567" t="str">
        <f>IFERROR(VLOOKUP($A567,'BTC-Web'!$A$2:$H$9999,2,0),"")</f>
        <v/>
      </c>
      <c r="D567" s="2"/>
      <c r="G567" s="2"/>
      <c r="P567">
        <f>ROW()</f>
        <v>567</v>
      </c>
    </row>
    <row r="568" spans="1:16">
      <c r="A568" s="1">
        <v>40991</v>
      </c>
      <c r="B568" t="str">
        <f>IFERROR(VLOOKUP($A568,'BTC-Web'!$A$2:$H$9999,2,0),"")</f>
        <v/>
      </c>
      <c r="D568" s="2"/>
      <c r="G568" s="2"/>
      <c r="P568">
        <f>ROW()</f>
        <v>568</v>
      </c>
    </row>
    <row r="569" spans="1:16">
      <c r="A569" s="1">
        <v>40994</v>
      </c>
      <c r="B569" t="str">
        <f>IFERROR(VLOOKUP($A569,'BTC-Web'!$A$2:$H$9999,2,0),"")</f>
        <v/>
      </c>
      <c r="D569" s="2"/>
      <c r="G569" s="2"/>
      <c r="P569">
        <f>ROW()</f>
        <v>569</v>
      </c>
    </row>
    <row r="570" spans="1:16">
      <c r="A570" s="1">
        <v>40995</v>
      </c>
      <c r="B570" t="str">
        <f>IFERROR(VLOOKUP($A570,'BTC-Web'!$A$2:$H$9999,2,0),"")</f>
        <v/>
      </c>
      <c r="D570" s="2"/>
      <c r="G570" s="2"/>
      <c r="P570">
        <f>ROW()</f>
        <v>570</v>
      </c>
    </row>
    <row r="571" spans="1:16">
      <c r="A571" s="1">
        <v>40996</v>
      </c>
      <c r="B571" t="str">
        <f>IFERROR(VLOOKUP($A571,'BTC-Web'!$A$2:$H$9999,2,0),"")</f>
        <v/>
      </c>
      <c r="D571" s="2"/>
      <c r="G571" s="2"/>
      <c r="P571">
        <f>ROW()</f>
        <v>571</v>
      </c>
    </row>
    <row r="572" spans="1:16">
      <c r="A572" s="1">
        <v>40997</v>
      </c>
      <c r="B572" t="str">
        <f>IFERROR(VLOOKUP($A572,'BTC-Web'!$A$2:$H$9999,2,0),"")</f>
        <v/>
      </c>
      <c r="D572" s="2"/>
      <c r="G572" s="2"/>
      <c r="P572">
        <f>ROW()</f>
        <v>572</v>
      </c>
    </row>
    <row r="573" spans="1:16">
      <c r="A573" s="1">
        <v>40998</v>
      </c>
      <c r="B573" t="str">
        <f>IFERROR(VLOOKUP($A573,'BTC-Web'!$A$2:$H$9999,2,0),"")</f>
        <v/>
      </c>
      <c r="D573" s="2"/>
      <c r="G573" s="2"/>
      <c r="P573">
        <f>ROW()</f>
        <v>573</v>
      </c>
    </row>
    <row r="574" spans="1:16">
      <c r="A574" s="1">
        <v>41001</v>
      </c>
      <c r="B574" t="str">
        <f>IFERROR(VLOOKUP($A574,'BTC-Web'!$A$2:$H$9999,2,0),"")</f>
        <v/>
      </c>
      <c r="D574" s="2"/>
      <c r="G574" s="2"/>
      <c r="P574">
        <f>ROW()</f>
        <v>574</v>
      </c>
    </row>
    <row r="575" spans="1:16">
      <c r="A575" s="1">
        <v>41002</v>
      </c>
      <c r="B575" t="str">
        <f>IFERROR(VLOOKUP($A575,'BTC-Web'!$A$2:$H$9999,2,0),"")</f>
        <v/>
      </c>
      <c r="D575" s="2"/>
      <c r="G575" s="2"/>
      <c r="P575">
        <f>ROW()</f>
        <v>575</v>
      </c>
    </row>
    <row r="576" spans="1:16">
      <c r="A576" s="1">
        <v>41003</v>
      </c>
      <c r="B576" t="str">
        <f>IFERROR(VLOOKUP($A576,'BTC-Web'!$A$2:$H$9999,2,0),"")</f>
        <v/>
      </c>
      <c r="D576" s="2"/>
      <c r="G576" s="2"/>
      <c r="P576">
        <f>ROW()</f>
        <v>576</v>
      </c>
    </row>
    <row r="577" spans="1:16">
      <c r="A577" s="1">
        <v>41004</v>
      </c>
      <c r="B577" t="str">
        <f>IFERROR(VLOOKUP($A577,'BTC-Web'!$A$2:$H$9999,2,0),"")</f>
        <v/>
      </c>
      <c r="D577" s="2"/>
      <c r="G577" s="2"/>
      <c r="P577">
        <f>ROW()</f>
        <v>577</v>
      </c>
    </row>
    <row r="578" spans="1:16">
      <c r="A578" s="1">
        <v>41008</v>
      </c>
      <c r="B578" t="str">
        <f>IFERROR(VLOOKUP($A578,'BTC-Web'!$A$2:$H$9999,2,0),"")</f>
        <v/>
      </c>
      <c r="D578" s="2"/>
      <c r="G578" s="2"/>
      <c r="P578">
        <f>ROW()</f>
        <v>578</v>
      </c>
    </row>
    <row r="579" spans="1:16">
      <c r="A579" s="1">
        <v>41009</v>
      </c>
      <c r="B579" t="str">
        <f>IFERROR(VLOOKUP($A579,'BTC-Web'!$A$2:$H$9999,2,0),"")</f>
        <v/>
      </c>
      <c r="D579" s="2"/>
      <c r="G579" s="2"/>
      <c r="P579">
        <f>ROW()</f>
        <v>579</v>
      </c>
    </row>
    <row r="580" spans="1:16">
      <c r="A580" s="1">
        <v>41010</v>
      </c>
      <c r="B580" t="str">
        <f>IFERROR(VLOOKUP($A580,'BTC-Web'!$A$2:$H$9999,2,0),"")</f>
        <v/>
      </c>
      <c r="D580" s="2"/>
      <c r="G580" s="2"/>
      <c r="P580">
        <f>ROW()</f>
        <v>580</v>
      </c>
    </row>
    <row r="581" spans="1:16">
      <c r="A581" s="1">
        <v>41011</v>
      </c>
      <c r="B581" t="str">
        <f>IFERROR(VLOOKUP($A581,'BTC-Web'!$A$2:$H$9999,2,0),"")</f>
        <v/>
      </c>
      <c r="D581" s="2"/>
      <c r="G581" s="2"/>
      <c r="P581">
        <f>ROW()</f>
        <v>581</v>
      </c>
    </row>
    <row r="582" spans="1:16">
      <c r="A582" s="1">
        <v>41012</v>
      </c>
      <c r="B582" t="str">
        <f>IFERROR(VLOOKUP($A582,'BTC-Web'!$A$2:$H$9999,2,0),"")</f>
        <v/>
      </c>
      <c r="D582" s="2"/>
      <c r="G582" s="2"/>
      <c r="P582">
        <f>ROW()</f>
        <v>582</v>
      </c>
    </row>
    <row r="583" spans="1:16">
      <c r="A583" s="1">
        <v>41015</v>
      </c>
      <c r="B583" t="str">
        <f>IFERROR(VLOOKUP($A583,'BTC-Web'!$A$2:$H$9999,2,0),"")</f>
        <v/>
      </c>
      <c r="D583" s="2"/>
      <c r="G583" s="2"/>
      <c r="P583">
        <f>ROW()</f>
        <v>583</v>
      </c>
    </row>
    <row r="584" spans="1:16">
      <c r="A584" s="1">
        <v>41016</v>
      </c>
      <c r="B584" t="str">
        <f>IFERROR(VLOOKUP($A584,'BTC-Web'!$A$2:$H$9999,2,0),"")</f>
        <v/>
      </c>
      <c r="D584" s="2"/>
      <c r="G584" s="2"/>
      <c r="P584">
        <f>ROW()</f>
        <v>584</v>
      </c>
    </row>
    <row r="585" spans="1:16">
      <c r="A585" s="1">
        <v>41017</v>
      </c>
      <c r="B585" t="str">
        <f>IFERROR(VLOOKUP($A585,'BTC-Web'!$A$2:$H$9999,2,0),"")</f>
        <v/>
      </c>
      <c r="D585" s="2"/>
      <c r="G585" s="2"/>
      <c r="P585">
        <f>ROW()</f>
        <v>585</v>
      </c>
    </row>
    <row r="586" spans="1:16">
      <c r="A586" s="1">
        <v>41018</v>
      </c>
      <c r="B586" t="str">
        <f>IFERROR(VLOOKUP($A586,'BTC-Web'!$A$2:$H$9999,2,0),"")</f>
        <v/>
      </c>
      <c r="D586" s="2"/>
      <c r="G586" s="2"/>
      <c r="P586">
        <f>ROW()</f>
        <v>586</v>
      </c>
    </row>
    <row r="587" spans="1:16">
      <c r="A587" s="1">
        <v>41019</v>
      </c>
      <c r="B587" t="str">
        <f>IFERROR(VLOOKUP($A587,'BTC-Web'!$A$2:$H$9999,2,0),"")</f>
        <v/>
      </c>
      <c r="D587" s="2"/>
      <c r="G587" s="2"/>
      <c r="P587">
        <f>ROW()</f>
        <v>587</v>
      </c>
    </row>
    <row r="588" spans="1:16">
      <c r="A588" s="1">
        <v>41022</v>
      </c>
      <c r="B588" t="str">
        <f>IFERROR(VLOOKUP($A588,'BTC-Web'!$A$2:$H$9999,2,0),"")</f>
        <v/>
      </c>
      <c r="D588" s="2"/>
      <c r="G588" s="2"/>
      <c r="P588">
        <f>ROW()</f>
        <v>588</v>
      </c>
    </row>
    <row r="589" spans="1:16">
      <c r="A589" s="1">
        <v>41023</v>
      </c>
      <c r="B589" t="str">
        <f>IFERROR(VLOOKUP($A589,'BTC-Web'!$A$2:$H$9999,2,0),"")</f>
        <v/>
      </c>
      <c r="D589" s="2"/>
      <c r="G589" s="2"/>
      <c r="P589">
        <f>ROW()</f>
        <v>589</v>
      </c>
    </row>
    <row r="590" spans="1:16">
      <c r="A590" s="1">
        <v>41024</v>
      </c>
      <c r="B590" t="str">
        <f>IFERROR(VLOOKUP($A590,'BTC-Web'!$A$2:$H$9999,2,0),"")</f>
        <v/>
      </c>
      <c r="D590" s="2"/>
      <c r="G590" s="2"/>
      <c r="P590">
        <f>ROW()</f>
        <v>590</v>
      </c>
    </row>
    <row r="591" spans="1:16">
      <c r="A591" s="1">
        <v>41025</v>
      </c>
      <c r="B591" t="str">
        <f>IFERROR(VLOOKUP($A591,'BTC-Web'!$A$2:$H$9999,2,0),"")</f>
        <v/>
      </c>
      <c r="D591" s="2"/>
      <c r="G591" s="2"/>
      <c r="P591">
        <f>ROW()</f>
        <v>591</v>
      </c>
    </row>
    <row r="592" spans="1:16">
      <c r="A592" s="1">
        <v>41026</v>
      </c>
      <c r="B592" t="str">
        <f>IFERROR(VLOOKUP($A592,'BTC-Web'!$A$2:$H$9999,2,0),"")</f>
        <v/>
      </c>
      <c r="D592" s="2"/>
      <c r="G592" s="2"/>
      <c r="P592">
        <f>ROW()</f>
        <v>592</v>
      </c>
    </row>
    <row r="593" spans="1:16">
      <c r="A593" s="1">
        <v>41029</v>
      </c>
      <c r="B593" t="str">
        <f>IFERROR(VLOOKUP($A593,'BTC-Web'!$A$2:$H$9999,2,0),"")</f>
        <v/>
      </c>
      <c r="D593" s="2"/>
      <c r="G593" s="2"/>
      <c r="P593">
        <f>ROW()</f>
        <v>593</v>
      </c>
    </row>
    <row r="594" spans="1:16">
      <c r="A594" s="1">
        <v>41030</v>
      </c>
      <c r="B594" t="str">
        <f>IFERROR(VLOOKUP($A594,'BTC-Web'!$A$2:$H$9999,2,0),"")</f>
        <v/>
      </c>
      <c r="D594" s="2"/>
      <c r="G594" s="2"/>
      <c r="P594">
        <f>ROW()</f>
        <v>594</v>
      </c>
    </row>
    <row r="595" spans="1:16">
      <c r="A595" s="1">
        <v>41031</v>
      </c>
      <c r="B595" t="str">
        <f>IFERROR(VLOOKUP($A595,'BTC-Web'!$A$2:$H$9999,2,0),"")</f>
        <v/>
      </c>
      <c r="D595" s="2"/>
      <c r="G595" s="2"/>
      <c r="P595">
        <f>ROW()</f>
        <v>595</v>
      </c>
    </row>
    <row r="596" spans="1:16">
      <c r="A596" s="1">
        <v>41032</v>
      </c>
      <c r="B596" t="str">
        <f>IFERROR(VLOOKUP($A596,'BTC-Web'!$A$2:$H$9999,2,0),"")</f>
        <v/>
      </c>
      <c r="D596" s="2"/>
      <c r="G596" s="2"/>
      <c r="P596">
        <f>ROW()</f>
        <v>596</v>
      </c>
    </row>
    <row r="597" spans="1:16">
      <c r="A597" s="1">
        <v>41033</v>
      </c>
      <c r="B597" t="str">
        <f>IFERROR(VLOOKUP($A597,'BTC-Web'!$A$2:$H$9999,2,0),"")</f>
        <v/>
      </c>
      <c r="D597" s="2"/>
      <c r="G597" s="2"/>
      <c r="P597">
        <f>ROW()</f>
        <v>597</v>
      </c>
    </row>
    <row r="598" spans="1:16">
      <c r="A598" s="1">
        <v>41036</v>
      </c>
      <c r="B598" t="str">
        <f>IFERROR(VLOOKUP($A598,'BTC-Web'!$A$2:$H$9999,2,0),"")</f>
        <v/>
      </c>
      <c r="D598" s="2"/>
      <c r="G598" s="2"/>
      <c r="P598">
        <f>ROW()</f>
        <v>598</v>
      </c>
    </row>
    <row r="599" spans="1:16">
      <c r="A599" s="1">
        <v>41037</v>
      </c>
      <c r="B599" t="str">
        <f>IFERROR(VLOOKUP($A599,'BTC-Web'!$A$2:$H$9999,2,0),"")</f>
        <v/>
      </c>
      <c r="D599" s="2"/>
      <c r="G599" s="2"/>
      <c r="P599">
        <f>ROW()</f>
        <v>599</v>
      </c>
    </row>
    <row r="600" spans="1:16">
      <c r="A600" s="1">
        <v>41038</v>
      </c>
      <c r="B600" t="str">
        <f>IFERROR(VLOOKUP($A600,'BTC-Web'!$A$2:$H$9999,2,0),"")</f>
        <v/>
      </c>
      <c r="D600" s="2"/>
      <c r="G600" s="2"/>
      <c r="P600">
        <f>ROW()</f>
        <v>600</v>
      </c>
    </row>
    <row r="601" spans="1:16">
      <c r="A601" s="1">
        <v>41039</v>
      </c>
      <c r="B601" t="str">
        <f>IFERROR(VLOOKUP($A601,'BTC-Web'!$A$2:$H$9999,2,0),"")</f>
        <v/>
      </c>
      <c r="D601" s="2"/>
      <c r="G601" s="2"/>
      <c r="P601">
        <f>ROW()</f>
        <v>601</v>
      </c>
    </row>
    <row r="602" spans="1:16">
      <c r="A602" s="1">
        <v>41040</v>
      </c>
      <c r="B602" t="str">
        <f>IFERROR(VLOOKUP($A602,'BTC-Web'!$A$2:$H$9999,2,0),"")</f>
        <v/>
      </c>
      <c r="D602" s="2"/>
      <c r="G602" s="2"/>
      <c r="P602">
        <f>ROW()</f>
        <v>602</v>
      </c>
    </row>
    <row r="603" spans="1:16">
      <c r="A603" s="1">
        <v>41043</v>
      </c>
      <c r="B603" t="str">
        <f>IFERROR(VLOOKUP($A603,'BTC-Web'!$A$2:$H$9999,2,0),"")</f>
        <v/>
      </c>
      <c r="D603" s="2"/>
      <c r="G603" s="2"/>
      <c r="P603">
        <f>ROW()</f>
        <v>603</v>
      </c>
    </row>
    <row r="604" spans="1:16">
      <c r="A604" s="1">
        <v>41044</v>
      </c>
      <c r="B604" t="str">
        <f>IFERROR(VLOOKUP($A604,'BTC-Web'!$A$2:$H$9999,2,0),"")</f>
        <v/>
      </c>
      <c r="D604" s="2"/>
      <c r="G604" s="2"/>
      <c r="P604">
        <f>ROW()</f>
        <v>604</v>
      </c>
    </row>
    <row r="605" spans="1:16">
      <c r="A605" s="1">
        <v>41045</v>
      </c>
      <c r="B605" t="str">
        <f>IFERROR(VLOOKUP($A605,'BTC-Web'!$A$2:$H$9999,2,0),"")</f>
        <v/>
      </c>
      <c r="D605" s="2"/>
      <c r="G605" s="2"/>
      <c r="P605">
        <f>ROW()</f>
        <v>605</v>
      </c>
    </row>
    <row r="606" spans="1:16">
      <c r="A606" s="1">
        <v>41046</v>
      </c>
      <c r="B606" t="str">
        <f>IFERROR(VLOOKUP($A606,'BTC-Web'!$A$2:$H$9999,2,0),"")</f>
        <v/>
      </c>
      <c r="D606" s="2"/>
      <c r="G606" s="2"/>
      <c r="P606">
        <f>ROW()</f>
        <v>606</v>
      </c>
    </row>
    <row r="607" spans="1:16">
      <c r="A607" s="1">
        <v>41047</v>
      </c>
      <c r="B607" t="str">
        <f>IFERROR(VLOOKUP($A607,'BTC-Web'!$A$2:$H$9999,2,0),"")</f>
        <v/>
      </c>
      <c r="D607" s="2"/>
      <c r="G607" s="2"/>
      <c r="P607">
        <f>ROW()</f>
        <v>607</v>
      </c>
    </row>
    <row r="608" spans="1:16">
      <c r="A608" s="1">
        <v>41050</v>
      </c>
      <c r="B608" t="str">
        <f>IFERROR(VLOOKUP($A608,'BTC-Web'!$A$2:$H$9999,2,0),"")</f>
        <v/>
      </c>
      <c r="D608" s="2"/>
      <c r="G608" s="2"/>
      <c r="P608">
        <f>ROW()</f>
        <v>608</v>
      </c>
    </row>
    <row r="609" spans="1:16">
      <c r="A609" s="1">
        <v>41051</v>
      </c>
      <c r="B609" t="str">
        <f>IFERROR(VLOOKUP($A609,'BTC-Web'!$A$2:$H$9999,2,0),"")</f>
        <v/>
      </c>
      <c r="D609" s="2"/>
      <c r="G609" s="2"/>
      <c r="P609">
        <f>ROW()</f>
        <v>609</v>
      </c>
    </row>
    <row r="610" spans="1:16">
      <c r="A610" s="1">
        <v>41052</v>
      </c>
      <c r="B610" t="str">
        <f>IFERROR(VLOOKUP($A610,'BTC-Web'!$A$2:$H$9999,2,0),"")</f>
        <v/>
      </c>
      <c r="D610" s="2"/>
      <c r="G610" s="2"/>
      <c r="P610">
        <f>ROW()</f>
        <v>610</v>
      </c>
    </row>
    <row r="611" spans="1:16">
      <c r="A611" s="1">
        <v>41053</v>
      </c>
      <c r="B611" t="str">
        <f>IFERROR(VLOOKUP($A611,'BTC-Web'!$A$2:$H$9999,2,0),"")</f>
        <v/>
      </c>
      <c r="D611" s="2"/>
      <c r="G611" s="2"/>
      <c r="P611">
        <f>ROW()</f>
        <v>611</v>
      </c>
    </row>
    <row r="612" spans="1:16">
      <c r="A612" s="1">
        <v>41054</v>
      </c>
      <c r="B612" t="str">
        <f>IFERROR(VLOOKUP($A612,'BTC-Web'!$A$2:$H$9999,2,0),"")</f>
        <v/>
      </c>
      <c r="D612" s="2"/>
      <c r="G612" s="2"/>
      <c r="P612">
        <f>ROW()</f>
        <v>612</v>
      </c>
    </row>
    <row r="613" spans="1:16">
      <c r="A613" s="1">
        <v>41058</v>
      </c>
      <c r="B613" t="str">
        <f>IFERROR(VLOOKUP($A613,'BTC-Web'!$A$2:$H$9999,2,0),"")</f>
        <v/>
      </c>
      <c r="D613" s="2"/>
      <c r="G613" s="2"/>
      <c r="P613">
        <f>ROW()</f>
        <v>613</v>
      </c>
    </row>
    <row r="614" spans="1:16">
      <c r="A614" s="1">
        <v>41059</v>
      </c>
      <c r="B614" t="str">
        <f>IFERROR(VLOOKUP($A614,'BTC-Web'!$A$2:$H$9999,2,0),"")</f>
        <v/>
      </c>
      <c r="D614" s="2"/>
      <c r="G614" s="2"/>
      <c r="P614">
        <f>ROW()</f>
        <v>614</v>
      </c>
    </row>
    <row r="615" spans="1:16">
      <c r="A615" s="1">
        <v>41060</v>
      </c>
      <c r="B615" t="str">
        <f>IFERROR(VLOOKUP($A615,'BTC-Web'!$A$2:$H$9999,2,0),"")</f>
        <v/>
      </c>
      <c r="D615" s="2"/>
      <c r="G615" s="2"/>
      <c r="P615">
        <f>ROW()</f>
        <v>615</v>
      </c>
    </row>
    <row r="616" spans="1:16">
      <c r="A616" s="1">
        <v>41061</v>
      </c>
      <c r="B616" t="str">
        <f>IFERROR(VLOOKUP($A616,'BTC-Web'!$A$2:$H$9999,2,0),"")</f>
        <v/>
      </c>
      <c r="D616" s="2"/>
      <c r="G616" s="2"/>
      <c r="P616">
        <f>ROW()</f>
        <v>616</v>
      </c>
    </row>
    <row r="617" spans="1:16">
      <c r="A617" s="1">
        <v>41064</v>
      </c>
      <c r="B617" t="str">
        <f>IFERROR(VLOOKUP($A617,'BTC-Web'!$A$2:$H$9999,2,0),"")</f>
        <v/>
      </c>
      <c r="D617" s="2"/>
      <c r="G617" s="2"/>
      <c r="P617">
        <f>ROW()</f>
        <v>617</v>
      </c>
    </row>
    <row r="618" spans="1:16">
      <c r="A618" s="1">
        <v>41065</v>
      </c>
      <c r="B618" t="str">
        <f>IFERROR(VLOOKUP($A618,'BTC-Web'!$A$2:$H$9999,2,0),"")</f>
        <v/>
      </c>
      <c r="D618" s="2"/>
      <c r="G618" s="2"/>
      <c r="P618">
        <f>ROW()</f>
        <v>618</v>
      </c>
    </row>
    <row r="619" spans="1:16">
      <c r="A619" s="1">
        <v>41066</v>
      </c>
      <c r="B619" t="str">
        <f>IFERROR(VLOOKUP($A619,'BTC-Web'!$A$2:$H$9999,2,0),"")</f>
        <v/>
      </c>
      <c r="D619" s="2"/>
      <c r="G619" s="2"/>
      <c r="P619">
        <f>ROW()</f>
        <v>619</v>
      </c>
    </row>
    <row r="620" spans="1:16">
      <c r="A620" s="1">
        <v>41067</v>
      </c>
      <c r="B620" t="str">
        <f>IFERROR(VLOOKUP($A620,'BTC-Web'!$A$2:$H$9999,2,0),"")</f>
        <v/>
      </c>
      <c r="D620" s="2"/>
      <c r="G620" s="2"/>
      <c r="P620">
        <f>ROW()</f>
        <v>620</v>
      </c>
    </row>
    <row r="621" spans="1:16">
      <c r="A621" s="1">
        <v>41068</v>
      </c>
      <c r="B621" t="str">
        <f>IFERROR(VLOOKUP($A621,'BTC-Web'!$A$2:$H$9999,2,0),"")</f>
        <v/>
      </c>
      <c r="D621" s="2"/>
      <c r="G621" s="2"/>
      <c r="P621">
        <f>ROW()</f>
        <v>621</v>
      </c>
    </row>
    <row r="622" spans="1:16">
      <c r="A622" s="1">
        <v>41071</v>
      </c>
      <c r="B622" t="str">
        <f>IFERROR(VLOOKUP($A622,'BTC-Web'!$A$2:$H$9999,2,0),"")</f>
        <v/>
      </c>
      <c r="D622" s="2"/>
      <c r="G622" s="2"/>
      <c r="P622">
        <f>ROW()</f>
        <v>622</v>
      </c>
    </row>
    <row r="623" spans="1:16">
      <c r="A623" s="1">
        <v>41072</v>
      </c>
      <c r="B623" t="str">
        <f>IFERROR(VLOOKUP($A623,'BTC-Web'!$A$2:$H$9999,2,0),"")</f>
        <v/>
      </c>
      <c r="D623" s="2"/>
      <c r="G623" s="2"/>
      <c r="P623">
        <f>ROW()</f>
        <v>623</v>
      </c>
    </row>
    <row r="624" spans="1:16">
      <c r="A624" s="1">
        <v>41073</v>
      </c>
      <c r="B624" t="str">
        <f>IFERROR(VLOOKUP($A624,'BTC-Web'!$A$2:$H$9999,2,0),"")</f>
        <v/>
      </c>
      <c r="D624" s="2"/>
      <c r="G624" s="2"/>
      <c r="P624">
        <f>ROW()</f>
        <v>624</v>
      </c>
    </row>
    <row r="625" spans="1:16">
      <c r="A625" s="1">
        <v>41074</v>
      </c>
      <c r="B625" t="str">
        <f>IFERROR(VLOOKUP($A625,'BTC-Web'!$A$2:$H$9999,2,0),"")</f>
        <v/>
      </c>
      <c r="D625" s="2"/>
      <c r="G625" s="2"/>
      <c r="P625">
        <f>ROW()</f>
        <v>625</v>
      </c>
    </row>
    <row r="626" spans="1:16">
      <c r="A626" s="1">
        <v>41075</v>
      </c>
      <c r="B626" t="str">
        <f>IFERROR(VLOOKUP($A626,'BTC-Web'!$A$2:$H$9999,2,0),"")</f>
        <v/>
      </c>
      <c r="D626" s="2"/>
      <c r="G626" s="2"/>
      <c r="P626">
        <f>ROW()</f>
        <v>626</v>
      </c>
    </row>
    <row r="627" spans="1:16">
      <c r="A627" s="1">
        <v>41078</v>
      </c>
      <c r="B627" t="str">
        <f>IFERROR(VLOOKUP($A627,'BTC-Web'!$A$2:$H$9999,2,0),"")</f>
        <v/>
      </c>
      <c r="D627" s="2"/>
      <c r="G627" s="2"/>
      <c r="P627">
        <f>ROW()</f>
        <v>627</v>
      </c>
    </row>
    <row r="628" spans="1:16">
      <c r="A628" s="1">
        <v>41079</v>
      </c>
      <c r="B628" t="str">
        <f>IFERROR(VLOOKUP($A628,'BTC-Web'!$A$2:$H$9999,2,0),"")</f>
        <v/>
      </c>
      <c r="D628" s="2"/>
      <c r="G628" s="2"/>
      <c r="P628">
        <f>ROW()</f>
        <v>628</v>
      </c>
    </row>
    <row r="629" spans="1:16">
      <c r="A629" s="1">
        <v>41080</v>
      </c>
      <c r="B629" t="str">
        <f>IFERROR(VLOOKUP($A629,'BTC-Web'!$A$2:$H$9999,2,0),"")</f>
        <v/>
      </c>
      <c r="D629" s="2"/>
      <c r="G629" s="2"/>
      <c r="P629">
        <f>ROW()</f>
        <v>629</v>
      </c>
    </row>
    <row r="630" spans="1:16">
      <c r="A630" s="1">
        <v>41081</v>
      </c>
      <c r="B630" t="str">
        <f>IFERROR(VLOOKUP($A630,'BTC-Web'!$A$2:$H$9999,2,0),"")</f>
        <v/>
      </c>
      <c r="D630" s="2"/>
      <c r="G630" s="2"/>
      <c r="P630">
        <f>ROW()</f>
        <v>630</v>
      </c>
    </row>
    <row r="631" spans="1:16">
      <c r="A631" s="1">
        <v>41082</v>
      </c>
      <c r="B631" t="str">
        <f>IFERROR(VLOOKUP($A631,'BTC-Web'!$A$2:$H$9999,2,0),"")</f>
        <v/>
      </c>
      <c r="D631" s="2"/>
      <c r="G631" s="2"/>
      <c r="P631">
        <f>ROW()</f>
        <v>631</v>
      </c>
    </row>
    <row r="632" spans="1:16">
      <c r="A632" s="1">
        <v>41085</v>
      </c>
      <c r="B632" t="str">
        <f>IFERROR(VLOOKUP($A632,'BTC-Web'!$A$2:$H$9999,2,0),"")</f>
        <v/>
      </c>
      <c r="D632" s="2"/>
      <c r="G632" s="2"/>
      <c r="P632">
        <f>ROW()</f>
        <v>632</v>
      </c>
    </row>
    <row r="633" spans="1:16">
      <c r="A633" s="1">
        <v>41086</v>
      </c>
      <c r="B633" t="str">
        <f>IFERROR(VLOOKUP($A633,'BTC-Web'!$A$2:$H$9999,2,0),"")</f>
        <v/>
      </c>
      <c r="D633" s="2"/>
      <c r="G633" s="2"/>
      <c r="P633">
        <f>ROW()</f>
        <v>633</v>
      </c>
    </row>
    <row r="634" spans="1:16">
      <c r="A634" s="1">
        <v>41087</v>
      </c>
      <c r="B634" t="str">
        <f>IFERROR(VLOOKUP($A634,'BTC-Web'!$A$2:$H$9999,2,0),"")</f>
        <v/>
      </c>
      <c r="D634" s="2"/>
      <c r="G634" s="2"/>
      <c r="P634">
        <f>ROW()</f>
        <v>634</v>
      </c>
    </row>
    <row r="635" spans="1:16">
      <c r="A635" s="1">
        <v>41088</v>
      </c>
      <c r="B635" t="str">
        <f>IFERROR(VLOOKUP($A635,'BTC-Web'!$A$2:$H$9999,2,0),"")</f>
        <v/>
      </c>
      <c r="D635" s="2"/>
      <c r="G635" s="2"/>
      <c r="P635">
        <f>ROW()</f>
        <v>635</v>
      </c>
    </row>
    <row r="636" spans="1:16">
      <c r="A636" s="1">
        <v>41089</v>
      </c>
      <c r="B636" t="str">
        <f>IFERROR(VLOOKUP($A636,'BTC-Web'!$A$2:$H$9999,2,0),"")</f>
        <v/>
      </c>
      <c r="D636" s="2"/>
      <c r="G636" s="2"/>
      <c r="P636">
        <f>ROW()</f>
        <v>636</v>
      </c>
    </row>
    <row r="637" spans="1:16">
      <c r="A637" s="1">
        <v>41092</v>
      </c>
      <c r="B637" t="str">
        <f>IFERROR(VLOOKUP($A637,'BTC-Web'!$A$2:$H$9999,2,0),"")</f>
        <v/>
      </c>
      <c r="D637" s="2"/>
      <c r="G637" s="2"/>
      <c r="P637">
        <f>ROW()</f>
        <v>637</v>
      </c>
    </row>
    <row r="638" spans="1:16">
      <c r="A638" s="1">
        <v>41093</v>
      </c>
      <c r="B638" t="str">
        <f>IFERROR(VLOOKUP($A638,'BTC-Web'!$A$2:$H$9999,2,0),"")</f>
        <v/>
      </c>
      <c r="D638" s="2"/>
      <c r="G638" s="2"/>
      <c r="P638">
        <f>ROW()</f>
        <v>638</v>
      </c>
    </row>
    <row r="639" spans="1:16">
      <c r="A639" s="1">
        <v>41095</v>
      </c>
      <c r="B639" t="str">
        <f>IFERROR(VLOOKUP($A639,'BTC-Web'!$A$2:$H$9999,2,0),"")</f>
        <v/>
      </c>
      <c r="D639" s="2"/>
      <c r="G639" s="2"/>
      <c r="P639">
        <f>ROW()</f>
        <v>639</v>
      </c>
    </row>
    <row r="640" spans="1:16">
      <c r="A640" s="1">
        <v>41096</v>
      </c>
      <c r="B640" t="str">
        <f>IFERROR(VLOOKUP($A640,'BTC-Web'!$A$2:$H$9999,2,0),"")</f>
        <v/>
      </c>
      <c r="D640" s="2"/>
      <c r="G640" s="2"/>
      <c r="P640">
        <f>ROW()</f>
        <v>640</v>
      </c>
    </row>
    <row r="641" spans="1:16">
      <c r="A641" s="1">
        <v>41099</v>
      </c>
      <c r="B641" t="str">
        <f>IFERROR(VLOOKUP($A641,'BTC-Web'!$A$2:$H$9999,2,0),"")</f>
        <v/>
      </c>
      <c r="D641" s="2"/>
      <c r="G641" s="2"/>
      <c r="P641">
        <f>ROW()</f>
        <v>641</v>
      </c>
    </row>
    <row r="642" spans="1:16">
      <c r="A642" s="1">
        <v>41100</v>
      </c>
      <c r="B642" t="str">
        <f>IFERROR(VLOOKUP($A642,'BTC-Web'!$A$2:$H$9999,2,0),"")</f>
        <v/>
      </c>
      <c r="D642" s="2"/>
      <c r="G642" s="2"/>
      <c r="P642">
        <f>ROW()</f>
        <v>642</v>
      </c>
    </row>
    <row r="643" spans="1:16">
      <c r="A643" s="1">
        <v>41101</v>
      </c>
      <c r="B643" t="str">
        <f>IFERROR(VLOOKUP($A643,'BTC-Web'!$A$2:$H$9999,2,0),"")</f>
        <v/>
      </c>
      <c r="D643" s="2"/>
      <c r="G643" s="2"/>
      <c r="P643">
        <f>ROW()</f>
        <v>643</v>
      </c>
    </row>
    <row r="644" spans="1:16">
      <c r="A644" s="1">
        <v>41102</v>
      </c>
      <c r="B644" t="str">
        <f>IFERROR(VLOOKUP($A644,'BTC-Web'!$A$2:$H$9999,2,0),"")</f>
        <v/>
      </c>
      <c r="D644" s="2"/>
      <c r="G644" s="2"/>
      <c r="P644">
        <f>ROW()</f>
        <v>644</v>
      </c>
    </row>
    <row r="645" spans="1:16">
      <c r="A645" s="1">
        <v>41103</v>
      </c>
      <c r="B645" t="str">
        <f>IFERROR(VLOOKUP($A645,'BTC-Web'!$A$2:$H$9999,2,0),"")</f>
        <v/>
      </c>
      <c r="D645" s="2"/>
      <c r="G645" s="2"/>
      <c r="P645">
        <f>ROW()</f>
        <v>645</v>
      </c>
    </row>
    <row r="646" spans="1:16">
      <c r="A646" s="1">
        <v>41106</v>
      </c>
      <c r="B646" t="str">
        <f>IFERROR(VLOOKUP($A646,'BTC-Web'!$A$2:$H$9999,2,0),"")</f>
        <v/>
      </c>
      <c r="D646" s="2"/>
      <c r="G646" s="2"/>
      <c r="P646">
        <f>ROW()</f>
        <v>646</v>
      </c>
    </row>
    <row r="647" spans="1:16">
      <c r="A647" s="1">
        <v>41107</v>
      </c>
      <c r="B647" t="str">
        <f>IFERROR(VLOOKUP($A647,'BTC-Web'!$A$2:$H$9999,2,0),"")</f>
        <v/>
      </c>
      <c r="D647" s="2"/>
      <c r="G647" s="2"/>
      <c r="P647">
        <f>ROW()</f>
        <v>647</v>
      </c>
    </row>
    <row r="648" spans="1:16">
      <c r="A648" s="1">
        <v>41108</v>
      </c>
      <c r="B648" t="str">
        <f>IFERROR(VLOOKUP($A648,'BTC-Web'!$A$2:$H$9999,2,0),"")</f>
        <v/>
      </c>
      <c r="D648" s="2"/>
      <c r="G648" s="2"/>
      <c r="P648">
        <f>ROW()</f>
        <v>648</v>
      </c>
    </row>
    <row r="649" spans="1:16">
      <c r="A649" s="1">
        <v>41109</v>
      </c>
      <c r="B649" t="str">
        <f>IFERROR(VLOOKUP($A649,'BTC-Web'!$A$2:$H$9999,2,0),"")</f>
        <v/>
      </c>
      <c r="D649" s="2"/>
      <c r="G649" s="2"/>
      <c r="P649">
        <f>ROW()</f>
        <v>649</v>
      </c>
    </row>
    <row r="650" spans="1:16">
      <c r="A650" s="1">
        <v>41110</v>
      </c>
      <c r="B650" t="str">
        <f>IFERROR(VLOOKUP($A650,'BTC-Web'!$A$2:$H$9999,2,0),"")</f>
        <v/>
      </c>
      <c r="D650" s="2"/>
      <c r="G650" s="2"/>
      <c r="P650">
        <f>ROW()</f>
        <v>650</v>
      </c>
    </row>
    <row r="651" spans="1:16">
      <c r="A651" s="1">
        <v>41113</v>
      </c>
      <c r="B651" t="str">
        <f>IFERROR(VLOOKUP($A651,'BTC-Web'!$A$2:$H$9999,2,0),"")</f>
        <v/>
      </c>
      <c r="D651" s="2"/>
      <c r="G651" s="2"/>
      <c r="P651">
        <f>ROW()</f>
        <v>651</v>
      </c>
    </row>
    <row r="652" spans="1:16">
      <c r="A652" s="1">
        <v>41114</v>
      </c>
      <c r="B652" t="str">
        <f>IFERROR(VLOOKUP($A652,'BTC-Web'!$A$2:$H$9999,2,0),"")</f>
        <v/>
      </c>
      <c r="D652" s="2"/>
      <c r="G652" s="2"/>
      <c r="P652">
        <f>ROW()</f>
        <v>652</v>
      </c>
    </row>
    <row r="653" spans="1:16">
      <c r="A653" s="1">
        <v>41115</v>
      </c>
      <c r="B653" t="str">
        <f>IFERROR(VLOOKUP($A653,'BTC-Web'!$A$2:$H$9999,2,0),"")</f>
        <v/>
      </c>
      <c r="D653" s="2"/>
      <c r="G653" s="2"/>
      <c r="P653">
        <f>ROW()</f>
        <v>653</v>
      </c>
    </row>
    <row r="654" spans="1:16">
      <c r="A654" s="1">
        <v>41116</v>
      </c>
      <c r="B654" t="str">
        <f>IFERROR(VLOOKUP($A654,'BTC-Web'!$A$2:$H$9999,2,0),"")</f>
        <v/>
      </c>
      <c r="D654" s="2"/>
      <c r="G654" s="2"/>
      <c r="P654">
        <f>ROW()</f>
        <v>654</v>
      </c>
    </row>
    <row r="655" spans="1:16">
      <c r="A655" s="1">
        <v>41117</v>
      </c>
      <c r="B655" t="str">
        <f>IFERROR(VLOOKUP($A655,'BTC-Web'!$A$2:$H$9999,2,0),"")</f>
        <v/>
      </c>
      <c r="D655" s="2"/>
      <c r="G655" s="2"/>
      <c r="P655">
        <f>ROW()</f>
        <v>655</v>
      </c>
    </row>
    <row r="656" spans="1:16">
      <c r="A656" s="1">
        <v>41120</v>
      </c>
      <c r="B656" t="str">
        <f>IFERROR(VLOOKUP($A656,'BTC-Web'!$A$2:$H$9999,2,0),"")</f>
        <v/>
      </c>
      <c r="D656" s="2"/>
      <c r="G656" s="2"/>
      <c r="P656">
        <f>ROW()</f>
        <v>656</v>
      </c>
    </row>
    <row r="657" spans="1:16">
      <c r="A657" s="1">
        <v>41121</v>
      </c>
      <c r="B657" t="str">
        <f>IFERROR(VLOOKUP($A657,'BTC-Web'!$A$2:$H$9999,2,0),"")</f>
        <v/>
      </c>
      <c r="D657" s="2"/>
      <c r="G657" s="2"/>
      <c r="P657">
        <f>ROW()</f>
        <v>657</v>
      </c>
    </row>
    <row r="658" spans="1:16">
      <c r="A658" s="1">
        <v>41122</v>
      </c>
      <c r="B658" t="str">
        <f>IFERROR(VLOOKUP($A658,'BTC-Web'!$A$2:$H$9999,2,0),"")</f>
        <v/>
      </c>
      <c r="D658" s="2"/>
      <c r="G658" s="2"/>
      <c r="P658">
        <f>ROW()</f>
        <v>658</v>
      </c>
    </row>
    <row r="659" spans="1:16">
      <c r="A659" s="1">
        <v>41123</v>
      </c>
      <c r="B659" t="str">
        <f>IFERROR(VLOOKUP($A659,'BTC-Web'!$A$2:$H$9999,2,0),"")</f>
        <v/>
      </c>
      <c r="D659" s="2"/>
      <c r="G659" s="2"/>
      <c r="P659">
        <f>ROW()</f>
        <v>659</v>
      </c>
    </row>
    <row r="660" spans="1:16">
      <c r="A660" s="1">
        <v>41124</v>
      </c>
      <c r="B660" t="str">
        <f>IFERROR(VLOOKUP($A660,'BTC-Web'!$A$2:$H$9999,2,0),"")</f>
        <v/>
      </c>
      <c r="D660" s="2"/>
      <c r="G660" s="2"/>
      <c r="P660">
        <f>ROW()</f>
        <v>660</v>
      </c>
    </row>
    <row r="661" spans="1:16">
      <c r="A661" s="1">
        <v>41127</v>
      </c>
      <c r="B661" t="str">
        <f>IFERROR(VLOOKUP($A661,'BTC-Web'!$A$2:$H$9999,2,0),"")</f>
        <v/>
      </c>
      <c r="D661" s="2"/>
      <c r="G661" s="2"/>
      <c r="P661">
        <f>ROW()</f>
        <v>661</v>
      </c>
    </row>
    <row r="662" spans="1:16">
      <c r="A662" s="1">
        <v>41128</v>
      </c>
      <c r="B662" t="str">
        <f>IFERROR(VLOOKUP($A662,'BTC-Web'!$A$2:$H$9999,2,0),"")</f>
        <v/>
      </c>
      <c r="D662" s="2"/>
      <c r="G662" s="2"/>
      <c r="P662">
        <f>ROW()</f>
        <v>662</v>
      </c>
    </row>
    <row r="663" spans="1:16">
      <c r="A663" s="1">
        <v>41129</v>
      </c>
      <c r="B663" t="str">
        <f>IFERROR(VLOOKUP($A663,'BTC-Web'!$A$2:$H$9999,2,0),"")</f>
        <v/>
      </c>
      <c r="D663" s="2"/>
      <c r="G663" s="2"/>
      <c r="P663">
        <f>ROW()</f>
        <v>663</v>
      </c>
    </row>
    <row r="664" spans="1:16">
      <c r="A664" s="1">
        <v>41130</v>
      </c>
      <c r="B664" t="str">
        <f>IFERROR(VLOOKUP($A664,'BTC-Web'!$A$2:$H$9999,2,0),"")</f>
        <v/>
      </c>
      <c r="D664" s="2"/>
      <c r="G664" s="2"/>
      <c r="P664">
        <f>ROW()</f>
        <v>664</v>
      </c>
    </row>
    <row r="665" spans="1:16">
      <c r="A665" s="1">
        <v>41131</v>
      </c>
      <c r="B665" t="str">
        <f>IFERROR(VLOOKUP($A665,'BTC-Web'!$A$2:$H$9999,2,0),"")</f>
        <v/>
      </c>
      <c r="D665" s="2"/>
      <c r="G665" s="2"/>
      <c r="P665">
        <f>ROW()</f>
        <v>665</v>
      </c>
    </row>
    <row r="666" spans="1:16">
      <c r="A666" s="1">
        <v>41134</v>
      </c>
      <c r="B666" t="str">
        <f>IFERROR(VLOOKUP($A666,'BTC-Web'!$A$2:$H$9999,2,0),"")</f>
        <v/>
      </c>
      <c r="D666" s="2"/>
      <c r="G666" s="2"/>
      <c r="P666">
        <f>ROW()</f>
        <v>666</v>
      </c>
    </row>
    <row r="667" spans="1:16">
      <c r="A667" s="1">
        <v>41135</v>
      </c>
      <c r="B667" t="str">
        <f>IFERROR(VLOOKUP($A667,'BTC-Web'!$A$2:$H$9999,2,0),"")</f>
        <v/>
      </c>
      <c r="D667" s="2"/>
      <c r="G667" s="2"/>
      <c r="P667">
        <f>ROW()</f>
        <v>667</v>
      </c>
    </row>
    <row r="668" spans="1:16">
      <c r="A668" s="1">
        <v>41136</v>
      </c>
      <c r="B668" t="str">
        <f>IFERROR(VLOOKUP($A668,'BTC-Web'!$A$2:$H$9999,2,0),"")</f>
        <v/>
      </c>
      <c r="D668" s="2"/>
      <c r="G668" s="2"/>
      <c r="P668">
        <f>ROW()</f>
        <v>668</v>
      </c>
    </row>
    <row r="669" spans="1:16">
      <c r="A669" s="1">
        <v>41137</v>
      </c>
      <c r="B669" t="str">
        <f>IFERROR(VLOOKUP($A669,'BTC-Web'!$A$2:$H$9999,2,0),"")</f>
        <v/>
      </c>
      <c r="D669" s="2"/>
      <c r="G669" s="2"/>
      <c r="P669">
        <f>ROW()</f>
        <v>669</v>
      </c>
    </row>
    <row r="670" spans="1:16">
      <c r="A670" s="1">
        <v>41138</v>
      </c>
      <c r="B670" t="str">
        <f>IFERROR(VLOOKUP($A670,'BTC-Web'!$A$2:$H$9999,2,0),"")</f>
        <v/>
      </c>
      <c r="D670" s="2"/>
      <c r="G670" s="2"/>
      <c r="P670">
        <f>ROW()</f>
        <v>670</v>
      </c>
    </row>
    <row r="671" spans="1:16">
      <c r="A671" s="1">
        <v>41141</v>
      </c>
      <c r="B671" t="str">
        <f>IFERROR(VLOOKUP($A671,'BTC-Web'!$A$2:$H$9999,2,0),"")</f>
        <v/>
      </c>
      <c r="D671" s="2"/>
      <c r="G671" s="2"/>
      <c r="P671">
        <f>ROW()</f>
        <v>671</v>
      </c>
    </row>
    <row r="672" spans="1:16">
      <c r="A672" s="1">
        <v>41142</v>
      </c>
      <c r="B672" t="str">
        <f>IFERROR(VLOOKUP($A672,'BTC-Web'!$A$2:$H$9999,2,0),"")</f>
        <v/>
      </c>
      <c r="D672" s="2"/>
      <c r="G672" s="2"/>
      <c r="P672">
        <f>ROW()</f>
        <v>672</v>
      </c>
    </row>
    <row r="673" spans="1:16">
      <c r="A673" s="1">
        <v>41143</v>
      </c>
      <c r="B673" t="str">
        <f>IFERROR(VLOOKUP($A673,'BTC-Web'!$A$2:$H$9999,2,0),"")</f>
        <v/>
      </c>
      <c r="D673" s="2"/>
      <c r="G673" s="2"/>
      <c r="P673">
        <f>ROW()</f>
        <v>673</v>
      </c>
    </row>
    <row r="674" spans="1:16">
      <c r="A674" s="1">
        <v>41144</v>
      </c>
      <c r="B674" t="str">
        <f>IFERROR(VLOOKUP($A674,'BTC-Web'!$A$2:$H$9999,2,0),"")</f>
        <v/>
      </c>
      <c r="D674" s="2"/>
      <c r="G674" s="2"/>
      <c r="P674">
        <f>ROW()</f>
        <v>674</v>
      </c>
    </row>
    <row r="675" spans="1:16">
      <c r="A675" s="1">
        <v>41145</v>
      </c>
      <c r="B675" t="str">
        <f>IFERROR(VLOOKUP($A675,'BTC-Web'!$A$2:$H$9999,2,0),"")</f>
        <v/>
      </c>
      <c r="D675" s="2"/>
      <c r="G675" s="2"/>
      <c r="P675">
        <f>ROW()</f>
        <v>675</v>
      </c>
    </row>
    <row r="676" spans="1:16">
      <c r="A676" s="1">
        <v>41148</v>
      </c>
      <c r="B676" t="str">
        <f>IFERROR(VLOOKUP($A676,'BTC-Web'!$A$2:$H$9999,2,0),"")</f>
        <v/>
      </c>
      <c r="D676" s="2"/>
      <c r="G676" s="2"/>
      <c r="P676">
        <f>ROW()</f>
        <v>676</v>
      </c>
    </row>
    <row r="677" spans="1:16">
      <c r="A677" s="1">
        <v>41149</v>
      </c>
      <c r="B677" t="str">
        <f>IFERROR(VLOOKUP($A677,'BTC-Web'!$A$2:$H$9999,2,0),"")</f>
        <v/>
      </c>
      <c r="D677" s="2"/>
      <c r="G677" s="2"/>
      <c r="P677">
        <f>ROW()</f>
        <v>677</v>
      </c>
    </row>
    <row r="678" spans="1:16">
      <c r="A678" s="1">
        <v>41150</v>
      </c>
      <c r="B678" t="str">
        <f>IFERROR(VLOOKUP($A678,'BTC-Web'!$A$2:$H$9999,2,0),"")</f>
        <v/>
      </c>
      <c r="D678" s="2"/>
      <c r="G678" s="2"/>
      <c r="P678">
        <f>ROW()</f>
        <v>678</v>
      </c>
    </row>
    <row r="679" spans="1:16">
      <c r="A679" s="1">
        <v>41151</v>
      </c>
      <c r="B679" t="str">
        <f>IFERROR(VLOOKUP($A679,'BTC-Web'!$A$2:$H$9999,2,0),"")</f>
        <v/>
      </c>
      <c r="D679" s="2"/>
      <c r="G679" s="2"/>
      <c r="P679">
        <f>ROW()</f>
        <v>679</v>
      </c>
    </row>
    <row r="680" spans="1:16">
      <c r="A680" s="1">
        <v>41152</v>
      </c>
      <c r="B680" t="str">
        <f>IFERROR(VLOOKUP($A680,'BTC-Web'!$A$2:$H$9999,2,0),"")</f>
        <v/>
      </c>
      <c r="D680" s="2"/>
      <c r="G680" s="2"/>
      <c r="P680">
        <f>ROW()</f>
        <v>680</v>
      </c>
    </row>
    <row r="681" spans="1:16">
      <c r="A681" s="1">
        <v>41156</v>
      </c>
      <c r="B681" t="str">
        <f>IFERROR(VLOOKUP($A681,'BTC-Web'!$A$2:$H$9999,2,0),"")</f>
        <v/>
      </c>
      <c r="D681" s="2"/>
      <c r="G681" s="2"/>
      <c r="P681">
        <f>ROW()</f>
        <v>681</v>
      </c>
    </row>
    <row r="682" spans="1:16">
      <c r="A682" s="1">
        <v>41157</v>
      </c>
      <c r="B682" t="str">
        <f>IFERROR(VLOOKUP($A682,'BTC-Web'!$A$2:$H$9999,2,0),"")</f>
        <v/>
      </c>
      <c r="D682" s="2"/>
      <c r="G682" s="2"/>
      <c r="P682">
        <f>ROW()</f>
        <v>682</v>
      </c>
    </row>
    <row r="683" spans="1:16">
      <c r="A683" s="1">
        <v>41158</v>
      </c>
      <c r="B683" t="str">
        <f>IFERROR(VLOOKUP($A683,'BTC-Web'!$A$2:$H$9999,2,0),"")</f>
        <v/>
      </c>
      <c r="D683" s="2"/>
      <c r="G683" s="2"/>
      <c r="P683">
        <f>ROW()</f>
        <v>683</v>
      </c>
    </row>
    <row r="684" spans="1:16">
      <c r="A684" s="1">
        <v>41159</v>
      </c>
      <c r="B684" t="str">
        <f>IFERROR(VLOOKUP($A684,'BTC-Web'!$A$2:$H$9999,2,0),"")</f>
        <v/>
      </c>
      <c r="D684" s="2"/>
      <c r="G684" s="2"/>
      <c r="P684">
        <f>ROW()</f>
        <v>684</v>
      </c>
    </row>
    <row r="685" spans="1:16">
      <c r="A685" s="1">
        <v>41162</v>
      </c>
      <c r="B685" t="str">
        <f>IFERROR(VLOOKUP($A685,'BTC-Web'!$A$2:$H$9999,2,0),"")</f>
        <v/>
      </c>
      <c r="D685" s="2"/>
      <c r="G685" s="2"/>
      <c r="P685">
        <f>ROW()</f>
        <v>685</v>
      </c>
    </row>
    <row r="686" spans="1:16">
      <c r="A686" s="1">
        <v>41163</v>
      </c>
      <c r="B686" t="str">
        <f>IFERROR(VLOOKUP($A686,'BTC-Web'!$A$2:$H$9999,2,0),"")</f>
        <v/>
      </c>
      <c r="D686" s="2"/>
      <c r="G686" s="2"/>
      <c r="P686">
        <f>ROW()</f>
        <v>686</v>
      </c>
    </row>
    <row r="687" spans="1:16">
      <c r="A687" s="1">
        <v>41164</v>
      </c>
      <c r="B687" t="str">
        <f>IFERROR(VLOOKUP($A687,'BTC-Web'!$A$2:$H$9999,2,0),"")</f>
        <v/>
      </c>
      <c r="D687" s="2"/>
      <c r="G687" s="2"/>
      <c r="P687">
        <f>ROW()</f>
        <v>687</v>
      </c>
    </row>
    <row r="688" spans="1:16">
      <c r="A688" s="1">
        <v>41165</v>
      </c>
      <c r="B688" t="str">
        <f>IFERROR(VLOOKUP($A688,'BTC-Web'!$A$2:$H$9999,2,0),"")</f>
        <v/>
      </c>
      <c r="D688" s="2"/>
      <c r="G688" s="2"/>
      <c r="P688">
        <f>ROW()</f>
        <v>688</v>
      </c>
    </row>
    <row r="689" spans="1:16">
      <c r="A689" s="1">
        <v>41166</v>
      </c>
      <c r="B689" t="str">
        <f>IFERROR(VLOOKUP($A689,'BTC-Web'!$A$2:$H$9999,2,0),"")</f>
        <v/>
      </c>
      <c r="D689" s="2"/>
      <c r="G689" s="2"/>
      <c r="P689">
        <f>ROW()</f>
        <v>689</v>
      </c>
    </row>
    <row r="690" spans="1:16">
      <c r="A690" s="1">
        <v>41169</v>
      </c>
      <c r="B690" t="str">
        <f>IFERROR(VLOOKUP($A690,'BTC-Web'!$A$2:$H$9999,2,0),"")</f>
        <v/>
      </c>
      <c r="D690" s="2"/>
      <c r="G690" s="2"/>
      <c r="P690">
        <f>ROW()</f>
        <v>690</v>
      </c>
    </row>
    <row r="691" spans="1:16">
      <c r="A691" s="1">
        <v>41170</v>
      </c>
      <c r="B691" t="str">
        <f>IFERROR(VLOOKUP($A691,'BTC-Web'!$A$2:$H$9999,2,0),"")</f>
        <v/>
      </c>
      <c r="D691" s="2"/>
      <c r="G691" s="2"/>
      <c r="P691">
        <f>ROW()</f>
        <v>691</v>
      </c>
    </row>
    <row r="692" spans="1:16">
      <c r="A692" s="1">
        <v>41171</v>
      </c>
      <c r="B692" t="str">
        <f>IFERROR(VLOOKUP($A692,'BTC-Web'!$A$2:$H$9999,2,0),"")</f>
        <v/>
      </c>
      <c r="D692" s="2"/>
      <c r="G692" s="2"/>
      <c r="P692">
        <f>ROW()</f>
        <v>692</v>
      </c>
    </row>
    <row r="693" spans="1:16">
      <c r="A693" s="1">
        <v>41172</v>
      </c>
      <c r="B693" t="str">
        <f>IFERROR(VLOOKUP($A693,'BTC-Web'!$A$2:$H$9999,2,0),"")</f>
        <v/>
      </c>
      <c r="D693" s="2"/>
      <c r="G693" s="2"/>
      <c r="P693">
        <f>ROW()</f>
        <v>693</v>
      </c>
    </row>
    <row r="694" spans="1:16">
      <c r="A694" s="1">
        <v>41173</v>
      </c>
      <c r="B694" t="str">
        <f>IFERROR(VLOOKUP($A694,'BTC-Web'!$A$2:$H$9999,2,0),"")</f>
        <v/>
      </c>
      <c r="D694" s="2"/>
      <c r="G694" s="2"/>
      <c r="P694">
        <f>ROW()</f>
        <v>694</v>
      </c>
    </row>
    <row r="695" spans="1:16">
      <c r="A695" s="1">
        <v>41176</v>
      </c>
      <c r="B695" t="str">
        <f>IFERROR(VLOOKUP($A695,'BTC-Web'!$A$2:$H$9999,2,0),"")</f>
        <v/>
      </c>
      <c r="D695" s="2"/>
      <c r="G695" s="2"/>
      <c r="P695">
        <f>ROW()</f>
        <v>695</v>
      </c>
    </row>
    <row r="696" spans="1:16">
      <c r="A696" s="1">
        <v>41177</v>
      </c>
      <c r="B696" t="str">
        <f>IFERROR(VLOOKUP($A696,'BTC-Web'!$A$2:$H$9999,2,0),"")</f>
        <v/>
      </c>
      <c r="D696" s="2"/>
      <c r="G696" s="2"/>
      <c r="P696">
        <f>ROW()</f>
        <v>696</v>
      </c>
    </row>
    <row r="697" spans="1:16">
      <c r="A697" s="1">
        <v>41178</v>
      </c>
      <c r="B697" t="str">
        <f>IFERROR(VLOOKUP($A697,'BTC-Web'!$A$2:$H$9999,2,0),"")</f>
        <v/>
      </c>
      <c r="D697" s="2"/>
      <c r="G697" s="2"/>
      <c r="P697">
        <f>ROW()</f>
        <v>697</v>
      </c>
    </row>
    <row r="698" spans="1:16">
      <c r="A698" s="1">
        <v>41179</v>
      </c>
      <c r="B698" t="str">
        <f>IFERROR(VLOOKUP($A698,'BTC-Web'!$A$2:$H$9999,2,0),"")</f>
        <v/>
      </c>
      <c r="D698" s="2"/>
      <c r="G698" s="2"/>
      <c r="P698">
        <f>ROW()</f>
        <v>698</v>
      </c>
    </row>
    <row r="699" spans="1:16">
      <c r="A699" s="1">
        <v>41180</v>
      </c>
      <c r="B699" t="str">
        <f>IFERROR(VLOOKUP($A699,'BTC-Web'!$A$2:$H$9999,2,0),"")</f>
        <v/>
      </c>
      <c r="D699" s="2"/>
      <c r="G699" s="2"/>
      <c r="P699">
        <f>ROW()</f>
        <v>699</v>
      </c>
    </row>
    <row r="700" spans="1:16">
      <c r="A700" s="1">
        <v>41183</v>
      </c>
      <c r="B700" t="str">
        <f>IFERROR(VLOOKUP($A700,'BTC-Web'!$A$2:$H$9999,2,0),"")</f>
        <v/>
      </c>
      <c r="D700" s="2"/>
      <c r="G700" s="2"/>
      <c r="P700">
        <f>ROW()</f>
        <v>700</v>
      </c>
    </row>
    <row r="701" spans="1:16">
      <c r="A701" s="1">
        <v>41184</v>
      </c>
      <c r="B701" t="str">
        <f>IFERROR(VLOOKUP($A701,'BTC-Web'!$A$2:$H$9999,2,0),"")</f>
        <v/>
      </c>
      <c r="D701" s="2"/>
      <c r="G701" s="2"/>
      <c r="P701">
        <f>ROW()</f>
        <v>701</v>
      </c>
    </row>
    <row r="702" spans="1:16">
      <c r="A702" s="1">
        <v>41185</v>
      </c>
      <c r="B702" t="str">
        <f>IFERROR(VLOOKUP($A702,'BTC-Web'!$A$2:$H$9999,2,0),"")</f>
        <v/>
      </c>
      <c r="D702" s="2"/>
      <c r="G702" s="2"/>
      <c r="P702">
        <f>ROW()</f>
        <v>702</v>
      </c>
    </row>
    <row r="703" spans="1:16">
      <c r="A703" s="1">
        <v>41186</v>
      </c>
      <c r="B703" t="str">
        <f>IFERROR(VLOOKUP($A703,'BTC-Web'!$A$2:$H$9999,2,0),"")</f>
        <v/>
      </c>
      <c r="D703" s="2"/>
      <c r="G703" s="2"/>
      <c r="P703">
        <f>ROW()</f>
        <v>703</v>
      </c>
    </row>
    <row r="704" spans="1:16">
      <c r="A704" s="1">
        <v>41187</v>
      </c>
      <c r="B704" t="str">
        <f>IFERROR(VLOOKUP($A704,'BTC-Web'!$A$2:$H$9999,2,0),"")</f>
        <v/>
      </c>
      <c r="D704" s="2"/>
      <c r="G704" s="2"/>
      <c r="P704">
        <f>ROW()</f>
        <v>704</v>
      </c>
    </row>
    <row r="705" spans="1:16">
      <c r="A705" s="1">
        <v>41190</v>
      </c>
      <c r="B705" t="str">
        <f>IFERROR(VLOOKUP($A705,'BTC-Web'!$A$2:$H$9999,2,0),"")</f>
        <v/>
      </c>
      <c r="D705" s="2"/>
      <c r="G705" s="2"/>
      <c r="P705">
        <f>ROW()</f>
        <v>705</v>
      </c>
    </row>
    <row r="706" spans="1:16">
      <c r="A706" s="1">
        <v>41191</v>
      </c>
      <c r="B706" t="str">
        <f>IFERROR(VLOOKUP($A706,'BTC-Web'!$A$2:$H$9999,2,0),"")</f>
        <v/>
      </c>
      <c r="D706" s="2"/>
      <c r="G706" s="2"/>
      <c r="P706">
        <f>ROW()</f>
        <v>706</v>
      </c>
    </row>
    <row r="707" spans="1:16">
      <c r="A707" s="1">
        <v>41192</v>
      </c>
      <c r="B707" t="str">
        <f>IFERROR(VLOOKUP($A707,'BTC-Web'!$A$2:$H$9999,2,0),"")</f>
        <v/>
      </c>
      <c r="D707" s="2"/>
      <c r="G707" s="2"/>
      <c r="P707">
        <f>ROW()</f>
        <v>707</v>
      </c>
    </row>
    <row r="708" spans="1:16">
      <c r="A708" s="1">
        <v>41193</v>
      </c>
      <c r="B708" t="str">
        <f>IFERROR(VLOOKUP($A708,'BTC-Web'!$A$2:$H$9999,2,0),"")</f>
        <v/>
      </c>
      <c r="D708" s="2"/>
      <c r="G708" s="2"/>
      <c r="P708">
        <f>ROW()</f>
        <v>708</v>
      </c>
    </row>
    <row r="709" spans="1:16">
      <c r="A709" s="1">
        <v>41194</v>
      </c>
      <c r="B709" t="str">
        <f>IFERROR(VLOOKUP($A709,'BTC-Web'!$A$2:$H$9999,2,0),"")</f>
        <v/>
      </c>
      <c r="D709" s="2"/>
      <c r="G709" s="2"/>
      <c r="P709">
        <f>ROW()</f>
        <v>709</v>
      </c>
    </row>
    <row r="710" spans="1:16">
      <c r="A710" s="1">
        <v>41197</v>
      </c>
      <c r="B710" t="str">
        <f>IFERROR(VLOOKUP($A710,'BTC-Web'!$A$2:$H$9999,2,0),"")</f>
        <v/>
      </c>
      <c r="D710" s="2"/>
      <c r="G710" s="2"/>
      <c r="P710">
        <f>ROW()</f>
        <v>710</v>
      </c>
    </row>
    <row r="711" spans="1:16">
      <c r="A711" s="1">
        <v>41198</v>
      </c>
      <c r="B711" t="str">
        <f>IFERROR(VLOOKUP($A711,'BTC-Web'!$A$2:$H$9999,2,0),"")</f>
        <v/>
      </c>
      <c r="D711" s="2"/>
      <c r="G711" s="2"/>
      <c r="P711">
        <f>ROW()</f>
        <v>711</v>
      </c>
    </row>
    <row r="712" spans="1:16">
      <c r="A712" s="1">
        <v>41199</v>
      </c>
      <c r="B712" t="str">
        <f>IFERROR(VLOOKUP($A712,'BTC-Web'!$A$2:$H$9999,2,0),"")</f>
        <v/>
      </c>
      <c r="D712" s="2"/>
      <c r="G712" s="2"/>
      <c r="P712">
        <f>ROW()</f>
        <v>712</v>
      </c>
    </row>
    <row r="713" spans="1:16">
      <c r="A713" s="1">
        <v>41200</v>
      </c>
      <c r="B713" t="str">
        <f>IFERROR(VLOOKUP($A713,'BTC-Web'!$A$2:$H$9999,2,0),"")</f>
        <v/>
      </c>
      <c r="D713" s="2"/>
      <c r="G713" s="2"/>
      <c r="P713">
        <f>ROW()</f>
        <v>713</v>
      </c>
    </row>
    <row r="714" spans="1:16">
      <c r="A714" s="1">
        <v>41201</v>
      </c>
      <c r="B714" t="str">
        <f>IFERROR(VLOOKUP($A714,'BTC-Web'!$A$2:$H$9999,2,0),"")</f>
        <v/>
      </c>
      <c r="D714" s="2"/>
      <c r="G714" s="2"/>
      <c r="P714">
        <f>ROW()</f>
        <v>714</v>
      </c>
    </row>
    <row r="715" spans="1:16">
      <c r="A715" s="1">
        <v>41204</v>
      </c>
      <c r="B715" t="str">
        <f>IFERROR(VLOOKUP($A715,'BTC-Web'!$A$2:$H$9999,2,0),"")</f>
        <v/>
      </c>
      <c r="D715" s="2"/>
      <c r="G715" s="2"/>
      <c r="P715">
        <f>ROW()</f>
        <v>715</v>
      </c>
    </row>
    <row r="716" spans="1:16">
      <c r="A716" s="1">
        <v>41205</v>
      </c>
      <c r="B716" t="str">
        <f>IFERROR(VLOOKUP($A716,'BTC-Web'!$A$2:$H$9999,2,0),"")</f>
        <v/>
      </c>
      <c r="D716" s="2"/>
      <c r="G716" s="2"/>
      <c r="P716">
        <f>ROW()</f>
        <v>716</v>
      </c>
    </row>
    <row r="717" spans="1:16">
      <c r="A717" s="1">
        <v>41206</v>
      </c>
      <c r="B717" t="str">
        <f>IFERROR(VLOOKUP($A717,'BTC-Web'!$A$2:$H$9999,2,0),"")</f>
        <v/>
      </c>
      <c r="D717" s="2"/>
      <c r="G717" s="2"/>
      <c r="P717">
        <f>ROW()</f>
        <v>717</v>
      </c>
    </row>
    <row r="718" spans="1:16">
      <c r="A718" s="1">
        <v>41207</v>
      </c>
      <c r="B718" t="str">
        <f>IFERROR(VLOOKUP($A718,'BTC-Web'!$A$2:$H$9999,2,0),"")</f>
        <v/>
      </c>
      <c r="D718" s="2"/>
      <c r="G718" s="2"/>
      <c r="P718">
        <f>ROW()</f>
        <v>718</v>
      </c>
    </row>
    <row r="719" spans="1:16">
      <c r="A719" s="10">
        <v>41208</v>
      </c>
      <c r="B719" t="str">
        <f>IFERROR(VLOOKUP($A719,'BTC-Web'!$A$2:$H$9999,2,0),"")</f>
        <v/>
      </c>
      <c r="D719" s="2"/>
      <c r="G719" s="2"/>
      <c r="P719">
        <f>ROW()</f>
        <v>719</v>
      </c>
    </row>
    <row r="720" spans="1:16">
      <c r="A720" s="10">
        <v>41213</v>
      </c>
      <c r="B720" t="str">
        <f>IFERROR(VLOOKUP($A720,'BTC-Web'!$A$2:$H$9999,2,0),"")</f>
        <v/>
      </c>
      <c r="D720" s="2"/>
      <c r="G720" s="2"/>
      <c r="P720">
        <f>ROW()</f>
        <v>720</v>
      </c>
    </row>
    <row r="721" spans="1:16">
      <c r="A721" s="1">
        <v>41214</v>
      </c>
      <c r="B721" t="str">
        <f>IFERROR(VLOOKUP($A721,'BTC-Web'!$A$2:$H$9999,2,0),"")</f>
        <v/>
      </c>
      <c r="D721" s="2"/>
      <c r="G721" s="2"/>
      <c r="P721">
        <f>ROW()</f>
        <v>721</v>
      </c>
    </row>
    <row r="722" spans="1:16">
      <c r="A722" s="1">
        <v>41215</v>
      </c>
      <c r="B722" t="str">
        <f>IFERROR(VLOOKUP($A722,'BTC-Web'!$A$2:$H$9999,2,0),"")</f>
        <v/>
      </c>
      <c r="D722" s="2"/>
      <c r="G722" s="2"/>
      <c r="P722">
        <f>ROW()</f>
        <v>722</v>
      </c>
    </row>
    <row r="723" spans="1:16">
      <c r="A723" s="1">
        <v>41218</v>
      </c>
      <c r="B723" t="str">
        <f>IFERROR(VLOOKUP($A723,'BTC-Web'!$A$2:$H$9999,2,0),"")</f>
        <v/>
      </c>
      <c r="D723" s="2"/>
      <c r="G723" s="2"/>
      <c r="P723">
        <f>ROW()</f>
        <v>723</v>
      </c>
    </row>
    <row r="724" spans="1:16">
      <c r="A724" s="1">
        <v>41219</v>
      </c>
      <c r="B724" t="str">
        <f>IFERROR(VLOOKUP($A724,'BTC-Web'!$A$2:$H$9999,2,0),"")</f>
        <v/>
      </c>
      <c r="D724" s="2"/>
      <c r="G724" s="2"/>
      <c r="P724">
        <f>ROW()</f>
        <v>724</v>
      </c>
    </row>
    <row r="725" spans="1:16">
      <c r="A725" s="1">
        <v>41220</v>
      </c>
      <c r="B725" t="str">
        <f>IFERROR(VLOOKUP($A725,'BTC-Web'!$A$2:$H$9999,2,0),"")</f>
        <v/>
      </c>
      <c r="D725" s="2"/>
      <c r="G725" s="2"/>
      <c r="P725">
        <f>ROW()</f>
        <v>725</v>
      </c>
    </row>
    <row r="726" spans="1:16">
      <c r="A726" s="1">
        <v>41221</v>
      </c>
      <c r="B726" t="str">
        <f>IFERROR(VLOOKUP($A726,'BTC-Web'!$A$2:$H$9999,2,0),"")</f>
        <v/>
      </c>
      <c r="D726" s="2"/>
      <c r="G726" s="2"/>
      <c r="P726">
        <f>ROW()</f>
        <v>726</v>
      </c>
    </row>
    <row r="727" spans="1:16">
      <c r="A727" s="1">
        <v>41222</v>
      </c>
      <c r="B727" t="str">
        <f>IFERROR(VLOOKUP($A727,'BTC-Web'!$A$2:$H$9999,2,0),"")</f>
        <v/>
      </c>
      <c r="D727" s="2"/>
      <c r="G727" s="2"/>
      <c r="P727">
        <f>ROW()</f>
        <v>727</v>
      </c>
    </row>
    <row r="728" spans="1:16">
      <c r="A728" s="1">
        <v>41225</v>
      </c>
      <c r="B728" t="str">
        <f>IFERROR(VLOOKUP($A728,'BTC-Web'!$A$2:$H$9999,2,0),"")</f>
        <v/>
      </c>
      <c r="D728" s="2"/>
      <c r="G728" s="2"/>
      <c r="P728">
        <f>ROW()</f>
        <v>728</v>
      </c>
    </row>
    <row r="729" spans="1:16">
      <c r="A729" s="1">
        <v>41226</v>
      </c>
      <c r="B729" t="str">
        <f>IFERROR(VLOOKUP($A729,'BTC-Web'!$A$2:$H$9999,2,0),"")</f>
        <v/>
      </c>
      <c r="D729" s="2"/>
      <c r="G729" s="2"/>
      <c r="P729">
        <f>ROW()</f>
        <v>729</v>
      </c>
    </row>
    <row r="730" spans="1:16">
      <c r="A730" s="1">
        <v>41227</v>
      </c>
      <c r="B730" t="str">
        <f>IFERROR(VLOOKUP($A730,'BTC-Web'!$A$2:$H$9999,2,0),"")</f>
        <v/>
      </c>
      <c r="D730" s="2"/>
      <c r="G730" s="2"/>
      <c r="P730">
        <f>ROW()</f>
        <v>730</v>
      </c>
    </row>
    <row r="731" spans="1:16">
      <c r="A731" s="1">
        <v>41228</v>
      </c>
      <c r="B731" t="str">
        <f>IFERROR(VLOOKUP($A731,'BTC-Web'!$A$2:$H$9999,2,0),"")</f>
        <v/>
      </c>
      <c r="D731" s="2"/>
      <c r="G731" s="2"/>
      <c r="P731">
        <f>ROW()</f>
        <v>731</v>
      </c>
    </row>
    <row r="732" spans="1:16">
      <c r="A732" s="1">
        <v>41229</v>
      </c>
      <c r="B732" t="str">
        <f>IFERROR(VLOOKUP($A732,'BTC-Web'!$A$2:$H$9999,2,0),"")</f>
        <v/>
      </c>
      <c r="D732" s="2"/>
      <c r="G732" s="2"/>
      <c r="P732">
        <f>ROW()</f>
        <v>732</v>
      </c>
    </row>
    <row r="733" spans="1:16">
      <c r="A733" s="1">
        <v>41232</v>
      </c>
      <c r="B733" t="str">
        <f>IFERROR(VLOOKUP($A733,'BTC-Web'!$A$2:$H$9999,2,0),"")</f>
        <v/>
      </c>
      <c r="D733" s="2"/>
      <c r="G733" s="2"/>
      <c r="P733">
        <f>ROW()</f>
        <v>733</v>
      </c>
    </row>
    <row r="734" spans="1:16">
      <c r="A734" s="1">
        <v>41233</v>
      </c>
      <c r="B734" t="str">
        <f>IFERROR(VLOOKUP($A734,'BTC-Web'!$A$2:$H$9999,2,0),"")</f>
        <v/>
      </c>
      <c r="D734" s="2"/>
      <c r="G734" s="2"/>
      <c r="P734">
        <f>ROW()</f>
        <v>734</v>
      </c>
    </row>
    <row r="735" spans="1:16">
      <c r="A735" s="1">
        <v>41234</v>
      </c>
      <c r="B735" t="str">
        <f>IFERROR(VLOOKUP($A735,'BTC-Web'!$A$2:$H$9999,2,0),"")</f>
        <v/>
      </c>
      <c r="D735" s="2"/>
      <c r="G735" s="2"/>
      <c r="P735">
        <f>ROW()</f>
        <v>735</v>
      </c>
    </row>
    <row r="736" spans="1:16">
      <c r="A736" s="1">
        <v>41236</v>
      </c>
      <c r="B736" t="str">
        <f>IFERROR(VLOOKUP($A736,'BTC-Web'!$A$2:$H$9999,2,0),"")</f>
        <v/>
      </c>
      <c r="D736" s="2"/>
      <c r="G736" s="2"/>
      <c r="P736">
        <f>ROW()</f>
        <v>736</v>
      </c>
    </row>
    <row r="737" spans="1:16">
      <c r="A737" s="1">
        <v>41239</v>
      </c>
      <c r="B737" t="str">
        <f>IFERROR(VLOOKUP($A737,'BTC-Web'!$A$2:$H$9999,2,0),"")</f>
        <v/>
      </c>
      <c r="D737" s="2"/>
      <c r="G737" s="2"/>
      <c r="P737">
        <f>ROW()</f>
        <v>737</v>
      </c>
    </row>
    <row r="738" spans="1:16">
      <c r="A738" s="1">
        <v>41240</v>
      </c>
      <c r="B738" t="str">
        <f>IFERROR(VLOOKUP($A738,'BTC-Web'!$A$2:$H$9999,2,0),"")</f>
        <v/>
      </c>
      <c r="D738" s="2"/>
      <c r="G738" s="2"/>
      <c r="P738">
        <f>ROW()</f>
        <v>738</v>
      </c>
    </row>
    <row r="739" spans="1:16">
      <c r="A739" s="1">
        <v>41241</v>
      </c>
      <c r="B739" t="str">
        <f>IFERROR(VLOOKUP($A739,'BTC-Web'!$A$2:$H$9999,2,0),"")</f>
        <v/>
      </c>
      <c r="D739" s="2"/>
      <c r="G739" s="2"/>
      <c r="P739">
        <f>ROW()</f>
        <v>739</v>
      </c>
    </row>
    <row r="740" spans="1:16">
      <c r="A740" s="1">
        <v>41242</v>
      </c>
      <c r="B740" t="str">
        <f>IFERROR(VLOOKUP($A740,'BTC-Web'!$A$2:$H$9999,2,0),"")</f>
        <v/>
      </c>
      <c r="D740" s="2"/>
      <c r="G740" s="2"/>
      <c r="P740">
        <f>ROW()</f>
        <v>740</v>
      </c>
    </row>
    <row r="741" spans="1:16">
      <c r="A741" s="1">
        <v>41243</v>
      </c>
      <c r="B741" t="str">
        <f>IFERROR(VLOOKUP($A741,'BTC-Web'!$A$2:$H$9999,2,0),"")</f>
        <v/>
      </c>
      <c r="D741" s="2"/>
      <c r="G741" s="2"/>
      <c r="P741">
        <f>ROW()</f>
        <v>741</v>
      </c>
    </row>
    <row r="742" spans="1:16">
      <c r="A742" s="1">
        <v>41246</v>
      </c>
      <c r="B742" t="str">
        <f>IFERROR(VLOOKUP($A742,'BTC-Web'!$A$2:$H$9999,2,0),"")</f>
        <v/>
      </c>
      <c r="D742" s="2"/>
      <c r="G742" s="2"/>
      <c r="P742">
        <f>ROW()</f>
        <v>742</v>
      </c>
    </row>
    <row r="743" spans="1:16">
      <c r="A743" s="1">
        <v>41247</v>
      </c>
      <c r="B743" t="str">
        <f>IFERROR(VLOOKUP($A743,'BTC-Web'!$A$2:$H$9999,2,0),"")</f>
        <v/>
      </c>
      <c r="D743" s="2"/>
      <c r="G743" s="2"/>
      <c r="P743">
        <f>ROW()</f>
        <v>743</v>
      </c>
    </row>
    <row r="744" spans="1:16">
      <c r="A744" s="1">
        <v>41248</v>
      </c>
      <c r="B744" t="str">
        <f>IFERROR(VLOOKUP($A744,'BTC-Web'!$A$2:$H$9999,2,0),"")</f>
        <v/>
      </c>
      <c r="D744" s="2"/>
      <c r="G744" s="2"/>
      <c r="P744">
        <f>ROW()</f>
        <v>744</v>
      </c>
    </row>
    <row r="745" spans="1:16">
      <c r="A745" s="1">
        <v>41249</v>
      </c>
      <c r="B745" t="str">
        <f>IFERROR(VLOOKUP($A745,'BTC-Web'!$A$2:$H$9999,2,0),"")</f>
        <v/>
      </c>
      <c r="D745" s="2"/>
      <c r="G745" s="2"/>
      <c r="P745">
        <f>ROW()</f>
        <v>745</v>
      </c>
    </row>
    <row r="746" spans="1:16">
      <c r="A746" s="1">
        <v>41250</v>
      </c>
      <c r="B746" t="str">
        <f>IFERROR(VLOOKUP($A746,'BTC-Web'!$A$2:$H$9999,2,0),"")</f>
        <v/>
      </c>
      <c r="D746" s="2"/>
      <c r="G746" s="2"/>
      <c r="P746">
        <f>ROW()</f>
        <v>746</v>
      </c>
    </row>
    <row r="747" spans="1:16">
      <c r="A747" s="1">
        <v>41253</v>
      </c>
      <c r="B747" t="str">
        <f>IFERROR(VLOOKUP($A747,'BTC-Web'!$A$2:$H$9999,2,0),"")</f>
        <v/>
      </c>
      <c r="D747" s="2"/>
      <c r="G747" s="2"/>
      <c r="P747">
        <f>ROW()</f>
        <v>747</v>
      </c>
    </row>
    <row r="748" spans="1:16">
      <c r="A748" s="1">
        <v>41254</v>
      </c>
      <c r="B748" t="str">
        <f>IFERROR(VLOOKUP($A748,'BTC-Web'!$A$2:$H$9999,2,0),"")</f>
        <v/>
      </c>
      <c r="D748" s="2"/>
      <c r="G748" s="2"/>
      <c r="P748">
        <f>ROW()</f>
        <v>748</v>
      </c>
    </row>
    <row r="749" spans="1:16">
      <c r="A749" s="1">
        <v>41255</v>
      </c>
      <c r="B749" t="str">
        <f>IFERROR(VLOOKUP($A749,'BTC-Web'!$A$2:$H$9999,2,0),"")</f>
        <v/>
      </c>
      <c r="D749" s="2"/>
      <c r="G749" s="2"/>
      <c r="P749">
        <f>ROW()</f>
        <v>749</v>
      </c>
    </row>
    <row r="750" spans="1:16">
      <c r="A750" s="1">
        <v>41256</v>
      </c>
      <c r="B750" t="str">
        <f>IFERROR(VLOOKUP($A750,'BTC-Web'!$A$2:$H$9999,2,0),"")</f>
        <v/>
      </c>
      <c r="D750" s="2"/>
      <c r="G750" s="2"/>
      <c r="P750">
        <f>ROW()</f>
        <v>750</v>
      </c>
    </row>
    <row r="751" spans="1:16">
      <c r="A751" s="1">
        <v>41257</v>
      </c>
      <c r="B751" t="str">
        <f>IFERROR(VLOOKUP($A751,'BTC-Web'!$A$2:$H$9999,2,0),"")</f>
        <v/>
      </c>
      <c r="D751" s="2"/>
      <c r="G751" s="2"/>
      <c r="P751">
        <f>ROW()</f>
        <v>751</v>
      </c>
    </row>
    <row r="752" spans="1:16">
      <c r="A752" s="1">
        <v>41260</v>
      </c>
      <c r="B752" t="str">
        <f>IFERROR(VLOOKUP($A752,'BTC-Web'!$A$2:$H$9999,2,0),"")</f>
        <v/>
      </c>
      <c r="D752" s="2"/>
      <c r="G752" s="2"/>
      <c r="P752">
        <f>ROW()</f>
        <v>752</v>
      </c>
    </row>
    <row r="753" spans="1:16">
      <c r="A753" s="1">
        <v>41261</v>
      </c>
      <c r="B753" t="str">
        <f>IFERROR(VLOOKUP($A753,'BTC-Web'!$A$2:$H$9999,2,0),"")</f>
        <v/>
      </c>
      <c r="D753" s="2"/>
      <c r="G753" s="2"/>
      <c r="P753">
        <f>ROW()</f>
        <v>753</v>
      </c>
    </row>
    <row r="754" spans="1:16">
      <c r="A754" s="1">
        <v>41262</v>
      </c>
      <c r="B754" t="str">
        <f>IFERROR(VLOOKUP($A754,'BTC-Web'!$A$2:$H$9999,2,0),"")</f>
        <v/>
      </c>
      <c r="D754" s="2"/>
      <c r="G754" s="2"/>
      <c r="P754">
        <f>ROW()</f>
        <v>754</v>
      </c>
    </row>
    <row r="755" spans="1:16">
      <c r="A755" s="1">
        <v>41263</v>
      </c>
      <c r="B755" t="str">
        <f>IFERROR(VLOOKUP($A755,'BTC-Web'!$A$2:$H$9999,2,0),"")</f>
        <v/>
      </c>
      <c r="D755" s="2"/>
      <c r="G755" s="2"/>
      <c r="P755">
        <f>ROW()</f>
        <v>755</v>
      </c>
    </row>
    <row r="756" spans="1:16">
      <c r="A756" s="1">
        <v>41264</v>
      </c>
      <c r="B756" t="str">
        <f>IFERROR(VLOOKUP($A756,'BTC-Web'!$A$2:$H$9999,2,0),"")</f>
        <v/>
      </c>
      <c r="D756" s="2"/>
      <c r="G756" s="2"/>
      <c r="P756">
        <f>ROW()</f>
        <v>756</v>
      </c>
    </row>
    <row r="757" spans="1:16">
      <c r="A757" s="1">
        <v>41267</v>
      </c>
      <c r="B757" t="str">
        <f>IFERROR(VLOOKUP($A757,'BTC-Web'!$A$2:$H$9999,2,0),"")</f>
        <v/>
      </c>
      <c r="D757" s="2"/>
      <c r="G757" s="2"/>
      <c r="P757">
        <f>ROW()</f>
        <v>757</v>
      </c>
    </row>
    <row r="758" spans="1:16">
      <c r="A758" s="1">
        <v>41269</v>
      </c>
      <c r="B758" t="str">
        <f>IFERROR(VLOOKUP($A758,'BTC-Web'!$A$2:$H$9999,2,0),"")</f>
        <v/>
      </c>
      <c r="D758" s="2"/>
      <c r="G758" s="2"/>
      <c r="P758">
        <f>ROW()</f>
        <v>758</v>
      </c>
    </row>
    <row r="759" spans="1:16">
      <c r="A759" s="1">
        <v>41270</v>
      </c>
      <c r="B759" t="str">
        <f>IFERROR(VLOOKUP($A759,'BTC-Web'!$A$2:$H$9999,2,0),"")</f>
        <v/>
      </c>
      <c r="D759" s="2"/>
      <c r="G759" s="2"/>
      <c r="P759">
        <f>ROW()</f>
        <v>759</v>
      </c>
    </row>
    <row r="760" spans="1:16">
      <c r="A760" s="1">
        <v>41271</v>
      </c>
      <c r="B760" t="str">
        <f>IFERROR(VLOOKUP($A760,'BTC-Web'!$A$2:$H$9999,2,0),"")</f>
        <v/>
      </c>
      <c r="D760" s="2"/>
      <c r="G760" s="2"/>
      <c r="P760">
        <f>ROW()</f>
        <v>760</v>
      </c>
    </row>
    <row r="761" spans="1:16">
      <c r="A761" s="1">
        <v>41274</v>
      </c>
      <c r="B761" t="str">
        <f>IFERROR(VLOOKUP($A761,'BTC-Web'!$A$2:$H$9999,2,0),"")</f>
        <v/>
      </c>
      <c r="D761" s="2"/>
      <c r="G761" s="2"/>
      <c r="P761">
        <f>ROW()</f>
        <v>761</v>
      </c>
    </row>
    <row r="762" spans="1:16">
      <c r="A762" s="1">
        <v>41276</v>
      </c>
      <c r="B762" t="str">
        <f>IFERROR(VLOOKUP($A762,'BTC-Web'!$A$2:$H$9999,2,0),"")</f>
        <v/>
      </c>
      <c r="D762" s="2"/>
      <c r="G762" s="2"/>
      <c r="P762">
        <f>ROW()</f>
        <v>762</v>
      </c>
    </row>
    <row r="763" spans="1:16">
      <c r="A763" s="1">
        <v>41277</v>
      </c>
      <c r="B763" t="str">
        <f>IFERROR(VLOOKUP($A763,'BTC-Web'!$A$2:$H$9999,2,0),"")</f>
        <v/>
      </c>
      <c r="D763" s="2"/>
      <c r="G763" s="2"/>
      <c r="P763">
        <f>ROW()</f>
        <v>763</v>
      </c>
    </row>
    <row r="764" spans="1:16">
      <c r="A764" s="1">
        <v>41278</v>
      </c>
      <c r="B764" t="str">
        <f>IFERROR(VLOOKUP($A764,'BTC-Web'!$A$2:$H$9999,2,0),"")</f>
        <v/>
      </c>
      <c r="D764" s="2"/>
      <c r="G764" s="2"/>
      <c r="P764">
        <f>ROW()</f>
        <v>764</v>
      </c>
    </row>
    <row r="765" spans="1:16">
      <c r="A765" s="1">
        <v>41281</v>
      </c>
      <c r="B765" t="str">
        <f>IFERROR(VLOOKUP($A765,'BTC-Web'!$A$2:$H$9999,2,0),"")</f>
        <v/>
      </c>
      <c r="D765" s="2"/>
      <c r="G765" s="2"/>
      <c r="P765">
        <f>ROW()</f>
        <v>765</v>
      </c>
    </row>
    <row r="766" spans="1:16">
      <c r="A766" s="1">
        <v>41282</v>
      </c>
      <c r="B766" t="str">
        <f>IFERROR(VLOOKUP($A766,'BTC-Web'!$A$2:$H$9999,2,0),"")</f>
        <v/>
      </c>
      <c r="D766" s="2"/>
      <c r="G766" s="2"/>
      <c r="P766">
        <f>ROW()</f>
        <v>766</v>
      </c>
    </row>
    <row r="767" spans="1:16">
      <c r="A767" s="1">
        <v>41283</v>
      </c>
      <c r="B767" t="str">
        <f>IFERROR(VLOOKUP($A767,'BTC-Web'!$A$2:$H$9999,2,0),"")</f>
        <v/>
      </c>
      <c r="D767" s="2"/>
      <c r="G767" s="2"/>
      <c r="P767">
        <f>ROW()</f>
        <v>767</v>
      </c>
    </row>
    <row r="768" spans="1:16">
      <c r="A768" s="1">
        <v>41284</v>
      </c>
      <c r="B768" t="str">
        <f>IFERROR(VLOOKUP($A768,'BTC-Web'!$A$2:$H$9999,2,0),"")</f>
        <v/>
      </c>
      <c r="D768" s="2"/>
      <c r="G768" s="2"/>
      <c r="P768">
        <f>ROW()</f>
        <v>768</v>
      </c>
    </row>
    <row r="769" spans="1:16">
      <c r="A769" s="1">
        <v>41285</v>
      </c>
      <c r="B769" t="str">
        <f>IFERROR(VLOOKUP($A769,'BTC-Web'!$A$2:$H$9999,2,0),"")</f>
        <v/>
      </c>
      <c r="D769" s="2"/>
      <c r="G769" s="2"/>
      <c r="P769">
        <f>ROW()</f>
        <v>769</v>
      </c>
    </row>
    <row r="770" spans="1:16">
      <c r="A770" s="1">
        <v>41288</v>
      </c>
      <c r="B770" t="str">
        <f>IFERROR(VLOOKUP($A770,'BTC-Web'!$A$2:$H$9999,2,0),"")</f>
        <v/>
      </c>
      <c r="D770" s="2"/>
      <c r="G770" s="2"/>
      <c r="P770">
        <f>ROW()</f>
        <v>770</v>
      </c>
    </row>
    <row r="771" spans="1:16">
      <c r="A771" s="1">
        <v>41289</v>
      </c>
      <c r="B771" t="str">
        <f>IFERROR(VLOOKUP($A771,'BTC-Web'!$A$2:$H$9999,2,0),"")</f>
        <v/>
      </c>
      <c r="D771" s="2"/>
      <c r="G771" s="2"/>
      <c r="P771">
        <f>ROW()</f>
        <v>771</v>
      </c>
    </row>
    <row r="772" spans="1:16">
      <c r="A772" s="1">
        <v>41290</v>
      </c>
      <c r="B772" t="str">
        <f>IFERROR(VLOOKUP($A772,'BTC-Web'!$A$2:$H$9999,2,0),"")</f>
        <v/>
      </c>
      <c r="D772" s="2"/>
      <c r="G772" s="2"/>
      <c r="P772">
        <f>ROW()</f>
        <v>772</v>
      </c>
    </row>
    <row r="773" spans="1:16">
      <c r="A773" s="1">
        <v>41291</v>
      </c>
      <c r="B773" t="str">
        <f>IFERROR(VLOOKUP($A773,'BTC-Web'!$A$2:$H$9999,2,0),"")</f>
        <v/>
      </c>
      <c r="D773" s="2"/>
      <c r="G773" s="2"/>
      <c r="P773">
        <f>ROW()</f>
        <v>773</v>
      </c>
    </row>
    <row r="774" spans="1:16">
      <c r="A774" s="1">
        <v>41292</v>
      </c>
      <c r="B774" t="str">
        <f>IFERROR(VLOOKUP($A774,'BTC-Web'!$A$2:$H$9999,2,0),"")</f>
        <v/>
      </c>
      <c r="D774" s="2"/>
      <c r="G774" s="2"/>
      <c r="P774">
        <f>ROW()</f>
        <v>774</v>
      </c>
    </row>
    <row r="775" spans="1:16">
      <c r="A775" s="1">
        <v>41296</v>
      </c>
      <c r="B775" t="str">
        <f>IFERROR(VLOOKUP($A775,'BTC-Web'!$A$2:$H$9999,2,0),"")</f>
        <v/>
      </c>
      <c r="D775" s="2"/>
      <c r="G775" s="2"/>
      <c r="P775">
        <f>ROW()</f>
        <v>775</v>
      </c>
    </row>
    <row r="776" spans="1:16">
      <c r="A776" s="1">
        <v>41297</v>
      </c>
      <c r="B776" t="str">
        <f>IFERROR(VLOOKUP($A776,'BTC-Web'!$A$2:$H$9999,2,0),"")</f>
        <v/>
      </c>
      <c r="D776" s="2"/>
      <c r="G776" s="2"/>
      <c r="P776">
        <f>ROW()</f>
        <v>776</v>
      </c>
    </row>
    <row r="777" spans="1:16">
      <c r="A777" s="1">
        <v>41298</v>
      </c>
      <c r="B777" t="str">
        <f>IFERROR(VLOOKUP($A777,'BTC-Web'!$A$2:$H$9999,2,0),"")</f>
        <v/>
      </c>
      <c r="D777" s="2"/>
      <c r="G777" s="2"/>
      <c r="P777">
        <f>ROW()</f>
        <v>777</v>
      </c>
    </row>
    <row r="778" spans="1:16">
      <c r="A778" s="1">
        <v>41299</v>
      </c>
      <c r="B778" t="str">
        <f>IFERROR(VLOOKUP($A778,'BTC-Web'!$A$2:$H$9999,2,0),"")</f>
        <v/>
      </c>
      <c r="D778" s="2"/>
      <c r="G778" s="2"/>
      <c r="P778">
        <f>ROW()</f>
        <v>778</v>
      </c>
    </row>
    <row r="779" spans="1:16">
      <c r="A779" s="1">
        <v>41302</v>
      </c>
      <c r="B779" t="str">
        <f>IFERROR(VLOOKUP($A779,'BTC-Web'!$A$2:$H$9999,2,0),"")</f>
        <v/>
      </c>
      <c r="D779" s="2"/>
      <c r="G779" s="2"/>
      <c r="P779">
        <f>ROW()</f>
        <v>779</v>
      </c>
    </row>
    <row r="780" spans="1:16">
      <c r="A780" s="1">
        <v>41303</v>
      </c>
      <c r="B780" t="str">
        <f>IFERROR(VLOOKUP($A780,'BTC-Web'!$A$2:$H$9999,2,0),"")</f>
        <v/>
      </c>
      <c r="D780" s="2"/>
      <c r="G780" s="2"/>
      <c r="P780">
        <f>ROW()</f>
        <v>780</v>
      </c>
    </row>
    <row r="781" spans="1:16">
      <c r="A781" s="1">
        <v>41304</v>
      </c>
      <c r="B781" t="str">
        <f>IFERROR(VLOOKUP($A781,'BTC-Web'!$A$2:$H$9999,2,0),"")</f>
        <v/>
      </c>
      <c r="D781" s="2"/>
      <c r="G781" s="2"/>
      <c r="P781">
        <f>ROW()</f>
        <v>781</v>
      </c>
    </row>
    <row r="782" spans="1:16">
      <c r="A782" s="1">
        <v>41305</v>
      </c>
      <c r="B782" t="str">
        <f>IFERROR(VLOOKUP($A782,'BTC-Web'!$A$2:$H$9999,2,0),"")</f>
        <v/>
      </c>
      <c r="D782" s="2"/>
      <c r="G782" s="2"/>
      <c r="P782">
        <f>ROW()</f>
        <v>782</v>
      </c>
    </row>
    <row r="783" spans="1:16">
      <c r="A783" s="1">
        <v>41306</v>
      </c>
      <c r="B783" t="str">
        <f>IFERROR(VLOOKUP($A783,'BTC-Web'!$A$2:$H$9999,2,0),"")</f>
        <v/>
      </c>
      <c r="D783" s="2"/>
      <c r="G783" s="2"/>
      <c r="P783">
        <f>ROW()</f>
        <v>783</v>
      </c>
    </row>
    <row r="784" spans="1:16">
      <c r="A784" s="1">
        <v>41309</v>
      </c>
      <c r="B784" t="str">
        <f>IFERROR(VLOOKUP($A784,'BTC-Web'!$A$2:$H$9999,2,0),"")</f>
        <v/>
      </c>
      <c r="D784" s="2"/>
      <c r="G784" s="2"/>
      <c r="P784">
        <f>ROW()</f>
        <v>784</v>
      </c>
    </row>
    <row r="785" spans="1:16">
      <c r="A785" s="1">
        <v>41310</v>
      </c>
      <c r="B785" t="str">
        <f>IFERROR(VLOOKUP($A785,'BTC-Web'!$A$2:$H$9999,2,0),"")</f>
        <v/>
      </c>
      <c r="D785" s="2"/>
      <c r="G785" s="2"/>
      <c r="P785">
        <f>ROW()</f>
        <v>785</v>
      </c>
    </row>
    <row r="786" spans="1:16">
      <c r="A786" s="1">
        <v>41311</v>
      </c>
      <c r="B786" t="str">
        <f>IFERROR(VLOOKUP($A786,'BTC-Web'!$A$2:$H$9999,2,0),"")</f>
        <v/>
      </c>
      <c r="D786" s="2"/>
      <c r="G786" s="2"/>
      <c r="P786">
        <f>ROW()</f>
        <v>786</v>
      </c>
    </row>
    <row r="787" spans="1:16">
      <c r="A787" s="1">
        <v>41312</v>
      </c>
      <c r="B787" t="str">
        <f>IFERROR(VLOOKUP($A787,'BTC-Web'!$A$2:$H$9999,2,0),"")</f>
        <v/>
      </c>
      <c r="D787" s="2"/>
      <c r="G787" s="2"/>
      <c r="P787">
        <f>ROW()</f>
        <v>787</v>
      </c>
    </row>
    <row r="788" spans="1:16">
      <c r="A788" s="1">
        <v>41313</v>
      </c>
      <c r="B788" t="str">
        <f>IFERROR(VLOOKUP($A788,'BTC-Web'!$A$2:$H$9999,2,0),"")</f>
        <v/>
      </c>
      <c r="D788" s="2"/>
      <c r="G788" s="2"/>
      <c r="P788">
        <f>ROW()</f>
        <v>788</v>
      </c>
    </row>
    <row r="789" spans="1:16">
      <c r="A789" s="1">
        <v>41316</v>
      </c>
      <c r="B789" t="str">
        <f>IFERROR(VLOOKUP($A789,'BTC-Web'!$A$2:$H$9999,2,0),"")</f>
        <v/>
      </c>
      <c r="D789" s="2"/>
      <c r="G789" s="2"/>
      <c r="P789">
        <f>ROW()</f>
        <v>789</v>
      </c>
    </row>
    <row r="790" spans="1:16">
      <c r="A790" s="1">
        <v>41317</v>
      </c>
      <c r="B790" t="str">
        <f>IFERROR(VLOOKUP($A790,'BTC-Web'!$A$2:$H$9999,2,0),"")</f>
        <v/>
      </c>
      <c r="D790" s="2"/>
      <c r="G790" s="2"/>
      <c r="P790">
        <f>ROW()</f>
        <v>790</v>
      </c>
    </row>
    <row r="791" spans="1:16">
      <c r="A791" s="1">
        <v>41318</v>
      </c>
      <c r="B791" t="str">
        <f>IFERROR(VLOOKUP($A791,'BTC-Web'!$A$2:$H$9999,2,0),"")</f>
        <v/>
      </c>
      <c r="D791" s="2"/>
      <c r="G791" s="2"/>
      <c r="P791">
        <f>ROW()</f>
        <v>791</v>
      </c>
    </row>
    <row r="792" spans="1:16">
      <c r="A792" s="1">
        <v>41319</v>
      </c>
      <c r="B792" t="str">
        <f>IFERROR(VLOOKUP($A792,'BTC-Web'!$A$2:$H$9999,2,0),"")</f>
        <v/>
      </c>
      <c r="D792" s="2"/>
      <c r="G792" s="2"/>
      <c r="P792">
        <f>ROW()</f>
        <v>792</v>
      </c>
    </row>
    <row r="793" spans="1:16">
      <c r="A793" s="1">
        <v>41320</v>
      </c>
      <c r="B793" t="str">
        <f>IFERROR(VLOOKUP($A793,'BTC-Web'!$A$2:$H$9999,2,0),"")</f>
        <v/>
      </c>
      <c r="D793" s="2"/>
      <c r="G793" s="2"/>
      <c r="P793">
        <f>ROW()</f>
        <v>793</v>
      </c>
    </row>
    <row r="794" spans="1:16">
      <c r="A794" s="1">
        <v>41324</v>
      </c>
      <c r="B794" t="str">
        <f>IFERROR(VLOOKUP($A794,'BTC-Web'!$A$2:$H$9999,2,0),"")</f>
        <v/>
      </c>
      <c r="D794" s="2"/>
      <c r="G794" s="2"/>
      <c r="P794">
        <f>ROW()</f>
        <v>794</v>
      </c>
    </row>
    <row r="795" spans="1:16">
      <c r="A795" s="1">
        <v>41325</v>
      </c>
      <c r="B795" t="str">
        <f>IFERROR(VLOOKUP($A795,'BTC-Web'!$A$2:$H$9999,2,0),"")</f>
        <v/>
      </c>
      <c r="D795" s="2"/>
      <c r="G795" s="2"/>
      <c r="P795">
        <f>ROW()</f>
        <v>795</v>
      </c>
    </row>
    <row r="796" spans="1:16">
      <c r="A796" s="1">
        <v>41326</v>
      </c>
      <c r="B796" t="str">
        <f>IFERROR(VLOOKUP($A796,'BTC-Web'!$A$2:$H$9999,2,0),"")</f>
        <v/>
      </c>
      <c r="D796" s="2"/>
      <c r="G796" s="2"/>
      <c r="P796">
        <f>ROW()</f>
        <v>796</v>
      </c>
    </row>
    <row r="797" spans="1:16">
      <c r="A797" s="1">
        <v>41327</v>
      </c>
      <c r="B797" t="str">
        <f>IFERROR(VLOOKUP($A797,'BTC-Web'!$A$2:$H$9999,2,0),"")</f>
        <v/>
      </c>
      <c r="D797" s="2"/>
      <c r="G797" s="2"/>
      <c r="P797">
        <f>ROW()</f>
        <v>797</v>
      </c>
    </row>
    <row r="798" spans="1:16">
      <c r="A798" s="1">
        <v>41330</v>
      </c>
      <c r="B798" t="str">
        <f>IFERROR(VLOOKUP($A798,'BTC-Web'!$A$2:$H$9999,2,0),"")</f>
        <v/>
      </c>
      <c r="D798" s="2"/>
      <c r="G798" s="2"/>
      <c r="P798">
        <f>ROW()</f>
        <v>798</v>
      </c>
    </row>
    <row r="799" spans="1:16">
      <c r="A799" s="1">
        <v>41331</v>
      </c>
      <c r="B799" t="str">
        <f>IFERROR(VLOOKUP($A799,'BTC-Web'!$A$2:$H$9999,2,0),"")</f>
        <v/>
      </c>
      <c r="D799" s="2"/>
      <c r="G799" s="2"/>
      <c r="P799">
        <f>ROW()</f>
        <v>799</v>
      </c>
    </row>
    <row r="800" spans="1:16">
      <c r="A800" s="1">
        <v>41332</v>
      </c>
      <c r="B800" t="str">
        <f>IFERROR(VLOOKUP($A800,'BTC-Web'!$A$2:$H$9999,2,0),"")</f>
        <v/>
      </c>
      <c r="D800" s="2"/>
      <c r="G800" s="2"/>
      <c r="P800">
        <f>ROW()</f>
        <v>800</v>
      </c>
    </row>
    <row r="801" spans="1:16">
      <c r="A801" s="1">
        <v>41333</v>
      </c>
      <c r="B801" t="str">
        <f>IFERROR(VLOOKUP($A801,'BTC-Web'!$A$2:$H$9999,2,0),"")</f>
        <v/>
      </c>
      <c r="D801" s="2"/>
      <c r="G801" s="2"/>
      <c r="P801">
        <f>ROW()</f>
        <v>801</v>
      </c>
    </row>
    <row r="802" spans="1:16">
      <c r="A802" s="1">
        <v>41334</v>
      </c>
      <c r="B802" t="str">
        <f>IFERROR(VLOOKUP($A802,'BTC-Web'!$A$2:$H$9999,2,0),"")</f>
        <v/>
      </c>
      <c r="D802" s="2"/>
      <c r="G802" s="2"/>
      <c r="P802">
        <f>ROW()</f>
        <v>802</v>
      </c>
    </row>
    <row r="803" spans="1:16">
      <c r="A803" s="1">
        <v>41337</v>
      </c>
      <c r="B803" t="str">
        <f>IFERROR(VLOOKUP($A803,'BTC-Web'!$A$2:$H$9999,2,0),"")</f>
        <v/>
      </c>
      <c r="D803" s="2"/>
      <c r="G803" s="2"/>
      <c r="P803">
        <f>ROW()</f>
        <v>803</v>
      </c>
    </row>
    <row r="804" spans="1:16">
      <c r="A804" s="1">
        <v>41338</v>
      </c>
      <c r="B804" t="str">
        <f>IFERROR(VLOOKUP($A804,'BTC-Web'!$A$2:$H$9999,2,0),"")</f>
        <v/>
      </c>
      <c r="D804" s="2"/>
      <c r="G804" s="2"/>
      <c r="P804">
        <f>ROW()</f>
        <v>804</v>
      </c>
    </row>
    <row r="805" spans="1:16">
      <c r="A805" s="1">
        <v>41339</v>
      </c>
      <c r="B805" t="str">
        <f>IFERROR(VLOOKUP($A805,'BTC-Web'!$A$2:$H$9999,2,0),"")</f>
        <v/>
      </c>
      <c r="D805" s="2"/>
      <c r="G805" s="2"/>
      <c r="P805">
        <f>ROW()</f>
        <v>805</v>
      </c>
    </row>
    <row r="806" spans="1:16">
      <c r="A806" s="1">
        <v>41340</v>
      </c>
      <c r="B806" t="str">
        <f>IFERROR(VLOOKUP($A806,'BTC-Web'!$A$2:$H$9999,2,0),"")</f>
        <v/>
      </c>
      <c r="D806" s="2"/>
      <c r="G806" s="2"/>
      <c r="P806">
        <f>ROW()</f>
        <v>806</v>
      </c>
    </row>
    <row r="807" spans="1:16">
      <c r="A807" s="1">
        <v>41341</v>
      </c>
      <c r="B807" t="str">
        <f>IFERROR(VLOOKUP($A807,'BTC-Web'!$A$2:$H$9999,2,0),"")</f>
        <v/>
      </c>
      <c r="D807" s="2"/>
      <c r="G807" s="2"/>
      <c r="P807">
        <f>ROW()</f>
        <v>807</v>
      </c>
    </row>
    <row r="808" spans="1:16">
      <c r="A808" s="1">
        <v>41344</v>
      </c>
      <c r="B808" t="str">
        <f>IFERROR(VLOOKUP($A808,'BTC-Web'!$A$2:$H$9999,2,0),"")</f>
        <v/>
      </c>
      <c r="D808" s="2"/>
      <c r="G808" s="2"/>
      <c r="P808">
        <f>ROW()</f>
        <v>808</v>
      </c>
    </row>
    <row r="809" spans="1:16">
      <c r="A809" s="1">
        <v>41345</v>
      </c>
      <c r="B809" t="str">
        <f>IFERROR(VLOOKUP($A809,'BTC-Web'!$A$2:$H$9999,2,0),"")</f>
        <v/>
      </c>
      <c r="D809" s="2"/>
      <c r="G809" s="2"/>
      <c r="P809">
        <f>ROW()</f>
        <v>809</v>
      </c>
    </row>
    <row r="810" spans="1:16">
      <c r="A810" s="1">
        <v>41346</v>
      </c>
      <c r="B810" t="str">
        <f>IFERROR(VLOOKUP($A810,'BTC-Web'!$A$2:$H$9999,2,0),"")</f>
        <v/>
      </c>
      <c r="D810" s="2"/>
      <c r="G810" s="2"/>
      <c r="P810">
        <f>ROW()</f>
        <v>810</v>
      </c>
    </row>
    <row r="811" spans="1:16">
      <c r="A811" s="1">
        <v>41347</v>
      </c>
      <c r="B811" t="str">
        <f>IFERROR(VLOOKUP($A811,'BTC-Web'!$A$2:$H$9999,2,0),"")</f>
        <v/>
      </c>
      <c r="D811" s="2"/>
      <c r="G811" s="2"/>
      <c r="P811">
        <f>ROW()</f>
        <v>811</v>
      </c>
    </row>
    <row r="812" spans="1:16">
      <c r="A812" s="1">
        <v>41348</v>
      </c>
      <c r="B812" t="str">
        <f>IFERROR(VLOOKUP($A812,'BTC-Web'!$A$2:$H$9999,2,0),"")</f>
        <v/>
      </c>
      <c r="D812" s="2"/>
      <c r="G812" s="2"/>
      <c r="P812">
        <f>ROW()</f>
        <v>812</v>
      </c>
    </row>
    <row r="813" spans="1:16">
      <c r="A813" s="1">
        <v>41351</v>
      </c>
      <c r="B813" t="str">
        <f>IFERROR(VLOOKUP($A813,'BTC-Web'!$A$2:$H$9999,2,0),"")</f>
        <v/>
      </c>
      <c r="D813" s="2"/>
      <c r="G813" s="2"/>
      <c r="P813">
        <f>ROW()</f>
        <v>813</v>
      </c>
    </row>
    <row r="814" spans="1:16">
      <c r="A814" s="1">
        <v>41352</v>
      </c>
      <c r="B814" t="str">
        <f>IFERROR(VLOOKUP($A814,'BTC-Web'!$A$2:$H$9999,2,0),"")</f>
        <v/>
      </c>
      <c r="D814" s="2"/>
      <c r="G814" s="2"/>
      <c r="P814">
        <f>ROW()</f>
        <v>814</v>
      </c>
    </row>
    <row r="815" spans="1:16">
      <c r="A815" s="1">
        <v>41353</v>
      </c>
      <c r="B815" t="str">
        <f>IFERROR(VLOOKUP($A815,'BTC-Web'!$A$2:$H$9999,2,0),"")</f>
        <v/>
      </c>
      <c r="D815" s="2"/>
      <c r="G815" s="2"/>
      <c r="P815">
        <f>ROW()</f>
        <v>815</v>
      </c>
    </row>
    <row r="816" spans="1:16">
      <c r="A816" s="1">
        <v>41354</v>
      </c>
      <c r="B816" t="str">
        <f>IFERROR(VLOOKUP($A816,'BTC-Web'!$A$2:$H$9999,2,0),"")</f>
        <v/>
      </c>
      <c r="D816" s="2"/>
      <c r="G816" s="2"/>
      <c r="P816">
        <f>ROW()</f>
        <v>816</v>
      </c>
    </row>
    <row r="817" spans="1:16">
      <c r="A817" s="1">
        <v>41355</v>
      </c>
      <c r="B817" t="str">
        <f>IFERROR(VLOOKUP($A817,'BTC-Web'!$A$2:$H$9999,2,0),"")</f>
        <v/>
      </c>
      <c r="D817" s="2"/>
      <c r="G817" s="2"/>
      <c r="P817">
        <f>ROW()</f>
        <v>817</v>
      </c>
    </row>
    <row r="818" spans="1:16">
      <c r="A818" s="1">
        <v>41358</v>
      </c>
      <c r="B818" t="str">
        <f>IFERROR(VLOOKUP($A818,'BTC-Web'!$A$2:$H$9999,2,0),"")</f>
        <v/>
      </c>
      <c r="D818" s="2"/>
      <c r="G818" s="2"/>
      <c r="P818">
        <f>ROW()</f>
        <v>818</v>
      </c>
    </row>
    <row r="819" spans="1:16">
      <c r="A819" s="1">
        <v>41359</v>
      </c>
      <c r="B819" t="str">
        <f>IFERROR(VLOOKUP($A819,'BTC-Web'!$A$2:$H$9999,2,0),"")</f>
        <v/>
      </c>
      <c r="D819" s="2"/>
      <c r="G819" s="2"/>
      <c r="P819">
        <f>ROW()</f>
        <v>819</v>
      </c>
    </row>
    <row r="820" spans="1:16">
      <c r="A820" s="1">
        <v>41360</v>
      </c>
      <c r="B820" t="str">
        <f>IFERROR(VLOOKUP($A820,'BTC-Web'!$A$2:$H$9999,2,0),"")</f>
        <v/>
      </c>
      <c r="D820" s="2"/>
      <c r="G820" s="2"/>
      <c r="P820">
        <f>ROW()</f>
        <v>820</v>
      </c>
    </row>
    <row r="821" spans="1:16">
      <c r="A821" s="1">
        <v>41361</v>
      </c>
      <c r="B821" t="str">
        <f>IFERROR(VLOOKUP($A821,'BTC-Web'!$A$2:$H$9999,2,0),"")</f>
        <v/>
      </c>
      <c r="D821" s="2"/>
      <c r="G821" s="2"/>
      <c r="P821">
        <f>ROW()</f>
        <v>821</v>
      </c>
    </row>
    <row r="822" spans="1:16">
      <c r="A822" s="1">
        <v>41365</v>
      </c>
      <c r="B822" t="str">
        <f>IFERROR(VLOOKUP($A822,'BTC-Web'!$A$2:$H$9999,2,0),"")</f>
        <v/>
      </c>
      <c r="D822" s="2"/>
      <c r="G822" s="2"/>
      <c r="P822">
        <f>ROW()</f>
        <v>822</v>
      </c>
    </row>
    <row r="823" spans="1:16">
      <c r="A823" s="1">
        <v>41366</v>
      </c>
      <c r="B823" t="str">
        <f>IFERROR(VLOOKUP($A823,'BTC-Web'!$A$2:$H$9999,2,0),"")</f>
        <v/>
      </c>
      <c r="D823" s="2"/>
      <c r="G823" s="2"/>
      <c r="P823">
        <f>ROW()</f>
        <v>823</v>
      </c>
    </row>
    <row r="824" spans="1:16">
      <c r="A824" s="1">
        <v>41367</v>
      </c>
      <c r="B824" t="str">
        <f>IFERROR(VLOOKUP($A824,'BTC-Web'!$A$2:$H$9999,2,0),"")</f>
        <v/>
      </c>
      <c r="D824" s="2"/>
      <c r="G824" s="2"/>
      <c r="P824">
        <f>ROW()</f>
        <v>824</v>
      </c>
    </row>
    <row r="825" spans="1:16">
      <c r="A825" s="1">
        <v>41368</v>
      </c>
      <c r="B825" t="str">
        <f>IFERROR(VLOOKUP($A825,'BTC-Web'!$A$2:$H$9999,2,0),"")</f>
        <v/>
      </c>
      <c r="D825" s="2"/>
      <c r="G825" s="2"/>
      <c r="P825">
        <f>ROW()</f>
        <v>825</v>
      </c>
    </row>
    <row r="826" spans="1:16">
      <c r="A826" s="1">
        <v>41369</v>
      </c>
      <c r="B826" t="str">
        <f>IFERROR(VLOOKUP($A826,'BTC-Web'!$A$2:$H$9999,2,0),"")</f>
        <v/>
      </c>
      <c r="D826" s="2"/>
      <c r="G826" s="2"/>
      <c r="P826">
        <f>ROW()</f>
        <v>826</v>
      </c>
    </row>
    <row r="827" spans="1:16">
      <c r="A827" s="1">
        <v>41372</v>
      </c>
      <c r="B827" t="str">
        <f>IFERROR(VLOOKUP($A827,'BTC-Web'!$A$2:$H$9999,2,0),"")</f>
        <v/>
      </c>
      <c r="D827" s="2"/>
      <c r="G827" s="2"/>
      <c r="P827">
        <f>ROW()</f>
        <v>827</v>
      </c>
    </row>
    <row r="828" spans="1:16">
      <c r="A828" s="1">
        <v>41373</v>
      </c>
      <c r="B828" t="str">
        <f>IFERROR(VLOOKUP($A828,'BTC-Web'!$A$2:$H$9999,2,0),"")</f>
        <v/>
      </c>
      <c r="D828" s="2"/>
      <c r="G828" s="2"/>
      <c r="P828">
        <f>ROW()</f>
        <v>828</v>
      </c>
    </row>
    <row r="829" spans="1:16">
      <c r="A829" s="1">
        <v>41374</v>
      </c>
      <c r="B829" t="str">
        <f>IFERROR(VLOOKUP($A829,'BTC-Web'!$A$2:$H$9999,2,0),"")</f>
        <v/>
      </c>
      <c r="D829" s="2"/>
      <c r="G829" s="2"/>
      <c r="P829">
        <f>ROW()</f>
        <v>829</v>
      </c>
    </row>
    <row r="830" spans="1:16">
      <c r="A830" s="1">
        <v>41375</v>
      </c>
      <c r="B830" t="str">
        <f>IFERROR(VLOOKUP($A830,'BTC-Web'!$A$2:$H$9999,2,0),"")</f>
        <v/>
      </c>
      <c r="D830" s="2"/>
      <c r="G830" s="2"/>
      <c r="P830">
        <f>ROW()</f>
        <v>830</v>
      </c>
    </row>
    <row r="831" spans="1:16">
      <c r="A831" s="1">
        <v>41376</v>
      </c>
      <c r="B831" t="str">
        <f>IFERROR(VLOOKUP($A831,'BTC-Web'!$A$2:$H$9999,2,0),"")</f>
        <v/>
      </c>
      <c r="D831" s="2"/>
      <c r="G831" s="2"/>
      <c r="P831">
        <f>ROW()</f>
        <v>831</v>
      </c>
    </row>
    <row r="832" spans="1:16">
      <c r="A832" s="1">
        <v>41379</v>
      </c>
      <c r="B832" t="str">
        <f>IFERROR(VLOOKUP($A832,'BTC-Web'!$A$2:$H$9999,2,0),"")</f>
        <v/>
      </c>
      <c r="D832" s="2"/>
      <c r="G832" s="2"/>
      <c r="P832">
        <f>ROW()</f>
        <v>832</v>
      </c>
    </row>
    <row r="833" spans="1:16">
      <c r="A833" s="1">
        <v>41380</v>
      </c>
      <c r="B833" t="str">
        <f>IFERROR(VLOOKUP($A833,'BTC-Web'!$A$2:$H$9999,2,0),"")</f>
        <v/>
      </c>
      <c r="D833" s="2"/>
      <c r="G833" s="2"/>
      <c r="P833">
        <f>ROW()</f>
        <v>833</v>
      </c>
    </row>
    <row r="834" spans="1:16">
      <c r="A834" s="1">
        <v>41381</v>
      </c>
      <c r="B834" t="str">
        <f>IFERROR(VLOOKUP($A834,'BTC-Web'!$A$2:$H$9999,2,0),"")</f>
        <v/>
      </c>
      <c r="D834" s="2"/>
      <c r="G834" s="2"/>
      <c r="P834">
        <f>ROW()</f>
        <v>834</v>
      </c>
    </row>
    <row r="835" spans="1:16">
      <c r="A835" s="1">
        <v>41382</v>
      </c>
      <c r="B835" t="str">
        <f>IFERROR(VLOOKUP($A835,'BTC-Web'!$A$2:$H$9999,2,0),"")</f>
        <v/>
      </c>
      <c r="D835" s="2"/>
      <c r="G835" s="2"/>
      <c r="P835">
        <f>ROW()</f>
        <v>835</v>
      </c>
    </row>
    <row r="836" spans="1:16">
      <c r="A836" s="1">
        <v>41383</v>
      </c>
      <c r="B836" t="str">
        <f>IFERROR(VLOOKUP($A836,'BTC-Web'!$A$2:$H$9999,2,0),"")</f>
        <v/>
      </c>
      <c r="D836" s="2"/>
      <c r="G836" s="2"/>
      <c r="P836">
        <f>ROW()</f>
        <v>836</v>
      </c>
    </row>
    <row r="837" spans="1:16">
      <c r="A837" s="1">
        <v>41386</v>
      </c>
      <c r="B837" t="str">
        <f>IFERROR(VLOOKUP($A837,'BTC-Web'!$A$2:$H$9999,2,0),"")</f>
        <v/>
      </c>
      <c r="D837" s="2"/>
      <c r="G837" s="2"/>
      <c r="P837">
        <f>ROW()</f>
        <v>837</v>
      </c>
    </row>
    <row r="838" spans="1:16">
      <c r="A838" s="1">
        <v>41387</v>
      </c>
      <c r="B838" t="str">
        <f>IFERROR(VLOOKUP($A838,'BTC-Web'!$A$2:$H$9999,2,0),"")</f>
        <v/>
      </c>
      <c r="D838" s="2"/>
      <c r="G838" s="2"/>
      <c r="P838">
        <f>ROW()</f>
        <v>838</v>
      </c>
    </row>
    <row r="839" spans="1:16">
      <c r="A839" s="1">
        <v>41388</v>
      </c>
      <c r="B839" t="str">
        <f>IFERROR(VLOOKUP($A839,'BTC-Web'!$A$2:$H$9999,2,0),"")</f>
        <v/>
      </c>
      <c r="D839" s="2"/>
      <c r="G839" s="2"/>
      <c r="P839">
        <f>ROW()</f>
        <v>839</v>
      </c>
    </row>
    <row r="840" spans="1:16">
      <c r="A840" s="1">
        <v>41389</v>
      </c>
      <c r="B840" t="str">
        <f>IFERROR(VLOOKUP($A840,'BTC-Web'!$A$2:$H$9999,2,0),"")</f>
        <v/>
      </c>
      <c r="D840" s="2"/>
      <c r="G840" s="2"/>
      <c r="P840">
        <f>ROW()</f>
        <v>840</v>
      </c>
    </row>
    <row r="841" spans="1:16">
      <c r="A841" s="1">
        <v>41390</v>
      </c>
      <c r="B841" t="str">
        <f>IFERROR(VLOOKUP($A841,'BTC-Web'!$A$2:$H$9999,2,0),"")</f>
        <v/>
      </c>
      <c r="D841" s="2"/>
      <c r="G841" s="2"/>
      <c r="P841">
        <f>ROW()</f>
        <v>841</v>
      </c>
    </row>
    <row r="842" spans="1:16">
      <c r="A842" s="1">
        <v>41393</v>
      </c>
      <c r="B842" t="str">
        <f>IFERROR(VLOOKUP($A842,'BTC-Web'!$A$2:$H$9999,2,0),"")</f>
        <v/>
      </c>
      <c r="D842" s="2"/>
      <c r="G842" s="2"/>
      <c r="P842">
        <f>ROW()</f>
        <v>842</v>
      </c>
    </row>
    <row r="843" spans="1:16">
      <c r="A843" s="1">
        <v>41394</v>
      </c>
      <c r="B843" t="str">
        <f>IFERROR(VLOOKUP($A843,'BTC-Web'!$A$2:$H$9999,2,0),"")</f>
        <v/>
      </c>
      <c r="D843" s="2"/>
      <c r="G843" s="2"/>
      <c r="P843">
        <f>ROW()</f>
        <v>843</v>
      </c>
    </row>
    <row r="844" spans="1:16">
      <c r="A844" s="1">
        <v>41395</v>
      </c>
      <c r="B844" t="str">
        <f>IFERROR(VLOOKUP($A844,'BTC-Web'!$A$2:$H$9999,2,0),"")</f>
        <v/>
      </c>
      <c r="D844" s="2"/>
      <c r="G844" s="2"/>
      <c r="P844">
        <f>ROW()</f>
        <v>844</v>
      </c>
    </row>
    <row r="845" spans="1:16">
      <c r="A845" s="1">
        <v>41396</v>
      </c>
      <c r="B845" t="str">
        <f>IFERROR(VLOOKUP($A845,'BTC-Web'!$A$2:$H$9999,2,0),"")</f>
        <v/>
      </c>
      <c r="D845" s="2"/>
      <c r="G845" s="2"/>
      <c r="P845">
        <f>ROW()</f>
        <v>845</v>
      </c>
    </row>
    <row r="846" spans="1:16">
      <c r="A846" s="1">
        <v>41397</v>
      </c>
      <c r="B846" t="str">
        <f>IFERROR(VLOOKUP($A846,'BTC-Web'!$A$2:$H$9999,2,0),"")</f>
        <v/>
      </c>
      <c r="D846" s="2"/>
      <c r="G846" s="2"/>
      <c r="P846">
        <f>ROW()</f>
        <v>846</v>
      </c>
    </row>
    <row r="847" spans="1:16">
      <c r="A847" s="1">
        <v>41400</v>
      </c>
      <c r="B847" t="str">
        <f>IFERROR(VLOOKUP($A847,'BTC-Web'!$A$2:$H$9999,2,0),"")</f>
        <v/>
      </c>
      <c r="D847" s="2"/>
      <c r="G847" s="2"/>
      <c r="P847">
        <f>ROW()</f>
        <v>847</v>
      </c>
    </row>
    <row r="848" spans="1:16">
      <c r="A848" s="1">
        <v>41401</v>
      </c>
      <c r="B848" t="str">
        <f>IFERROR(VLOOKUP($A848,'BTC-Web'!$A$2:$H$9999,2,0),"")</f>
        <v/>
      </c>
      <c r="D848" s="2"/>
      <c r="G848" s="2"/>
      <c r="P848">
        <f>ROW()</f>
        <v>848</v>
      </c>
    </row>
    <row r="849" spans="1:16">
      <c r="A849" s="1">
        <v>41402</v>
      </c>
      <c r="B849" t="str">
        <f>IFERROR(VLOOKUP($A849,'BTC-Web'!$A$2:$H$9999,2,0),"")</f>
        <v/>
      </c>
      <c r="D849" s="2"/>
      <c r="G849" s="2"/>
      <c r="P849">
        <f>ROW()</f>
        <v>849</v>
      </c>
    </row>
    <row r="850" spans="1:16">
      <c r="A850" s="1">
        <v>41403</v>
      </c>
      <c r="B850" t="str">
        <f>IFERROR(VLOOKUP($A850,'BTC-Web'!$A$2:$H$9999,2,0),"")</f>
        <v/>
      </c>
      <c r="D850" s="2"/>
      <c r="G850" s="2"/>
      <c r="P850">
        <f>ROW()</f>
        <v>850</v>
      </c>
    </row>
    <row r="851" spans="1:16">
      <c r="A851" s="1">
        <v>41404</v>
      </c>
      <c r="B851" t="str">
        <f>IFERROR(VLOOKUP($A851,'BTC-Web'!$A$2:$H$9999,2,0),"")</f>
        <v/>
      </c>
      <c r="D851" s="2"/>
      <c r="G851" s="2"/>
      <c r="P851">
        <f>ROW()</f>
        <v>851</v>
      </c>
    </row>
    <row r="852" spans="1:16">
      <c r="A852" s="1">
        <v>41407</v>
      </c>
      <c r="B852" t="str">
        <f>IFERROR(VLOOKUP($A852,'BTC-Web'!$A$2:$H$9999,2,0),"")</f>
        <v/>
      </c>
      <c r="D852" s="2"/>
      <c r="G852" s="2"/>
      <c r="P852">
        <f>ROW()</f>
        <v>852</v>
      </c>
    </row>
    <row r="853" spans="1:16">
      <c r="A853" s="1">
        <v>41408</v>
      </c>
      <c r="B853" t="str">
        <f>IFERROR(VLOOKUP($A853,'BTC-Web'!$A$2:$H$9999,2,0),"")</f>
        <v/>
      </c>
      <c r="D853" s="2"/>
      <c r="G853" s="2"/>
      <c r="P853">
        <f>ROW()</f>
        <v>853</v>
      </c>
    </row>
    <row r="854" spans="1:16">
      <c r="A854" s="1">
        <v>41409</v>
      </c>
      <c r="B854" t="str">
        <f>IFERROR(VLOOKUP($A854,'BTC-Web'!$A$2:$H$9999,2,0),"")</f>
        <v/>
      </c>
      <c r="D854" s="2"/>
      <c r="G854" s="2"/>
      <c r="P854">
        <f>ROW()</f>
        <v>854</v>
      </c>
    </row>
    <row r="855" spans="1:16">
      <c r="A855" s="1">
        <v>41410</v>
      </c>
      <c r="B855" t="str">
        <f>IFERROR(VLOOKUP($A855,'BTC-Web'!$A$2:$H$9999,2,0),"")</f>
        <v/>
      </c>
      <c r="D855" s="2"/>
      <c r="G855" s="2"/>
      <c r="P855">
        <f>ROW()</f>
        <v>855</v>
      </c>
    </row>
    <row r="856" spans="1:16">
      <c r="A856" s="1">
        <v>41411</v>
      </c>
      <c r="B856" t="str">
        <f>IFERROR(VLOOKUP($A856,'BTC-Web'!$A$2:$H$9999,2,0),"")</f>
        <v/>
      </c>
      <c r="D856" s="2"/>
      <c r="G856" s="2"/>
      <c r="P856">
        <f>ROW()</f>
        <v>856</v>
      </c>
    </row>
    <row r="857" spans="1:16">
      <c r="A857" s="1">
        <v>41414</v>
      </c>
      <c r="B857" t="str">
        <f>IFERROR(VLOOKUP($A857,'BTC-Web'!$A$2:$H$9999,2,0),"")</f>
        <v/>
      </c>
      <c r="D857" s="2"/>
      <c r="G857" s="2"/>
      <c r="P857">
        <f>ROW()</f>
        <v>857</v>
      </c>
    </row>
    <row r="858" spans="1:16">
      <c r="A858" s="1">
        <v>41415</v>
      </c>
      <c r="B858" t="str">
        <f>IFERROR(VLOOKUP($A858,'BTC-Web'!$A$2:$H$9999,2,0),"")</f>
        <v/>
      </c>
      <c r="D858" s="2"/>
      <c r="G858" s="2"/>
      <c r="P858">
        <f>ROW()</f>
        <v>858</v>
      </c>
    </row>
    <row r="859" spans="1:16">
      <c r="A859" s="1">
        <v>41416</v>
      </c>
      <c r="B859" t="str">
        <f>IFERROR(VLOOKUP($A859,'BTC-Web'!$A$2:$H$9999,2,0),"")</f>
        <v/>
      </c>
      <c r="D859" s="2"/>
      <c r="G859" s="2"/>
      <c r="P859">
        <f>ROW()</f>
        <v>859</v>
      </c>
    </row>
    <row r="860" spans="1:16">
      <c r="A860" s="1">
        <v>41417</v>
      </c>
      <c r="B860" t="str">
        <f>IFERROR(VLOOKUP($A860,'BTC-Web'!$A$2:$H$9999,2,0),"")</f>
        <v/>
      </c>
      <c r="D860" s="2"/>
      <c r="G860" s="2"/>
      <c r="P860">
        <f>ROW()</f>
        <v>860</v>
      </c>
    </row>
    <row r="861" spans="1:16">
      <c r="A861" s="1">
        <v>41418</v>
      </c>
      <c r="B861" t="str">
        <f>IFERROR(VLOOKUP($A861,'BTC-Web'!$A$2:$H$9999,2,0),"")</f>
        <v/>
      </c>
      <c r="D861" s="2"/>
      <c r="G861" s="2"/>
      <c r="P861">
        <f>ROW()</f>
        <v>861</v>
      </c>
    </row>
    <row r="862" spans="1:16">
      <c r="A862" s="1">
        <v>41422</v>
      </c>
      <c r="B862" t="str">
        <f>IFERROR(VLOOKUP($A862,'BTC-Web'!$A$2:$H$9999,2,0),"")</f>
        <v/>
      </c>
      <c r="D862" s="2"/>
      <c r="G862" s="2"/>
      <c r="P862">
        <f>ROW()</f>
        <v>862</v>
      </c>
    </row>
    <row r="863" spans="1:16">
      <c r="A863" s="1">
        <v>41423</v>
      </c>
      <c r="B863" t="str">
        <f>IFERROR(VLOOKUP($A863,'BTC-Web'!$A$2:$H$9999,2,0),"")</f>
        <v/>
      </c>
      <c r="D863" s="2"/>
      <c r="G863" s="2"/>
      <c r="P863">
        <f>ROW()</f>
        <v>863</v>
      </c>
    </row>
    <row r="864" spans="1:16">
      <c r="A864" s="1">
        <v>41424</v>
      </c>
      <c r="B864" t="str">
        <f>IFERROR(VLOOKUP($A864,'BTC-Web'!$A$2:$H$9999,2,0),"")</f>
        <v/>
      </c>
      <c r="D864" s="2"/>
      <c r="G864" s="2"/>
      <c r="P864">
        <f>ROW()</f>
        <v>864</v>
      </c>
    </row>
    <row r="865" spans="1:16">
      <c r="A865" s="1">
        <v>41425</v>
      </c>
      <c r="B865" t="str">
        <f>IFERROR(VLOOKUP($A865,'BTC-Web'!$A$2:$H$9999,2,0),"")</f>
        <v/>
      </c>
      <c r="D865" s="2"/>
      <c r="G865" s="2"/>
      <c r="P865">
        <f>ROW()</f>
        <v>865</v>
      </c>
    </row>
    <row r="866" spans="1:16">
      <c r="A866" s="1">
        <v>41428</v>
      </c>
      <c r="B866" t="str">
        <f>IFERROR(VLOOKUP($A866,'BTC-Web'!$A$2:$H$9999,2,0),"")</f>
        <v/>
      </c>
      <c r="D866" s="2"/>
      <c r="G866" s="2"/>
      <c r="P866">
        <f>ROW()</f>
        <v>866</v>
      </c>
    </row>
    <row r="867" spans="1:16">
      <c r="A867" s="1">
        <v>41429</v>
      </c>
      <c r="B867" t="str">
        <f>IFERROR(VLOOKUP($A867,'BTC-Web'!$A$2:$H$9999,2,0),"")</f>
        <v/>
      </c>
      <c r="D867" s="2"/>
      <c r="G867" s="2"/>
      <c r="P867">
        <f>ROW()</f>
        <v>867</v>
      </c>
    </row>
    <row r="868" spans="1:16">
      <c r="A868" s="1">
        <v>41430</v>
      </c>
      <c r="B868" t="str">
        <f>IFERROR(VLOOKUP($A868,'BTC-Web'!$A$2:$H$9999,2,0),"")</f>
        <v/>
      </c>
      <c r="D868" s="2"/>
      <c r="G868" s="2"/>
      <c r="P868">
        <f>ROW()</f>
        <v>868</v>
      </c>
    </row>
    <row r="869" spans="1:16">
      <c r="A869" s="1">
        <v>41431</v>
      </c>
      <c r="B869" t="str">
        <f>IFERROR(VLOOKUP($A869,'BTC-Web'!$A$2:$H$9999,2,0),"")</f>
        <v/>
      </c>
      <c r="D869" s="2"/>
      <c r="G869" s="2"/>
      <c r="P869">
        <f>ROW()</f>
        <v>869</v>
      </c>
    </row>
    <row r="870" spans="1:16">
      <c r="A870" s="1">
        <v>41432</v>
      </c>
      <c r="B870" t="str">
        <f>IFERROR(VLOOKUP($A870,'BTC-Web'!$A$2:$H$9999,2,0),"")</f>
        <v/>
      </c>
      <c r="D870" s="2"/>
      <c r="G870" s="2"/>
      <c r="P870">
        <f>ROW()</f>
        <v>870</v>
      </c>
    </row>
    <row r="871" spans="1:16">
      <c r="A871" s="1">
        <v>41435</v>
      </c>
      <c r="B871" t="str">
        <f>IFERROR(VLOOKUP($A871,'BTC-Web'!$A$2:$H$9999,2,0),"")</f>
        <v/>
      </c>
      <c r="D871" s="2"/>
      <c r="G871" s="2"/>
      <c r="P871">
        <f>ROW()</f>
        <v>871</v>
      </c>
    </row>
    <row r="872" spans="1:16">
      <c r="A872" s="1">
        <v>41436</v>
      </c>
      <c r="B872" t="str">
        <f>IFERROR(VLOOKUP($A872,'BTC-Web'!$A$2:$H$9999,2,0),"")</f>
        <v/>
      </c>
      <c r="D872" s="2"/>
      <c r="G872" s="2"/>
      <c r="P872">
        <f>ROW()</f>
        <v>872</v>
      </c>
    </row>
    <row r="873" spans="1:16">
      <c r="A873" s="1">
        <v>41437</v>
      </c>
      <c r="B873" t="str">
        <f>IFERROR(VLOOKUP($A873,'BTC-Web'!$A$2:$H$9999,2,0),"")</f>
        <v/>
      </c>
      <c r="D873" s="2"/>
      <c r="G873" s="2"/>
      <c r="P873">
        <f>ROW()</f>
        <v>873</v>
      </c>
    </row>
    <row r="874" spans="1:16">
      <c r="A874" s="1">
        <v>41438</v>
      </c>
      <c r="B874" t="str">
        <f>IFERROR(VLOOKUP($A874,'BTC-Web'!$A$2:$H$9999,2,0),"")</f>
        <v/>
      </c>
      <c r="D874" s="2"/>
      <c r="G874" s="2"/>
      <c r="P874">
        <f>ROW()</f>
        <v>874</v>
      </c>
    </row>
    <row r="875" spans="1:16">
      <c r="A875" s="1">
        <v>41439</v>
      </c>
      <c r="B875" t="str">
        <f>IFERROR(VLOOKUP($A875,'BTC-Web'!$A$2:$H$9999,2,0),"")</f>
        <v/>
      </c>
      <c r="D875" s="2"/>
      <c r="G875" s="2"/>
      <c r="P875">
        <f>ROW()</f>
        <v>875</v>
      </c>
    </row>
    <row r="876" spans="1:16">
      <c r="A876" s="1">
        <v>41442</v>
      </c>
      <c r="B876" t="str">
        <f>IFERROR(VLOOKUP($A876,'BTC-Web'!$A$2:$H$9999,2,0),"")</f>
        <v/>
      </c>
      <c r="D876" s="2"/>
      <c r="G876" s="2"/>
      <c r="P876">
        <f>ROW()</f>
        <v>876</v>
      </c>
    </row>
    <row r="877" spans="1:16">
      <c r="A877" s="1">
        <v>41443</v>
      </c>
      <c r="B877" t="str">
        <f>IFERROR(VLOOKUP($A877,'BTC-Web'!$A$2:$H$9999,2,0),"")</f>
        <v/>
      </c>
      <c r="D877" s="2"/>
      <c r="G877" s="2"/>
      <c r="P877">
        <f>ROW()</f>
        <v>877</v>
      </c>
    </row>
    <row r="878" spans="1:16">
      <c r="A878" s="1">
        <v>41444</v>
      </c>
      <c r="B878" t="str">
        <f>IFERROR(VLOOKUP($A878,'BTC-Web'!$A$2:$H$9999,2,0),"")</f>
        <v/>
      </c>
      <c r="D878" s="2"/>
      <c r="G878" s="2"/>
      <c r="P878">
        <f>ROW()</f>
        <v>878</v>
      </c>
    </row>
    <row r="879" spans="1:16">
      <c r="A879" s="1">
        <v>41445</v>
      </c>
      <c r="B879" t="str">
        <f>IFERROR(VLOOKUP($A879,'BTC-Web'!$A$2:$H$9999,2,0),"")</f>
        <v/>
      </c>
      <c r="D879" s="2"/>
      <c r="G879" s="2"/>
      <c r="P879">
        <f>ROW()</f>
        <v>879</v>
      </c>
    </row>
    <row r="880" spans="1:16">
      <c r="A880" s="1">
        <v>41446</v>
      </c>
      <c r="B880" t="str">
        <f>IFERROR(VLOOKUP($A880,'BTC-Web'!$A$2:$H$9999,2,0),"")</f>
        <v/>
      </c>
      <c r="D880" s="2"/>
      <c r="G880" s="2"/>
      <c r="P880">
        <f>ROW()</f>
        <v>880</v>
      </c>
    </row>
    <row r="881" spans="1:16">
      <c r="A881" s="1">
        <v>41449</v>
      </c>
      <c r="B881" t="str">
        <f>IFERROR(VLOOKUP($A881,'BTC-Web'!$A$2:$H$9999,2,0),"")</f>
        <v/>
      </c>
      <c r="D881" s="2"/>
      <c r="G881" s="2"/>
      <c r="P881">
        <f>ROW()</f>
        <v>881</v>
      </c>
    </row>
    <row r="882" spans="1:16">
      <c r="A882" s="1">
        <v>41450</v>
      </c>
      <c r="B882" t="str">
        <f>IFERROR(VLOOKUP($A882,'BTC-Web'!$A$2:$H$9999,2,0),"")</f>
        <v/>
      </c>
      <c r="D882" s="2"/>
      <c r="G882" s="2"/>
      <c r="P882">
        <f>ROW()</f>
        <v>882</v>
      </c>
    </row>
    <row r="883" spans="1:16">
      <c r="A883" s="1">
        <v>41451</v>
      </c>
      <c r="B883" t="str">
        <f>IFERROR(VLOOKUP($A883,'BTC-Web'!$A$2:$H$9999,2,0),"")</f>
        <v/>
      </c>
      <c r="D883" s="2"/>
      <c r="G883" s="2"/>
      <c r="P883">
        <f>ROW()</f>
        <v>883</v>
      </c>
    </row>
    <row r="884" spans="1:16">
      <c r="A884" s="1">
        <v>41452</v>
      </c>
      <c r="B884" t="str">
        <f>IFERROR(VLOOKUP($A884,'BTC-Web'!$A$2:$H$9999,2,0),"")</f>
        <v/>
      </c>
      <c r="D884" s="2"/>
      <c r="G884" s="2"/>
      <c r="P884">
        <f>ROW()</f>
        <v>884</v>
      </c>
    </row>
    <row r="885" spans="1:16">
      <c r="A885" s="1">
        <v>41453</v>
      </c>
      <c r="B885" t="str">
        <f>IFERROR(VLOOKUP($A885,'BTC-Web'!$A$2:$H$9999,2,0),"")</f>
        <v/>
      </c>
      <c r="D885" s="2"/>
      <c r="G885" s="2"/>
      <c r="P885">
        <f>ROW()</f>
        <v>885</v>
      </c>
    </row>
    <row r="886" spans="1:16">
      <c r="A886" s="1">
        <v>41456</v>
      </c>
      <c r="B886" t="str">
        <f>IFERROR(VLOOKUP($A886,'BTC-Web'!$A$2:$H$9999,2,0),"")</f>
        <v/>
      </c>
      <c r="D886" s="2"/>
      <c r="G886" s="2"/>
      <c r="P886">
        <f>ROW()</f>
        <v>886</v>
      </c>
    </row>
    <row r="887" spans="1:16">
      <c r="A887" s="1">
        <v>41457</v>
      </c>
      <c r="B887" t="str">
        <f>IFERROR(VLOOKUP($A887,'BTC-Web'!$A$2:$H$9999,2,0),"")</f>
        <v/>
      </c>
      <c r="D887" s="2"/>
      <c r="G887" s="2"/>
      <c r="P887">
        <f>ROW()</f>
        <v>887</v>
      </c>
    </row>
    <row r="888" spans="1:16">
      <c r="A888" s="1">
        <v>41458</v>
      </c>
      <c r="B888" t="str">
        <f>IFERROR(VLOOKUP($A888,'BTC-Web'!$A$2:$H$9999,2,0),"")</f>
        <v/>
      </c>
      <c r="D888" s="2"/>
      <c r="G888" s="2"/>
      <c r="P888">
        <f>ROW()</f>
        <v>888</v>
      </c>
    </row>
    <row r="889" spans="1:16">
      <c r="A889" s="1">
        <v>41460</v>
      </c>
      <c r="B889" t="str">
        <f>IFERROR(VLOOKUP($A889,'BTC-Web'!$A$2:$H$9999,2,0),"")</f>
        <v/>
      </c>
      <c r="D889" s="2"/>
      <c r="G889" s="2"/>
      <c r="P889">
        <f>ROW()</f>
        <v>889</v>
      </c>
    </row>
    <row r="890" spans="1:16">
      <c r="A890" s="1">
        <v>41463</v>
      </c>
      <c r="B890" t="str">
        <f>IFERROR(VLOOKUP($A890,'BTC-Web'!$A$2:$H$9999,2,0),"")</f>
        <v/>
      </c>
      <c r="D890" s="2"/>
      <c r="G890" s="2"/>
      <c r="P890">
        <f>ROW()</f>
        <v>890</v>
      </c>
    </row>
    <row r="891" spans="1:16">
      <c r="A891" s="1">
        <v>41464</v>
      </c>
      <c r="B891" t="str">
        <f>IFERROR(VLOOKUP($A891,'BTC-Web'!$A$2:$H$9999,2,0),"")</f>
        <v/>
      </c>
      <c r="D891" s="2"/>
      <c r="G891" s="2"/>
      <c r="P891">
        <f>ROW()</f>
        <v>891</v>
      </c>
    </row>
    <row r="892" spans="1:16">
      <c r="A892" s="1">
        <v>41465</v>
      </c>
      <c r="B892" t="str">
        <f>IFERROR(VLOOKUP($A892,'BTC-Web'!$A$2:$H$9999,2,0),"")</f>
        <v/>
      </c>
      <c r="D892" s="2"/>
      <c r="G892" s="2"/>
      <c r="P892">
        <f>ROW()</f>
        <v>892</v>
      </c>
    </row>
    <row r="893" spans="1:16">
      <c r="A893" s="1">
        <v>41466</v>
      </c>
      <c r="B893" t="str">
        <f>IFERROR(VLOOKUP($A893,'BTC-Web'!$A$2:$H$9999,2,0),"")</f>
        <v/>
      </c>
      <c r="D893" s="2"/>
      <c r="G893" s="2"/>
      <c r="P893">
        <f>ROW()</f>
        <v>893</v>
      </c>
    </row>
    <row r="894" spans="1:16">
      <c r="A894" s="1">
        <v>41467</v>
      </c>
      <c r="B894" t="str">
        <f>IFERROR(VLOOKUP($A894,'BTC-Web'!$A$2:$H$9999,2,0),"")</f>
        <v/>
      </c>
      <c r="D894" s="2"/>
      <c r="G894" s="2"/>
      <c r="P894">
        <f>ROW()</f>
        <v>894</v>
      </c>
    </row>
    <row r="895" spans="1:16">
      <c r="A895" s="1">
        <v>41470</v>
      </c>
      <c r="B895" t="str">
        <f>IFERROR(VLOOKUP($A895,'BTC-Web'!$A$2:$H$9999,2,0),"")</f>
        <v/>
      </c>
      <c r="D895" s="2"/>
      <c r="G895" s="2"/>
      <c r="P895">
        <f>ROW()</f>
        <v>895</v>
      </c>
    </row>
    <row r="896" spans="1:16">
      <c r="A896" s="1">
        <v>41471</v>
      </c>
      <c r="B896" t="str">
        <f>IFERROR(VLOOKUP($A896,'BTC-Web'!$A$2:$H$9999,2,0),"")</f>
        <v/>
      </c>
      <c r="D896" s="2"/>
      <c r="G896" s="2"/>
      <c r="P896">
        <f>ROW()</f>
        <v>896</v>
      </c>
    </row>
    <row r="897" spans="1:16">
      <c r="A897" s="1">
        <v>41472</v>
      </c>
      <c r="B897" t="str">
        <f>IFERROR(VLOOKUP($A897,'BTC-Web'!$A$2:$H$9999,2,0),"")</f>
        <v/>
      </c>
      <c r="D897" s="2"/>
      <c r="G897" s="2"/>
      <c r="P897">
        <f>ROW()</f>
        <v>897</v>
      </c>
    </row>
    <row r="898" spans="1:16">
      <c r="A898" s="1">
        <v>41473</v>
      </c>
      <c r="B898" t="str">
        <f>IFERROR(VLOOKUP($A898,'BTC-Web'!$A$2:$H$9999,2,0),"")</f>
        <v/>
      </c>
      <c r="D898" s="2"/>
      <c r="G898" s="2"/>
      <c r="P898">
        <f>ROW()</f>
        <v>898</v>
      </c>
    </row>
    <row r="899" spans="1:16">
      <c r="A899" s="1">
        <v>41474</v>
      </c>
      <c r="B899" t="str">
        <f>IFERROR(VLOOKUP($A899,'BTC-Web'!$A$2:$H$9999,2,0),"")</f>
        <v/>
      </c>
      <c r="D899" s="2"/>
      <c r="G899" s="2"/>
      <c r="P899">
        <f>ROW()</f>
        <v>899</v>
      </c>
    </row>
    <row r="900" spans="1:16">
      <c r="A900" s="1">
        <v>41477</v>
      </c>
      <c r="B900" t="str">
        <f>IFERROR(VLOOKUP($A900,'BTC-Web'!$A$2:$H$9999,2,0),"")</f>
        <v/>
      </c>
      <c r="D900" s="2"/>
      <c r="G900" s="2"/>
      <c r="P900">
        <f>ROW()</f>
        <v>900</v>
      </c>
    </row>
    <row r="901" spans="1:16">
      <c r="A901" s="1">
        <v>41478</v>
      </c>
      <c r="B901" t="str">
        <f>IFERROR(VLOOKUP($A901,'BTC-Web'!$A$2:$H$9999,2,0),"")</f>
        <v/>
      </c>
      <c r="D901" s="2"/>
      <c r="G901" s="2"/>
      <c r="P901">
        <f>ROW()</f>
        <v>901</v>
      </c>
    </row>
    <row r="902" spans="1:16">
      <c r="A902" s="1">
        <v>41479</v>
      </c>
      <c r="B902" t="str">
        <f>IFERROR(VLOOKUP($A902,'BTC-Web'!$A$2:$H$9999,2,0),"")</f>
        <v/>
      </c>
      <c r="D902" s="2"/>
      <c r="G902" s="2"/>
      <c r="P902">
        <f>ROW()</f>
        <v>902</v>
      </c>
    </row>
    <row r="903" spans="1:16">
      <c r="A903" s="1">
        <v>41480</v>
      </c>
      <c r="B903" t="str">
        <f>IFERROR(VLOOKUP($A903,'BTC-Web'!$A$2:$H$9999,2,0),"")</f>
        <v/>
      </c>
      <c r="D903" s="2"/>
      <c r="G903" s="2"/>
      <c r="P903">
        <f>ROW()</f>
        <v>903</v>
      </c>
    </row>
    <row r="904" spans="1:16">
      <c r="A904" s="1">
        <v>41481</v>
      </c>
      <c r="B904" t="str">
        <f>IFERROR(VLOOKUP($A904,'BTC-Web'!$A$2:$H$9999,2,0),"")</f>
        <v/>
      </c>
      <c r="D904" s="2"/>
      <c r="G904" s="2"/>
      <c r="P904">
        <f>ROW()</f>
        <v>904</v>
      </c>
    </row>
    <row r="905" spans="1:16">
      <c r="A905" s="1">
        <v>41484</v>
      </c>
      <c r="B905" t="str">
        <f>IFERROR(VLOOKUP($A905,'BTC-Web'!$A$2:$H$9999,2,0),"")</f>
        <v/>
      </c>
      <c r="D905" s="2"/>
      <c r="G905" s="2"/>
      <c r="P905">
        <f>ROW()</f>
        <v>905</v>
      </c>
    </row>
    <row r="906" spans="1:16">
      <c r="A906" s="1">
        <v>41485</v>
      </c>
      <c r="B906" t="str">
        <f>IFERROR(VLOOKUP($A906,'BTC-Web'!$A$2:$H$9999,2,0),"")</f>
        <v/>
      </c>
      <c r="D906" s="2"/>
      <c r="G906" s="2"/>
      <c r="P906">
        <f>ROW()</f>
        <v>906</v>
      </c>
    </row>
    <row r="907" spans="1:16">
      <c r="A907" s="1">
        <v>41486</v>
      </c>
      <c r="B907" t="str">
        <f>IFERROR(VLOOKUP($A907,'BTC-Web'!$A$2:$H$9999,2,0),"")</f>
        <v/>
      </c>
      <c r="D907" s="2"/>
      <c r="G907" s="2"/>
      <c r="P907">
        <f>ROW()</f>
        <v>907</v>
      </c>
    </row>
    <row r="908" spans="1:16">
      <c r="A908" s="1">
        <v>41487</v>
      </c>
      <c r="B908" t="str">
        <f>IFERROR(VLOOKUP($A908,'BTC-Web'!$A$2:$H$9999,2,0),"")</f>
        <v/>
      </c>
      <c r="D908" s="2"/>
      <c r="G908" s="2"/>
      <c r="P908">
        <f>ROW()</f>
        <v>908</v>
      </c>
    </row>
    <row r="909" spans="1:16">
      <c r="A909" s="1">
        <v>41488</v>
      </c>
      <c r="B909" t="str">
        <f>IFERROR(VLOOKUP($A909,'BTC-Web'!$A$2:$H$9999,2,0),"")</f>
        <v/>
      </c>
      <c r="D909" s="2"/>
      <c r="G909" s="2"/>
      <c r="P909">
        <f>ROW()</f>
        <v>909</v>
      </c>
    </row>
    <row r="910" spans="1:16">
      <c r="A910" s="1">
        <v>41491</v>
      </c>
      <c r="B910" t="str">
        <f>IFERROR(VLOOKUP($A910,'BTC-Web'!$A$2:$H$9999,2,0),"")</f>
        <v/>
      </c>
      <c r="D910" s="2"/>
      <c r="G910" s="2"/>
      <c r="P910">
        <f>ROW()</f>
        <v>910</v>
      </c>
    </row>
    <row r="911" spans="1:16">
      <c r="A911" s="1">
        <v>41492</v>
      </c>
      <c r="B911" t="str">
        <f>IFERROR(VLOOKUP($A911,'BTC-Web'!$A$2:$H$9999,2,0),"")</f>
        <v/>
      </c>
      <c r="D911" s="2"/>
      <c r="G911" s="2"/>
      <c r="P911">
        <f>ROW()</f>
        <v>911</v>
      </c>
    </row>
    <row r="912" spans="1:16">
      <c r="A912" s="1">
        <v>41493</v>
      </c>
      <c r="B912" t="str">
        <f>IFERROR(VLOOKUP($A912,'BTC-Web'!$A$2:$H$9999,2,0),"")</f>
        <v/>
      </c>
      <c r="D912" s="2"/>
      <c r="G912" s="2"/>
      <c r="P912">
        <f>ROW()</f>
        <v>912</v>
      </c>
    </row>
    <row r="913" spans="1:16">
      <c r="A913" s="1">
        <v>41494</v>
      </c>
      <c r="B913" t="str">
        <f>IFERROR(VLOOKUP($A913,'BTC-Web'!$A$2:$H$9999,2,0),"")</f>
        <v/>
      </c>
      <c r="D913" s="2"/>
      <c r="G913" s="2"/>
      <c r="P913">
        <f>ROW()</f>
        <v>913</v>
      </c>
    </row>
    <row r="914" spans="1:16">
      <c r="A914" s="1">
        <v>41495</v>
      </c>
      <c r="B914" t="str">
        <f>IFERROR(VLOOKUP($A914,'BTC-Web'!$A$2:$H$9999,2,0),"")</f>
        <v/>
      </c>
      <c r="D914" s="2"/>
      <c r="G914" s="2"/>
      <c r="P914">
        <f>ROW()</f>
        <v>914</v>
      </c>
    </row>
    <row r="915" spans="1:16">
      <c r="A915" s="1">
        <v>41498</v>
      </c>
      <c r="B915" t="str">
        <f>IFERROR(VLOOKUP($A915,'BTC-Web'!$A$2:$H$9999,2,0),"")</f>
        <v/>
      </c>
      <c r="D915" s="2"/>
      <c r="G915" s="2"/>
      <c r="P915">
        <f>ROW()</f>
        <v>915</v>
      </c>
    </row>
    <row r="916" spans="1:16">
      <c r="A916" s="1">
        <v>41499</v>
      </c>
      <c r="B916" t="str">
        <f>IFERROR(VLOOKUP($A916,'BTC-Web'!$A$2:$H$9999,2,0),"")</f>
        <v/>
      </c>
      <c r="D916" s="2"/>
      <c r="G916" s="2"/>
      <c r="P916">
        <f>ROW()</f>
        <v>916</v>
      </c>
    </row>
    <row r="917" spans="1:16">
      <c r="A917" s="1">
        <v>41500</v>
      </c>
      <c r="B917" t="str">
        <f>IFERROR(VLOOKUP($A917,'BTC-Web'!$A$2:$H$9999,2,0),"")</f>
        <v/>
      </c>
      <c r="D917" s="2"/>
      <c r="G917" s="2"/>
      <c r="P917">
        <f>ROW()</f>
        <v>917</v>
      </c>
    </row>
    <row r="918" spans="1:16">
      <c r="A918" s="1">
        <v>41501</v>
      </c>
      <c r="B918" t="str">
        <f>IFERROR(VLOOKUP($A918,'BTC-Web'!$A$2:$H$9999,2,0),"")</f>
        <v/>
      </c>
      <c r="D918" s="2"/>
      <c r="G918" s="2"/>
      <c r="P918">
        <f>ROW()</f>
        <v>918</v>
      </c>
    </row>
    <row r="919" spans="1:16">
      <c r="A919" s="1">
        <v>41502</v>
      </c>
      <c r="B919" t="str">
        <f>IFERROR(VLOOKUP($A919,'BTC-Web'!$A$2:$H$9999,2,0),"")</f>
        <v/>
      </c>
      <c r="D919" s="2"/>
      <c r="G919" s="2"/>
      <c r="P919">
        <f>ROW()</f>
        <v>919</v>
      </c>
    </row>
    <row r="920" spans="1:16">
      <c r="A920" s="1">
        <v>41505</v>
      </c>
      <c r="B920" t="str">
        <f>IFERROR(VLOOKUP($A920,'BTC-Web'!$A$2:$H$9999,2,0),"")</f>
        <v/>
      </c>
      <c r="D920" s="2"/>
      <c r="G920" s="2"/>
      <c r="P920">
        <f>ROW()</f>
        <v>920</v>
      </c>
    </row>
    <row r="921" spans="1:16">
      <c r="A921" s="1">
        <v>41506</v>
      </c>
      <c r="B921" t="str">
        <f>IFERROR(VLOOKUP($A921,'BTC-Web'!$A$2:$H$9999,2,0),"")</f>
        <v/>
      </c>
      <c r="D921" s="2"/>
      <c r="G921" s="2"/>
      <c r="P921">
        <f>ROW()</f>
        <v>921</v>
      </c>
    </row>
    <row r="922" spans="1:16">
      <c r="A922" s="1">
        <v>41507</v>
      </c>
      <c r="B922" t="str">
        <f>IFERROR(VLOOKUP($A922,'BTC-Web'!$A$2:$H$9999,2,0),"")</f>
        <v/>
      </c>
      <c r="D922" s="2"/>
      <c r="G922" s="2"/>
      <c r="P922">
        <f>ROW()</f>
        <v>922</v>
      </c>
    </row>
    <row r="923" spans="1:16">
      <c r="A923" s="1">
        <v>41508</v>
      </c>
      <c r="B923" t="str">
        <f>IFERROR(VLOOKUP($A923,'BTC-Web'!$A$2:$H$9999,2,0),"")</f>
        <v/>
      </c>
      <c r="D923" s="2"/>
      <c r="G923" s="2"/>
      <c r="P923">
        <f>ROW()</f>
        <v>923</v>
      </c>
    </row>
    <row r="924" spans="1:16">
      <c r="A924" s="1">
        <v>41509</v>
      </c>
      <c r="B924" t="str">
        <f>IFERROR(VLOOKUP($A924,'BTC-Web'!$A$2:$H$9999,2,0),"")</f>
        <v/>
      </c>
      <c r="D924" s="2"/>
      <c r="G924" s="2"/>
      <c r="P924">
        <f>ROW()</f>
        <v>924</v>
      </c>
    </row>
    <row r="925" spans="1:16">
      <c r="A925" s="1">
        <v>41512</v>
      </c>
      <c r="B925" t="str">
        <f>IFERROR(VLOOKUP($A925,'BTC-Web'!$A$2:$H$9999,2,0),"")</f>
        <v/>
      </c>
      <c r="D925" s="2"/>
      <c r="G925" s="2"/>
      <c r="P925">
        <f>ROW()</f>
        <v>925</v>
      </c>
    </row>
    <row r="926" spans="1:16">
      <c r="A926" s="1">
        <v>41513</v>
      </c>
      <c r="B926" t="str">
        <f>IFERROR(VLOOKUP($A926,'BTC-Web'!$A$2:$H$9999,2,0),"")</f>
        <v/>
      </c>
      <c r="D926" s="2"/>
      <c r="G926" s="2"/>
      <c r="P926">
        <f>ROW()</f>
        <v>926</v>
      </c>
    </row>
    <row r="927" spans="1:16">
      <c r="A927" s="1">
        <v>41514</v>
      </c>
      <c r="B927" t="str">
        <f>IFERROR(VLOOKUP($A927,'BTC-Web'!$A$2:$H$9999,2,0),"")</f>
        <v/>
      </c>
      <c r="D927" s="2"/>
      <c r="G927" s="2"/>
      <c r="P927">
        <f>ROW()</f>
        <v>927</v>
      </c>
    </row>
    <row r="928" spans="1:16">
      <c r="A928" s="1">
        <v>41515</v>
      </c>
      <c r="B928" t="str">
        <f>IFERROR(VLOOKUP($A928,'BTC-Web'!$A$2:$H$9999,2,0),"")</f>
        <v/>
      </c>
      <c r="D928" s="2"/>
      <c r="G928" s="2"/>
      <c r="P928">
        <f>ROW()</f>
        <v>928</v>
      </c>
    </row>
    <row r="929" spans="1:16">
      <c r="A929" s="1">
        <v>41516</v>
      </c>
      <c r="B929" t="str">
        <f>IFERROR(VLOOKUP($A929,'BTC-Web'!$A$2:$H$9999,2,0),"")</f>
        <v/>
      </c>
      <c r="D929" s="2"/>
      <c r="G929" s="2"/>
      <c r="P929">
        <f>ROW()</f>
        <v>929</v>
      </c>
    </row>
    <row r="930" spans="1:16">
      <c r="A930" s="1">
        <v>41520</v>
      </c>
      <c r="B930" t="str">
        <f>IFERROR(VLOOKUP($A930,'BTC-Web'!$A$2:$H$9999,2,0),"")</f>
        <v/>
      </c>
      <c r="D930" s="2"/>
      <c r="G930" s="2"/>
      <c r="P930">
        <f>ROW()</f>
        <v>930</v>
      </c>
    </row>
    <row r="931" spans="1:16">
      <c r="A931" s="1">
        <v>41521</v>
      </c>
      <c r="B931" t="str">
        <f>IFERROR(VLOOKUP($A931,'BTC-Web'!$A$2:$H$9999,2,0),"")</f>
        <v/>
      </c>
      <c r="D931" s="2"/>
      <c r="G931" s="2"/>
      <c r="P931">
        <f>ROW()</f>
        <v>931</v>
      </c>
    </row>
    <row r="932" spans="1:16">
      <c r="A932" s="1">
        <v>41522</v>
      </c>
      <c r="B932" t="str">
        <f>IFERROR(VLOOKUP($A932,'BTC-Web'!$A$2:$H$9999,2,0),"")</f>
        <v/>
      </c>
      <c r="D932" s="2"/>
      <c r="G932" s="2"/>
      <c r="P932">
        <f>ROW()</f>
        <v>932</v>
      </c>
    </row>
    <row r="933" spans="1:16">
      <c r="A933" s="1">
        <v>41523</v>
      </c>
      <c r="B933" t="str">
        <f>IFERROR(VLOOKUP($A933,'BTC-Web'!$A$2:$H$9999,2,0),"")</f>
        <v/>
      </c>
      <c r="D933" s="2"/>
      <c r="G933" s="2"/>
      <c r="P933">
        <f>ROW()</f>
        <v>933</v>
      </c>
    </row>
    <row r="934" spans="1:16">
      <c r="A934" s="1">
        <v>41526</v>
      </c>
      <c r="B934" t="str">
        <f>IFERROR(VLOOKUP($A934,'BTC-Web'!$A$2:$H$9999,2,0),"")</f>
        <v/>
      </c>
      <c r="D934" s="2"/>
      <c r="G934" s="2"/>
      <c r="P934">
        <f>ROW()</f>
        <v>934</v>
      </c>
    </row>
    <row r="935" spans="1:16">
      <c r="A935" s="1">
        <v>41527</v>
      </c>
      <c r="B935" t="str">
        <f>IFERROR(VLOOKUP($A935,'BTC-Web'!$A$2:$H$9999,2,0),"")</f>
        <v/>
      </c>
      <c r="D935" s="2"/>
      <c r="G935" s="2"/>
      <c r="P935">
        <f>ROW()</f>
        <v>935</v>
      </c>
    </row>
    <row r="936" spans="1:16">
      <c r="A936" s="1">
        <v>41528</v>
      </c>
      <c r="B936" t="str">
        <f>IFERROR(VLOOKUP($A936,'BTC-Web'!$A$2:$H$9999,2,0),"")</f>
        <v/>
      </c>
      <c r="D936" s="2"/>
      <c r="G936" s="2"/>
      <c r="P936">
        <f>ROW()</f>
        <v>936</v>
      </c>
    </row>
    <row r="937" spans="1:16">
      <c r="A937" s="1">
        <v>41529</v>
      </c>
      <c r="B937" t="str">
        <f>IFERROR(VLOOKUP($A937,'BTC-Web'!$A$2:$H$9999,2,0),"")</f>
        <v/>
      </c>
      <c r="D937" s="2"/>
      <c r="G937" s="2"/>
      <c r="P937">
        <f>ROW()</f>
        <v>937</v>
      </c>
    </row>
    <row r="938" spans="1:16">
      <c r="A938" s="1">
        <v>41530</v>
      </c>
      <c r="B938" t="str">
        <f>IFERROR(VLOOKUP($A938,'BTC-Web'!$A$2:$H$9999,2,0),"")</f>
        <v/>
      </c>
      <c r="D938" s="2"/>
      <c r="G938" s="2"/>
      <c r="P938">
        <f>ROW()</f>
        <v>938</v>
      </c>
    </row>
    <row r="939" spans="1:16">
      <c r="A939" s="1">
        <v>41533</v>
      </c>
      <c r="B939" t="str">
        <f>IFERROR(VLOOKUP($A939,'BTC-Web'!$A$2:$H$9999,2,0),"")</f>
        <v/>
      </c>
      <c r="D939" s="2"/>
      <c r="G939" s="2"/>
      <c r="P939">
        <f>ROW()</f>
        <v>939</v>
      </c>
    </row>
    <row r="940" spans="1:16">
      <c r="A940" s="1">
        <v>41534</v>
      </c>
      <c r="B940" t="str">
        <f>IFERROR(VLOOKUP($A940,'BTC-Web'!$A$2:$H$9999,2,0),"")</f>
        <v/>
      </c>
      <c r="D940" s="2"/>
      <c r="G940" s="2"/>
      <c r="P940">
        <f>ROW()</f>
        <v>940</v>
      </c>
    </row>
    <row r="941" spans="1:16">
      <c r="A941" s="1">
        <v>41535</v>
      </c>
      <c r="B941" t="str">
        <f>IFERROR(VLOOKUP($A941,'BTC-Web'!$A$2:$H$9999,2,0),"")</f>
        <v/>
      </c>
      <c r="D941" s="2"/>
      <c r="G941" s="2"/>
      <c r="P941">
        <f>ROW()</f>
        <v>941</v>
      </c>
    </row>
    <row r="942" spans="1:16">
      <c r="A942" s="1">
        <v>41536</v>
      </c>
      <c r="B942" t="str">
        <f>IFERROR(VLOOKUP($A942,'BTC-Web'!$A$2:$H$9999,2,0),"")</f>
        <v/>
      </c>
      <c r="D942" s="2"/>
      <c r="G942" s="2"/>
      <c r="P942">
        <f>ROW()</f>
        <v>942</v>
      </c>
    </row>
    <row r="943" spans="1:16">
      <c r="A943" s="1">
        <v>41537</v>
      </c>
      <c r="B943" t="str">
        <f>IFERROR(VLOOKUP($A943,'BTC-Web'!$A$2:$H$9999,2,0),"")</f>
        <v/>
      </c>
      <c r="D943" s="2"/>
      <c r="G943" s="2"/>
      <c r="P943">
        <f>ROW()</f>
        <v>943</v>
      </c>
    </row>
    <row r="944" spans="1:16">
      <c r="A944" s="1">
        <v>41540</v>
      </c>
      <c r="B944" t="str">
        <f>IFERROR(VLOOKUP($A944,'BTC-Web'!$A$2:$H$9999,2,0),"")</f>
        <v/>
      </c>
      <c r="D944" s="2"/>
      <c r="G944" s="2"/>
      <c r="P944">
        <f>ROW()</f>
        <v>944</v>
      </c>
    </row>
    <row r="945" spans="1:16">
      <c r="A945" s="1">
        <v>41541</v>
      </c>
      <c r="B945" t="str">
        <f>IFERROR(VLOOKUP($A945,'BTC-Web'!$A$2:$H$9999,2,0),"")</f>
        <v/>
      </c>
      <c r="D945" s="2"/>
      <c r="G945" s="2"/>
      <c r="P945">
        <f>ROW()</f>
        <v>945</v>
      </c>
    </row>
    <row r="946" spans="1:16">
      <c r="A946" s="1">
        <v>41542</v>
      </c>
      <c r="B946" t="str">
        <f>IFERROR(VLOOKUP($A946,'BTC-Web'!$A$2:$H$9999,2,0),"")</f>
        <v/>
      </c>
      <c r="D946" s="2"/>
      <c r="G946" s="2"/>
      <c r="P946">
        <f>ROW()</f>
        <v>946</v>
      </c>
    </row>
    <row r="947" spans="1:16">
      <c r="A947" s="1">
        <v>41543</v>
      </c>
      <c r="B947" t="str">
        <f>IFERROR(VLOOKUP($A947,'BTC-Web'!$A$2:$H$9999,2,0),"")</f>
        <v/>
      </c>
      <c r="D947" s="2"/>
      <c r="G947" s="2"/>
      <c r="P947">
        <f>ROW()</f>
        <v>947</v>
      </c>
    </row>
    <row r="948" spans="1:16">
      <c r="A948" s="1">
        <v>41544</v>
      </c>
      <c r="B948" t="str">
        <f>IFERROR(VLOOKUP($A948,'BTC-Web'!$A$2:$H$9999,2,0),"")</f>
        <v/>
      </c>
      <c r="D948" s="2"/>
      <c r="G948" s="2"/>
      <c r="P948">
        <f>ROW()</f>
        <v>948</v>
      </c>
    </row>
    <row r="949" spans="1:16">
      <c r="A949" s="1">
        <v>41547</v>
      </c>
      <c r="B949" t="str">
        <f>IFERROR(VLOOKUP($A949,'BTC-Web'!$A$2:$H$9999,2,0),"")</f>
        <v/>
      </c>
      <c r="D949" s="2"/>
      <c r="G949" s="2"/>
      <c r="P949">
        <f>ROW()</f>
        <v>949</v>
      </c>
    </row>
    <row r="950" spans="1:16">
      <c r="A950" s="1">
        <v>41548</v>
      </c>
      <c r="B950" t="str">
        <f>IFERROR(VLOOKUP($A950,'BTC-Web'!$A$2:$H$9999,2,0),"")</f>
        <v/>
      </c>
      <c r="D950" s="2"/>
      <c r="G950" s="2"/>
      <c r="P950">
        <f>ROW()</f>
        <v>950</v>
      </c>
    </row>
    <row r="951" spans="1:16">
      <c r="A951" s="1">
        <v>41549</v>
      </c>
      <c r="B951" t="str">
        <f>IFERROR(VLOOKUP($A951,'BTC-Web'!$A$2:$H$9999,2,0),"")</f>
        <v/>
      </c>
      <c r="D951" s="2"/>
      <c r="G951" s="2"/>
      <c r="P951">
        <f>ROW()</f>
        <v>951</v>
      </c>
    </row>
    <row r="952" spans="1:16">
      <c r="A952" s="1">
        <v>41550</v>
      </c>
      <c r="B952" t="str">
        <f>IFERROR(VLOOKUP($A952,'BTC-Web'!$A$2:$H$9999,2,0),"")</f>
        <v/>
      </c>
      <c r="D952" s="2"/>
      <c r="G952" s="2"/>
      <c r="P952">
        <f>ROW()</f>
        <v>952</v>
      </c>
    </row>
    <row r="953" spans="1:16">
      <c r="A953" s="1">
        <v>41551</v>
      </c>
      <c r="B953" t="str">
        <f>IFERROR(VLOOKUP($A953,'BTC-Web'!$A$2:$H$9999,2,0),"")</f>
        <v/>
      </c>
      <c r="D953" s="2"/>
      <c r="G953" s="2"/>
      <c r="P953">
        <f>ROW()</f>
        <v>953</v>
      </c>
    </row>
    <row r="954" spans="1:16">
      <c r="A954" s="1">
        <v>41554</v>
      </c>
      <c r="B954" t="str">
        <f>IFERROR(VLOOKUP($A954,'BTC-Web'!$A$2:$H$9999,2,0),"")</f>
        <v/>
      </c>
      <c r="D954" s="2"/>
      <c r="G954" s="2"/>
      <c r="P954">
        <f>ROW()</f>
        <v>954</v>
      </c>
    </row>
    <row r="955" spans="1:16">
      <c r="A955" s="1">
        <v>41555</v>
      </c>
      <c r="B955" t="str">
        <f>IFERROR(VLOOKUP($A955,'BTC-Web'!$A$2:$H$9999,2,0),"")</f>
        <v/>
      </c>
      <c r="D955" s="2"/>
      <c r="G955" s="2"/>
      <c r="P955">
        <f>ROW()</f>
        <v>955</v>
      </c>
    </row>
    <row r="956" spans="1:16">
      <c r="A956" s="1">
        <v>41556</v>
      </c>
      <c r="B956" t="str">
        <f>IFERROR(VLOOKUP($A956,'BTC-Web'!$A$2:$H$9999,2,0),"")</f>
        <v/>
      </c>
      <c r="D956" s="2"/>
      <c r="G956" s="2"/>
      <c r="P956">
        <f>ROW()</f>
        <v>956</v>
      </c>
    </row>
    <row r="957" spans="1:16">
      <c r="A957" s="1">
        <v>41557</v>
      </c>
      <c r="B957" t="str">
        <f>IFERROR(VLOOKUP($A957,'BTC-Web'!$A$2:$H$9999,2,0),"")</f>
        <v/>
      </c>
      <c r="D957" s="2"/>
      <c r="G957" s="2"/>
      <c r="P957">
        <f>ROW()</f>
        <v>957</v>
      </c>
    </row>
    <row r="958" spans="1:16">
      <c r="A958" s="1">
        <v>41558</v>
      </c>
      <c r="B958" t="str">
        <f>IFERROR(VLOOKUP($A958,'BTC-Web'!$A$2:$H$9999,2,0),"")</f>
        <v/>
      </c>
      <c r="D958" s="2"/>
      <c r="G958" s="2"/>
      <c r="P958">
        <f>ROW()</f>
        <v>958</v>
      </c>
    </row>
    <row r="959" spans="1:16">
      <c r="A959" s="1">
        <v>41561</v>
      </c>
      <c r="B959" t="str">
        <f>IFERROR(VLOOKUP($A959,'BTC-Web'!$A$2:$H$9999,2,0),"")</f>
        <v/>
      </c>
      <c r="D959" s="2"/>
      <c r="G959" s="2"/>
      <c r="P959">
        <f>ROW()</f>
        <v>959</v>
      </c>
    </row>
    <row r="960" spans="1:16">
      <c r="A960" s="1">
        <v>41562</v>
      </c>
      <c r="B960" t="str">
        <f>IFERROR(VLOOKUP($A960,'BTC-Web'!$A$2:$H$9999,2,0),"")</f>
        <v/>
      </c>
      <c r="D960" s="2"/>
      <c r="G960" s="2"/>
      <c r="P960">
        <f>ROW()</f>
        <v>960</v>
      </c>
    </row>
    <row r="961" spans="1:16">
      <c r="A961" s="1">
        <v>41563</v>
      </c>
      <c r="B961" t="str">
        <f>IFERROR(VLOOKUP($A961,'BTC-Web'!$A$2:$H$9999,2,0),"")</f>
        <v/>
      </c>
      <c r="D961" s="2"/>
      <c r="G961" s="2"/>
      <c r="P961">
        <f>ROW()</f>
        <v>961</v>
      </c>
    </row>
    <row r="962" spans="1:16">
      <c r="A962" s="1">
        <v>41564</v>
      </c>
      <c r="B962" t="str">
        <f>IFERROR(VLOOKUP($A962,'BTC-Web'!$A$2:$H$9999,2,0),"")</f>
        <v/>
      </c>
      <c r="D962" s="2"/>
      <c r="G962" s="2"/>
      <c r="P962">
        <f>ROW()</f>
        <v>962</v>
      </c>
    </row>
    <row r="963" spans="1:16">
      <c r="A963" s="1">
        <v>41565</v>
      </c>
      <c r="B963" t="str">
        <f>IFERROR(VLOOKUP($A963,'BTC-Web'!$A$2:$H$9999,2,0),"")</f>
        <v/>
      </c>
      <c r="D963" s="2"/>
      <c r="G963" s="2"/>
      <c r="P963">
        <f>ROW()</f>
        <v>963</v>
      </c>
    </row>
    <row r="964" spans="1:16">
      <c r="A964" s="1">
        <v>41568</v>
      </c>
      <c r="B964" t="str">
        <f>IFERROR(VLOOKUP($A964,'BTC-Web'!$A$2:$H$9999,2,0),"")</f>
        <v/>
      </c>
      <c r="D964" s="2"/>
      <c r="G964" s="2"/>
      <c r="P964">
        <f>ROW()</f>
        <v>964</v>
      </c>
    </row>
    <row r="965" spans="1:16">
      <c r="A965" s="1">
        <v>41569</v>
      </c>
      <c r="B965" t="str">
        <f>IFERROR(VLOOKUP($A965,'BTC-Web'!$A$2:$H$9999,2,0),"")</f>
        <v/>
      </c>
      <c r="D965" s="2"/>
      <c r="G965" s="2"/>
      <c r="P965">
        <f>ROW()</f>
        <v>965</v>
      </c>
    </row>
    <row r="966" spans="1:16">
      <c r="A966" s="1">
        <v>41570</v>
      </c>
      <c r="B966" t="str">
        <f>IFERROR(VLOOKUP($A966,'BTC-Web'!$A$2:$H$9999,2,0),"")</f>
        <v/>
      </c>
      <c r="D966" s="2"/>
      <c r="G966" s="2"/>
      <c r="P966">
        <f>ROW()</f>
        <v>966</v>
      </c>
    </row>
    <row r="967" spans="1:16">
      <c r="A967" s="1">
        <v>41571</v>
      </c>
      <c r="B967" t="str">
        <f>IFERROR(VLOOKUP($A967,'BTC-Web'!$A$2:$H$9999,2,0),"")</f>
        <v/>
      </c>
      <c r="D967" s="2"/>
      <c r="G967" s="2"/>
      <c r="P967">
        <f>ROW()</f>
        <v>967</v>
      </c>
    </row>
    <row r="968" spans="1:16">
      <c r="A968" s="1">
        <v>41572</v>
      </c>
      <c r="B968" t="str">
        <f>IFERROR(VLOOKUP($A968,'BTC-Web'!$A$2:$H$9999,2,0),"")</f>
        <v/>
      </c>
      <c r="D968" s="2"/>
      <c r="G968" s="2"/>
      <c r="P968">
        <f>ROW()</f>
        <v>968</v>
      </c>
    </row>
    <row r="969" spans="1:16">
      <c r="A969" s="1">
        <v>41575</v>
      </c>
      <c r="B969" t="str">
        <f>IFERROR(VLOOKUP($A969,'BTC-Web'!$A$2:$H$9999,2,0),"")</f>
        <v/>
      </c>
      <c r="D969" s="2"/>
      <c r="G969" s="2"/>
      <c r="P969">
        <f>ROW()</f>
        <v>969</v>
      </c>
    </row>
    <row r="970" spans="1:16">
      <c r="A970" s="1">
        <v>41576</v>
      </c>
      <c r="B970" t="str">
        <f>IFERROR(VLOOKUP($A970,'BTC-Web'!$A$2:$H$9999,2,0),"")</f>
        <v/>
      </c>
      <c r="D970" s="2"/>
      <c r="G970" s="2"/>
      <c r="P970">
        <f>ROW()</f>
        <v>970</v>
      </c>
    </row>
    <row r="971" spans="1:16">
      <c r="A971" s="1">
        <v>41577</v>
      </c>
      <c r="B971" t="str">
        <f>IFERROR(VLOOKUP($A971,'BTC-Web'!$A$2:$H$9999,2,0),"")</f>
        <v/>
      </c>
      <c r="D971" s="2"/>
      <c r="G971" s="2"/>
      <c r="P971">
        <f>ROW()</f>
        <v>971</v>
      </c>
    </row>
    <row r="972" spans="1:16">
      <c r="A972" s="1">
        <v>41578</v>
      </c>
      <c r="B972" t="str">
        <f>IFERROR(VLOOKUP($A972,'BTC-Web'!$A$2:$H$9999,2,0),"")</f>
        <v/>
      </c>
      <c r="D972" s="2"/>
      <c r="G972" s="2"/>
      <c r="P972">
        <f>ROW()</f>
        <v>972</v>
      </c>
    </row>
    <row r="973" spans="1:16">
      <c r="A973" s="1">
        <v>41579</v>
      </c>
      <c r="B973" t="str">
        <f>IFERROR(VLOOKUP($A973,'BTC-Web'!$A$2:$H$9999,2,0),"")</f>
        <v/>
      </c>
      <c r="D973" s="2"/>
      <c r="G973" s="2"/>
      <c r="P973">
        <f>ROW()</f>
        <v>973</v>
      </c>
    </row>
    <row r="974" spans="1:16">
      <c r="A974" s="1">
        <v>41582</v>
      </c>
      <c r="B974" t="str">
        <f>IFERROR(VLOOKUP($A974,'BTC-Web'!$A$2:$H$9999,2,0),"")</f>
        <v/>
      </c>
      <c r="D974" s="2"/>
      <c r="G974" s="2"/>
      <c r="P974">
        <f>ROW()</f>
        <v>974</v>
      </c>
    </row>
    <row r="975" spans="1:16">
      <c r="A975" s="1">
        <v>41583</v>
      </c>
      <c r="B975" t="str">
        <f>IFERROR(VLOOKUP($A975,'BTC-Web'!$A$2:$H$9999,2,0),"")</f>
        <v/>
      </c>
      <c r="D975" s="2"/>
      <c r="G975" s="2"/>
      <c r="P975">
        <f>ROW()</f>
        <v>975</v>
      </c>
    </row>
    <row r="976" spans="1:16">
      <c r="A976" s="1">
        <v>41584</v>
      </c>
      <c r="B976" t="str">
        <f>IFERROR(VLOOKUP($A976,'BTC-Web'!$A$2:$H$9999,2,0),"")</f>
        <v/>
      </c>
      <c r="D976" s="2"/>
      <c r="G976" s="2"/>
      <c r="P976">
        <f>ROW()</f>
        <v>976</v>
      </c>
    </row>
    <row r="977" spans="1:16">
      <c r="A977" s="1">
        <v>41585</v>
      </c>
      <c r="B977" t="str">
        <f>IFERROR(VLOOKUP($A977,'BTC-Web'!$A$2:$H$9999,2,0),"")</f>
        <v/>
      </c>
      <c r="D977" s="2"/>
      <c r="G977" s="2"/>
      <c r="P977">
        <f>ROW()</f>
        <v>977</v>
      </c>
    </row>
    <row r="978" spans="1:16">
      <c r="A978" s="1">
        <v>41586</v>
      </c>
      <c r="B978" t="str">
        <f>IFERROR(VLOOKUP($A978,'BTC-Web'!$A$2:$H$9999,2,0),"")</f>
        <v/>
      </c>
      <c r="D978" s="2"/>
      <c r="G978" s="2"/>
      <c r="P978">
        <f>ROW()</f>
        <v>978</v>
      </c>
    </row>
    <row r="979" spans="1:16">
      <c r="A979" s="1">
        <v>41589</v>
      </c>
      <c r="B979" t="str">
        <f>IFERROR(VLOOKUP($A979,'BTC-Web'!$A$2:$H$9999,2,0),"")</f>
        <v/>
      </c>
      <c r="D979" s="2"/>
      <c r="G979" s="2"/>
      <c r="P979">
        <f>ROW()</f>
        <v>979</v>
      </c>
    </row>
    <row r="980" spans="1:16">
      <c r="A980" s="1">
        <v>41590</v>
      </c>
      <c r="B980" t="str">
        <f>IFERROR(VLOOKUP($A980,'BTC-Web'!$A$2:$H$9999,2,0),"")</f>
        <v/>
      </c>
      <c r="D980" s="2"/>
      <c r="G980" s="2"/>
      <c r="P980">
        <f>ROW()</f>
        <v>980</v>
      </c>
    </row>
    <row r="981" spans="1:16">
      <c r="A981" s="1">
        <v>41591</v>
      </c>
      <c r="B981" t="str">
        <f>IFERROR(VLOOKUP($A981,'BTC-Web'!$A$2:$H$9999,2,0),"")</f>
        <v/>
      </c>
      <c r="D981" s="2"/>
      <c r="G981" s="2"/>
      <c r="P981">
        <f>ROW()</f>
        <v>981</v>
      </c>
    </row>
    <row r="982" spans="1:16">
      <c r="A982" s="1">
        <v>41592</v>
      </c>
      <c r="B982" t="str">
        <f>IFERROR(VLOOKUP($A982,'BTC-Web'!$A$2:$H$9999,2,0),"")</f>
        <v/>
      </c>
      <c r="D982" s="2"/>
      <c r="G982" s="2"/>
      <c r="P982">
        <f>ROW()</f>
        <v>982</v>
      </c>
    </row>
    <row r="983" spans="1:16">
      <c r="A983" s="1">
        <v>41593</v>
      </c>
      <c r="B983" t="str">
        <f>IFERROR(VLOOKUP($A983,'BTC-Web'!$A$2:$H$9999,2,0),"")</f>
        <v/>
      </c>
      <c r="D983" s="2"/>
      <c r="G983" s="2"/>
      <c r="P983">
        <f>ROW()</f>
        <v>983</v>
      </c>
    </row>
    <row r="984" spans="1:16">
      <c r="A984" s="1">
        <v>41596</v>
      </c>
      <c r="B984" t="str">
        <f>IFERROR(VLOOKUP($A984,'BTC-Web'!$A$2:$H$9999,2,0),"")</f>
        <v/>
      </c>
      <c r="D984" s="2"/>
      <c r="G984" s="2"/>
      <c r="P984">
        <f>ROW()</f>
        <v>984</v>
      </c>
    </row>
    <row r="985" spans="1:16">
      <c r="A985" s="1">
        <v>41597</v>
      </c>
      <c r="B985" t="str">
        <f>IFERROR(VLOOKUP($A985,'BTC-Web'!$A$2:$H$9999,2,0),"")</f>
        <v/>
      </c>
      <c r="D985" s="2"/>
      <c r="G985" s="2"/>
      <c r="P985">
        <f>ROW()</f>
        <v>985</v>
      </c>
    </row>
    <row r="986" spans="1:16">
      <c r="A986" s="1">
        <v>41598</v>
      </c>
      <c r="B986" t="str">
        <f>IFERROR(VLOOKUP($A986,'BTC-Web'!$A$2:$H$9999,2,0),"")</f>
        <v/>
      </c>
      <c r="D986" s="2"/>
      <c r="G986" s="2"/>
      <c r="P986">
        <f>ROW()</f>
        <v>986</v>
      </c>
    </row>
    <row r="987" spans="1:16">
      <c r="A987" s="1">
        <v>41599</v>
      </c>
      <c r="B987" t="str">
        <f>IFERROR(VLOOKUP($A987,'BTC-Web'!$A$2:$H$9999,2,0),"")</f>
        <v/>
      </c>
      <c r="D987" s="2"/>
      <c r="G987" s="2"/>
      <c r="P987">
        <f>ROW()</f>
        <v>987</v>
      </c>
    </row>
    <row r="988" spans="1:16">
      <c r="A988" s="1">
        <v>41600</v>
      </c>
      <c r="B988" t="str">
        <f>IFERROR(VLOOKUP($A988,'BTC-Web'!$A$2:$H$9999,2,0),"")</f>
        <v/>
      </c>
      <c r="D988" s="2"/>
      <c r="G988" s="2"/>
      <c r="P988">
        <f>ROW()</f>
        <v>988</v>
      </c>
    </row>
    <row r="989" spans="1:16">
      <c r="A989" s="1">
        <v>41603</v>
      </c>
      <c r="B989" t="str">
        <f>IFERROR(VLOOKUP($A989,'BTC-Web'!$A$2:$H$9999,2,0),"")</f>
        <v/>
      </c>
      <c r="D989" s="2"/>
      <c r="G989" s="2"/>
      <c r="P989">
        <f>ROW()</f>
        <v>989</v>
      </c>
    </row>
    <row r="990" spans="1:16">
      <c r="A990" s="1">
        <v>41604</v>
      </c>
      <c r="B990" t="str">
        <f>IFERROR(VLOOKUP($A990,'BTC-Web'!$A$2:$H$9999,2,0),"")</f>
        <v/>
      </c>
      <c r="D990" s="2"/>
      <c r="G990" s="2"/>
      <c r="P990">
        <f>ROW()</f>
        <v>990</v>
      </c>
    </row>
    <row r="991" spans="1:16">
      <c r="A991" s="1">
        <v>41605</v>
      </c>
      <c r="B991" t="str">
        <f>IFERROR(VLOOKUP($A991,'BTC-Web'!$A$2:$H$9999,2,0),"")</f>
        <v/>
      </c>
      <c r="D991" s="2"/>
      <c r="G991" s="2"/>
      <c r="P991">
        <f>ROW()</f>
        <v>991</v>
      </c>
    </row>
    <row r="992" spans="1:16">
      <c r="A992" s="1">
        <v>41607</v>
      </c>
      <c r="B992" t="str">
        <f>IFERROR(VLOOKUP($A992,'BTC-Web'!$A$2:$H$9999,2,0),"")</f>
        <v/>
      </c>
      <c r="D992" s="2"/>
      <c r="G992" s="2"/>
      <c r="P992">
        <f>ROW()</f>
        <v>992</v>
      </c>
    </row>
    <row r="993" spans="1:16">
      <c r="A993" s="1">
        <v>41610</v>
      </c>
      <c r="B993" t="str">
        <f>IFERROR(VLOOKUP($A993,'BTC-Web'!$A$2:$H$9999,2,0),"")</f>
        <v/>
      </c>
      <c r="D993" s="2"/>
      <c r="G993" s="2"/>
      <c r="P993">
        <f>ROW()</f>
        <v>993</v>
      </c>
    </row>
    <row r="994" spans="1:16">
      <c r="A994" s="1">
        <v>41611</v>
      </c>
      <c r="B994" t="str">
        <f>IFERROR(VLOOKUP($A994,'BTC-Web'!$A$2:$H$9999,2,0),"")</f>
        <v/>
      </c>
      <c r="D994" s="2"/>
      <c r="G994" s="2"/>
      <c r="P994">
        <f>ROW()</f>
        <v>994</v>
      </c>
    </row>
    <row r="995" spans="1:16">
      <c r="A995" s="1">
        <v>41612</v>
      </c>
      <c r="B995" t="str">
        <f>IFERROR(VLOOKUP($A995,'BTC-Web'!$A$2:$H$9999,2,0),"")</f>
        <v/>
      </c>
      <c r="D995" s="2"/>
      <c r="G995" s="2"/>
      <c r="P995">
        <f>ROW()</f>
        <v>995</v>
      </c>
    </row>
    <row r="996" spans="1:16">
      <c r="A996" s="1">
        <v>41613</v>
      </c>
      <c r="B996" t="str">
        <f>IFERROR(VLOOKUP($A996,'BTC-Web'!$A$2:$H$9999,2,0),"")</f>
        <v/>
      </c>
      <c r="D996" s="2"/>
      <c r="G996" s="2"/>
      <c r="P996">
        <f>ROW()</f>
        <v>996</v>
      </c>
    </row>
    <row r="997" spans="1:16">
      <c r="A997" s="1">
        <v>41614</v>
      </c>
      <c r="B997" t="str">
        <f>IFERROR(VLOOKUP($A997,'BTC-Web'!$A$2:$H$9999,2,0),"")</f>
        <v/>
      </c>
      <c r="D997" s="2"/>
      <c r="G997" s="2"/>
      <c r="P997">
        <f>ROW()</f>
        <v>997</v>
      </c>
    </row>
    <row r="998" spans="1:16">
      <c r="A998" s="1">
        <v>41617</v>
      </c>
      <c r="B998" t="str">
        <f>IFERROR(VLOOKUP($A998,'BTC-Web'!$A$2:$H$9999,2,0),"")</f>
        <v/>
      </c>
      <c r="D998" s="2"/>
      <c r="G998" s="2"/>
      <c r="P998">
        <f>ROW()</f>
        <v>998</v>
      </c>
    </row>
    <row r="999" spans="1:16">
      <c r="A999" s="1">
        <v>41618</v>
      </c>
      <c r="B999" t="str">
        <f>IFERROR(VLOOKUP($A999,'BTC-Web'!$A$2:$H$9999,2,0),"")</f>
        <v/>
      </c>
      <c r="D999" s="2"/>
      <c r="G999" s="2"/>
      <c r="P999">
        <f>ROW()</f>
        <v>999</v>
      </c>
    </row>
    <row r="1000" spans="1:16">
      <c r="A1000" s="1">
        <v>41619</v>
      </c>
      <c r="B1000" t="str">
        <f>IFERROR(VLOOKUP($A1000,'BTC-Web'!$A$2:$H$9999,2,0),"")</f>
        <v/>
      </c>
      <c r="D1000" s="2"/>
      <c r="G1000" s="2"/>
      <c r="P1000">
        <f>ROW()</f>
        <v>1000</v>
      </c>
    </row>
    <row r="1001" spans="1:16">
      <c r="A1001" s="1">
        <v>41620</v>
      </c>
      <c r="B1001" t="str">
        <f>IFERROR(VLOOKUP($A1001,'BTC-Web'!$A$2:$H$9999,2,0),"")</f>
        <v/>
      </c>
      <c r="D1001" s="2"/>
      <c r="G1001" s="2"/>
      <c r="P1001">
        <f>ROW()</f>
        <v>1001</v>
      </c>
    </row>
    <row r="1002" spans="1:16">
      <c r="A1002" s="1">
        <v>41621</v>
      </c>
      <c r="B1002" t="str">
        <f>IFERROR(VLOOKUP($A1002,'BTC-Web'!$A$2:$H$9999,2,0),"")</f>
        <v/>
      </c>
      <c r="D1002" s="2"/>
      <c r="G1002" s="2"/>
      <c r="P1002">
        <f>ROW()</f>
        <v>1002</v>
      </c>
    </row>
    <row r="1003" spans="1:16">
      <c r="A1003" s="1">
        <v>41624</v>
      </c>
      <c r="B1003" t="str">
        <f>IFERROR(VLOOKUP($A1003,'BTC-Web'!$A$2:$H$9999,2,0),"")</f>
        <v/>
      </c>
      <c r="D1003" s="2"/>
      <c r="G1003" s="2"/>
      <c r="P1003">
        <f>ROW()</f>
        <v>1003</v>
      </c>
    </row>
    <row r="1004" spans="1:16">
      <c r="A1004" s="1">
        <v>41625</v>
      </c>
      <c r="B1004" t="str">
        <f>IFERROR(VLOOKUP($A1004,'BTC-Web'!$A$2:$H$9999,2,0),"")</f>
        <v/>
      </c>
      <c r="D1004" s="2"/>
      <c r="G1004" s="2"/>
      <c r="P1004">
        <f>ROW()</f>
        <v>1004</v>
      </c>
    </row>
    <row r="1005" spans="1:16">
      <c r="A1005" s="1">
        <v>41626</v>
      </c>
      <c r="B1005" t="str">
        <f>IFERROR(VLOOKUP($A1005,'BTC-Web'!$A$2:$H$9999,2,0),"")</f>
        <v/>
      </c>
      <c r="D1005" s="2"/>
      <c r="G1005" s="2"/>
      <c r="P1005">
        <f>ROW()</f>
        <v>1005</v>
      </c>
    </row>
    <row r="1006" spans="1:16">
      <c r="A1006" s="1">
        <v>41627</v>
      </c>
      <c r="B1006" t="str">
        <f>IFERROR(VLOOKUP($A1006,'BTC-Web'!$A$2:$H$9999,2,0),"")</f>
        <v/>
      </c>
      <c r="D1006" s="2"/>
      <c r="G1006" s="2"/>
      <c r="P1006">
        <f>ROW()</f>
        <v>1006</v>
      </c>
    </row>
    <row r="1007" spans="1:16">
      <c r="A1007" s="1">
        <v>41628</v>
      </c>
      <c r="B1007" t="str">
        <f>IFERROR(VLOOKUP($A1007,'BTC-Web'!$A$2:$H$9999,2,0),"")</f>
        <v/>
      </c>
      <c r="D1007" s="2"/>
      <c r="G1007" s="2"/>
      <c r="P1007">
        <f>ROW()</f>
        <v>1007</v>
      </c>
    </row>
    <row r="1008" spans="1:16">
      <c r="A1008" s="1">
        <v>41631</v>
      </c>
      <c r="B1008" t="str">
        <f>IFERROR(VLOOKUP($A1008,'BTC-Web'!$A$2:$H$9999,2,0),"")</f>
        <v/>
      </c>
      <c r="D1008" s="2"/>
      <c r="G1008" s="2"/>
      <c r="P1008">
        <f>ROW()</f>
        <v>1008</v>
      </c>
    </row>
    <row r="1009" spans="1:16">
      <c r="A1009" s="1">
        <v>41632</v>
      </c>
      <c r="B1009" t="str">
        <f>IFERROR(VLOOKUP($A1009,'BTC-Web'!$A$2:$H$9999,2,0),"")</f>
        <v/>
      </c>
      <c r="D1009" s="2"/>
      <c r="G1009" s="2"/>
      <c r="P1009">
        <f>ROW()</f>
        <v>1009</v>
      </c>
    </row>
    <row r="1010" spans="1:16">
      <c r="A1010" s="1">
        <v>41634</v>
      </c>
      <c r="B1010" t="str">
        <f>IFERROR(VLOOKUP($A1010,'BTC-Web'!$A$2:$H$9999,2,0),"")</f>
        <v/>
      </c>
      <c r="D1010" s="2"/>
      <c r="G1010" s="2"/>
      <c r="P1010">
        <f>ROW()</f>
        <v>1010</v>
      </c>
    </row>
    <row r="1011" spans="1:16">
      <c r="A1011" s="1">
        <v>41635</v>
      </c>
      <c r="B1011" t="str">
        <f>IFERROR(VLOOKUP($A1011,'BTC-Web'!$A$2:$H$9999,2,0),"")</f>
        <v/>
      </c>
      <c r="D1011" s="2"/>
      <c r="G1011" s="2"/>
      <c r="P1011">
        <f>ROW()</f>
        <v>1011</v>
      </c>
    </row>
    <row r="1012" spans="1:16">
      <c r="A1012" s="1">
        <v>41638</v>
      </c>
      <c r="B1012" t="str">
        <f>IFERROR(VLOOKUP($A1012,'BTC-Web'!$A$2:$H$9999,2,0),"")</f>
        <v/>
      </c>
      <c r="D1012" s="2"/>
      <c r="G1012" s="2"/>
      <c r="P1012">
        <f>ROW()</f>
        <v>1012</v>
      </c>
    </row>
    <row r="1013" spans="1:16">
      <c r="A1013" s="1">
        <v>41639</v>
      </c>
      <c r="B1013" t="str">
        <f>IFERROR(VLOOKUP($A1013,'BTC-Web'!$A$2:$H$9999,2,0),"")</f>
        <v/>
      </c>
      <c r="D1013" s="2"/>
      <c r="G1013" s="2"/>
      <c r="P1013">
        <f>ROW()</f>
        <v>1013</v>
      </c>
    </row>
    <row r="1014" spans="1:16">
      <c r="A1014" s="1">
        <v>41641</v>
      </c>
      <c r="B1014" t="str">
        <f>IFERROR(VLOOKUP($A1014,'BTC-Web'!$A$2:$H$9999,2,0),"")</f>
        <v/>
      </c>
      <c r="D1014" s="2"/>
      <c r="G1014" s="2"/>
      <c r="P1014">
        <f>ROW()</f>
        <v>1014</v>
      </c>
    </row>
    <row r="1015" spans="1:16">
      <c r="A1015" s="1">
        <v>41642</v>
      </c>
      <c r="B1015" t="str">
        <f>IFERROR(VLOOKUP($A1015,'BTC-Web'!$A$2:$H$9999,2,0),"")</f>
        <v/>
      </c>
      <c r="D1015" s="2"/>
      <c r="G1015" s="2"/>
      <c r="P1015">
        <f>ROW()</f>
        <v>1015</v>
      </c>
    </row>
    <row r="1016" spans="1:16">
      <c r="A1016" s="1">
        <v>41645</v>
      </c>
      <c r="B1016" t="str">
        <f>IFERROR(VLOOKUP($A1016,'BTC-Web'!$A$2:$H$9999,2,0),"")</f>
        <v/>
      </c>
      <c r="D1016" s="2"/>
      <c r="G1016" s="2"/>
      <c r="P1016">
        <f>ROW()</f>
        <v>1016</v>
      </c>
    </row>
    <row r="1017" spans="1:16">
      <c r="A1017" s="1">
        <v>41646</v>
      </c>
      <c r="B1017" t="str">
        <f>IFERROR(VLOOKUP($A1017,'BTC-Web'!$A$2:$H$9999,2,0),"")</f>
        <v/>
      </c>
      <c r="D1017" s="2"/>
      <c r="G1017" s="2"/>
      <c r="P1017">
        <f>ROW()</f>
        <v>1017</v>
      </c>
    </row>
    <row r="1018" spans="1:16">
      <c r="A1018" s="1">
        <v>41647</v>
      </c>
      <c r="B1018" t="str">
        <f>IFERROR(VLOOKUP($A1018,'BTC-Web'!$A$2:$H$9999,2,0),"")</f>
        <v/>
      </c>
      <c r="D1018" s="2"/>
      <c r="G1018" s="2"/>
      <c r="P1018">
        <f>ROW()</f>
        <v>1018</v>
      </c>
    </row>
    <row r="1019" spans="1:16">
      <c r="A1019" s="1">
        <v>41648</v>
      </c>
      <c r="B1019" t="str">
        <f>IFERROR(VLOOKUP($A1019,'BTC-Web'!$A$2:$H$9999,2,0),"")</f>
        <v/>
      </c>
      <c r="D1019" s="2"/>
      <c r="G1019" s="2"/>
      <c r="P1019">
        <f>ROW()</f>
        <v>1019</v>
      </c>
    </row>
    <row r="1020" spans="1:16">
      <c r="A1020" s="1">
        <v>41649</v>
      </c>
      <c r="B1020" t="str">
        <f>IFERROR(VLOOKUP($A1020,'BTC-Web'!$A$2:$H$9999,2,0),"")</f>
        <v/>
      </c>
      <c r="D1020" s="2"/>
      <c r="G1020" s="2"/>
      <c r="P1020">
        <f>ROW()</f>
        <v>1020</v>
      </c>
    </row>
    <row r="1021" spans="1:16">
      <c r="A1021" s="1">
        <v>41652</v>
      </c>
      <c r="B1021" t="str">
        <f>IFERROR(VLOOKUP($A1021,'BTC-Web'!$A$2:$H$9999,2,0),"")</f>
        <v/>
      </c>
      <c r="D1021" s="2"/>
      <c r="G1021" s="2"/>
      <c r="P1021">
        <f>ROW()</f>
        <v>1021</v>
      </c>
    </row>
    <row r="1022" spans="1:16">
      <c r="A1022" s="1">
        <v>41653</v>
      </c>
      <c r="B1022" t="str">
        <f>IFERROR(VLOOKUP($A1022,'BTC-Web'!$A$2:$H$9999,2,0),"")</f>
        <v/>
      </c>
      <c r="D1022" s="2"/>
      <c r="G1022" s="2"/>
      <c r="P1022">
        <f>ROW()</f>
        <v>1022</v>
      </c>
    </row>
    <row r="1023" spans="1:16">
      <c r="A1023" s="1">
        <v>41654</v>
      </c>
      <c r="B1023" t="str">
        <f>IFERROR(VLOOKUP($A1023,'BTC-Web'!$A$2:$H$9999,2,0),"")</f>
        <v/>
      </c>
      <c r="D1023" s="2"/>
      <c r="G1023" s="2"/>
      <c r="P1023">
        <f>ROW()</f>
        <v>1023</v>
      </c>
    </row>
    <row r="1024" spans="1:16">
      <c r="A1024" s="1">
        <v>41655</v>
      </c>
      <c r="B1024" t="str">
        <f>IFERROR(VLOOKUP($A1024,'BTC-Web'!$A$2:$H$9999,2,0),"")</f>
        <v/>
      </c>
      <c r="D1024" s="2"/>
      <c r="G1024" s="2"/>
      <c r="P1024">
        <f>ROW()</f>
        <v>1024</v>
      </c>
    </row>
    <row r="1025" spans="1:16">
      <c r="A1025" s="1">
        <v>41656</v>
      </c>
      <c r="B1025" t="str">
        <f>IFERROR(VLOOKUP($A1025,'BTC-Web'!$A$2:$H$9999,2,0),"")</f>
        <v/>
      </c>
      <c r="D1025" s="2"/>
      <c r="G1025" s="2"/>
      <c r="P1025">
        <f>ROW()</f>
        <v>1025</v>
      </c>
    </row>
    <row r="1026" spans="1:16">
      <c r="A1026" s="1">
        <v>41660</v>
      </c>
      <c r="B1026" t="str">
        <f>IFERROR(VLOOKUP($A1026,'BTC-Web'!$A$2:$H$9999,2,0),"")</f>
        <v/>
      </c>
      <c r="D1026" s="2"/>
      <c r="G1026" s="2"/>
      <c r="P1026">
        <f>ROW()</f>
        <v>1026</v>
      </c>
    </row>
    <row r="1027" spans="1:16">
      <c r="A1027" s="1">
        <v>41661</v>
      </c>
      <c r="B1027" t="str">
        <f>IFERROR(VLOOKUP($A1027,'BTC-Web'!$A$2:$H$9999,2,0),"")</f>
        <v/>
      </c>
      <c r="D1027" s="2"/>
      <c r="G1027" s="2"/>
      <c r="P1027">
        <f>ROW()</f>
        <v>1027</v>
      </c>
    </row>
    <row r="1028" spans="1:16">
      <c r="A1028" s="1">
        <v>41662</v>
      </c>
      <c r="B1028" t="str">
        <f>IFERROR(VLOOKUP($A1028,'BTC-Web'!$A$2:$H$9999,2,0),"")</f>
        <v/>
      </c>
      <c r="D1028" s="2"/>
      <c r="G1028" s="2"/>
      <c r="P1028">
        <f>ROW()</f>
        <v>1028</v>
      </c>
    </row>
    <row r="1029" spans="1:16">
      <c r="A1029" s="1">
        <v>41663</v>
      </c>
      <c r="B1029" t="str">
        <f>IFERROR(VLOOKUP($A1029,'BTC-Web'!$A$2:$H$9999,2,0),"")</f>
        <v/>
      </c>
      <c r="D1029" s="2"/>
      <c r="G1029" s="2"/>
      <c r="P1029">
        <f>ROW()</f>
        <v>1029</v>
      </c>
    </row>
    <row r="1030" spans="1:16">
      <c r="A1030" s="1">
        <v>41666</v>
      </c>
      <c r="B1030" t="str">
        <f>IFERROR(VLOOKUP($A1030,'BTC-Web'!$A$2:$H$9999,2,0),"")</f>
        <v/>
      </c>
      <c r="D1030" s="2"/>
      <c r="G1030" s="2"/>
      <c r="P1030">
        <f>ROW()</f>
        <v>1030</v>
      </c>
    </row>
    <row r="1031" spans="1:16">
      <c r="A1031" s="1">
        <v>41667</v>
      </c>
      <c r="B1031" t="str">
        <f>IFERROR(VLOOKUP($A1031,'BTC-Web'!$A$2:$H$9999,2,0),"")</f>
        <v/>
      </c>
      <c r="D1031" s="2"/>
      <c r="G1031" s="2"/>
      <c r="P1031">
        <f>ROW()</f>
        <v>1031</v>
      </c>
    </row>
    <row r="1032" spans="1:16">
      <c r="A1032" s="1">
        <v>41668</v>
      </c>
      <c r="B1032" t="str">
        <f>IFERROR(VLOOKUP($A1032,'BTC-Web'!$A$2:$H$9999,2,0),"")</f>
        <v/>
      </c>
      <c r="D1032" s="2"/>
      <c r="G1032" s="2"/>
      <c r="P1032">
        <f>ROW()</f>
        <v>1032</v>
      </c>
    </row>
    <row r="1033" spans="1:16">
      <c r="A1033" s="1">
        <v>41669</v>
      </c>
      <c r="B1033" t="str">
        <f>IFERROR(VLOOKUP($A1033,'BTC-Web'!$A$2:$H$9999,2,0),"")</f>
        <v/>
      </c>
      <c r="D1033" s="2"/>
      <c r="G1033" s="2"/>
      <c r="P1033">
        <f>ROW()</f>
        <v>1033</v>
      </c>
    </row>
    <row r="1034" spans="1:16">
      <c r="A1034" s="1">
        <v>41670</v>
      </c>
      <c r="B1034" t="str">
        <f>IFERROR(VLOOKUP($A1034,'BTC-Web'!$A$2:$H$9999,2,0),"")</f>
        <v/>
      </c>
      <c r="D1034" s="2"/>
      <c r="G1034" s="2"/>
      <c r="P1034">
        <f>ROW()</f>
        <v>1034</v>
      </c>
    </row>
    <row r="1035" spans="1:16">
      <c r="A1035" s="1">
        <v>41673</v>
      </c>
      <c r="B1035" t="str">
        <f>IFERROR(VLOOKUP($A1035,'BTC-Web'!$A$2:$H$9999,2,0),"")</f>
        <v/>
      </c>
      <c r="D1035" s="2"/>
      <c r="G1035" s="2"/>
      <c r="P1035">
        <f>ROW()</f>
        <v>1035</v>
      </c>
    </row>
    <row r="1036" spans="1:16">
      <c r="A1036" s="1">
        <v>41674</v>
      </c>
      <c r="B1036" t="str">
        <f>IFERROR(VLOOKUP($A1036,'BTC-Web'!$A$2:$H$9999,2,0),"")</f>
        <v/>
      </c>
      <c r="D1036" s="2"/>
      <c r="G1036" s="2"/>
      <c r="P1036">
        <f>ROW()</f>
        <v>1036</v>
      </c>
    </row>
    <row r="1037" spans="1:16">
      <c r="A1037" s="1">
        <v>41675</v>
      </c>
      <c r="B1037" t="str">
        <f>IFERROR(VLOOKUP($A1037,'BTC-Web'!$A$2:$H$9999,2,0),"")</f>
        <v/>
      </c>
      <c r="D1037" s="2"/>
      <c r="G1037" s="2"/>
      <c r="P1037">
        <f>ROW()</f>
        <v>1037</v>
      </c>
    </row>
    <row r="1038" spans="1:16">
      <c r="A1038" s="1">
        <v>41676</v>
      </c>
      <c r="B1038" t="str">
        <f>IFERROR(VLOOKUP($A1038,'BTC-Web'!$A$2:$H$9999,2,0),"")</f>
        <v/>
      </c>
      <c r="D1038" s="2"/>
      <c r="G1038" s="2"/>
      <c r="P1038">
        <f>ROW()</f>
        <v>1038</v>
      </c>
    </row>
    <row r="1039" spans="1:16">
      <c r="A1039" s="1">
        <v>41677</v>
      </c>
      <c r="B1039" t="str">
        <f>IFERROR(VLOOKUP($A1039,'BTC-Web'!$A$2:$H$9999,2,0),"")</f>
        <v/>
      </c>
      <c r="D1039" s="2"/>
      <c r="G1039" s="2"/>
      <c r="P1039">
        <f>ROW()</f>
        <v>1039</v>
      </c>
    </row>
    <row r="1040" spans="1:16">
      <c r="A1040" s="1">
        <v>41680</v>
      </c>
      <c r="B1040" t="str">
        <f>IFERROR(VLOOKUP($A1040,'BTC-Web'!$A$2:$H$9999,2,0),"")</f>
        <v/>
      </c>
      <c r="D1040" s="2"/>
      <c r="G1040" s="2"/>
      <c r="P1040">
        <f>ROW()</f>
        <v>1040</v>
      </c>
    </row>
    <row r="1041" spans="1:16">
      <c r="A1041" s="1">
        <v>41681</v>
      </c>
      <c r="B1041" t="str">
        <f>IFERROR(VLOOKUP($A1041,'BTC-Web'!$A$2:$H$9999,2,0),"")</f>
        <v/>
      </c>
      <c r="D1041" s="2"/>
      <c r="G1041" s="2"/>
      <c r="P1041">
        <f>ROW()</f>
        <v>1041</v>
      </c>
    </row>
    <row r="1042" spans="1:16">
      <c r="A1042" s="1">
        <v>41682</v>
      </c>
      <c r="B1042" t="str">
        <f>IFERROR(VLOOKUP($A1042,'BTC-Web'!$A$2:$H$9999,2,0),"")</f>
        <v/>
      </c>
      <c r="D1042" s="2"/>
      <c r="G1042" s="2"/>
      <c r="P1042">
        <f>ROW()</f>
        <v>1042</v>
      </c>
    </row>
    <row r="1043" spans="1:16">
      <c r="A1043" s="1">
        <v>41683</v>
      </c>
      <c r="B1043" t="str">
        <f>IFERROR(VLOOKUP($A1043,'BTC-Web'!$A$2:$H$9999,2,0),"")</f>
        <v/>
      </c>
      <c r="D1043" s="2"/>
      <c r="G1043" s="2"/>
      <c r="P1043">
        <f>ROW()</f>
        <v>1043</v>
      </c>
    </row>
    <row r="1044" spans="1:16">
      <c r="A1044" s="1">
        <v>41684</v>
      </c>
      <c r="B1044" t="str">
        <f>IFERROR(VLOOKUP($A1044,'BTC-Web'!$A$2:$H$9999,2,0),"")</f>
        <v/>
      </c>
      <c r="D1044" s="2"/>
      <c r="G1044" s="2"/>
      <c r="P1044">
        <f>ROW()</f>
        <v>1044</v>
      </c>
    </row>
    <row r="1045" spans="1:16">
      <c r="A1045" s="1">
        <v>41688</v>
      </c>
      <c r="B1045" t="str">
        <f>IFERROR(VLOOKUP($A1045,'BTC-Web'!$A$2:$H$9999,2,0),"")</f>
        <v/>
      </c>
      <c r="D1045" s="2"/>
      <c r="G1045" s="2"/>
      <c r="P1045">
        <f>ROW()</f>
        <v>1045</v>
      </c>
    </row>
    <row r="1046" spans="1:16">
      <c r="A1046" s="1">
        <v>41689</v>
      </c>
      <c r="B1046" t="str">
        <f>IFERROR(VLOOKUP($A1046,'BTC-Web'!$A$2:$H$9999,2,0),"")</f>
        <v/>
      </c>
      <c r="D1046" s="2"/>
      <c r="G1046" s="2"/>
      <c r="P1046">
        <f>ROW()</f>
        <v>1046</v>
      </c>
    </row>
    <row r="1047" spans="1:16">
      <c r="A1047" s="1">
        <v>41690</v>
      </c>
      <c r="B1047" t="str">
        <f>IFERROR(VLOOKUP($A1047,'BTC-Web'!$A$2:$H$9999,2,0),"")</f>
        <v/>
      </c>
      <c r="D1047" s="2"/>
      <c r="G1047" s="2"/>
      <c r="P1047">
        <f>ROW()</f>
        <v>1047</v>
      </c>
    </row>
    <row r="1048" spans="1:16">
      <c r="A1048" s="1">
        <v>41691</v>
      </c>
      <c r="B1048" t="str">
        <f>IFERROR(VLOOKUP($A1048,'BTC-Web'!$A$2:$H$9999,2,0),"")</f>
        <v/>
      </c>
      <c r="D1048" s="2"/>
      <c r="G1048" s="2"/>
      <c r="P1048">
        <f>ROW()</f>
        <v>1048</v>
      </c>
    </row>
    <row r="1049" spans="1:16">
      <c r="A1049" s="1">
        <v>41694</v>
      </c>
      <c r="B1049" t="str">
        <f>IFERROR(VLOOKUP($A1049,'BTC-Web'!$A$2:$H$9999,2,0),"")</f>
        <v/>
      </c>
      <c r="D1049" s="2"/>
      <c r="G1049" s="2"/>
      <c r="P1049">
        <f>ROW()</f>
        <v>1049</v>
      </c>
    </row>
    <row r="1050" spans="1:16">
      <c r="A1050" s="1">
        <v>41695</v>
      </c>
      <c r="B1050" t="str">
        <f>IFERROR(VLOOKUP($A1050,'BTC-Web'!$A$2:$H$9999,2,0),"")</f>
        <v/>
      </c>
      <c r="D1050" s="2"/>
      <c r="G1050" s="2"/>
      <c r="P1050">
        <f>ROW()</f>
        <v>1050</v>
      </c>
    </row>
    <row r="1051" spans="1:16">
      <c r="A1051" s="1">
        <v>41696</v>
      </c>
      <c r="B1051" t="str">
        <f>IFERROR(VLOOKUP($A1051,'BTC-Web'!$A$2:$H$9999,2,0),"")</f>
        <v/>
      </c>
      <c r="D1051" s="2"/>
      <c r="G1051" s="2"/>
      <c r="P1051">
        <f>ROW()</f>
        <v>1051</v>
      </c>
    </row>
    <row r="1052" spans="1:16">
      <c r="A1052" s="1">
        <v>41697</v>
      </c>
      <c r="B1052" t="str">
        <f>IFERROR(VLOOKUP($A1052,'BTC-Web'!$A$2:$H$9999,2,0),"")</f>
        <v/>
      </c>
      <c r="D1052" s="2"/>
      <c r="G1052" s="2"/>
      <c r="P1052">
        <f>ROW()</f>
        <v>1052</v>
      </c>
    </row>
    <row r="1053" spans="1:16">
      <c r="A1053" s="1">
        <v>41698</v>
      </c>
      <c r="B1053" t="str">
        <f>IFERROR(VLOOKUP($A1053,'BTC-Web'!$A$2:$H$9999,2,0),"")</f>
        <v/>
      </c>
      <c r="D1053" s="2"/>
      <c r="G1053" s="2"/>
      <c r="P1053">
        <f>ROW()</f>
        <v>1053</v>
      </c>
    </row>
    <row r="1054" spans="1:16">
      <c r="A1054" s="1">
        <v>41701</v>
      </c>
      <c r="B1054" t="str">
        <f>IFERROR(VLOOKUP($A1054,'BTC-Web'!$A$2:$H$9999,2,0),"")</f>
        <v/>
      </c>
      <c r="D1054" s="2"/>
      <c r="G1054" s="2"/>
      <c r="P1054">
        <f>ROW()</f>
        <v>1054</v>
      </c>
    </row>
    <row r="1055" spans="1:16">
      <c r="A1055" s="1">
        <v>41702</v>
      </c>
      <c r="B1055" t="str">
        <f>IFERROR(VLOOKUP($A1055,'BTC-Web'!$A$2:$H$9999,2,0),"")</f>
        <v/>
      </c>
      <c r="D1055" s="2"/>
      <c r="G1055" s="2"/>
      <c r="P1055">
        <f>ROW()</f>
        <v>1055</v>
      </c>
    </row>
    <row r="1056" spans="1:16">
      <c r="A1056" s="1">
        <v>41703</v>
      </c>
      <c r="B1056" t="str">
        <f>IFERROR(VLOOKUP($A1056,'BTC-Web'!$A$2:$H$9999,2,0),"")</f>
        <v/>
      </c>
      <c r="D1056" s="2"/>
      <c r="G1056" s="2"/>
      <c r="P1056">
        <f>ROW()</f>
        <v>1056</v>
      </c>
    </row>
    <row r="1057" spans="1:16">
      <c r="A1057" s="1">
        <v>41704</v>
      </c>
      <c r="B1057" t="str">
        <f>IFERROR(VLOOKUP($A1057,'BTC-Web'!$A$2:$H$9999,2,0),"")</f>
        <v/>
      </c>
      <c r="D1057" s="2"/>
      <c r="G1057" s="2"/>
      <c r="P1057">
        <f>ROW()</f>
        <v>1057</v>
      </c>
    </row>
    <row r="1058" spans="1:16">
      <c r="A1058" s="1">
        <v>41705</v>
      </c>
      <c r="B1058" t="str">
        <f>IFERROR(VLOOKUP($A1058,'BTC-Web'!$A$2:$H$9999,2,0),"")</f>
        <v/>
      </c>
      <c r="D1058" s="2"/>
      <c r="G1058" s="2"/>
      <c r="P1058">
        <f>ROW()</f>
        <v>1058</v>
      </c>
    </row>
    <row r="1059" spans="1:16">
      <c r="A1059" s="1">
        <v>41708</v>
      </c>
      <c r="B1059" t="str">
        <f>IFERROR(VLOOKUP($A1059,'BTC-Web'!$A$2:$H$9999,2,0),"")</f>
        <v/>
      </c>
      <c r="D1059" s="2"/>
      <c r="G1059" s="2"/>
      <c r="P1059">
        <f>ROW()</f>
        <v>1059</v>
      </c>
    </row>
    <row r="1060" spans="1:16">
      <c r="A1060" s="1">
        <v>41709</v>
      </c>
      <c r="B1060" t="str">
        <f>IFERROR(VLOOKUP($A1060,'BTC-Web'!$A$2:$H$9999,2,0),"")</f>
        <v/>
      </c>
      <c r="D1060" s="2"/>
      <c r="G1060" s="2"/>
      <c r="P1060">
        <f>ROW()</f>
        <v>1060</v>
      </c>
    </row>
    <row r="1061" spans="1:16">
      <c r="A1061" s="1">
        <v>41710</v>
      </c>
      <c r="B1061" t="str">
        <f>IFERROR(VLOOKUP($A1061,'BTC-Web'!$A$2:$H$9999,2,0),"")</f>
        <v/>
      </c>
      <c r="D1061" s="2"/>
      <c r="G1061" s="2"/>
      <c r="P1061">
        <f>ROW()</f>
        <v>1061</v>
      </c>
    </row>
    <row r="1062" spans="1:16">
      <c r="A1062" s="1">
        <v>41711</v>
      </c>
      <c r="B1062" t="str">
        <f>IFERROR(VLOOKUP($A1062,'BTC-Web'!$A$2:$H$9999,2,0),"")</f>
        <v/>
      </c>
      <c r="D1062" s="2"/>
      <c r="G1062" s="2"/>
      <c r="P1062">
        <f>ROW()</f>
        <v>1062</v>
      </c>
    </row>
    <row r="1063" spans="1:16">
      <c r="A1063" s="1">
        <v>41712</v>
      </c>
      <c r="B1063" t="str">
        <f>IFERROR(VLOOKUP($A1063,'BTC-Web'!$A$2:$H$9999,2,0),"")</f>
        <v/>
      </c>
      <c r="D1063" s="2"/>
      <c r="G1063" s="2"/>
      <c r="P1063">
        <f>ROW()</f>
        <v>1063</v>
      </c>
    </row>
    <row r="1064" spans="1:16">
      <c r="A1064" s="1">
        <v>41715</v>
      </c>
      <c r="B1064" t="str">
        <f>IFERROR(VLOOKUP($A1064,'BTC-Web'!$A$2:$H$9999,2,0),"")</f>
        <v/>
      </c>
      <c r="D1064" s="2"/>
      <c r="G1064" s="2"/>
      <c r="P1064">
        <f>ROW()</f>
        <v>1064</v>
      </c>
    </row>
    <row r="1065" spans="1:16">
      <c r="A1065" s="1">
        <v>41716</v>
      </c>
      <c r="B1065" t="str">
        <f>IFERROR(VLOOKUP($A1065,'BTC-Web'!$A$2:$H$9999,2,0),"")</f>
        <v/>
      </c>
      <c r="D1065" s="2"/>
      <c r="G1065" s="2"/>
      <c r="P1065">
        <f>ROW()</f>
        <v>1065</v>
      </c>
    </row>
    <row r="1066" spans="1:16">
      <c r="A1066" s="1">
        <v>41717</v>
      </c>
      <c r="B1066" t="str">
        <f>IFERROR(VLOOKUP($A1066,'BTC-Web'!$A$2:$H$9999,2,0),"")</f>
        <v/>
      </c>
      <c r="D1066" s="2"/>
      <c r="G1066" s="2"/>
      <c r="P1066">
        <f>ROW()</f>
        <v>1066</v>
      </c>
    </row>
    <row r="1067" spans="1:16">
      <c r="A1067" s="1">
        <v>41718</v>
      </c>
      <c r="B1067" t="str">
        <f>IFERROR(VLOOKUP($A1067,'BTC-Web'!$A$2:$H$9999,2,0),"")</f>
        <v/>
      </c>
      <c r="D1067" s="2"/>
      <c r="G1067" s="2"/>
      <c r="P1067">
        <f>ROW()</f>
        <v>1067</v>
      </c>
    </row>
    <row r="1068" spans="1:16">
      <c r="A1068" s="1">
        <v>41719</v>
      </c>
      <c r="B1068" t="str">
        <f>IFERROR(VLOOKUP($A1068,'BTC-Web'!$A$2:$H$9999,2,0),"")</f>
        <v/>
      </c>
      <c r="D1068" s="2"/>
      <c r="G1068" s="2"/>
      <c r="P1068">
        <f>ROW()</f>
        <v>1068</v>
      </c>
    </row>
    <row r="1069" spans="1:16">
      <c r="A1069" s="1">
        <v>41722</v>
      </c>
      <c r="B1069" t="str">
        <f>IFERROR(VLOOKUP($A1069,'BTC-Web'!$A$2:$H$9999,2,0),"")</f>
        <v/>
      </c>
      <c r="D1069" s="2"/>
      <c r="G1069" s="2"/>
      <c r="P1069">
        <f>ROW()</f>
        <v>1069</v>
      </c>
    </row>
    <row r="1070" spans="1:16">
      <c r="A1070" s="1">
        <v>41723</v>
      </c>
      <c r="B1070" t="str">
        <f>IFERROR(VLOOKUP($A1070,'BTC-Web'!$A$2:$H$9999,2,0),"")</f>
        <v/>
      </c>
      <c r="D1070" s="2"/>
      <c r="G1070" s="2"/>
      <c r="P1070">
        <f>ROW()</f>
        <v>1070</v>
      </c>
    </row>
    <row r="1071" spans="1:16">
      <c r="A1071" s="1">
        <v>41724</v>
      </c>
      <c r="B1071" t="str">
        <f>IFERROR(VLOOKUP($A1071,'BTC-Web'!$A$2:$H$9999,2,0),"")</f>
        <v/>
      </c>
      <c r="D1071" s="2"/>
      <c r="G1071" s="2"/>
      <c r="P1071">
        <f>ROW()</f>
        <v>1071</v>
      </c>
    </row>
    <row r="1072" spans="1:16">
      <c r="A1072" s="1">
        <v>41725</v>
      </c>
      <c r="B1072" t="str">
        <f>IFERROR(VLOOKUP($A1072,'BTC-Web'!$A$2:$H$9999,2,0),"")</f>
        <v/>
      </c>
      <c r="D1072" s="2"/>
      <c r="G1072" s="2"/>
      <c r="P1072">
        <f>ROW()</f>
        <v>1072</v>
      </c>
    </row>
    <row r="1073" spans="1:16">
      <c r="A1073" s="1">
        <v>41726</v>
      </c>
      <c r="B1073" t="str">
        <f>IFERROR(VLOOKUP($A1073,'BTC-Web'!$A$2:$H$9999,2,0),"")</f>
        <v/>
      </c>
      <c r="D1073" s="2"/>
      <c r="G1073" s="2"/>
      <c r="P1073">
        <f>ROW()</f>
        <v>1073</v>
      </c>
    </row>
    <row r="1074" spans="1:16">
      <c r="A1074" s="1">
        <v>41729</v>
      </c>
      <c r="B1074" t="str">
        <f>IFERROR(VLOOKUP($A1074,'BTC-Web'!$A$2:$H$9999,2,0),"")</f>
        <v/>
      </c>
      <c r="D1074" s="2"/>
      <c r="G1074" s="2"/>
      <c r="P1074">
        <f>ROW()</f>
        <v>1074</v>
      </c>
    </row>
    <row r="1075" spans="1:16">
      <c r="A1075" s="1">
        <v>41730</v>
      </c>
      <c r="B1075" t="str">
        <f>IFERROR(VLOOKUP($A1075,'BTC-Web'!$A$2:$H$9999,2,0),"")</f>
        <v/>
      </c>
      <c r="D1075" s="2"/>
      <c r="G1075" s="2"/>
      <c r="P1075">
        <f>ROW()</f>
        <v>1075</v>
      </c>
    </row>
    <row r="1076" spans="1:16">
      <c r="A1076" s="1">
        <v>41731</v>
      </c>
      <c r="B1076" t="str">
        <f>IFERROR(VLOOKUP($A1076,'BTC-Web'!$A$2:$H$9999,2,0),"")</f>
        <v/>
      </c>
      <c r="D1076" s="2"/>
      <c r="G1076" s="2"/>
      <c r="P1076">
        <f>ROW()</f>
        <v>1076</v>
      </c>
    </row>
    <row r="1077" spans="1:16">
      <c r="A1077" s="1">
        <v>41732</v>
      </c>
      <c r="B1077" t="str">
        <f>IFERROR(VLOOKUP($A1077,'BTC-Web'!$A$2:$H$9999,2,0),"")</f>
        <v/>
      </c>
      <c r="D1077" s="2"/>
      <c r="G1077" s="2"/>
      <c r="P1077">
        <f>ROW()</f>
        <v>1077</v>
      </c>
    </row>
    <row r="1078" spans="1:16">
      <c r="A1078" s="1">
        <v>41733</v>
      </c>
      <c r="B1078" t="str">
        <f>IFERROR(VLOOKUP($A1078,'BTC-Web'!$A$2:$H$9999,2,0),"")</f>
        <v/>
      </c>
      <c r="D1078" s="2"/>
      <c r="G1078" s="2"/>
      <c r="P1078">
        <f>ROW()</f>
        <v>1078</v>
      </c>
    </row>
    <row r="1079" spans="1:16">
      <c r="A1079" s="1">
        <v>41736</v>
      </c>
      <c r="B1079" t="str">
        <f>IFERROR(VLOOKUP($A1079,'BTC-Web'!$A$2:$H$9999,2,0),"")</f>
        <v/>
      </c>
      <c r="D1079" s="2"/>
      <c r="G1079" s="2"/>
      <c r="P1079">
        <f>ROW()</f>
        <v>1079</v>
      </c>
    </row>
    <row r="1080" spans="1:16">
      <c r="A1080" s="1">
        <v>41737</v>
      </c>
      <c r="B1080" t="str">
        <f>IFERROR(VLOOKUP($A1080,'BTC-Web'!$A$2:$H$9999,2,0),"")</f>
        <v/>
      </c>
      <c r="D1080" s="2"/>
      <c r="G1080" s="2"/>
      <c r="P1080">
        <f>ROW()</f>
        <v>1080</v>
      </c>
    </row>
    <row r="1081" spans="1:16">
      <c r="A1081" s="1">
        <v>41738</v>
      </c>
      <c r="B1081" t="str">
        <f>IFERROR(VLOOKUP($A1081,'BTC-Web'!$A$2:$H$9999,2,0),"")</f>
        <v/>
      </c>
      <c r="D1081" s="2"/>
      <c r="G1081" s="2"/>
      <c r="P1081">
        <f>ROW()</f>
        <v>1081</v>
      </c>
    </row>
    <row r="1082" spans="1:16">
      <c r="A1082" s="1">
        <v>41739</v>
      </c>
      <c r="B1082" t="str">
        <f>IFERROR(VLOOKUP($A1082,'BTC-Web'!$A$2:$H$9999,2,0),"")</f>
        <v/>
      </c>
      <c r="D1082" s="2"/>
      <c r="G1082" s="2"/>
      <c r="P1082">
        <f>ROW()</f>
        <v>1082</v>
      </c>
    </row>
    <row r="1083" spans="1:16">
      <c r="A1083" s="1">
        <v>41740</v>
      </c>
      <c r="B1083" t="str">
        <f>IFERROR(VLOOKUP($A1083,'BTC-Web'!$A$2:$H$9999,2,0),"")</f>
        <v/>
      </c>
      <c r="D1083" s="2"/>
      <c r="G1083" s="2"/>
      <c r="P1083">
        <f>ROW()</f>
        <v>1083</v>
      </c>
    </row>
    <row r="1084" spans="1:16">
      <c r="A1084" s="1">
        <v>41743</v>
      </c>
      <c r="B1084" t="str">
        <f>IFERROR(VLOOKUP($A1084,'BTC-Web'!$A$2:$H$9999,2,0),"")</f>
        <v/>
      </c>
      <c r="D1084" s="2"/>
      <c r="G1084" s="2"/>
      <c r="P1084">
        <f>ROW()</f>
        <v>1084</v>
      </c>
    </row>
    <row r="1085" spans="1:16">
      <c r="A1085" s="1">
        <v>41744</v>
      </c>
      <c r="B1085" t="str">
        <f>IFERROR(VLOOKUP($A1085,'BTC-Web'!$A$2:$H$9999,2,0),"")</f>
        <v/>
      </c>
      <c r="D1085" s="2"/>
      <c r="G1085" s="2"/>
      <c r="P1085">
        <f>ROW()</f>
        <v>1085</v>
      </c>
    </row>
    <row r="1086" spans="1:16">
      <c r="A1086" s="1">
        <v>41745</v>
      </c>
      <c r="B1086" t="str">
        <f>IFERROR(VLOOKUP($A1086,'BTC-Web'!$A$2:$H$9999,2,0),"")</f>
        <v/>
      </c>
      <c r="D1086" s="2"/>
      <c r="G1086" s="2"/>
      <c r="P1086">
        <f>ROW()</f>
        <v>1086</v>
      </c>
    </row>
    <row r="1087" spans="1:16">
      <c r="A1087" s="1">
        <v>41746</v>
      </c>
      <c r="B1087" t="str">
        <f>IFERROR(VLOOKUP($A1087,'BTC-Web'!$A$2:$H$9999,2,0),"")</f>
        <v/>
      </c>
      <c r="D1087" s="2"/>
      <c r="G1087" s="2"/>
      <c r="P1087">
        <f>ROW()</f>
        <v>1087</v>
      </c>
    </row>
    <row r="1088" spans="1:16">
      <c r="A1088" s="1">
        <v>41750</v>
      </c>
      <c r="B1088" t="str">
        <f>IFERROR(VLOOKUP($A1088,'BTC-Web'!$A$2:$H$9999,2,0),"")</f>
        <v/>
      </c>
      <c r="D1088" s="2"/>
      <c r="G1088" s="2"/>
      <c r="P1088">
        <f>ROW()</f>
        <v>1088</v>
      </c>
    </row>
    <row r="1089" spans="1:16">
      <c r="A1089" s="1">
        <v>41751</v>
      </c>
      <c r="B1089" t="str">
        <f>IFERROR(VLOOKUP($A1089,'BTC-Web'!$A$2:$H$9999,2,0),"")</f>
        <v/>
      </c>
      <c r="D1089" s="2"/>
      <c r="G1089" s="2"/>
      <c r="P1089">
        <f>ROW()</f>
        <v>1089</v>
      </c>
    </row>
    <row r="1090" spans="1:16">
      <c r="A1090" s="1">
        <v>41752</v>
      </c>
      <c r="B1090" t="str">
        <f>IFERROR(VLOOKUP($A1090,'BTC-Web'!$A$2:$H$9999,2,0),"")</f>
        <v/>
      </c>
      <c r="D1090" s="2"/>
      <c r="G1090" s="2"/>
      <c r="P1090">
        <f>ROW()</f>
        <v>1090</v>
      </c>
    </row>
    <row r="1091" spans="1:16">
      <c r="A1091" s="1">
        <v>41753</v>
      </c>
      <c r="B1091" t="str">
        <f>IFERROR(VLOOKUP($A1091,'BTC-Web'!$A$2:$H$9999,2,0),"")</f>
        <v/>
      </c>
      <c r="D1091" s="2"/>
      <c r="G1091" s="2"/>
      <c r="P1091">
        <f>ROW()</f>
        <v>1091</v>
      </c>
    </row>
    <row r="1092" spans="1:16">
      <c r="A1092" s="1">
        <v>41754</v>
      </c>
      <c r="B1092" t="str">
        <f>IFERROR(VLOOKUP($A1092,'BTC-Web'!$A$2:$H$9999,2,0),"")</f>
        <v/>
      </c>
      <c r="D1092" s="2"/>
      <c r="G1092" s="2"/>
      <c r="P1092">
        <f>ROW()</f>
        <v>1092</v>
      </c>
    </row>
    <row r="1093" spans="1:16">
      <c r="A1093" s="1">
        <v>41757</v>
      </c>
      <c r="B1093" t="str">
        <f>IFERROR(VLOOKUP($A1093,'BTC-Web'!$A$2:$H$9999,2,0),"")</f>
        <v/>
      </c>
      <c r="D1093" s="2"/>
      <c r="G1093" s="2"/>
      <c r="P1093">
        <f>ROW()</f>
        <v>1093</v>
      </c>
    </row>
    <row r="1094" spans="1:16">
      <c r="A1094" s="1">
        <v>41758</v>
      </c>
      <c r="B1094" t="str">
        <f>IFERROR(VLOOKUP($A1094,'BTC-Web'!$A$2:$H$9999,2,0),"")</f>
        <v/>
      </c>
      <c r="D1094" s="2"/>
      <c r="G1094" s="2"/>
      <c r="P1094">
        <f>ROW()</f>
        <v>1094</v>
      </c>
    </row>
    <row r="1095" spans="1:16">
      <c r="A1095" s="1">
        <v>41759</v>
      </c>
      <c r="B1095" t="str">
        <f>IFERROR(VLOOKUP($A1095,'BTC-Web'!$A$2:$H$9999,2,0),"")</f>
        <v/>
      </c>
      <c r="D1095" s="2"/>
      <c r="G1095" s="2"/>
      <c r="P1095">
        <f>ROW()</f>
        <v>1095</v>
      </c>
    </row>
    <row r="1096" spans="1:16">
      <c r="A1096" s="1">
        <v>41760</v>
      </c>
      <c r="B1096" t="str">
        <f>IFERROR(VLOOKUP($A1096,'BTC-Web'!$A$2:$H$9999,2,0),"")</f>
        <v/>
      </c>
      <c r="D1096" s="2"/>
      <c r="G1096" s="2"/>
      <c r="P1096">
        <f>ROW()</f>
        <v>1096</v>
      </c>
    </row>
    <row r="1097" spans="1:16">
      <c r="A1097" s="1">
        <v>41761</v>
      </c>
      <c r="B1097" t="str">
        <f>IFERROR(VLOOKUP($A1097,'BTC-Web'!$A$2:$H$9999,2,0),"")</f>
        <v/>
      </c>
      <c r="D1097" s="2"/>
      <c r="G1097" s="2"/>
      <c r="P1097">
        <f>ROW()</f>
        <v>1097</v>
      </c>
    </row>
    <row r="1098" spans="1:16">
      <c r="A1098" s="1">
        <v>41764</v>
      </c>
      <c r="B1098" t="str">
        <f>IFERROR(VLOOKUP($A1098,'BTC-Web'!$A$2:$H$9999,2,0),"")</f>
        <v/>
      </c>
      <c r="D1098" s="2"/>
      <c r="G1098" s="2"/>
      <c r="P1098">
        <f>ROW()</f>
        <v>1098</v>
      </c>
    </row>
    <row r="1099" spans="1:16">
      <c r="A1099" s="1">
        <v>41765</v>
      </c>
      <c r="B1099" t="str">
        <f>IFERROR(VLOOKUP($A1099,'BTC-Web'!$A$2:$H$9999,2,0),"")</f>
        <v/>
      </c>
      <c r="D1099" s="2"/>
      <c r="G1099" s="2"/>
      <c r="P1099">
        <f>ROW()</f>
        <v>1099</v>
      </c>
    </row>
    <row r="1100" spans="1:16">
      <c r="A1100" s="1">
        <v>41766</v>
      </c>
      <c r="B1100" t="str">
        <f>IFERROR(VLOOKUP($A1100,'BTC-Web'!$A$2:$H$9999,2,0),"")</f>
        <v/>
      </c>
      <c r="D1100" s="2"/>
      <c r="G1100" s="2"/>
      <c r="P1100">
        <f>ROW()</f>
        <v>1100</v>
      </c>
    </row>
    <row r="1101" spans="1:16">
      <c r="A1101" s="1">
        <v>41767</v>
      </c>
      <c r="B1101" t="str">
        <f>IFERROR(VLOOKUP($A1101,'BTC-Web'!$A$2:$H$9999,2,0),"")</f>
        <v/>
      </c>
      <c r="D1101" s="2"/>
      <c r="G1101" s="2"/>
      <c r="P1101">
        <f>ROW()</f>
        <v>1101</v>
      </c>
    </row>
    <row r="1102" spans="1:16">
      <c r="A1102" s="1">
        <v>41768</v>
      </c>
      <c r="B1102" t="str">
        <f>IFERROR(VLOOKUP($A1102,'BTC-Web'!$A$2:$H$9999,2,0),"")</f>
        <v/>
      </c>
      <c r="D1102" s="2"/>
      <c r="G1102" s="2"/>
      <c r="P1102">
        <f>ROW()</f>
        <v>1102</v>
      </c>
    </row>
    <row r="1103" spans="1:16">
      <c r="A1103" s="1">
        <v>41771</v>
      </c>
      <c r="B1103" t="str">
        <f>IFERROR(VLOOKUP($A1103,'BTC-Web'!$A$2:$H$9999,2,0),"")</f>
        <v/>
      </c>
      <c r="D1103" s="2"/>
      <c r="G1103" s="2"/>
      <c r="P1103">
        <f>ROW()</f>
        <v>1103</v>
      </c>
    </row>
    <row r="1104" spans="1:16">
      <c r="A1104" s="1">
        <v>41772</v>
      </c>
      <c r="B1104" t="str">
        <f>IFERROR(VLOOKUP($A1104,'BTC-Web'!$A$2:$H$9999,2,0),"")</f>
        <v/>
      </c>
      <c r="D1104" s="2"/>
      <c r="G1104" s="2"/>
      <c r="P1104">
        <f>ROW()</f>
        <v>1104</v>
      </c>
    </row>
    <row r="1105" spans="1:16">
      <c r="A1105" s="1">
        <v>41773</v>
      </c>
      <c r="B1105" t="str">
        <f>IFERROR(VLOOKUP($A1105,'BTC-Web'!$A$2:$H$9999,2,0),"")</f>
        <v/>
      </c>
      <c r="D1105" s="2"/>
      <c r="G1105" s="2"/>
      <c r="P1105">
        <f>ROW()</f>
        <v>1105</v>
      </c>
    </row>
    <row r="1106" spans="1:16">
      <c r="A1106" s="1">
        <v>41774</v>
      </c>
      <c r="B1106" t="str">
        <f>IFERROR(VLOOKUP($A1106,'BTC-Web'!$A$2:$H$9999,2,0),"")</f>
        <v/>
      </c>
      <c r="D1106" s="2"/>
      <c r="G1106" s="2"/>
      <c r="P1106">
        <f>ROW()</f>
        <v>1106</v>
      </c>
    </row>
    <row r="1107" spans="1:16">
      <c r="A1107" s="1">
        <v>41775</v>
      </c>
      <c r="B1107" t="str">
        <f>IFERROR(VLOOKUP($A1107,'BTC-Web'!$A$2:$H$9999,2,0),"")</f>
        <v/>
      </c>
      <c r="D1107" s="2"/>
      <c r="G1107" s="2"/>
      <c r="P1107">
        <f>ROW()</f>
        <v>1107</v>
      </c>
    </row>
    <row r="1108" spans="1:16">
      <c r="A1108" s="1">
        <v>41778</v>
      </c>
      <c r="B1108" t="str">
        <f>IFERROR(VLOOKUP($A1108,'BTC-Web'!$A$2:$H$9999,2,0),"")</f>
        <v/>
      </c>
      <c r="D1108" s="2"/>
      <c r="G1108" s="2"/>
      <c r="P1108">
        <f>ROW()</f>
        <v>1108</v>
      </c>
    </row>
    <row r="1109" spans="1:16">
      <c r="A1109" s="1">
        <v>41779</v>
      </c>
      <c r="B1109" t="str">
        <f>IFERROR(VLOOKUP($A1109,'BTC-Web'!$A$2:$H$9999,2,0),"")</f>
        <v/>
      </c>
      <c r="D1109" s="2"/>
      <c r="G1109" s="2"/>
      <c r="P1109">
        <f>ROW()</f>
        <v>1109</v>
      </c>
    </row>
    <row r="1110" spans="1:16">
      <c r="A1110" s="1">
        <v>41780</v>
      </c>
      <c r="B1110" t="str">
        <f>IFERROR(VLOOKUP($A1110,'BTC-Web'!$A$2:$H$9999,2,0),"")</f>
        <v/>
      </c>
      <c r="D1110" s="2"/>
      <c r="G1110" s="2"/>
      <c r="P1110">
        <f>ROW()</f>
        <v>1110</v>
      </c>
    </row>
    <row r="1111" spans="1:16">
      <c r="A1111" s="1">
        <v>41781</v>
      </c>
      <c r="B1111" t="str">
        <f>IFERROR(VLOOKUP($A1111,'BTC-Web'!$A$2:$H$9999,2,0),"")</f>
        <v/>
      </c>
      <c r="D1111" s="2"/>
      <c r="G1111" s="2"/>
      <c r="P1111">
        <f>ROW()</f>
        <v>1111</v>
      </c>
    </row>
    <row r="1112" spans="1:16">
      <c r="A1112" s="1">
        <v>41782</v>
      </c>
      <c r="B1112" t="str">
        <f>IFERROR(VLOOKUP($A1112,'BTC-Web'!$A$2:$H$9999,2,0),"")</f>
        <v/>
      </c>
      <c r="D1112" s="2"/>
      <c r="G1112" s="2"/>
      <c r="P1112">
        <f>ROW()</f>
        <v>1112</v>
      </c>
    </row>
    <row r="1113" spans="1:16">
      <c r="A1113" s="1">
        <v>41786</v>
      </c>
      <c r="B1113" t="str">
        <f>IFERROR(VLOOKUP($A1113,'BTC-Web'!$A$2:$H$9999,2,0),"")</f>
        <v/>
      </c>
      <c r="D1113" s="2"/>
      <c r="G1113" s="2"/>
      <c r="P1113">
        <f>ROW()</f>
        <v>1113</v>
      </c>
    </row>
    <row r="1114" spans="1:16">
      <c r="A1114" s="1">
        <v>41787</v>
      </c>
      <c r="B1114" t="str">
        <f>IFERROR(VLOOKUP($A1114,'BTC-Web'!$A$2:$H$9999,2,0),"")</f>
        <v/>
      </c>
      <c r="D1114" s="2"/>
      <c r="G1114" s="2"/>
      <c r="P1114">
        <f>ROW()</f>
        <v>1114</v>
      </c>
    </row>
    <row r="1115" spans="1:16">
      <c r="A1115" s="1">
        <v>41788</v>
      </c>
      <c r="B1115" t="str">
        <f>IFERROR(VLOOKUP($A1115,'BTC-Web'!$A$2:$H$9999,2,0),"")</f>
        <v/>
      </c>
      <c r="D1115" s="2"/>
      <c r="G1115" s="2"/>
      <c r="P1115">
        <f>ROW()</f>
        <v>1115</v>
      </c>
    </row>
    <row r="1116" spans="1:16">
      <c r="A1116" s="1">
        <v>41789</v>
      </c>
      <c r="B1116" t="str">
        <f>IFERROR(VLOOKUP($A1116,'BTC-Web'!$A$2:$H$9999,2,0),"")</f>
        <v/>
      </c>
      <c r="D1116" s="2"/>
      <c r="G1116" s="2"/>
      <c r="P1116">
        <f>ROW()</f>
        <v>1116</v>
      </c>
    </row>
    <row r="1117" spans="1:16">
      <c r="A1117" s="1">
        <v>41792</v>
      </c>
      <c r="B1117" t="str">
        <f>IFERROR(VLOOKUP($A1117,'BTC-Web'!$A$2:$H$9999,2,0),"")</f>
        <v/>
      </c>
      <c r="D1117" s="2"/>
      <c r="G1117" s="2"/>
      <c r="P1117">
        <f>ROW()</f>
        <v>1117</v>
      </c>
    </row>
    <row r="1118" spans="1:16">
      <c r="A1118" s="1">
        <v>41793</v>
      </c>
      <c r="B1118" t="str">
        <f>IFERROR(VLOOKUP($A1118,'BTC-Web'!$A$2:$H$9999,2,0),"")</f>
        <v/>
      </c>
      <c r="D1118" s="2"/>
      <c r="G1118" s="2"/>
      <c r="P1118">
        <f>ROW()</f>
        <v>1118</v>
      </c>
    </row>
    <row r="1119" spans="1:16">
      <c r="A1119" s="1">
        <v>41794</v>
      </c>
      <c r="B1119" t="str">
        <f>IFERROR(VLOOKUP($A1119,'BTC-Web'!$A$2:$H$9999,2,0),"")</f>
        <v/>
      </c>
      <c r="D1119" s="2"/>
      <c r="G1119" s="2"/>
      <c r="P1119">
        <f>ROW()</f>
        <v>1119</v>
      </c>
    </row>
    <row r="1120" spans="1:16">
      <c r="A1120" s="1">
        <v>41795</v>
      </c>
      <c r="B1120" t="str">
        <f>IFERROR(VLOOKUP($A1120,'BTC-Web'!$A$2:$H$9999,2,0),"")</f>
        <v/>
      </c>
      <c r="D1120" s="2"/>
      <c r="G1120" s="2"/>
      <c r="P1120">
        <f>ROW()</f>
        <v>1120</v>
      </c>
    </row>
    <row r="1121" spans="1:16">
      <c r="A1121" s="1">
        <v>41796</v>
      </c>
      <c r="B1121" t="str">
        <f>IFERROR(VLOOKUP($A1121,'BTC-Web'!$A$2:$H$9999,2,0),"")</f>
        <v/>
      </c>
      <c r="D1121" s="2"/>
      <c r="G1121" s="2"/>
      <c r="P1121">
        <f>ROW()</f>
        <v>1121</v>
      </c>
    </row>
    <row r="1122" spans="1:16">
      <c r="A1122" s="1">
        <v>41799</v>
      </c>
      <c r="B1122" t="str">
        <f>IFERROR(VLOOKUP($A1122,'BTC-Web'!$A$2:$H$9999,2,0),"")</f>
        <v/>
      </c>
      <c r="D1122" s="2"/>
      <c r="G1122" s="2"/>
      <c r="P1122">
        <f>ROW()</f>
        <v>1122</v>
      </c>
    </row>
    <row r="1123" spans="1:16">
      <c r="A1123" s="1">
        <v>41800</v>
      </c>
      <c r="B1123" t="str">
        <f>IFERROR(VLOOKUP($A1123,'BTC-Web'!$A$2:$H$9999,2,0),"")</f>
        <v/>
      </c>
      <c r="D1123" s="2"/>
      <c r="G1123" s="2"/>
      <c r="P1123">
        <f>ROW()</f>
        <v>1123</v>
      </c>
    </row>
    <row r="1124" spans="1:16">
      <c r="A1124" s="1">
        <v>41801</v>
      </c>
      <c r="B1124" t="str">
        <f>IFERROR(VLOOKUP($A1124,'BTC-Web'!$A$2:$H$9999,2,0),"")</f>
        <v/>
      </c>
      <c r="D1124" s="2"/>
      <c r="G1124" s="2"/>
      <c r="P1124">
        <f>ROW()</f>
        <v>1124</v>
      </c>
    </row>
    <row r="1125" spans="1:16">
      <c r="A1125" s="1">
        <v>41802</v>
      </c>
      <c r="B1125" t="str">
        <f>IFERROR(VLOOKUP($A1125,'BTC-Web'!$A$2:$H$9999,2,0),"")</f>
        <v/>
      </c>
      <c r="D1125" s="2"/>
      <c r="G1125" s="2"/>
      <c r="P1125">
        <f>ROW()</f>
        <v>1125</v>
      </c>
    </row>
    <row r="1126" spans="1:16">
      <c r="A1126" s="1">
        <v>41803</v>
      </c>
      <c r="B1126" t="str">
        <f>IFERROR(VLOOKUP($A1126,'BTC-Web'!$A$2:$H$9999,2,0),"")</f>
        <v/>
      </c>
      <c r="D1126" s="2"/>
      <c r="G1126" s="2"/>
      <c r="P1126">
        <f>ROW()</f>
        <v>1126</v>
      </c>
    </row>
    <row r="1127" spans="1:16">
      <c r="A1127" s="1">
        <v>41806</v>
      </c>
      <c r="B1127" t="str">
        <f>IFERROR(VLOOKUP($A1127,'BTC-Web'!$A$2:$H$9999,2,0),"")</f>
        <v/>
      </c>
      <c r="D1127" s="2"/>
      <c r="G1127" s="2"/>
      <c r="P1127">
        <f>ROW()</f>
        <v>1127</v>
      </c>
    </row>
    <row r="1128" spans="1:16">
      <c r="A1128" s="1">
        <v>41807</v>
      </c>
      <c r="B1128" t="str">
        <f>IFERROR(VLOOKUP($A1128,'BTC-Web'!$A$2:$H$9999,2,0),"")</f>
        <v/>
      </c>
      <c r="D1128" s="2"/>
      <c r="G1128" s="2"/>
      <c r="P1128">
        <f>ROW()</f>
        <v>1128</v>
      </c>
    </row>
    <row r="1129" spans="1:16">
      <c r="A1129" s="1">
        <v>41808</v>
      </c>
      <c r="B1129" t="str">
        <f>IFERROR(VLOOKUP($A1129,'BTC-Web'!$A$2:$H$9999,2,0),"")</f>
        <v/>
      </c>
      <c r="D1129" s="2"/>
      <c r="G1129" s="2"/>
      <c r="P1129">
        <f>ROW()</f>
        <v>1129</v>
      </c>
    </row>
    <row r="1130" spans="1:16">
      <c r="A1130" s="1">
        <v>41809</v>
      </c>
      <c r="B1130" t="str">
        <f>IFERROR(VLOOKUP($A1130,'BTC-Web'!$A$2:$H$9999,2,0),"")</f>
        <v/>
      </c>
      <c r="D1130" s="2"/>
      <c r="G1130" s="2"/>
      <c r="P1130">
        <f>ROW()</f>
        <v>1130</v>
      </c>
    </row>
    <row r="1131" spans="1:16">
      <c r="A1131" s="1">
        <v>41810</v>
      </c>
      <c r="B1131" t="str">
        <f>IFERROR(VLOOKUP($A1131,'BTC-Web'!$A$2:$H$9999,2,0),"")</f>
        <v/>
      </c>
      <c r="D1131" s="2"/>
      <c r="G1131" s="2"/>
      <c r="P1131">
        <f>ROW()</f>
        <v>1131</v>
      </c>
    </row>
    <row r="1132" spans="1:16">
      <c r="A1132" s="1">
        <v>41813</v>
      </c>
      <c r="B1132" t="str">
        <f>IFERROR(VLOOKUP($A1132,'BTC-Web'!$A$2:$H$9999,2,0),"")</f>
        <v/>
      </c>
      <c r="D1132" s="2"/>
      <c r="G1132" s="2"/>
      <c r="P1132">
        <f>ROW()</f>
        <v>1132</v>
      </c>
    </row>
    <row r="1133" spans="1:16">
      <c r="A1133" s="1">
        <v>41814</v>
      </c>
      <c r="B1133" t="str">
        <f>IFERROR(VLOOKUP($A1133,'BTC-Web'!$A$2:$H$9999,2,0),"")</f>
        <v/>
      </c>
      <c r="D1133" s="2"/>
      <c r="G1133" s="2"/>
      <c r="P1133">
        <f>ROW()</f>
        <v>1133</v>
      </c>
    </row>
    <row r="1134" spans="1:16">
      <c r="A1134" s="1">
        <v>41815</v>
      </c>
      <c r="B1134" t="str">
        <f>IFERROR(VLOOKUP($A1134,'BTC-Web'!$A$2:$H$9999,2,0),"")</f>
        <v/>
      </c>
      <c r="D1134" s="2"/>
      <c r="G1134" s="2"/>
      <c r="P1134">
        <f>ROW()</f>
        <v>1134</v>
      </c>
    </row>
    <row r="1135" spans="1:16">
      <c r="A1135" s="1">
        <v>41816</v>
      </c>
      <c r="B1135" t="str">
        <f>IFERROR(VLOOKUP($A1135,'BTC-Web'!$A$2:$H$9999,2,0),"")</f>
        <v/>
      </c>
      <c r="D1135" s="2"/>
      <c r="G1135" s="2"/>
      <c r="P1135">
        <f>ROW()</f>
        <v>1135</v>
      </c>
    </row>
    <row r="1136" spans="1:16">
      <c r="A1136" s="1">
        <v>41817</v>
      </c>
      <c r="B1136" t="str">
        <f>IFERROR(VLOOKUP($A1136,'BTC-Web'!$A$2:$H$9999,2,0),"")</f>
        <v/>
      </c>
      <c r="D1136" s="2"/>
      <c r="G1136" s="2"/>
      <c r="P1136">
        <f>ROW()</f>
        <v>1136</v>
      </c>
    </row>
    <row r="1137" spans="1:16">
      <c r="A1137" s="1">
        <v>41820</v>
      </c>
      <c r="B1137" t="str">
        <f>IFERROR(VLOOKUP($A1137,'BTC-Web'!$A$2:$H$9999,2,0),"")</f>
        <v/>
      </c>
      <c r="D1137" s="2"/>
      <c r="G1137" s="2"/>
      <c r="P1137">
        <f>ROW()</f>
        <v>1137</v>
      </c>
    </row>
    <row r="1138" spans="1:16">
      <c r="A1138" s="1">
        <v>41821</v>
      </c>
      <c r="B1138" t="str">
        <f>IFERROR(VLOOKUP($A1138,'BTC-Web'!$A$2:$H$9999,2,0),"")</f>
        <v/>
      </c>
      <c r="D1138" s="2"/>
      <c r="G1138" s="2"/>
      <c r="P1138">
        <f>ROW()</f>
        <v>1138</v>
      </c>
    </row>
    <row r="1139" spans="1:16">
      <c r="A1139" s="1">
        <v>41822</v>
      </c>
      <c r="B1139" t="str">
        <f>IFERROR(VLOOKUP($A1139,'BTC-Web'!$A$2:$H$9999,2,0),"")</f>
        <v/>
      </c>
      <c r="D1139" s="2"/>
      <c r="G1139" s="2"/>
      <c r="P1139">
        <f>ROW()</f>
        <v>1139</v>
      </c>
    </row>
    <row r="1140" spans="1:16">
      <c r="A1140" s="1">
        <v>41823</v>
      </c>
      <c r="B1140" t="str">
        <f>IFERROR(VLOOKUP($A1140,'BTC-Web'!$A$2:$H$9999,2,0),"")</f>
        <v/>
      </c>
      <c r="D1140" s="2"/>
      <c r="G1140" s="2"/>
      <c r="P1140">
        <f>ROW()</f>
        <v>1140</v>
      </c>
    </row>
    <row r="1141" spans="1:16">
      <c r="A1141" s="1">
        <v>41827</v>
      </c>
      <c r="B1141" t="str">
        <f>IFERROR(VLOOKUP($A1141,'BTC-Web'!$A$2:$H$9999,2,0),"")</f>
        <v/>
      </c>
      <c r="D1141" s="2"/>
      <c r="G1141" s="2"/>
      <c r="P1141">
        <f>ROW()</f>
        <v>1141</v>
      </c>
    </row>
    <row r="1142" spans="1:16">
      <c r="A1142" s="1">
        <v>41828</v>
      </c>
      <c r="B1142" t="str">
        <f>IFERROR(VLOOKUP($A1142,'BTC-Web'!$A$2:$H$9999,2,0),"")</f>
        <v/>
      </c>
      <c r="D1142" s="2"/>
      <c r="G1142" s="2"/>
      <c r="P1142">
        <f>ROW()</f>
        <v>1142</v>
      </c>
    </row>
    <row r="1143" spans="1:16">
      <c r="A1143" s="1">
        <v>41829</v>
      </c>
      <c r="B1143" t="str">
        <f>IFERROR(VLOOKUP($A1143,'BTC-Web'!$A$2:$H$9999,2,0),"")</f>
        <v/>
      </c>
      <c r="D1143" s="2"/>
      <c r="G1143" s="2"/>
      <c r="P1143">
        <f>ROW()</f>
        <v>1143</v>
      </c>
    </row>
    <row r="1144" spans="1:16">
      <c r="A1144" s="1">
        <v>41830</v>
      </c>
      <c r="B1144" t="str">
        <f>IFERROR(VLOOKUP($A1144,'BTC-Web'!$A$2:$H$9999,2,0),"")</f>
        <v/>
      </c>
      <c r="D1144" s="2"/>
      <c r="G1144" s="2"/>
      <c r="P1144">
        <f>ROW()</f>
        <v>1144</v>
      </c>
    </row>
    <row r="1145" spans="1:16">
      <c r="A1145" s="1">
        <v>41831</v>
      </c>
      <c r="B1145" t="str">
        <f>IFERROR(VLOOKUP($A1145,'BTC-Web'!$A$2:$H$9999,2,0),"")</f>
        <v/>
      </c>
      <c r="D1145" s="2"/>
      <c r="G1145" s="2"/>
      <c r="P1145">
        <f>ROW()</f>
        <v>1145</v>
      </c>
    </row>
    <row r="1146" spans="1:16">
      <c r="A1146" s="1">
        <v>41834</v>
      </c>
      <c r="B1146" t="str">
        <f>IFERROR(VLOOKUP($A1146,'BTC-Web'!$A$2:$H$9999,2,0),"")</f>
        <v/>
      </c>
      <c r="D1146" s="2"/>
      <c r="G1146" s="2"/>
      <c r="P1146">
        <f>ROW()</f>
        <v>1146</v>
      </c>
    </row>
    <row r="1147" spans="1:16">
      <c r="A1147" s="1">
        <v>41835</v>
      </c>
      <c r="B1147" t="str">
        <f>IFERROR(VLOOKUP($A1147,'BTC-Web'!$A$2:$H$9999,2,0),"")</f>
        <v/>
      </c>
      <c r="D1147" s="2"/>
      <c r="G1147" s="2"/>
      <c r="P1147">
        <f>ROW()</f>
        <v>1147</v>
      </c>
    </row>
    <row r="1148" spans="1:16">
      <c r="A1148" s="1">
        <v>41836</v>
      </c>
      <c r="B1148" t="str">
        <f>IFERROR(VLOOKUP($A1148,'BTC-Web'!$A$2:$H$9999,2,0),"")</f>
        <v/>
      </c>
      <c r="D1148" s="2"/>
      <c r="G1148" s="2"/>
      <c r="P1148">
        <f>ROW()</f>
        <v>1148</v>
      </c>
    </row>
    <row r="1149" spans="1:16">
      <c r="A1149" s="1">
        <v>41837</v>
      </c>
      <c r="B1149" t="str">
        <f>IFERROR(VLOOKUP($A1149,'BTC-Web'!$A$2:$H$9999,2,0),"")</f>
        <v/>
      </c>
      <c r="D1149" s="2"/>
      <c r="G1149" s="2"/>
      <c r="P1149">
        <f>ROW()</f>
        <v>1149</v>
      </c>
    </row>
    <row r="1150" spans="1:16">
      <c r="A1150" s="1">
        <v>41838</v>
      </c>
      <c r="B1150" t="str">
        <f>IFERROR(VLOOKUP($A1150,'BTC-Web'!$A$2:$H$9999,2,0),"")</f>
        <v/>
      </c>
      <c r="D1150" s="2"/>
      <c r="G1150" s="2"/>
      <c r="P1150">
        <f>ROW()</f>
        <v>1150</v>
      </c>
    </row>
    <row r="1151" spans="1:16">
      <c r="A1151" s="1">
        <v>41841</v>
      </c>
      <c r="B1151" t="str">
        <f>IFERROR(VLOOKUP($A1151,'BTC-Web'!$A$2:$H$9999,2,0),"")</f>
        <v/>
      </c>
      <c r="D1151" s="2"/>
      <c r="G1151" s="2"/>
      <c r="P1151">
        <f>ROW()</f>
        <v>1151</v>
      </c>
    </row>
    <row r="1152" spans="1:16">
      <c r="A1152" s="1">
        <v>41842</v>
      </c>
      <c r="B1152" t="str">
        <f>IFERROR(VLOOKUP($A1152,'BTC-Web'!$A$2:$H$9999,2,0),"")</f>
        <v/>
      </c>
      <c r="D1152" s="2"/>
      <c r="G1152" s="2"/>
      <c r="P1152">
        <f>ROW()</f>
        <v>1152</v>
      </c>
    </row>
    <row r="1153" spans="1:16">
      <c r="A1153" s="1">
        <v>41843</v>
      </c>
      <c r="B1153" t="str">
        <f>IFERROR(VLOOKUP($A1153,'BTC-Web'!$A$2:$H$9999,2,0),"")</f>
        <v/>
      </c>
      <c r="D1153" s="2"/>
      <c r="G1153" s="2"/>
      <c r="P1153">
        <f>ROW()</f>
        <v>1153</v>
      </c>
    </row>
    <row r="1154" spans="1:16">
      <c r="A1154" s="1">
        <v>41844</v>
      </c>
      <c r="B1154" t="str">
        <f>IFERROR(VLOOKUP($A1154,'BTC-Web'!$A$2:$H$9999,2,0),"")</f>
        <v/>
      </c>
      <c r="D1154" s="2"/>
      <c r="G1154" s="2"/>
      <c r="P1154">
        <f>ROW()</f>
        <v>1154</v>
      </c>
    </row>
    <row r="1155" spans="1:16">
      <c r="A1155" s="1">
        <v>41845</v>
      </c>
      <c r="B1155" t="str">
        <f>IFERROR(VLOOKUP($A1155,'BTC-Web'!$A$2:$H$9999,2,0),"")</f>
        <v/>
      </c>
      <c r="D1155" s="2"/>
      <c r="G1155" s="2"/>
      <c r="P1155">
        <f>ROW()</f>
        <v>1155</v>
      </c>
    </row>
    <row r="1156" spans="1:16">
      <c r="A1156" s="1">
        <v>41848</v>
      </c>
      <c r="B1156" t="str">
        <f>IFERROR(VLOOKUP($A1156,'BTC-Web'!$A$2:$H$9999,2,0),"")</f>
        <v/>
      </c>
      <c r="D1156" s="2"/>
      <c r="G1156" s="2"/>
      <c r="P1156">
        <f>ROW()</f>
        <v>1156</v>
      </c>
    </row>
    <row r="1157" spans="1:16">
      <c r="A1157" s="1">
        <v>41849</v>
      </c>
      <c r="B1157" t="str">
        <f>IFERROR(VLOOKUP($A1157,'BTC-Web'!$A$2:$H$9999,2,0),"")</f>
        <v/>
      </c>
      <c r="D1157" s="2"/>
      <c r="G1157" s="2"/>
      <c r="P1157">
        <f>ROW()</f>
        <v>1157</v>
      </c>
    </row>
    <row r="1158" spans="1:16">
      <c r="A1158" s="1">
        <v>41850</v>
      </c>
      <c r="B1158" t="str">
        <f>IFERROR(VLOOKUP($A1158,'BTC-Web'!$A$2:$H$9999,2,0),"")</f>
        <v/>
      </c>
      <c r="D1158" s="2"/>
      <c r="G1158" s="2"/>
      <c r="P1158">
        <f>ROW()</f>
        <v>1158</v>
      </c>
    </row>
    <row r="1159" spans="1:16">
      <c r="A1159" s="1">
        <v>41851</v>
      </c>
      <c r="B1159" t="str">
        <f>IFERROR(VLOOKUP($A1159,'BTC-Web'!$A$2:$H$9999,2,0),"")</f>
        <v/>
      </c>
      <c r="D1159" s="2"/>
      <c r="G1159" s="2"/>
      <c r="P1159">
        <f>ROW()</f>
        <v>1159</v>
      </c>
    </row>
    <row r="1160" spans="1:16">
      <c r="A1160" s="1">
        <v>41852</v>
      </c>
      <c r="B1160" t="str">
        <f>IFERROR(VLOOKUP($A1160,'BTC-Web'!$A$2:$H$9999,2,0),"")</f>
        <v/>
      </c>
      <c r="D1160" s="2"/>
      <c r="G1160" s="2"/>
      <c r="P1160">
        <f>ROW()</f>
        <v>1160</v>
      </c>
    </row>
    <row r="1161" spans="1:16">
      <c r="A1161" s="1">
        <v>41855</v>
      </c>
      <c r="B1161" t="str">
        <f>IFERROR(VLOOKUP($A1161,'BTC-Web'!$A$2:$H$9999,2,0),"")</f>
        <v/>
      </c>
      <c r="D1161" s="2"/>
      <c r="G1161" s="2"/>
      <c r="P1161">
        <f>ROW()</f>
        <v>1161</v>
      </c>
    </row>
    <row r="1162" spans="1:16">
      <c r="A1162" s="1">
        <v>41856</v>
      </c>
      <c r="B1162" t="str">
        <f>IFERROR(VLOOKUP($A1162,'BTC-Web'!$A$2:$H$9999,2,0),"")</f>
        <v/>
      </c>
      <c r="D1162" s="2"/>
      <c r="G1162" s="2"/>
      <c r="P1162">
        <f>ROW()</f>
        <v>1162</v>
      </c>
    </row>
    <row r="1163" spans="1:16">
      <c r="A1163" s="1">
        <v>41857</v>
      </c>
      <c r="B1163" t="str">
        <f>IFERROR(VLOOKUP($A1163,'BTC-Web'!$A$2:$H$9999,2,0),"")</f>
        <v/>
      </c>
      <c r="D1163" s="2"/>
      <c r="G1163" s="2"/>
      <c r="P1163">
        <f>ROW()</f>
        <v>1163</v>
      </c>
    </row>
    <row r="1164" spans="1:16">
      <c r="A1164" s="1">
        <v>41858</v>
      </c>
      <c r="B1164" t="str">
        <f>IFERROR(VLOOKUP($A1164,'BTC-Web'!$A$2:$H$9999,2,0),"")</f>
        <v/>
      </c>
      <c r="D1164" s="2"/>
      <c r="G1164" s="2"/>
      <c r="P1164">
        <f>ROW()</f>
        <v>1164</v>
      </c>
    </row>
    <row r="1165" spans="1:16">
      <c r="A1165" s="1">
        <v>41859</v>
      </c>
      <c r="B1165" t="str">
        <f>IFERROR(VLOOKUP($A1165,'BTC-Web'!$A$2:$H$9999,2,0),"")</f>
        <v/>
      </c>
      <c r="D1165" s="2"/>
      <c r="G1165" s="2"/>
      <c r="P1165">
        <f>ROW()</f>
        <v>1165</v>
      </c>
    </row>
    <row r="1166" spans="1:16">
      <c r="A1166" s="1">
        <v>41862</v>
      </c>
      <c r="B1166" t="str">
        <f>IFERROR(VLOOKUP($A1166,'BTC-Web'!$A$2:$H$9999,2,0),"")</f>
        <v/>
      </c>
      <c r="D1166" s="2"/>
      <c r="G1166" s="2"/>
      <c r="P1166">
        <f>ROW()</f>
        <v>1166</v>
      </c>
    </row>
    <row r="1167" spans="1:16">
      <c r="A1167" s="1">
        <v>41863</v>
      </c>
      <c r="B1167" t="str">
        <f>IFERROR(VLOOKUP($A1167,'BTC-Web'!$A$2:$H$9999,2,0),"")</f>
        <v/>
      </c>
      <c r="D1167" s="2"/>
      <c r="G1167" s="2"/>
      <c r="P1167">
        <f>ROW()</f>
        <v>1167</v>
      </c>
    </row>
    <row r="1168" spans="1:16">
      <c r="A1168" s="1">
        <v>41864</v>
      </c>
      <c r="B1168" t="str">
        <f>IFERROR(VLOOKUP($A1168,'BTC-Web'!$A$2:$H$9999,2,0),"")</f>
        <v/>
      </c>
      <c r="D1168" s="2"/>
      <c r="G1168" s="2"/>
      <c r="P1168">
        <f>ROW()</f>
        <v>1168</v>
      </c>
    </row>
    <row r="1169" spans="1:16">
      <c r="A1169" s="1">
        <v>41865</v>
      </c>
      <c r="B1169" t="str">
        <f>IFERROR(VLOOKUP($A1169,'BTC-Web'!$A$2:$H$9999,2,0),"")</f>
        <v/>
      </c>
      <c r="D1169" s="2"/>
      <c r="G1169" s="2"/>
      <c r="P1169">
        <f>ROW()</f>
        <v>1169</v>
      </c>
    </row>
    <row r="1170" spans="1:16">
      <c r="A1170" s="1">
        <v>41866</v>
      </c>
      <c r="B1170" t="str">
        <f>IFERROR(VLOOKUP($A1170,'BTC-Web'!$A$2:$H$9999,2,0),"")</f>
        <v/>
      </c>
      <c r="D1170" s="2"/>
      <c r="G1170" s="2"/>
      <c r="P1170">
        <f>ROW()</f>
        <v>1170</v>
      </c>
    </row>
    <row r="1171" spans="1:16">
      <c r="A1171" s="1">
        <v>41869</v>
      </c>
      <c r="B1171" t="str">
        <f>IFERROR(VLOOKUP($A1171,'BTC-Web'!$A$2:$H$9999,2,0),"")</f>
        <v/>
      </c>
      <c r="D1171" s="2"/>
      <c r="G1171" s="2"/>
      <c r="P1171">
        <f>ROW()</f>
        <v>1171</v>
      </c>
    </row>
    <row r="1172" spans="1:16">
      <c r="A1172" s="1">
        <v>41870</v>
      </c>
      <c r="B1172" t="str">
        <f>IFERROR(VLOOKUP($A1172,'BTC-Web'!$A$2:$H$9999,2,0),"")</f>
        <v/>
      </c>
      <c r="D1172" s="2"/>
      <c r="G1172" s="2"/>
      <c r="P1172">
        <f>ROW()</f>
        <v>1172</v>
      </c>
    </row>
    <row r="1173" spans="1:16">
      <c r="A1173" s="1">
        <v>41871</v>
      </c>
      <c r="B1173" t="str">
        <f>IFERROR(VLOOKUP($A1173,'BTC-Web'!$A$2:$H$9999,2,0),"")</f>
        <v/>
      </c>
      <c r="D1173" s="2"/>
      <c r="G1173" s="2"/>
      <c r="P1173">
        <f>ROW()</f>
        <v>1173</v>
      </c>
    </row>
    <row r="1174" spans="1:16">
      <c r="A1174" s="1">
        <v>41872</v>
      </c>
      <c r="B1174" t="str">
        <f>IFERROR(VLOOKUP($A1174,'BTC-Web'!$A$2:$H$9999,2,0),"")</f>
        <v/>
      </c>
      <c r="D1174" s="2"/>
      <c r="G1174" s="2"/>
      <c r="P1174">
        <f>ROW()</f>
        <v>1174</v>
      </c>
    </row>
    <row r="1175" spans="1:16">
      <c r="A1175" s="1">
        <v>41873</v>
      </c>
      <c r="B1175" t="str">
        <f>IFERROR(VLOOKUP($A1175,'BTC-Web'!$A$2:$H$9999,2,0),"")</f>
        <v/>
      </c>
      <c r="D1175" s="2"/>
      <c r="G1175" s="2"/>
      <c r="P1175">
        <f>ROW()</f>
        <v>1175</v>
      </c>
    </row>
    <row r="1176" spans="1:16">
      <c r="A1176" s="1">
        <v>41876</v>
      </c>
      <c r="B1176" t="str">
        <f>IFERROR(VLOOKUP($A1176,'BTC-Web'!$A$2:$H$9999,2,0),"")</f>
        <v/>
      </c>
      <c r="D1176" s="2"/>
      <c r="G1176" s="2"/>
      <c r="P1176">
        <f>ROW()</f>
        <v>1176</v>
      </c>
    </row>
    <row r="1177" spans="1:16">
      <c r="A1177" s="1">
        <v>41877</v>
      </c>
      <c r="B1177" t="str">
        <f>IFERROR(VLOOKUP($A1177,'BTC-Web'!$A$2:$H$9999,2,0),"")</f>
        <v/>
      </c>
      <c r="D1177" s="2"/>
      <c r="G1177" s="2"/>
      <c r="P1177">
        <f>ROW()</f>
        <v>1177</v>
      </c>
    </row>
    <row r="1178" spans="1:16">
      <c r="A1178" s="1">
        <v>41878</v>
      </c>
      <c r="B1178" t="str">
        <f>IFERROR(VLOOKUP($A1178,'BTC-Web'!$A$2:$H$9999,2,0),"")</f>
        <v/>
      </c>
      <c r="D1178" s="2"/>
      <c r="G1178" s="2"/>
      <c r="P1178">
        <f>ROW()</f>
        <v>1178</v>
      </c>
    </row>
    <row r="1179" spans="1:16">
      <c r="A1179" s="1">
        <v>41879</v>
      </c>
      <c r="B1179" t="str">
        <f>IFERROR(VLOOKUP($A1179,'BTC-Web'!$A$2:$H$9999,2,0),"")</f>
        <v/>
      </c>
      <c r="D1179" s="2"/>
      <c r="G1179" s="2"/>
      <c r="P1179">
        <f>ROW()</f>
        <v>1179</v>
      </c>
    </row>
    <row r="1180" spans="1:16">
      <c r="A1180" s="1">
        <v>41880</v>
      </c>
      <c r="B1180" t="str">
        <f>IFERROR(VLOOKUP($A1180,'BTC-Web'!$A$2:$H$9999,2,0),"")</f>
        <v/>
      </c>
      <c r="D1180" s="2"/>
      <c r="G1180" s="2"/>
      <c r="P1180">
        <f>ROW()</f>
        <v>1180</v>
      </c>
    </row>
    <row r="1181" spans="1:16">
      <c r="A1181" s="1">
        <v>41884</v>
      </c>
      <c r="B1181" t="str">
        <f>IFERROR(VLOOKUP($A1181,'BTC-Web'!$A$2:$H$9999,2,0),"")</f>
        <v/>
      </c>
      <c r="D1181" s="2"/>
      <c r="G1181" s="2"/>
      <c r="P1181">
        <f>ROW()</f>
        <v>1181</v>
      </c>
    </row>
    <row r="1182" spans="1:16">
      <c r="A1182" s="1">
        <v>41885</v>
      </c>
      <c r="B1182" t="str">
        <f>IFERROR(VLOOKUP($A1182,'BTC-Web'!$A$2:$H$9999,2,0),"")</f>
        <v/>
      </c>
      <c r="D1182" s="2"/>
      <c r="G1182" s="2"/>
      <c r="P1182">
        <f>ROW()</f>
        <v>1182</v>
      </c>
    </row>
    <row r="1183" spans="1:16">
      <c r="A1183" s="1">
        <v>41886</v>
      </c>
      <c r="B1183" t="str">
        <f>IFERROR(VLOOKUP($A1183,'BTC-Web'!$A$2:$H$9999,2,0),"")</f>
        <v/>
      </c>
      <c r="D1183" s="2"/>
      <c r="G1183" s="2"/>
      <c r="P1183">
        <f>ROW()</f>
        <v>1183</v>
      </c>
    </row>
    <row r="1184" spans="1:16">
      <c r="A1184" s="1">
        <v>41887</v>
      </c>
      <c r="B1184" t="str">
        <f>IFERROR(VLOOKUP($A1184,'BTC-Web'!$A$2:$H$9999,2,0),"")</f>
        <v/>
      </c>
      <c r="D1184" s="2"/>
      <c r="G1184" s="2"/>
      <c r="P1184">
        <f>ROW()</f>
        <v>1184</v>
      </c>
    </row>
    <row r="1185" spans="1:21">
      <c r="A1185" s="1">
        <v>41890</v>
      </c>
      <c r="B1185" t="str">
        <f>IFERROR(VLOOKUP($A1185,'BTC-Web'!$A$2:$H$9999,2,0),"")</f>
        <v/>
      </c>
      <c r="D1185" s="2"/>
      <c r="G1185" s="2"/>
      <c r="P1185">
        <f>ROW()</f>
        <v>1185</v>
      </c>
    </row>
    <row r="1186" spans="1:21">
      <c r="A1186" s="1">
        <v>41891</v>
      </c>
      <c r="B1186" t="str">
        <f>IFERROR(VLOOKUP($A1186,'BTC-Web'!$A$2:$H$9999,2,0),"")</f>
        <v/>
      </c>
      <c r="D1186" s="2"/>
      <c r="G1186" s="2"/>
      <c r="P1186">
        <f>ROW()</f>
        <v>1186</v>
      </c>
    </row>
    <row r="1187" spans="1:21">
      <c r="A1187" s="1">
        <v>41892</v>
      </c>
      <c r="B1187" t="str">
        <f>IFERROR(VLOOKUP($A1187,'BTC-Web'!$A$2:$H$9999,2,0),"")</f>
        <v/>
      </c>
      <c r="D1187" s="2"/>
      <c r="G1187" s="2"/>
      <c r="P1187">
        <f>ROW()</f>
        <v>1187</v>
      </c>
    </row>
    <row r="1188" spans="1:21">
      <c r="A1188" s="1">
        <v>41893</v>
      </c>
      <c r="B1188" t="str">
        <f>IFERROR(VLOOKUP($A1188,'BTC-Web'!$A$2:$H$9999,2,0),"")</f>
        <v/>
      </c>
      <c r="D1188" s="2"/>
      <c r="G1188" s="2"/>
      <c r="P1188">
        <f>ROW()</f>
        <v>1188</v>
      </c>
    </row>
    <row r="1189" spans="1:21">
      <c r="A1189" s="1">
        <v>41894</v>
      </c>
      <c r="B1189" t="str">
        <f>IFERROR(VLOOKUP($A1189,'BTC-Web'!$A$2:$H$9999,2,0),"")</f>
        <v/>
      </c>
      <c r="D1189" s="2"/>
      <c r="G1189" s="2"/>
      <c r="P1189">
        <f>ROW()</f>
        <v>1189</v>
      </c>
    </row>
    <row r="1190" spans="1:21">
      <c r="A1190" s="1">
        <v>41897</v>
      </c>
      <c r="B1190" t="str">
        <f>IFERROR(VLOOKUP($A1190,'BTC-Web'!$A$2:$H$9999,2,0),"")</f>
        <v/>
      </c>
      <c r="D1190" s="2"/>
      <c r="G1190" s="2"/>
      <c r="P1190">
        <f>ROW()</f>
        <v>1190</v>
      </c>
      <c r="Q1190" s="41"/>
      <c r="R1190" s="41"/>
      <c r="S1190" s="41"/>
      <c r="T1190" s="41"/>
      <c r="U1190" s="41"/>
    </row>
    <row r="1191" spans="1:21">
      <c r="A1191" s="1">
        <v>41898</v>
      </c>
      <c r="B1191" t="str">
        <f>IFERROR(VLOOKUP($A1191,'BTC-Web'!$A$2:$H$9999,2,0),"")</f>
        <v/>
      </c>
      <c r="D1191" s="2"/>
      <c r="G1191" s="2"/>
      <c r="H1191" s="41"/>
      <c r="I1191" s="41"/>
      <c r="J1191" s="41"/>
      <c r="K1191" s="41"/>
      <c r="L1191" s="41"/>
      <c r="M1191" s="41"/>
      <c r="N1191" s="41"/>
      <c r="O1191" s="41"/>
      <c r="P1191">
        <f>ROW()</f>
        <v>1191</v>
      </c>
      <c r="Q1191" s="47" t="str">
        <f>IF($A1191&gt;=$Q$2,VLOOKUP($A1191,A5:P9999,MATCH($Q4,$A5:P$6,0),0)*Q$4,"")</f>
        <v/>
      </c>
      <c r="R1191" t="str">
        <f>IF($A1191&gt;=$Q$2,G1191*R$4,"")</f>
        <v/>
      </c>
    </row>
    <row r="1192" spans="1:21">
      <c r="A1192" s="1">
        <v>41899</v>
      </c>
      <c r="B1192">
        <f>IFERROR(VLOOKUP($A1192,'BTC-Web'!$A$2:$H$9999,2,0),"")</f>
        <v>465.864014</v>
      </c>
      <c r="C1192">
        <f>VLOOKUP(A1192,H_SPBTFDUE!$B$2:$C$5828,2,0)</f>
        <v>3.4159000000000002</v>
      </c>
      <c r="D1192" s="14">
        <f>D2</f>
        <v>1.0457104000000002</v>
      </c>
      <c r="F1192" s="43">
        <f>F2</f>
        <v>100000000</v>
      </c>
      <c r="G1192" s="43">
        <f>G2</f>
        <v>0.32400000000000001</v>
      </c>
      <c r="H1192" s="9" t="str">
        <f>IFERROR(VLOOKUP(A1192,'BITO-IV'!$A$1:$J$10000,4,0),"")</f>
        <v/>
      </c>
      <c r="P1192">
        <f>ROW()</f>
        <v>1192</v>
      </c>
      <c r="Q1192" s="47" t="str">
        <f>IF($A1192&gt;=$Q$2,VLOOKUP($A1192,A6:P10000,MATCH($Q5,$A$6:P6,0),0)*Q$4,"")</f>
        <v/>
      </c>
      <c r="R1192" t="str">
        <f>IF($A1192&gt;=$Q$2,G1192*R$4,"")</f>
        <v/>
      </c>
    </row>
    <row r="1193" spans="1:21">
      <c r="A1193" s="1">
        <v>41900</v>
      </c>
      <c r="B1193">
        <f>IFERROR(VLOOKUP($A1193,'BTC-Web'!$A$2:$H$9999,2,0),"")</f>
        <v>456.85998499999999</v>
      </c>
      <c r="C1193">
        <f>VLOOKUP(A1193,H_SPBTFDUE!$B$2:$C$5828,2,0)</f>
        <v>3.16983507565249</v>
      </c>
      <c r="D1193" s="2">
        <f>D1192*(1-D$1+IF(AND(WEEKDAY($A1193)&lt;&gt;1,WEEKDAY($A1193)&lt;&gt;7),-VLOOKUP($A1193,ETF_OP_Fee!$G$5:$H$14,2,1),0))^($A1193-$A1192)*(1+2*(C1193/C1192-1))+IFERROR(VLOOKUP(A1193,BITXeom!$C$9:$D$100,2,0),0)-$D$3*IFERROR(VLOOKUP($A1193,Dividends!$C$10:$E$100,2,0),0)</f>
        <v>0.89494665801392115</v>
      </c>
      <c r="F1193" s="60">
        <f>F1192*(1-F$1-2*(C1193/C1192-1))</f>
        <v>114401827.76786259</v>
      </c>
      <c r="G1193" s="2">
        <f>G1192*(1-G$1+IF(AND(WEEKDAY($A1193)&lt;&gt;1,WEEKDAY($A1193)&lt;&gt;7),-VLOOKUP($A1193,ETF_OP_Fee!$I$5:$J$14,2,1),0))^($A1193-$A1192)*(1+1*(B1193/B1192-1))</f>
        <v>0.3177295907128635</v>
      </c>
      <c r="H1193" s="9" t="str">
        <f>IFERROR(VLOOKUP(A1193,'BITO-IV'!$A$1:$J$10000,4,0),"")</f>
        <v/>
      </c>
      <c r="P1193">
        <f>ROW()</f>
        <v>1193</v>
      </c>
      <c r="Q1193" t="str">
        <f>IF($A1193&gt;=$Q$2,B1193*Q$4,"")</f>
        <v/>
      </c>
      <c r="R1193" t="str">
        <f>IF($A1193&gt;=$Q$2,G1193*R$4,"")</f>
        <v/>
      </c>
    </row>
    <row r="1194" spans="1:21">
      <c r="A1194" s="1">
        <v>41901</v>
      </c>
      <c r="B1194">
        <f>IFERROR(VLOOKUP($A1194,'BTC-Web'!$A$2:$H$9999,2,0),"")</f>
        <v>424.10299700000002</v>
      </c>
      <c r="C1194">
        <f>VLOOKUP(A1194,H_SPBTFDUE!$B$2:$C$5828,2,0)</f>
        <v>2.9480980334327462</v>
      </c>
      <c r="D1194" s="2">
        <f>D1193*(1-D$1+IF(AND(WEEKDAY($A1194)&lt;&gt;1,WEEKDAY($A1194)&lt;&gt;7),-VLOOKUP($A1194,ETF_OP_Fee!$G$5:$H$14,2,1),0))^($A1194-$A1193)*(1+2*(C1194/C1193-1))+IFERROR(VLOOKUP(A1194,BITXeom!$C$9:$D$100,2,0),0)-$D$3*IFERROR(VLOOKUP($A1194,Dividends!$C$10:$E$100,2,0),0)</f>
        <v>0.76964683294977909</v>
      </c>
      <c r="F1194" s="60">
        <f>F1193*(1-F$1-2*(C1194/C1193-1))</f>
        <v>130401199.25899255</v>
      </c>
      <c r="G1194" s="2">
        <f>G1193*(1-G$1+IF(AND(WEEKDAY($A1194)&lt;&gt;1,WEEKDAY($A1194)&lt;&gt;7),-VLOOKUP($A1194,ETF_OP_Fee!$I$5:$J$14,2,1),0))^($A1194-$A1193)*(1+1*(B1194/B1193-1))</f>
        <v>0.29494061394600557</v>
      </c>
      <c r="H1194" s="9" t="str">
        <f>IFERROR(VLOOKUP(A1194,'BITO-IV'!$A$1:$J$10000,4,0),"")</f>
        <v/>
      </c>
      <c r="P1194">
        <f>ROW()</f>
        <v>1194</v>
      </c>
      <c r="Q1194" t="str">
        <f>IF($A1194&gt;=$Q$2,B1194*Q$4,"")</f>
        <v/>
      </c>
      <c r="R1194" t="str">
        <f>IF($A1194&gt;=$Q$2,G1194*R$4,"")</f>
        <v/>
      </c>
    </row>
    <row r="1195" spans="1:21">
      <c r="A1195" s="1">
        <v>41904</v>
      </c>
      <c r="B1195">
        <f>IFERROR(VLOOKUP($A1195,'BTC-Web'!$A$2:$H$9999,2,0),"")</f>
        <v>399.10000600000001</v>
      </c>
      <c r="C1195">
        <f>VLOOKUP(A1195,H_SPBTFDUE!$B$2:$C$5828,2,0)</f>
        <v>3.0027052542726982</v>
      </c>
      <c r="D1195" s="2">
        <f>D1194*(1-D$1+IF(AND(WEEKDAY($A1195)&lt;&gt;1,WEEKDAY($A1195)&lt;&gt;7),-VLOOKUP($A1195,ETF_OP_Fee!$G$5:$H$14,2,1),0))^($A1195-$A1194)*(1+2*(C1195/C1194-1))+IFERROR(VLOOKUP(A1195,BITXeom!$C$9:$D$100,2,0),0)-$D$3*IFERROR(VLOOKUP($A1195,Dividends!$C$10:$E$100,2,0),0)</f>
        <v>0.79787034670205603</v>
      </c>
      <c r="F1195" s="60">
        <f>F1194*(1-F$1-2*(C1195/C1194-1))</f>
        <v>125563603.72394609</v>
      </c>
      <c r="G1195" s="2">
        <f>G1194*(1-G$1+IF(AND(WEEKDAY($A1195)&lt;&gt;1,WEEKDAY($A1195)&lt;&gt;7),-VLOOKUP($A1195,ETF_OP_Fee!$I$5:$J$14,2,1),0))^($A1195-$A1194)*(1+1*(B1195/B1194-1))</f>
        <v>0.2775307195421467</v>
      </c>
      <c r="H1195" s="9" t="str">
        <f>IFERROR(VLOOKUP(A1195,'BITO-IV'!$A$1:$J$10000,4,0),"")</f>
        <v/>
      </c>
      <c r="P1195">
        <f>ROW()</f>
        <v>1195</v>
      </c>
      <c r="Q1195" t="str">
        <f>IF($A1195&gt;=$Q$2,B1195*Q$4,"")</f>
        <v/>
      </c>
      <c r="R1195" t="str">
        <f>IF($A1195&gt;=$Q$2,G1195*R$4,"")</f>
        <v/>
      </c>
    </row>
    <row r="1196" spans="1:21">
      <c r="A1196" s="1">
        <v>41905</v>
      </c>
      <c r="B1196">
        <f>IFERROR(VLOOKUP($A1196,'BTC-Web'!$A$2:$H$9999,2,0),"")</f>
        <v>402.09201000000002</v>
      </c>
      <c r="C1196">
        <f>VLOOKUP(A1196,H_SPBTFDUE!$B$2:$C$5828,2,0)</f>
        <v>3.2535447313765342</v>
      </c>
      <c r="D1196" s="2">
        <f>D1195*(1-D$1+IF(AND(WEEKDAY($A1196)&lt;&gt;1,WEEKDAY($A1196)&lt;&gt;7),-VLOOKUP($A1196,ETF_OP_Fee!$G$5:$H$14,2,1),0))^($A1196-$A1195)*(1+2*(C1196/C1195-1))+IFERROR(VLOOKUP(A1196,BITXeom!$C$9:$D$100,2,0),0)-$D$3*IFERROR(VLOOKUP($A1196,Dividends!$C$10:$E$100,2,0),0)</f>
        <v>0.93106280812312414</v>
      </c>
      <c r="F1196" s="60">
        <f>F1195*(1-F$1-2*(C1196/C1195-1))</f>
        <v>104578445.90403178</v>
      </c>
      <c r="G1196" s="2">
        <f>G1195*(1-G$1+IF(AND(WEEKDAY($A1196)&lt;&gt;1,WEEKDAY($A1196)&lt;&gt;7),-VLOOKUP($A1196,ETF_OP_Fee!$I$5:$J$14,2,1),0))^($A1196-$A1195)*(1+1*(B1196/B1195-1))</f>
        <v>0.27960405589445775</v>
      </c>
      <c r="H1196" s="9" t="str">
        <f>IFERROR(VLOOKUP(A1196,'BITO-IV'!$A$1:$J$10000,4,0),"")</f>
        <v/>
      </c>
      <c r="P1196">
        <f>ROW()</f>
        <v>1196</v>
      </c>
      <c r="Q1196" t="str">
        <f>IF($A1196&gt;=$Q$2,B1196*Q$4,"")</f>
        <v/>
      </c>
      <c r="R1196" t="str">
        <f>IF($A1196&gt;=$Q$2,G1196*R$4,"")</f>
        <v/>
      </c>
    </row>
    <row r="1197" spans="1:21">
      <c r="A1197" s="1">
        <v>41906</v>
      </c>
      <c r="B1197">
        <f>IFERROR(VLOOKUP($A1197,'BTC-Web'!$A$2:$H$9999,2,0),"")</f>
        <v>435.75100700000002</v>
      </c>
      <c r="C1197">
        <f>VLOOKUP(A1197,H_SPBTFDUE!$B$2:$C$5828,2,0)</f>
        <v>3.1592231611436534</v>
      </c>
      <c r="D1197" s="2">
        <f>D1196*(1-D$1+IF(AND(WEEKDAY($A1197)&lt;&gt;1,WEEKDAY($A1197)&lt;&gt;7),-VLOOKUP($A1197,ETF_OP_Fee!$G$5:$H$14,2,1),0))^($A1197-$A1196)*(1+2*(C1197/C1196-1))+IFERROR(VLOOKUP(A1197,BITXeom!$C$9:$D$100,2,0),0)-$D$3*IFERROR(VLOOKUP($A1197,Dividends!$C$10:$E$100,2,0),0)</f>
        <v>0.87697330754578806</v>
      </c>
      <c r="F1197" s="60">
        <f>F1196*(1-F$1-2*(C1197/C1196-1))</f>
        <v>110636544.50415987</v>
      </c>
      <c r="G1197" s="2">
        <f>G1196*(1-G$1+IF(AND(WEEKDAY($A1197)&lt;&gt;1,WEEKDAY($A1197)&lt;&gt;7),-VLOOKUP($A1197,ETF_OP_Fee!$I$5:$J$14,2,1),0))^($A1197-$A1196)*(1+1*(B1197/B1196-1))</f>
        <v>0.30300173783060719</v>
      </c>
      <c r="H1197" s="9" t="str">
        <f>IFERROR(VLOOKUP(A1197,'BITO-IV'!$A$1:$J$10000,4,0),"")</f>
        <v/>
      </c>
      <c r="P1197">
        <f>ROW()</f>
        <v>1197</v>
      </c>
      <c r="Q1197" t="str">
        <f>IF($A1197&gt;=$Q$2,B1197*Q$4,"")</f>
        <v/>
      </c>
      <c r="R1197" t="str">
        <f>IF($A1197&gt;=$Q$2,G1197*R$4,"")</f>
        <v/>
      </c>
    </row>
    <row r="1198" spans="1:21">
      <c r="A1198" s="1">
        <v>41907</v>
      </c>
      <c r="B1198">
        <f>IFERROR(VLOOKUP($A1198,'BTC-Web'!$A$2:$H$9999,2,0),"")</f>
        <v>423.15600599999999</v>
      </c>
      <c r="C1198">
        <f>VLOOKUP(A1198,H_SPBTFDUE!$B$2:$C$5828,2,0)</f>
        <v>3.072051721079184</v>
      </c>
      <c r="D1198" s="2">
        <f>D1197*(1-D$1+IF(AND(WEEKDAY($A1198)&lt;&gt;1,WEEKDAY($A1198)&lt;&gt;7),-VLOOKUP($A1198,ETF_OP_Fee!$G$5:$H$14,2,1),0))^($A1198-$A1197)*(1+2*(C1198/C1197-1))+IFERROR(VLOOKUP(A1198,BITXeom!$C$9:$D$100,2,0),0)-$D$3*IFERROR(VLOOKUP($A1198,Dividends!$C$10:$E$100,2,0),0)</f>
        <v>0.82847733306305449</v>
      </c>
      <c r="F1198" s="60">
        <f>F1197*(1-F$1-2*(C1198/C1197-1))</f>
        <v>116736303.32257383</v>
      </c>
      <c r="G1198" s="2">
        <f>G1197*(1-G$1+IF(AND(WEEKDAY($A1198)&lt;&gt;1,WEEKDAY($A1198)&lt;&gt;7),-VLOOKUP($A1198,ETF_OP_Fee!$I$5:$J$14,2,1),0))^($A1198-$A1197)*(1+1*(B1198/B1197-1))</f>
        <v>0.2942360797264415</v>
      </c>
      <c r="H1198" s="9" t="str">
        <f>IFERROR(VLOOKUP(A1198,'BITO-IV'!$A$1:$J$10000,4,0),"")</f>
        <v/>
      </c>
      <c r="P1198">
        <f>ROW()</f>
        <v>1198</v>
      </c>
      <c r="Q1198" t="str">
        <f>IF($A1198&gt;=$Q$2,B1198*Q$4,"")</f>
        <v/>
      </c>
      <c r="R1198" t="str">
        <f>IF($A1198&gt;=$Q$2,G1198*R$4,"")</f>
        <v/>
      </c>
    </row>
    <row r="1199" spans="1:21">
      <c r="A1199" s="1">
        <v>41908</v>
      </c>
      <c r="B1199">
        <f>IFERROR(VLOOKUP($A1199,'BTC-Web'!$A$2:$H$9999,2,0),"")</f>
        <v>411.42898600000001</v>
      </c>
      <c r="C1199">
        <f>VLOOKUP(A1199,H_SPBTFDUE!$B$2:$C$5828,2,0)</f>
        <v>3.0183536946419087</v>
      </c>
      <c r="D1199" s="2">
        <f>D1198*(1-D$1+IF(AND(WEEKDAY($A1199)&lt;&gt;1,WEEKDAY($A1199)&lt;&gt;7),-VLOOKUP($A1199,ETF_OP_Fee!$G$5:$H$14,2,1),0))^($A1199-$A1198)*(1+2*(C1199/C1198-1))+IFERROR(VLOOKUP(A1199,BITXeom!$C$9:$D$100,2,0),0)-$D$3*IFERROR(VLOOKUP($A1199,Dividends!$C$10:$E$100,2,0),0)</f>
        <v>0.79941816107950214</v>
      </c>
      <c r="F1199" s="60">
        <f>F1198*(1-F$1-2*(C1199/C1198-1))</f>
        <v>120811218.54281776</v>
      </c>
      <c r="G1199" s="2">
        <f>G1198*(1-G$1+IF(AND(WEEKDAY($A1199)&lt;&gt;1,WEEKDAY($A1199)&lt;&gt;7),-VLOOKUP($A1199,ETF_OP_Fee!$I$5:$J$14,2,1),0))^($A1199-$A1198)*(1+1*(B1199/B1198-1))</f>
        <v>0.28607440141421003</v>
      </c>
      <c r="H1199" s="9" t="str">
        <f>IFERROR(VLOOKUP(A1199,'BITO-IV'!$A$1:$J$10000,4,0),"")</f>
        <v/>
      </c>
      <c r="P1199">
        <f>ROW()</f>
        <v>1199</v>
      </c>
      <c r="Q1199" t="str">
        <f>IF($A1199&gt;=$Q$2,B1199*Q$4,"")</f>
        <v/>
      </c>
      <c r="R1199" t="str">
        <f>IF($A1199&gt;=$Q$2,G1199*R$4,"")</f>
        <v/>
      </c>
    </row>
    <row r="1200" spans="1:21">
      <c r="A1200" s="1">
        <v>41911</v>
      </c>
      <c r="B1200">
        <f>IFERROR(VLOOKUP($A1200,'BTC-Web'!$A$2:$H$9999,2,0),"")</f>
        <v>376.92800899999997</v>
      </c>
      <c r="C1200">
        <f>VLOOKUP(A1200,H_SPBTFDUE!$B$2:$C$5828,2,0)</f>
        <v>2.8019002173129346</v>
      </c>
      <c r="D1200" s="2">
        <f>D1199*(1-D$1+IF(AND(WEEKDAY($A1200)&lt;&gt;1,WEEKDAY($A1200)&lt;&gt;7),-VLOOKUP($A1200,ETF_OP_Fee!$G$5:$H$14,2,1),0))^($A1200-$A1199)*(1+2*(C1200/C1199-1))+IFERROR(VLOOKUP(A1200,BITXeom!$C$9:$D$100,2,0),0)-$D$3*IFERROR(VLOOKUP($A1200,Dividends!$C$10:$E$100,2,0),0)</f>
        <v>0.68451411361810421</v>
      </c>
      <c r="F1200" s="60">
        <f>F1199*(1-F$1-2*(C1200/C1199-1))</f>
        <v>138132261.78849536</v>
      </c>
      <c r="G1200" s="2">
        <f>G1199*(1-G$1+IF(AND(WEEKDAY($A1200)&lt;&gt;1,WEEKDAY($A1200)&lt;&gt;7),-VLOOKUP($A1200,ETF_OP_Fee!$I$5:$J$14,2,1),0))^($A1200-$A1199)*(1+1*(B1200/B1199-1))</f>
        <v>0.26206475206856816</v>
      </c>
      <c r="H1200" s="9" t="str">
        <f>IFERROR(VLOOKUP(A1200,'BITO-IV'!$A$1:$J$10000,4,0),"")</f>
        <v/>
      </c>
      <c r="P1200">
        <f>ROW()</f>
        <v>1200</v>
      </c>
      <c r="Q1200" t="str">
        <f>IF($A1200&gt;=$Q$2,B1200*Q$4,"")</f>
        <v/>
      </c>
      <c r="R1200" t="str">
        <f>IF($A1200&gt;=$Q$2,G1200*R$4,"")</f>
        <v/>
      </c>
    </row>
    <row r="1201" spans="1:18">
      <c r="A1201" s="1">
        <v>41912</v>
      </c>
      <c r="B1201">
        <f>IFERROR(VLOOKUP($A1201,'BTC-Web'!$A$2:$H$9999,2,0),"")</f>
        <v>376.08801299999999</v>
      </c>
      <c r="C1201">
        <f>VLOOKUP(A1201,H_SPBTFDUE!$B$2:$C$5828,2,0)</f>
        <v>2.8872395146106524</v>
      </c>
      <c r="D1201" s="2">
        <f>D1200*(1-D$1+IF(AND(WEEKDAY($A1201)&lt;&gt;1,WEEKDAY($A1201)&lt;&gt;7),-VLOOKUP($A1201,ETF_OP_Fee!$G$5:$H$14,2,1),0))^($A1201-$A1200)*(1+2*(C1201/C1200-1))+IFERROR(VLOOKUP(A1201,BITXeom!$C$9:$D$100,2,0),0)-$D$3*IFERROR(VLOOKUP($A1201,Dividends!$C$10:$E$100,2,0),0)</f>
        <v>0.72612395345857206</v>
      </c>
      <c r="F1201" s="60">
        <f>F1200*(1-F$1-2*(C1201/C1200-1))</f>
        <v>129710703.0626815</v>
      </c>
      <c r="G1201" s="2">
        <f>G1200*(1-G$1+IF(AND(WEEKDAY($A1201)&lt;&gt;1,WEEKDAY($A1201)&lt;&gt;7),-VLOOKUP($A1201,ETF_OP_Fee!$I$5:$J$14,2,1),0))^($A1201-$A1200)*(1+1*(B1201/B1200-1))</f>
        <v>0.26147392680982384</v>
      </c>
      <c r="H1201" s="9" t="str">
        <f>IFERROR(VLOOKUP(A1201,'BITO-IV'!$A$1:$J$10000,4,0),"")</f>
        <v/>
      </c>
      <c r="P1201">
        <f>ROW()</f>
        <v>1201</v>
      </c>
      <c r="Q1201" t="str">
        <f>IF($A1201&gt;=$Q$2,B1201*Q$4,"")</f>
        <v/>
      </c>
      <c r="R1201" t="str">
        <f>IF($A1201&gt;=$Q$2,G1201*R$4,"")</f>
        <v/>
      </c>
    </row>
    <row r="1202" spans="1:18">
      <c r="A1202" s="1">
        <v>41913</v>
      </c>
      <c r="B1202">
        <f>IFERROR(VLOOKUP($A1202,'BTC-Web'!$A$2:$H$9999,2,0),"")</f>
        <v>387.42700200000002</v>
      </c>
      <c r="C1202">
        <f>VLOOKUP(A1202,H_SPBTFDUE!$B$2:$C$5828,2,0)</f>
        <v>2.8620832075119886</v>
      </c>
      <c r="D1202" s="2">
        <f>D1201*(1-D$1+IF(AND(WEEKDAY($A1202)&lt;&gt;1,WEEKDAY($A1202)&lt;&gt;7),-VLOOKUP($A1202,ETF_OP_Fee!$G$5:$H$14,2,1),0))^($A1202-$A1201)*(1+2*(C1202/C1201-1))+IFERROR(VLOOKUP(A1202,BITXeom!$C$9:$D$100,2,0),0)-$D$3*IFERROR(VLOOKUP($A1202,Dividends!$C$10:$E$100,2,0),0)</f>
        <v>0.71338461605397419</v>
      </c>
      <c r="F1202" s="60">
        <f>F1201*(1-F$1-2*(C1202/C1201-1))</f>
        <v>131964270.77036874</v>
      </c>
      <c r="G1202" s="2">
        <f>G1201*(1-G$1+IF(AND(WEEKDAY($A1202)&lt;&gt;1,WEEKDAY($A1202)&lt;&gt;7),-VLOOKUP($A1202,ETF_OP_Fee!$I$5:$J$14,2,1),0))^($A1202-$A1201)*(1+1*(B1202/B1201-1))</f>
        <v>0.26935031012581057</v>
      </c>
      <c r="H1202" s="9" t="str">
        <f>IFERROR(VLOOKUP(A1202,'BITO-IV'!$A$1:$J$10000,4,0),"")</f>
        <v/>
      </c>
      <c r="P1202">
        <f>ROW()</f>
        <v>1202</v>
      </c>
      <c r="Q1202" t="str">
        <f>IF($A1202&gt;=$Q$2,B1202*Q$4,"")</f>
        <v/>
      </c>
      <c r="R1202" t="str">
        <f>IF($A1202&gt;=$Q$2,G1202*R$4,"")</f>
        <v/>
      </c>
    </row>
    <row r="1203" spans="1:18">
      <c r="A1203" s="1">
        <v>41914</v>
      </c>
      <c r="B1203">
        <f>IFERROR(VLOOKUP($A1203,'BTC-Web'!$A$2:$H$9999,2,0),"")</f>
        <v>383.98800699999998</v>
      </c>
      <c r="C1203">
        <f>VLOOKUP(A1203,H_SPBTFDUE!$B$2:$C$5828,2,0)</f>
        <v>2.7980317585459331</v>
      </c>
      <c r="D1203" s="2">
        <f>D1202*(1-D$1+IF(AND(WEEKDAY($A1203)&lt;&gt;1,WEEKDAY($A1203)&lt;&gt;7),-VLOOKUP($A1203,ETF_OP_Fee!$G$5:$H$14,2,1),0))^($A1203-$A1202)*(1+2*(C1203/C1202-1))+IFERROR(VLOOKUP(A1203,BITXeom!$C$9:$D$100,2,0),0)-$D$3*IFERROR(VLOOKUP($A1203,Dividends!$C$10:$E$100,2,0),0)</f>
        <v>0.6813723563626658</v>
      </c>
      <c r="F1203" s="60">
        <f>F1202*(1-F$1-2*(C1203/C1202-1))</f>
        <v>137863940.19568703</v>
      </c>
      <c r="G1203" s="2">
        <f>G1202*(1-G$1+IF(AND(WEEKDAY($A1203)&lt;&gt;1,WEEKDAY($A1203)&lt;&gt;7),-VLOOKUP($A1203,ETF_OP_Fee!$I$5:$J$14,2,1),0))^($A1203-$A1202)*(1+1*(B1203/B1202-1))</f>
        <v>0.26695247438357317</v>
      </c>
      <c r="H1203" s="9" t="str">
        <f>IFERROR(VLOOKUP(A1203,'BITO-IV'!$A$1:$J$10000,4,0),"")</f>
        <v/>
      </c>
      <c r="P1203">
        <f>ROW()</f>
        <v>1203</v>
      </c>
      <c r="Q1203" t="str">
        <f>IF($A1203&gt;=$Q$2,B1203*Q$4,"")</f>
        <v/>
      </c>
      <c r="R1203" t="str">
        <f>IF($A1203&gt;=$Q$2,G1203*R$4,"")</f>
        <v/>
      </c>
    </row>
    <row r="1204" spans="1:18">
      <c r="A1204" s="1">
        <v>41915</v>
      </c>
      <c r="B1204">
        <f>IFERROR(VLOOKUP($A1204,'BTC-Web'!$A$2:$H$9999,2,0),"")</f>
        <v>375.18099999999998</v>
      </c>
      <c r="C1204">
        <f>VLOOKUP(A1204,H_SPBTFDUE!$B$2:$C$5828,2,0)</f>
        <v>2.6816477594851031</v>
      </c>
      <c r="D1204" s="2">
        <f>D1203*(1-D$1+IF(AND(WEEKDAY($A1204)&lt;&gt;1,WEEKDAY($A1204)&lt;&gt;7),-VLOOKUP($A1204,ETF_OP_Fee!$G$5:$H$14,2,1),0))^($A1204-$A1203)*(1+2*(C1204/C1203-1))+IFERROR(VLOOKUP(A1204,BITXeom!$C$9:$D$100,2,0),0)-$D$3*IFERROR(VLOOKUP($A1204,Dividends!$C$10:$E$100,2,0),0)</f>
        <v>0.62461374931261404</v>
      </c>
      <c r="F1204" s="60">
        <f>F1203*(1-F$1-2*(C1204/C1203-1))</f>
        <v>149325651.90006155</v>
      </c>
      <c r="G1204" s="2">
        <f>G1203*(1-G$1+IF(AND(WEEKDAY($A1204)&lt;&gt;1,WEEKDAY($A1204)&lt;&gt;7),-VLOOKUP($A1204,ETF_OP_Fee!$I$5:$J$14,2,1),0))^($A1204-$A1203)*(1+1*(B1204/B1203-1))</f>
        <v>0.26082296238177449</v>
      </c>
      <c r="H1204" s="9" t="str">
        <f>IFERROR(VLOOKUP(A1204,'BITO-IV'!$A$1:$J$10000,4,0),"")</f>
        <v/>
      </c>
      <c r="P1204">
        <f>ROW()</f>
        <v>1204</v>
      </c>
      <c r="Q1204" t="str">
        <f>IF($A1204&gt;=$Q$2,B1204*Q$4,"")</f>
        <v/>
      </c>
      <c r="R1204" t="str">
        <f>IF($A1204&gt;=$Q$2,G1204*R$4,"")</f>
        <v/>
      </c>
    </row>
    <row r="1205" spans="1:18">
      <c r="A1205" s="1">
        <v>41918</v>
      </c>
      <c r="B1205">
        <f>IFERROR(VLOOKUP($A1205,'BTC-Web'!$A$2:$H$9999,2,0),"")</f>
        <v>320.38900799999999</v>
      </c>
      <c r="C1205">
        <f>VLOOKUP(A1205,H_SPBTFDUE!$B$2:$C$5828,2,0)</f>
        <v>2.4618093464279061</v>
      </c>
      <c r="D1205" s="2">
        <f>D1204*(1-D$1+IF(AND(WEEKDAY($A1205)&lt;&gt;1,WEEKDAY($A1205)&lt;&gt;7),-VLOOKUP($A1205,ETF_OP_Fee!$G$5:$H$14,2,1),0))^($A1205-$A1204)*(1+2*(C1205/C1204-1))+IFERROR(VLOOKUP(A1205,BITXeom!$C$9:$D$100,2,0),0)-$D$3*IFERROR(VLOOKUP($A1205,Dividends!$C$10:$E$100,2,0),0)</f>
        <v>0.52201468032243015</v>
      </c>
      <c r="F1205" s="60">
        <f>F1204*(1-F$1-2*(C1205/C1204-1))</f>
        <v>173800970.73837158</v>
      </c>
      <c r="G1205" s="2">
        <f>G1204*(1-G$1+IF(AND(WEEKDAY($A1205)&lt;&gt;1,WEEKDAY($A1205)&lt;&gt;7),-VLOOKUP($A1205,ETF_OP_Fee!$I$5:$J$14,2,1),0))^($A1205-$A1204)*(1+1*(B1205/B1204-1))</f>
        <v>0.22271459756066708</v>
      </c>
      <c r="H1205" s="9" t="str">
        <f>IFERROR(VLOOKUP(A1205,'BITO-IV'!$A$1:$J$10000,4,0),"")</f>
        <v/>
      </c>
      <c r="P1205">
        <f>ROW()</f>
        <v>1205</v>
      </c>
      <c r="Q1205" t="str">
        <f>IF($A1205&gt;=$Q$2,B1205*Q$4,"")</f>
        <v/>
      </c>
      <c r="R1205" t="str">
        <f>IF($A1205&gt;=$Q$2,G1205*R$4,"")</f>
        <v/>
      </c>
    </row>
    <row r="1206" spans="1:18">
      <c r="A1206" s="1">
        <v>41919</v>
      </c>
      <c r="B1206">
        <f>IFERROR(VLOOKUP($A1206,'BTC-Web'!$A$2:$H$9999,2,0),"")</f>
        <v>330.58401500000002</v>
      </c>
      <c r="C1206">
        <f>VLOOKUP(A1206,H_SPBTFDUE!$B$2:$C$5828,2,0)</f>
        <v>2.5070945200541961</v>
      </c>
      <c r="D1206" s="2">
        <f>D1205*(1-D$1+IF(AND(WEEKDAY($A1206)&lt;&gt;1,WEEKDAY($A1206)&lt;&gt;7),-VLOOKUP($A1206,ETF_OP_Fee!$G$5:$H$14,2,1),0))^($A1206-$A1205)*(1+2*(C1206/C1205-1))+IFERROR(VLOOKUP(A1206,BITXeom!$C$9:$D$100,2,0),0)-$D$3*IFERROR(VLOOKUP($A1206,Dividends!$C$10:$E$100,2,0),0)</f>
        <v>0.54115443836449018</v>
      </c>
      <c r="F1206" s="60">
        <f>F1205*(1-F$1-2*(C1206/C1205-1))</f>
        <v>167397758.92485332</v>
      </c>
      <c r="G1206" s="2">
        <f>G1205*(1-G$1+IF(AND(WEEKDAY($A1206)&lt;&gt;1,WEEKDAY($A1206)&lt;&gt;7),-VLOOKUP($A1206,ETF_OP_Fee!$I$5:$J$14,2,1),0))^($A1206-$A1205)*(1+1*(B1206/B1205-1))</f>
        <v>0.2297955539427701</v>
      </c>
      <c r="H1206" s="9" t="str">
        <f>IFERROR(VLOOKUP(A1206,'BITO-IV'!$A$1:$J$10000,4,0),"")</f>
        <v/>
      </c>
      <c r="P1206">
        <f>ROW()</f>
        <v>1206</v>
      </c>
      <c r="Q1206" t="str">
        <f>IF($A1206&gt;=$Q$2,B1206*Q$4,"")</f>
        <v/>
      </c>
      <c r="R1206" t="str">
        <f>IF($A1206&gt;=$Q$2,G1206*R$4,"")</f>
        <v/>
      </c>
    </row>
    <row r="1207" spans="1:18">
      <c r="A1207" s="1">
        <v>41920</v>
      </c>
      <c r="B1207">
        <f>IFERROR(VLOOKUP($A1207,'BTC-Web'!$A$2:$H$9999,2,0),"")</f>
        <v>336.11599699999999</v>
      </c>
      <c r="C1207">
        <f>VLOOKUP(A1207,H_SPBTFDUE!$B$2:$C$5828,2,0)</f>
        <v>2.6317541901713901</v>
      </c>
      <c r="D1207" s="2">
        <f>D1206*(1-D$1+IF(AND(WEEKDAY($A1207)&lt;&gt;1,WEEKDAY($A1207)&lt;&gt;7),-VLOOKUP($A1207,ETF_OP_Fee!$G$5:$H$14,2,1),0))^($A1207-$A1206)*(1+2*(C1207/C1206-1))+IFERROR(VLOOKUP(A1207,BITXeom!$C$9:$D$100,2,0),0)-$D$3*IFERROR(VLOOKUP($A1207,Dividends!$C$10:$E$100,2,0),0)</f>
        <v>0.59489810524612241</v>
      </c>
      <c r="F1207" s="60">
        <f>F1206*(1-F$1-2*(C1207/C1206-1))</f>
        <v>150742086.41696447</v>
      </c>
      <c r="G1207" s="2">
        <f>G1206*(1-G$1+IF(AND(WEEKDAY($A1207)&lt;&gt;1,WEEKDAY($A1207)&lt;&gt;7),-VLOOKUP($A1207,ETF_OP_Fee!$I$5:$J$14,2,1),0))^($A1207-$A1206)*(1+1*(B1207/B1206-1))</f>
        <v>0.23363486409507184</v>
      </c>
      <c r="H1207" s="9" t="str">
        <f>IFERROR(VLOOKUP(A1207,'BITO-IV'!$A$1:$J$10000,4,0),"")</f>
        <v/>
      </c>
      <c r="P1207">
        <f>ROW()</f>
        <v>1207</v>
      </c>
      <c r="Q1207" t="str">
        <f>IF($A1207&gt;=$Q$2,B1207*Q$4,"")</f>
        <v/>
      </c>
      <c r="R1207" t="str">
        <f>IF($A1207&gt;=$Q$2,G1207*R$4,"")</f>
        <v/>
      </c>
    </row>
    <row r="1208" spans="1:18">
      <c r="A1208" s="1">
        <v>41921</v>
      </c>
      <c r="B1208">
        <f>IFERROR(VLOOKUP($A1208,'BTC-Web'!$A$2:$H$9999,2,0),"")</f>
        <v>352.74798600000003</v>
      </c>
      <c r="C1208">
        <f>VLOOKUP(A1208,H_SPBTFDUE!$B$2:$C$5828,2,0)</f>
        <v>2.7215869844268168</v>
      </c>
      <c r="D1208" s="2">
        <f>D1207*(1-D$1+IF(AND(WEEKDAY($A1208)&lt;&gt;1,WEEKDAY($A1208)&lt;&gt;7),-VLOOKUP($A1208,ETF_OP_Fee!$G$5:$H$14,2,1),0))^($A1208-$A1207)*(1+2*(C1208/C1207-1))+IFERROR(VLOOKUP(A1208,BITXeom!$C$9:$D$100,2,0),0)-$D$3*IFERROR(VLOOKUP($A1208,Dividends!$C$10:$E$100,2,0),0)</f>
        <v>0.63543422413694417</v>
      </c>
      <c r="F1208" s="60">
        <f>F1207*(1-F$1-2*(C1208/C1207-1))</f>
        <v>140443321.90975362</v>
      </c>
      <c r="G1208" s="2">
        <f>G1207*(1-G$1+IF(AND(WEEKDAY($A1208)&lt;&gt;1,WEEKDAY($A1208)&lt;&gt;7),-VLOOKUP($A1208,ETF_OP_Fee!$I$5:$J$14,2,1),0))^($A1208-$A1207)*(1+1*(B1208/B1207-1))</f>
        <v>0.24518940924157878</v>
      </c>
      <c r="H1208" s="9" t="str">
        <f>IFERROR(VLOOKUP(A1208,'BITO-IV'!$A$1:$J$10000,4,0),"")</f>
        <v/>
      </c>
      <c r="P1208">
        <f>ROW()</f>
        <v>1208</v>
      </c>
      <c r="Q1208" t="str">
        <f>IF($A1208&gt;=$Q$2,B1208*Q$4,"")</f>
        <v/>
      </c>
      <c r="R1208" t="str">
        <f>IF($A1208&gt;=$Q$2,G1208*R$4,"")</f>
        <v/>
      </c>
    </row>
    <row r="1209" spans="1:18">
      <c r="A1209" s="1">
        <v>41922</v>
      </c>
      <c r="B1209">
        <f>IFERROR(VLOOKUP($A1209,'BTC-Web'!$A$2:$H$9999,2,0),"")</f>
        <v>364.68701199999998</v>
      </c>
      <c r="C1209">
        <f>VLOOKUP(A1209,H_SPBTFDUE!$B$2:$C$5828,2,0)</f>
        <v>2.6954616712030832</v>
      </c>
      <c r="D1209" s="2">
        <f>D1208*(1-D$1+IF(AND(WEEKDAY($A1209)&lt;&gt;1,WEEKDAY($A1209)&lt;&gt;7),-VLOOKUP($A1209,ETF_OP_Fee!$G$5:$H$14,2,1),0))^($A1209-$A1208)*(1+2*(C1209/C1208-1))+IFERROR(VLOOKUP(A1209,BITXeom!$C$9:$D$100,2,0),0)-$D$3*IFERROR(VLOOKUP($A1209,Dividends!$C$10:$E$100,2,0),0)</f>
        <v>0.62315965477440449</v>
      </c>
      <c r="F1209" s="60">
        <f>F1208*(1-F$1-2*(C1209/C1208-1))</f>
        <v>143132324.59631225</v>
      </c>
      <c r="G1209" s="2">
        <f>G1208*(1-G$1+IF(AND(WEEKDAY($A1209)&lt;&gt;1,WEEKDAY($A1209)&lt;&gt;7),-VLOOKUP($A1209,ETF_OP_Fee!$I$5:$J$14,2,1),0))^($A1209-$A1208)*(1+1*(B1209/B1208-1))</f>
        <v>0.2534814351239022</v>
      </c>
      <c r="H1209" s="9" t="str">
        <f>IFERROR(VLOOKUP(A1209,'BITO-IV'!$A$1:$J$10000,4,0),"")</f>
        <v/>
      </c>
      <c r="P1209">
        <f>ROW()</f>
        <v>1209</v>
      </c>
      <c r="Q1209" t="str">
        <f>IF($A1209&gt;=$Q$2,B1209*Q$4,"")</f>
        <v/>
      </c>
      <c r="R1209" t="str">
        <f>IF($A1209&gt;=$Q$2,G1209*R$4,"")</f>
        <v/>
      </c>
    </row>
    <row r="1210" spans="1:18">
      <c r="A1210" s="1">
        <v>41925</v>
      </c>
      <c r="B1210">
        <f>IFERROR(VLOOKUP($A1210,'BTC-Web'!$A$2:$H$9999,2,0),"")</f>
        <v>377.92099000000002</v>
      </c>
      <c r="C1210">
        <f>VLOOKUP(A1210,H_SPBTFDUE!$B$2:$C$5828,2,0)</f>
        <v>2.9102592024725467</v>
      </c>
      <c r="D1210" s="2">
        <f>D1209*(1-D$1+IF(AND(WEEKDAY($A1210)&lt;&gt;1,WEEKDAY($A1210)&lt;&gt;7),-VLOOKUP($A1210,ETF_OP_Fee!$G$5:$H$14,2,1),0))^($A1210-$A1209)*(1+2*(C1210/C1209-1))+IFERROR(VLOOKUP(A1210,BITXeom!$C$9:$D$100,2,0),0)-$D$3*IFERROR(VLOOKUP($A1210,Dividends!$C$10:$E$100,2,0),0)</f>
        <v>0.72221583132921252</v>
      </c>
      <c r="F1210" s="60">
        <f>F1209*(1-F$1-2*(C1210/C1209-1))</f>
        <v>120312848.53634612</v>
      </c>
      <c r="G1210" s="2">
        <f>G1209*(1-G$1+IF(AND(WEEKDAY($A1210)&lt;&gt;1,WEEKDAY($A1210)&lt;&gt;7),-VLOOKUP($A1210,ETF_OP_Fee!$I$5:$J$14,2,1),0))^($A1210-$A1209)*(1+1*(B1210/B1209-1))</f>
        <v>0.26265940928328158</v>
      </c>
      <c r="H1210" s="9" t="str">
        <f>IFERROR(VLOOKUP(A1210,'BITO-IV'!$A$1:$J$10000,4,0),"")</f>
        <v/>
      </c>
      <c r="P1210">
        <f>ROW()</f>
        <v>1210</v>
      </c>
      <c r="Q1210" t="str">
        <f>IF($A1210&gt;=$Q$2,B1210*Q$4,"")</f>
        <v/>
      </c>
      <c r="R1210" t="str">
        <f>IF($A1210&gt;=$Q$2,G1210*R$4,"")</f>
        <v/>
      </c>
    </row>
    <row r="1211" spans="1:18">
      <c r="A1211" s="1">
        <v>41926</v>
      </c>
      <c r="B1211">
        <f>IFERROR(VLOOKUP($A1211,'BTC-Web'!$A$2:$H$9999,2,0),"")</f>
        <v>391.69198599999999</v>
      </c>
      <c r="C1211">
        <f>VLOOKUP(A1211,H_SPBTFDUE!$B$2:$C$5828,2,0)</f>
        <v>2.9878822819792044</v>
      </c>
      <c r="D1211" s="2">
        <f>D1210*(1-D$1+IF(AND(WEEKDAY($A1211)&lt;&gt;1,WEEKDAY($A1211)&lt;&gt;7),-VLOOKUP($A1211,ETF_OP_Fee!$G$5:$H$14,2,1),0))^($A1211-$A1210)*(1+2*(C1211/C1210-1))+IFERROR(VLOOKUP(A1211,BITXeom!$C$9:$D$100,2,0),0)-$D$3*IFERROR(VLOOKUP($A1211,Dividends!$C$10:$E$100,2,0),0)</f>
        <v>0.76065032740097671</v>
      </c>
      <c r="F1211" s="60">
        <f>F1210*(1-F$1-2*(C1211/C1210-1))</f>
        <v>113888563.66610003</v>
      </c>
      <c r="G1211" s="2">
        <f>G1210*(1-G$1+IF(AND(WEEKDAY($A1211)&lt;&gt;1,WEEKDAY($A1211)&lt;&gt;7),-VLOOKUP($A1211,ETF_OP_Fee!$I$5:$J$14,2,1),0))^($A1211-$A1210)*(1+1*(B1211/B1210-1))</f>
        <v>0.27222332351493506</v>
      </c>
      <c r="H1211" s="9" t="str">
        <f>IFERROR(VLOOKUP(A1211,'BITO-IV'!$A$1:$J$10000,4,0),"")</f>
        <v/>
      </c>
      <c r="P1211">
        <f>ROW()</f>
        <v>1211</v>
      </c>
      <c r="Q1211" t="str">
        <f>IF($A1211&gt;=$Q$2,B1211*Q$4,"")</f>
        <v/>
      </c>
      <c r="R1211" t="str">
        <f>IF($A1211&gt;=$Q$2,G1211*R$4,"")</f>
        <v/>
      </c>
    </row>
    <row r="1212" spans="1:18">
      <c r="A1212" s="1">
        <v>41927</v>
      </c>
      <c r="B1212">
        <f>IFERROR(VLOOKUP($A1212,'BTC-Web'!$A$2:$H$9999,2,0),"")</f>
        <v>400.95498700000002</v>
      </c>
      <c r="C1212">
        <f>VLOOKUP(A1212,H_SPBTFDUE!$B$2:$C$5828,2,0)</f>
        <v>2.9421109989798473</v>
      </c>
      <c r="D1212" s="2">
        <f>D1211*(1-D$1+IF(AND(WEEKDAY($A1212)&lt;&gt;1,WEEKDAY($A1212)&lt;&gt;7),-VLOOKUP($A1212,ETF_OP_Fee!$G$5:$H$14,2,1),0))^($A1212-$A1211)*(1+2*(C1212/C1211-1))+IFERROR(VLOOKUP(A1212,BITXeom!$C$9:$D$100,2,0),0)-$D$3*IFERROR(VLOOKUP($A1212,Dividends!$C$10:$E$100,2,0),0)</f>
        <v>0.73725668080082463</v>
      </c>
      <c r="F1212" s="60">
        <f>F1211*(1-F$1-2*(C1212/C1211-1))</f>
        <v>117371946.5023552</v>
      </c>
      <c r="G1212" s="2">
        <f>G1211*(1-G$1+IF(AND(WEEKDAY($A1212)&lt;&gt;1,WEEKDAY($A1212)&lt;&gt;7),-VLOOKUP($A1212,ETF_OP_Fee!$I$5:$J$14,2,1),0))^($A1212-$A1211)*(1+1*(B1212/B1211-1))</f>
        <v>0.27865379474181573</v>
      </c>
      <c r="H1212" s="9" t="str">
        <f>IFERROR(VLOOKUP(A1212,'BITO-IV'!$A$1:$J$10000,4,0),"")</f>
        <v/>
      </c>
      <c r="P1212">
        <f>ROW()</f>
        <v>1212</v>
      </c>
      <c r="Q1212" t="str">
        <f>IF($A1212&gt;=$Q$2,B1212*Q$4,"")</f>
        <v/>
      </c>
      <c r="R1212" t="str">
        <f>IF($A1212&gt;=$Q$2,G1212*R$4,"")</f>
        <v/>
      </c>
    </row>
    <row r="1213" spans="1:18">
      <c r="A1213" s="1">
        <v>41928</v>
      </c>
      <c r="B1213">
        <f>IFERROR(VLOOKUP($A1213,'BTC-Web'!$A$2:$H$9999,2,0),"")</f>
        <v>394.51800500000002</v>
      </c>
      <c r="C1213">
        <f>VLOOKUP(A1213,H_SPBTFDUE!$B$2:$C$5828,2,0)</f>
        <v>2.8507392928886008</v>
      </c>
      <c r="D1213" s="2">
        <f>D1212*(1-D$1+IF(AND(WEEKDAY($A1213)&lt;&gt;1,WEEKDAY($A1213)&lt;&gt;7),-VLOOKUP($A1213,ETF_OP_Fee!$G$5:$H$14,2,1),0))^($A1213-$A1212)*(1+2*(C1213/C1212-1))+IFERROR(VLOOKUP(A1213,BITXeom!$C$9:$D$100,2,0),0)-$D$3*IFERROR(VLOOKUP($A1213,Dividends!$C$10:$E$100,2,0),0)</f>
        <v>0.69138008412168239</v>
      </c>
      <c r="F1213" s="60">
        <f>F1212*(1-F$1-2*(C1213/C1212-1))</f>
        <v>124656163.30339676</v>
      </c>
      <c r="G1213" s="2">
        <f>G1212*(1-G$1+IF(AND(WEEKDAY($A1213)&lt;&gt;1,WEEKDAY($A1213)&lt;&gt;7),-VLOOKUP($A1213,ETF_OP_Fee!$I$5:$J$14,2,1),0))^($A1213-$A1212)*(1+1*(B1213/B1212-1))</f>
        <v>0.27417311533005828</v>
      </c>
      <c r="H1213" s="9" t="str">
        <f>IFERROR(VLOOKUP(A1213,'BITO-IV'!$A$1:$J$10000,4,0),"")</f>
        <v/>
      </c>
      <c r="P1213">
        <f>ROW()</f>
        <v>1213</v>
      </c>
      <c r="Q1213" t="str">
        <f>IF($A1213&gt;=$Q$2,B1213*Q$4,"")</f>
        <v/>
      </c>
      <c r="R1213" t="str">
        <f>IF($A1213&gt;=$Q$2,G1213*R$4,"")</f>
        <v/>
      </c>
    </row>
    <row r="1214" spans="1:18">
      <c r="A1214" s="1">
        <v>41929</v>
      </c>
      <c r="B1214">
        <f>IFERROR(VLOOKUP($A1214,'BTC-Web'!$A$2:$H$9999,2,0),"")</f>
        <v>382.756012</v>
      </c>
      <c r="C1214">
        <f>VLOOKUP(A1214,H_SPBTFDUE!$B$2:$C$5828,2,0)</f>
        <v>2.8593839435781336</v>
      </c>
      <c r="D1214" s="2">
        <f>D1213*(1-D$1+IF(AND(WEEKDAY($A1214)&lt;&gt;1,WEEKDAY($A1214)&lt;&gt;7),-VLOOKUP($A1214,ETF_OP_Fee!$G$5:$H$14,2,1),0))^($A1214-$A1213)*(1+2*(C1214/C1213-1))+IFERROR(VLOOKUP(A1214,BITXeom!$C$9:$D$100,2,0),0)-$D$3*IFERROR(VLOOKUP($A1214,Dividends!$C$10:$E$100,2,0),0)</f>
        <v>0.69548934953561348</v>
      </c>
      <c r="F1214" s="60">
        <f>F1213*(1-F$1-2*(C1214/C1213-1))</f>
        <v>123893653.63124865</v>
      </c>
      <c r="G1214" s="2">
        <f>G1213*(1-G$1+IF(AND(WEEKDAY($A1214)&lt;&gt;1,WEEKDAY($A1214)&lt;&gt;7),-VLOOKUP($A1214,ETF_OP_Fee!$I$5:$J$14,2,1),0))^($A1214-$A1213)*(1+1*(B1214/B1213-1))</f>
        <v>0.26599211072667861</v>
      </c>
      <c r="H1214" s="9" t="str">
        <f>IFERROR(VLOOKUP(A1214,'BITO-IV'!$A$1:$J$10000,4,0),"")</f>
        <v/>
      </c>
      <c r="P1214">
        <f>ROW()</f>
        <v>1214</v>
      </c>
      <c r="Q1214" t="str">
        <f>IF($A1214&gt;=$Q$2,B1214*Q$4,"")</f>
        <v/>
      </c>
      <c r="R1214" t="str">
        <f>IF($A1214&gt;=$Q$2,G1214*R$4,"")</f>
        <v/>
      </c>
    </row>
    <row r="1215" spans="1:18">
      <c r="A1215" s="1">
        <v>41932</v>
      </c>
      <c r="B1215">
        <f>IFERROR(VLOOKUP($A1215,'BTC-Web'!$A$2:$H$9999,2,0),"")</f>
        <v>389.23098800000002</v>
      </c>
      <c r="C1215">
        <f>VLOOKUP(A1215,H_SPBTFDUE!$B$2:$C$5828,2,0)</f>
        <v>2.8522678532768562</v>
      </c>
      <c r="D1215" s="2">
        <f>D1214*(1-D$1+IF(AND(WEEKDAY($A1215)&lt;&gt;1,WEEKDAY($A1215)&lt;&gt;7),-VLOOKUP($A1215,ETF_OP_Fee!$G$5:$H$14,2,1),0))^($A1215-$A1214)*(1+2*(C1215/C1214-1))+IFERROR(VLOOKUP(A1215,BITXeom!$C$9:$D$100,2,0),0)-$D$3*IFERROR(VLOOKUP($A1215,Dividends!$C$10:$E$100,2,0),0)</f>
        <v>0.69177741194906994</v>
      </c>
      <c r="F1215" s="60">
        <f>F1214*(1-F$1-2*(C1215/C1214-1))</f>
        <v>124503867.57302628</v>
      </c>
      <c r="G1215" s="2">
        <f>G1214*(1-G$1+IF(AND(WEEKDAY($A1215)&lt;&gt;1,WEEKDAY($A1215)&lt;&gt;7),-VLOOKUP($A1215,ETF_OP_Fee!$I$5:$J$14,2,1),0))^($A1215-$A1214)*(1+1*(B1215/B1214-1))</f>
        <v>0.2704707045443468</v>
      </c>
      <c r="H1215" s="9" t="str">
        <f>IFERROR(VLOOKUP(A1215,'BITO-IV'!$A$1:$J$10000,4,0),"")</f>
        <v/>
      </c>
      <c r="P1215">
        <f>ROW()</f>
        <v>1215</v>
      </c>
      <c r="Q1215" t="str">
        <f>IF($A1215&gt;=$Q$2,B1215*Q$4,"")</f>
        <v/>
      </c>
      <c r="R1215" t="str">
        <f>IF($A1215&gt;=$Q$2,G1215*R$4,"")</f>
        <v/>
      </c>
    </row>
    <row r="1216" spans="1:18">
      <c r="A1216" s="1">
        <v>41933</v>
      </c>
      <c r="B1216">
        <f>IFERROR(VLOOKUP($A1216,'BTC-Web'!$A$2:$H$9999,2,0),"")</f>
        <v>382.42099000000002</v>
      </c>
      <c r="C1216">
        <f>VLOOKUP(A1216,H_SPBTFDUE!$B$2:$C$5828,2,0)</f>
        <v>2.8789995015565997</v>
      </c>
      <c r="D1216" s="2">
        <f>D1215*(1-D$1+IF(AND(WEEKDAY($A1216)&lt;&gt;1,WEEKDAY($A1216)&lt;&gt;7),-VLOOKUP($A1216,ETF_OP_Fee!$G$5:$H$14,2,1),0))^($A1216-$A1215)*(1+2*(C1216/C1215-1))+IFERROR(VLOOKUP(A1216,BITXeom!$C$9:$D$100,2,0),0)-$D$3*IFERROR(VLOOKUP($A1216,Dividends!$C$10:$E$100,2,0),0)</f>
        <v>0.70465922637959522</v>
      </c>
      <c r="F1216" s="60">
        <f>F1215*(1-F$1-2*(C1216/C1215-1))</f>
        <v>122163669.12306473</v>
      </c>
      <c r="G1216" s="2">
        <f>G1215*(1-G$1+IF(AND(WEEKDAY($A1216)&lt;&gt;1,WEEKDAY($A1216)&lt;&gt;7),-VLOOKUP($A1216,ETF_OP_Fee!$I$5:$J$14,2,1),0))^($A1216-$A1215)*(1+1*(B1216/B1215-1))</f>
        <v>0.26573162383594123</v>
      </c>
      <c r="H1216" s="9" t="str">
        <f>IFERROR(VLOOKUP(A1216,'BITO-IV'!$A$1:$J$10000,4,0),"")</f>
        <v/>
      </c>
      <c r="P1216">
        <f>ROW()</f>
        <v>1216</v>
      </c>
      <c r="Q1216" t="str">
        <f>IF($A1216&gt;=$Q$2,B1216*Q$4,"")</f>
        <v/>
      </c>
      <c r="R1216" t="str">
        <f>IF($A1216&gt;=$Q$2,G1216*R$4,"")</f>
        <v/>
      </c>
    </row>
    <row r="1217" spans="1:18">
      <c r="A1217" s="1">
        <v>41934</v>
      </c>
      <c r="B1217">
        <f>IFERROR(VLOOKUP($A1217,'BTC-Web'!$A$2:$H$9999,2,0),"")</f>
        <v>386.11801100000002</v>
      </c>
      <c r="C1217">
        <f>VLOOKUP(A1217,H_SPBTFDUE!$B$2:$C$5828,2,0)</f>
        <v>2.8539742793536749</v>
      </c>
      <c r="D1217" s="2">
        <f>D1216*(1-D$1+IF(AND(WEEKDAY($A1217)&lt;&gt;1,WEEKDAY($A1217)&lt;&gt;7),-VLOOKUP($A1217,ETF_OP_Fee!$G$5:$H$14,2,1),0))^($A1217-$A1216)*(1+2*(C1217/C1216-1))+IFERROR(VLOOKUP(A1217,BITXeom!$C$9:$D$100,2,0),0)-$D$3*IFERROR(VLOOKUP($A1217,Dividends!$C$10:$E$100,2,0),0)</f>
        <v>0.69232549269157917</v>
      </c>
      <c r="F1217" s="60">
        <f>F1216*(1-F$1-2*(C1217/C1216-1))</f>
        <v>124281084.48886038</v>
      </c>
      <c r="G1217" s="2">
        <f>G1216*(1-G$1+IF(AND(WEEKDAY($A1217)&lt;&gt;1,WEEKDAY($A1217)&lt;&gt;7),-VLOOKUP($A1217,ETF_OP_Fee!$I$5:$J$14,2,1),0))^($A1217-$A1216)*(1+1*(B1217/B1216-1))</f>
        <v>0.26829357757364286</v>
      </c>
      <c r="H1217" s="9" t="str">
        <f>IFERROR(VLOOKUP(A1217,'BITO-IV'!$A$1:$J$10000,4,0),"")</f>
        <v/>
      </c>
      <c r="P1217">
        <f>ROW()</f>
        <v>1217</v>
      </c>
      <c r="Q1217" t="str">
        <f>IF($A1217&gt;=$Q$2,B1217*Q$4,"")</f>
        <v/>
      </c>
      <c r="R1217" t="str">
        <f>IF($A1217&gt;=$Q$2,G1217*R$4,"")</f>
        <v/>
      </c>
    </row>
    <row r="1218" spans="1:18">
      <c r="A1218" s="1">
        <v>41935</v>
      </c>
      <c r="B1218">
        <f>IFERROR(VLOOKUP($A1218,'BTC-Web'!$A$2:$H$9999,2,0),"")</f>
        <v>382.96200599999997</v>
      </c>
      <c r="C1218">
        <f>VLOOKUP(A1218,H_SPBTFDUE!$B$2:$C$5828,2,0)</f>
        <v>2.6693767714697079</v>
      </c>
      <c r="D1218" s="2">
        <f>D1217*(1-D$1+IF(AND(WEEKDAY($A1218)&lt;&gt;1,WEEKDAY($A1218)&lt;&gt;7),-VLOOKUP($A1218,ETF_OP_Fee!$G$5:$H$14,2,1),0))^($A1218-$A1217)*(1+2*(C1218/C1217-1))+IFERROR(VLOOKUP(A1218,BITXeom!$C$9:$D$100,2,0),0)-$D$3*IFERROR(VLOOKUP($A1218,Dividends!$C$10:$E$100,2,0),0)</f>
        <v>0.60269241548350749</v>
      </c>
      <c r="F1218" s="60">
        <f>F1217*(1-F$1-2*(C1218/C1217-1))</f>
        <v>140351829.66095772</v>
      </c>
      <c r="G1218" s="2">
        <f>G1217*(1-G$1+IF(AND(WEEKDAY($A1218)&lt;&gt;1,WEEKDAY($A1218)&lt;&gt;7),-VLOOKUP($A1218,ETF_OP_Fee!$I$5:$J$14,2,1),0))^($A1218-$A1217)*(1+1*(B1218/B1217-1))</f>
        <v>0.26609370586222125</v>
      </c>
      <c r="H1218" s="9" t="str">
        <f>IFERROR(VLOOKUP(A1218,'BITO-IV'!$A$1:$J$10000,4,0),"")</f>
        <v/>
      </c>
      <c r="P1218">
        <f>ROW()</f>
        <v>1218</v>
      </c>
      <c r="Q1218" t="str">
        <f>IF($A1218&gt;=$Q$2,B1218*Q$4,"")</f>
        <v/>
      </c>
      <c r="R1218" t="str">
        <f>IF($A1218&gt;=$Q$2,G1218*R$4,"")</f>
        <v/>
      </c>
    </row>
    <row r="1219" spans="1:18">
      <c r="A1219" s="1">
        <v>41936</v>
      </c>
      <c r="B1219">
        <f>IFERROR(VLOOKUP($A1219,'BTC-Web'!$A$2:$H$9999,2,0),"")</f>
        <v>358.591003</v>
      </c>
      <c r="C1219">
        <f>VLOOKUP(A1219,H_SPBTFDUE!$B$2:$C$5828,2,0)</f>
        <v>2.6685480707549547</v>
      </c>
      <c r="D1219" s="2">
        <f>D1218*(1-D$1+IF(AND(WEEKDAY($A1219)&lt;&gt;1,WEEKDAY($A1219)&lt;&gt;7),-VLOOKUP($A1219,ETF_OP_Fee!$G$5:$H$14,2,1),0))^($A1219-$A1218)*(1+2*(C1219/C1218-1))+IFERROR(VLOOKUP(A1219,BITXeom!$C$9:$D$100,2,0),0)-$D$3*IFERROR(VLOOKUP($A1219,Dividends!$C$10:$E$100,2,0),0)</f>
        <v>0.60224559883868711</v>
      </c>
      <c r="F1219" s="60">
        <f>F1218*(1-F$1-2*(C1219/C1218-1))</f>
        <v>140431667.3582792</v>
      </c>
      <c r="G1219" s="2">
        <f>G1218*(1-G$1+IF(AND(WEEKDAY($A1219)&lt;&gt;1,WEEKDAY($A1219)&lt;&gt;7),-VLOOKUP($A1219,ETF_OP_Fee!$I$5:$J$14,2,1),0))^($A1219-$A1218)*(1+1*(B1219/B1218-1))</f>
        <v>0.24915350316468773</v>
      </c>
      <c r="H1219" s="9" t="str">
        <f>IFERROR(VLOOKUP(A1219,'BITO-IV'!$A$1:$J$10000,4,0),"")</f>
        <v/>
      </c>
      <c r="P1219">
        <f>ROW()</f>
        <v>1219</v>
      </c>
      <c r="Q1219" t="str">
        <f>IF($A1219&gt;=$Q$2,B1219*Q$4,"")</f>
        <v/>
      </c>
      <c r="R1219" t="str">
        <f>IF($A1219&gt;=$Q$2,G1219*R$4,"")</f>
        <v/>
      </c>
    </row>
    <row r="1220" spans="1:18">
      <c r="A1220" s="1">
        <v>41939</v>
      </c>
      <c r="B1220">
        <f>IFERROR(VLOOKUP($A1220,'BTC-Web'!$A$2:$H$9999,2,0),"")</f>
        <v>354.77700800000002</v>
      </c>
      <c r="C1220">
        <f>VLOOKUP(A1220,H_SPBTFDUE!$B$2:$C$5828,2,0)</f>
        <v>2.6283702966923488</v>
      </c>
      <c r="D1220" s="2">
        <f>D1219*(1-D$1+IF(AND(WEEKDAY($A1220)&lt;&gt;1,WEEKDAY($A1220)&lt;&gt;7),-VLOOKUP($A1220,ETF_OP_Fee!$G$5:$H$14,2,1),0))^($A1220-$A1219)*(1+2*(C1220/C1219-1))+IFERROR(VLOOKUP(A1220,BITXeom!$C$9:$D$100,2,0),0)-$D$3*IFERROR(VLOOKUP($A1220,Dividends!$C$10:$E$100,2,0),0)</f>
        <v>0.58389951319065914</v>
      </c>
      <c r="F1220" s="60">
        <f>F1219*(1-F$1-2*(C1220/C1219-1))</f>
        <v>144653047.61518127</v>
      </c>
      <c r="G1220" s="2">
        <f>G1219*(1-G$1+IF(AND(WEEKDAY($A1220)&lt;&gt;1,WEEKDAY($A1220)&lt;&gt;7),-VLOOKUP($A1220,ETF_OP_Fee!$I$5:$J$14,2,1),0))^($A1220-$A1219)*(1+1*(B1220/B1219-1))</f>
        <v>0.24648424481801295</v>
      </c>
      <c r="H1220" s="9" t="str">
        <f>IFERROR(VLOOKUP(A1220,'BITO-IV'!$A$1:$J$10000,4,0),"")</f>
        <v/>
      </c>
      <c r="P1220">
        <f>ROW()</f>
        <v>1220</v>
      </c>
      <c r="Q1220" t="str">
        <f>IF($A1220&gt;=$Q$2,B1220*Q$4,"")</f>
        <v/>
      </c>
      <c r="R1220" t="str">
        <f>IF($A1220&gt;=$Q$2,G1220*R$4,"")</f>
        <v/>
      </c>
    </row>
    <row r="1221" spans="1:18">
      <c r="A1221" s="1">
        <v>41940</v>
      </c>
      <c r="B1221">
        <f>IFERROR(VLOOKUP($A1221,'BTC-Web'!$A$2:$H$9999,2,0),"")</f>
        <v>353.21499599999999</v>
      </c>
      <c r="C1221">
        <f>VLOOKUP(A1221,H_SPBTFDUE!$B$2:$C$5828,2,0)</f>
        <v>2.6625499526569101</v>
      </c>
      <c r="D1221" s="2">
        <f>D1220*(1-D$1+IF(AND(WEEKDAY($A1221)&lt;&gt;1,WEEKDAY($A1221)&lt;&gt;7),-VLOOKUP($A1221,ETF_OP_Fee!$G$5:$H$14,2,1),0))^($A1221-$A1220)*(1+2*(C1221/C1220-1))+IFERROR(VLOOKUP(A1221,BITXeom!$C$9:$D$100,2,0),0)-$D$3*IFERROR(VLOOKUP($A1221,Dividends!$C$10:$E$100,2,0),0)</f>
        <v>0.59901349918790769</v>
      </c>
      <c r="F1221" s="60">
        <f>F1220*(1-F$1-2*(C1221/C1220-1))</f>
        <v>140883345.09605813</v>
      </c>
      <c r="G1221" s="2">
        <f>G1220*(1-G$1+IF(AND(WEEKDAY($A1221)&lt;&gt;1,WEEKDAY($A1221)&lt;&gt;7),-VLOOKUP($A1221,ETF_OP_Fee!$I$5:$J$14,2,1),0))^($A1221-$A1220)*(1+1*(B1221/B1220-1))</f>
        <v>0.24539263703351041</v>
      </c>
      <c r="H1221" s="9" t="str">
        <f>IFERROR(VLOOKUP(A1221,'BITO-IV'!$A$1:$J$10000,4,0),"")</f>
        <v/>
      </c>
      <c r="P1221">
        <f>ROW()</f>
        <v>1221</v>
      </c>
      <c r="Q1221" t="str">
        <f>IF($A1221&gt;=$Q$2,B1221*Q$4,"")</f>
        <v/>
      </c>
      <c r="R1221" t="str">
        <f>IF($A1221&gt;=$Q$2,G1221*R$4,"")</f>
        <v/>
      </c>
    </row>
    <row r="1222" spans="1:18">
      <c r="A1222" s="1">
        <v>41941</v>
      </c>
      <c r="B1222">
        <f>IFERROR(VLOOKUP($A1222,'BTC-Web'!$A$2:$H$9999,2,0),"")</f>
        <v>357.08898900000003</v>
      </c>
      <c r="C1222">
        <f>VLOOKUP(A1222,H_SPBTFDUE!$B$2:$C$5828,2,0)</f>
        <v>2.498261926508107</v>
      </c>
      <c r="D1222" s="2">
        <f>D1221*(1-D$1+IF(AND(WEEKDAY($A1222)&lt;&gt;1,WEEKDAY($A1222)&lt;&gt;7),-VLOOKUP($A1222,ETF_OP_Fee!$G$5:$H$14,2,1),0))^($A1222-$A1221)*(1+2*(C1222/C1221-1))+IFERROR(VLOOKUP(A1222,BITXeom!$C$9:$D$100,2,0),0)-$D$3*IFERROR(VLOOKUP($A1222,Dividends!$C$10:$E$100,2,0),0)</f>
        <v>0.52502802277023808</v>
      </c>
      <c r="F1222" s="60">
        <f>F1221*(1-F$1-2*(C1222/C1221-1))</f>
        <v>158261936.28492114</v>
      </c>
      <c r="G1222" s="2">
        <f>G1221*(1-G$1+IF(AND(WEEKDAY($A1222)&lt;&gt;1,WEEKDAY($A1222)&lt;&gt;7),-VLOOKUP($A1222,ETF_OP_Fee!$I$5:$J$14,2,1),0))^($A1222-$A1221)*(1+1*(B1222/B1221-1))</f>
        <v>0.24807759850426878</v>
      </c>
      <c r="H1222" s="9" t="str">
        <f>IFERROR(VLOOKUP(A1222,'BITO-IV'!$A$1:$J$10000,4,0),"")</f>
        <v/>
      </c>
      <c r="P1222">
        <f>ROW()</f>
        <v>1222</v>
      </c>
      <c r="Q1222" t="str">
        <f>IF($A1222&gt;=$Q$2,B1222*Q$4,"")</f>
        <v/>
      </c>
      <c r="R1222" t="str">
        <f>IF($A1222&gt;=$Q$2,G1222*R$4,"")</f>
        <v/>
      </c>
    </row>
    <row r="1223" spans="1:18">
      <c r="A1223" s="1">
        <v>41942</v>
      </c>
      <c r="B1223">
        <f>IFERROR(VLOOKUP($A1223,'BTC-Web'!$A$2:$H$9999,2,0),"")</f>
        <v>335.70901500000002</v>
      </c>
      <c r="C1223">
        <f>VLOOKUP(A1223,H_SPBTFDUE!$B$2:$C$5828,2,0)</f>
        <v>2.5703026318193536</v>
      </c>
      <c r="D1223" s="2">
        <f>D1222*(1-D$1+IF(AND(WEEKDAY($A1223)&lt;&gt;1,WEEKDAY($A1223)&lt;&gt;7),-VLOOKUP($A1223,ETF_OP_Fee!$G$5:$H$14,2,1),0))^($A1223-$A1222)*(1+2*(C1223/C1222-1))+IFERROR(VLOOKUP(A1223,BITXeom!$C$9:$D$100,2,0),0)-$D$3*IFERROR(VLOOKUP($A1223,Dividends!$C$10:$E$100,2,0),0)</f>
        <v>0.55524084419369191</v>
      </c>
      <c r="F1223" s="60">
        <f>F1222*(1-F$1-2*(C1223/C1222-1))</f>
        <v>149126311.15359008</v>
      </c>
      <c r="G1223" s="2">
        <f>G1222*(1-G$1+IF(AND(WEEKDAY($A1223)&lt;&gt;1,WEEKDAY($A1223)&lt;&gt;7),-VLOOKUP($A1223,ETF_OP_Fee!$I$5:$J$14,2,1),0))^($A1223-$A1222)*(1+1*(B1223/B1222-1))</f>
        <v>0.23321838867088632</v>
      </c>
      <c r="H1223" s="9" t="str">
        <f>IFERROR(VLOOKUP(A1223,'BITO-IV'!$A$1:$J$10000,4,0),"")</f>
        <v/>
      </c>
      <c r="P1223">
        <f>ROW()</f>
        <v>1223</v>
      </c>
      <c r="Q1223" t="str">
        <f>IF($A1223&gt;=$Q$2,B1223*Q$4,"")</f>
        <v/>
      </c>
      <c r="R1223" t="str">
        <f>IF($A1223&gt;=$Q$2,G1223*R$4,"")</f>
        <v/>
      </c>
    </row>
    <row r="1224" spans="1:18">
      <c r="A1224" s="1">
        <v>41943</v>
      </c>
      <c r="B1224">
        <f>IFERROR(VLOOKUP($A1224,'BTC-Web'!$A$2:$H$9999,2,0),"")</f>
        <v>345.00900300000001</v>
      </c>
      <c r="C1224">
        <f>VLOOKUP(A1224,H_SPBTFDUE!$B$2:$C$5828,2,0)</f>
        <v>2.5180352031840472</v>
      </c>
      <c r="D1224" s="2">
        <f>D1223*(1-D$1+IF(AND(WEEKDAY($A1224)&lt;&gt;1,WEEKDAY($A1224)&lt;&gt;7),-VLOOKUP($A1224,ETF_OP_Fee!$G$5:$H$14,2,1),0))^($A1224-$A1223)*(1+2*(C1224/C1223-1))+IFERROR(VLOOKUP(A1224,BITXeom!$C$9:$D$100,2,0),0)-$D$3*IFERROR(VLOOKUP($A1224,Dividends!$C$10:$E$100,2,0),0)</f>
        <v>0.5325948478566308</v>
      </c>
      <c r="F1224" s="60">
        <f>F1223*(1-F$1-2*(C1224/C1223-1))</f>
        <v>155183553.15663999</v>
      </c>
      <c r="G1224" s="2">
        <f>G1223*(1-G$1+IF(AND(WEEKDAY($A1224)&lt;&gt;1,WEEKDAY($A1224)&lt;&gt;7),-VLOOKUP($A1224,ETF_OP_Fee!$I$5:$J$14,2,1),0))^($A1224-$A1223)*(1+1*(B1224/B1223-1))</f>
        <v>0.23967288911982534</v>
      </c>
      <c r="H1224" s="9" t="str">
        <f>IFERROR(VLOOKUP(A1224,'BITO-IV'!$A$1:$J$10000,4,0),"")</f>
        <v/>
      </c>
      <c r="P1224">
        <f>ROW()</f>
        <v>1224</v>
      </c>
      <c r="Q1224" t="str">
        <f>IF($A1224&gt;=$Q$2,B1224*Q$4,"")</f>
        <v/>
      </c>
      <c r="R1224" t="str">
        <f>IF($A1224&gt;=$Q$2,G1224*R$4,"")</f>
        <v/>
      </c>
    </row>
    <row r="1225" spans="1:18">
      <c r="A1225" s="1">
        <v>41946</v>
      </c>
      <c r="B1225">
        <f>IFERROR(VLOOKUP($A1225,'BTC-Web'!$A$2:$H$9999,2,0),"")</f>
        <v>325.56900000000002</v>
      </c>
      <c r="C1225">
        <f>VLOOKUP(A1225,H_SPBTFDUE!$B$2:$C$5828,2,0)</f>
        <v>2.4376230686170897</v>
      </c>
      <c r="D1225" s="2">
        <f>D1224*(1-D$1+IF(AND(WEEKDAY($A1225)&lt;&gt;1,WEEKDAY($A1225)&lt;&gt;7),-VLOOKUP($A1225,ETF_OP_Fee!$G$5:$H$14,2,1),0))^($A1225-$A1224)*(1+2*(C1225/C1224-1))+IFERROR(VLOOKUP(A1225,BITXeom!$C$9:$D$100,2,0),0)-$D$3*IFERROR(VLOOKUP($A1225,Dividends!$C$10:$E$100,2,0),0)</f>
        <v>0.49839828703377237</v>
      </c>
      <c r="F1225" s="60">
        <f>F1224*(1-F$1-2*(C1225/C1224-1))</f>
        <v>165086885.99222553</v>
      </c>
      <c r="G1225" s="2">
        <f>G1224*(1-G$1+IF(AND(WEEKDAY($A1225)&lt;&gt;1,WEEKDAY($A1225)&lt;&gt;7),-VLOOKUP($A1225,ETF_OP_Fee!$I$5:$J$14,2,1),0))^($A1225-$A1224)*(1+1*(B1225/B1224-1))</f>
        <v>0.22615053392707699</v>
      </c>
      <c r="H1225" s="9" t="str">
        <f>IFERROR(VLOOKUP(A1225,'BITO-IV'!$A$1:$J$10000,4,0),"")</f>
        <v/>
      </c>
      <c r="P1225">
        <f>ROW()</f>
        <v>1225</v>
      </c>
      <c r="Q1225" t="str">
        <f>IF($A1225&gt;=$Q$2,B1225*Q$4,"")</f>
        <v/>
      </c>
      <c r="R1225" t="str">
        <f>IF($A1225&gt;=$Q$2,G1225*R$4,"")</f>
        <v/>
      </c>
    </row>
    <row r="1226" spans="1:18">
      <c r="A1226" s="1">
        <v>41947</v>
      </c>
      <c r="B1226">
        <f>IFERROR(VLOOKUP($A1226,'BTC-Web'!$A$2:$H$9999,2,0),"")</f>
        <v>327.16101099999997</v>
      </c>
      <c r="C1226">
        <f>VLOOKUP(A1226,H_SPBTFDUE!$B$2:$C$5828,2,0)</f>
        <v>2.4592203595670794</v>
      </c>
      <c r="D1226" s="2">
        <f>D1225*(1-D$1+IF(AND(WEEKDAY($A1226)&lt;&gt;1,WEEKDAY($A1226)&lt;&gt;7),-VLOOKUP($A1226,ETF_OP_Fee!$G$5:$H$14,2,1),0))^($A1226-$A1225)*(1+2*(C1226/C1225-1))+IFERROR(VLOOKUP(A1226,BITXeom!$C$9:$D$100,2,0),0)-$D$3*IFERROR(VLOOKUP($A1226,Dividends!$C$10:$E$100,2,0),0)</f>
        <v>0.50716873894344616</v>
      </c>
      <c r="F1226" s="60">
        <f>F1225*(1-F$1-2*(C1226/C1225-1))</f>
        <v>162152959.5048402</v>
      </c>
      <c r="G1226" s="2">
        <f>G1225*(1-G$1+IF(AND(WEEKDAY($A1226)&lt;&gt;1,WEEKDAY($A1226)&lt;&gt;7),-VLOOKUP($A1226,ETF_OP_Fee!$I$5:$J$14,2,1),0))^($A1226-$A1225)*(1+1*(B1226/B1225-1))</f>
        <v>0.22725048027343964</v>
      </c>
      <c r="H1226" s="9" t="str">
        <f>IFERROR(VLOOKUP(A1226,'BITO-IV'!$A$1:$J$10000,4,0),"")</f>
        <v/>
      </c>
      <c r="P1226">
        <f>ROW()</f>
        <v>1226</v>
      </c>
      <c r="Q1226" t="str">
        <f>IF($A1226&gt;=$Q$2,B1226*Q$4,"")</f>
        <v/>
      </c>
      <c r="R1226" t="str">
        <f>IF($A1226&gt;=$Q$2,G1226*R$4,"")</f>
        <v/>
      </c>
    </row>
    <row r="1227" spans="1:18">
      <c r="A1227" s="1">
        <v>41948</v>
      </c>
      <c r="B1227">
        <f>IFERROR(VLOOKUP($A1227,'BTC-Web'!$A$2:$H$9999,2,0),"")</f>
        <v>330.68301400000001</v>
      </c>
      <c r="C1227">
        <f>VLOOKUP(A1227,H_SPBTFDUE!$B$2:$C$5828,2,0)</f>
        <v>2.525875919615383</v>
      </c>
      <c r="D1227" s="2">
        <f>D1226*(1-D$1+IF(AND(WEEKDAY($A1227)&lt;&gt;1,WEEKDAY($A1227)&lt;&gt;7),-VLOOKUP($A1227,ETF_OP_Fee!$G$5:$H$14,2,1),0))^($A1227-$A1226)*(1+2*(C1227/C1226-1))+IFERROR(VLOOKUP(A1227,BITXeom!$C$9:$D$100,2,0),0)-$D$3*IFERROR(VLOOKUP($A1227,Dividends!$C$10:$E$100,2,0),0)</f>
        <v>0.53459724075594972</v>
      </c>
      <c r="F1227" s="60">
        <f>F1226*(1-F$1-2*(C1227/C1226-1))</f>
        <v>153354418.75696263</v>
      </c>
      <c r="G1227" s="2">
        <f>G1226*(1-G$1+IF(AND(WEEKDAY($A1227)&lt;&gt;1,WEEKDAY($A1227)&lt;&gt;7),-VLOOKUP($A1227,ETF_OP_Fee!$I$5:$J$14,2,1),0))^($A1227-$A1226)*(1+1*(B1227/B1226-1))</f>
        <v>0.22969093296451887</v>
      </c>
      <c r="H1227" s="9" t="str">
        <f>IFERROR(VLOOKUP(A1227,'BITO-IV'!$A$1:$J$10000,4,0),"")</f>
        <v/>
      </c>
      <c r="P1227">
        <f>ROW()</f>
        <v>1227</v>
      </c>
      <c r="Q1227" t="str">
        <f>IF($A1227&gt;=$Q$2,B1227*Q$4,"")</f>
        <v/>
      </c>
      <c r="R1227" t="str">
        <f>IF($A1227&gt;=$Q$2,G1227*R$4,"")</f>
        <v/>
      </c>
    </row>
    <row r="1228" spans="1:18">
      <c r="A1228" s="1">
        <v>41949</v>
      </c>
      <c r="B1228">
        <f>IFERROR(VLOOKUP($A1228,'BTC-Web'!$A$2:$H$9999,2,0),"")</f>
        <v>339.45800800000001</v>
      </c>
      <c r="C1228">
        <f>VLOOKUP(A1228,H_SPBTFDUE!$B$2:$C$5828,2,0)</f>
        <v>2.598543889693822</v>
      </c>
      <c r="D1228" s="2">
        <f>D1227*(1-D$1+IF(AND(WEEKDAY($A1228)&lt;&gt;1,WEEKDAY($A1228)&lt;&gt;7),-VLOOKUP($A1228,ETF_OP_Fee!$G$5:$H$14,2,1),0))^($A1228-$A1227)*(1+2*(C1228/C1227-1))+IFERROR(VLOOKUP(A1228,BITXeom!$C$9:$D$100,2,0),0)-$D$3*IFERROR(VLOOKUP($A1228,Dividends!$C$10:$E$100,2,0),0)</f>
        <v>0.56528918679006113</v>
      </c>
      <c r="F1228" s="60">
        <f>F1227*(1-F$1-2*(C1228/C1227-1))</f>
        <v>144522602.39613232</v>
      </c>
      <c r="G1228" s="2">
        <f>G1227*(1-G$1+IF(AND(WEEKDAY($A1228)&lt;&gt;1,WEEKDAY($A1228)&lt;&gt;7),-VLOOKUP($A1228,ETF_OP_Fee!$I$5:$J$14,2,1),0))^($A1228-$A1227)*(1+1*(B1228/B1227-1))</f>
        <v>0.23577986740053872</v>
      </c>
      <c r="H1228" s="9" t="str">
        <f>IFERROR(VLOOKUP(A1228,'BITO-IV'!$A$1:$J$10000,4,0),"")</f>
        <v/>
      </c>
      <c r="P1228">
        <f>ROW()</f>
        <v>1228</v>
      </c>
      <c r="Q1228" t="str">
        <f>IF($A1228&gt;=$Q$2,B1228*Q$4,"")</f>
        <v/>
      </c>
      <c r="R1228" t="str">
        <f>IF($A1228&gt;=$Q$2,G1228*R$4,"")</f>
        <v/>
      </c>
    </row>
    <row r="1229" spans="1:18">
      <c r="A1229" s="1">
        <v>41950</v>
      </c>
      <c r="B1229">
        <f>IFERROR(VLOOKUP($A1229,'BTC-Web'!$A$2:$H$9999,2,0),"")</f>
        <v>349.817993</v>
      </c>
      <c r="C1229">
        <f>VLOOKUP(A1229,H_SPBTFDUE!$B$2:$C$5828,2,0)</f>
        <v>2.5471125381811985</v>
      </c>
      <c r="D1229" s="2">
        <f>D1228*(1-D$1+IF(AND(WEEKDAY($A1229)&lt;&gt;1,WEEKDAY($A1229)&lt;&gt;7),-VLOOKUP($A1229,ETF_OP_Fee!$G$5:$H$14,2,1),0))^($A1229-$A1228)*(1+2*(C1229/C1228-1))+IFERROR(VLOOKUP(A1229,BITXeom!$C$9:$D$100,2,0),0)-$D$3*IFERROR(VLOOKUP($A1229,Dividends!$C$10:$E$100,2,0),0)</f>
        <v>0.5428469102531549</v>
      </c>
      <c r="F1229" s="60">
        <f>F1228*(1-F$1-2*(C1229/C1228-1))</f>
        <v>150235969.98583594</v>
      </c>
      <c r="G1229" s="2">
        <f>G1228*(1-G$1+IF(AND(WEEKDAY($A1229)&lt;&gt;1,WEEKDAY($A1229)&lt;&gt;7),-VLOOKUP($A1229,ETF_OP_Fee!$I$5:$J$14,2,1),0))^($A1229-$A1228)*(1+1*(B1229/B1228-1))</f>
        <v>0.24296935502872377</v>
      </c>
      <c r="H1229" s="9" t="str">
        <f>IFERROR(VLOOKUP(A1229,'BITO-IV'!$A$1:$J$10000,4,0),"")</f>
        <v/>
      </c>
      <c r="P1229">
        <f>ROW()</f>
        <v>1229</v>
      </c>
      <c r="Q1229" t="str">
        <f>IF($A1229&gt;=$Q$2,B1229*Q$4,"")</f>
        <v/>
      </c>
      <c r="R1229" t="str">
        <f>IF($A1229&gt;=$Q$2,G1229*R$4,"")</f>
        <v/>
      </c>
    </row>
    <row r="1230" spans="1:18">
      <c r="A1230" s="1">
        <v>41953</v>
      </c>
      <c r="B1230">
        <f>IFERROR(VLOOKUP($A1230,'BTC-Web'!$A$2:$H$9999,2,0),"")</f>
        <v>362.26501500000001</v>
      </c>
      <c r="C1230">
        <f>VLOOKUP(A1230,H_SPBTFDUE!$B$2:$C$5828,2,0)</f>
        <v>2.7291478007372874</v>
      </c>
      <c r="D1230" s="2">
        <f>D1229*(1-D$1+IF(AND(WEEKDAY($A1230)&lt;&gt;1,WEEKDAY($A1230)&lt;&gt;7),-VLOOKUP($A1230,ETF_OP_Fee!$G$5:$H$14,2,1),0))^($A1230-$A1229)*(1+2*(C1230/C1229-1))+IFERROR(VLOOKUP(A1230,BITXeom!$C$9:$D$100,2,0),0)-$D$3*IFERROR(VLOOKUP($A1230,Dividends!$C$10:$E$100,2,0),0)</f>
        <v>0.62021416834995946</v>
      </c>
      <c r="F1230" s="60">
        <f>F1229*(1-F$1-2*(C1230/C1229-1))</f>
        <v>128754230.422556</v>
      </c>
      <c r="G1230" s="2">
        <f>G1229*(1-G$1+IF(AND(WEEKDAY($A1230)&lt;&gt;1,WEEKDAY($A1230)&lt;&gt;7),-VLOOKUP($A1230,ETF_OP_Fee!$I$5:$J$14,2,1),0))^($A1230-$A1229)*(1+1*(B1230/B1229-1))</f>
        <v>0.25159490433434256</v>
      </c>
      <c r="H1230" s="9" t="str">
        <f>IFERROR(VLOOKUP(A1230,'BITO-IV'!$A$1:$J$10000,4,0),"")</f>
        <v/>
      </c>
      <c r="P1230">
        <f>ROW()</f>
        <v>1230</v>
      </c>
      <c r="Q1230" t="str">
        <f>IF($A1230&gt;=$Q$2,B1230*Q$4,"")</f>
        <v/>
      </c>
      <c r="R1230" t="str">
        <f>IF($A1230&gt;=$Q$2,G1230*R$4,"")</f>
        <v/>
      </c>
    </row>
    <row r="1231" spans="1:18">
      <c r="A1231" s="1">
        <v>41954</v>
      </c>
      <c r="B1231">
        <f>IFERROR(VLOOKUP($A1231,'BTC-Web'!$A$2:$H$9999,2,0),"")</f>
        <v>365.85699499999998</v>
      </c>
      <c r="C1231">
        <f>VLOOKUP(A1231,H_SPBTFDUE!$B$2:$C$5828,2,0)</f>
        <v>2.7345833149683614</v>
      </c>
      <c r="D1231" s="2">
        <f>D1230*(1-D$1+IF(AND(WEEKDAY($A1231)&lt;&gt;1,WEEKDAY($A1231)&lt;&gt;7),-VLOOKUP($A1231,ETF_OP_Fee!$G$5:$H$14,2,1),0))^($A1231-$A1230)*(1+2*(C1231/C1230-1))+IFERROR(VLOOKUP(A1231,BITXeom!$C$9:$D$100,2,0),0)-$D$3*IFERROR(VLOOKUP($A1231,Dividends!$C$10:$E$100,2,0),0)</f>
        <v>0.62260960727701353</v>
      </c>
      <c r="F1231" s="60">
        <f>F1230*(1-F$1-2*(C1231/C1230-1))</f>
        <v>128234660.75972523</v>
      </c>
      <c r="G1231" s="2">
        <f>G1230*(1-G$1+IF(AND(WEEKDAY($A1231)&lt;&gt;1,WEEKDAY($A1231)&lt;&gt;7),-VLOOKUP($A1231,ETF_OP_Fee!$I$5:$J$14,2,1),0))^($A1231-$A1230)*(1+1*(B1231/B1230-1))</f>
        <v>0.25408293951203553</v>
      </c>
      <c r="H1231" s="9" t="str">
        <f>IFERROR(VLOOKUP(A1231,'BITO-IV'!$A$1:$J$10000,4,0),"")</f>
        <v/>
      </c>
      <c r="P1231">
        <f>ROW()</f>
        <v>1231</v>
      </c>
      <c r="Q1231" t="str">
        <f>IF($A1231&gt;=$Q$2,B1231*Q$4,"")</f>
        <v/>
      </c>
      <c r="R1231" t="str">
        <f>IF($A1231&gt;=$Q$2,G1231*R$4,"")</f>
        <v/>
      </c>
    </row>
    <row r="1232" spans="1:18">
      <c r="A1232" s="1">
        <v>41955</v>
      </c>
      <c r="B1232">
        <f>IFERROR(VLOOKUP($A1232,'BTC-Web'!$A$2:$H$9999,2,0),"")</f>
        <v>367.98498499999999</v>
      </c>
      <c r="C1232">
        <f>VLOOKUP(A1232,H_SPBTFDUE!$B$2:$C$5828,2,0)</f>
        <v>3.1497644627275436</v>
      </c>
      <c r="D1232" s="2">
        <f>D1231*(1-D$1+IF(AND(WEEKDAY($A1232)&lt;&gt;1,WEEKDAY($A1232)&lt;&gt;7),-VLOOKUP($A1232,ETF_OP_Fee!$G$5:$H$14,2,1),0))^($A1232-$A1231)*(1+2*(C1232/C1231-1))+IFERROR(VLOOKUP(A1232,BITXeom!$C$9:$D$100,2,0),0)-$D$3*IFERROR(VLOOKUP($A1232,Dividends!$C$10:$E$100,2,0),0)</f>
        <v>0.81156855226623303</v>
      </c>
      <c r="F1232" s="60">
        <f>F1231*(1-F$1-2*(C1232/C1231-1))</f>
        <v>89289246.056090802</v>
      </c>
      <c r="G1232" s="2">
        <f>G1231*(1-G$1+IF(AND(WEEKDAY($A1232)&lt;&gt;1,WEEKDAY($A1232)&lt;&gt;7),-VLOOKUP($A1232,ETF_OP_Fee!$I$5:$J$14,2,1),0))^($A1232-$A1231)*(1+1*(B1232/B1231-1))</f>
        <v>0.25555414939410981</v>
      </c>
      <c r="H1232" s="9" t="str">
        <f>IFERROR(VLOOKUP(A1232,'BITO-IV'!$A$1:$J$10000,4,0),"")</f>
        <v/>
      </c>
      <c r="P1232">
        <f>ROW()</f>
        <v>1232</v>
      </c>
      <c r="Q1232" t="str">
        <f>IF($A1232&gt;=$Q$2,B1232*Q$4,"")</f>
        <v/>
      </c>
      <c r="R1232" t="str">
        <f>IF($A1232&gt;=$Q$2,G1232*R$4,"")</f>
        <v/>
      </c>
    </row>
    <row r="1233" spans="1:18">
      <c r="A1233" s="1">
        <v>41956</v>
      </c>
      <c r="B1233">
        <f>IFERROR(VLOOKUP($A1233,'BTC-Web'!$A$2:$H$9999,2,0),"")</f>
        <v>427.27301</v>
      </c>
      <c r="C1233">
        <f>VLOOKUP(A1233,H_SPBTFDUE!$B$2:$C$5828,2,0)</f>
        <v>3.1284038985894917</v>
      </c>
      <c r="D1233" s="2">
        <f>D1232*(1-D$1+IF(AND(WEEKDAY($A1233)&lt;&gt;1,WEEKDAY($A1233)&lt;&gt;7),-VLOOKUP($A1233,ETF_OP_Fee!$G$5:$H$14,2,1),0))^($A1233-$A1232)*(1+2*(C1233/C1232-1))+IFERROR(VLOOKUP(A1233,BITXeom!$C$9:$D$100,2,0),0)-$D$3*IFERROR(VLOOKUP($A1233,Dividends!$C$10:$E$100,2,0),0)</f>
        <v>0.8004645171022321</v>
      </c>
      <c r="F1233" s="60">
        <f>F1232*(1-F$1-2*(C1233/C1232-1))</f>
        <v>90495652.910982236</v>
      </c>
      <c r="G1233" s="2">
        <f>G1232*(1-G$1+IF(AND(WEEKDAY($A1233)&lt;&gt;1,WEEKDAY($A1233)&lt;&gt;7),-VLOOKUP($A1233,ETF_OP_Fee!$I$5:$J$14,2,1),0))^($A1233-$A1232)*(1+1*(B1233/B1232-1))</f>
        <v>0.29672011933288434</v>
      </c>
      <c r="H1233" s="9" t="str">
        <f>IFERROR(VLOOKUP(A1233,'BITO-IV'!$A$1:$J$10000,4,0),"")</f>
        <v/>
      </c>
      <c r="P1233">
        <f>ROW()</f>
        <v>1233</v>
      </c>
      <c r="Q1233" t="str">
        <f>IF($A1233&gt;=$Q$2,B1233*Q$4,"")</f>
        <v/>
      </c>
      <c r="R1233" t="str">
        <f>IF($A1233&gt;=$Q$2,G1233*R$4,"")</f>
        <v/>
      </c>
    </row>
    <row r="1234" spans="1:18">
      <c r="A1234" s="1">
        <v>41957</v>
      </c>
      <c r="B1234">
        <f>IFERROR(VLOOKUP($A1234,'BTC-Web'!$A$2:$H$9999,2,0),"")</f>
        <v>418.41699199999999</v>
      </c>
      <c r="C1234">
        <f>VLOOKUP(A1234,H_SPBTFDUE!$B$2:$C$5828,2,0)</f>
        <v>2.9576601906776374</v>
      </c>
      <c r="D1234" s="2">
        <f>D1233*(1-D$1+IF(AND(WEEKDAY($A1234)&lt;&gt;1,WEEKDAY($A1234)&lt;&gt;7),-VLOOKUP($A1234,ETF_OP_Fee!$G$5:$H$14,2,1),0))^($A1234-$A1233)*(1+2*(C1234/C1233-1))+IFERROR(VLOOKUP(A1234,BITXeom!$C$9:$D$100,2,0),0)-$D$3*IFERROR(VLOOKUP($A1234,Dividends!$C$10:$E$100,2,0),0)</f>
        <v>0.71300219127232778</v>
      </c>
      <c r="F1234" s="60">
        <f>F1233*(1-F$1-2*(C1234/C1233-1))</f>
        <v>100369182.85879113</v>
      </c>
      <c r="G1234" s="2">
        <f>G1233*(1-G$1+IF(AND(WEEKDAY($A1234)&lt;&gt;1,WEEKDAY($A1234)&lt;&gt;7),-VLOOKUP($A1234,ETF_OP_Fee!$I$5:$J$14,2,1),0))^($A1234-$A1233)*(1+1*(B1234/B1233-1))</f>
        <v>0.29056248702548954</v>
      </c>
      <c r="H1234" s="9" t="str">
        <f>IFERROR(VLOOKUP(A1234,'BITO-IV'!$A$1:$J$10000,4,0),"")</f>
        <v/>
      </c>
      <c r="P1234">
        <f>ROW()</f>
        <v>1234</v>
      </c>
      <c r="Q1234" t="str">
        <f>IF($A1234&gt;=$Q$2,B1234*Q$4,"")</f>
        <v/>
      </c>
      <c r="R1234" t="str">
        <f>IF($A1234&gt;=$Q$2,G1234*R$4,"")</f>
        <v/>
      </c>
    </row>
    <row r="1235" spans="1:18">
      <c r="A1235" s="1">
        <v>41960</v>
      </c>
      <c r="B1235">
        <f>IFERROR(VLOOKUP($A1235,'BTC-Web'!$A$2:$H$9999,2,0),"")</f>
        <v>388.34899899999999</v>
      </c>
      <c r="C1235">
        <f>VLOOKUP(A1235,H_SPBTFDUE!$B$2:$C$5828,2,0)</f>
        <v>2.8799407420555361</v>
      </c>
      <c r="D1235" s="2">
        <f>D1234*(1-D$1+IF(AND(WEEKDAY($A1235)&lt;&gt;1,WEEKDAY($A1235)&lt;&gt;7),-VLOOKUP($A1235,ETF_OP_Fee!$G$5:$H$14,2,1),0))^($A1235-$A1234)*(1+2*(C1235/C1234-1))+IFERROR(VLOOKUP(A1235,BITXeom!$C$9:$D$100,2,0),0)-$D$3*IFERROR(VLOOKUP($A1235,Dividends!$C$10:$E$100,2,0),0)</f>
        <v>0.67528631426417485</v>
      </c>
      <c r="F1235" s="60">
        <f>F1234*(1-F$1-2*(C1235/C1234-1))</f>
        <v>105638828.86853586</v>
      </c>
      <c r="G1235" s="2">
        <f>G1234*(1-G$1+IF(AND(WEEKDAY($A1235)&lt;&gt;1,WEEKDAY($A1235)&lt;&gt;7),-VLOOKUP($A1235,ETF_OP_Fee!$I$5:$J$14,2,1),0))^($A1235-$A1234)*(1+1*(B1235/B1234-1))</f>
        <v>0.26966122935406539</v>
      </c>
      <c r="H1235" s="9" t="str">
        <f>IFERROR(VLOOKUP(A1235,'BITO-IV'!$A$1:$J$10000,4,0),"")</f>
        <v/>
      </c>
      <c r="P1235">
        <f>ROW()</f>
        <v>1235</v>
      </c>
      <c r="Q1235" t="str">
        <f>IF($A1235&gt;=$Q$2,B1235*Q$4,"")</f>
        <v/>
      </c>
      <c r="R1235" t="str">
        <f>IF($A1235&gt;=$Q$2,G1235*R$4,"")</f>
        <v/>
      </c>
    </row>
    <row r="1236" spans="1:18">
      <c r="A1236" s="1">
        <v>41961</v>
      </c>
      <c r="B1236">
        <f>IFERROR(VLOOKUP($A1236,'BTC-Web'!$A$2:$H$9999,2,0),"")</f>
        <v>387.78500400000001</v>
      </c>
      <c r="C1236">
        <f>VLOOKUP(A1236,H_SPBTFDUE!$B$2:$C$5828,2,0)</f>
        <v>2.7888576354961412</v>
      </c>
      <c r="D1236" s="2">
        <f>D1235*(1-D$1+IF(AND(WEEKDAY($A1236)&lt;&gt;1,WEEKDAY($A1236)&lt;&gt;7),-VLOOKUP($A1236,ETF_OP_Fee!$G$5:$H$14,2,1),0))^($A1236-$A1235)*(1+2*(C1236/C1235-1))+IFERROR(VLOOKUP(A1236,BITXeom!$C$9:$D$100,2,0),0)-$D$3*IFERROR(VLOOKUP($A1236,Dividends!$C$10:$E$100,2,0),0)</f>
        <v>0.63249586392700841</v>
      </c>
      <c r="F1236" s="60">
        <f>F1235*(1-F$1-2*(C1236/C1235-1))</f>
        <v>112315351.17216294</v>
      </c>
      <c r="G1236" s="2">
        <f>G1235*(1-G$1+IF(AND(WEEKDAY($A1236)&lt;&gt;1,WEEKDAY($A1236)&lt;&gt;7),-VLOOKUP($A1236,ETF_OP_Fee!$I$5:$J$14,2,1),0))^($A1236-$A1235)*(1+1*(B1236/B1235-1))</f>
        <v>0.26926259491571458</v>
      </c>
      <c r="H1236" s="9" t="str">
        <f>IFERROR(VLOOKUP(A1236,'BITO-IV'!$A$1:$J$10000,4,0),"")</f>
        <v/>
      </c>
      <c r="P1236">
        <f>ROW()</f>
        <v>1236</v>
      </c>
      <c r="Q1236" t="str">
        <f>IF($A1236&gt;=$Q$2,B1236*Q$4,"")</f>
        <v/>
      </c>
      <c r="R1236" t="str">
        <f>IF($A1236&gt;=$Q$2,G1236*R$4,"")</f>
        <v/>
      </c>
    </row>
    <row r="1237" spans="1:18">
      <c r="A1237" s="1">
        <v>41962</v>
      </c>
      <c r="B1237">
        <f>IFERROR(VLOOKUP($A1237,'BTC-Web'!$A$2:$H$9999,2,0),"")</f>
        <v>373.89599600000003</v>
      </c>
      <c r="C1237">
        <f>VLOOKUP(A1237,H_SPBTFDUE!$B$2:$C$5828,2,0)</f>
        <v>2.8283707069585469</v>
      </c>
      <c r="D1237" s="2">
        <f>D1236*(1-D$1+IF(AND(WEEKDAY($A1237)&lt;&gt;1,WEEKDAY($A1237)&lt;&gt;7),-VLOOKUP($A1237,ETF_OP_Fee!$G$5:$H$14,2,1),0))^($A1237-$A1236)*(1+2*(C1237/C1236-1))+IFERROR(VLOOKUP(A1237,BITXeom!$C$9:$D$100,2,0),0)-$D$3*IFERROR(VLOOKUP($A1237,Dividends!$C$10:$E$100,2,0),0)</f>
        <v>0.6503401034543238</v>
      </c>
      <c r="F1237" s="60">
        <f>F1236*(1-F$1-2*(C1237/C1236-1))</f>
        <v>109126893.61740668</v>
      </c>
      <c r="G1237" s="2">
        <f>G1236*(1-G$1+IF(AND(WEEKDAY($A1237)&lt;&gt;1,WEEKDAY($A1237)&lt;&gt;7),-VLOOKUP($A1237,ETF_OP_Fee!$I$5:$J$14,2,1),0))^($A1237-$A1236)*(1+1*(B1237/B1236-1))</f>
        <v>0.2596118589772608</v>
      </c>
      <c r="H1237" s="9" t="str">
        <f>IFERROR(VLOOKUP(A1237,'BITO-IV'!$A$1:$J$10000,4,0),"")</f>
        <v/>
      </c>
      <c r="P1237">
        <f>ROW()</f>
        <v>1237</v>
      </c>
      <c r="Q1237" t="str">
        <f>IF($A1237&gt;=$Q$2,B1237*Q$4,"")</f>
        <v/>
      </c>
      <c r="R1237" t="str">
        <f>IF($A1237&gt;=$Q$2,G1237*R$4,"")</f>
        <v/>
      </c>
    </row>
    <row r="1238" spans="1:18">
      <c r="A1238" s="1">
        <v>41963</v>
      </c>
      <c r="B1238">
        <f>IFERROR(VLOOKUP($A1238,'BTC-Web'!$A$2:$H$9999,2,0),"")</f>
        <v>380.307007</v>
      </c>
      <c r="C1238">
        <f>VLOOKUP(A1238,H_SPBTFDUE!$B$2:$C$5828,2,0)</f>
        <v>2.6592377576163337</v>
      </c>
      <c r="D1238" s="2">
        <f>D1237*(1-D$1+IF(AND(WEEKDAY($A1238)&lt;&gt;1,WEEKDAY($A1238)&lt;&gt;7),-VLOOKUP($A1238,ETF_OP_Fee!$G$5:$H$14,2,1),0))^($A1238-$A1237)*(1+2*(C1238/C1237-1))+IFERROR(VLOOKUP(A1238,BITXeom!$C$9:$D$100,2,0),0)-$D$3*IFERROR(VLOOKUP($A1238,Dividends!$C$10:$E$100,2,0),0)</f>
        <v>0.5724920702538947</v>
      </c>
      <c r="F1238" s="60">
        <f>F1237*(1-F$1-2*(C1238/C1237-1))</f>
        <v>122172510.25771195</v>
      </c>
      <c r="G1238" s="2">
        <f>G1237*(1-G$1+IF(AND(WEEKDAY($A1238)&lt;&gt;1,WEEKDAY($A1238)&lt;&gt;7),-VLOOKUP($A1238,ETF_OP_Fee!$I$5:$J$14,2,1),0))^($A1238-$A1237)*(1+1*(B1238/B1237-1))</f>
        <v>0.26405642313142158</v>
      </c>
      <c r="H1238" s="9" t="str">
        <f>IFERROR(VLOOKUP(A1238,'BITO-IV'!$A$1:$J$10000,4,0),"")</f>
        <v/>
      </c>
      <c r="P1238">
        <f>ROW()</f>
        <v>1238</v>
      </c>
      <c r="Q1238" t="str">
        <f>IF($A1238&gt;=$Q$2,B1238*Q$4,"")</f>
        <v/>
      </c>
      <c r="R1238" t="str">
        <f>IF($A1238&gt;=$Q$2,G1238*R$4,"")</f>
        <v/>
      </c>
    </row>
    <row r="1239" spans="1:18">
      <c r="A1239" s="1">
        <v>41964</v>
      </c>
      <c r="B1239">
        <f>IFERROR(VLOOKUP($A1239,'BTC-Web'!$A$2:$H$9999,2,0),"")</f>
        <v>357.87899800000002</v>
      </c>
      <c r="C1239">
        <f>VLOOKUP(A1239,H_SPBTFDUE!$B$2:$C$5828,2,0)</f>
        <v>2.6069862369215882</v>
      </c>
      <c r="D1239" s="2">
        <f>D1238*(1-D$1+IF(AND(WEEKDAY($A1239)&lt;&gt;1,WEEKDAY($A1239)&lt;&gt;7),-VLOOKUP($A1239,ETF_OP_Fee!$G$5:$H$14,2,1),0))^($A1239-$A1238)*(1+2*(C1239/C1238-1))+IFERROR(VLOOKUP(A1239,BITXeom!$C$9:$D$100,2,0),0)-$D$3*IFERROR(VLOOKUP($A1239,Dividends!$C$10:$E$100,2,0),0)</f>
        <v>0.54992790817748027</v>
      </c>
      <c r="F1239" s="60">
        <f>F1238*(1-F$1-2*(C1239/C1238-1))</f>
        <v>126967300.41836102</v>
      </c>
      <c r="G1239" s="2">
        <f>G1238*(1-G$1+IF(AND(WEEKDAY($A1239)&lt;&gt;1,WEEKDAY($A1239)&lt;&gt;7),-VLOOKUP($A1239,ETF_OP_Fee!$I$5:$J$14,2,1),0))^($A1239-$A1238)*(1+1*(B1239/B1238-1))</f>
        <v>0.24847764251221913</v>
      </c>
      <c r="H1239" s="9" t="str">
        <f>IFERROR(VLOOKUP(A1239,'BITO-IV'!$A$1:$J$10000,4,0),"")</f>
        <v/>
      </c>
      <c r="P1239">
        <f>ROW()</f>
        <v>1239</v>
      </c>
      <c r="Q1239" t="str">
        <f>IF($A1239&gt;=$Q$2,B1239*Q$4,"")</f>
        <v/>
      </c>
      <c r="R1239" t="str">
        <f>IF($A1239&gt;=$Q$2,G1239*R$4,"")</f>
        <v/>
      </c>
    </row>
    <row r="1240" spans="1:18">
      <c r="A1240" s="1">
        <v>41967</v>
      </c>
      <c r="B1240">
        <f>IFERROR(VLOOKUP($A1240,'BTC-Web'!$A$2:$H$9999,2,0),"")</f>
        <v>366.94799799999998</v>
      </c>
      <c r="C1240">
        <f>VLOOKUP(A1240,H_SPBTFDUE!$B$2:$C$5828,2,0)</f>
        <v>2.8002881830016202</v>
      </c>
      <c r="D1240" s="2">
        <f>D1239*(1-D$1+IF(AND(WEEKDAY($A1240)&lt;&gt;1,WEEKDAY($A1240)&lt;&gt;7),-VLOOKUP($A1240,ETF_OP_Fee!$G$5:$H$14,2,1),0))^($A1240-$A1239)*(1+2*(C1240/C1239-1))+IFERROR(VLOOKUP(A1240,BITXeom!$C$9:$D$100,2,0),0)-$D$3*IFERROR(VLOOKUP($A1240,Dividends!$C$10:$E$100,2,0),0)</f>
        <v>0.63125130725845824</v>
      </c>
      <c r="F1240" s="60">
        <f>F1239*(1-F$1-2*(C1240/C1239-1))</f>
        <v>108132033.06454509</v>
      </c>
      <c r="G1240" s="2">
        <f>G1239*(1-G$1+IF(AND(WEEKDAY($A1240)&lt;&gt;1,WEEKDAY($A1240)&lt;&gt;7),-VLOOKUP($A1240,ETF_OP_Fee!$I$5:$J$14,2,1),0))^($A1240-$A1239)*(1+1*(B1240/B1239-1))</f>
        <v>0.2547544135173675</v>
      </c>
      <c r="H1240" s="9" t="str">
        <f>IFERROR(VLOOKUP(A1240,'BITO-IV'!$A$1:$J$10000,4,0),"")</f>
        <v/>
      </c>
      <c r="P1240">
        <f>ROW()</f>
        <v>1240</v>
      </c>
      <c r="Q1240" t="str">
        <f>IF($A1240&gt;=$Q$2,B1240*Q$4,"")</f>
        <v/>
      </c>
      <c r="R1240" t="str">
        <f>IF($A1240&gt;=$Q$2,G1240*R$4,"")</f>
        <v/>
      </c>
    </row>
    <row r="1241" spans="1:18">
      <c r="A1241" s="1">
        <v>41968</v>
      </c>
      <c r="B1241">
        <f>IFERROR(VLOOKUP($A1241,'BTC-Web'!$A$2:$H$9999,2,0),"")</f>
        <v>376.885986</v>
      </c>
      <c r="C1241">
        <f>VLOOKUP(A1241,H_SPBTFDUE!$B$2:$C$5828,2,0)</f>
        <v>2.7884428006435757</v>
      </c>
      <c r="D1241" s="2">
        <f>D1240*(1-D$1+IF(AND(WEEKDAY($A1241)&lt;&gt;1,WEEKDAY($A1241)&lt;&gt;7),-VLOOKUP($A1241,ETF_OP_Fee!$G$5:$H$14,2,1),0))^($A1241-$A1240)*(1+2*(C1241/C1240-1))+IFERROR(VLOOKUP(A1241,BITXeom!$C$9:$D$100,2,0),0)-$D$3*IFERROR(VLOOKUP($A1241,Dividends!$C$10:$E$100,2,0),0)</f>
        <v>0.62583539528930476</v>
      </c>
      <c r="F1241" s="60">
        <f>F1240*(1-F$1-2*(C1241/C1240-1))</f>
        <v>109041213.88843419</v>
      </c>
      <c r="G1241" s="2">
        <f>G1240*(1-G$1+IF(AND(WEEKDAY($A1241)&lt;&gt;1,WEEKDAY($A1241)&lt;&gt;7),-VLOOKUP($A1241,ETF_OP_Fee!$I$5:$J$14,2,1),0))^($A1241-$A1240)*(1+1*(B1241/B1240-1))</f>
        <v>0.26164707225971851</v>
      </c>
      <c r="H1241" s="9" t="str">
        <f>IFERROR(VLOOKUP(A1241,'BITO-IV'!$A$1:$J$10000,4,0),"")</f>
        <v/>
      </c>
      <c r="P1241">
        <f>ROW()</f>
        <v>1241</v>
      </c>
      <c r="Q1241" t="str">
        <f>IF($A1241&gt;=$Q$2,B1241*Q$4,"")</f>
        <v/>
      </c>
      <c r="R1241" t="str">
        <f>IF($A1241&gt;=$Q$2,G1241*R$4,"")</f>
        <v/>
      </c>
    </row>
    <row r="1242" spans="1:18">
      <c r="A1242" s="1">
        <v>41969</v>
      </c>
      <c r="B1242">
        <f>IFERROR(VLOOKUP($A1242,'BTC-Web'!$A$2:$H$9999,2,0),"")</f>
        <v>376.01901199999998</v>
      </c>
      <c r="C1242">
        <f>VLOOKUP(A1242,H_SPBTFDUE!$B$2:$C$5828,2,0)</f>
        <v>2.7362980022302805</v>
      </c>
      <c r="D1242" s="2">
        <f>D1241*(1-D$1+IF(AND(WEEKDAY($A1242)&lt;&gt;1,WEEKDAY($A1242)&lt;&gt;7),-VLOOKUP($A1242,ETF_OP_Fee!$G$5:$H$14,2,1),0))^($A1242-$A1241)*(1+2*(C1242/C1241-1))+IFERROR(VLOOKUP(A1242,BITXeom!$C$9:$D$100,2,0),0)-$D$3*IFERROR(VLOOKUP($A1242,Dividends!$C$10:$E$100,2,0),0)</f>
        <v>0.6023561178702368</v>
      </c>
      <c r="F1242" s="60">
        <f>F1241*(1-F$1-2*(C1242/C1241-1))</f>
        <v>113113750.96933106</v>
      </c>
      <c r="G1242" s="2">
        <f>G1241*(1-G$1+IF(AND(WEEKDAY($A1242)&lt;&gt;1,WEEKDAY($A1242)&lt;&gt;7),-VLOOKUP($A1242,ETF_OP_Fee!$I$5:$J$14,2,1),0))^($A1242-$A1241)*(1+1*(B1242/B1241-1))</f>
        <v>0.26103839508964577</v>
      </c>
      <c r="H1242" s="9" t="str">
        <f>IFERROR(VLOOKUP(A1242,'BITO-IV'!$A$1:$J$10000,4,0),"")</f>
        <v/>
      </c>
      <c r="P1242">
        <f>ROW()</f>
        <v>1242</v>
      </c>
      <c r="Q1242" t="str">
        <f>IF($A1242&gt;=$Q$2,B1242*Q$4,"")</f>
        <v/>
      </c>
      <c r="R1242" t="str">
        <f>IF($A1242&gt;=$Q$2,G1242*R$4,"")</f>
        <v/>
      </c>
    </row>
    <row r="1243" spans="1:18">
      <c r="A1243" s="1">
        <v>41971</v>
      </c>
      <c r="B1243">
        <f>IFERROR(VLOOKUP($A1243,'BTC-Web'!$A$2:$H$9999,2,0),"")</f>
        <v>369.37399299999998</v>
      </c>
      <c r="C1243">
        <f>VLOOKUP(A1243,H_SPBTFDUE!$B$2:$C$5828,2,0)</f>
        <v>2.7959950618242577</v>
      </c>
      <c r="D1243" s="2">
        <f>D1242*(1-D$1+IF(AND(WEEKDAY($A1243)&lt;&gt;1,WEEKDAY($A1243)&lt;&gt;7),-VLOOKUP($A1243,ETF_OP_Fee!$G$5:$H$14,2,1),0))^($A1243-$A1242)*(1+2*(C1243/C1242-1))+IFERROR(VLOOKUP(A1243,BITXeom!$C$9:$D$100,2,0),0)-$D$3*IFERROR(VLOOKUP($A1243,Dividends!$C$10:$E$100,2,0),0)</f>
        <v>0.62848743964563825</v>
      </c>
      <c r="F1243" s="60">
        <f>F1242*(1-F$1-2*(C1243/C1242-1))</f>
        <v>108172319.77798331</v>
      </c>
      <c r="G1243" s="2">
        <f>G1242*(1-G$1+IF(AND(WEEKDAY($A1243)&lt;&gt;1,WEEKDAY($A1243)&lt;&gt;7),-VLOOKUP($A1243,ETF_OP_Fee!$I$5:$J$14,2,1),0))^($A1243-$A1242)*(1+1*(B1243/B1242-1))</f>
        <v>0.256411968927933</v>
      </c>
      <c r="H1243" s="9" t="str">
        <f>IFERROR(VLOOKUP(A1243,'BITO-IV'!$A$1:$J$10000,4,0),"")</f>
        <v/>
      </c>
      <c r="P1243">
        <f>ROW()</f>
        <v>1243</v>
      </c>
      <c r="Q1243" t="str">
        <f>IF($A1243&gt;=$Q$2,B1243*Q$4,"")</f>
        <v/>
      </c>
      <c r="R1243" t="str">
        <f>IF($A1243&gt;=$Q$2,G1243*R$4,"")</f>
        <v/>
      </c>
    </row>
    <row r="1244" spans="1:18">
      <c r="A1244" s="1">
        <v>41974</v>
      </c>
      <c r="B1244">
        <f>IFERROR(VLOOKUP($A1244,'BTC-Web'!$A$2:$H$9999,2,0),"")</f>
        <v>378.24899299999998</v>
      </c>
      <c r="C1244">
        <f>VLOOKUP(A1244,H_SPBTFDUE!$B$2:$C$5828,2,0)</f>
        <v>2.8164703432622158</v>
      </c>
      <c r="D1244" s="2">
        <f>D1243*(1-D$1+IF(AND(WEEKDAY($A1244)&lt;&gt;1,WEEKDAY($A1244)&lt;&gt;7),-VLOOKUP($A1244,ETF_OP_Fee!$G$5:$H$14,2,1),0))^($A1244-$A1243)*(1+2*(C1244/C1243-1))+IFERROR(VLOOKUP(A1244,BITXeom!$C$9:$D$100,2,0),0)-$D$3*IFERROR(VLOOKUP($A1244,Dividends!$C$10:$E$100,2,0),0)</f>
        <v>0.63746177120311831</v>
      </c>
      <c r="F1244" s="60">
        <f>F1243*(1-F$1-2*(C1244/C1243-1))</f>
        <v>106582380.87648022</v>
      </c>
      <c r="G1244" s="2">
        <f>G1243*(1-G$1+IF(AND(WEEKDAY($A1244)&lt;&gt;1,WEEKDAY($A1244)&lt;&gt;7),-VLOOKUP($A1244,ETF_OP_Fee!$I$5:$J$14,2,1),0))^($A1244-$A1243)*(1+1*(B1244/B1243-1))</f>
        <v>0.26255231302999615</v>
      </c>
      <c r="H1244" s="9" t="str">
        <f>IFERROR(VLOOKUP(A1244,'BITO-IV'!$A$1:$J$10000,4,0),"")</f>
        <v/>
      </c>
      <c r="P1244">
        <f>ROW()</f>
        <v>1244</v>
      </c>
      <c r="Q1244" t="str">
        <f>IF($A1244&gt;=$Q$2,B1244*Q$4,"")</f>
        <v/>
      </c>
      <c r="R1244" t="str">
        <f>IF($A1244&gt;=$Q$2,G1244*R$4,"")</f>
        <v/>
      </c>
    </row>
    <row r="1245" spans="1:18">
      <c r="A1245" s="1">
        <v>41975</v>
      </c>
      <c r="B1245">
        <f>IFERROR(VLOOKUP($A1245,'BTC-Web'!$A$2:$H$9999,2,0),"")</f>
        <v>379.25</v>
      </c>
      <c r="C1245">
        <f>VLOOKUP(A1245,H_SPBTFDUE!$B$2:$C$5828,2,0)</f>
        <v>2.8315346362883629</v>
      </c>
      <c r="D1245" s="2">
        <f>D1244*(1-D$1+IF(AND(WEEKDAY($A1245)&lt;&gt;1,WEEKDAY($A1245)&lt;&gt;7),-VLOOKUP($A1245,ETF_OP_Fee!$G$5:$H$14,2,1),0))^($A1245-$A1244)*(1+2*(C1245/C1244-1))+IFERROR(VLOOKUP(A1245,BITXeom!$C$9:$D$100,2,0),0)-$D$3*IFERROR(VLOOKUP($A1245,Dividends!$C$10:$E$100,2,0),0)</f>
        <v>0.6442032147316985</v>
      </c>
      <c r="F1245" s="60">
        <f>F1244*(1-F$1-2*(C1245/C1244-1))</f>
        <v>105436690.64468303</v>
      </c>
      <c r="G1245" s="2">
        <f>G1244*(1-G$1+IF(AND(WEEKDAY($A1245)&lt;&gt;1,WEEKDAY($A1245)&lt;&gt;7),-VLOOKUP($A1245,ETF_OP_Fee!$I$5:$J$14,2,1),0))^($A1245-$A1244)*(1+1*(B1245/B1244-1))</f>
        <v>0.26324028598674148</v>
      </c>
      <c r="H1245" s="9" t="str">
        <f>IFERROR(VLOOKUP(A1245,'BITO-IV'!$A$1:$J$10000,4,0),"")</f>
        <v/>
      </c>
      <c r="P1245">
        <f>ROW()</f>
        <v>1245</v>
      </c>
      <c r="Q1245" t="str">
        <f>IF($A1245&gt;=$Q$2,B1245*Q$4,"")</f>
        <v/>
      </c>
      <c r="R1245" t="str">
        <f>IF($A1245&gt;=$Q$2,G1245*R$4,"")</f>
        <v/>
      </c>
    </row>
    <row r="1246" spans="1:18">
      <c r="A1246" s="1">
        <v>41976</v>
      </c>
      <c r="B1246">
        <f>IFERROR(VLOOKUP($A1246,'BTC-Web'!$A$2:$H$9999,2,0),"")</f>
        <v>381.72198500000002</v>
      </c>
      <c r="C1246">
        <f>VLOOKUP(A1246,H_SPBTFDUE!$B$2:$C$5828,2,0)</f>
        <v>2.7844052887669921</v>
      </c>
      <c r="D1246" s="2">
        <f>D1245*(1-D$1+IF(AND(WEEKDAY($A1246)&lt;&gt;1,WEEKDAY($A1246)&lt;&gt;7),-VLOOKUP($A1246,ETF_OP_Fee!$G$5:$H$14,2,1),0))^($A1246-$A1245)*(1+2*(C1246/C1245-1))+IFERROR(VLOOKUP(A1246,BITXeom!$C$9:$D$100,2,0),0)-$D$3*IFERROR(VLOOKUP($A1246,Dividends!$C$10:$E$100,2,0),0)</f>
        <v>0.62268332115770719</v>
      </c>
      <c r="F1246" s="60">
        <f>F1245*(1-F$1-2*(C1246/C1245-1))</f>
        <v>108941074.41823536</v>
      </c>
      <c r="G1246" s="2">
        <f>G1245*(1-G$1+IF(AND(WEEKDAY($A1246)&lt;&gt;1,WEEKDAY($A1246)&lt;&gt;7),-VLOOKUP($A1246,ETF_OP_Fee!$I$5:$J$14,2,1),0))^($A1246-$A1245)*(1+1*(B1246/B1245-1))</f>
        <v>0.26494921330548926</v>
      </c>
      <c r="H1246" s="9" t="str">
        <f>IFERROR(VLOOKUP(A1246,'BITO-IV'!$A$1:$J$10000,4,0),"")</f>
        <v/>
      </c>
      <c r="P1246">
        <f>ROW()</f>
        <v>1246</v>
      </c>
      <c r="Q1246" t="str">
        <f>IF($A1246&gt;=$Q$2,B1246*Q$4,"")</f>
        <v/>
      </c>
      <c r="R1246" t="str">
        <f>IF($A1246&gt;=$Q$2,G1246*R$4,"")</f>
        <v/>
      </c>
    </row>
    <row r="1247" spans="1:18">
      <c r="A1247" s="1">
        <v>41977</v>
      </c>
      <c r="B1247">
        <f>IFERROR(VLOOKUP($A1247,'BTC-Web'!$A$2:$H$9999,2,0),"")</f>
        <v>375.71798699999999</v>
      </c>
      <c r="C1247">
        <f>VLOOKUP(A1247,H_SPBTFDUE!$B$2:$C$5828,2,0)</f>
        <v>2.7439611887106561</v>
      </c>
      <c r="D1247" s="2">
        <f>D1246*(1-D$1+IF(AND(WEEKDAY($A1247)&lt;&gt;1,WEEKDAY($A1247)&lt;&gt;7),-VLOOKUP($A1247,ETF_OP_Fee!$G$5:$H$14,2,1),0))^($A1247-$A1246)*(1+2*(C1247/C1246-1))+IFERROR(VLOOKUP(A1247,BITXeom!$C$9:$D$100,2,0),0)-$D$3*IFERROR(VLOOKUP($A1247,Dividends!$C$10:$E$100,2,0),0)</f>
        <v>0.60452121382271251</v>
      </c>
      <c r="F1247" s="60">
        <f>F1246*(1-F$1-2*(C1247/C1246-1))</f>
        <v>112100189.71117261</v>
      </c>
      <c r="G1247" s="2">
        <f>G1246*(1-G$1+IF(AND(WEEKDAY($A1247)&lt;&gt;1,WEEKDAY($A1247)&lt;&gt;7),-VLOOKUP($A1247,ETF_OP_Fee!$I$5:$J$14,2,1),0))^($A1247-$A1246)*(1+1*(B1247/B1246-1))</f>
        <v>0.26077511399367576</v>
      </c>
      <c r="H1247" s="9" t="str">
        <f>IFERROR(VLOOKUP(A1247,'BITO-IV'!$A$1:$J$10000,4,0),"")</f>
        <v/>
      </c>
      <c r="P1247">
        <f>ROW()</f>
        <v>1247</v>
      </c>
      <c r="Q1247" t="str">
        <f>IF($A1247&gt;=$Q$2,B1247*Q$4,"")</f>
        <v/>
      </c>
      <c r="R1247" t="str">
        <f>IF($A1247&gt;=$Q$2,G1247*R$4,"")</f>
        <v/>
      </c>
    </row>
    <row r="1248" spans="1:18">
      <c r="A1248" s="1">
        <v>41978</v>
      </c>
      <c r="B1248">
        <f>IFERROR(VLOOKUP($A1248,'BTC-Web'!$A$2:$H$9999,2,0),"")</f>
        <v>369.44198599999999</v>
      </c>
      <c r="C1248">
        <f>VLOOKUP(A1248,H_SPBTFDUE!$B$2:$C$5828,2,0)</f>
        <v>2.7974848937986061</v>
      </c>
      <c r="D1248" s="2">
        <f>D1247*(1-D$1+IF(AND(WEEKDAY($A1248)&lt;&gt;1,WEEKDAY($A1248)&lt;&gt;7),-VLOOKUP($A1248,ETF_OP_Fee!$G$5:$H$14,2,1),0))^($A1248-$A1247)*(1+2*(C1248/C1247-1))+IFERROR(VLOOKUP(A1248,BITXeom!$C$9:$D$100,2,0),0)-$D$3*IFERROR(VLOOKUP($A1248,Dividends!$C$10:$E$100,2,0),0)</f>
        <v>0.62802907785487283</v>
      </c>
      <c r="F1248" s="60">
        <f>F1247*(1-F$1-2*(C1248/C1247-1))</f>
        <v>107721101.90971547</v>
      </c>
      <c r="G1248" s="2">
        <f>G1247*(1-G$1+IF(AND(WEEKDAY($A1248)&lt;&gt;1,WEEKDAY($A1248)&lt;&gt;7),-VLOOKUP($A1248,ETF_OP_Fee!$I$5:$J$14,2,1),0))^($A1248-$A1247)*(1+1*(B1248/B1247-1))</f>
        <v>0.25641244719150641</v>
      </c>
      <c r="H1248" s="9" t="str">
        <f>IFERROR(VLOOKUP(A1248,'BITO-IV'!$A$1:$J$10000,4,0),"")</f>
        <v/>
      </c>
      <c r="P1248">
        <f>ROW()</f>
        <v>1248</v>
      </c>
      <c r="Q1248" t="str">
        <f>IF($A1248&gt;=$Q$2,B1248*Q$4,"")</f>
        <v/>
      </c>
      <c r="R1248" t="str">
        <f>IF($A1248&gt;=$Q$2,G1248*R$4,"")</f>
        <v/>
      </c>
    </row>
    <row r="1249" spans="1:18">
      <c r="A1249" s="1">
        <v>41981</v>
      </c>
      <c r="B1249">
        <f>IFERROR(VLOOKUP($A1249,'BTC-Web'!$A$2:$H$9999,2,0),"")</f>
        <v>374.96499599999999</v>
      </c>
      <c r="C1249">
        <f>VLOOKUP(A1249,H_SPBTFDUE!$B$2:$C$5828,2,0)</f>
        <v>2.6862376617228172</v>
      </c>
      <c r="D1249" s="2">
        <f>D1248*(1-D$1+IF(AND(WEEKDAY($A1249)&lt;&gt;1,WEEKDAY($A1249)&lt;&gt;7),-VLOOKUP($A1249,ETF_OP_Fee!$G$5:$H$14,2,1),0))^($A1249-$A1248)*(1+2*(C1249/C1248-1))+IFERROR(VLOOKUP(A1249,BITXeom!$C$9:$D$100,2,0),0)-$D$3*IFERROR(VLOOKUP($A1249,Dividends!$C$10:$E$100,2,0),0)</f>
        <v>0.57787053647620756</v>
      </c>
      <c r="F1249" s="60">
        <f>F1248*(1-F$1-2*(C1249/C1248-1))</f>
        <v>116282957.69810952</v>
      </c>
      <c r="G1249" s="2">
        <f>G1248*(1-G$1+IF(AND(WEEKDAY($A1249)&lt;&gt;1,WEEKDAY($A1249)&lt;&gt;7),-VLOOKUP($A1249,ETF_OP_Fee!$I$5:$J$14,2,1),0))^($A1249-$A1248)*(1+1*(B1249/B1248-1))</f>
        <v>0.26022539074518253</v>
      </c>
      <c r="H1249" s="9" t="str">
        <f>IFERROR(VLOOKUP(A1249,'BITO-IV'!$A$1:$J$10000,4,0),"")</f>
        <v/>
      </c>
      <c r="P1249">
        <f>ROW()</f>
        <v>1249</v>
      </c>
      <c r="Q1249" t="str">
        <f>IF($A1249&gt;=$Q$2,B1249*Q$4,"")</f>
        <v/>
      </c>
      <c r="R1249" t="str">
        <f>IF($A1249&gt;=$Q$2,G1249*R$4,"")</f>
        <v/>
      </c>
    </row>
    <row r="1250" spans="1:18">
      <c r="A1250" s="1">
        <v>41982</v>
      </c>
      <c r="B1250">
        <f>IFERROR(VLOOKUP($A1250,'BTC-Web'!$A$2:$H$9999,2,0),"")</f>
        <v>361.89498900000001</v>
      </c>
      <c r="C1250">
        <f>VLOOKUP(A1250,H_SPBTFDUE!$B$2:$C$5828,2,0)</f>
        <v>2.6140200855154392</v>
      </c>
      <c r="D1250" s="2">
        <f>D1249*(1-D$1+IF(AND(WEEKDAY($A1250)&lt;&gt;1,WEEKDAY($A1250)&lt;&gt;7),-VLOOKUP($A1250,ETF_OP_Fee!$G$5:$H$14,2,1),0))^($A1250-$A1249)*(1+2*(C1250/C1249-1))+IFERROR(VLOOKUP(A1250,BITXeom!$C$9:$D$100,2,0),0)-$D$3*IFERROR(VLOOKUP($A1250,Dividends!$C$10:$E$100,2,0),0)</f>
        <v>0.5467333497048279</v>
      </c>
      <c r="F1250" s="60">
        <f>F1249*(1-F$1-2*(C1250/C1249-1))</f>
        <v>122529272.73244153</v>
      </c>
      <c r="G1250" s="2">
        <f>G1249*(1-G$1+IF(AND(WEEKDAY($A1250)&lt;&gt;1,WEEKDAY($A1250)&lt;&gt;7),-VLOOKUP($A1250,ETF_OP_Fee!$I$5:$J$14,2,1),0))^($A1250-$A1249)*(1+1*(B1250/B1249-1))</f>
        <v>0.25114828001236611</v>
      </c>
      <c r="H1250" s="9" t="str">
        <f>IFERROR(VLOOKUP(A1250,'BITO-IV'!$A$1:$J$10000,4,0),"")</f>
        <v/>
      </c>
      <c r="P1250">
        <f>ROW()</f>
        <v>1250</v>
      </c>
      <c r="Q1250" t="str">
        <f>IF($A1250&gt;=$Q$2,B1250*Q$4,"")</f>
        <v/>
      </c>
      <c r="R1250" t="str">
        <f>IF($A1250&gt;=$Q$2,G1250*R$4,"")</f>
        <v/>
      </c>
    </row>
    <row r="1251" spans="1:18">
      <c r="A1251" s="1">
        <v>41983</v>
      </c>
      <c r="B1251">
        <f>IFERROR(VLOOKUP($A1251,'BTC-Web'!$A$2:$H$9999,2,0),"")</f>
        <v>352.20498700000002</v>
      </c>
      <c r="C1251">
        <f>VLOOKUP(A1251,H_SPBTFDUE!$B$2:$C$5828,2,0)</f>
        <v>2.570287681091326</v>
      </c>
      <c r="D1251" s="2">
        <f>D1250*(1-D$1+IF(AND(WEEKDAY($A1251)&lt;&gt;1,WEEKDAY($A1251)&lt;&gt;7),-VLOOKUP($A1251,ETF_OP_Fee!$G$5:$H$14,2,1),0))^($A1251-$A1250)*(1+2*(C1251/C1250-1))+IFERROR(VLOOKUP(A1251,BITXeom!$C$9:$D$100,2,0),0)-$D$3*IFERROR(VLOOKUP($A1251,Dividends!$C$10:$E$100,2,0),0)</f>
        <v>0.52837601292017267</v>
      </c>
      <c r="F1251" s="60">
        <f>F1250*(1-F$1-2*(C1251/C1250-1))</f>
        <v>126622709.74917777</v>
      </c>
      <c r="G1251" s="2">
        <f>G1250*(1-G$1+IF(AND(WEEKDAY($A1251)&lt;&gt;1,WEEKDAY($A1251)&lt;&gt;7),-VLOOKUP($A1251,ETF_OP_Fee!$I$5:$J$14,2,1),0))^($A1251-$A1250)*(1+1*(B1251/B1250-1))</f>
        <v>0.24441724012318516</v>
      </c>
      <c r="H1251" s="9" t="str">
        <f>IFERROR(VLOOKUP(A1251,'BITO-IV'!$A$1:$J$10000,4,0),"")</f>
        <v/>
      </c>
      <c r="P1251">
        <f>ROW()</f>
        <v>1251</v>
      </c>
      <c r="Q1251" t="str">
        <f>IF($A1251&gt;=$Q$2,B1251*Q$4,"")</f>
        <v/>
      </c>
      <c r="R1251" t="str">
        <f>IF($A1251&gt;=$Q$2,G1251*R$4,"")</f>
        <v/>
      </c>
    </row>
    <row r="1252" spans="1:18">
      <c r="A1252" s="1">
        <v>41984</v>
      </c>
      <c r="B1252">
        <f>IFERROR(VLOOKUP($A1252,'BTC-Web'!$A$2:$H$9999,2,0),"")</f>
        <v>344.33999599999999</v>
      </c>
      <c r="C1252">
        <f>VLOOKUP(A1252,H_SPBTFDUE!$B$2:$C$5828,2,0)</f>
        <v>2.600735490928221</v>
      </c>
      <c r="D1252" s="2">
        <f>D1251*(1-D$1+IF(AND(WEEKDAY($A1252)&lt;&gt;1,WEEKDAY($A1252)&lt;&gt;7),-VLOOKUP($A1252,ETF_OP_Fee!$G$5:$H$14,2,1),0))^($A1252-$A1251)*(1+2*(C1252/C1251-1))+IFERROR(VLOOKUP(A1252,BITXeom!$C$9:$D$100,2,0),0)-$D$3*IFERROR(VLOOKUP($A1252,Dividends!$C$10:$E$100,2,0),0)</f>
        <v>0.54082916852719487</v>
      </c>
      <c r="F1252" s="60">
        <f>F1251*(1-F$1-2*(C1252/C1251-1))</f>
        <v>123616155.26184076</v>
      </c>
      <c r="G1252" s="2">
        <f>G1251*(1-G$1+IF(AND(WEEKDAY($A1252)&lt;&gt;1,WEEKDAY($A1252)&lt;&gt;7),-VLOOKUP($A1252,ETF_OP_Fee!$I$5:$J$14,2,1),0))^($A1252-$A1251)*(1+1*(B1252/B1251-1))</f>
        <v>0.23895300764751648</v>
      </c>
      <c r="H1252" s="9" t="str">
        <f>IFERROR(VLOOKUP(A1252,'BITO-IV'!$A$1:$J$10000,4,0),"")</f>
        <v/>
      </c>
      <c r="P1252">
        <f>ROW()</f>
        <v>1252</v>
      </c>
      <c r="Q1252" t="str">
        <f>IF($A1252&gt;=$Q$2,B1252*Q$4,"")</f>
        <v/>
      </c>
      <c r="R1252" t="str">
        <f>IF($A1252&gt;=$Q$2,G1252*R$4,"")</f>
        <v/>
      </c>
    </row>
    <row r="1253" spans="1:18">
      <c r="A1253" s="1">
        <v>41985</v>
      </c>
      <c r="B1253">
        <f>IFERROR(VLOOKUP($A1253,'BTC-Web'!$A$2:$H$9999,2,0),"")</f>
        <v>350.83300800000001</v>
      </c>
      <c r="C1253">
        <f>VLOOKUP(A1253,H_SPBTFDUE!$B$2:$C$5828,2,0)</f>
        <v>2.6155573393684834</v>
      </c>
      <c r="D1253" s="2">
        <f>D1252*(1-D$1+IF(AND(WEEKDAY($A1253)&lt;&gt;1,WEEKDAY($A1253)&lt;&gt;7),-VLOOKUP($A1253,ETF_OP_Fee!$G$5:$H$14,2,1),0))^($A1253-$A1252)*(1+2*(C1253/C1252-1))+IFERROR(VLOOKUP(A1253,BITXeom!$C$9:$D$100,2,0),0)-$D$3*IFERROR(VLOOKUP($A1253,Dividends!$C$10:$E$100,2,0),0)</f>
        <v>0.54692770726654094</v>
      </c>
      <c r="F1253" s="60">
        <f>F1252*(1-F$1-2*(C1253/C1252-1))</f>
        <v>122200719.0912015</v>
      </c>
      <c r="G1253" s="2">
        <f>G1252*(1-G$1+IF(AND(WEEKDAY($A1253)&lt;&gt;1,WEEKDAY($A1253)&lt;&gt;7),-VLOOKUP($A1253,ETF_OP_Fee!$I$5:$J$14,2,1),0))^($A1253-$A1252)*(1+1*(B1253/B1252-1))</f>
        <v>0.2434524640558399</v>
      </c>
      <c r="H1253" s="9" t="str">
        <f>IFERROR(VLOOKUP(A1253,'BITO-IV'!$A$1:$J$10000,4,0),"")</f>
        <v/>
      </c>
      <c r="P1253">
        <f>ROW()</f>
        <v>1253</v>
      </c>
      <c r="Q1253" t="str">
        <f>IF($A1253&gt;=$Q$2,B1253*Q$4,"")</f>
        <v/>
      </c>
      <c r="R1253" t="str">
        <f>IF($A1253&gt;=$Q$2,G1253*R$4,"")</f>
        <v/>
      </c>
    </row>
    <row r="1254" spans="1:18">
      <c r="A1254" s="1">
        <v>41988</v>
      </c>
      <c r="B1254">
        <f>IFERROR(VLOOKUP($A1254,'BTC-Web'!$A$2:$H$9999,2,0),"")</f>
        <v>351.36099200000001</v>
      </c>
      <c r="C1254">
        <f>VLOOKUP(A1254,H_SPBTFDUE!$B$2:$C$5828,2,0)</f>
        <v>2.5618752406805894</v>
      </c>
      <c r="D1254" s="2">
        <f>D1253*(1-D$1+IF(AND(WEEKDAY($A1254)&lt;&gt;1,WEEKDAY($A1254)&lt;&gt;7),-VLOOKUP($A1254,ETF_OP_Fee!$G$5:$H$14,2,1),0))^($A1254-$A1253)*(1+2*(C1254/C1253-1))+IFERROR(VLOOKUP(A1254,BITXeom!$C$9:$D$100,2,0),0)-$D$3*IFERROR(VLOOKUP($A1254,Dividends!$C$10:$E$100,2,0),0)</f>
        <v>0.52428760041390232</v>
      </c>
      <c r="F1254" s="60">
        <f>F1253*(1-F$1-2*(C1254/C1253-1))</f>
        <v>127210490.43813218</v>
      </c>
      <c r="G1254" s="2">
        <f>G1253*(1-G$1+IF(AND(WEEKDAY($A1254)&lt;&gt;1,WEEKDAY($A1254)&lt;&gt;7),-VLOOKUP($A1254,ETF_OP_Fee!$I$5:$J$14,2,1),0))^($A1254-$A1253)*(1+1*(B1254/B1253-1))</f>
        <v>0.2437998089453981</v>
      </c>
      <c r="H1254" s="9" t="str">
        <f>IFERROR(VLOOKUP(A1254,'BITO-IV'!$A$1:$J$10000,4,0),"")</f>
        <v/>
      </c>
      <c r="P1254">
        <f>ROW()</f>
        <v>1254</v>
      </c>
      <c r="Q1254" t="str">
        <f>IF($A1254&gt;=$Q$2,B1254*Q$4,"")</f>
        <v/>
      </c>
      <c r="R1254" t="str">
        <f>IF($A1254&gt;=$Q$2,G1254*R$4,"")</f>
        <v/>
      </c>
    </row>
    <row r="1255" spans="1:18">
      <c r="A1255" s="1">
        <v>41989</v>
      </c>
      <c r="B1255">
        <f>IFERROR(VLOOKUP($A1255,'BTC-Web'!$A$2:$H$9999,2,0),"")</f>
        <v>345.67300399999999</v>
      </c>
      <c r="C1255">
        <f>VLOOKUP(A1255,H_SPBTFDUE!$B$2:$C$5828,2,0)</f>
        <v>2.4259656618256642</v>
      </c>
      <c r="D1255" s="2">
        <f>D1254*(1-D$1+IF(AND(WEEKDAY($A1255)&lt;&gt;1,WEEKDAY($A1255)&lt;&gt;7),-VLOOKUP($A1255,ETF_OP_Fee!$G$5:$H$14,2,1),0))^($A1255-$A1254)*(1+2*(C1255/C1254-1))+IFERROR(VLOOKUP(A1255,BITXeom!$C$9:$D$100,2,0),0)-$D$3*IFERROR(VLOOKUP($A1255,Dividends!$C$10:$E$100,2,0),0)</f>
        <v>0.46860333159108736</v>
      </c>
      <c r="F1255" s="60">
        <f>F1254*(1-F$1-2*(C1255/C1254-1))</f>
        <v>140701109.84513906</v>
      </c>
      <c r="G1255" s="2">
        <f>G1254*(1-G$1+IF(AND(WEEKDAY($A1255)&lt;&gt;1,WEEKDAY($A1255)&lt;&gt;7),-VLOOKUP($A1255,ETF_OP_Fee!$I$5:$J$14,2,1),0))^($A1255-$A1254)*(1+1*(B1255/B1254-1))</f>
        <v>0.2398468264614779</v>
      </c>
      <c r="H1255" s="9" t="str">
        <f>IFERROR(VLOOKUP(A1255,'BITO-IV'!$A$1:$J$10000,4,0),"")</f>
        <v/>
      </c>
      <c r="P1255">
        <f>ROW()</f>
        <v>1255</v>
      </c>
      <c r="Q1255" t="str">
        <f>IF($A1255&gt;=$Q$2,B1255*Q$4,"")</f>
        <v/>
      </c>
      <c r="R1255" t="str">
        <f>IF($A1255&gt;=$Q$2,G1255*R$4,"")</f>
        <v/>
      </c>
    </row>
    <row r="1256" spans="1:18">
      <c r="A1256" s="1">
        <v>41990</v>
      </c>
      <c r="B1256">
        <f>IFERROR(VLOOKUP($A1256,'BTC-Web'!$A$2:$H$9999,2,0),"")</f>
        <v>326.85501099999999</v>
      </c>
      <c r="C1256">
        <f>VLOOKUP(A1256,H_SPBTFDUE!$B$2:$C$5828,2,0)</f>
        <v>2.3716561905101825</v>
      </c>
      <c r="D1256" s="2">
        <f>D1255*(1-D$1+IF(AND(WEEKDAY($A1256)&lt;&gt;1,WEEKDAY($A1256)&lt;&gt;7),-VLOOKUP($A1256,ETF_OP_Fee!$G$5:$H$14,2,1),0))^($A1256-$A1255)*(1+2*(C1256/C1255-1))+IFERROR(VLOOKUP(A1256,BITXeom!$C$9:$D$100,2,0),0)-$D$3*IFERROR(VLOOKUP($A1256,Dividends!$C$10:$E$100,2,0),0)</f>
        <v>0.44756836634668362</v>
      </c>
      <c r="F1256" s="60">
        <f>F1255*(1-F$1-2*(C1256/C1255-1))</f>
        <v>146993465.02562132</v>
      </c>
      <c r="G1256" s="2">
        <f>G1255*(1-G$1+IF(AND(WEEKDAY($A1256)&lt;&gt;1,WEEKDAY($A1256)&lt;&gt;7),-VLOOKUP($A1256,ETF_OP_Fee!$I$5:$J$14,2,1),0))^($A1256-$A1255)*(1+1*(B1256/B1255-1))</f>
        <v>0.22678397147844626</v>
      </c>
      <c r="H1256" s="9" t="str">
        <f>IFERROR(VLOOKUP(A1256,'BITO-IV'!$A$1:$J$10000,4,0),"")</f>
        <v/>
      </c>
      <c r="P1256">
        <f>ROW()</f>
        <v>1256</v>
      </c>
      <c r="Q1256" t="str">
        <f>IF($A1256&gt;=$Q$2,B1256*Q$4,"")</f>
        <v/>
      </c>
      <c r="R1256" t="str">
        <f>IF($A1256&gt;=$Q$2,G1256*R$4,"")</f>
        <v/>
      </c>
    </row>
    <row r="1257" spans="1:18">
      <c r="A1257" s="1">
        <v>41991</v>
      </c>
      <c r="B1257">
        <f>IFERROR(VLOOKUP($A1257,'BTC-Web'!$A$2:$H$9999,2,0),"")</f>
        <v>319.78500400000001</v>
      </c>
      <c r="C1257">
        <f>VLOOKUP(A1257,H_SPBTFDUE!$B$2:$C$5828,2,0)</f>
        <v>2.309244993728087</v>
      </c>
      <c r="D1257" s="2">
        <f>D1256*(1-D$1+IF(AND(WEEKDAY($A1257)&lt;&gt;1,WEEKDAY($A1257)&lt;&gt;7),-VLOOKUP($A1257,ETF_OP_Fee!$G$5:$H$14,2,1),0))^($A1257-$A1256)*(1+2*(C1257/C1256-1))+IFERROR(VLOOKUP(A1257,BITXeom!$C$9:$D$100,2,0),0)-$D$3*IFERROR(VLOOKUP($A1257,Dividends!$C$10:$E$100,2,0),0)</f>
        <v>0.42396132776200368</v>
      </c>
      <c r="F1257" s="60">
        <f>F1256*(1-F$1-2*(C1257/C1256-1))</f>
        <v>154722211.28310812</v>
      </c>
      <c r="G1257" s="2">
        <f>G1256*(1-G$1+IF(AND(WEEKDAY($A1257)&lt;&gt;1,WEEKDAY($A1257)&lt;&gt;7),-VLOOKUP($A1257,ETF_OP_Fee!$I$5:$J$14,2,1),0))^($A1257-$A1256)*(1+1*(B1257/B1256-1))</f>
        <v>0.22187276689638918</v>
      </c>
      <c r="H1257" s="9" t="str">
        <f>IFERROR(VLOOKUP(A1257,'BITO-IV'!$A$1:$J$10000,4,0),"")</f>
        <v/>
      </c>
      <c r="P1257">
        <f>ROW()</f>
        <v>1257</v>
      </c>
      <c r="Q1257" t="str">
        <f>IF($A1257&gt;=$Q$2,B1257*Q$4,"")</f>
        <v/>
      </c>
      <c r="R1257" t="str">
        <f>IF($A1257&gt;=$Q$2,G1257*R$4,"")</f>
        <v/>
      </c>
    </row>
    <row r="1258" spans="1:18">
      <c r="A1258" s="1">
        <v>41992</v>
      </c>
      <c r="B1258">
        <f>IFERROR(VLOOKUP($A1258,'BTC-Web'!$A$2:$H$9999,2,0),"")</f>
        <v>311.17898600000001</v>
      </c>
      <c r="C1258">
        <f>VLOOKUP(A1258,H_SPBTFDUE!$B$2:$C$5828,2,0)</f>
        <v>2.3568014091507217</v>
      </c>
      <c r="D1258" s="2">
        <f>D1257*(1-D$1+IF(AND(WEEKDAY($A1258)&lt;&gt;1,WEEKDAY($A1258)&lt;&gt;7),-VLOOKUP($A1258,ETF_OP_Fee!$G$5:$H$14,2,1),0))^($A1258-$A1257)*(1+2*(C1258/C1257-1))+IFERROR(VLOOKUP(A1258,BITXeom!$C$9:$D$100,2,0),0)-$D$3*IFERROR(VLOOKUP($A1258,Dividends!$C$10:$E$100,2,0),0)</f>
        <v>0.44137016963141273</v>
      </c>
      <c r="F1258" s="60">
        <f>F1257*(1-F$1-2*(C1258/C1257-1))</f>
        <v>148341482.39336857</v>
      </c>
      <c r="G1258" s="2">
        <f>G1257*(1-G$1+IF(AND(WEEKDAY($A1258)&lt;&gt;1,WEEKDAY($A1258)&lt;&gt;7),-VLOOKUP($A1258,ETF_OP_Fee!$I$5:$J$14,2,1),0))^($A1258-$A1257)*(1+1*(B1258/B1257-1))</f>
        <v>0.21589613262965571</v>
      </c>
      <c r="H1258" s="9" t="str">
        <f>IFERROR(VLOOKUP(A1258,'BITO-IV'!$A$1:$J$10000,4,0),"")</f>
        <v/>
      </c>
      <c r="P1258">
        <f>ROW()</f>
        <v>1258</v>
      </c>
      <c r="Q1258" t="str">
        <f>IF($A1258&gt;=$Q$2,B1258*Q$4,"")</f>
        <v/>
      </c>
      <c r="R1258" t="str">
        <f>IF($A1258&gt;=$Q$2,G1258*R$4,"")</f>
        <v/>
      </c>
    </row>
    <row r="1259" spans="1:18">
      <c r="A1259" s="1">
        <v>41995</v>
      </c>
      <c r="B1259">
        <f>IFERROR(VLOOKUP($A1259,'BTC-Web'!$A$2:$H$9999,2,0),"")</f>
        <v>321.067993</v>
      </c>
      <c r="C1259">
        <f>VLOOKUP(A1259,H_SPBTFDUE!$B$2:$C$5828,2,0)</f>
        <v>2.4606717754026497</v>
      </c>
      <c r="D1259" s="2">
        <f>D1258*(1-D$1+IF(AND(WEEKDAY($A1259)&lt;&gt;1,WEEKDAY($A1259)&lt;&gt;7),-VLOOKUP($A1259,ETF_OP_Fee!$G$5:$H$14,2,1),0))^($A1259-$A1258)*(1+2*(C1259/C1258-1))+IFERROR(VLOOKUP(A1259,BITXeom!$C$9:$D$100,2,0),0)-$D$3*IFERROR(VLOOKUP($A1259,Dividends!$C$10:$E$100,2,0),0)</f>
        <v>0.48010116418718196</v>
      </c>
      <c r="F1259" s="60">
        <f>F1258*(1-F$1-2*(C1259/C1258-1))</f>
        <v>135258170.81533709</v>
      </c>
      <c r="G1259" s="2">
        <f>G1258*(1-G$1+IF(AND(WEEKDAY($A1259)&lt;&gt;1,WEEKDAY($A1259)&lt;&gt;7),-VLOOKUP($A1259,ETF_OP_Fee!$I$5:$J$14,2,1),0))^($A1259-$A1258)*(1+1*(B1259/B1258-1))</f>
        <v>0.22273973760894211</v>
      </c>
      <c r="H1259" s="9" t="str">
        <f>IFERROR(VLOOKUP(A1259,'BITO-IV'!$A$1:$J$10000,4,0),"")</f>
        <v/>
      </c>
      <c r="P1259">
        <f>ROW()</f>
        <v>1259</v>
      </c>
      <c r="Q1259" t="str">
        <f>IF($A1259&gt;=$Q$2,B1259*Q$4,"")</f>
        <v/>
      </c>
      <c r="R1259" t="str">
        <f>IF($A1259&gt;=$Q$2,G1259*R$4,"")</f>
        <v/>
      </c>
    </row>
    <row r="1260" spans="1:18">
      <c r="A1260" s="1">
        <v>41996</v>
      </c>
      <c r="B1260">
        <f>IFERROR(VLOOKUP($A1260,'BTC-Web'!$A$2:$H$9999,2,0),"")</f>
        <v>332.016998</v>
      </c>
      <c r="C1260">
        <f>VLOOKUP(A1260,H_SPBTFDUE!$B$2:$C$5828,2,0)</f>
        <v>2.4803167128486781</v>
      </c>
      <c r="D1260" s="2">
        <f>D1259*(1-D$1+IF(AND(WEEKDAY($A1260)&lt;&gt;1,WEEKDAY($A1260)&lt;&gt;7),-VLOOKUP($A1260,ETF_OP_Fee!$G$5:$H$14,2,1),0))^($A1260-$A1259)*(1+2*(C1260/C1259-1))+IFERROR(VLOOKUP(A1260,BITXeom!$C$9:$D$100,2,0),0)-$D$3*IFERROR(VLOOKUP($A1260,Dividends!$C$10:$E$100,2,0),0)</f>
        <v>0.48770820428938977</v>
      </c>
      <c r="F1260" s="60">
        <f>F1259*(1-F$1-2*(C1260/C1259-1))</f>
        <v>133091444.70018008</v>
      </c>
      <c r="G1260" s="2">
        <f>G1259*(1-G$1+IF(AND(WEEKDAY($A1260)&lt;&gt;1,WEEKDAY($A1260)&lt;&gt;7),-VLOOKUP($A1260,ETF_OP_Fee!$I$5:$J$14,2,1),0))^($A1260-$A1259)*(1+1*(B1260/B1259-1))</f>
        <v>0.23032957446572463</v>
      </c>
      <c r="H1260" s="9" t="str">
        <f>IFERROR(VLOOKUP(A1260,'BITO-IV'!$A$1:$J$10000,4,0),"")</f>
        <v/>
      </c>
      <c r="P1260">
        <f>ROW()</f>
        <v>1260</v>
      </c>
      <c r="Q1260" t="str">
        <f>IF($A1260&gt;=$Q$2,B1260*Q$4,"")</f>
        <v/>
      </c>
      <c r="R1260" t="str">
        <f>IF($A1260&gt;=$Q$2,G1260*R$4,"")</f>
        <v/>
      </c>
    </row>
    <row r="1261" spans="1:18">
      <c r="A1261" s="1">
        <v>41997</v>
      </c>
      <c r="B1261">
        <f>IFERROR(VLOOKUP($A1261,'BTC-Web'!$A$2:$H$9999,2,0),"")</f>
        <v>334.38501000000002</v>
      </c>
      <c r="C1261">
        <f>VLOOKUP(A1261,H_SPBTFDUE!$B$2:$C$5828,2,0)</f>
        <v>2.3908024068813036</v>
      </c>
      <c r="D1261" s="2">
        <f>D1260*(1-D$1+IF(AND(WEEKDAY($A1261)&lt;&gt;1,WEEKDAY($A1261)&lt;&gt;7),-VLOOKUP($A1261,ETF_OP_Fee!$G$5:$H$14,2,1),0))^($A1261-$A1260)*(1+2*(C1261/C1260-1))+IFERROR(VLOOKUP(A1261,BITXeom!$C$9:$D$100,2,0),0)-$D$3*IFERROR(VLOOKUP($A1261,Dividends!$C$10:$E$100,2,0),0)</f>
        <v>0.45245100498465396</v>
      </c>
      <c r="F1261" s="60">
        <f>F1260*(1-F$1-2*(C1261/C1260-1))</f>
        <v>142691022.33837458</v>
      </c>
      <c r="G1261" s="2">
        <f>G1260*(1-G$1+IF(AND(WEEKDAY($A1261)&lt;&gt;1,WEEKDAY($A1261)&lt;&gt;7),-VLOOKUP($A1261,ETF_OP_Fee!$I$5:$J$14,2,1),0))^($A1261-$A1260)*(1+1*(B1261/B1260-1))</f>
        <v>0.23196629367521288</v>
      </c>
      <c r="H1261" s="9" t="str">
        <f>IFERROR(VLOOKUP(A1261,'BITO-IV'!$A$1:$J$10000,4,0),"")</f>
        <v/>
      </c>
      <c r="P1261">
        <f>ROW()</f>
        <v>1261</v>
      </c>
      <c r="Q1261" t="str">
        <f>IF($A1261&gt;=$Q$2,B1261*Q$4,"")</f>
        <v/>
      </c>
      <c r="R1261" t="str">
        <f>IF($A1261&gt;=$Q$2,G1261*R$4,"")</f>
        <v/>
      </c>
    </row>
    <row r="1262" spans="1:18">
      <c r="A1262" s="1">
        <v>41999</v>
      </c>
      <c r="B1262">
        <f>IFERROR(VLOOKUP($A1262,'BTC-Web'!$A$2:$H$9999,2,0),"")</f>
        <v>319.15200800000002</v>
      </c>
      <c r="C1262">
        <f>VLOOKUP(A1262,H_SPBTFDUE!$B$2:$C$5828,2,0)</f>
        <v>2.4304942000063749</v>
      </c>
      <c r="D1262" s="2">
        <f>D1261*(1-D$1+IF(AND(WEEKDAY($A1262)&lt;&gt;1,WEEKDAY($A1262)&lt;&gt;7),-VLOOKUP($A1262,ETF_OP_Fee!$G$5:$H$14,2,1),0))^($A1262-$A1261)*(1+2*(C1262/C1261-1))+IFERROR(VLOOKUP(A1262,BITXeom!$C$9:$D$100,2,0),0)-$D$3*IFERROR(VLOOKUP($A1262,Dividends!$C$10:$E$100,2,0),0)</f>
        <v>0.46736137212981199</v>
      </c>
      <c r="F1262" s="60">
        <f>F1261*(1-F$1-2*(C1262/C1261-1))</f>
        <v>137945718.69752964</v>
      </c>
      <c r="G1262" s="2">
        <f>G1261*(1-G$1+IF(AND(WEEKDAY($A1262)&lt;&gt;1,WEEKDAY($A1262)&lt;&gt;7),-VLOOKUP($A1262,ETF_OP_Fee!$I$5:$J$14,2,1),0))^($A1262-$A1261)*(1+1*(B1262/B1261-1))</f>
        <v>0.22138748001263578</v>
      </c>
      <c r="H1262" s="9" t="str">
        <f>IFERROR(VLOOKUP(A1262,'BITO-IV'!$A$1:$J$10000,4,0),"")</f>
        <v/>
      </c>
      <c r="P1262">
        <f>ROW()</f>
        <v>1262</v>
      </c>
      <c r="Q1262" t="str">
        <f>IF($A1262&gt;=$Q$2,B1262*Q$4,"")</f>
        <v/>
      </c>
      <c r="R1262" t="str">
        <f>IF($A1262&gt;=$Q$2,G1262*R$4,"")</f>
        <v/>
      </c>
    </row>
    <row r="1263" spans="1:18">
      <c r="A1263" s="1">
        <v>42002</v>
      </c>
      <c r="B1263">
        <f>IFERROR(VLOOKUP($A1263,'BTC-Web'!$A$2:$H$9999,2,0),"")</f>
        <v>317.70098899999999</v>
      </c>
      <c r="C1263">
        <f>VLOOKUP(A1263,H_SPBTFDUE!$B$2:$C$5828,2,0)</f>
        <v>2.317168866109875</v>
      </c>
      <c r="D1263" s="2">
        <f>D1262*(1-D$1+IF(AND(WEEKDAY($A1263)&lt;&gt;1,WEEKDAY($A1263)&lt;&gt;7),-VLOOKUP($A1263,ETF_OP_Fee!$G$5:$H$14,2,1),0))^($A1263-$A1262)*(1+2*(C1263/C1262-1))+IFERROR(VLOOKUP(A1263,BITXeom!$C$9:$D$100,2,0),0)-$D$3*IFERROR(VLOOKUP($A1263,Dividends!$C$10:$E$100,2,0),0)</f>
        <v>0.4236253236297492</v>
      </c>
      <c r="F1263" s="60">
        <f>F1262*(1-F$1-2*(C1263/C1262-1))</f>
        <v>150802378.27096006</v>
      </c>
      <c r="G1263" s="2">
        <f>G1262*(1-G$1+IF(AND(WEEKDAY($A1263)&lt;&gt;1,WEEKDAY($A1263)&lt;&gt;7),-VLOOKUP($A1263,ETF_OP_Fee!$I$5:$J$14,2,1),0))^($A1263-$A1262)*(1+1*(B1263/B1262-1))</f>
        <v>0.2203637383429683</v>
      </c>
      <c r="H1263" s="9" t="str">
        <f>IFERROR(VLOOKUP(A1263,'BITO-IV'!$A$1:$J$10000,4,0),"")</f>
        <v/>
      </c>
      <c r="P1263">
        <f>ROW()</f>
        <v>1263</v>
      </c>
      <c r="Q1263" t="str">
        <f>IF($A1263&gt;=$Q$2,B1263*Q$4,"")</f>
        <v/>
      </c>
      <c r="R1263" t="str">
        <f>IF($A1263&gt;=$Q$2,G1263*R$4,"")</f>
        <v/>
      </c>
    </row>
    <row r="1264" spans="1:18">
      <c r="A1264" s="1">
        <v>42003</v>
      </c>
      <c r="B1264">
        <f>IFERROR(VLOOKUP($A1264,'BTC-Web'!$A$2:$H$9999,2,0),"")</f>
        <v>312.71899400000001</v>
      </c>
      <c r="C1264">
        <f>VLOOKUP(A1264,H_SPBTFDUE!$B$2:$C$5828,2,0)</f>
        <v>2.3025895472673783</v>
      </c>
      <c r="D1264" s="2">
        <f>D1263*(1-D$1+IF(AND(WEEKDAY($A1264)&lt;&gt;1,WEEKDAY($A1264)&lt;&gt;7),-VLOOKUP($A1264,ETF_OP_Fee!$G$5:$H$14,2,1),0))^($A1264-$A1263)*(1+2*(C1264/C1263-1))+IFERROR(VLOOKUP(A1264,BITXeom!$C$9:$D$100,2,0),0)-$D$3*IFERROR(VLOOKUP($A1264,Dividends!$C$10:$E$100,2,0),0)</f>
        <v>0.41824411050456084</v>
      </c>
      <c r="F1264" s="60">
        <f>F1263*(1-F$1-2*(C1264/C1263-1))</f>
        <v>152692185.36660987</v>
      </c>
      <c r="G1264" s="2">
        <f>G1263*(1-G$1+IF(AND(WEEKDAY($A1264)&lt;&gt;1,WEEKDAY($A1264)&lt;&gt;7),-VLOOKUP($A1264,ETF_OP_Fee!$I$5:$J$14,2,1),0))^($A1264-$A1263)*(1+1*(B1264/B1263-1))</f>
        <v>0.21690248175652832</v>
      </c>
      <c r="H1264" s="9" t="str">
        <f>IFERROR(VLOOKUP(A1264,'BITO-IV'!$A$1:$J$10000,4,0),"")</f>
        <v/>
      </c>
      <c r="P1264">
        <f>ROW()</f>
        <v>1264</v>
      </c>
      <c r="Q1264" t="str">
        <f>IF($A1264&gt;=$Q$2,B1264*Q$4,"")</f>
        <v/>
      </c>
      <c r="R1264" t="str">
        <f>IF($A1264&gt;=$Q$2,G1264*R$4,"")</f>
        <v/>
      </c>
    </row>
    <row r="1265" spans="1:18">
      <c r="A1265" s="1">
        <v>42004</v>
      </c>
      <c r="B1265">
        <f>IFERROR(VLOOKUP($A1265,'BTC-Web'!$A$2:$H$9999,2,0),"")</f>
        <v>310.91400099999998</v>
      </c>
      <c r="C1265">
        <f>VLOOKUP(A1265,H_SPBTFDUE!$B$2:$C$5828,2,0)</f>
        <v>2.3724069803614021</v>
      </c>
      <c r="D1265" s="2">
        <f>D1264*(1-D$1+IF(AND(WEEKDAY($A1265)&lt;&gt;1,WEEKDAY($A1265)&lt;&gt;7),-VLOOKUP($A1265,ETF_OP_Fee!$G$5:$H$14,2,1),0))^($A1265-$A1264)*(1+2*(C1265/C1264-1))+IFERROR(VLOOKUP(A1265,BITXeom!$C$9:$D$100,2,0),0)-$D$3*IFERROR(VLOOKUP($A1265,Dividends!$C$10:$E$100,2,0),0)</f>
        <v>0.44355401745679418</v>
      </c>
      <c r="F1265" s="60">
        <f>F1264*(1-F$1-2*(C1265/C1264-1))</f>
        <v>143424595.87877637</v>
      </c>
      <c r="G1265" s="2">
        <f>G1264*(1-G$1+IF(AND(WEEKDAY($A1265)&lt;&gt;1,WEEKDAY($A1265)&lt;&gt;7),-VLOOKUP($A1265,ETF_OP_Fee!$I$5:$J$14,2,1),0))^($A1265-$A1264)*(1+1*(B1265/B1264-1))</f>
        <v>0.21564492239846358</v>
      </c>
      <c r="H1265" s="9" t="str">
        <f>IFERROR(VLOOKUP(A1265,'BITO-IV'!$A$1:$J$10000,4,0),"")</f>
        <v/>
      </c>
      <c r="P1265">
        <f>ROW()</f>
        <v>1265</v>
      </c>
      <c r="Q1265" t="str">
        <f>IF($A1265&gt;=$Q$2,B1265*Q$4,"")</f>
        <v/>
      </c>
      <c r="R1265" t="str">
        <f>IF($A1265&gt;=$Q$2,G1265*R$4,"")</f>
        <v/>
      </c>
    </row>
    <row r="1266" spans="1:18">
      <c r="A1266" s="1">
        <v>42006</v>
      </c>
      <c r="B1266">
        <f>IFERROR(VLOOKUP($A1266,'BTC-Web'!$A$2:$H$9999,2,0),"")</f>
        <v>314.07900999999998</v>
      </c>
      <c r="C1266">
        <f>VLOOKUP(A1266,H_SPBTFDUE!$B$2:$C$5828,2,0)</f>
        <v>2.3339077247213522</v>
      </c>
      <c r="D1266" s="2">
        <f>D1265*(1-D$1+IF(AND(WEEKDAY($A1266)&lt;&gt;1,WEEKDAY($A1266)&lt;&gt;7),-VLOOKUP($A1266,ETF_OP_Fee!$G$5:$H$14,2,1),0))^($A1266-$A1265)*(1+2*(C1266/C1265-1))+IFERROR(VLOOKUP(A1266,BITXeom!$C$9:$D$100,2,0),0)-$D$3*IFERROR(VLOOKUP($A1266,Dividends!$C$10:$E$100,2,0),0)</f>
        <v>0.42905462788801718</v>
      </c>
      <c r="F1266" s="60">
        <f>F1265*(1-F$1-2*(C1266/C1265-1))</f>
        <v>148072098.69417605</v>
      </c>
      <c r="G1266" s="2">
        <f>G1265*(1-G$1+IF(AND(WEEKDAY($A1266)&lt;&gt;1,WEEKDAY($A1266)&lt;&gt;7),-VLOOKUP($A1266,ETF_OP_Fee!$I$5:$J$14,2,1),0))^($A1266-$A1265)*(1+1*(B1266/B1265-1))</f>
        <v>0.21782878197510219</v>
      </c>
      <c r="H1266" s="9" t="str">
        <f>IFERROR(VLOOKUP(A1266,'BITO-IV'!$A$1:$J$10000,4,0),"")</f>
        <v/>
      </c>
      <c r="P1266">
        <f>ROW()</f>
        <v>1266</v>
      </c>
      <c r="Q1266" t="str">
        <f>IF($A1266&gt;=$Q$2,B1266*Q$4,"")</f>
        <v/>
      </c>
      <c r="R1266" t="str">
        <f>IF($A1266&gt;=$Q$2,G1266*R$4,"")</f>
        <v/>
      </c>
    </row>
    <row r="1267" spans="1:18">
      <c r="A1267" s="1">
        <v>42009</v>
      </c>
      <c r="B1267">
        <f>IFERROR(VLOOKUP($A1267,'BTC-Web'!$A$2:$H$9999,2,0),"")</f>
        <v>265.08401500000002</v>
      </c>
      <c r="C1267">
        <f>VLOOKUP(A1267,H_SPBTFDUE!$B$2:$C$5828,2,0)</f>
        <v>2.033178801227931</v>
      </c>
      <c r="D1267" s="2">
        <f>D1266*(1-D$1+IF(AND(WEEKDAY($A1267)&lt;&gt;1,WEEKDAY($A1267)&lt;&gt;7),-VLOOKUP($A1267,ETF_OP_Fee!$G$5:$H$14,2,1),0))^($A1267-$A1266)*(1+2*(C1267/C1266-1))+IFERROR(VLOOKUP(A1267,BITXeom!$C$9:$D$100,2,0),0)-$D$3*IFERROR(VLOOKUP($A1267,Dividends!$C$10:$E$100,2,0),0)</f>
        <v>0.31837027944209995</v>
      </c>
      <c r="F1267" s="60">
        <f>F1266*(1-F$1-2*(C1267/C1266-1))</f>
        <v>186223194.08498561</v>
      </c>
      <c r="G1267" s="2">
        <f>G1266*(1-G$1+IF(AND(WEEKDAY($A1267)&lt;&gt;1,WEEKDAY($A1267)&lt;&gt;7),-VLOOKUP($A1267,ETF_OP_Fee!$I$5:$J$14,2,1),0))^($A1267-$A1266)*(1+1*(B1267/B1266-1))</f>
        <v>0.18383405988028848</v>
      </c>
      <c r="H1267" s="9" t="str">
        <f>IFERROR(VLOOKUP(A1267,'BITO-IV'!$A$1:$J$10000,4,0),"")</f>
        <v/>
      </c>
      <c r="P1267">
        <f>ROW()</f>
        <v>1267</v>
      </c>
      <c r="Q1267" t="str">
        <f>IF($A1267&gt;=$Q$2,B1267*Q$4,"")</f>
        <v/>
      </c>
      <c r="R1267" t="str">
        <f>IF($A1267&gt;=$Q$2,G1267*R$4,"")</f>
        <v/>
      </c>
    </row>
    <row r="1268" spans="1:18">
      <c r="A1268" s="1">
        <v>42010</v>
      </c>
      <c r="B1268">
        <f>IFERROR(VLOOKUP($A1268,'BTC-Web'!$A$2:$H$9999,2,0),"")</f>
        <v>274.61099200000001</v>
      </c>
      <c r="C1268">
        <f>VLOOKUP(A1268,H_SPBTFDUE!$B$2:$C$5828,2,0)</f>
        <v>2.1197353600604365</v>
      </c>
      <c r="D1268" s="2">
        <f>D1267*(1-D$1+IF(AND(WEEKDAY($A1268)&lt;&gt;1,WEEKDAY($A1268)&lt;&gt;7),-VLOOKUP($A1268,ETF_OP_Fee!$G$5:$H$14,2,1),0))^($A1268-$A1267)*(1+2*(C1268/C1267-1))+IFERROR(VLOOKUP(A1268,BITXeom!$C$9:$D$100,2,0),0)-$D$3*IFERROR(VLOOKUP($A1268,Dividends!$C$10:$E$100,2,0),0)</f>
        <v>0.34543597410380217</v>
      </c>
      <c r="F1268" s="60">
        <f>F1267*(1-F$1-2*(C1268/C1267-1))</f>
        <v>170357699.64873081</v>
      </c>
      <c r="G1268" s="2">
        <f>G1267*(1-G$1+IF(AND(WEEKDAY($A1268)&lt;&gt;1,WEEKDAY($A1268)&lt;&gt;7),-VLOOKUP($A1268,ETF_OP_Fee!$I$5:$J$14,2,1),0))^($A1268-$A1267)*(1+1*(B1268/B1267-1))</f>
        <v>0.19043600048772955</v>
      </c>
      <c r="H1268" s="9" t="str">
        <f>IFERROR(VLOOKUP(A1268,'BITO-IV'!$A$1:$J$10000,4,0),"")</f>
        <v/>
      </c>
      <c r="P1268">
        <f>ROW()</f>
        <v>1268</v>
      </c>
      <c r="Q1268" t="str">
        <f>IF($A1268&gt;=$Q$2,B1268*Q$4,"")</f>
        <v/>
      </c>
      <c r="R1268" t="str">
        <f>IF($A1268&gt;=$Q$2,G1268*R$4,"")</f>
        <v/>
      </c>
    </row>
    <row r="1269" spans="1:18">
      <c r="A1269" s="1">
        <v>42011</v>
      </c>
      <c r="B1269">
        <f>IFERROR(VLOOKUP($A1269,'BTC-Web'!$A$2:$H$9999,2,0),"")</f>
        <v>286.07699600000001</v>
      </c>
      <c r="C1269">
        <f>VLOOKUP(A1269,H_SPBTFDUE!$B$2:$C$5828,2,0)</f>
        <v>2.1798534837305596</v>
      </c>
      <c r="D1269" s="2">
        <f>D1268*(1-D$1+IF(AND(WEEKDAY($A1269)&lt;&gt;1,WEEKDAY($A1269)&lt;&gt;7),-VLOOKUP($A1269,ETF_OP_Fee!$G$5:$H$14,2,1),0))^($A1269-$A1268)*(1+2*(C1269/C1268-1))+IFERROR(VLOOKUP(A1269,BITXeom!$C$9:$D$100,2,0),0)-$D$3*IFERROR(VLOOKUP($A1269,Dividends!$C$10:$E$100,2,0),0)</f>
        <v>0.36498589057388842</v>
      </c>
      <c r="F1269" s="60">
        <f>F1268*(1-F$1-2*(C1269/C1268-1))</f>
        <v>160685752.58728614</v>
      </c>
      <c r="G1269" s="2">
        <f>G1268*(1-G$1+IF(AND(WEEKDAY($A1269)&lt;&gt;1,WEEKDAY($A1269)&lt;&gt;7),-VLOOKUP($A1269,ETF_OP_Fee!$I$5:$J$14,2,1),0))^($A1269-$A1268)*(1+1*(B1269/B1268-1))</f>
        <v>0.19838223006698266</v>
      </c>
      <c r="H1269" s="9" t="str">
        <f>IFERROR(VLOOKUP(A1269,'BITO-IV'!$A$1:$J$10000,4,0),"")</f>
        <v/>
      </c>
      <c r="P1269">
        <f>ROW()</f>
        <v>1269</v>
      </c>
      <c r="Q1269" t="str">
        <f>IF($A1269&gt;=$Q$2,B1269*Q$4,"")</f>
        <v/>
      </c>
      <c r="R1269" t="str">
        <f>IF($A1269&gt;=$Q$2,G1269*R$4,"")</f>
        <v/>
      </c>
    </row>
    <row r="1270" spans="1:18">
      <c r="A1270" s="1">
        <v>42012</v>
      </c>
      <c r="B1270">
        <f>IFERROR(VLOOKUP($A1270,'BTC-Web'!$A$2:$H$9999,2,0),"")</f>
        <v>294.13501000000002</v>
      </c>
      <c r="C1270">
        <f>VLOOKUP(A1270,H_SPBTFDUE!$B$2:$C$5828,2,0)</f>
        <v>2.0982376541107586</v>
      </c>
      <c r="D1270" s="2">
        <f>D1269*(1-D$1+IF(AND(WEEKDAY($A1270)&lt;&gt;1,WEEKDAY($A1270)&lt;&gt;7),-VLOOKUP($A1270,ETF_OP_Fee!$G$5:$H$14,2,1),0))^($A1270-$A1269)*(1+2*(C1270/C1269-1))+IFERROR(VLOOKUP(A1270,BITXeom!$C$9:$D$100,2,0),0)-$D$3*IFERROR(VLOOKUP($A1270,Dividends!$C$10:$E$100,2,0),0)</f>
        <v>0.33761433514916789</v>
      </c>
      <c r="F1270" s="60">
        <f>F1269*(1-F$1-2*(C1270/C1269-1))</f>
        <v>172709849.11532605</v>
      </c>
      <c r="G1270" s="2">
        <f>G1269*(1-G$1+IF(AND(WEEKDAY($A1270)&lt;&gt;1,WEEKDAY($A1270)&lt;&gt;7),-VLOOKUP($A1270,ETF_OP_Fee!$I$5:$J$14,2,1),0))^($A1270-$A1269)*(1+1*(B1270/B1269-1))</f>
        <v>0.20396481126281302</v>
      </c>
      <c r="H1270" s="9" t="str">
        <f>IFERROR(VLOOKUP(A1270,'BITO-IV'!$A$1:$J$10000,4,0),"")</f>
        <v/>
      </c>
      <c r="P1270">
        <f>ROW()</f>
        <v>1270</v>
      </c>
      <c r="Q1270" t="str">
        <f>IF($A1270&gt;=$Q$2,B1270*Q$4,"")</f>
        <v/>
      </c>
      <c r="R1270" t="str">
        <f>IF($A1270&gt;=$Q$2,G1270*R$4,"")</f>
        <v/>
      </c>
    </row>
    <row r="1271" spans="1:18">
      <c r="A1271" s="1">
        <v>42013</v>
      </c>
      <c r="B1271">
        <f>IFERROR(VLOOKUP($A1271,'BTC-Web'!$A$2:$H$9999,2,0),"")</f>
        <v>282.38299599999999</v>
      </c>
      <c r="C1271">
        <f>VLOOKUP(A1271,H_SPBTFDUE!$B$2:$C$5828,2,0)</f>
        <v>2.1502804931814392</v>
      </c>
      <c r="D1271" s="2">
        <f>D1270*(1-D$1+IF(AND(WEEKDAY($A1271)&lt;&gt;1,WEEKDAY($A1271)&lt;&gt;7),-VLOOKUP($A1271,ETF_OP_Fee!$G$5:$H$14,2,1),0))^($A1271-$A1270)*(1+2*(C1271/C1270-1))+IFERROR(VLOOKUP(A1271,BITXeom!$C$9:$D$100,2,0),0)-$D$3*IFERROR(VLOOKUP($A1271,Dividends!$C$10:$E$100,2,0),0)</f>
        <v>0.35431939485835606</v>
      </c>
      <c r="F1271" s="60">
        <f>F1270*(1-F$1-2*(C1271/C1270-1))</f>
        <v>164133372.72027192</v>
      </c>
      <c r="G1271" s="2">
        <f>G1270*(1-G$1+IF(AND(WEEKDAY($A1271)&lt;&gt;1,WEEKDAY($A1271)&lt;&gt;7),-VLOOKUP($A1271,ETF_OP_Fee!$I$5:$J$14,2,1),0))^($A1271-$A1270)*(1+1*(B1271/B1270-1))</f>
        <v>0.19581040490192986</v>
      </c>
      <c r="H1271" s="9" t="str">
        <f>IFERROR(VLOOKUP(A1271,'BITO-IV'!$A$1:$J$10000,4,0),"")</f>
        <v/>
      </c>
      <c r="P1271">
        <f>ROW()</f>
        <v>1271</v>
      </c>
      <c r="Q1271" t="str">
        <f>IF($A1271&gt;=$Q$2,B1271*Q$4,"")</f>
        <v/>
      </c>
      <c r="R1271" t="str">
        <f>IF($A1271&gt;=$Q$2,G1271*R$4,"")</f>
        <v/>
      </c>
    </row>
    <row r="1272" spans="1:18">
      <c r="A1272" s="1">
        <v>42016</v>
      </c>
      <c r="B1272">
        <f>IFERROR(VLOOKUP($A1272,'BTC-Web'!$A$2:$H$9999,2,0),"")</f>
        <v>266.14599600000003</v>
      </c>
      <c r="C1272">
        <f>VLOOKUP(A1272,H_SPBTFDUE!$B$2:$C$5828,2,0)</f>
        <v>1.9826178323333763</v>
      </c>
      <c r="D1272" s="2">
        <f>D1271*(1-D$1+IF(AND(WEEKDAY($A1272)&lt;&gt;1,WEEKDAY($A1272)&lt;&gt;7),-VLOOKUP($A1272,ETF_OP_Fee!$G$5:$H$14,2,1),0))^($A1272-$A1271)*(1+2*(C1272/C1271-1))+IFERROR(VLOOKUP(A1272,BITXeom!$C$9:$D$100,2,0),0)-$D$3*IFERROR(VLOOKUP($A1272,Dividends!$C$10:$E$100,2,0),0)</f>
        <v>0.29895694280163798</v>
      </c>
      <c r="F1272" s="60">
        <f>F1271*(1-F$1-2*(C1272/C1271-1))</f>
        <v>189720594.63811895</v>
      </c>
      <c r="G1272" s="2">
        <f>G1271*(1-G$1+IF(AND(WEEKDAY($A1272)&lt;&gt;1,WEEKDAY($A1272)&lt;&gt;7),-VLOOKUP($A1272,ETF_OP_Fee!$I$5:$J$14,2,1),0))^($A1272-$A1271)*(1+1*(B1272/B1271-1))</f>
        <v>0.18453691226589619</v>
      </c>
      <c r="H1272" s="9" t="str">
        <f>IFERROR(VLOOKUP(A1272,'BITO-IV'!$A$1:$J$10000,4,0),"")</f>
        <v/>
      </c>
      <c r="P1272">
        <f>ROW()</f>
        <v>1272</v>
      </c>
      <c r="Q1272" t="str">
        <f>IF($A1272&gt;=$Q$2,B1272*Q$4,"")</f>
        <v/>
      </c>
      <c r="R1272" t="str">
        <f>IF($A1272&gt;=$Q$2,G1272*R$4,"")</f>
        <v/>
      </c>
    </row>
    <row r="1273" spans="1:18">
      <c r="A1273" s="1">
        <v>42017</v>
      </c>
      <c r="B1273">
        <f>IFERROR(VLOOKUP($A1273,'BTC-Web'!$A$2:$H$9999,2,0),"")</f>
        <v>267.39401199999998</v>
      </c>
      <c r="C1273">
        <f>VLOOKUP(A1273,H_SPBTFDUE!$B$2:$C$5828,2,0)</f>
        <v>1.6719363328758758</v>
      </c>
      <c r="D1273" s="2">
        <f>D1272*(1-D$1+IF(AND(WEEKDAY($A1273)&lt;&gt;1,WEEKDAY($A1273)&lt;&gt;7),-VLOOKUP($A1273,ETF_OP_Fee!$G$5:$H$14,2,1),0))^($A1273-$A1272)*(1+2*(C1273/C1272-1))+IFERROR(VLOOKUP(A1273,BITXeom!$C$9:$D$100,2,0),0)-$D$3*IFERROR(VLOOKUP($A1273,Dividends!$C$10:$E$100,2,0),0)</f>
        <v>0.20523749910687566</v>
      </c>
      <c r="F1273" s="60">
        <f>F1272*(1-F$1-2*(C1273/C1272-1))</f>
        <v>249170164.62024143</v>
      </c>
      <c r="G1273" s="2">
        <f>G1272*(1-G$1+IF(AND(WEEKDAY($A1273)&lt;&gt;1,WEEKDAY($A1273)&lt;&gt;7),-VLOOKUP($A1273,ETF_OP_Fee!$I$5:$J$14,2,1),0))^($A1273-$A1272)*(1+1*(B1273/B1272-1))</f>
        <v>0.18539742012605412</v>
      </c>
      <c r="H1273" s="9" t="str">
        <f>IFERROR(VLOOKUP(A1273,'BITO-IV'!$A$1:$J$10000,4,0),"")</f>
        <v/>
      </c>
      <c r="P1273">
        <f>ROW()</f>
        <v>1273</v>
      </c>
      <c r="Q1273" t="str">
        <f>IF($A1273&gt;=$Q$2,B1273*Q$4,"")</f>
        <v/>
      </c>
      <c r="R1273" t="str">
        <f>IF($A1273&gt;=$Q$2,G1273*R$4,"")</f>
        <v/>
      </c>
    </row>
    <row r="1274" spans="1:18">
      <c r="A1274" s="1">
        <v>42018</v>
      </c>
      <c r="B1274">
        <f>IFERROR(VLOOKUP($A1274,'BTC-Web'!$A$2:$H$9999,2,0),"")</f>
        <v>223.89399700000001</v>
      </c>
      <c r="C1274">
        <f>VLOOKUP(A1274,H_SPBTFDUE!$B$2:$C$5828,2,0)</f>
        <v>1.3182244771818032</v>
      </c>
      <c r="D1274" s="2">
        <f>D1273*(1-D$1+IF(AND(WEEKDAY($A1274)&lt;&gt;1,WEEKDAY($A1274)&lt;&gt;7),-VLOOKUP($A1274,ETF_OP_Fee!$G$5:$H$14,2,1),0))^($A1274-$A1273)*(1+2*(C1274/C1273-1))+IFERROR(VLOOKUP(A1274,BITXeom!$C$9:$D$100,2,0),0)-$D$3*IFERROR(VLOOKUP($A1274,Dividends!$C$10:$E$100,2,0),0)</f>
        <v>0.11838387110331784</v>
      </c>
      <c r="F1274" s="60">
        <f>F1273*(1-F$1-2*(C1274/C1273-1))</f>
        <v>354585181.51063019</v>
      </c>
      <c r="G1274" s="2">
        <f>G1273*(1-G$1+IF(AND(WEEKDAY($A1274)&lt;&gt;1,WEEKDAY($A1274)&lt;&gt;7),-VLOOKUP($A1274,ETF_OP_Fee!$I$5:$J$14,2,1),0))^($A1274-$A1273)*(1+1*(B1274/B1273-1))</f>
        <v>0.1552326797978649</v>
      </c>
      <c r="H1274" s="9" t="str">
        <f>IFERROR(VLOOKUP(A1274,'BITO-IV'!$A$1:$J$10000,4,0),"")</f>
        <v/>
      </c>
      <c r="P1274">
        <f>ROW()</f>
        <v>1274</v>
      </c>
      <c r="Q1274" t="str">
        <f>IF($A1274&gt;=$Q$2,B1274*Q$4,"")</f>
        <v/>
      </c>
      <c r="R1274" t="str">
        <f>IF($A1274&gt;=$Q$2,G1274*R$4,"")</f>
        <v/>
      </c>
    </row>
    <row r="1275" spans="1:18">
      <c r="A1275" s="1">
        <v>42019</v>
      </c>
      <c r="B1275">
        <f>IFERROR(VLOOKUP($A1275,'BTC-Web'!$A$2:$H$9999,2,0),"")</f>
        <v>176.89700300000001</v>
      </c>
      <c r="C1275">
        <f>VLOOKUP(A1275,H_SPBTFDUE!$B$2:$C$5828,2,0)</f>
        <v>1.5530101382566883</v>
      </c>
      <c r="D1275" s="2">
        <f>D1274*(1-D$1+IF(AND(WEEKDAY($A1275)&lt;&gt;1,WEEKDAY($A1275)&lt;&gt;7),-VLOOKUP($A1275,ETF_OP_Fee!$G$5:$H$14,2,1),0))^($A1275-$A1274)*(1+2*(C1275/C1274-1))+IFERROR(VLOOKUP(A1275,BITXeom!$C$9:$D$100,2,0),0)-$D$3*IFERROR(VLOOKUP($A1275,Dividends!$C$10:$E$100,2,0),0)</f>
        <v>0.16053462639878341</v>
      </c>
      <c r="F1275" s="60">
        <f>F1274*(1-F$1-2*(C1275/C1274-1))</f>
        <v>228258165.90711495</v>
      </c>
      <c r="G1275" s="2">
        <f>G1274*(1-G$1+IF(AND(WEEKDAY($A1275)&lt;&gt;1,WEEKDAY($A1275)&lt;&gt;7),-VLOOKUP($A1275,ETF_OP_Fee!$I$5:$J$14,2,1),0))^($A1275-$A1274)*(1+1*(B1275/B1274-1))</f>
        <v>0.12264500823787336</v>
      </c>
      <c r="H1275" s="9" t="str">
        <f>IFERROR(VLOOKUP(A1275,'BITO-IV'!$A$1:$J$10000,4,0),"")</f>
        <v/>
      </c>
      <c r="P1275">
        <f>ROW()</f>
        <v>1275</v>
      </c>
      <c r="Q1275" t="str">
        <f>IF($A1275&gt;=$Q$2,B1275*Q$4,"")</f>
        <v/>
      </c>
      <c r="R1275" t="str">
        <f>IF($A1275&gt;=$Q$2,G1275*R$4,"")</f>
        <v/>
      </c>
    </row>
    <row r="1276" spans="1:18">
      <c r="A1276" s="1">
        <v>42020</v>
      </c>
      <c r="B1276">
        <f>IFERROR(VLOOKUP($A1276,'BTC-Web'!$A$2:$H$9999,2,0),"")</f>
        <v>209.070007</v>
      </c>
      <c r="C1276">
        <f>VLOOKUP(A1276,H_SPBTFDUE!$B$2:$C$5828,2,0)</f>
        <v>1.5399108195806783</v>
      </c>
      <c r="D1276" s="2">
        <f>D1275*(1-D$1+IF(AND(WEEKDAY($A1276)&lt;&gt;1,WEEKDAY($A1276)&lt;&gt;7),-VLOOKUP($A1276,ETF_OP_Fee!$G$5:$H$14,2,1),0))^($A1276-$A1275)*(1+2*(C1276/C1275-1))+IFERROR(VLOOKUP(A1276,BITXeom!$C$9:$D$100,2,0),0)-$D$3*IFERROR(VLOOKUP($A1276,Dividends!$C$10:$E$100,2,0),0)</f>
        <v>0.15780744813154848</v>
      </c>
      <c r="F1276" s="60">
        <f>F1275*(1-F$1-2*(C1276/C1275-1))</f>
        <v>232096904.62725613</v>
      </c>
      <c r="G1276" s="2">
        <f>G1275*(1-G$1+IF(AND(WEEKDAY($A1276)&lt;&gt;1,WEEKDAY($A1276)&lt;&gt;7),-VLOOKUP($A1276,ETF_OP_Fee!$I$5:$J$14,2,1),0))^($A1276-$A1275)*(1+1*(B1276/B1275-1))</f>
        <v>0.14494720044574372</v>
      </c>
      <c r="H1276" s="9" t="str">
        <f>IFERROR(VLOOKUP(A1276,'BITO-IV'!$A$1:$J$10000,4,0),"")</f>
        <v/>
      </c>
      <c r="P1276">
        <f>ROW()</f>
        <v>1276</v>
      </c>
      <c r="Q1276" t="str">
        <f>IF($A1276&gt;=$Q$2,B1276*Q$4,"")</f>
        <v/>
      </c>
      <c r="R1276" t="str">
        <f>IF($A1276&gt;=$Q$2,G1276*R$4,"")</f>
        <v/>
      </c>
    </row>
    <row r="1277" spans="1:18">
      <c r="A1277" s="1">
        <v>42024</v>
      </c>
      <c r="B1277">
        <f>IFERROR(VLOOKUP($A1277,'BTC-Web'!$A$2:$H$9999,2,0),"")</f>
        <v>212.90699799999999</v>
      </c>
      <c r="C1277">
        <f>VLOOKUP(A1277,H_SPBTFDUE!$B$2:$C$5828,2,0)</f>
        <v>1.5635551690857186</v>
      </c>
      <c r="D1277" s="2">
        <f>D1276*(1-D$1+IF(AND(WEEKDAY($A1277)&lt;&gt;1,WEEKDAY($A1277)&lt;&gt;7),-VLOOKUP($A1277,ETF_OP_Fee!$G$5:$H$14,2,1),0))^($A1277-$A1276)*(1+2*(C1277/C1276-1))+IFERROR(VLOOKUP(A1277,BITXeom!$C$9:$D$100,2,0),0)-$D$3*IFERROR(VLOOKUP($A1277,Dividends!$C$10:$E$100,2,0),0)</f>
        <v>0.16257509776796369</v>
      </c>
      <c r="F1277" s="60">
        <f>F1276*(1-F$1-2*(C1277/C1276-1))</f>
        <v>224957422.68315676</v>
      </c>
      <c r="G1277" s="2">
        <f>G1276*(1-G$1+IF(AND(WEEKDAY($A1277)&lt;&gt;1,WEEKDAY($A1277)&lt;&gt;7),-VLOOKUP($A1277,ETF_OP_Fee!$I$5:$J$14,2,1),0))^($A1277-$A1276)*(1+1*(B1277/B1276-1))</f>
        <v>0.14759200056116137</v>
      </c>
      <c r="H1277" s="9" t="str">
        <f>IFERROR(VLOOKUP(A1277,'BITO-IV'!$A$1:$J$10000,4,0),"")</f>
        <v/>
      </c>
      <c r="P1277">
        <f>ROW()</f>
        <v>1277</v>
      </c>
      <c r="Q1277" t="str">
        <f>IF($A1277&gt;=$Q$2,B1277*Q$4,"")</f>
        <v/>
      </c>
      <c r="R1277" t="str">
        <f>IF($A1277&gt;=$Q$2,G1277*R$4,"")</f>
        <v/>
      </c>
    </row>
    <row r="1278" spans="1:18">
      <c r="A1278" s="1">
        <v>42025</v>
      </c>
      <c r="B1278">
        <f>IFERROR(VLOOKUP($A1278,'BTC-Web'!$A$2:$H$9999,2,0),"")</f>
        <v>211.378006</v>
      </c>
      <c r="C1278">
        <f>VLOOKUP(A1278,H_SPBTFDUE!$B$2:$C$5828,2,0)</f>
        <v>1.6786776614166721</v>
      </c>
      <c r="D1278" s="2">
        <f>D1277*(1-D$1+IF(AND(WEEKDAY($A1278)&lt;&gt;1,WEEKDAY($A1278)&lt;&gt;7),-VLOOKUP($A1278,ETF_OP_Fee!$G$5:$H$14,2,1),0))^($A1278-$A1277)*(1+2*(C1278/C1277-1))+IFERROR(VLOOKUP(A1278,BITXeom!$C$9:$D$100,2,0),0)-$D$3*IFERROR(VLOOKUP($A1278,Dividends!$C$10:$E$100,2,0),0)</f>
        <v>0.1864929911480038</v>
      </c>
      <c r="F1278" s="60">
        <f>F1277*(1-F$1-2*(C1278/C1277-1))</f>
        <v>191819079.52360058</v>
      </c>
      <c r="G1278" s="2">
        <f>G1277*(1-G$1+IF(AND(WEEKDAY($A1278)&lt;&gt;1,WEEKDAY($A1278)&lt;&gt;7),-VLOOKUP($A1278,ETF_OP_Fee!$I$5:$J$14,2,1),0))^($A1278-$A1277)*(1+1*(B1278/B1277-1))</f>
        <v>0.14652825448774259</v>
      </c>
      <c r="H1278" s="9" t="str">
        <f>IFERROR(VLOOKUP(A1278,'BITO-IV'!$A$1:$J$10000,4,0),"")</f>
        <v/>
      </c>
      <c r="P1278">
        <f>ROW()</f>
        <v>1278</v>
      </c>
      <c r="Q1278" t="str">
        <f>IF($A1278&gt;=$Q$2,B1278*Q$4,"")</f>
        <v/>
      </c>
      <c r="R1278" t="str">
        <f>IF($A1278&gt;=$Q$2,G1278*R$4,"")</f>
        <v/>
      </c>
    </row>
    <row r="1279" spans="1:18">
      <c r="A1279" s="1">
        <v>42026</v>
      </c>
      <c r="B1279">
        <f>IFERROR(VLOOKUP($A1279,'BTC-Web'!$A$2:$H$9999,2,0),"")</f>
        <v>227.32200599999999</v>
      </c>
      <c r="C1279">
        <f>VLOOKUP(A1279,H_SPBTFDUE!$B$2:$C$5828,2,0)</f>
        <v>1.7266499869952869</v>
      </c>
      <c r="D1279" s="2">
        <f>D1278*(1-D$1+IF(AND(WEEKDAY($A1279)&lt;&gt;1,WEEKDAY($A1279)&lt;&gt;7),-VLOOKUP($A1279,ETF_OP_Fee!$G$5:$H$14,2,1),0))^($A1279-$A1278)*(1+2*(C1279/C1278-1))+IFERROR(VLOOKUP(A1279,BITXeom!$C$9:$D$100,2,0),0)-$D$3*IFERROR(VLOOKUP($A1279,Dividends!$C$10:$E$100,2,0),0)</f>
        <v>0.19712821284036272</v>
      </c>
      <c r="F1279" s="60">
        <f>F1278*(1-F$1-2*(C1279/C1278-1))</f>
        <v>180845694.42260775</v>
      </c>
      <c r="G1279" s="2">
        <f>G1278*(1-G$1+IF(AND(WEEKDAY($A1279)&lt;&gt;1,WEEKDAY($A1279)&lt;&gt;7),-VLOOKUP($A1279,ETF_OP_Fee!$I$5:$J$14,2,1),0))^($A1279-$A1278)*(1+1*(B1279/B1278-1))</f>
        <v>0.15757661086432409</v>
      </c>
      <c r="H1279" s="9" t="str">
        <f>IFERROR(VLOOKUP(A1279,'BITO-IV'!$A$1:$J$10000,4,0),"")</f>
        <v/>
      </c>
      <c r="P1279">
        <f>ROW()</f>
        <v>1279</v>
      </c>
      <c r="Q1279" t="str">
        <f>IF($A1279&gt;=$Q$2,B1279*Q$4,"")</f>
        <v/>
      </c>
      <c r="R1279" t="str">
        <f>IF($A1279&gt;=$Q$2,G1279*R$4,"")</f>
        <v/>
      </c>
    </row>
    <row r="1280" spans="1:18">
      <c r="A1280" s="1">
        <v>42027</v>
      </c>
      <c r="B1280">
        <f>IFERROR(VLOOKUP($A1280,'BTC-Web'!$A$2:$H$9999,2,0),"")</f>
        <v>233.516998</v>
      </c>
      <c r="C1280">
        <f>VLOOKUP(A1280,H_SPBTFDUE!$B$2:$C$5828,2,0)</f>
        <v>1.7225621577896535</v>
      </c>
      <c r="D1280" s="2">
        <f>D1279*(1-D$1+IF(AND(WEEKDAY($A1280)&lt;&gt;1,WEEKDAY($A1280)&lt;&gt;7),-VLOOKUP($A1280,ETF_OP_Fee!$G$5:$H$14,2,1),0))^($A1280-$A1279)*(1+2*(C1280/C1279-1))+IFERROR(VLOOKUP(A1280,BITXeom!$C$9:$D$100,2,0),0)-$D$3*IFERROR(VLOOKUP($A1280,Dividends!$C$10:$E$100,2,0),0)</f>
        <v>0.19617116321337941</v>
      </c>
      <c r="F1280" s="60">
        <f>F1279*(1-F$1-2*(C1280/C1279-1))</f>
        <v>181692581.83380789</v>
      </c>
      <c r="G1280" s="2">
        <f>G1279*(1-G$1+IF(AND(WEEKDAY($A1280)&lt;&gt;1,WEEKDAY($A1280)&lt;&gt;7),-VLOOKUP($A1280,ETF_OP_Fee!$I$5:$J$14,2,1),0))^($A1280-$A1279)*(1+1*(B1280/B1279-1))</f>
        <v>0.16186668438371052</v>
      </c>
      <c r="H1280" s="9" t="str">
        <f>IFERROR(VLOOKUP(A1280,'BITO-IV'!$A$1:$J$10000,4,0),"")</f>
        <v/>
      </c>
      <c r="P1280">
        <f>ROW()</f>
        <v>1280</v>
      </c>
      <c r="Q1280" t="str">
        <f>IF($A1280&gt;=$Q$2,B1280*Q$4,"")</f>
        <v/>
      </c>
      <c r="R1280" t="str">
        <f>IF($A1280&gt;=$Q$2,G1280*R$4,"")</f>
        <v/>
      </c>
    </row>
    <row r="1281" spans="1:18">
      <c r="A1281" s="1">
        <v>42030</v>
      </c>
      <c r="B1281">
        <f>IFERROR(VLOOKUP($A1281,'BTC-Web'!$A$2:$H$9999,2,0),"")</f>
        <v>254.07899499999999</v>
      </c>
      <c r="C1281">
        <f>VLOOKUP(A1281,H_SPBTFDUE!$B$2:$C$5828,2,0)</f>
        <v>2.0226395242041448</v>
      </c>
      <c r="D1281" s="2">
        <f>D1280*(1-D$1+IF(AND(WEEKDAY($A1281)&lt;&gt;1,WEEKDAY($A1281)&lt;&gt;7),-VLOOKUP($A1281,ETF_OP_Fee!$G$5:$H$14,2,1),0))^($A1281-$A1280)*(1+2*(C1281/C1280-1))+IFERROR(VLOOKUP(A1281,BITXeom!$C$9:$D$100,2,0),0)-$D$3*IFERROR(VLOOKUP($A1281,Dividends!$C$10:$E$100,2,0),0)</f>
        <v>0.26442314955728347</v>
      </c>
      <c r="F1281" s="60">
        <f>F1280*(1-F$1-2*(C1281/C1280-1))</f>
        <v>118379943.53188775</v>
      </c>
      <c r="G1281" s="2">
        <f>G1280*(1-G$1+IF(AND(WEEKDAY($A1281)&lt;&gt;1,WEEKDAY($A1281)&lt;&gt;7),-VLOOKUP($A1281,ETF_OP_Fee!$I$5:$J$14,2,1),0))^($A1281-$A1280)*(1+1*(B1281/B1280-1))</f>
        <v>0.17610586658608188</v>
      </c>
      <c r="H1281" s="9" t="str">
        <f>IFERROR(VLOOKUP(A1281,'BITO-IV'!$A$1:$J$10000,4,0),"")</f>
        <v/>
      </c>
      <c r="P1281">
        <f>ROW()</f>
        <v>1281</v>
      </c>
      <c r="Q1281" t="str">
        <f>IF($A1281&gt;=$Q$2,B1281*Q$4,"")</f>
        <v/>
      </c>
      <c r="R1281" t="str">
        <f>IF($A1281&gt;=$Q$2,G1281*R$4,"")</f>
        <v/>
      </c>
    </row>
    <row r="1282" spans="1:18">
      <c r="A1282" s="1">
        <v>42031</v>
      </c>
      <c r="B1282">
        <f>IFERROR(VLOOKUP($A1282,'BTC-Web'!$A$2:$H$9999,2,0),"")</f>
        <v>273.16699199999999</v>
      </c>
      <c r="C1282">
        <f>VLOOKUP(A1282,H_SPBTFDUE!$B$2:$C$5828,2,0)</f>
        <v>1.9484715440973026</v>
      </c>
      <c r="D1282" s="2">
        <f>D1281*(1-D$1+IF(AND(WEEKDAY($A1282)&lt;&gt;1,WEEKDAY($A1282)&lt;&gt;7),-VLOOKUP($A1282,ETF_OP_Fee!$G$5:$H$14,2,1),0))^($A1282-$A1281)*(1+2*(C1282/C1281-1))+IFERROR(VLOOKUP(A1282,BITXeom!$C$9:$D$100,2,0),0)-$D$3*IFERROR(VLOOKUP($A1282,Dividends!$C$10:$E$100,2,0),0)</f>
        <v>0.24500139595308135</v>
      </c>
      <c r="F1282" s="60">
        <f>F1281*(1-F$1-2*(C1282/C1281-1))</f>
        <v>127055507.50971174</v>
      </c>
      <c r="G1282" s="2">
        <f>G1281*(1-G$1+IF(AND(WEEKDAY($A1282)&lt;&gt;1,WEEKDAY($A1282)&lt;&gt;7),-VLOOKUP($A1282,ETF_OP_Fee!$I$5:$J$14,2,1),0))^($A1282-$A1281)*(1+1*(B1282/B1281-1))</f>
        <v>0.18933110848787849</v>
      </c>
      <c r="H1282" s="9" t="str">
        <f>IFERROR(VLOOKUP(A1282,'BITO-IV'!$A$1:$J$10000,4,0),"")</f>
        <v/>
      </c>
      <c r="P1282">
        <f>ROW()</f>
        <v>1282</v>
      </c>
      <c r="Q1282" t="str">
        <f>IF($A1282&gt;=$Q$2,B1282*Q$4,"")</f>
        <v/>
      </c>
      <c r="R1282" t="str">
        <f>IF($A1282&gt;=$Q$2,G1282*R$4,"")</f>
        <v/>
      </c>
    </row>
    <row r="1283" spans="1:18">
      <c r="A1283" s="1">
        <v>42032</v>
      </c>
      <c r="B1283">
        <f>IFERROR(VLOOKUP($A1283,'BTC-Web'!$A$2:$H$9999,2,0),"")</f>
        <v>263.35101300000002</v>
      </c>
      <c r="C1283">
        <f>VLOOKUP(A1283,H_SPBTFDUE!$B$2:$C$5828,2,0)</f>
        <v>1.7296534286176544</v>
      </c>
      <c r="D1283" s="2">
        <f>D1282*(1-D$1+IF(AND(WEEKDAY($A1283)&lt;&gt;1,WEEKDAY($A1283)&lt;&gt;7),-VLOOKUP($A1283,ETF_OP_Fee!$G$5:$H$14,2,1),0))^($A1283-$A1282)*(1+2*(C1283/C1282-1))+IFERROR(VLOOKUP(A1283,BITXeom!$C$9:$D$100,2,0),0)-$D$3*IFERROR(VLOOKUP($A1283,Dividends!$C$10:$E$100,2,0),0)</f>
        <v>0.18994998426244628</v>
      </c>
      <c r="F1283" s="60">
        <f>F1282*(1-F$1-2*(C1283/C1282-1))</f>
        <v>155586181.56666625</v>
      </c>
      <c r="G1283" s="2">
        <f>G1282*(1-G$1+IF(AND(WEEKDAY($A1283)&lt;&gt;1,WEEKDAY($A1283)&lt;&gt;7),-VLOOKUP($A1283,ETF_OP_Fee!$I$5:$J$14,2,1),0))^($A1283-$A1282)*(1+1*(B1283/B1282-1))</f>
        <v>0.18252293627274704</v>
      </c>
      <c r="H1283" s="9" t="str">
        <f>IFERROR(VLOOKUP(A1283,'BITO-IV'!$A$1:$J$10000,4,0),"")</f>
        <v/>
      </c>
      <c r="P1283">
        <f>ROW()</f>
        <v>1283</v>
      </c>
      <c r="Q1283" t="str">
        <f>IF($A1283&gt;=$Q$2,B1283*Q$4,"")</f>
        <v/>
      </c>
      <c r="R1283" t="str">
        <f>IF($A1283&gt;=$Q$2,G1283*R$4,"")</f>
        <v/>
      </c>
    </row>
    <row r="1284" spans="1:18">
      <c r="A1284" s="1">
        <v>42033</v>
      </c>
      <c r="B1284">
        <f>IFERROR(VLOOKUP($A1284,'BTC-Web'!$A$2:$H$9999,2,0),"")</f>
        <v>233.348007</v>
      </c>
      <c r="C1284">
        <f>VLOOKUP(A1284,H_SPBTFDUE!$B$2:$C$5828,2,0)</f>
        <v>1.726491393571187</v>
      </c>
      <c r="D1284" s="2">
        <f>D1283*(1-D$1+IF(AND(WEEKDAY($A1284)&lt;&gt;1,WEEKDAY($A1284)&lt;&gt;7),-VLOOKUP($A1284,ETF_OP_Fee!$G$5:$H$14,2,1),0))^($A1284-$A1283)*(1+2*(C1284/C1283-1))+IFERROR(VLOOKUP(A1284,BITXeom!$C$9:$D$100,2,0),0)-$D$3*IFERROR(VLOOKUP($A1284,Dividends!$C$10:$E$100,2,0),0)</f>
        <v>0.18923266255618701</v>
      </c>
      <c r="F1284" s="60">
        <f>F1283*(1-F$1-2*(C1284/C1283-1))</f>
        <v>156146946.76213527</v>
      </c>
      <c r="G1284" s="2">
        <f>G1283*(1-G$1+IF(AND(WEEKDAY($A1284)&lt;&gt;1,WEEKDAY($A1284)&lt;&gt;7),-VLOOKUP($A1284,ETF_OP_Fee!$I$5:$J$14,2,1),0))^($A1284-$A1283)*(1+1*(B1284/B1283-1))</f>
        <v>0.16172428722990395</v>
      </c>
      <c r="H1284" s="9" t="str">
        <f>IFERROR(VLOOKUP(A1284,'BITO-IV'!$A$1:$J$10000,4,0),"")</f>
        <v/>
      </c>
      <c r="P1284">
        <f>ROW()</f>
        <v>1284</v>
      </c>
      <c r="Q1284" t="str">
        <f>IF($A1284&gt;=$Q$2,B1284*Q$4,"")</f>
        <v/>
      </c>
      <c r="R1284" t="str">
        <f>IF($A1284&gt;=$Q$2,G1284*R$4,"")</f>
        <v/>
      </c>
    </row>
    <row r="1285" spans="1:18">
      <c r="A1285" s="1">
        <v>42034</v>
      </c>
      <c r="B1285">
        <f>IFERROR(VLOOKUP($A1285,'BTC-Web'!$A$2:$H$9999,2,0),"")</f>
        <v>232.77200300000001</v>
      </c>
      <c r="C1285">
        <f>VLOOKUP(A1285,H_SPBTFDUE!$B$2:$C$5828,2,0)</f>
        <v>1.6738966877644901</v>
      </c>
      <c r="D1285" s="2">
        <f>D1284*(1-D$1+IF(AND(WEEKDAY($A1285)&lt;&gt;1,WEEKDAY($A1285)&lt;&gt;7),-VLOOKUP($A1285,ETF_OP_Fee!$G$5:$H$14,2,1),0))^($A1285-$A1284)*(1+2*(C1285/C1284-1))+IFERROR(VLOOKUP(A1285,BITXeom!$C$9:$D$100,2,0),0)-$D$3*IFERROR(VLOOKUP($A1285,Dividends!$C$10:$E$100,2,0),0)</f>
        <v>0.17768192039038566</v>
      </c>
      <c r="F1285" s="60">
        <f>F1284*(1-F$1-2*(C1285/C1284-1))</f>
        <v>165652335.69930845</v>
      </c>
      <c r="G1285" s="2">
        <f>G1284*(1-G$1+IF(AND(WEEKDAY($A1285)&lt;&gt;1,WEEKDAY($A1285)&lt;&gt;7),-VLOOKUP($A1285,ETF_OP_Fee!$I$5:$J$14,2,1),0))^($A1285-$A1284)*(1+1*(B1285/B1284-1))</f>
        <v>0.16132088273563974</v>
      </c>
      <c r="H1285" s="9" t="str">
        <f>IFERROR(VLOOKUP(A1285,'BITO-IV'!$A$1:$J$10000,4,0),"")</f>
        <v/>
      </c>
      <c r="P1285">
        <f>ROW()</f>
        <v>1285</v>
      </c>
      <c r="Q1285" t="str">
        <f>IF($A1285&gt;=$Q$2,B1285*Q$4,"")</f>
        <v/>
      </c>
      <c r="R1285" t="str">
        <f>IF($A1285&gt;=$Q$2,G1285*R$4,"")</f>
        <v/>
      </c>
    </row>
    <row r="1286" spans="1:18">
      <c r="A1286" s="1">
        <v>42037</v>
      </c>
      <c r="B1286">
        <f>IFERROR(VLOOKUP($A1286,'BTC-Web'!$A$2:$H$9999,2,0),"")</f>
        <v>226.49099699999999</v>
      </c>
      <c r="C1286">
        <f>VLOOKUP(A1286,H_SPBTFDUE!$B$2:$C$5828,2,0)</f>
        <v>1.7609769233680213</v>
      </c>
      <c r="D1286" s="2">
        <f>D1285*(1-D$1+IF(AND(WEEKDAY($A1286)&lt;&gt;1,WEEKDAY($A1286)&lt;&gt;7),-VLOOKUP($A1286,ETF_OP_Fee!$G$5:$H$14,2,1),0))^($A1286-$A1285)*(1+2*(C1286/C1285-1))+IFERROR(VLOOKUP(A1286,BITXeom!$C$9:$D$100,2,0),0)-$D$3*IFERROR(VLOOKUP($A1286,Dividends!$C$10:$E$100,2,0),0)</f>
        <v>0.19609788946165269</v>
      </c>
      <c r="F1286" s="60">
        <f>F1285*(1-F$1-2*(C1286/C1285-1))</f>
        <v>148408426.28648895</v>
      </c>
      <c r="G1286" s="2">
        <f>G1285*(1-G$1+IF(AND(WEEKDAY($A1286)&lt;&gt;1,WEEKDAY($A1286)&lt;&gt;7),-VLOOKUP($A1286,ETF_OP_Fee!$I$5:$J$14,2,1),0))^($A1286-$A1285)*(1+1*(B1286/B1285-1))</f>
        <v>0.15695562277787359</v>
      </c>
      <c r="H1286" s="9" t="str">
        <f>IFERROR(VLOOKUP(A1286,'BITO-IV'!$A$1:$J$10000,4,0),"")</f>
        <v/>
      </c>
      <c r="P1286">
        <f>ROW()</f>
        <v>1286</v>
      </c>
      <c r="Q1286" t="str">
        <f>IF($A1286&gt;=$Q$2,B1286*Q$4,"")</f>
        <v/>
      </c>
      <c r="R1286" t="str">
        <f>IF($A1286&gt;=$Q$2,G1286*R$4,"")</f>
        <v/>
      </c>
    </row>
    <row r="1287" spans="1:18">
      <c r="A1287" s="1">
        <v>42038</v>
      </c>
      <c r="B1287">
        <f>IFERROR(VLOOKUP($A1287,'BTC-Web'!$A$2:$H$9999,2,0),"")</f>
        <v>237.45399499999999</v>
      </c>
      <c r="C1287">
        <f>VLOOKUP(A1287,H_SPBTFDUE!$B$2:$C$5828,2,0)</f>
        <v>1.6797607813236517</v>
      </c>
      <c r="D1287" s="2">
        <f>D1286*(1-D$1+IF(AND(WEEKDAY($A1287)&lt;&gt;1,WEEKDAY($A1287)&lt;&gt;7),-VLOOKUP($A1287,ETF_OP_Fee!$G$5:$H$14,2,1),0))^($A1287-$A1286)*(1+2*(C1287/C1286-1))+IFERROR(VLOOKUP(A1287,BITXeom!$C$9:$D$100,2,0),0)-$D$3*IFERROR(VLOOKUP($A1287,Dividends!$C$10:$E$100,2,0),0)</f>
        <v>0.17798838673069217</v>
      </c>
      <c r="F1287" s="60">
        <f>F1286*(1-F$1-2*(C1287/C1286-1))</f>
        <v>162089874.99912584</v>
      </c>
      <c r="G1287" s="2">
        <f>G1286*(1-G$1+IF(AND(WEEKDAY($A1287)&lt;&gt;1,WEEKDAY($A1287)&lt;&gt;7),-VLOOKUP($A1287,ETF_OP_Fee!$I$5:$J$14,2,1),0))^($A1287-$A1286)*(1+1*(B1287/B1286-1))</f>
        <v>0.16454856981356744</v>
      </c>
      <c r="H1287" s="9" t="str">
        <f>IFERROR(VLOOKUP(A1287,'BITO-IV'!$A$1:$J$10000,4,0),"")</f>
        <v/>
      </c>
      <c r="P1287">
        <f>ROW()</f>
        <v>1287</v>
      </c>
      <c r="Q1287" t="str">
        <f>IF($A1287&gt;=$Q$2,B1287*Q$4,"")</f>
        <v/>
      </c>
      <c r="R1287" t="str">
        <f>IF($A1287&gt;=$Q$2,G1287*R$4,"")</f>
        <v/>
      </c>
    </row>
    <row r="1288" spans="1:18">
      <c r="A1288" s="1">
        <v>42039</v>
      </c>
      <c r="B1288">
        <f>IFERROR(VLOOKUP($A1288,'BTC-Web'!$A$2:$H$9999,2,0),"")</f>
        <v>227.51100199999999</v>
      </c>
      <c r="C1288">
        <f>VLOOKUP(A1288,H_SPBTFDUE!$B$2:$C$5828,2,0)</f>
        <v>1.6765093319023476</v>
      </c>
      <c r="D1288" s="2">
        <f>D1287*(1-D$1+IF(AND(WEEKDAY($A1288)&lt;&gt;1,WEEKDAY($A1288)&lt;&gt;7),-VLOOKUP($A1288,ETF_OP_Fee!$G$5:$H$14,2,1),0))^($A1288-$A1287)*(1+2*(C1288/C1287-1))+IFERROR(VLOOKUP(A1288,BITXeom!$C$9:$D$100,2,0),0)-$D$3*IFERROR(VLOOKUP($A1288,Dividends!$C$10:$E$100,2,0),0)</f>
        <v>0.17727796288155453</v>
      </c>
      <c r="F1288" s="60">
        <f>F1287*(1-F$1-2*(C1288/C1287-1))</f>
        <v>162708939.92663392</v>
      </c>
      <c r="G1288" s="2">
        <f>G1287*(1-G$1+IF(AND(WEEKDAY($A1288)&lt;&gt;1,WEEKDAY($A1288)&lt;&gt;7),-VLOOKUP($A1288,ETF_OP_Fee!$I$5:$J$14,2,1),0))^($A1288-$A1287)*(1+1*(B1288/B1287-1))</f>
        <v>0.1576542673810615</v>
      </c>
      <c r="H1288" s="9" t="str">
        <f>IFERROR(VLOOKUP(A1288,'BITO-IV'!$A$1:$J$10000,4,0),"")</f>
        <v/>
      </c>
      <c r="P1288">
        <f>ROW()</f>
        <v>1288</v>
      </c>
      <c r="Q1288" t="str">
        <f>IF($A1288&gt;=$Q$2,B1288*Q$4,"")</f>
        <v/>
      </c>
      <c r="R1288" t="str">
        <f>IF($A1288&gt;=$Q$2,G1288*R$4,"")</f>
        <v/>
      </c>
    </row>
    <row r="1289" spans="1:18">
      <c r="A1289" s="1">
        <v>42040</v>
      </c>
      <c r="B1289">
        <f>IFERROR(VLOOKUP($A1289,'BTC-Web'!$A$2:$H$9999,2,0),"")</f>
        <v>227.66499300000001</v>
      </c>
      <c r="C1289">
        <f>VLOOKUP(A1289,H_SPBTFDUE!$B$2:$C$5828,2,0)</f>
        <v>1.6043293671568168</v>
      </c>
      <c r="D1289" s="2">
        <f>D1288*(1-D$1+IF(AND(WEEKDAY($A1289)&lt;&gt;1,WEEKDAY($A1289)&lt;&gt;7),-VLOOKUP($A1289,ETF_OP_Fee!$G$5:$H$14,2,1),0))^($A1289-$A1288)*(1+2*(C1289/C1288-1))+IFERROR(VLOOKUP(A1289,BITXeom!$C$9:$D$100,2,0),0)-$D$3*IFERROR(VLOOKUP($A1289,Dividends!$C$10:$E$100,2,0),0)</f>
        <v>0.16199348069935662</v>
      </c>
      <c r="F1289" s="60">
        <f>F1288*(1-F$1-2*(C1289/C1288-1))</f>
        <v>176710920.69867054</v>
      </c>
      <c r="G1289" s="2">
        <f>G1288*(1-G$1+IF(AND(WEEKDAY($A1289)&lt;&gt;1,WEEKDAY($A1289)&lt;&gt;7),-VLOOKUP($A1289,ETF_OP_Fee!$I$5:$J$14,2,1),0))^($A1289-$A1288)*(1+1*(B1289/B1288-1))</f>
        <v>0.15775686968790001</v>
      </c>
      <c r="H1289" s="9" t="str">
        <f>IFERROR(VLOOKUP(A1289,'BITO-IV'!$A$1:$J$10000,4,0),"")</f>
        <v/>
      </c>
      <c r="P1289">
        <f>ROW()</f>
        <v>1289</v>
      </c>
      <c r="Q1289" t="str">
        <f>IF($A1289&gt;=$Q$2,B1289*Q$4,"")</f>
        <v/>
      </c>
      <c r="R1289" t="str">
        <f>IF($A1289&gt;=$Q$2,G1289*R$4,"")</f>
        <v/>
      </c>
    </row>
    <row r="1290" spans="1:18">
      <c r="A1290" s="1">
        <v>42041</v>
      </c>
      <c r="B1290">
        <f>IFERROR(VLOOKUP($A1290,'BTC-Web'!$A$2:$H$9999,2,0),"")</f>
        <v>216.92300399999999</v>
      </c>
      <c r="C1290">
        <f>VLOOKUP(A1290,H_SPBTFDUE!$B$2:$C$5828,2,0)</f>
        <v>1.6422462339502562</v>
      </c>
      <c r="D1290" s="2">
        <f>D1289*(1-D$1+IF(AND(WEEKDAY($A1290)&lt;&gt;1,WEEKDAY($A1290)&lt;&gt;7),-VLOOKUP($A1290,ETF_OP_Fee!$G$5:$H$14,2,1),0))^($A1290-$A1289)*(1+2*(C1290/C1289-1))+IFERROR(VLOOKUP(A1290,BITXeom!$C$9:$D$100,2,0),0)-$D$3*IFERROR(VLOOKUP($A1290,Dividends!$C$10:$E$100,2,0),0)</f>
        <v>0.16963016710270762</v>
      </c>
      <c r="F1290" s="60">
        <f>F1289*(1-F$1-2*(C1290/C1289-1))</f>
        <v>168348917.96893668</v>
      </c>
      <c r="G1290" s="2">
        <f>G1289*(1-G$1+IF(AND(WEEKDAY($A1290)&lt;&gt;1,WEEKDAY($A1290)&lt;&gt;7),-VLOOKUP($A1290,ETF_OP_Fee!$I$5:$J$14,2,1),0))^($A1290-$A1289)*(1+1*(B1290/B1289-1))</f>
        <v>0.1503094654008825</v>
      </c>
      <c r="H1290" s="9" t="str">
        <f>IFERROR(VLOOKUP(A1290,'BITO-IV'!$A$1:$J$10000,4,0),"")</f>
        <v/>
      </c>
      <c r="P1290">
        <f>ROW()</f>
        <v>1290</v>
      </c>
      <c r="Q1290" t="str">
        <f>IF($A1290&gt;=$Q$2,B1290*Q$4,"")</f>
        <v/>
      </c>
      <c r="R1290" t="str">
        <f>IF($A1290&gt;=$Q$2,G1290*R$4,"")</f>
        <v/>
      </c>
    </row>
    <row r="1291" spans="1:18">
      <c r="A1291" s="1">
        <v>42044</v>
      </c>
      <c r="B1291">
        <f>IFERROR(VLOOKUP($A1291,'BTC-Web'!$A$2:$H$9999,2,0),"")</f>
        <v>223.38900799999999</v>
      </c>
      <c r="C1291">
        <f>VLOOKUP(A1291,H_SPBTFDUE!$B$2:$C$5828,2,0)</f>
        <v>1.6261362904823595</v>
      </c>
      <c r="D1291" s="2">
        <f>D1290*(1-D$1+IF(AND(WEEKDAY($A1291)&lt;&gt;1,WEEKDAY($A1291)&lt;&gt;7),-VLOOKUP($A1291,ETF_OP_Fee!$G$5:$H$14,2,1),0))^($A1291-$A1290)*(1+2*(C1291/C1290-1))+IFERROR(VLOOKUP(A1291,BITXeom!$C$9:$D$100,2,0),0)-$D$3*IFERROR(VLOOKUP($A1291,Dividends!$C$10:$E$100,2,0),0)</f>
        <v>0.16624198999245413</v>
      </c>
      <c r="F1291" s="60">
        <f>F1290*(1-F$1-2*(C1291/C1290-1))</f>
        <v>171643059.48209369</v>
      </c>
      <c r="G1291" s="2">
        <f>G1290*(1-G$1+IF(AND(WEEKDAY($A1291)&lt;&gt;1,WEEKDAY($A1291)&lt;&gt;7),-VLOOKUP($A1291,ETF_OP_Fee!$I$5:$J$14,2,1),0))^($A1291-$A1290)*(1+1*(B1291/B1290-1))</f>
        <v>0.15477777835740159</v>
      </c>
      <c r="H1291" s="9" t="str">
        <f>IFERROR(VLOOKUP(A1291,'BITO-IV'!$A$1:$J$10000,4,0),"")</f>
        <v/>
      </c>
      <c r="P1291">
        <f>ROW()</f>
        <v>1291</v>
      </c>
      <c r="Q1291" t="str">
        <f>IF($A1291&gt;=$Q$2,B1291*Q$4,"")</f>
        <v/>
      </c>
      <c r="R1291" t="str">
        <f>IF($A1291&gt;=$Q$2,G1291*R$4,"")</f>
        <v/>
      </c>
    </row>
    <row r="1292" spans="1:18">
      <c r="A1292" s="1">
        <v>42045</v>
      </c>
      <c r="B1292">
        <f>IFERROR(VLOOKUP($A1292,'BTC-Web'!$A$2:$H$9999,2,0),"")</f>
        <v>220.28199799999999</v>
      </c>
      <c r="C1292">
        <f>VLOOKUP(A1292,H_SPBTFDUE!$B$2:$C$5828,2,0)</f>
        <v>1.6239560101288966</v>
      </c>
      <c r="D1292" s="2">
        <f>D1291*(1-D$1+IF(AND(WEEKDAY($A1292)&lt;&gt;1,WEEKDAY($A1292)&lt;&gt;7),-VLOOKUP($A1292,ETF_OP_Fee!$G$5:$H$14,2,1),0))^($A1292-$A1291)*(1+2*(C1292/C1291-1))+IFERROR(VLOOKUP(A1292,BITXeom!$C$9:$D$100,2,0),0)-$D$3*IFERROR(VLOOKUP($A1292,Dividends!$C$10:$E$100,2,0),0)</f>
        <v>0.16577621791001668</v>
      </c>
      <c r="F1292" s="60">
        <f>F1291*(1-F$1-2*(C1292/C1291-1))</f>
        <v>172094393.5496617</v>
      </c>
      <c r="G1292" s="2">
        <f>G1291*(1-G$1+IF(AND(WEEKDAY($A1292)&lt;&gt;1,WEEKDAY($A1292)&lt;&gt;7),-VLOOKUP($A1292,ETF_OP_Fee!$I$5:$J$14,2,1),0))^($A1292-$A1291)*(1+1*(B1292/B1291-1))</f>
        <v>0.15262107643520126</v>
      </c>
      <c r="H1292" s="9" t="str">
        <f>IFERROR(VLOOKUP(A1292,'BITO-IV'!$A$1:$J$10000,4,0),"")</f>
        <v/>
      </c>
      <c r="P1292">
        <f>ROW()</f>
        <v>1292</v>
      </c>
      <c r="Q1292" t="str">
        <f>IF($A1292&gt;=$Q$2,B1292*Q$4,"")</f>
        <v/>
      </c>
      <c r="R1292" t="str">
        <f>IF($A1292&gt;=$Q$2,G1292*R$4,"")</f>
        <v/>
      </c>
    </row>
    <row r="1293" spans="1:18">
      <c r="A1293" s="1">
        <v>42046</v>
      </c>
      <c r="B1293">
        <f>IFERROR(VLOOKUP($A1293,'BTC-Web'!$A$2:$H$9999,2,0),"")</f>
        <v>219.73199500000001</v>
      </c>
      <c r="C1293">
        <f>VLOOKUP(A1293,H_SPBTFDUE!$B$2:$C$5828,2,0)</f>
        <v>1.6189468769297253</v>
      </c>
      <c r="D1293" s="2">
        <f>D1292*(1-D$1+IF(AND(WEEKDAY($A1293)&lt;&gt;1,WEEKDAY($A1293)&lt;&gt;7),-VLOOKUP($A1293,ETF_OP_Fee!$G$5:$H$14,2,1),0))^($A1293-$A1292)*(1+2*(C1293/C1292-1))+IFERROR(VLOOKUP(A1293,BITXeom!$C$9:$D$100,2,0),0)-$D$3*IFERROR(VLOOKUP($A1293,Dividends!$C$10:$E$100,2,0),0)</f>
        <v>0.16473367537407912</v>
      </c>
      <c r="F1293" s="60">
        <f>F1292*(1-F$1-2*(C1293/C1292-1))</f>
        <v>173147094.19072899</v>
      </c>
      <c r="G1293" s="2">
        <f>G1292*(1-G$1+IF(AND(WEEKDAY($A1293)&lt;&gt;1,WEEKDAY($A1293)&lt;&gt;7),-VLOOKUP($A1293,ETF_OP_Fee!$I$5:$J$14,2,1),0))^($A1293-$A1292)*(1+1*(B1293/B1292-1))</f>
        <v>0.15223604770596522</v>
      </c>
      <c r="H1293" s="9" t="str">
        <f>IFERROR(VLOOKUP(A1293,'BITO-IV'!$A$1:$J$10000,4,0),"")</f>
        <v/>
      </c>
      <c r="P1293">
        <f>ROW()</f>
        <v>1293</v>
      </c>
      <c r="Q1293" t="str">
        <f>IF($A1293&gt;=$Q$2,B1293*Q$4,"")</f>
        <v/>
      </c>
      <c r="R1293" t="str">
        <f>IF($A1293&gt;=$Q$2,G1293*R$4,"")</f>
        <v/>
      </c>
    </row>
    <row r="1294" spans="1:18">
      <c r="A1294" s="1">
        <v>42047</v>
      </c>
      <c r="B1294">
        <f>IFERROR(VLOOKUP($A1294,'BTC-Web'!$A$2:$H$9999,2,0),"")</f>
        <v>219.20799299999999</v>
      </c>
      <c r="C1294">
        <f>VLOOKUP(A1294,H_SPBTFDUE!$B$2:$C$5828,2,0)</f>
        <v>1.6378185728744197</v>
      </c>
      <c r="D1294" s="2">
        <f>D1293*(1-D$1+IF(AND(WEEKDAY($A1294)&lt;&gt;1,WEEKDAY($A1294)&lt;&gt;7),-VLOOKUP($A1294,ETF_OP_Fee!$G$5:$H$14,2,1),0))^($A1294-$A1293)*(1+2*(C1294/C1293-1))+IFERROR(VLOOKUP(A1294,BITXeom!$C$9:$D$100,2,0),0)-$D$3*IFERROR(VLOOKUP($A1294,Dividends!$C$10:$E$100,2,0),0)</f>
        <v>0.16855388015826994</v>
      </c>
      <c r="F1294" s="60">
        <f>F1293*(1-F$1-2*(C1294/C1293-1))</f>
        <v>169101408.37303671</v>
      </c>
      <c r="G1294" s="2">
        <f>G1293*(1-G$1+IF(AND(WEEKDAY($A1294)&lt;&gt;1,WEEKDAY($A1294)&lt;&gt;7),-VLOOKUP($A1294,ETF_OP_Fee!$I$5:$J$14,2,1),0))^($A1294-$A1293)*(1+1*(B1294/B1293-1))</f>
        <v>0.15186905261690548</v>
      </c>
      <c r="H1294" s="9" t="str">
        <f>IFERROR(VLOOKUP(A1294,'BITO-IV'!$A$1:$J$10000,4,0),"")</f>
        <v/>
      </c>
      <c r="P1294">
        <f>ROW()</f>
        <v>1294</v>
      </c>
      <c r="Q1294" t="str">
        <f>IF($A1294&gt;=$Q$2,B1294*Q$4,"")</f>
        <v/>
      </c>
      <c r="R1294" t="str">
        <f>IF($A1294&gt;=$Q$2,G1294*R$4,"")</f>
        <v/>
      </c>
    </row>
    <row r="1295" spans="1:18">
      <c r="A1295" s="1">
        <v>42048</v>
      </c>
      <c r="B1295">
        <f>IFERROR(VLOOKUP($A1295,'BTC-Web'!$A$2:$H$9999,2,0),"")</f>
        <v>221.96899400000001</v>
      </c>
      <c r="C1295">
        <f>VLOOKUP(A1295,H_SPBTFDUE!$B$2:$C$5828,2,0)</f>
        <v>1.7385459261837557</v>
      </c>
      <c r="D1295" s="2">
        <f>D1294*(1-D$1+IF(AND(WEEKDAY($A1295)&lt;&gt;1,WEEKDAY($A1295)&lt;&gt;7),-VLOOKUP($A1295,ETF_OP_Fee!$G$5:$H$14,2,1),0))^($A1295-$A1294)*(1+2*(C1295/C1294-1))+IFERROR(VLOOKUP(A1295,BITXeom!$C$9:$D$100,2,0),0)-$D$3*IFERROR(VLOOKUP($A1295,Dividends!$C$10:$E$100,2,0),0)</f>
        <v>0.18926350036199463</v>
      </c>
      <c r="F1295" s="60">
        <f>F1294*(1-F$1-2*(C1295/C1294-1))</f>
        <v>148292820.57276988</v>
      </c>
      <c r="G1295" s="2">
        <f>G1294*(1-G$1+IF(AND(WEEKDAY($A1295)&lt;&gt;1,WEEKDAY($A1295)&lt;&gt;7),-VLOOKUP($A1295,ETF_OP_Fee!$I$5:$J$14,2,1),0))^($A1295-$A1294)*(1+1*(B1295/B1294-1))</f>
        <v>0.15377789367287498</v>
      </c>
      <c r="H1295" s="9" t="str">
        <f>IFERROR(VLOOKUP(A1295,'BITO-IV'!$A$1:$J$10000,4,0),"")</f>
        <v/>
      </c>
      <c r="P1295">
        <f>ROW()</f>
        <v>1295</v>
      </c>
      <c r="Q1295" t="str">
        <f>IF($A1295&gt;=$Q$2,B1295*Q$4,"")</f>
        <v/>
      </c>
      <c r="R1295" t="str">
        <f>IF($A1295&gt;=$Q$2,G1295*R$4,"")</f>
        <v/>
      </c>
    </row>
    <row r="1296" spans="1:18">
      <c r="A1296" s="1">
        <v>42052</v>
      </c>
      <c r="B1296">
        <f>IFERROR(VLOOKUP($A1296,'BTC-Web'!$A$2:$H$9999,2,0),"")</f>
        <v>233.421997</v>
      </c>
      <c r="C1296">
        <f>VLOOKUP(A1296,H_SPBTFDUE!$B$2:$C$5828,2,0)</f>
        <v>1.7987839812437614</v>
      </c>
      <c r="D1296" s="2">
        <f>D1295*(1-D$1+IF(AND(WEEKDAY($A1296)&lt;&gt;1,WEEKDAY($A1296)&lt;&gt;7),-VLOOKUP($A1296,ETF_OP_Fee!$G$5:$H$14,2,1),0))^($A1296-$A1295)*(1+2*(C1296/C1295-1))+IFERROR(VLOOKUP(A1296,BITXeom!$C$9:$D$100,2,0),0)-$D$3*IFERROR(VLOOKUP($A1296,Dividends!$C$10:$E$100,2,0),0)</f>
        <v>0.20228133547921925</v>
      </c>
      <c r="F1296" s="60">
        <f>F1295*(1-F$1-2*(C1296/C1295-1))</f>
        <v>138008845.69436169</v>
      </c>
      <c r="G1296" s="2">
        <f>G1295*(1-G$1+IF(AND(WEEKDAY($A1296)&lt;&gt;1,WEEKDAY($A1296)&lt;&gt;7),-VLOOKUP($A1296,ETF_OP_Fee!$I$5:$J$14,2,1),0))^($A1296-$A1295)*(1+1*(B1296/B1295-1))</f>
        <v>0.16169558417191046</v>
      </c>
      <c r="H1296" s="9" t="str">
        <f>IFERROR(VLOOKUP(A1296,'BITO-IV'!$A$1:$J$10000,4,0),"")</f>
        <v/>
      </c>
      <c r="P1296">
        <f>ROW()</f>
        <v>1296</v>
      </c>
      <c r="Q1296" t="str">
        <f>IF($A1296&gt;=$Q$2,B1296*Q$4,"")</f>
        <v/>
      </c>
      <c r="R1296" t="str">
        <f>IF($A1296&gt;=$Q$2,G1296*R$4,"")</f>
        <v/>
      </c>
    </row>
    <row r="1297" spans="1:18">
      <c r="A1297" s="1">
        <v>42053</v>
      </c>
      <c r="B1297">
        <f>IFERROR(VLOOKUP($A1297,'BTC-Web'!$A$2:$H$9999,2,0),"")</f>
        <v>243.779999</v>
      </c>
      <c r="C1297">
        <f>VLOOKUP(A1297,H_SPBTFDUE!$B$2:$C$5828,2,0)</f>
        <v>1.7448027851493895</v>
      </c>
      <c r="D1297" s="2">
        <f>D1296*(1-D$1+IF(AND(WEEKDAY($A1297)&lt;&gt;1,WEEKDAY($A1297)&lt;&gt;7),-VLOOKUP($A1297,ETF_OP_Fee!$G$5:$H$14,2,1),0))^($A1297-$A1296)*(1+2*(C1297/C1296-1))+IFERROR(VLOOKUP(A1297,BITXeom!$C$9:$D$100,2,0),0)-$D$3*IFERROR(VLOOKUP($A1297,Dividends!$C$10:$E$100,2,0),0)</f>
        <v>0.19011755866742264</v>
      </c>
      <c r="F1297" s="60">
        <f>F1296*(1-F$1-2*(C1297/C1296-1))</f>
        <v>146284904.84082702</v>
      </c>
      <c r="G1297" s="2">
        <f>G1296*(1-G$1+IF(AND(WEEKDAY($A1297)&lt;&gt;1,WEEKDAY($A1297)&lt;&gt;7),-VLOOKUP($A1297,ETF_OP_Fee!$I$5:$J$14,2,1),0))^($A1297-$A1296)*(1+1*(B1297/B1296-1))</f>
        <v>0.16886636179323072</v>
      </c>
      <c r="H1297" s="9" t="str">
        <f>IFERROR(VLOOKUP(A1297,'BITO-IV'!$A$1:$J$10000,4,0),"")</f>
        <v/>
      </c>
      <c r="P1297">
        <f>ROW()</f>
        <v>1297</v>
      </c>
      <c r="Q1297" t="str">
        <f>IF($A1297&gt;=$Q$2,B1297*Q$4,"")</f>
        <v/>
      </c>
      <c r="R1297" t="str">
        <f>IF($A1297&gt;=$Q$2,G1297*R$4,"")</f>
        <v/>
      </c>
    </row>
    <row r="1298" spans="1:18">
      <c r="A1298" s="1">
        <v>42054</v>
      </c>
      <c r="B1298">
        <f>IFERROR(VLOOKUP($A1298,'BTC-Web'!$A$2:$H$9999,2,0),"")</f>
        <v>236.41000399999999</v>
      </c>
      <c r="C1298">
        <f>VLOOKUP(A1298,H_SPBTFDUE!$B$2:$C$5828,2,0)</f>
        <v>1.7738262445045785</v>
      </c>
      <c r="D1298" s="2">
        <f>D1297*(1-D$1+IF(AND(WEEKDAY($A1298)&lt;&gt;1,WEEKDAY($A1298)&lt;&gt;7),-VLOOKUP($A1298,ETF_OP_Fee!$G$5:$H$14,2,1),0))^($A1298-$A1297)*(1+2*(C1298/C1297-1))+IFERROR(VLOOKUP(A1298,BITXeom!$C$9:$D$100,2,0),0)-$D$3*IFERROR(VLOOKUP($A1298,Dividends!$C$10:$E$100,2,0),0)</f>
        <v>0.19641879818329575</v>
      </c>
      <c r="F1298" s="60">
        <f>F1297*(1-F$1-2*(C1298/C1297-1))</f>
        <v>141410615.07582536</v>
      </c>
      <c r="G1298" s="2">
        <f>G1297*(1-G$1+IF(AND(WEEKDAY($A1298)&lt;&gt;1,WEEKDAY($A1298)&lt;&gt;7),-VLOOKUP($A1298,ETF_OP_Fee!$I$5:$J$14,2,1),0))^($A1298-$A1297)*(1+1*(B1298/B1297-1))</f>
        <v>0.16375690529529063</v>
      </c>
      <c r="H1298" s="9" t="str">
        <f>IFERROR(VLOOKUP(A1298,'BITO-IV'!$A$1:$J$10000,4,0),"")</f>
        <v/>
      </c>
      <c r="P1298">
        <f>ROW()</f>
        <v>1298</v>
      </c>
      <c r="Q1298" t="str">
        <f>IF($A1298&gt;=$Q$2,B1298*Q$4,"")</f>
        <v/>
      </c>
      <c r="R1298" t="str">
        <f>IF($A1298&gt;=$Q$2,G1298*R$4,"")</f>
        <v/>
      </c>
    </row>
    <row r="1299" spans="1:18">
      <c r="A1299" s="1">
        <v>42055</v>
      </c>
      <c r="B1299">
        <f>IFERROR(VLOOKUP($A1299,'BTC-Web'!$A$2:$H$9999,2,0),"")</f>
        <v>240.25100699999999</v>
      </c>
      <c r="C1299">
        <f>VLOOKUP(A1299,H_SPBTFDUE!$B$2:$C$5828,2,0)</f>
        <v>1.799440170152073</v>
      </c>
      <c r="D1299" s="2">
        <f>D1298*(1-D$1+IF(AND(WEEKDAY($A1299)&lt;&gt;1,WEEKDAY($A1299)&lt;&gt;7),-VLOOKUP($A1299,ETF_OP_Fee!$G$5:$H$14,2,1),0))^($A1299-$A1298)*(1+2*(C1299/C1298-1))+IFERROR(VLOOKUP(A1299,BITXeom!$C$9:$D$100,2,0),0)-$D$3*IFERROR(VLOOKUP($A1299,Dividends!$C$10:$E$100,2,0),0)</f>
        <v>0.20206698362391551</v>
      </c>
      <c r="F1299" s="60">
        <f>F1298*(1-F$1-2*(C1299/C1298-1))</f>
        <v>137319335.39361575</v>
      </c>
      <c r="G1299" s="2">
        <f>G1298*(1-G$1+IF(AND(WEEKDAY($A1299)&lt;&gt;1,WEEKDAY($A1299)&lt;&gt;7),-VLOOKUP($A1299,ETF_OP_Fee!$I$5:$J$14,2,1),0))^($A1299-$A1298)*(1+1*(B1299/B1298-1))</f>
        <v>0.16641316672333764</v>
      </c>
      <c r="H1299" s="9" t="str">
        <f>IFERROR(VLOOKUP(A1299,'BITO-IV'!$A$1:$J$10000,4,0),"")</f>
        <v/>
      </c>
      <c r="P1299">
        <f>ROW()</f>
        <v>1299</v>
      </c>
      <c r="Q1299" t="str">
        <f>IF($A1299&gt;=$Q$2,B1299*Q$4,"")</f>
        <v/>
      </c>
      <c r="R1299" t="str">
        <f>IF($A1299&gt;=$Q$2,G1299*R$4,"")</f>
        <v/>
      </c>
    </row>
    <row r="1300" spans="1:18">
      <c r="A1300" s="1">
        <v>42058</v>
      </c>
      <c r="B1300">
        <f>IFERROR(VLOOKUP($A1300,'BTC-Web'!$A$2:$H$9999,2,0),"")</f>
        <v>235.99499499999999</v>
      </c>
      <c r="C1300">
        <f>VLOOKUP(A1300,H_SPBTFDUE!$B$2:$C$5828,2,0)</f>
        <v>1.7631698063792576</v>
      </c>
      <c r="D1300" s="2">
        <f>D1299*(1-D$1+IF(AND(WEEKDAY($A1300)&lt;&gt;1,WEEKDAY($A1300)&lt;&gt;7),-VLOOKUP($A1300,ETF_OP_Fee!$G$5:$H$14,2,1),0))^($A1300-$A1299)*(1+2*(C1300/C1299-1))+IFERROR(VLOOKUP(A1300,BITXeom!$C$9:$D$100,2,0),0)-$D$3*IFERROR(VLOOKUP($A1300,Dividends!$C$10:$E$100,2,0),0)</f>
        <v>0.19385094709001618</v>
      </c>
      <c r="F1300" s="60">
        <f>F1299*(1-F$1-2*(C1300/C1299-1))</f>
        <v>142847933.69250408</v>
      </c>
      <c r="G1300" s="2">
        <f>G1299*(1-G$1+IF(AND(WEEKDAY($A1300)&lt;&gt;1,WEEKDAY($A1300)&lt;&gt;7),-VLOOKUP($A1300,ETF_OP_Fee!$I$5:$J$14,2,1),0))^($A1300-$A1299)*(1+1*(B1300/B1299-1))</f>
        <v>0.16345241804594143</v>
      </c>
      <c r="H1300" s="9" t="str">
        <f>IFERROR(VLOOKUP(A1300,'BITO-IV'!$A$1:$J$10000,4,0),"")</f>
        <v/>
      </c>
      <c r="P1300">
        <f>ROW()</f>
        <v>1300</v>
      </c>
      <c r="Q1300" t="str">
        <f>IF($A1300&gt;=$Q$2,B1300*Q$4,"")</f>
        <v/>
      </c>
      <c r="R1300" t="str">
        <f>IF($A1300&gt;=$Q$2,G1300*R$4,"")</f>
        <v/>
      </c>
    </row>
    <row r="1301" spans="1:18">
      <c r="A1301" s="1">
        <v>42059</v>
      </c>
      <c r="B1301">
        <f>IFERROR(VLOOKUP($A1301,'BTC-Web'!$A$2:$H$9999,2,0),"")</f>
        <v>238.99800099999999</v>
      </c>
      <c r="C1301">
        <f>VLOOKUP(A1301,H_SPBTFDUE!$B$2:$C$5828,2,0)</f>
        <v>1.7618178479154807</v>
      </c>
      <c r="D1301" s="2">
        <f>D1300*(1-D$1+IF(AND(WEEKDAY($A1301)&lt;&gt;1,WEEKDAY($A1301)&lt;&gt;7),-VLOOKUP($A1301,ETF_OP_Fee!$G$5:$H$14,2,1),0))^($A1301-$A1300)*(1+2*(C1301/C1300-1))+IFERROR(VLOOKUP(A1301,BITXeom!$C$9:$D$100,2,0),0)-$D$3*IFERROR(VLOOKUP($A1301,Dividends!$C$10:$E$100,2,0),0)</f>
        <v>0.19353033360799879</v>
      </c>
      <c r="F1301" s="60">
        <f>F1300*(1-F$1-2*(C1301/C1300-1))</f>
        <v>143059562.85907078</v>
      </c>
      <c r="G1301" s="2">
        <f>G1300*(1-G$1+IF(AND(WEEKDAY($A1301)&lt;&gt;1,WEEKDAY($A1301)&lt;&gt;7),-VLOOKUP($A1301,ETF_OP_Fee!$I$5:$J$14,2,1),0))^($A1301-$A1300)*(1+1*(B1301/B1300-1))</f>
        <v>0.16552802069593614</v>
      </c>
      <c r="H1301" s="9" t="str">
        <f>IFERROR(VLOOKUP(A1301,'BITO-IV'!$A$1:$J$10000,4,0),"")</f>
        <v/>
      </c>
      <c r="P1301">
        <f>ROW()</f>
        <v>1301</v>
      </c>
      <c r="Q1301" t="str">
        <f>IF($A1301&gt;=$Q$2,B1301*Q$4,"")</f>
        <v/>
      </c>
      <c r="R1301" t="str">
        <f>IF($A1301&gt;=$Q$2,G1301*R$4,"")</f>
        <v/>
      </c>
    </row>
    <row r="1302" spans="1:18">
      <c r="A1302" s="1">
        <v>42060</v>
      </c>
      <c r="B1302">
        <f>IFERROR(VLOOKUP($A1302,'BTC-Web'!$A$2:$H$9999,2,0),"")</f>
        <v>238.88999899999999</v>
      </c>
      <c r="C1302">
        <f>VLOOKUP(A1302,H_SPBTFDUE!$B$2:$C$5828,2,0)</f>
        <v>1.7522893181645964</v>
      </c>
      <c r="D1302" s="2">
        <f>D1301*(1-D$1+IF(AND(WEEKDAY($A1302)&lt;&gt;1,WEEKDAY($A1302)&lt;&gt;7),-VLOOKUP($A1302,ETF_OP_Fee!$G$5:$H$14,2,1),0))^($A1302-$A1301)*(1+2*(C1302/C1301-1))+IFERROR(VLOOKUP(A1302,BITXeom!$C$9:$D$100,2,0),0)-$D$3*IFERROR(VLOOKUP($A1302,Dividends!$C$10:$E$100,2,0),0)</f>
        <v>0.19141389623284827</v>
      </c>
      <c r="F1302" s="60">
        <f>F1301*(1-F$1-2*(C1302/C1301-1))</f>
        <v>144599548.65266073</v>
      </c>
      <c r="G1302" s="2">
        <f>G1301*(1-G$1+IF(AND(WEEKDAY($A1302)&lt;&gt;1,WEEKDAY($A1302)&lt;&gt;7),-VLOOKUP($A1302,ETF_OP_Fee!$I$5:$J$14,2,1),0))^($A1302-$A1301)*(1+1*(B1302/B1301-1))</f>
        <v>0.16544891309550513</v>
      </c>
      <c r="H1302" s="9" t="str">
        <f>IFERROR(VLOOKUP(A1302,'BITO-IV'!$A$1:$J$10000,4,0),"")</f>
        <v/>
      </c>
      <c r="P1302">
        <f>ROW()</f>
        <v>1302</v>
      </c>
      <c r="Q1302" t="str">
        <f>IF($A1302&gt;=$Q$2,B1302*Q$4,"")</f>
        <v/>
      </c>
      <c r="R1302" t="str">
        <f>IF($A1302&gt;=$Q$2,G1302*R$4,"")</f>
        <v/>
      </c>
    </row>
    <row r="1303" spans="1:18">
      <c r="A1303" s="1">
        <v>42061</v>
      </c>
      <c r="B1303">
        <f>IFERROR(VLOOKUP($A1303,'BTC-Web'!$A$2:$H$9999,2,0),"")</f>
        <v>237.337006</v>
      </c>
      <c r="C1303">
        <f>VLOOKUP(A1303,H_SPBTFDUE!$B$2:$C$5828,2,0)</f>
        <v>1.7443935741824359</v>
      </c>
      <c r="D1303" s="2">
        <f>D1302*(1-D$1+IF(AND(WEEKDAY($A1303)&lt;&gt;1,WEEKDAY($A1303)&lt;&gt;7),-VLOOKUP($A1303,ETF_OP_Fee!$G$5:$H$14,2,1),0))^($A1303-$A1302)*(1+2*(C1303/C1302-1))+IFERROR(VLOOKUP(A1303,BITXeom!$C$9:$D$100,2,0),0)-$D$3*IFERROR(VLOOKUP($A1303,Dividends!$C$10:$E$100,2,0),0)</f>
        <v>0.18966602325543605</v>
      </c>
      <c r="F1303" s="60">
        <f>F1302*(1-F$1-2*(C1303/C1302-1))</f>
        <v>145895140.85430062</v>
      </c>
      <c r="G1303" s="2">
        <f>G1302*(1-G$1+IF(AND(WEEKDAY($A1303)&lt;&gt;1,WEEKDAY($A1303)&lt;&gt;7),-VLOOKUP($A1303,ETF_OP_Fee!$I$5:$J$14,2,1),0))^($A1303-$A1302)*(1+1*(B1303/B1302-1))</f>
        <v>0.16436907289006009</v>
      </c>
      <c r="H1303" s="9" t="str">
        <f>IFERROR(VLOOKUP(A1303,'BITO-IV'!$A$1:$J$10000,4,0),"")</f>
        <v/>
      </c>
      <c r="P1303">
        <f>ROW()</f>
        <v>1303</v>
      </c>
      <c r="Q1303" t="str">
        <f>IF($A1303&gt;=$Q$2,B1303*Q$4,"")</f>
        <v/>
      </c>
      <c r="R1303" t="str">
        <f>IF($A1303&gt;=$Q$2,G1303*R$4,"")</f>
        <v/>
      </c>
    </row>
    <row r="1304" spans="1:18">
      <c r="A1304" s="1">
        <v>42062</v>
      </c>
      <c r="B1304">
        <f>IFERROR(VLOOKUP($A1304,'BTC-Web'!$A$2:$H$9999,2,0),"")</f>
        <v>236.43600499999999</v>
      </c>
      <c r="C1304">
        <f>VLOOKUP(A1304,H_SPBTFDUE!$B$2:$C$5828,2,0)</f>
        <v>1.8725975570914548</v>
      </c>
      <c r="D1304" s="2">
        <f>D1303*(1-D$1+IF(AND(WEEKDAY($A1304)&lt;&gt;1,WEEKDAY($A1304)&lt;&gt;7),-VLOOKUP($A1304,ETF_OP_Fee!$G$5:$H$14,2,1),0))^($A1304-$A1303)*(1+2*(C1304/C1303-1))+IFERROR(VLOOKUP(A1304,BITXeom!$C$9:$D$100,2,0),0)-$D$3*IFERROR(VLOOKUP($A1304,Dividends!$C$10:$E$100,2,0),0)</f>
        <v>0.21751875895784031</v>
      </c>
      <c r="F1304" s="60">
        <f>F1303*(1-F$1-2*(C1304/C1303-1))</f>
        <v>124442456.83128418</v>
      </c>
      <c r="G1304" s="2">
        <f>G1303*(1-G$1+IF(AND(WEEKDAY($A1304)&lt;&gt;1,WEEKDAY($A1304)&lt;&gt;7),-VLOOKUP($A1304,ETF_OP_Fee!$I$5:$J$14,2,1),0))^($A1304-$A1303)*(1+1*(B1304/B1303-1))</f>
        <v>0.16374081774253879</v>
      </c>
      <c r="H1304" s="9" t="str">
        <f>IFERROR(VLOOKUP(A1304,'BITO-IV'!$A$1:$J$10000,4,0),"")</f>
        <v/>
      </c>
      <c r="P1304">
        <f>ROW()</f>
        <v>1304</v>
      </c>
      <c r="Q1304" t="str">
        <f>IF($A1304&gt;=$Q$2,B1304*Q$4,"")</f>
        <v/>
      </c>
      <c r="R1304" t="str">
        <f>IF($A1304&gt;=$Q$2,G1304*R$4,"")</f>
        <v/>
      </c>
    </row>
    <row r="1305" spans="1:18">
      <c r="A1305" s="1">
        <v>42065</v>
      </c>
      <c r="B1305">
        <f>IFERROR(VLOOKUP($A1305,'BTC-Web'!$A$2:$H$9999,2,0),"")</f>
        <v>260.35699499999998</v>
      </c>
      <c r="C1305">
        <f>VLOOKUP(A1305,H_SPBTFDUE!$B$2:$C$5828,2,0)</f>
        <v>2.0335301747474754</v>
      </c>
      <c r="D1305" s="2">
        <f>D1304*(1-D$1+IF(AND(WEEKDAY($A1305)&lt;&gt;1,WEEKDAY($A1305)&lt;&gt;7),-VLOOKUP($A1305,ETF_OP_Fee!$G$5:$H$14,2,1),0))^($A1305-$A1304)*(1+2*(C1305/C1304-1))+IFERROR(VLOOKUP(A1305,BITXeom!$C$9:$D$100,2,0),0)-$D$3*IFERROR(VLOOKUP($A1305,Dividends!$C$10:$E$100,2,0),0)</f>
        <v>0.25481407698360475</v>
      </c>
      <c r="F1305" s="60">
        <f>F1304*(1-F$1-2*(C1305/C1304-1))</f>
        <v>103046599.0500975</v>
      </c>
      <c r="G1305" s="2">
        <f>G1304*(1-G$1+IF(AND(WEEKDAY($A1305)&lt;&gt;1,WEEKDAY($A1305)&lt;&gt;7),-VLOOKUP($A1305,ETF_OP_Fee!$I$5:$J$14,2,1),0))^($A1305-$A1304)*(1+1*(B1305/B1304-1))</f>
        <v>0.18029292376919209</v>
      </c>
      <c r="H1305" s="9" t="str">
        <f>IFERROR(VLOOKUP(A1305,'BITO-IV'!$A$1:$J$10000,4,0),"")</f>
        <v/>
      </c>
      <c r="P1305">
        <f>ROW()</f>
        <v>1305</v>
      </c>
      <c r="Q1305" t="str">
        <f>IF($A1305&gt;=$Q$2,B1305*Q$4,"")</f>
        <v/>
      </c>
      <c r="R1305" t="str">
        <f>IF($A1305&gt;=$Q$2,G1305*R$4,"")</f>
        <v/>
      </c>
    </row>
    <row r="1306" spans="1:18">
      <c r="A1306" s="1">
        <v>42066</v>
      </c>
      <c r="B1306">
        <f>IFERROR(VLOOKUP($A1306,'BTC-Web'!$A$2:$H$9999,2,0),"")</f>
        <v>275.04599000000002</v>
      </c>
      <c r="C1306">
        <f>VLOOKUP(A1306,H_SPBTFDUE!$B$2:$C$5828,2,0)</f>
        <v>2.0778033458699738</v>
      </c>
      <c r="D1306" s="2">
        <f>D1305*(1-D$1+IF(AND(WEEKDAY($A1306)&lt;&gt;1,WEEKDAY($A1306)&lt;&gt;7),-VLOOKUP($A1306,ETF_OP_Fee!$G$5:$H$14,2,1),0))^($A1306-$A1305)*(1+2*(C1306/C1305-1))+IFERROR(VLOOKUP(A1306,BITXeom!$C$9:$D$100,2,0),0)-$D$3*IFERROR(VLOOKUP($A1306,Dividends!$C$10:$E$100,2,0),0)</f>
        <v>0.26587743382944923</v>
      </c>
      <c r="F1306" s="60">
        <f>F1305*(1-F$1-2*(C1306/C1305-1))</f>
        <v>98554259.798197508</v>
      </c>
      <c r="G1306" s="2">
        <f>G1305*(1-G$1+IF(AND(WEEKDAY($A1306)&lt;&gt;1,WEEKDAY($A1306)&lt;&gt;7),-VLOOKUP($A1306,ETF_OP_Fee!$I$5:$J$14,2,1),0))^($A1306-$A1305)*(1+1*(B1306/B1305-1))</f>
        <v>0.19045985317008693</v>
      </c>
      <c r="H1306" s="9" t="str">
        <f>IFERROR(VLOOKUP(A1306,'BITO-IV'!$A$1:$J$10000,4,0),"")</f>
        <v/>
      </c>
      <c r="P1306">
        <f>ROW()</f>
        <v>1306</v>
      </c>
      <c r="Q1306" t="str">
        <f>IF($A1306&gt;=$Q$2,B1306*Q$4,"")</f>
        <v/>
      </c>
      <c r="R1306" t="str">
        <f>IF($A1306&gt;=$Q$2,G1306*R$4,"")</f>
        <v/>
      </c>
    </row>
    <row r="1307" spans="1:18">
      <c r="A1307" s="1">
        <v>42067</v>
      </c>
      <c r="B1307">
        <f>IFERROR(VLOOKUP($A1307,'BTC-Web'!$A$2:$H$9999,2,0),"")</f>
        <v>281.98998999999998</v>
      </c>
      <c r="C1307">
        <f>VLOOKUP(A1307,H_SPBTFDUE!$B$2:$C$5828,2,0)</f>
        <v>2.014069319206726</v>
      </c>
      <c r="D1307" s="2">
        <f>D1306*(1-D$1+IF(AND(WEEKDAY($A1307)&lt;&gt;1,WEEKDAY($A1307)&lt;&gt;7),-VLOOKUP($A1307,ETF_OP_Fee!$G$5:$H$14,2,1),0))^($A1307-$A1306)*(1+2*(C1307/C1306-1))+IFERROR(VLOOKUP(A1307,BITXeom!$C$9:$D$100,2,0),0)-$D$3*IFERROR(VLOOKUP($A1307,Dividends!$C$10:$E$100,2,0),0)</f>
        <v>0.24953643161893688</v>
      </c>
      <c r="F1307" s="60">
        <f>F1306*(1-F$1-2*(C1307/C1306-1))</f>
        <v>104595187.62544192</v>
      </c>
      <c r="G1307" s="2">
        <f>G1306*(1-G$1+IF(AND(WEEKDAY($A1307)&lt;&gt;1,WEEKDAY($A1307)&lt;&gt;7),-VLOOKUP($A1307,ETF_OP_Fee!$I$5:$J$14,2,1),0))^($A1307-$A1306)*(1+1*(B1307/B1306-1))</f>
        <v>0.19526325112870799</v>
      </c>
      <c r="H1307" s="9" t="str">
        <f>IFERROR(VLOOKUP(A1307,'BITO-IV'!$A$1:$J$10000,4,0),"")</f>
        <v/>
      </c>
      <c r="P1307">
        <f>ROW()</f>
        <v>1307</v>
      </c>
      <c r="Q1307" t="str">
        <f>IF($A1307&gt;=$Q$2,B1307*Q$4,"")</f>
        <v/>
      </c>
      <c r="R1307" t="str">
        <f>IF($A1307&gt;=$Q$2,G1307*R$4,"")</f>
        <v/>
      </c>
    </row>
    <row r="1308" spans="1:18">
      <c r="A1308" s="1">
        <v>42068</v>
      </c>
      <c r="B1308">
        <f>IFERROR(VLOOKUP($A1308,'BTC-Web'!$A$2:$H$9999,2,0),"")</f>
        <v>272.739014</v>
      </c>
      <c r="C1308">
        <f>VLOOKUP(A1308,H_SPBTFDUE!$B$2:$C$5828,2,0)</f>
        <v>2.0366080198334129</v>
      </c>
      <c r="D1308" s="2">
        <f>D1307*(1-D$1+IF(AND(WEEKDAY($A1308)&lt;&gt;1,WEEKDAY($A1308)&lt;&gt;7),-VLOOKUP($A1308,ETF_OP_Fee!$G$5:$H$14,2,1),0))^($A1308-$A1307)*(1+2*(C1308/C1307-1))+IFERROR(VLOOKUP(A1308,BITXeom!$C$9:$D$100,2,0),0)-$D$3*IFERROR(VLOOKUP($A1308,Dividends!$C$10:$E$100,2,0),0)</f>
        <v>0.25509061604641337</v>
      </c>
      <c r="F1308" s="60">
        <f>F1307*(1-F$1-2*(C1308/C1307-1))</f>
        <v>102248771.26248397</v>
      </c>
      <c r="G1308" s="2">
        <f>G1307*(1-G$1+IF(AND(WEEKDAY($A1308)&lt;&gt;1,WEEKDAY($A1308)&lt;&gt;7),-VLOOKUP($A1308,ETF_OP_Fee!$I$5:$J$14,2,1),0))^($A1308-$A1307)*(1+1*(B1308/B1307-1))</f>
        <v>0.18885252086657794</v>
      </c>
      <c r="H1308" s="9" t="str">
        <f>IFERROR(VLOOKUP(A1308,'BITO-IV'!$A$1:$J$10000,4,0),"")</f>
        <v/>
      </c>
      <c r="P1308">
        <f>ROW()</f>
        <v>1308</v>
      </c>
      <c r="Q1308" t="str">
        <f>IF($A1308&gt;=$Q$2,B1308*Q$4,"")</f>
        <v/>
      </c>
      <c r="R1308" t="str">
        <f>IF($A1308&gt;=$Q$2,G1308*R$4,"")</f>
        <v/>
      </c>
    </row>
    <row r="1309" spans="1:18">
      <c r="A1309" s="1">
        <v>42069</v>
      </c>
      <c r="B1309">
        <f>IFERROR(VLOOKUP($A1309,'BTC-Web'!$A$2:$H$9999,2,0),"")</f>
        <v>275.60000600000001</v>
      </c>
      <c r="C1309">
        <f>VLOOKUP(A1309,H_SPBTFDUE!$B$2:$C$5828,2,0)</f>
        <v>2.0109066415654921</v>
      </c>
      <c r="D1309" s="2">
        <f>D1308*(1-D$1+IF(AND(WEEKDAY($A1309)&lt;&gt;1,WEEKDAY($A1309)&lt;&gt;7),-VLOOKUP($A1309,ETF_OP_Fee!$G$5:$H$14,2,1),0))^($A1309-$A1308)*(1+2*(C1309/C1308-1))+IFERROR(VLOOKUP(A1309,BITXeom!$C$9:$D$100,2,0),0)-$D$3*IFERROR(VLOOKUP($A1309,Dividends!$C$10:$E$100,2,0),0)</f>
        <v>0.24862230842198602</v>
      </c>
      <c r="F1309" s="60">
        <f>F1308*(1-F$1-2*(C1309/C1308-1))</f>
        <v>104824145.96348421</v>
      </c>
      <c r="G1309" s="2">
        <f>G1308*(1-G$1+IF(AND(WEEKDAY($A1309)&lt;&gt;1,WEEKDAY($A1309)&lt;&gt;7),-VLOOKUP($A1309,ETF_OP_Fee!$I$5:$J$14,2,1),0))^($A1309-$A1308)*(1+1*(B1309/B1308-1))</f>
        <v>0.19082858903466265</v>
      </c>
      <c r="H1309" s="9" t="str">
        <f>IFERROR(VLOOKUP(A1309,'BITO-IV'!$A$1:$J$10000,4,0),"")</f>
        <v/>
      </c>
      <c r="P1309">
        <f>ROW()</f>
        <v>1309</v>
      </c>
      <c r="Q1309" t="str">
        <f>IF($A1309&gt;=$Q$2,B1309*Q$4,"")</f>
        <v/>
      </c>
      <c r="R1309" t="str">
        <f>IF($A1309&gt;=$Q$2,G1309*R$4,"")</f>
        <v/>
      </c>
    </row>
    <row r="1310" spans="1:18">
      <c r="A1310" s="1">
        <v>42072</v>
      </c>
      <c r="B1310">
        <f>IFERROR(VLOOKUP($A1310,'BTC-Web'!$A$2:$H$9999,2,0),"")</f>
        <v>274.81201199999998</v>
      </c>
      <c r="C1310">
        <f>VLOOKUP(A1310,H_SPBTFDUE!$B$2:$C$5828,2,0)</f>
        <v>2.1351794527659438</v>
      </c>
      <c r="D1310" s="2">
        <f>D1309*(1-D$1+IF(AND(WEEKDAY($A1310)&lt;&gt;1,WEEKDAY($A1310)&lt;&gt;7),-VLOOKUP($A1310,ETF_OP_Fee!$G$5:$H$14,2,1),0))^($A1310-$A1309)*(1+2*(C1310/C1309-1))+IFERROR(VLOOKUP(A1310,BITXeom!$C$9:$D$100,2,0),0)-$D$3*IFERROR(VLOOKUP($A1310,Dividends!$C$10:$E$100,2,0),0)</f>
        <v>0.27925071060365086</v>
      </c>
      <c r="F1310" s="60">
        <f>F1309*(1-F$1-2*(C1310/C1309-1))</f>
        <v>91862552.036489412</v>
      </c>
      <c r="G1310" s="2">
        <f>G1309*(1-G$1+IF(AND(WEEKDAY($A1310)&lt;&gt;1,WEEKDAY($A1310)&lt;&gt;7),-VLOOKUP($A1310,ETF_OP_Fee!$I$5:$J$14,2,1),0))^($A1310-$A1309)*(1+1*(B1310/B1309-1))</f>
        <v>0.19026811567235252</v>
      </c>
      <c r="H1310" s="9" t="str">
        <f>IFERROR(VLOOKUP(A1310,'BITO-IV'!$A$1:$J$10000,4,0),"")</f>
        <v/>
      </c>
      <c r="P1310">
        <f>ROW()</f>
        <v>1310</v>
      </c>
      <c r="Q1310" t="str">
        <f>IF($A1310&gt;=$Q$2,B1310*Q$4,"")</f>
        <v/>
      </c>
      <c r="R1310" t="str">
        <f>IF($A1310&gt;=$Q$2,G1310*R$4,"")</f>
        <v/>
      </c>
    </row>
    <row r="1311" spans="1:18">
      <c r="A1311" s="1">
        <v>42073</v>
      </c>
      <c r="B1311">
        <f>IFERROR(VLOOKUP($A1311,'BTC-Web'!$A$2:$H$9999,2,0),"")</f>
        <v>289.86200000000002</v>
      </c>
      <c r="C1311">
        <f>VLOOKUP(A1311,H_SPBTFDUE!$B$2:$C$5828,2,0)</f>
        <v>2.1508189492901133</v>
      </c>
      <c r="D1311" s="2">
        <f>D1310*(1-D$1+IF(AND(WEEKDAY($A1311)&lt;&gt;1,WEEKDAY($A1311)&lt;&gt;7),-VLOOKUP($A1311,ETF_OP_Fee!$G$5:$H$14,2,1),0))^($A1311-$A1310)*(1+2*(C1311/C1310-1))+IFERROR(VLOOKUP(A1311,BITXeom!$C$9:$D$100,2,0),0)-$D$3*IFERROR(VLOOKUP($A1311,Dividends!$C$10:$E$100,2,0),0)</f>
        <v>0.28330739601178978</v>
      </c>
      <c r="F1311" s="60">
        <f>F1310*(1-F$1-2*(C1311/C1310-1))</f>
        <v>90512043.390423819</v>
      </c>
      <c r="G1311" s="2">
        <f>G1310*(1-G$1+IF(AND(WEEKDAY($A1311)&lt;&gt;1,WEEKDAY($A1311)&lt;&gt;7),-VLOOKUP($A1311,ETF_OP_Fee!$I$5:$J$14,2,1),0))^($A1311-$A1310)*(1+1*(B1311/B1310-1))</f>
        <v>0.20068286205447733</v>
      </c>
      <c r="H1311" s="9" t="str">
        <f>IFERROR(VLOOKUP(A1311,'BITO-IV'!$A$1:$J$10000,4,0),"")</f>
        <v/>
      </c>
      <c r="P1311">
        <f>ROW()</f>
        <v>1311</v>
      </c>
      <c r="Q1311" t="str">
        <f>IF($A1311&gt;=$Q$2,B1311*Q$4,"")</f>
        <v/>
      </c>
      <c r="R1311" t="str">
        <f>IF($A1311&gt;=$Q$2,G1311*R$4,"")</f>
        <v/>
      </c>
    </row>
    <row r="1312" spans="1:18">
      <c r="A1312" s="1">
        <v>42074</v>
      </c>
      <c r="B1312">
        <f>IFERROR(VLOOKUP($A1312,'BTC-Web'!$A$2:$H$9999,2,0),"")</f>
        <v>291.52499399999999</v>
      </c>
      <c r="C1312">
        <f>VLOOKUP(A1312,H_SPBTFDUE!$B$2:$C$5828,2,0)</f>
        <v>2.1846338551701003</v>
      </c>
      <c r="D1312" s="2">
        <f>D1311*(1-D$1+IF(AND(WEEKDAY($A1312)&lt;&gt;1,WEEKDAY($A1312)&lt;&gt;7),-VLOOKUP($A1312,ETF_OP_Fee!$G$5:$H$14,2,1),0))^($A1312-$A1311)*(1+2*(C1312/C1311-1))+IFERROR(VLOOKUP(A1312,BITXeom!$C$9:$D$100,2,0),0)-$D$3*IFERROR(VLOOKUP($A1312,Dividends!$C$10:$E$100,2,0),0)</f>
        <v>0.29218041674215367</v>
      </c>
      <c r="F1312" s="60">
        <f>F1311*(1-F$1-2*(C1312/C1311-1))</f>
        <v>87661293.806600317</v>
      </c>
      <c r="G1312" s="2">
        <f>G1311*(1-G$1+IF(AND(WEEKDAY($A1312)&lt;&gt;1,WEEKDAY($A1312)&lt;&gt;7),-VLOOKUP($A1312,ETF_OP_Fee!$I$5:$J$14,2,1),0))^($A1312-$A1311)*(1+1*(B1312/B1311-1))</f>
        <v>0.20182896498216052</v>
      </c>
      <c r="H1312" s="9" t="str">
        <f>IFERROR(VLOOKUP(A1312,'BITO-IV'!$A$1:$J$10000,4,0),"")</f>
        <v/>
      </c>
      <c r="P1312">
        <f>ROW()</f>
        <v>1312</v>
      </c>
      <c r="Q1312" t="str">
        <f>IF($A1312&gt;=$Q$2,B1312*Q$4,"")</f>
        <v/>
      </c>
      <c r="R1312" t="str">
        <f>IF($A1312&gt;=$Q$2,G1312*R$4,"")</f>
        <v/>
      </c>
    </row>
    <row r="1313" spans="1:18">
      <c r="A1313" s="1">
        <v>42075</v>
      </c>
      <c r="B1313">
        <f>IFERROR(VLOOKUP($A1313,'BTC-Web'!$A$2:$H$9999,2,0),"")</f>
        <v>296.12701399999997</v>
      </c>
      <c r="C1313">
        <f>VLOOKUP(A1313,H_SPBTFDUE!$B$2:$C$5828,2,0)</f>
        <v>2.1694680467053535</v>
      </c>
      <c r="D1313" s="2">
        <f>D1312*(1-D$1+IF(AND(WEEKDAY($A1313)&lt;&gt;1,WEEKDAY($A1313)&lt;&gt;7),-VLOOKUP($A1313,ETF_OP_Fee!$G$5:$H$14,2,1),0))^($A1313-$A1312)*(1+2*(C1313/C1312-1))+IFERROR(VLOOKUP(A1313,BITXeom!$C$9:$D$100,2,0),0)-$D$3*IFERROR(VLOOKUP($A1313,Dividends!$C$10:$E$100,2,0),0)</f>
        <v>0.28808902964486499</v>
      </c>
      <c r="F1313" s="60">
        <f>F1312*(1-F$1-2*(C1313/C1312-1))</f>
        <v>88873826.45881781</v>
      </c>
      <c r="G1313" s="2">
        <f>G1312*(1-G$1+IF(AND(WEEKDAY($A1313)&lt;&gt;1,WEEKDAY($A1313)&lt;&gt;7),-VLOOKUP($A1313,ETF_OP_Fee!$I$5:$J$14,2,1),0))^($A1313-$A1312)*(1+1*(B1313/B1312-1))</f>
        <v>0.20500970547725403</v>
      </c>
      <c r="H1313" s="9" t="str">
        <f>IFERROR(VLOOKUP(A1313,'BITO-IV'!$A$1:$J$10000,4,0),"")</f>
        <v/>
      </c>
      <c r="P1313">
        <f>ROW()</f>
        <v>1313</v>
      </c>
      <c r="Q1313" t="str">
        <f>IF($A1313&gt;=$Q$2,B1313*Q$4,"")</f>
        <v/>
      </c>
      <c r="R1313" t="str">
        <f>IF($A1313&gt;=$Q$2,G1313*R$4,"")</f>
        <v/>
      </c>
    </row>
    <row r="1314" spans="1:18">
      <c r="A1314" s="1">
        <v>42076</v>
      </c>
      <c r="B1314">
        <f>IFERROR(VLOOKUP($A1314,'BTC-Web'!$A$2:$H$9999,2,0),"")</f>
        <v>294.11801100000002</v>
      </c>
      <c r="C1314">
        <f>VLOOKUP(A1314,H_SPBTFDUE!$B$2:$C$5828,2,0)</f>
        <v>2.1027726003611948</v>
      </c>
      <c r="D1314" s="2">
        <f>D1313*(1-D$1+IF(AND(WEEKDAY($A1314)&lt;&gt;1,WEEKDAY($A1314)&lt;&gt;7),-VLOOKUP($A1314,ETF_OP_Fee!$G$5:$H$14,2,1),0))^($A1314-$A1313)*(1+2*(C1314/C1313-1))+IFERROR(VLOOKUP(A1314,BITXeom!$C$9:$D$100,2,0),0)-$D$3*IFERROR(VLOOKUP($A1314,Dividends!$C$10:$E$100,2,0),0)</f>
        <v>0.27034312972966112</v>
      </c>
      <c r="F1314" s="60">
        <f>F1313*(1-F$1-2*(C1314/C1313-1))</f>
        <v>94333654.473752588</v>
      </c>
      <c r="G1314" s="2">
        <f>G1313*(1-G$1+IF(AND(WEEKDAY($A1314)&lt;&gt;1,WEEKDAY($A1314)&lt;&gt;7),-VLOOKUP($A1314,ETF_OP_Fee!$I$5:$J$14,2,1),0))^($A1314-$A1313)*(1+1*(B1314/B1313-1))</f>
        <v>0.20361356642550282</v>
      </c>
      <c r="H1314" s="9" t="str">
        <f>IFERROR(VLOOKUP(A1314,'BITO-IV'!$A$1:$J$10000,4,0),"")</f>
        <v/>
      </c>
      <c r="P1314">
        <f>ROW()</f>
        <v>1314</v>
      </c>
      <c r="Q1314" t="str">
        <f>IF($A1314&gt;=$Q$2,B1314*Q$4,"")</f>
        <v/>
      </c>
      <c r="R1314" t="str">
        <f>IF($A1314&gt;=$Q$2,G1314*R$4,"")</f>
        <v/>
      </c>
    </row>
    <row r="1315" spans="1:18">
      <c r="A1315" s="1">
        <v>42079</v>
      </c>
      <c r="B1315">
        <f>IFERROR(VLOOKUP($A1315,'BTC-Web'!$A$2:$H$9999,2,0),"")</f>
        <v>285.68499800000001</v>
      </c>
      <c r="C1315">
        <f>VLOOKUP(A1315,H_SPBTFDUE!$B$2:$C$5828,2,0)</f>
        <v>2.1412757713711783</v>
      </c>
      <c r="D1315" s="2">
        <f>D1314*(1-D$1+IF(AND(WEEKDAY($A1315)&lt;&gt;1,WEEKDAY($A1315)&lt;&gt;7),-VLOOKUP($A1315,ETF_OP_Fee!$G$5:$H$14,2,1),0))^($A1315-$A1314)*(1+2*(C1315/C1314-1))+IFERROR(VLOOKUP(A1315,BITXeom!$C$9:$D$100,2,0),0)-$D$3*IFERROR(VLOOKUP($A1315,Dividends!$C$10:$E$100,2,0),0)</f>
        <v>0.28014212022881058</v>
      </c>
      <c r="F1315" s="60">
        <f>F1314*(1-F$1-2*(C1315/C1314-1))</f>
        <v>90874119.494099349</v>
      </c>
      <c r="G1315" s="2">
        <f>G1314*(1-G$1+IF(AND(WEEKDAY($A1315)&lt;&gt;1,WEEKDAY($A1315)&lt;&gt;7),-VLOOKUP($A1315,ETF_OP_Fee!$I$5:$J$14,2,1),0))^($A1315-$A1314)*(1+1*(B1315/B1314-1))</f>
        <v>0.19776007340670237</v>
      </c>
      <c r="H1315" s="9" t="str">
        <f>IFERROR(VLOOKUP(A1315,'BITO-IV'!$A$1:$J$10000,4,0),"")</f>
        <v/>
      </c>
      <c r="P1315">
        <f>ROW()</f>
        <v>1315</v>
      </c>
      <c r="Q1315" t="str">
        <f>IF($A1315&gt;=$Q$2,B1315*Q$4,"")</f>
        <v/>
      </c>
      <c r="R1315" t="str">
        <f>IF($A1315&gt;=$Q$2,G1315*R$4,"")</f>
        <v/>
      </c>
    </row>
    <row r="1316" spans="1:18">
      <c r="A1316" s="1">
        <v>42080</v>
      </c>
      <c r="B1316">
        <f>IFERROR(VLOOKUP($A1316,'BTC-Web'!$A$2:$H$9999,2,0),"")</f>
        <v>290.59500100000002</v>
      </c>
      <c r="C1316">
        <f>VLOOKUP(A1316,H_SPBTFDUE!$B$2:$C$5828,2,0)</f>
        <v>2.1035495917084819</v>
      </c>
      <c r="D1316" s="2">
        <f>D1315*(1-D$1+IF(AND(WEEKDAY($A1316)&lt;&gt;1,WEEKDAY($A1316)&lt;&gt;7),-VLOOKUP($A1316,ETF_OP_Fee!$G$5:$H$14,2,1),0))^($A1316-$A1315)*(1+2*(C1316/C1315-1))+IFERROR(VLOOKUP(A1316,BITXeom!$C$9:$D$100,2,0),0)-$D$3*IFERROR(VLOOKUP($A1316,Dividends!$C$10:$E$100,2,0),0)</f>
        <v>0.27023814232534538</v>
      </c>
      <c r="F1316" s="60">
        <f>F1315*(1-F$1-2*(C1316/C1315-1))</f>
        <v>94071529.95663403</v>
      </c>
      <c r="G1316" s="2">
        <f>G1315*(1-G$1+IF(AND(WEEKDAY($A1316)&lt;&gt;1,WEEKDAY($A1316)&lt;&gt;7),-VLOOKUP($A1316,ETF_OP_Fee!$I$5:$J$14,2,1),0))^($A1316-$A1315)*(1+1*(B1316/B1315-1))</f>
        <v>0.20115369510794404</v>
      </c>
      <c r="H1316" s="9" t="str">
        <f>IFERROR(VLOOKUP(A1316,'BITO-IV'!$A$1:$J$10000,4,0),"")</f>
        <v/>
      </c>
      <c r="P1316">
        <f>ROW()</f>
        <v>1316</v>
      </c>
      <c r="Q1316" t="str">
        <f>IF($A1316&gt;=$Q$2,B1316*Q$4,"")</f>
        <v/>
      </c>
      <c r="R1316" t="str">
        <f>IF($A1316&gt;=$Q$2,G1316*R$4,"")</f>
        <v/>
      </c>
    </row>
    <row r="1317" spans="1:18">
      <c r="A1317" s="1">
        <v>42081</v>
      </c>
      <c r="B1317">
        <f>IFERROR(VLOOKUP($A1317,'BTC-Web'!$A$2:$H$9999,2,0),"")</f>
        <v>285.06698599999999</v>
      </c>
      <c r="C1317">
        <f>VLOOKUP(A1317,H_SPBTFDUE!$B$2:$C$5828,2,0)</f>
        <v>1.8881345481929739</v>
      </c>
      <c r="D1317" s="2">
        <f>D1316*(1-D$1+IF(AND(WEEKDAY($A1317)&lt;&gt;1,WEEKDAY($A1317)&lt;&gt;7),-VLOOKUP($A1317,ETF_OP_Fee!$G$5:$H$14,2,1),0))^($A1317-$A1316)*(1+2*(C1317/C1316-1))+IFERROR(VLOOKUP(A1317,BITXeom!$C$9:$D$100,2,0),0)-$D$3*IFERROR(VLOOKUP($A1317,Dividends!$C$10:$E$100,2,0),0)</f>
        <v>0.21486449464014154</v>
      </c>
      <c r="F1317" s="60">
        <f>F1316*(1-F$1-2*(C1317/C1316-1))</f>
        <v>113333516.82893036</v>
      </c>
      <c r="G1317" s="2">
        <f>G1316*(1-G$1+IF(AND(WEEKDAY($A1317)&lt;&gt;1,WEEKDAY($A1317)&lt;&gt;7),-VLOOKUP($A1317,ETF_OP_Fee!$I$5:$J$14,2,1),0))^($A1317-$A1316)*(1+1*(B1317/B1316-1))</f>
        <v>0.19732199425187621</v>
      </c>
      <c r="H1317" s="9" t="str">
        <f>IFERROR(VLOOKUP(A1317,'BITO-IV'!$A$1:$J$10000,4,0),"")</f>
        <v/>
      </c>
      <c r="P1317">
        <f>ROW()</f>
        <v>1317</v>
      </c>
      <c r="Q1317" t="str">
        <f>IF($A1317&gt;=$Q$2,B1317*Q$4,"")</f>
        <v/>
      </c>
      <c r="R1317" t="str">
        <f>IF($A1317&gt;=$Q$2,G1317*R$4,"")</f>
        <v/>
      </c>
    </row>
    <row r="1318" spans="1:18">
      <c r="A1318" s="1">
        <v>42082</v>
      </c>
      <c r="B1318">
        <f>IFERROR(VLOOKUP($A1318,'BTC-Web'!$A$2:$H$9999,2,0),"")</f>
        <v>255.88000500000001</v>
      </c>
      <c r="C1318">
        <f>VLOOKUP(A1318,H_SPBTFDUE!$B$2:$C$5828,2,0)</f>
        <v>1.9220290915844265</v>
      </c>
      <c r="D1318" s="2">
        <f>D1317*(1-D$1+IF(AND(WEEKDAY($A1318)&lt;&gt;1,WEEKDAY($A1318)&lt;&gt;7),-VLOOKUP($A1318,ETF_OP_Fee!$G$5:$H$14,2,1),0))^($A1318-$A1317)*(1+2*(C1318/C1317-1))+IFERROR(VLOOKUP(A1318,BITXeom!$C$9:$D$100,2,0),0)-$D$3*IFERROR(VLOOKUP($A1318,Dividends!$C$10:$E$100,2,0),0)</f>
        <v>0.22255187400818335</v>
      </c>
      <c r="F1318" s="60">
        <f>F1317*(1-F$1-2*(C1318/C1317-1))</f>
        <v>109258640.50997356</v>
      </c>
      <c r="G1318" s="2">
        <f>G1317*(1-G$1+IF(AND(WEEKDAY($A1318)&lt;&gt;1,WEEKDAY($A1318)&lt;&gt;7),-VLOOKUP($A1318,ETF_OP_Fee!$I$5:$J$14,2,1),0))^($A1318-$A1317)*(1+1*(B1318/B1317-1))</f>
        <v>0.17711429668287507</v>
      </c>
      <c r="H1318" s="9" t="str">
        <f>IFERROR(VLOOKUP(A1318,'BITO-IV'!$A$1:$J$10000,4,0),"")</f>
        <v/>
      </c>
      <c r="P1318">
        <f>ROW()</f>
        <v>1318</v>
      </c>
      <c r="Q1318" t="str">
        <f>IF($A1318&gt;=$Q$2,B1318*Q$4,"")</f>
        <v/>
      </c>
      <c r="R1318" t="str">
        <f>IF($A1318&gt;=$Q$2,G1318*R$4,"")</f>
        <v/>
      </c>
    </row>
    <row r="1319" spans="1:18">
      <c r="A1319" s="1">
        <v>42083</v>
      </c>
      <c r="B1319">
        <f>IFERROR(VLOOKUP($A1319,'BTC-Web'!$A$2:$H$9999,2,0),"")</f>
        <v>260.95599399999998</v>
      </c>
      <c r="C1319">
        <f>VLOOKUP(A1319,H_SPBTFDUE!$B$2:$C$5828,2,0)</f>
        <v>1.9278659314216424</v>
      </c>
      <c r="D1319" s="2">
        <f>D1318*(1-D$1+IF(AND(WEEKDAY($A1319)&lt;&gt;1,WEEKDAY($A1319)&lt;&gt;7),-VLOOKUP($A1319,ETF_OP_Fee!$G$5:$H$14,2,1),0))^($A1319-$A1318)*(1+2*(C1319/C1318-1))+IFERROR(VLOOKUP(A1319,BITXeom!$C$9:$D$100,2,0),0)-$D$3*IFERROR(VLOOKUP($A1319,Dividends!$C$10:$E$100,2,0),0)</f>
        <v>0.22387657902458225</v>
      </c>
      <c r="F1319" s="60">
        <f>F1318*(1-F$1-2*(C1319/C1318-1))</f>
        <v>108589357.30598117</v>
      </c>
      <c r="G1319" s="2">
        <f>G1318*(1-G$1+IF(AND(WEEKDAY($A1319)&lt;&gt;1,WEEKDAY($A1319)&lt;&gt;7),-VLOOKUP($A1319,ETF_OP_Fee!$I$5:$J$14,2,1),0))^($A1319-$A1318)*(1+1*(B1319/B1318-1))</f>
        <v>0.18062307909226691</v>
      </c>
      <c r="H1319" s="9" t="str">
        <f>IFERROR(VLOOKUP(A1319,'BITO-IV'!$A$1:$J$10000,4,0),"")</f>
        <v/>
      </c>
      <c r="P1319">
        <f>ROW()</f>
        <v>1319</v>
      </c>
      <c r="Q1319" t="str">
        <f>IF($A1319&gt;=$Q$2,B1319*Q$4,"")</f>
        <v/>
      </c>
      <c r="R1319" t="str">
        <f>IF($A1319&gt;=$Q$2,G1319*R$4,"")</f>
        <v/>
      </c>
    </row>
    <row r="1320" spans="1:18">
      <c r="A1320" s="1">
        <v>42086</v>
      </c>
      <c r="B1320">
        <f>IFERROR(VLOOKUP($A1320,'BTC-Web'!$A$2:$H$9999,2,0),"")</f>
        <v>267.89498900000001</v>
      </c>
      <c r="C1320">
        <f>VLOOKUP(A1320,H_SPBTFDUE!$B$2:$C$5828,2,0)</f>
        <v>1.9644149644514746</v>
      </c>
      <c r="D1320" s="2">
        <f>D1319*(1-D$1+IF(AND(WEEKDAY($A1320)&lt;&gt;1,WEEKDAY($A1320)&lt;&gt;7),-VLOOKUP($A1320,ETF_OP_Fee!$G$5:$H$14,2,1),0))^($A1320-$A1319)*(1+2*(C1320/C1319-1))+IFERROR(VLOOKUP(A1320,BITXeom!$C$9:$D$100,2,0),0)-$D$3*IFERROR(VLOOKUP($A1320,Dividends!$C$10:$E$100,2,0),0)</f>
        <v>0.23228118798057723</v>
      </c>
      <c r="F1320" s="60">
        <f>F1319*(1-F$1-2*(C1320/C1319-1))</f>
        <v>104466368.59979331</v>
      </c>
      <c r="G1320" s="2">
        <f>G1319*(1-G$1+IF(AND(WEEKDAY($A1320)&lt;&gt;1,WEEKDAY($A1320)&lt;&gt;7),-VLOOKUP($A1320,ETF_OP_Fee!$I$5:$J$14,2,1),0))^($A1320-$A1319)*(1+1*(B1320/B1319-1))</f>
        <v>0.18541148988676318</v>
      </c>
      <c r="H1320" s="9" t="str">
        <f>IFERROR(VLOOKUP(A1320,'BITO-IV'!$A$1:$J$10000,4,0),"")</f>
        <v/>
      </c>
      <c r="P1320">
        <f>ROW()</f>
        <v>1320</v>
      </c>
      <c r="Q1320" t="str">
        <f>IF($A1320&gt;=$Q$2,B1320*Q$4,"")</f>
        <v/>
      </c>
      <c r="R1320" t="str">
        <f>IF($A1320&gt;=$Q$2,G1320*R$4,"")</f>
        <v/>
      </c>
    </row>
    <row r="1321" spans="1:18">
      <c r="A1321" s="1">
        <v>42087</v>
      </c>
      <c r="B1321">
        <f>IFERROR(VLOOKUP($A1321,'BTC-Web'!$A$2:$H$9999,2,0),"")</f>
        <v>266.57699600000001</v>
      </c>
      <c r="C1321">
        <f>VLOOKUP(A1321,H_SPBTFDUE!$B$2:$C$5828,2,0)</f>
        <v>1.8084767560100139</v>
      </c>
      <c r="D1321" s="2">
        <f>D1320*(1-D$1+IF(AND(WEEKDAY($A1321)&lt;&gt;1,WEEKDAY($A1321)&lt;&gt;7),-VLOOKUP($A1321,ETF_OP_Fee!$G$5:$H$14,2,1),0))^($A1321-$A1320)*(1+2*(C1321/C1320-1))+IFERROR(VLOOKUP(A1321,BITXeom!$C$9:$D$100,2,0),0)-$D$3*IFERROR(VLOOKUP($A1321,Dividends!$C$10:$E$100,2,0),0)</f>
        <v>0.19537997378028601</v>
      </c>
      <c r="F1321" s="60">
        <f>F1320*(1-F$1-2*(C1321/C1320-1))</f>
        <v>121046324.90887758</v>
      </c>
      <c r="G1321" s="2">
        <f>G1320*(1-G$1+IF(AND(WEEKDAY($A1321)&lt;&gt;1,WEEKDAY($A1321)&lt;&gt;7),-VLOOKUP($A1321,ETF_OP_Fee!$I$5:$J$14,2,1),0))^($A1321-$A1320)*(1+1*(B1321/B1320-1))</f>
        <v>0.18449449816458036</v>
      </c>
      <c r="H1321" s="9" t="str">
        <f>IFERROR(VLOOKUP(A1321,'BITO-IV'!$A$1:$J$10000,4,0),"")</f>
        <v/>
      </c>
      <c r="P1321">
        <f>ROW()</f>
        <v>1321</v>
      </c>
      <c r="Q1321" t="str">
        <f>IF($A1321&gt;=$Q$2,B1321*Q$4,"")</f>
        <v/>
      </c>
      <c r="R1321" t="str">
        <f>IF($A1321&gt;=$Q$2,G1321*R$4,"")</f>
        <v/>
      </c>
    </row>
    <row r="1322" spans="1:18">
      <c r="A1322" s="1">
        <v>42088</v>
      </c>
      <c r="B1322">
        <f>IFERROR(VLOOKUP($A1322,'BTC-Web'!$A$2:$H$9999,2,0),"")</f>
        <v>247.47200000000001</v>
      </c>
      <c r="C1322">
        <f>VLOOKUP(A1322,H_SPBTFDUE!$B$2:$C$5828,2,0)</f>
        <v>1.8127115236569886</v>
      </c>
      <c r="D1322" s="2">
        <f>D1321*(1-D$1+IF(AND(WEEKDAY($A1322)&lt;&gt;1,WEEKDAY($A1322)&lt;&gt;7),-VLOOKUP($A1322,ETF_OP_Fee!$G$5:$H$14,2,1),0))^($A1322-$A1321)*(1+2*(C1322/C1321-1))+IFERROR(VLOOKUP(A1322,BITXeom!$C$9:$D$100,2,0),0)-$D$3*IFERROR(VLOOKUP($A1322,Dividends!$C$10:$E$100,2,0),0)</f>
        <v>0.19627132262969296</v>
      </c>
      <c r="F1322" s="60">
        <f>F1321*(1-F$1-2*(C1322/C1321-1))</f>
        <v>120473134.56800491</v>
      </c>
      <c r="G1322" s="2">
        <f>G1321*(1-G$1+IF(AND(WEEKDAY($A1322)&lt;&gt;1,WEEKDAY($A1322)&lt;&gt;7),-VLOOKUP($A1322,ETF_OP_Fee!$I$5:$J$14,2,1),0))^($A1322-$A1321)*(1+1*(B1322/B1321-1))</f>
        <v>0.17126771925631021</v>
      </c>
      <c r="H1322" s="9" t="str">
        <f>IFERROR(VLOOKUP(A1322,'BITO-IV'!$A$1:$J$10000,4,0),"")</f>
        <v/>
      </c>
      <c r="P1322">
        <f>ROW()</f>
        <v>1322</v>
      </c>
      <c r="Q1322" t="str">
        <f>IF($A1322&gt;=$Q$2,B1322*Q$4,"")</f>
        <v/>
      </c>
      <c r="R1322" t="str">
        <f>IF($A1322&gt;=$Q$2,G1322*R$4,"")</f>
        <v/>
      </c>
    </row>
    <row r="1323" spans="1:18">
      <c r="A1323" s="1">
        <v>42089</v>
      </c>
      <c r="B1323">
        <f>IFERROR(VLOOKUP($A1323,'BTC-Web'!$A$2:$H$9999,2,0),"")</f>
        <v>246.27600100000001</v>
      </c>
      <c r="C1323">
        <f>VLOOKUP(A1323,H_SPBTFDUE!$B$2:$C$5828,2,0)</f>
        <v>1.8297050652194187</v>
      </c>
      <c r="D1323" s="2">
        <f>D1322*(1-D$1+IF(AND(WEEKDAY($A1323)&lt;&gt;1,WEEKDAY($A1323)&lt;&gt;7),-VLOOKUP($A1323,ETF_OP_Fee!$G$5:$H$14,2,1),0))^($A1323-$A1322)*(1+2*(C1323/C1322-1))+IFERROR(VLOOKUP(A1323,BITXeom!$C$9:$D$100,2,0),0)-$D$3*IFERROR(VLOOKUP($A1323,Dividends!$C$10:$E$100,2,0),0)</f>
        <v>0.1999271700099681</v>
      </c>
      <c r="F1323" s="60">
        <f>F1322*(1-F$1-2*(C1323/C1322-1))</f>
        <v>118208075.69375521</v>
      </c>
      <c r="G1323" s="2">
        <f>G1322*(1-G$1+IF(AND(WEEKDAY($A1323)&lt;&gt;1,WEEKDAY($A1323)&lt;&gt;7),-VLOOKUP($A1323,ETF_OP_Fee!$I$5:$J$14,2,1),0))^($A1323-$A1322)*(1+1*(B1323/B1322-1))</f>
        <v>0.17043556921950048</v>
      </c>
      <c r="H1323" s="9" t="str">
        <f>IFERROR(VLOOKUP(A1323,'BITO-IV'!$A$1:$J$10000,4,0),"")</f>
        <v/>
      </c>
      <c r="P1323">
        <f>ROW()</f>
        <v>1323</v>
      </c>
      <c r="Q1323" t="str">
        <f>IF($A1323&gt;=$Q$2,B1323*Q$4,"")</f>
        <v/>
      </c>
      <c r="R1323" t="str">
        <f>IF($A1323&gt;=$Q$2,G1323*R$4,"")</f>
        <v/>
      </c>
    </row>
    <row r="1324" spans="1:18">
      <c r="A1324" s="1">
        <v>42090</v>
      </c>
      <c r="B1324">
        <f>IFERROR(VLOOKUP($A1324,'BTC-Web'!$A$2:$H$9999,2,0),"")</f>
        <v>248.56599399999999</v>
      </c>
      <c r="C1324">
        <f>VLOOKUP(A1324,H_SPBTFDUE!$B$2:$C$5828,2,0)</f>
        <v>1.81843945428493</v>
      </c>
      <c r="D1324" s="2">
        <f>D1323*(1-D$1+IF(AND(WEEKDAY($A1324)&lt;&gt;1,WEEKDAY($A1324)&lt;&gt;7),-VLOOKUP($A1324,ETF_OP_Fee!$G$5:$H$14,2,1),0))^($A1324-$A1323)*(1+2*(C1324/C1323-1))+IFERROR(VLOOKUP(A1324,BITXeom!$C$9:$D$100,2,0),0)-$D$3*IFERROR(VLOOKUP($A1324,Dividends!$C$10:$E$100,2,0),0)</f>
        <v>0.19744143727403016</v>
      </c>
      <c r="F1324" s="60">
        <f>F1323*(1-F$1-2*(C1324/C1323-1))</f>
        <v>119657551.73867603</v>
      </c>
      <c r="G1324" s="2">
        <f>G1323*(1-G$1+IF(AND(WEEKDAY($A1324)&lt;&gt;1,WEEKDAY($A1324)&lt;&gt;7),-VLOOKUP($A1324,ETF_OP_Fee!$I$5:$J$14,2,1),0))^($A1324-$A1323)*(1+1*(B1324/B1323-1))</f>
        <v>0.1720158840758361</v>
      </c>
      <c r="H1324" s="9" t="str">
        <f>IFERROR(VLOOKUP(A1324,'BITO-IV'!$A$1:$J$10000,4,0),"")</f>
        <v/>
      </c>
      <c r="P1324">
        <f>ROW()</f>
        <v>1324</v>
      </c>
      <c r="Q1324" t="str">
        <f>IF($A1324&gt;=$Q$2,B1324*Q$4,"")</f>
        <v/>
      </c>
      <c r="R1324" t="str">
        <f>IF($A1324&gt;=$Q$2,G1324*R$4,"")</f>
        <v/>
      </c>
    </row>
    <row r="1325" spans="1:18">
      <c r="A1325" s="1">
        <v>42093</v>
      </c>
      <c r="B1325">
        <f>IFERROR(VLOOKUP($A1325,'BTC-Web'!$A$2:$H$9999,2,0),"")</f>
        <v>242.878998</v>
      </c>
      <c r="C1325">
        <f>VLOOKUP(A1325,H_SPBTFDUE!$B$2:$C$5828,2,0)</f>
        <v>1.8218986646507989</v>
      </c>
      <c r="D1325" s="2">
        <f>D1324*(1-D$1+IF(AND(WEEKDAY($A1325)&lt;&gt;1,WEEKDAY($A1325)&lt;&gt;7),-VLOOKUP($A1325,ETF_OP_Fee!$G$5:$H$14,2,1),0))^($A1325-$A1324)*(1+2*(C1325/C1324-1))+IFERROR(VLOOKUP(A1325,BITXeom!$C$9:$D$100,2,0),0)-$D$3*IFERROR(VLOOKUP($A1325,Dividends!$C$10:$E$100,2,0),0)</f>
        <v>0.19812095494459186</v>
      </c>
      <c r="F1325" s="60">
        <f>F1324*(1-F$1-2*(C1325/C1324-1))</f>
        <v>119196074.7903502</v>
      </c>
      <c r="G1325" s="2">
        <f>G1324*(1-G$1+IF(AND(WEEKDAY($A1325)&lt;&gt;1,WEEKDAY($A1325)&lt;&gt;7),-VLOOKUP($A1325,ETF_OP_Fee!$I$5:$J$14,2,1),0))^($A1325-$A1324)*(1+1*(B1325/B1324-1))</f>
        <v>0.16806717112671843</v>
      </c>
      <c r="H1325" s="9" t="str">
        <f>IFERROR(VLOOKUP(A1325,'BITO-IV'!$A$1:$J$10000,4,0),"")</f>
        <v/>
      </c>
      <c r="P1325">
        <f>ROW()</f>
        <v>1325</v>
      </c>
      <c r="Q1325" t="str">
        <f>IF($A1325&gt;=$Q$2,B1325*Q$4,"")</f>
        <v/>
      </c>
      <c r="R1325" t="str">
        <f>IF($A1325&gt;=$Q$2,G1325*R$4,"")</f>
        <v/>
      </c>
    </row>
    <row r="1326" spans="1:18">
      <c r="A1326" s="1">
        <v>42094</v>
      </c>
      <c r="B1326">
        <f>IFERROR(VLOOKUP($A1326,'BTC-Web'!$A$2:$H$9999,2,0),"")</f>
        <v>247.45399499999999</v>
      </c>
      <c r="C1326">
        <f>VLOOKUP(A1326,H_SPBTFDUE!$B$2:$C$5828,2,0)</f>
        <v>1.7973948384550755</v>
      </c>
      <c r="D1326" s="2">
        <f>D1325*(1-D$1+IF(AND(WEEKDAY($A1326)&lt;&gt;1,WEEKDAY($A1326)&lt;&gt;7),-VLOOKUP($A1326,ETF_OP_Fee!$G$5:$H$14,2,1),0))^($A1326-$A1325)*(1+2*(C1326/C1325-1))+IFERROR(VLOOKUP(A1326,BITXeom!$C$9:$D$100,2,0),0)-$D$3*IFERROR(VLOOKUP($A1326,Dividends!$C$10:$E$100,2,0),0)</f>
        <v>0.19276841521893615</v>
      </c>
      <c r="F1326" s="60">
        <f>F1325*(1-F$1-2*(C1326/C1325-1))</f>
        <v>122396151.46239851</v>
      </c>
      <c r="G1326" s="2">
        <f>G1325*(1-G$1+IF(AND(WEEKDAY($A1326)&lt;&gt;1,WEEKDAY($A1326)&lt;&gt;7),-VLOOKUP($A1326,ETF_OP_Fee!$I$5:$J$14,2,1),0))^($A1326-$A1325)*(1+1*(B1326/B1325-1))</f>
        <v>0.17122851632077873</v>
      </c>
      <c r="H1326" s="9" t="str">
        <f>IFERROR(VLOOKUP(A1326,'BITO-IV'!$A$1:$J$10000,4,0),"")</f>
        <v/>
      </c>
      <c r="P1326">
        <f>ROW()</f>
        <v>1326</v>
      </c>
      <c r="Q1326" t="str">
        <f>IF($A1326&gt;=$Q$2,B1326*Q$4,"")</f>
        <v/>
      </c>
      <c r="R1326" t="str">
        <f>IF($A1326&gt;=$Q$2,G1326*R$4,"")</f>
        <v/>
      </c>
    </row>
    <row r="1327" spans="1:18">
      <c r="A1327" s="1">
        <v>42095</v>
      </c>
      <c r="B1327">
        <f>IFERROR(VLOOKUP($A1327,'BTC-Web'!$A$2:$H$9999,2,0),"")</f>
        <v>244.223007</v>
      </c>
      <c r="C1327">
        <f>VLOOKUP(A1327,H_SPBTFDUE!$B$2:$C$5828,2,0)</f>
        <v>1.8196300025328456</v>
      </c>
      <c r="D1327" s="2">
        <f>D1326*(1-D$1+IF(AND(WEEKDAY($A1327)&lt;&gt;1,WEEKDAY($A1327)&lt;&gt;7),-VLOOKUP($A1327,ETF_OP_Fee!$G$5:$H$14,2,1),0))^($A1327-$A1326)*(1+2*(C1327/C1326-1))+IFERROR(VLOOKUP(A1327,BITXeom!$C$9:$D$100,2,0),0)-$D$3*IFERROR(VLOOKUP($A1327,Dividends!$C$10:$E$100,2,0),0)</f>
        <v>0.19751399117085724</v>
      </c>
      <c r="F1327" s="60">
        <f>F1326*(1-F$1-2*(C1327/C1326-1))</f>
        <v>119361510.07072762</v>
      </c>
      <c r="G1327" s="2">
        <f>G1326*(1-G$1+IF(AND(WEEKDAY($A1327)&lt;&gt;1,WEEKDAY($A1327)&lt;&gt;7),-VLOOKUP($A1327,ETF_OP_Fee!$I$5:$J$14,2,1),0))^($A1327-$A1326)*(1+1*(B1327/B1326-1))</f>
        <v>0.16898840015814026</v>
      </c>
      <c r="H1327" s="9" t="str">
        <f>IFERROR(VLOOKUP(A1327,'BITO-IV'!$A$1:$J$10000,4,0),"")</f>
        <v/>
      </c>
      <c r="P1327">
        <f>ROW()</f>
        <v>1327</v>
      </c>
      <c r="Q1327" t="str">
        <f>IF($A1327&gt;=$Q$2,B1327*Q$4,"")</f>
        <v/>
      </c>
      <c r="R1327" t="str">
        <f>IF($A1327&gt;=$Q$2,G1327*R$4,"")</f>
        <v/>
      </c>
    </row>
    <row r="1328" spans="1:18">
      <c r="A1328" s="1">
        <v>42096</v>
      </c>
      <c r="B1328">
        <f>IFERROR(VLOOKUP($A1328,'BTC-Web'!$A$2:$H$9999,2,0),"")</f>
        <v>247.08900499999999</v>
      </c>
      <c r="C1328">
        <f>VLOOKUP(A1328,H_SPBTFDUE!$B$2:$C$5828,2,0)</f>
        <v>1.8616187171265972</v>
      </c>
      <c r="D1328" s="2">
        <f>D1327*(1-D$1+IF(AND(WEEKDAY($A1328)&lt;&gt;1,WEEKDAY($A1328)&lt;&gt;7),-VLOOKUP($A1328,ETF_OP_Fee!$G$5:$H$14,2,1),0))^($A1328-$A1327)*(1+2*(C1328/C1327-1))+IFERROR(VLOOKUP(A1328,BITXeom!$C$9:$D$100,2,0),0)-$D$3*IFERROR(VLOOKUP($A1328,Dividends!$C$10:$E$100,2,0),0)</f>
        <v>0.20660451642624769</v>
      </c>
      <c r="F1328" s="60">
        <f>F1327*(1-F$1-2*(C1328/C1327-1))</f>
        <v>113846664.34739242</v>
      </c>
      <c r="G1328" s="2">
        <f>G1327*(1-G$1+IF(AND(WEEKDAY($A1328)&lt;&gt;1,WEEKDAY($A1328)&lt;&gt;7),-VLOOKUP($A1328,ETF_OP_Fee!$I$5:$J$14,2,1),0))^($A1328-$A1327)*(1+1*(B1328/B1327-1))</f>
        <v>0.17096705746921034</v>
      </c>
      <c r="H1328" s="9" t="str">
        <f>IFERROR(VLOOKUP(A1328,'BITO-IV'!$A$1:$J$10000,4,0),"")</f>
        <v/>
      </c>
      <c r="P1328">
        <f>ROW()</f>
        <v>1328</v>
      </c>
      <c r="Q1328" t="str">
        <f>IF($A1328&gt;=$Q$2,B1328*Q$4,"")</f>
        <v/>
      </c>
      <c r="R1328" t="str">
        <f>IF($A1328&gt;=$Q$2,G1328*R$4,"")</f>
        <v/>
      </c>
    </row>
    <row r="1329" spans="1:18">
      <c r="A1329" s="1">
        <v>42100</v>
      </c>
      <c r="B1329">
        <f>IFERROR(VLOOKUP($A1329,'BTC-Web'!$A$2:$H$9999,2,0),"")</f>
        <v>260.72100799999998</v>
      </c>
      <c r="C1329">
        <f>VLOOKUP(A1329,H_SPBTFDUE!$B$2:$C$5828,2,0)</f>
        <v>1.8797141203192564</v>
      </c>
      <c r="D1329" s="2">
        <f>D1328*(1-D$1+IF(AND(WEEKDAY($A1329)&lt;&gt;1,WEEKDAY($A1329)&lt;&gt;7),-VLOOKUP($A1329,ETF_OP_Fee!$G$5:$H$14,2,1),0))^($A1329-$A1328)*(1+2*(C1329/C1328-1))+IFERROR(VLOOKUP(A1329,BITXeom!$C$9:$D$100,2,0),0)-$D$3*IFERROR(VLOOKUP($A1329,Dividends!$C$10:$E$100,2,0),0)</f>
        <v>0.2105194710257613</v>
      </c>
      <c r="F1329" s="60">
        <f>F1328*(1-F$1-2*(C1329/C1328-1))</f>
        <v>111627501.53261812</v>
      </c>
      <c r="G1329" s="2">
        <f>G1328*(1-G$1+IF(AND(WEEKDAY($A1329)&lt;&gt;1,WEEKDAY($A1329)&lt;&gt;7),-VLOOKUP($A1329,ETF_OP_Fee!$I$5:$J$14,2,1),0))^($A1329-$A1328)*(1+1*(B1329/B1328-1))</f>
        <v>0.180380600445052</v>
      </c>
      <c r="H1329" s="9" t="str">
        <f>IFERROR(VLOOKUP(A1329,'BITO-IV'!$A$1:$J$10000,4,0),"")</f>
        <v/>
      </c>
      <c r="P1329">
        <f>ROW()</f>
        <v>1329</v>
      </c>
      <c r="Q1329" t="str">
        <f>IF($A1329&gt;=$Q$2,B1329*Q$4,"")</f>
        <v/>
      </c>
      <c r="R1329" t="str">
        <f>IF($A1329&gt;=$Q$2,G1329*R$4,"")</f>
        <v/>
      </c>
    </row>
    <row r="1330" spans="1:18">
      <c r="A1330" s="1">
        <v>42101</v>
      </c>
      <c r="B1330">
        <f>IFERROR(VLOOKUP($A1330,'BTC-Web'!$A$2:$H$9999,2,0),"")</f>
        <v>255.274002</v>
      </c>
      <c r="C1330">
        <f>VLOOKUP(A1330,H_SPBTFDUE!$B$2:$C$5828,2,0)</f>
        <v>1.8624981213744993</v>
      </c>
      <c r="D1330" s="2">
        <f>D1329*(1-D$1+IF(AND(WEEKDAY($A1330)&lt;&gt;1,WEEKDAY($A1330)&lt;&gt;7),-VLOOKUP($A1330,ETF_OP_Fee!$G$5:$H$14,2,1),0))^($A1330-$A1329)*(1+2*(C1330/C1329-1))+IFERROR(VLOOKUP(A1330,BITXeom!$C$9:$D$100,2,0),0)-$D$3*IFERROR(VLOOKUP($A1330,Dividends!$C$10:$E$100,2,0),0)</f>
        <v>0.20663833032450624</v>
      </c>
      <c r="F1330" s="60">
        <f>F1329*(1-F$1-2*(C1330/C1329-1))</f>
        <v>113666447.40912974</v>
      </c>
      <c r="G1330" s="2">
        <f>G1329*(1-G$1+IF(AND(WEEKDAY($A1330)&lt;&gt;1,WEEKDAY($A1330)&lt;&gt;7),-VLOOKUP($A1330,ETF_OP_Fee!$I$5:$J$14,2,1),0))^($A1330-$A1329)*(1+1*(B1330/B1329-1))</f>
        <v>0.17660747648230304</v>
      </c>
      <c r="H1330" s="9" t="str">
        <f>IFERROR(VLOOKUP(A1330,'BITO-IV'!$A$1:$J$10000,4,0),"")</f>
        <v/>
      </c>
      <c r="P1330">
        <f>ROW()</f>
        <v>1330</v>
      </c>
      <c r="Q1330" t="str">
        <f>IF($A1330&gt;=$Q$2,B1330*Q$4,"")</f>
        <v/>
      </c>
      <c r="R1330" t="str">
        <f>IF($A1330&gt;=$Q$2,G1330*R$4,"")</f>
        <v/>
      </c>
    </row>
    <row r="1331" spans="1:18">
      <c r="A1331" s="1">
        <v>42102</v>
      </c>
      <c r="B1331">
        <f>IFERROR(VLOOKUP($A1331,'BTC-Web'!$A$2:$H$9999,2,0),"")</f>
        <v>253.06399500000001</v>
      </c>
      <c r="C1331">
        <f>VLOOKUP(A1331,H_SPBTFDUE!$B$2:$C$5828,2,0)</f>
        <v>1.8022804190168225</v>
      </c>
      <c r="D1331" s="2">
        <f>D1330*(1-D$1+IF(AND(WEEKDAY($A1331)&lt;&gt;1,WEEKDAY($A1331)&lt;&gt;7),-VLOOKUP($A1331,ETF_OP_Fee!$G$5:$H$14,2,1),0))^($A1331-$A1330)*(1+2*(C1331/C1330-1))+IFERROR(VLOOKUP(A1331,BITXeom!$C$9:$D$100,2,0),0)-$D$3*IFERROR(VLOOKUP($A1331,Dividends!$C$10:$E$100,2,0),0)</f>
        <v>0.19325310048958794</v>
      </c>
      <c r="F1331" s="60">
        <f>F1330*(1-F$1-2*(C1331/C1330-1))</f>
        <v>121010586.04464072</v>
      </c>
      <c r="G1331" s="2">
        <f>G1330*(1-G$1+IF(AND(WEEKDAY($A1331)&lt;&gt;1,WEEKDAY($A1331)&lt;&gt;7),-VLOOKUP($A1331,ETF_OP_Fee!$I$5:$J$14,2,1),0))^($A1331-$A1330)*(1+1*(B1331/B1330-1))</f>
        <v>0.17507395956123412</v>
      </c>
      <c r="H1331" s="9" t="str">
        <f>IFERROR(VLOOKUP(A1331,'BITO-IV'!$A$1:$J$10000,4,0),"")</f>
        <v/>
      </c>
      <c r="P1331">
        <f>ROW()</f>
        <v>1331</v>
      </c>
      <c r="Q1331" t="str">
        <f>IF($A1331&gt;=$Q$2,B1331*Q$4,"")</f>
        <v/>
      </c>
      <c r="R1331" t="str">
        <f>IF($A1331&gt;=$Q$2,G1331*R$4,"")</f>
        <v/>
      </c>
    </row>
    <row r="1332" spans="1:18">
      <c r="A1332" s="1">
        <v>42103</v>
      </c>
      <c r="B1332">
        <f>IFERROR(VLOOKUP($A1332,'BTC-Web'!$A$2:$H$9999,2,0),"")</f>
        <v>244.75100699999999</v>
      </c>
      <c r="C1332">
        <f>VLOOKUP(A1332,H_SPBTFDUE!$B$2:$C$5828,2,0)</f>
        <v>1.7921822312109357</v>
      </c>
      <c r="D1332" s="2">
        <f>D1331*(1-D$1+IF(AND(WEEKDAY($A1332)&lt;&gt;1,WEEKDAY($A1332)&lt;&gt;7),-VLOOKUP($A1332,ETF_OP_Fee!$G$5:$H$14,2,1),0))^($A1332-$A1331)*(1+2*(C1332/C1331-1))+IFERROR(VLOOKUP(A1332,BITXeom!$C$9:$D$100,2,0),0)-$D$3*IFERROR(VLOOKUP($A1332,Dividends!$C$10:$E$100,2,0),0)</f>
        <v>0.19106446876244243</v>
      </c>
      <c r="F1332" s="60">
        <f>F1331*(1-F$1-2*(C1332/C1331-1))</f>
        <v>122360332.91653337</v>
      </c>
      <c r="G1332" s="2">
        <f>G1331*(1-G$1+IF(AND(WEEKDAY($A1332)&lt;&gt;1,WEEKDAY($A1332)&lt;&gt;7),-VLOOKUP($A1332,ETF_OP_Fee!$I$5:$J$14,2,1),0))^($A1332-$A1331)*(1+1*(B1332/B1331-1))</f>
        <v>0.16931848657650492</v>
      </c>
      <c r="H1332" s="9" t="str">
        <f>IFERROR(VLOOKUP(A1332,'BITO-IV'!$A$1:$J$10000,4,0),"")</f>
        <v/>
      </c>
      <c r="P1332">
        <f>ROW()</f>
        <v>1332</v>
      </c>
      <c r="Q1332" t="str">
        <f>IF($A1332&gt;=$Q$2,B1332*Q$4,"")</f>
        <v/>
      </c>
      <c r="R1332" t="str">
        <f>IF($A1332&gt;=$Q$2,G1332*R$4,"")</f>
        <v/>
      </c>
    </row>
    <row r="1333" spans="1:18">
      <c r="A1333" s="1">
        <v>42104</v>
      </c>
      <c r="B1333">
        <f>IFERROR(VLOOKUP($A1333,'BTC-Web'!$A$2:$H$9999,2,0),"")</f>
        <v>243.69399999999999</v>
      </c>
      <c r="C1333">
        <f>VLOOKUP(A1333,H_SPBTFDUE!$B$2:$C$5828,2,0)</f>
        <v>1.7360601958900139</v>
      </c>
      <c r="D1333" s="2">
        <f>D1332*(1-D$1+IF(AND(WEEKDAY($A1333)&lt;&gt;1,WEEKDAY($A1333)&lt;&gt;7),-VLOOKUP($A1333,ETF_OP_Fee!$G$5:$H$14,2,1),0))^($A1333-$A1332)*(1+2*(C1333/C1332-1))+IFERROR(VLOOKUP(A1333,BITXeom!$C$9:$D$100,2,0),0)-$D$3*IFERROR(VLOOKUP($A1333,Dividends!$C$10:$E$100,2,0),0)</f>
        <v>0.17907654342128135</v>
      </c>
      <c r="F1333" s="60">
        <f>F1332*(1-F$1-2*(C1333/C1332-1))</f>
        <v>130017370.4721496</v>
      </c>
      <c r="G1333" s="2">
        <f>G1332*(1-G$1+IF(AND(WEEKDAY($A1333)&lt;&gt;1,WEEKDAY($A1333)&lt;&gt;7),-VLOOKUP($A1333,ETF_OP_Fee!$I$5:$J$14,2,1),0))^($A1333-$A1332)*(1+1*(B1333/B1332-1))</f>
        <v>0.16858286236971778</v>
      </c>
      <c r="H1333" s="9" t="str">
        <f>IFERROR(VLOOKUP(A1333,'BITO-IV'!$A$1:$J$10000,4,0),"")</f>
        <v/>
      </c>
      <c r="P1333">
        <f>ROW()</f>
        <v>1333</v>
      </c>
      <c r="Q1333" t="str">
        <f>IF($A1333&gt;=$Q$2,B1333*Q$4,"")</f>
        <v/>
      </c>
      <c r="R1333" t="str">
        <f>IF($A1333&gt;=$Q$2,G1333*R$4,"")</f>
        <v/>
      </c>
    </row>
    <row r="1334" spans="1:18">
      <c r="A1334" s="1">
        <v>42107</v>
      </c>
      <c r="B1334">
        <f>IFERROR(VLOOKUP($A1334,'BTC-Web'!$A$2:$H$9999,2,0),"")</f>
        <v>235.949997</v>
      </c>
      <c r="C1334">
        <f>VLOOKUP(A1334,H_SPBTFDUE!$B$2:$C$5828,2,0)</f>
        <v>1.6514099015311197</v>
      </c>
      <c r="D1334" s="2">
        <f>D1333*(1-D$1+IF(AND(WEEKDAY($A1334)&lt;&gt;1,WEEKDAY($A1334)&lt;&gt;7),-VLOOKUP($A1334,ETF_OP_Fee!$G$5:$H$14,2,1),0))^($A1334-$A1333)*(1+2*(C1334/C1333-1))+IFERROR(VLOOKUP(A1334,BITXeom!$C$9:$D$100,2,0),0)-$D$3*IFERROR(VLOOKUP($A1334,Dividends!$C$10:$E$100,2,0),0)</f>
        <v>0.16155455977080874</v>
      </c>
      <c r="F1334" s="60">
        <f>F1333*(1-F$1-2*(C1334/C1333-1))</f>
        <v>142689896.29435506</v>
      </c>
      <c r="G1334" s="2">
        <f>G1333*(1-G$1+IF(AND(WEEKDAY($A1334)&lt;&gt;1,WEEKDAY($A1334)&lt;&gt;7),-VLOOKUP($A1334,ETF_OP_Fee!$I$5:$J$14,2,1),0))^($A1334-$A1333)*(1+1*(B1334/B1333-1))</f>
        <v>0.16321296406991154</v>
      </c>
      <c r="H1334" s="9" t="str">
        <f>IFERROR(VLOOKUP(A1334,'BITO-IV'!$A$1:$J$10000,4,0),"")</f>
        <v/>
      </c>
      <c r="P1334">
        <f>ROW()</f>
        <v>1334</v>
      </c>
      <c r="Q1334" t="str">
        <f>IF($A1334&gt;=$Q$2,B1334*Q$4,"")</f>
        <v/>
      </c>
      <c r="R1334" t="str">
        <f>IF($A1334&gt;=$Q$2,G1334*R$4,"")</f>
        <v/>
      </c>
    </row>
    <row r="1335" spans="1:18">
      <c r="A1335" s="1">
        <v>42108</v>
      </c>
      <c r="B1335">
        <f>IFERROR(VLOOKUP($A1335,'BTC-Web'!$A$2:$H$9999,2,0),"")</f>
        <v>224.75900300000001</v>
      </c>
      <c r="C1335">
        <f>VLOOKUP(A1335,H_SPBTFDUE!$B$2:$C$5828,2,0)</f>
        <v>1.6113162517577064</v>
      </c>
      <c r="D1335" s="2">
        <f>D1334*(1-D$1+IF(AND(WEEKDAY($A1335)&lt;&gt;1,WEEKDAY($A1335)&lt;&gt;7),-VLOOKUP($A1335,ETF_OP_Fee!$G$5:$H$14,2,1),0))^($A1335-$A1334)*(1+2*(C1335/C1334-1))+IFERROR(VLOOKUP(A1335,BITXeom!$C$9:$D$100,2,0),0)-$D$3*IFERROR(VLOOKUP($A1335,Dividends!$C$10:$E$100,2,0),0)</f>
        <v>0.15369144623614883</v>
      </c>
      <c r="F1335" s="60">
        <f>F1334*(1-F$1-2*(C1335/C1334-1))</f>
        <v>149611043.66044235</v>
      </c>
      <c r="G1335" s="2">
        <f>G1334*(1-G$1+IF(AND(WEEKDAY($A1335)&lt;&gt;1,WEEKDAY($A1335)&lt;&gt;7),-VLOOKUP($A1335,ETF_OP_Fee!$I$5:$J$14,2,1),0))^($A1335-$A1334)*(1+1*(B1335/B1334-1))</f>
        <v>0.15546780576071953</v>
      </c>
      <c r="H1335" s="9" t="str">
        <f>IFERROR(VLOOKUP(A1335,'BITO-IV'!$A$1:$J$10000,4,0),"")</f>
        <v/>
      </c>
      <c r="P1335">
        <f>ROW()</f>
        <v>1335</v>
      </c>
      <c r="Q1335" t="str">
        <f>IF($A1335&gt;=$Q$2,B1335*Q$4,"")</f>
        <v/>
      </c>
      <c r="R1335" t="str">
        <f>IF($A1335&gt;=$Q$2,G1335*R$4,"")</f>
        <v/>
      </c>
    </row>
    <row r="1336" spans="1:18">
      <c r="A1336" s="1">
        <v>42109</v>
      </c>
      <c r="B1336">
        <f>IFERROR(VLOOKUP($A1336,'BTC-Web'!$A$2:$H$9999,2,0),"")</f>
        <v>219.07299800000001</v>
      </c>
      <c r="C1336">
        <f>VLOOKUP(A1336,H_SPBTFDUE!$B$2:$C$5828,2,0)</f>
        <v>1.6455041525597172</v>
      </c>
      <c r="D1336" s="2">
        <f>D1335*(1-D$1+IF(AND(WEEKDAY($A1336)&lt;&gt;1,WEEKDAY($A1336)&lt;&gt;7),-VLOOKUP($A1336,ETF_OP_Fee!$G$5:$H$14,2,1),0))^($A1336-$A1335)*(1+2*(C1336/C1335-1))+IFERROR(VLOOKUP(A1336,BITXeom!$C$9:$D$100,2,0),0)-$D$3*IFERROR(VLOOKUP($A1336,Dividends!$C$10:$E$100,2,0),0)</f>
        <v>0.16019399088194855</v>
      </c>
      <c r="F1336" s="60">
        <f>F1335*(1-F$1-2*(C1336/C1335-1))</f>
        <v>143254548.51928386</v>
      </c>
      <c r="G1336" s="2">
        <f>G1335*(1-G$1+IF(AND(WEEKDAY($A1336)&lt;&gt;1,WEEKDAY($A1336)&lt;&gt;7),-VLOOKUP($A1336,ETF_OP_Fee!$I$5:$J$14,2,1),0))^($A1336-$A1335)*(1+1*(B1336/B1335-1))</f>
        <v>0.15153080136509114</v>
      </c>
      <c r="H1336" s="9" t="str">
        <f>IFERROR(VLOOKUP(A1336,'BITO-IV'!$A$1:$J$10000,4,0),"")</f>
        <v/>
      </c>
      <c r="P1336">
        <f>ROW()</f>
        <v>1336</v>
      </c>
      <c r="Q1336" t="str">
        <f>IF($A1336&gt;=$Q$2,B1336*Q$4,"")</f>
        <v/>
      </c>
      <c r="R1336" t="str">
        <f>IF($A1336&gt;=$Q$2,G1336*R$4,"")</f>
        <v/>
      </c>
    </row>
    <row r="1337" spans="1:18">
      <c r="A1337" s="1">
        <v>42110</v>
      </c>
      <c r="B1337">
        <f>IFERROR(VLOOKUP($A1337,'BTC-Web'!$A$2:$H$9999,2,0),"")</f>
        <v>223.91700700000001</v>
      </c>
      <c r="C1337">
        <f>VLOOKUP(A1337,H_SPBTFDUE!$B$2:$C$5828,2,0)</f>
        <v>1.6801698833669885</v>
      </c>
      <c r="D1337" s="2">
        <f>D1336*(1-D$1+IF(AND(WEEKDAY($A1337)&lt;&gt;1,WEEKDAY($A1337)&lt;&gt;7),-VLOOKUP($A1337,ETF_OP_Fee!$G$5:$H$14,2,1),0))^($A1337-$A1336)*(1+2*(C1337/C1336-1))+IFERROR(VLOOKUP(A1337,BITXeom!$C$9:$D$100,2,0),0)-$D$3*IFERROR(VLOOKUP($A1337,Dividends!$C$10:$E$100,2,0),0)</f>
        <v>0.16692345930970334</v>
      </c>
      <c r="F1337" s="60">
        <f>F1336*(1-F$1-2*(C1337/C1336-1))</f>
        <v>137211222.59851554</v>
      </c>
      <c r="G1337" s="2">
        <f>G1336*(1-G$1+IF(AND(WEEKDAY($A1337)&lt;&gt;1,WEEKDAY($A1337)&lt;&gt;7),-VLOOKUP($A1337,ETF_OP_Fee!$I$5:$J$14,2,1),0))^($A1337-$A1336)*(1+1*(B1337/B1336-1))</f>
        <v>0.15487732720019451</v>
      </c>
      <c r="H1337" s="9" t="str">
        <f>IFERROR(VLOOKUP(A1337,'BITO-IV'!$A$1:$J$10000,4,0),"")</f>
        <v/>
      </c>
      <c r="P1337">
        <f>ROW()</f>
        <v>1337</v>
      </c>
      <c r="Q1337" t="str">
        <f>IF($A1337&gt;=$Q$2,B1337*Q$4,"")</f>
        <v/>
      </c>
      <c r="R1337" t="str">
        <f>IF($A1337&gt;=$Q$2,G1337*R$4,"")</f>
        <v/>
      </c>
    </row>
    <row r="1338" spans="1:18">
      <c r="A1338" s="1">
        <v>42111</v>
      </c>
      <c r="B1338">
        <f>IFERROR(VLOOKUP($A1338,'BTC-Web'!$A$2:$H$9999,2,0),"")</f>
        <v>228.574997</v>
      </c>
      <c r="C1338">
        <f>VLOOKUP(A1338,H_SPBTFDUE!$B$2:$C$5828,2,0)</f>
        <v>1.6381530067218537</v>
      </c>
      <c r="D1338" s="2">
        <f>D1337*(1-D$1+IF(AND(WEEKDAY($A1338)&lt;&gt;1,WEEKDAY($A1338)&lt;&gt;7),-VLOOKUP($A1338,ETF_OP_Fee!$G$5:$H$14,2,1),0))^($A1338-$A1337)*(1+2*(C1338/C1337-1))+IFERROR(VLOOKUP(A1338,BITXeom!$C$9:$D$100,2,0),0)-$D$3*IFERROR(VLOOKUP($A1338,Dividends!$C$10:$E$100,2,0),0)</f>
        <v>0.1585556610082689</v>
      </c>
      <c r="F1338" s="60">
        <f>F1337*(1-F$1-2*(C1338/C1337-1))</f>
        <v>144066704.0148758</v>
      </c>
      <c r="G1338" s="2">
        <f>G1337*(1-G$1+IF(AND(WEEKDAY($A1338)&lt;&gt;1,WEEKDAY($A1338)&lt;&gt;7),-VLOOKUP($A1338,ETF_OP_Fee!$I$5:$J$14,2,1),0))^($A1338-$A1337)*(1+1*(B1338/B1337-1))</f>
        <v>0.15809501777620732</v>
      </c>
      <c r="H1338" s="9" t="str">
        <f>IFERROR(VLOOKUP(A1338,'BITO-IV'!$A$1:$J$10000,4,0),"")</f>
        <v/>
      </c>
      <c r="P1338">
        <f>ROW()</f>
        <v>1338</v>
      </c>
      <c r="Q1338" t="str">
        <f>IF($A1338&gt;=$Q$2,B1338*Q$4,"")</f>
        <v/>
      </c>
      <c r="R1338" t="str">
        <f>IF($A1338&gt;=$Q$2,G1338*R$4,"")</f>
        <v/>
      </c>
    </row>
    <row r="1339" spans="1:18">
      <c r="A1339" s="1">
        <v>42114</v>
      </c>
      <c r="B1339">
        <f>IFERROR(VLOOKUP($A1339,'BTC-Web'!$A$2:$H$9999,2,0),"")</f>
        <v>222.61199999999999</v>
      </c>
      <c r="C1339">
        <f>VLOOKUP(A1339,H_SPBTFDUE!$B$2:$C$5828,2,0)</f>
        <v>1.6507916725812144</v>
      </c>
      <c r="D1339" s="2">
        <f>D1338*(1-D$1+IF(AND(WEEKDAY($A1339)&lt;&gt;1,WEEKDAY($A1339)&lt;&gt;7),-VLOOKUP($A1339,ETF_OP_Fee!$G$5:$H$14,2,1),0))^($A1339-$A1338)*(1+2*(C1339/C1338-1))+IFERROR(VLOOKUP(A1339,BITXeom!$C$9:$D$100,2,0),0)-$D$3*IFERROR(VLOOKUP($A1339,Dividends!$C$10:$E$100,2,0),0)</f>
        <v>0.1609440174672678</v>
      </c>
      <c r="F1339" s="60">
        <f>F1338*(1-F$1-2*(C1339/C1338-1))</f>
        <v>141836199.93160161</v>
      </c>
      <c r="G1339" s="2">
        <f>G1338*(1-G$1+IF(AND(WEEKDAY($A1339)&lt;&gt;1,WEEKDAY($A1339)&lt;&gt;7),-VLOOKUP($A1339,ETF_OP_Fee!$I$5:$J$14,2,1),0))^($A1339-$A1338)*(1+1*(B1339/B1338-1))</f>
        <v>0.15395865959881616</v>
      </c>
      <c r="H1339" s="9" t="str">
        <f>IFERROR(VLOOKUP(A1339,'BITO-IV'!$A$1:$J$10000,4,0),"")</f>
        <v/>
      </c>
      <c r="P1339">
        <f>ROW()</f>
        <v>1339</v>
      </c>
      <c r="Q1339" t="str">
        <f>IF($A1339&gt;=$Q$2,B1339*Q$4,"")</f>
        <v/>
      </c>
      <c r="R1339" t="str">
        <f>IF($A1339&gt;=$Q$2,G1339*R$4,"")</f>
        <v/>
      </c>
    </row>
    <row r="1340" spans="1:18">
      <c r="A1340" s="1">
        <v>42115</v>
      </c>
      <c r="B1340">
        <f>IFERROR(VLOOKUP($A1340,'BTC-Web'!$A$2:$H$9999,2,0),"")</f>
        <v>224.61999499999999</v>
      </c>
      <c r="C1340">
        <f>VLOOKUP(A1340,H_SPBTFDUE!$B$2:$C$5828,2,0)</f>
        <v>1.7288268151003228</v>
      </c>
      <c r="D1340" s="2">
        <f>D1339*(1-D$1+IF(AND(WEEKDAY($A1340)&lt;&gt;1,WEEKDAY($A1340)&lt;&gt;7),-VLOOKUP($A1340,ETF_OP_Fee!$G$5:$H$14,2,1),0))^($A1340-$A1339)*(1+2*(C1340/C1339-1))+IFERROR(VLOOKUP(A1340,BITXeom!$C$9:$D$100,2,0),0)-$D$3*IFERROR(VLOOKUP($A1340,Dividends!$C$10:$E$100,2,0),0)</f>
        <v>0.17613886204928841</v>
      </c>
      <c r="F1340" s="60">
        <f>F1339*(1-F$1-2*(C1340/C1339-1))</f>
        <v>128419240.82370193</v>
      </c>
      <c r="G1340" s="2">
        <f>G1339*(1-G$1+IF(AND(WEEKDAY($A1340)&lt;&gt;1,WEEKDAY($A1340)&lt;&gt;7),-VLOOKUP($A1340,ETF_OP_Fee!$I$5:$J$14,2,1),0))^($A1340-$A1339)*(1+1*(B1340/B1339-1))</f>
        <v>0.1553433474601924</v>
      </c>
      <c r="H1340" s="9" t="str">
        <f>IFERROR(VLOOKUP(A1340,'BITO-IV'!$A$1:$J$10000,4,0),"")</f>
        <v/>
      </c>
      <c r="P1340">
        <f>ROW()</f>
        <v>1340</v>
      </c>
      <c r="Q1340" t="str">
        <f>IF($A1340&gt;=$Q$2,B1340*Q$4,"")</f>
        <v/>
      </c>
      <c r="R1340" t="str">
        <f>IF($A1340&gt;=$Q$2,G1340*R$4,"")</f>
        <v/>
      </c>
    </row>
    <row r="1341" spans="1:18">
      <c r="A1341" s="1">
        <v>42116</v>
      </c>
      <c r="B1341">
        <f>IFERROR(VLOOKUP($A1341,'BTC-Web'!$A$2:$H$9999,2,0),"")</f>
        <v>235.60200499999999</v>
      </c>
      <c r="C1341">
        <f>VLOOKUP(A1341,H_SPBTFDUE!$B$2:$C$5828,2,0)</f>
        <v>1.7206056496826552</v>
      </c>
      <c r="D1341" s="2">
        <f>D1340*(1-D$1+IF(AND(WEEKDAY($A1341)&lt;&gt;1,WEEKDAY($A1341)&lt;&gt;7),-VLOOKUP($A1341,ETF_OP_Fee!$G$5:$H$14,2,1),0))^($A1341-$A1340)*(1+2*(C1341/C1340-1))+IFERROR(VLOOKUP(A1341,BITXeom!$C$9:$D$100,2,0),0)-$D$3*IFERROR(VLOOKUP($A1341,Dividends!$C$10:$E$100,2,0),0)</f>
        <v>0.1744426292158246</v>
      </c>
      <c r="F1341" s="60">
        <f>F1340*(1-F$1-2*(C1341/C1340-1))</f>
        <v>129633911.19965234</v>
      </c>
      <c r="G1341" s="2">
        <f>G1340*(1-G$1+IF(AND(WEEKDAY($A1341)&lt;&gt;1,WEEKDAY($A1341)&lt;&gt;7),-VLOOKUP($A1341,ETF_OP_Fee!$I$5:$J$14,2,1),0))^($A1341-$A1340)*(1+1*(B1341/B1340-1))</f>
        <v>0.16293407691958955</v>
      </c>
      <c r="H1341" s="9" t="str">
        <f>IFERROR(VLOOKUP(A1341,'BITO-IV'!$A$1:$J$10000,4,0),"")</f>
        <v/>
      </c>
      <c r="P1341">
        <f>ROW()</f>
        <v>1341</v>
      </c>
      <c r="Q1341" t="str">
        <f>IF($A1341&gt;=$Q$2,B1341*Q$4,"")</f>
        <v/>
      </c>
      <c r="R1341" t="str">
        <f>IF($A1341&gt;=$Q$2,G1341*R$4,"")</f>
        <v/>
      </c>
    </row>
    <row r="1342" spans="1:18">
      <c r="A1342" s="1">
        <v>42117</v>
      </c>
      <c r="B1342">
        <f>IFERROR(VLOOKUP($A1342,'BTC-Web'!$A$2:$H$9999,2,0),"")</f>
        <v>234.05299400000001</v>
      </c>
      <c r="C1342">
        <f>VLOOKUP(A1342,H_SPBTFDUE!$B$2:$C$5828,2,0)</f>
        <v>1.7372135318349748</v>
      </c>
      <c r="D1342" s="2">
        <f>D1341*(1-D$1+IF(AND(WEEKDAY($A1342)&lt;&gt;1,WEEKDAY($A1342)&lt;&gt;7),-VLOOKUP($A1342,ETF_OP_Fee!$G$5:$H$14,2,1),0))^($A1342-$A1341)*(1+2*(C1342/C1341-1))+IFERROR(VLOOKUP(A1342,BITXeom!$C$9:$D$100,2,0),0)-$D$3*IFERROR(VLOOKUP($A1342,Dividends!$C$10:$E$100,2,0),0)</f>
        <v>0.17778875601281419</v>
      </c>
      <c r="F1342" s="60">
        <f>F1341*(1-F$1-2*(C1342/C1341-1))</f>
        <v>127124620.24002612</v>
      </c>
      <c r="G1342" s="2">
        <f>G1341*(1-G$1+IF(AND(WEEKDAY($A1342)&lt;&gt;1,WEEKDAY($A1342)&lt;&gt;7),-VLOOKUP($A1342,ETF_OP_Fee!$I$5:$J$14,2,1),0))^($A1342-$A1341)*(1+1*(B1342/B1341-1))</f>
        <v>0.16185862241467036</v>
      </c>
      <c r="H1342" s="9" t="str">
        <f>IFERROR(VLOOKUP(A1342,'BITO-IV'!$A$1:$J$10000,4,0),"")</f>
        <v/>
      </c>
      <c r="P1342">
        <f>ROW()</f>
        <v>1342</v>
      </c>
      <c r="Q1342" t="str">
        <f>IF($A1342&gt;=$Q$2,B1342*Q$4,"")</f>
        <v/>
      </c>
      <c r="R1342" t="str">
        <f>IF($A1342&gt;=$Q$2,G1342*R$4,"")</f>
        <v/>
      </c>
    </row>
    <row r="1343" spans="1:18">
      <c r="A1343" s="1">
        <v>42118</v>
      </c>
      <c r="B1343">
        <f>IFERROR(VLOOKUP($A1343,'BTC-Web'!$A$2:$H$9999,2,0),"")</f>
        <v>235.970001</v>
      </c>
      <c r="C1343">
        <f>VLOOKUP(A1343,H_SPBTFDUE!$B$2:$C$5828,2,0)</f>
        <v>1.6988644265861719</v>
      </c>
      <c r="D1343" s="2">
        <f>D1342*(1-D$1+IF(AND(WEEKDAY($A1343)&lt;&gt;1,WEEKDAY($A1343)&lt;&gt;7),-VLOOKUP($A1343,ETF_OP_Fee!$G$5:$H$14,2,1),0))^($A1343-$A1342)*(1+2*(C1343/C1342-1))+IFERROR(VLOOKUP(A1343,BITXeom!$C$9:$D$100,2,0),0)-$D$3*IFERROR(VLOOKUP($A1343,Dividends!$C$10:$E$100,2,0),0)</f>
        <v>0.16991887274196393</v>
      </c>
      <c r="F1343" s="60">
        <f>F1342*(1-F$1-2*(C1343/C1342-1))</f>
        <v>132730571.83286195</v>
      </c>
      <c r="G1343" s="2">
        <f>G1342*(1-G$1+IF(AND(WEEKDAY($A1343)&lt;&gt;1,WEEKDAY($A1343)&lt;&gt;7),-VLOOKUP($A1343,ETF_OP_Fee!$I$5:$J$14,2,1),0))^($A1343-$A1342)*(1+1*(B1343/B1342-1))</f>
        <v>0.16318007539942792</v>
      </c>
      <c r="H1343" s="9" t="str">
        <f>IFERROR(VLOOKUP(A1343,'BITO-IV'!$A$1:$J$10000,4,0),"")</f>
        <v/>
      </c>
      <c r="P1343">
        <f>ROW()</f>
        <v>1343</v>
      </c>
      <c r="Q1343" t="str">
        <f>IF($A1343&gt;=$Q$2,B1343*Q$4,"")</f>
        <v/>
      </c>
      <c r="R1343" t="str">
        <f>IF($A1343&gt;=$Q$2,G1343*R$4,"")</f>
        <v/>
      </c>
    </row>
    <row r="1344" spans="1:18">
      <c r="A1344" s="1">
        <v>42121</v>
      </c>
      <c r="B1344">
        <f>IFERROR(VLOOKUP($A1344,'BTC-Web'!$A$2:$H$9999,2,0),"")</f>
        <v>219.429001</v>
      </c>
      <c r="C1344">
        <f>VLOOKUP(A1344,H_SPBTFDUE!$B$2:$C$5828,2,0)</f>
        <v>1.6841186642062698</v>
      </c>
      <c r="D1344" s="2">
        <f>D1343*(1-D$1+IF(AND(WEEKDAY($A1344)&lt;&gt;1,WEEKDAY($A1344)&lt;&gt;7),-VLOOKUP($A1344,ETF_OP_Fee!$G$5:$H$14,2,1),0))^($A1344-$A1343)*(1+2*(C1344/C1343-1))+IFERROR(VLOOKUP(A1344,BITXeom!$C$9:$D$100,2,0),0)-$D$3*IFERROR(VLOOKUP($A1344,Dividends!$C$10:$E$100,2,0),0)</f>
        <v>0.16690878120660138</v>
      </c>
      <c r="F1344" s="60">
        <f>F1343*(1-F$1-2*(C1344/C1343-1))</f>
        <v>135027805.78749564</v>
      </c>
      <c r="G1344" s="2">
        <f>G1343*(1-G$1+IF(AND(WEEKDAY($A1344)&lt;&gt;1,WEEKDAY($A1344)&lt;&gt;7),-VLOOKUP($A1344,ETF_OP_Fee!$I$5:$J$14,2,1),0))^($A1344-$A1343)*(1+1*(B1344/B1343-1))</f>
        <v>0.15172964785206558</v>
      </c>
      <c r="H1344" s="9" t="str">
        <f>IFERROR(VLOOKUP(A1344,'BITO-IV'!$A$1:$J$10000,4,0),"")</f>
        <v/>
      </c>
      <c r="P1344">
        <f>ROW()</f>
        <v>1344</v>
      </c>
      <c r="Q1344" t="str">
        <f>IF($A1344&gt;=$Q$2,B1344*Q$4,"")</f>
        <v/>
      </c>
      <c r="R1344" t="str">
        <f>IF($A1344&gt;=$Q$2,G1344*R$4,"")</f>
        <v/>
      </c>
    </row>
    <row r="1345" spans="1:18">
      <c r="A1345" s="1">
        <v>42122</v>
      </c>
      <c r="B1345">
        <f>IFERROR(VLOOKUP($A1345,'BTC-Web'!$A$2:$H$9999,2,0),"")</f>
        <v>228.96899400000001</v>
      </c>
      <c r="C1345">
        <f>VLOOKUP(A1345,H_SPBTFDUE!$B$2:$C$5828,2,0)</f>
        <v>1.6587332206089938</v>
      </c>
      <c r="D1345" s="2">
        <f>D1344*(1-D$1+IF(AND(WEEKDAY($A1345)&lt;&gt;1,WEEKDAY($A1345)&lt;&gt;7),-VLOOKUP($A1345,ETF_OP_Fee!$G$5:$H$14,2,1),0))^($A1345-$A1344)*(1+2*(C1345/C1344-1))+IFERROR(VLOOKUP(A1345,BITXeom!$C$9:$D$100,2,0),0)-$D$3*IFERROR(VLOOKUP($A1345,Dividends!$C$10:$E$100,2,0),0)</f>
        <v>0.16185749184409731</v>
      </c>
      <c r="F1345" s="60">
        <f>F1344*(1-F$1-2*(C1345/C1344-1))</f>
        <v>139091441.10767588</v>
      </c>
      <c r="G1345" s="2">
        <f>G1344*(1-G$1+IF(AND(WEEKDAY($A1345)&lt;&gt;1,WEEKDAY($A1345)&lt;&gt;7),-VLOOKUP($A1345,ETF_OP_Fee!$I$5:$J$14,2,1),0))^($A1345-$A1344)*(1+1*(B1345/B1344-1))</f>
        <v>0.1583221927936381</v>
      </c>
      <c r="H1345" s="9" t="str">
        <f>IFERROR(VLOOKUP(A1345,'BITO-IV'!$A$1:$J$10000,4,0),"")</f>
        <v/>
      </c>
      <c r="P1345">
        <f>ROW()</f>
        <v>1345</v>
      </c>
      <c r="Q1345" t="str">
        <f>IF($A1345&gt;=$Q$2,B1345*Q$4,"")</f>
        <v/>
      </c>
      <c r="R1345" t="str">
        <f>IF($A1345&gt;=$Q$2,G1345*R$4,"")</f>
        <v/>
      </c>
    </row>
    <row r="1346" spans="1:18">
      <c r="A1346" s="1">
        <v>42123</v>
      </c>
      <c r="B1346">
        <f>IFERROR(VLOOKUP($A1346,'BTC-Web'!$A$2:$H$9999,2,0),"")</f>
        <v>225.591003</v>
      </c>
      <c r="C1346">
        <f>VLOOKUP(A1346,H_SPBTFDUE!$B$2:$C$5828,2,0)</f>
        <v>1.6582062843942842</v>
      </c>
      <c r="D1346" s="2">
        <f>D1345*(1-D$1+IF(AND(WEEKDAY($A1346)&lt;&gt;1,WEEKDAY($A1346)&lt;&gt;7),-VLOOKUP($A1346,ETF_OP_Fee!$G$5:$H$14,2,1),0))^($A1346-$A1345)*(1+2*(C1346/C1345-1))+IFERROR(VLOOKUP(A1346,BITXeom!$C$9:$D$100,2,0),0)-$D$3*IFERROR(VLOOKUP($A1346,Dividends!$C$10:$E$100,2,0),0)</f>
        <v>0.16173515685845766</v>
      </c>
      <c r="F1346" s="60">
        <f>F1345*(1-F$1-2*(C1346/C1345-1))</f>
        <v>139172572.16626784</v>
      </c>
      <c r="G1346" s="2">
        <f>G1345*(1-G$1+IF(AND(WEEKDAY($A1346)&lt;&gt;1,WEEKDAY($A1346)&lt;&gt;7),-VLOOKUP($A1346,ETF_OP_Fee!$I$5:$J$14,2,1),0))^($A1346-$A1345)*(1+1*(B1346/B1345-1))</f>
        <v>0.15598239765745284</v>
      </c>
      <c r="H1346" s="9" t="str">
        <f>IFERROR(VLOOKUP(A1346,'BITO-IV'!$A$1:$J$10000,4,0),"")</f>
        <v/>
      </c>
      <c r="P1346">
        <f>ROW()</f>
        <v>1346</v>
      </c>
      <c r="Q1346" t="str">
        <f>IF($A1346&gt;=$Q$2,B1346*Q$4,"")</f>
        <v/>
      </c>
      <c r="R1346" t="str">
        <f>IF($A1346&gt;=$Q$2,G1346*R$4,"")</f>
        <v/>
      </c>
    </row>
    <row r="1347" spans="1:18">
      <c r="A1347" s="1">
        <v>42124</v>
      </c>
      <c r="B1347">
        <f>IFERROR(VLOOKUP($A1347,'BTC-Web'!$A$2:$H$9999,2,0),"")</f>
        <v>225.692993</v>
      </c>
      <c r="C1347">
        <f>VLOOKUP(A1347,H_SPBTFDUE!$B$2:$C$5828,2,0)</f>
        <v>1.7339336838651611</v>
      </c>
      <c r="D1347" s="2">
        <f>D1346*(1-D$1+IF(AND(WEEKDAY($A1347)&lt;&gt;1,WEEKDAY($A1347)&lt;&gt;7),-VLOOKUP($A1347,ETF_OP_Fee!$G$5:$H$14,2,1),0))^($A1347-$A1346)*(1+2*(C1347/C1346-1))+IFERROR(VLOOKUP(A1347,BITXeom!$C$9:$D$100,2,0),0)-$D$3*IFERROR(VLOOKUP($A1347,Dividends!$C$10:$E$100,2,0),0)</f>
        <v>0.17648620636292472</v>
      </c>
      <c r="F1347" s="60">
        <f>F1346*(1-F$1-2*(C1347/C1346-1))</f>
        <v>126453788.5174558</v>
      </c>
      <c r="G1347" s="2">
        <f>G1346*(1-G$1+IF(AND(WEEKDAY($A1347)&lt;&gt;1,WEEKDAY($A1347)&lt;&gt;7),-VLOOKUP($A1347,ETF_OP_Fee!$I$5:$J$14,2,1),0))^($A1347-$A1346)*(1+1*(B1347/B1346-1))</f>
        <v>0.15604885586080369</v>
      </c>
      <c r="H1347" s="9" t="str">
        <f>IFERROR(VLOOKUP(A1347,'BITO-IV'!$A$1:$J$10000,4,0),"")</f>
        <v/>
      </c>
      <c r="P1347">
        <f>ROW()</f>
        <v>1347</v>
      </c>
      <c r="Q1347" t="str">
        <f>IF($A1347&gt;=$Q$2,B1347*Q$4,"")</f>
        <v/>
      </c>
      <c r="R1347" t="str">
        <f>IF($A1347&gt;=$Q$2,G1347*R$4,"")</f>
        <v/>
      </c>
    </row>
    <row r="1348" spans="1:18">
      <c r="A1348" s="1">
        <v>42125</v>
      </c>
      <c r="B1348">
        <f>IFERROR(VLOOKUP($A1348,'BTC-Web'!$A$2:$H$9999,2,0),"")</f>
        <v>235.93899500000001</v>
      </c>
      <c r="C1348">
        <f>VLOOKUP(A1348,H_SPBTFDUE!$B$2:$C$5828,2,0)</f>
        <v>1.7038883212781291</v>
      </c>
      <c r="D1348" s="2">
        <f>D1347*(1-D$1+IF(AND(WEEKDAY($A1348)&lt;&gt;1,WEEKDAY($A1348)&lt;&gt;7),-VLOOKUP($A1348,ETF_OP_Fee!$G$5:$H$14,2,1),0))^($A1348-$A1347)*(1+2*(C1348/C1347-1))+IFERROR(VLOOKUP(A1348,BITXeom!$C$9:$D$100,2,0),0)-$D$3*IFERROR(VLOOKUP($A1348,Dividends!$C$10:$E$100,2,0),0)</f>
        <v>0.17034941156249933</v>
      </c>
      <c r="F1348" s="60">
        <f>F1347*(1-F$1-2*(C1348/C1347-1))</f>
        <v>130829553.43863264</v>
      </c>
      <c r="G1348" s="2">
        <f>G1347*(1-G$1+IF(AND(WEEKDAY($A1348)&lt;&gt;1,WEEKDAY($A1348)&lt;&gt;7),-VLOOKUP($A1348,ETF_OP_Fee!$I$5:$J$14,2,1),0))^($A1348-$A1347)*(1+1*(B1348/B1347-1))</f>
        <v>0.16312891001325627</v>
      </c>
      <c r="H1348" s="9" t="str">
        <f>IFERROR(VLOOKUP(A1348,'BITO-IV'!$A$1:$J$10000,4,0),"")</f>
        <v/>
      </c>
      <c r="P1348">
        <f>ROW()</f>
        <v>1348</v>
      </c>
      <c r="Q1348" t="str">
        <f>IF($A1348&gt;=$Q$2,B1348*Q$4,"")</f>
        <v/>
      </c>
      <c r="R1348" t="str">
        <f>IF($A1348&gt;=$Q$2,G1348*R$4,"")</f>
        <v/>
      </c>
    </row>
    <row r="1349" spans="1:18">
      <c r="A1349" s="1">
        <v>42128</v>
      </c>
      <c r="B1349">
        <f>IFERROR(VLOOKUP($A1349,'BTC-Web'!$A$2:$H$9999,2,0),"")</f>
        <v>240.35600299999999</v>
      </c>
      <c r="C1349">
        <f>VLOOKUP(A1349,H_SPBTFDUE!$B$2:$C$5828,2,0)</f>
        <v>1.7546467389998588</v>
      </c>
      <c r="D1349" s="2">
        <f>D1348*(1-D$1+IF(AND(WEEKDAY($A1349)&lt;&gt;1,WEEKDAY($A1349)&lt;&gt;7),-VLOOKUP($A1349,ETF_OP_Fee!$G$5:$H$14,2,1),0))^($A1349-$A1348)*(1+2*(C1349/C1348-1))+IFERROR(VLOOKUP(A1349,BITXeom!$C$9:$D$100,2,0),0)-$D$3*IFERROR(VLOOKUP($A1349,Dividends!$C$10:$E$100,2,0),0)</f>
        <v>0.1804334780583966</v>
      </c>
      <c r="F1349" s="60">
        <f>F1348*(1-F$1-2*(C1349/C1348-1))</f>
        <v>123027982.12576519</v>
      </c>
      <c r="G1349" s="2">
        <f>G1348*(1-G$1+IF(AND(WEEKDAY($A1349)&lt;&gt;1,WEEKDAY($A1349)&lt;&gt;7),-VLOOKUP($A1349,ETF_OP_Fee!$I$5:$J$14,2,1),0))^($A1349-$A1348)*(1+1*(B1349/B1348-1))</f>
        <v>0.16616986665794697</v>
      </c>
      <c r="H1349" s="9" t="str">
        <f>IFERROR(VLOOKUP(A1349,'BITO-IV'!$A$1:$J$10000,4,0),"")</f>
        <v/>
      </c>
      <c r="P1349">
        <f>ROW()</f>
        <v>1349</v>
      </c>
      <c r="Q1349" t="str">
        <f>IF($A1349&gt;=$Q$2,B1349*Q$4,"")</f>
        <v/>
      </c>
      <c r="R1349" t="str">
        <f>IF($A1349&gt;=$Q$2,G1349*R$4,"")</f>
        <v/>
      </c>
    </row>
    <row r="1350" spans="1:18">
      <c r="A1350" s="1">
        <v>42129</v>
      </c>
      <c r="B1350">
        <f>IFERROR(VLOOKUP($A1350,'BTC-Web'!$A$2:$H$9999,2,0),"")</f>
        <v>238.85200499999999</v>
      </c>
      <c r="C1350">
        <f>VLOOKUP(A1350,H_SPBTFDUE!$B$2:$C$5828,2,0)</f>
        <v>1.7331873612771931</v>
      </c>
      <c r="D1350" s="2">
        <f>D1349*(1-D$1+IF(AND(WEEKDAY($A1350)&lt;&gt;1,WEEKDAY($A1350)&lt;&gt;7),-VLOOKUP($A1350,ETF_OP_Fee!$G$5:$H$14,2,1),0))^($A1350-$A1349)*(1+2*(C1350/C1349-1))+IFERROR(VLOOKUP(A1350,BITXeom!$C$9:$D$100,2,0),0)-$D$3*IFERROR(VLOOKUP($A1350,Dividends!$C$10:$E$100,2,0),0)</f>
        <v>0.17599884643451738</v>
      </c>
      <c r="F1350" s="60">
        <f>F1349*(1-F$1-2*(C1350/C1349-1))</f>
        <v>126030849.11800405</v>
      </c>
      <c r="G1350" s="2">
        <f>G1349*(1-G$1+IF(AND(WEEKDAY($A1350)&lt;&gt;1,WEEKDAY($A1350)&lt;&gt;7),-VLOOKUP($A1350,ETF_OP_Fee!$I$5:$J$14,2,1),0))^($A1350-$A1349)*(1+1*(B1350/B1349-1))</f>
        <v>0.16512578133646405</v>
      </c>
      <c r="H1350" s="9" t="str">
        <f>IFERROR(VLOOKUP(A1350,'BITO-IV'!$A$1:$J$10000,4,0),"")</f>
        <v/>
      </c>
      <c r="P1350">
        <f>ROW()</f>
        <v>1350</v>
      </c>
      <c r="Q1350" t="str">
        <f>IF($A1350&gt;=$Q$2,B1350*Q$4,"")</f>
        <v/>
      </c>
      <c r="R1350" t="str">
        <f>IF($A1350&gt;=$Q$2,G1350*R$4,"")</f>
        <v/>
      </c>
    </row>
    <row r="1351" spans="1:18">
      <c r="A1351" s="1">
        <v>42130</v>
      </c>
      <c r="B1351">
        <f>IFERROR(VLOOKUP($A1351,'BTC-Web'!$A$2:$H$9999,2,0),"")</f>
        <v>236.24899300000001</v>
      </c>
      <c r="C1351">
        <f>VLOOKUP(A1351,H_SPBTFDUE!$B$2:$C$5828,2,0)</f>
        <v>1.6864675440909533</v>
      </c>
      <c r="D1351" s="2">
        <f>D1350*(1-D$1+IF(AND(WEEKDAY($A1351)&lt;&gt;1,WEEKDAY($A1351)&lt;&gt;7),-VLOOKUP($A1351,ETF_OP_Fee!$G$5:$H$14,2,1),0))^($A1351-$A1350)*(1+2*(C1351/C1350-1))+IFERROR(VLOOKUP(A1351,BITXeom!$C$9:$D$100,2,0),0)-$D$3*IFERROR(VLOOKUP($A1351,Dividends!$C$10:$E$100,2,0),0)</f>
        <v>0.16649032034693989</v>
      </c>
      <c r="F1351" s="60">
        <f>F1350*(1-F$1-2*(C1351/C1350-1))</f>
        <v>132818866.46174574</v>
      </c>
      <c r="G1351" s="2">
        <f>G1350*(1-G$1+IF(AND(WEEKDAY($A1351)&lt;&gt;1,WEEKDAY($A1351)&lt;&gt;7),-VLOOKUP($A1351,ETF_OP_Fee!$I$5:$J$14,2,1),0))^($A1351-$A1350)*(1+1*(B1351/B1350-1))</f>
        <v>0.16332198764460973</v>
      </c>
      <c r="H1351" s="9" t="str">
        <f>IFERROR(VLOOKUP(A1351,'BITO-IV'!$A$1:$J$10000,4,0),"")</f>
        <v/>
      </c>
      <c r="P1351">
        <f>ROW()</f>
        <v>1351</v>
      </c>
      <c r="Q1351" t="str">
        <f>IF($A1351&gt;=$Q$2,B1351*Q$4,"")</f>
        <v/>
      </c>
      <c r="R1351" t="str">
        <f>IF($A1351&gt;=$Q$2,G1351*R$4,"")</f>
        <v/>
      </c>
    </row>
    <row r="1352" spans="1:18">
      <c r="A1352" s="1">
        <v>42131</v>
      </c>
      <c r="B1352">
        <f>IFERROR(VLOOKUP($A1352,'BTC-Web'!$A$2:$H$9999,2,0),"")</f>
        <v>229.662003</v>
      </c>
      <c r="C1352">
        <f>VLOOKUP(A1352,H_SPBTFDUE!$B$2:$C$5828,2,0)</f>
        <v>1.741710071548014</v>
      </c>
      <c r="D1352" s="2">
        <f>D1351*(1-D$1+IF(AND(WEEKDAY($A1352)&lt;&gt;1,WEEKDAY($A1352)&lt;&gt;7),-VLOOKUP($A1352,ETF_OP_Fee!$G$5:$H$14,2,1),0))^($A1352-$A1351)*(1+2*(C1352/C1351-1))+IFERROR(VLOOKUP(A1352,BITXeom!$C$9:$D$100,2,0),0)-$D$3*IFERROR(VLOOKUP($A1352,Dividends!$C$10:$E$100,2,0),0)</f>
        <v>0.17737616709402934</v>
      </c>
      <c r="F1352" s="60">
        <f>F1351*(1-F$1-2*(C1352/C1351-1))</f>
        <v>124110629.0547533</v>
      </c>
      <c r="G1352" s="2">
        <f>G1351*(1-G$1+IF(AND(WEEKDAY($A1352)&lt;&gt;1,WEEKDAY($A1352)&lt;&gt;7),-VLOOKUP($A1352,ETF_OP_Fee!$I$5:$J$14,2,1),0))^($A1352-$A1351)*(1+1*(B1352/B1351-1))</f>
        <v>0.15876418384791691</v>
      </c>
      <c r="H1352" s="9" t="str">
        <f>IFERROR(VLOOKUP(A1352,'BITO-IV'!$A$1:$J$10000,4,0),"")</f>
        <v/>
      </c>
      <c r="P1352">
        <f>ROW()</f>
        <v>1352</v>
      </c>
      <c r="Q1352" t="str">
        <f>IF($A1352&gt;=$Q$2,B1352*Q$4,"")</f>
        <v/>
      </c>
      <c r="R1352" t="str">
        <f>IF($A1352&gt;=$Q$2,G1352*R$4,"")</f>
        <v/>
      </c>
    </row>
    <row r="1353" spans="1:18">
      <c r="A1353" s="1">
        <v>42132</v>
      </c>
      <c r="B1353">
        <f>IFERROR(VLOOKUP($A1353,'BTC-Web'!$A$2:$H$9999,2,0),"")</f>
        <v>237.20399499999999</v>
      </c>
      <c r="C1353">
        <f>VLOOKUP(A1353,H_SPBTFDUE!$B$2:$C$5828,2,0)</f>
        <v>1.7894332665136365</v>
      </c>
      <c r="D1353" s="2">
        <f>D1352*(1-D$1+IF(AND(WEEKDAY($A1353)&lt;&gt;1,WEEKDAY($A1353)&lt;&gt;7),-VLOOKUP($A1353,ETF_OP_Fee!$G$5:$H$14,2,1),0))^($A1353-$A1352)*(1+2*(C1353/C1352-1))+IFERROR(VLOOKUP(A1353,BITXeom!$C$9:$D$100,2,0),0)-$D$3*IFERROR(VLOOKUP($A1353,Dividends!$C$10:$E$100,2,0),0)</f>
        <v>0.18707389600690891</v>
      </c>
      <c r="F1353" s="60">
        <f>F1352*(1-F$1-2*(C1353/C1352-1))</f>
        <v>117302857.71565081</v>
      </c>
      <c r="G1353" s="2">
        <f>G1352*(1-G$1+IF(AND(WEEKDAY($A1353)&lt;&gt;1,WEEKDAY($A1353)&lt;&gt;7),-VLOOKUP($A1353,ETF_OP_Fee!$I$5:$J$14,2,1),0))^($A1353-$A1352)*(1+1*(B1353/B1352-1))</f>
        <v>0.16397365694362517</v>
      </c>
      <c r="H1353" s="9" t="str">
        <f>IFERROR(VLOOKUP(A1353,'BITO-IV'!$A$1:$J$10000,4,0),"")</f>
        <v/>
      </c>
      <c r="P1353">
        <f>ROW()</f>
        <v>1353</v>
      </c>
      <c r="Q1353" t="str">
        <f>IF($A1353&gt;=$Q$2,B1353*Q$4,"")</f>
        <v/>
      </c>
      <c r="R1353" t="str">
        <f>IF($A1353&gt;=$Q$2,G1353*R$4,"")</f>
        <v/>
      </c>
    </row>
    <row r="1354" spans="1:18">
      <c r="A1354" s="1">
        <v>42135</v>
      </c>
      <c r="B1354">
        <f>IFERROR(VLOOKUP($A1354,'BTC-Web'!$A$2:$H$9999,2,0),"")</f>
        <v>240.29899599999999</v>
      </c>
      <c r="C1354">
        <f>VLOOKUP(A1354,H_SPBTFDUE!$B$2:$C$5828,2,0)</f>
        <v>1.7767260936338887</v>
      </c>
      <c r="D1354" s="2">
        <f>D1353*(1-D$1+IF(AND(WEEKDAY($A1354)&lt;&gt;1,WEEKDAY($A1354)&lt;&gt;7),-VLOOKUP($A1354,ETF_OP_Fee!$G$5:$H$14,2,1),0))^($A1354-$A1353)*(1+2*(C1354/C1353-1))+IFERROR(VLOOKUP(A1354,BITXeom!$C$9:$D$100,2,0),0)-$D$3*IFERROR(VLOOKUP($A1354,Dividends!$C$10:$E$100,2,0),0)</f>
        <v>0.18435030215686829</v>
      </c>
      <c r="F1354" s="60">
        <f>F1353*(1-F$1-2*(C1354/C1353-1))</f>
        <v>118962740.1183103</v>
      </c>
      <c r="G1354" s="2">
        <f>G1353*(1-G$1+IF(AND(WEEKDAY($A1354)&lt;&gt;1,WEEKDAY($A1354)&lt;&gt;7),-VLOOKUP($A1354,ETF_OP_Fee!$I$5:$J$14,2,1),0))^($A1354-$A1353)*(1+1*(B1354/B1353-1))</f>
        <v>0.16610018968904416</v>
      </c>
      <c r="H1354" s="9" t="str">
        <f>IFERROR(VLOOKUP(A1354,'BITO-IV'!$A$1:$J$10000,4,0),"")</f>
        <v/>
      </c>
      <c r="P1354">
        <f>ROW()</f>
        <v>1354</v>
      </c>
      <c r="Q1354" t="str">
        <f>IF($A1354&gt;=$Q$2,B1354*Q$4,"")</f>
        <v/>
      </c>
      <c r="R1354" t="str">
        <f>IF($A1354&gt;=$Q$2,G1354*R$4,"")</f>
        <v/>
      </c>
    </row>
    <row r="1355" spans="1:18">
      <c r="A1355" s="1">
        <v>42136</v>
      </c>
      <c r="B1355">
        <f>IFERROR(VLOOKUP($A1355,'BTC-Web'!$A$2:$H$9999,2,0),"")</f>
        <v>242.145004</v>
      </c>
      <c r="C1355">
        <f>VLOOKUP(A1355,H_SPBTFDUE!$B$2:$C$5828,2,0)</f>
        <v>1.7688567899029184</v>
      </c>
      <c r="D1355" s="2">
        <f>D1354*(1-D$1+IF(AND(WEEKDAY($A1355)&lt;&gt;1,WEEKDAY($A1355)&lt;&gt;7),-VLOOKUP($A1355,ETF_OP_Fee!$G$5:$H$14,2,1),0))^($A1355-$A1354)*(1+2*(C1355/C1354-1))+IFERROR(VLOOKUP(A1355,BITXeom!$C$9:$D$100,2,0),0)-$D$3*IFERROR(VLOOKUP($A1355,Dividends!$C$10:$E$100,2,0),0)</f>
        <v>0.18269526283209875</v>
      </c>
      <c r="F1355" s="60">
        <f>F1354*(1-F$1-2*(C1355/C1354-1))</f>
        <v>120010344.110705</v>
      </c>
      <c r="G1355" s="2">
        <f>G1354*(1-G$1+IF(AND(WEEKDAY($A1355)&lt;&gt;1,WEEKDAY($A1355)&lt;&gt;7),-VLOOKUP($A1355,ETF_OP_Fee!$I$5:$J$14,2,1),0))^($A1355-$A1354)*(1+1*(B1355/B1354-1))</f>
        <v>0.16737183648540488</v>
      </c>
      <c r="H1355" s="9" t="str">
        <f>IFERROR(VLOOKUP(A1355,'BITO-IV'!$A$1:$J$10000,4,0),"")</f>
        <v/>
      </c>
      <c r="P1355">
        <f>ROW()</f>
        <v>1355</v>
      </c>
      <c r="Q1355" t="str">
        <f>IF($A1355&gt;=$Q$2,B1355*Q$4,"")</f>
        <v/>
      </c>
      <c r="R1355" t="str">
        <f>IF($A1355&gt;=$Q$2,G1355*R$4,"")</f>
        <v/>
      </c>
    </row>
    <row r="1356" spans="1:18">
      <c r="A1356" s="1">
        <v>42137</v>
      </c>
      <c r="B1356">
        <f>IFERROR(VLOOKUP($A1356,'BTC-Web'!$A$2:$H$9999,2,0),"")</f>
        <v>241.39799500000001</v>
      </c>
      <c r="C1356">
        <f>VLOOKUP(A1356,H_SPBTFDUE!$B$2:$C$5828,2,0)</f>
        <v>1.7339258134938957</v>
      </c>
      <c r="D1356" s="2">
        <f>D1355*(1-D$1+IF(AND(WEEKDAY($A1356)&lt;&gt;1,WEEKDAY($A1356)&lt;&gt;7),-VLOOKUP($A1356,ETF_OP_Fee!$G$5:$H$14,2,1),0))^($A1356-$A1355)*(1+2*(C1356/C1355-1))+IFERROR(VLOOKUP(A1356,BITXeom!$C$9:$D$100,2,0),0)-$D$3*IFERROR(VLOOKUP($A1356,Dividends!$C$10:$E$100,2,0),0)</f>
        <v>0.17545846119649475</v>
      </c>
      <c r="F1356" s="60">
        <f>F1355*(1-F$1-2*(C1356/C1355-1))</f>
        <v>124743970.25617221</v>
      </c>
      <c r="G1356" s="2">
        <f>G1355*(1-G$1+IF(AND(WEEKDAY($A1356)&lt;&gt;1,WEEKDAY($A1356)&lt;&gt;7),-VLOOKUP($A1356,ETF_OP_Fee!$I$5:$J$14,2,1),0))^($A1356-$A1355)*(1+1*(B1356/B1355-1))</f>
        <v>0.16685115731827146</v>
      </c>
      <c r="H1356" s="9" t="str">
        <f>IFERROR(VLOOKUP(A1356,'BITO-IV'!$A$1:$J$10000,4,0),"")</f>
        <v/>
      </c>
      <c r="P1356">
        <f>ROW()</f>
        <v>1356</v>
      </c>
      <c r="Q1356" t="str">
        <f>IF($A1356&gt;=$Q$2,B1356*Q$4,"")</f>
        <v/>
      </c>
      <c r="R1356" t="str">
        <f>IF($A1356&gt;=$Q$2,G1356*R$4,"")</f>
        <v/>
      </c>
    </row>
    <row r="1357" spans="1:18">
      <c r="A1357" s="1">
        <v>42138</v>
      </c>
      <c r="B1357">
        <f>IFERROR(VLOOKUP($A1357,'BTC-Web'!$A$2:$H$9999,2,0),"")</f>
        <v>236.21400499999999</v>
      </c>
      <c r="C1357">
        <f>VLOOKUP(A1357,H_SPBTFDUE!$B$2:$C$5828,2,0)</f>
        <v>1.7377849636507168</v>
      </c>
      <c r="D1357" s="2">
        <f>D1356*(1-D$1+IF(AND(WEEKDAY($A1357)&lt;&gt;1,WEEKDAY($A1357)&lt;&gt;7),-VLOOKUP($A1357,ETF_OP_Fee!$G$5:$H$14,2,1),0))^($A1357-$A1356)*(1+2*(C1357/C1356-1))+IFERROR(VLOOKUP(A1357,BITXeom!$C$9:$D$100,2,0),0)-$D$3*IFERROR(VLOOKUP($A1357,Dividends!$C$10:$E$100,2,0),0)</f>
        <v>0.17621824186173504</v>
      </c>
      <c r="F1357" s="60">
        <f>F1356*(1-F$1-2*(C1357/C1356-1))</f>
        <v>124182198.4074939</v>
      </c>
      <c r="G1357" s="2">
        <f>G1356*(1-G$1+IF(AND(WEEKDAY($A1357)&lt;&gt;1,WEEKDAY($A1357)&lt;&gt;7),-VLOOKUP($A1357,ETF_OP_Fee!$I$5:$J$14,2,1),0))^($A1357-$A1356)*(1+1*(B1357/B1356-1))</f>
        <v>0.16326380135077098</v>
      </c>
      <c r="H1357" s="9" t="str">
        <f>IFERROR(VLOOKUP(A1357,'BITO-IV'!$A$1:$J$10000,4,0),"")</f>
        <v/>
      </c>
      <c r="P1357">
        <f>ROW()</f>
        <v>1357</v>
      </c>
      <c r="Q1357" t="str">
        <f>IF($A1357&gt;=$Q$2,B1357*Q$4,"")</f>
        <v/>
      </c>
      <c r="R1357" t="str">
        <f>IF($A1357&gt;=$Q$2,G1357*R$4,"")</f>
        <v/>
      </c>
    </row>
    <row r="1358" spans="1:18">
      <c r="A1358" s="1">
        <v>42139</v>
      </c>
      <c r="B1358">
        <f>IFERROR(VLOOKUP($A1358,'BTC-Web'!$A$2:$H$9999,2,0),"")</f>
        <v>236.95500200000001</v>
      </c>
      <c r="C1358">
        <f>VLOOKUP(A1358,H_SPBTFDUE!$B$2:$C$5828,2,0)</f>
        <v>1.74255269011912</v>
      </c>
      <c r="D1358" s="2">
        <f>D1357*(1-D$1+IF(AND(WEEKDAY($A1358)&lt;&gt;1,WEEKDAY($A1358)&lt;&gt;7),-VLOOKUP($A1358,ETF_OP_Fee!$G$5:$H$14,2,1),0))^($A1358-$A1357)*(1+2*(C1358/C1357-1))+IFERROR(VLOOKUP(A1358,BITXeom!$C$9:$D$100,2,0),0)-$D$3*IFERROR(VLOOKUP($A1358,Dividends!$C$10:$E$100,2,0),0)</f>
        <v>0.17716381504873771</v>
      </c>
      <c r="F1358" s="60">
        <f>F1357*(1-F$1-2*(C1358/C1357-1))</f>
        <v>123494330.19592361</v>
      </c>
      <c r="G1358" s="2">
        <f>G1357*(1-G$1+IF(AND(WEEKDAY($A1358)&lt;&gt;1,WEEKDAY($A1358)&lt;&gt;7),-VLOOKUP($A1358,ETF_OP_Fee!$I$5:$J$14,2,1),0))^($A1358-$A1357)*(1+1*(B1358/B1357-1))</f>
        <v>0.1637716928561056</v>
      </c>
      <c r="H1358" s="9" t="str">
        <f>IFERROR(VLOOKUP(A1358,'BITO-IV'!$A$1:$J$10000,4,0),"")</f>
        <v/>
      </c>
      <c r="P1358">
        <f>ROW()</f>
        <v>1358</v>
      </c>
      <c r="Q1358" t="str">
        <f>IF($A1358&gt;=$Q$2,B1358*Q$4,"")</f>
        <v/>
      </c>
      <c r="R1358" t="str">
        <f>IF($A1358&gt;=$Q$2,G1358*R$4,"")</f>
        <v/>
      </c>
    </row>
    <row r="1359" spans="1:18">
      <c r="A1359" s="1">
        <v>42142</v>
      </c>
      <c r="B1359">
        <f>IFERROR(VLOOKUP($A1359,'BTC-Web'!$A$2:$H$9999,2,0),"")</f>
        <v>236.88699299999999</v>
      </c>
      <c r="C1359">
        <f>VLOOKUP(A1359,H_SPBTFDUE!$B$2:$C$5828,2,0)</f>
        <v>1.7095282787562525</v>
      </c>
      <c r="D1359" s="2">
        <f>D1358*(1-D$1+IF(AND(WEEKDAY($A1359)&lt;&gt;1,WEEKDAY($A1359)&lt;&gt;7),-VLOOKUP($A1359,ETF_OP_Fee!$G$5:$H$14,2,1),0))^($A1359-$A1358)*(1+2*(C1359/C1358-1))+IFERROR(VLOOKUP(A1359,BITXeom!$C$9:$D$100,2,0),0)-$D$3*IFERROR(VLOOKUP($A1359,Dividends!$C$10:$E$100,2,0),0)</f>
        <v>0.17038705445303345</v>
      </c>
      <c r="F1359" s="60">
        <f>F1358*(1-F$1-2*(C1359/C1358-1))</f>
        <v>128168767.42688055</v>
      </c>
      <c r="G1359" s="2">
        <f>G1358*(1-G$1+IF(AND(WEEKDAY($A1359)&lt;&gt;1,WEEKDAY($A1359)&lt;&gt;7),-VLOOKUP($A1359,ETF_OP_Fee!$I$5:$J$14,2,1),0))^($A1359-$A1358)*(1+1*(B1359/B1358-1))</f>
        <v>0.16371190471616201</v>
      </c>
      <c r="H1359" s="9" t="str">
        <f>IFERROR(VLOOKUP(A1359,'BITO-IV'!$A$1:$J$10000,4,0),"")</f>
        <v/>
      </c>
      <c r="P1359">
        <f>ROW()</f>
        <v>1359</v>
      </c>
      <c r="Q1359" t="str">
        <f>IF($A1359&gt;=$Q$2,B1359*Q$4,"")</f>
        <v/>
      </c>
      <c r="R1359" t="str">
        <f>IF($A1359&gt;=$Q$2,G1359*R$4,"")</f>
        <v/>
      </c>
    </row>
    <row r="1360" spans="1:18">
      <c r="A1360" s="1">
        <v>42143</v>
      </c>
      <c r="B1360">
        <f>IFERROR(VLOOKUP($A1360,'BTC-Web'!$A$2:$H$9999,2,0),"")</f>
        <v>233.037003</v>
      </c>
      <c r="C1360">
        <f>VLOOKUP(A1360,H_SPBTFDUE!$B$2:$C$5828,2,0)</f>
        <v>1.7006806570974251</v>
      </c>
      <c r="D1360" s="2">
        <f>D1359*(1-D$1+IF(AND(WEEKDAY($A1360)&lt;&gt;1,WEEKDAY($A1360)&lt;&gt;7),-VLOOKUP($A1360,ETF_OP_Fee!$G$5:$H$14,2,1),0))^($A1360-$A1359)*(1+2*(C1360/C1359-1))+IFERROR(VLOOKUP(A1360,BITXeom!$C$9:$D$100,2,0),0)-$D$3*IFERROR(VLOOKUP($A1360,Dividends!$C$10:$E$100,2,0),0)</f>
        <v>0.16860305921145388</v>
      </c>
      <c r="F1360" s="60">
        <f>F1359*(1-F$1-2*(C1360/C1359-1))</f>
        <v>129488764.24973278</v>
      </c>
      <c r="G1360" s="2">
        <f>G1359*(1-G$1+IF(AND(WEEKDAY($A1360)&lt;&gt;1,WEEKDAY($A1360)&lt;&gt;7),-VLOOKUP($A1360,ETF_OP_Fee!$I$5:$J$14,2,1),0))^($A1360-$A1359)*(1+1*(B1360/B1359-1))</f>
        <v>0.16104699619798274</v>
      </c>
      <c r="H1360" s="9" t="str">
        <f>IFERROR(VLOOKUP(A1360,'BITO-IV'!$A$1:$J$10000,4,0),"")</f>
        <v/>
      </c>
      <c r="P1360">
        <f>ROW()</f>
        <v>1360</v>
      </c>
      <c r="Q1360" t="str">
        <f>IF($A1360&gt;=$Q$2,B1360*Q$4,"")</f>
        <v/>
      </c>
      <c r="R1360" t="str">
        <f>IF($A1360&gt;=$Q$2,G1360*R$4,"")</f>
        <v/>
      </c>
    </row>
    <row r="1361" spans="1:18">
      <c r="A1361" s="1">
        <v>42144</v>
      </c>
      <c r="B1361">
        <f>IFERROR(VLOOKUP($A1361,'BTC-Web'!$A$2:$H$9999,2,0),"")</f>
        <v>231.88999899999999</v>
      </c>
      <c r="C1361">
        <f>VLOOKUP(A1361,H_SPBTFDUE!$B$2:$C$5828,2,0)</f>
        <v>1.7156792494642266</v>
      </c>
      <c r="D1361" s="2">
        <f>D1360*(1-D$1+IF(AND(WEEKDAY($A1361)&lt;&gt;1,WEEKDAY($A1361)&lt;&gt;7),-VLOOKUP($A1361,ETF_OP_Fee!$G$5:$H$14,2,1),0))^($A1361-$A1360)*(1+2*(C1361/C1360-1))+IFERROR(VLOOKUP(A1361,BITXeom!$C$9:$D$100,2,0),0)-$D$3*IFERROR(VLOOKUP($A1361,Dividends!$C$10:$E$100,2,0),0)</f>
        <v>0.17155625415392312</v>
      </c>
      <c r="F1361" s="60">
        <f>F1360*(1-F$1-2*(C1361/C1360-1))</f>
        <v>127198056.80705653</v>
      </c>
      <c r="G1361" s="2">
        <f>G1360*(1-G$1+IF(AND(WEEKDAY($A1361)&lt;&gt;1,WEEKDAY($A1361)&lt;&gt;7),-VLOOKUP($A1361,ETF_OP_Fee!$I$5:$J$14,2,1),0))^($A1361-$A1360)*(1+1*(B1361/B1360-1))</f>
        <v>0.16025015473300142</v>
      </c>
      <c r="H1361" s="9" t="str">
        <f>IFERROR(VLOOKUP(A1361,'BITO-IV'!$A$1:$J$10000,4,0),"")</f>
        <v/>
      </c>
      <c r="P1361">
        <f>ROW()</f>
        <v>1361</v>
      </c>
      <c r="Q1361" t="str">
        <f>IF($A1361&gt;=$Q$2,B1361*Q$4,"")</f>
        <v/>
      </c>
      <c r="R1361" t="str">
        <f>IF($A1361&gt;=$Q$2,G1361*R$4,"")</f>
        <v/>
      </c>
    </row>
    <row r="1362" spans="1:18">
      <c r="A1362" s="1">
        <v>42145</v>
      </c>
      <c r="B1362">
        <f>IFERROR(VLOOKUP($A1362,'BTC-Web'!$A$2:$H$9999,2,0),"")</f>
        <v>234.016006</v>
      </c>
      <c r="C1362">
        <f>VLOOKUP(A1362,H_SPBTFDUE!$B$2:$C$5828,2,0)</f>
        <v>1.7252125835783279</v>
      </c>
      <c r="D1362" s="2">
        <f>D1361*(1-D$1+IF(AND(WEEKDAY($A1362)&lt;&gt;1,WEEKDAY($A1362)&lt;&gt;7),-VLOOKUP($A1362,ETF_OP_Fee!$G$5:$H$14,2,1),0))^($A1362-$A1361)*(1+2*(C1362/C1361-1))+IFERROR(VLOOKUP(A1362,BITXeom!$C$9:$D$100,2,0),0)-$D$3*IFERROR(VLOOKUP($A1362,Dividends!$C$10:$E$100,2,0),0)</f>
        <v>0.17344188069395933</v>
      </c>
      <c r="F1362" s="60">
        <f>F1361*(1-F$1-2*(C1362/C1361-1))</f>
        <v>125777859.45810285</v>
      </c>
      <c r="G1362" s="2">
        <f>G1361*(1-G$1+IF(AND(WEEKDAY($A1362)&lt;&gt;1,WEEKDAY($A1362)&lt;&gt;7),-VLOOKUP($A1362,ETF_OP_Fee!$I$5:$J$14,2,1),0))^($A1362-$A1361)*(1+1*(B1362/B1361-1))</f>
        <v>0.16171514630711217</v>
      </c>
      <c r="H1362" s="9" t="str">
        <f>IFERROR(VLOOKUP(A1362,'BITO-IV'!$A$1:$J$10000,4,0),"")</f>
        <v/>
      </c>
      <c r="P1362">
        <f>ROW()</f>
        <v>1362</v>
      </c>
      <c r="Q1362" t="str">
        <f>IF($A1362&gt;=$Q$2,B1362*Q$4,"")</f>
        <v/>
      </c>
      <c r="R1362" t="str">
        <f>IF($A1362&gt;=$Q$2,G1362*R$4,"")</f>
        <v/>
      </c>
    </row>
    <row r="1363" spans="1:18">
      <c r="A1363" s="1">
        <v>42146</v>
      </c>
      <c r="B1363">
        <f>IFERROR(VLOOKUP($A1363,'BTC-Web'!$A$2:$H$9999,2,0),"")</f>
        <v>235.320999</v>
      </c>
      <c r="C1363">
        <f>VLOOKUP(A1363,H_SPBTFDUE!$B$2:$C$5828,2,0)</f>
        <v>1.7617059347818578</v>
      </c>
      <c r="D1363" s="2">
        <f>D1362*(1-D$1+IF(AND(WEEKDAY($A1363)&lt;&gt;1,WEEKDAY($A1363)&lt;&gt;7),-VLOOKUP($A1363,ETF_OP_Fee!$G$5:$H$14,2,1),0))^($A1363-$A1362)*(1+2*(C1363/C1362-1))+IFERROR(VLOOKUP(A1363,BITXeom!$C$9:$D$100,2,0),0)-$D$3*IFERROR(VLOOKUP($A1363,Dividends!$C$10:$E$100,2,0),0)</f>
        <v>0.18075770611078934</v>
      </c>
      <c r="F1363" s="60">
        <f>F1362*(1-F$1-2*(C1363/C1362-1))</f>
        <v>120450164.28615829</v>
      </c>
      <c r="G1363" s="2">
        <f>G1362*(1-G$1+IF(AND(WEEKDAY($A1363)&lt;&gt;1,WEEKDAY($A1363)&lt;&gt;7),-VLOOKUP($A1363,ETF_OP_Fee!$I$5:$J$14,2,1),0))^($A1363-$A1362)*(1+1*(B1363/B1362-1))</f>
        <v>0.16261272021967824</v>
      </c>
      <c r="H1363" s="9" t="str">
        <f>IFERROR(VLOOKUP(A1363,'BITO-IV'!$A$1:$J$10000,4,0),"")</f>
        <v/>
      </c>
      <c r="P1363">
        <f>ROW()</f>
        <v>1363</v>
      </c>
      <c r="Q1363" t="str">
        <f>IF($A1363&gt;=$Q$2,B1363*Q$4,"")</f>
        <v/>
      </c>
      <c r="R1363" t="str">
        <f>IF($A1363&gt;=$Q$2,G1363*R$4,"")</f>
        <v/>
      </c>
    </row>
    <row r="1364" spans="1:18">
      <c r="A1364" s="1">
        <v>42150</v>
      </c>
      <c r="B1364">
        <f>IFERROR(VLOOKUP($A1364,'BTC-Web'!$A$2:$H$9999,2,0),"")</f>
        <v>237.104004</v>
      </c>
      <c r="C1364">
        <f>VLOOKUP(A1364,H_SPBTFDUE!$B$2:$C$5828,2,0)</f>
        <v>1.7378228423576236</v>
      </c>
      <c r="D1364" s="2">
        <f>D1363*(1-D$1+IF(AND(WEEKDAY($A1364)&lt;&gt;1,WEEKDAY($A1364)&lt;&gt;7),-VLOOKUP($A1364,ETF_OP_Fee!$G$5:$H$14,2,1),0))^($A1364-$A1363)*(1+2*(C1364/C1363-1))+IFERROR(VLOOKUP(A1364,BITXeom!$C$9:$D$100,2,0),0)-$D$3*IFERROR(VLOOKUP($A1364,Dividends!$C$10:$E$100,2,0),0)</f>
        <v>0.17577193317189491</v>
      </c>
      <c r="F1364" s="60">
        <f>F1363*(1-F$1-2*(C1364/C1363-1))</f>
        <v>123709731.49750169</v>
      </c>
      <c r="G1364" s="2">
        <f>G1363*(1-G$1+IF(AND(WEEKDAY($A1364)&lt;&gt;1,WEEKDAY($A1364)&lt;&gt;7),-VLOOKUP($A1364,ETF_OP_Fee!$I$5:$J$14,2,1),0))^($A1364-$A1363)*(1+1*(B1364/B1363-1))</f>
        <v>0.16382776430242993</v>
      </c>
      <c r="H1364" s="9" t="str">
        <f>IFERROR(VLOOKUP(A1364,'BITO-IV'!$A$1:$J$10000,4,0),"")</f>
        <v/>
      </c>
      <c r="P1364">
        <f>ROW()</f>
        <v>1364</v>
      </c>
      <c r="Q1364" t="str">
        <f>IF($A1364&gt;=$Q$2,B1364*Q$4,"")</f>
        <v/>
      </c>
      <c r="R1364" t="str">
        <f>IF($A1364&gt;=$Q$2,G1364*R$4,"")</f>
        <v/>
      </c>
    </row>
    <row r="1365" spans="1:18">
      <c r="A1365" s="1">
        <v>42151</v>
      </c>
      <c r="B1365">
        <f>IFERROR(VLOOKUP($A1365,'BTC-Web'!$A$2:$H$9999,2,0),"")</f>
        <v>237.06500199999999</v>
      </c>
      <c r="C1365">
        <f>VLOOKUP(A1365,H_SPBTFDUE!$B$2:$C$5828,2,0)</f>
        <v>1.7388563974396789</v>
      </c>
      <c r="D1365" s="2">
        <f>D1364*(1-D$1+IF(AND(WEEKDAY($A1365)&lt;&gt;1,WEEKDAY($A1365)&lt;&gt;7),-VLOOKUP($A1365,ETF_OP_Fee!$G$5:$H$14,2,1),0))^($A1365-$A1364)*(1+2*(C1365/C1364-1))+IFERROR(VLOOKUP(A1365,BITXeom!$C$9:$D$100,2,0),0)-$D$3*IFERROR(VLOOKUP($A1365,Dividends!$C$10:$E$100,2,0),0)</f>
        <v>0.1759597966919938</v>
      </c>
      <c r="F1365" s="60">
        <f>F1364*(1-F$1-2*(C1365/C1364-1))</f>
        <v>123556141.23043865</v>
      </c>
      <c r="G1365" s="2">
        <f>G1364*(1-G$1+IF(AND(WEEKDAY($A1365)&lt;&gt;1,WEEKDAY($A1365)&lt;&gt;7),-VLOOKUP($A1365,ETF_OP_Fee!$I$5:$J$14,2,1),0))^($A1365-$A1364)*(1+1*(B1365/B1364-1))</f>
        <v>0.16379655243780653</v>
      </c>
      <c r="H1365" s="9" t="str">
        <f>IFERROR(VLOOKUP(A1365,'BITO-IV'!$A$1:$J$10000,4,0),"")</f>
        <v/>
      </c>
      <c r="P1365">
        <f>ROW()</f>
        <v>1365</v>
      </c>
      <c r="Q1365" t="str">
        <f>IF($A1365&gt;=$Q$2,B1365*Q$4,"")</f>
        <v/>
      </c>
      <c r="R1365" t="str">
        <f>IF($A1365&gt;=$Q$2,G1365*R$4,"")</f>
        <v/>
      </c>
    </row>
    <row r="1366" spans="1:18">
      <c r="A1366" s="1">
        <v>42152</v>
      </c>
      <c r="B1366">
        <f>IFERROR(VLOOKUP($A1366,'BTC-Web'!$A$2:$H$9999,2,0),"")</f>
        <v>237.25700399999999</v>
      </c>
      <c r="C1366">
        <f>VLOOKUP(A1366,H_SPBTFDUE!$B$2:$C$5828,2,0)</f>
        <v>1.7395818623499317</v>
      </c>
      <c r="D1366" s="2">
        <f>D1365*(1-D$1+IF(AND(WEEKDAY($A1366)&lt;&gt;1,WEEKDAY($A1366)&lt;&gt;7),-VLOOKUP($A1366,ETF_OP_Fee!$G$5:$H$14,2,1),0))^($A1366-$A1365)*(1+2*(C1366/C1365-1))+IFERROR(VLOOKUP(A1366,BITXeom!$C$9:$D$100,2,0),0)-$D$3*IFERROR(VLOOKUP($A1366,Dividends!$C$10:$E$100,2,0),0)</f>
        <v>0.17608539109282725</v>
      </c>
      <c r="F1366" s="60">
        <f>F1365*(1-F$1-2*(C1366/C1365-1))</f>
        <v>123446612.30406651</v>
      </c>
      <c r="G1366" s="2">
        <f>G1365*(1-G$1+IF(AND(WEEKDAY($A1366)&lt;&gt;1,WEEKDAY($A1366)&lt;&gt;7),-VLOOKUP($A1366,ETF_OP_Fee!$I$5:$J$14,2,1),0))^($A1366-$A1365)*(1+1*(B1366/B1365-1))</f>
        <v>0.16392494672559102</v>
      </c>
      <c r="H1366" s="9" t="str">
        <f>IFERROR(VLOOKUP(A1366,'BITO-IV'!$A$1:$J$10000,4,0),"")</f>
        <v/>
      </c>
      <c r="P1366">
        <f>ROW()</f>
        <v>1366</v>
      </c>
      <c r="Q1366" t="str">
        <f>IF($A1366&gt;=$Q$2,B1366*Q$4,"")</f>
        <v/>
      </c>
      <c r="R1366" t="str">
        <f>IF($A1366&gt;=$Q$2,G1366*R$4,"")</f>
        <v/>
      </c>
    </row>
    <row r="1367" spans="1:18">
      <c r="A1367" s="1">
        <v>42153</v>
      </c>
      <c r="B1367">
        <f>IFERROR(VLOOKUP($A1367,'BTC-Web'!$A$2:$H$9999,2,0),"")</f>
        <v>237.37699900000001</v>
      </c>
      <c r="C1367">
        <f>VLOOKUP(A1367,H_SPBTFDUE!$B$2:$C$5828,2,0)</f>
        <v>1.7371049885545897</v>
      </c>
      <c r="D1367" s="2">
        <f>D1366*(1-D$1+IF(AND(WEEKDAY($A1367)&lt;&gt;1,WEEKDAY($A1367)&lt;&gt;7),-VLOOKUP($A1367,ETF_OP_Fee!$G$5:$H$14,2,1),0))^($A1367-$A1366)*(1+2*(C1367/C1366-1))+IFERROR(VLOOKUP(A1367,BITXeom!$C$9:$D$100,2,0),0)-$D$3*IFERROR(VLOOKUP($A1367,Dividends!$C$10:$E$100,2,0),0)</f>
        <v>0.17556279248002166</v>
      </c>
      <c r="F1367" s="60">
        <f>F1366*(1-F$1-2*(C1367/C1366-1))</f>
        <v>123791720.99888255</v>
      </c>
      <c r="G1367" s="2">
        <f>G1366*(1-G$1+IF(AND(WEEKDAY($A1367)&lt;&gt;1,WEEKDAY($A1367)&lt;&gt;7),-VLOOKUP($A1367,ETF_OP_Fee!$I$5:$J$14,2,1),0))^($A1367-$A1366)*(1+1*(B1367/B1366-1))</f>
        <v>0.1640035846383838</v>
      </c>
      <c r="H1367" s="9" t="str">
        <f>IFERROR(VLOOKUP(A1367,'BITO-IV'!$A$1:$J$10000,4,0),"")</f>
        <v/>
      </c>
      <c r="P1367">
        <f>ROW()</f>
        <v>1367</v>
      </c>
      <c r="Q1367" t="str">
        <f>IF($A1367&gt;=$Q$2,B1367*Q$4,"")</f>
        <v/>
      </c>
      <c r="R1367" t="str">
        <f>IF($A1367&gt;=$Q$2,G1367*R$4,"")</f>
        <v/>
      </c>
    </row>
    <row r="1368" spans="1:18">
      <c r="A1368" s="1">
        <v>42156</v>
      </c>
      <c r="B1368">
        <f>IFERROR(VLOOKUP($A1368,'BTC-Web'!$A$2:$H$9999,2,0),"")</f>
        <v>230.233002</v>
      </c>
      <c r="C1368">
        <f>VLOOKUP(A1368,H_SPBTFDUE!$B$2:$C$5828,2,0)</f>
        <v>1.6330968637721635</v>
      </c>
      <c r="D1368" s="2">
        <f>D1367*(1-D$1+IF(AND(WEEKDAY($A1368)&lt;&gt;1,WEEKDAY($A1368)&lt;&gt;7),-VLOOKUP($A1368,ETF_OP_Fee!$G$5:$H$14,2,1),0))^($A1368-$A1367)*(1+2*(C1368/C1367-1))+IFERROR(VLOOKUP(A1368,BITXeom!$C$9:$D$100,2,0),0)-$D$3*IFERROR(VLOOKUP($A1368,Dividends!$C$10:$E$100,2,0),0)</f>
        <v>0.15448347610317092</v>
      </c>
      <c r="F1368" s="60">
        <f>F1367*(1-F$1-2*(C1368/C1367-1))</f>
        <v>138609187.92042771</v>
      </c>
      <c r="G1368" s="2">
        <f>G1367*(1-G$1+IF(AND(WEEKDAY($A1368)&lt;&gt;1,WEEKDAY($A1368)&lt;&gt;7),-VLOOKUP($A1368,ETF_OP_Fee!$I$5:$J$14,2,1),0))^($A1368-$A1367)*(1+1*(B1368/B1367-1))</f>
        <v>0.15905538260838245</v>
      </c>
      <c r="H1368" s="9" t="str">
        <f>IFERROR(VLOOKUP(A1368,'BITO-IV'!$A$1:$J$10000,4,0),"")</f>
        <v/>
      </c>
      <c r="P1368">
        <f>ROW()</f>
        <v>1368</v>
      </c>
      <c r="Q1368" t="str">
        <f>IF($A1368&gt;=$Q$2,B1368*Q$4,"")</f>
        <v/>
      </c>
      <c r="R1368" t="str">
        <f>IF($A1368&gt;=$Q$2,G1368*R$4,"")</f>
        <v/>
      </c>
    </row>
    <row r="1369" spans="1:18">
      <c r="A1369" s="1">
        <v>42157</v>
      </c>
      <c r="B1369">
        <f>IFERROR(VLOOKUP($A1369,'BTC-Web'!$A$2:$H$9999,2,0),"")</f>
        <v>222.89399700000001</v>
      </c>
      <c r="C1369">
        <f>VLOOKUP(A1369,H_SPBTFDUE!$B$2:$C$5828,2,0)</f>
        <v>1.6539940278099741</v>
      </c>
      <c r="D1369" s="2">
        <f>D1368*(1-D$1+IF(AND(WEEKDAY($A1369)&lt;&gt;1,WEEKDAY($A1369)&lt;&gt;7),-VLOOKUP($A1369,ETF_OP_Fee!$G$5:$H$14,2,1),0))^($A1369-$A1368)*(1+2*(C1369/C1368-1))+IFERROR(VLOOKUP(A1369,BITXeom!$C$9:$D$100,2,0),0)-$D$3*IFERROR(VLOOKUP($A1369,Dividends!$C$10:$E$100,2,0),0)</f>
        <v>0.15841792866777507</v>
      </c>
      <c r="F1369" s="60">
        <f>F1368*(1-F$1-2*(C1369/C1368-1))</f>
        <v>135054676.7077812</v>
      </c>
      <c r="G1369" s="2">
        <f>G1368*(1-G$1+IF(AND(WEEKDAY($A1369)&lt;&gt;1,WEEKDAY($A1369)&lt;&gt;7),-VLOOKUP($A1369,ETF_OP_Fee!$I$5:$J$14,2,1),0))^($A1369-$A1368)*(1+1*(B1369/B1368-1))</f>
        <v>0.15398125781249308</v>
      </c>
      <c r="H1369" s="9" t="str">
        <f>IFERROR(VLOOKUP(A1369,'BITO-IV'!$A$1:$J$10000,4,0),"")</f>
        <v/>
      </c>
      <c r="P1369">
        <f>ROW()</f>
        <v>1369</v>
      </c>
      <c r="Q1369" t="str">
        <f>IF($A1369&gt;=$Q$2,B1369*Q$4,"")</f>
        <v/>
      </c>
      <c r="R1369" t="str">
        <f>IF($A1369&gt;=$Q$2,G1369*R$4,"")</f>
        <v/>
      </c>
    </row>
    <row r="1370" spans="1:18">
      <c r="A1370" s="1">
        <v>42158</v>
      </c>
      <c r="B1370">
        <f>IFERROR(VLOOKUP($A1370,'BTC-Web'!$A$2:$H$9999,2,0),"")</f>
        <v>225.73599200000001</v>
      </c>
      <c r="C1370">
        <f>VLOOKUP(A1370,H_SPBTFDUE!$B$2:$C$5828,2,0)</f>
        <v>1.6543328318083359</v>
      </c>
      <c r="D1370" s="2">
        <f>D1369*(1-D$1+IF(AND(WEEKDAY($A1370)&lt;&gt;1,WEEKDAY($A1370)&lt;&gt;7),-VLOOKUP($A1370,ETF_OP_Fee!$G$5:$H$14,2,1),0))^($A1370-$A1369)*(1+2*(C1370/C1369-1))+IFERROR(VLOOKUP(A1370,BITXeom!$C$9:$D$100,2,0),0)-$D$3*IFERROR(VLOOKUP($A1370,Dividends!$C$10:$E$100,2,0),0)</f>
        <v>0.15846372451887797</v>
      </c>
      <c r="F1370" s="60">
        <f>F1369*(1-F$1-2*(C1370/C1369-1))</f>
        <v>134992317.28696704</v>
      </c>
      <c r="G1370" s="2">
        <f>G1369*(1-G$1+IF(AND(WEEKDAY($A1370)&lt;&gt;1,WEEKDAY($A1370)&lt;&gt;7),-VLOOKUP($A1370,ETF_OP_Fee!$I$5:$J$14,2,1),0))^($A1370-$A1369)*(1+1*(B1370/B1369-1))</f>
        <v>0.15594052670918238</v>
      </c>
      <c r="H1370" s="9" t="str">
        <f>IFERROR(VLOOKUP(A1370,'BITO-IV'!$A$1:$J$10000,4,0),"")</f>
        <v/>
      </c>
      <c r="P1370">
        <f>ROW()</f>
        <v>1370</v>
      </c>
      <c r="Q1370" t="str">
        <f>IF($A1370&gt;=$Q$2,B1370*Q$4,"")</f>
        <v/>
      </c>
      <c r="R1370" t="str">
        <f>IF($A1370&gt;=$Q$2,G1370*R$4,"")</f>
        <v/>
      </c>
    </row>
    <row r="1371" spans="1:18">
      <c r="A1371" s="1">
        <v>42159</v>
      </c>
      <c r="B1371">
        <f>IFERROR(VLOOKUP($A1371,'BTC-Web'!$A$2:$H$9999,2,0),"")</f>
        <v>225.77200300000001</v>
      </c>
      <c r="C1371">
        <f>VLOOKUP(A1371,H_SPBTFDUE!$B$2:$C$5828,2,0)</f>
        <v>1.642799205367979</v>
      </c>
      <c r="D1371" s="2">
        <f>D1370*(1-D$1+IF(AND(WEEKDAY($A1371)&lt;&gt;1,WEEKDAY($A1371)&lt;&gt;7),-VLOOKUP($A1371,ETF_OP_Fee!$G$5:$H$14,2,1),0))^($A1371-$A1370)*(1+2*(C1371/C1370-1))+IFERROR(VLOOKUP(A1371,BITXeom!$C$9:$D$100,2,0),0)-$D$3*IFERROR(VLOOKUP($A1371,Dividends!$C$10:$E$100,2,0),0)</f>
        <v>0.15623534341732018</v>
      </c>
      <c r="F1371" s="60">
        <f>F1370*(1-F$1-2*(C1371/C1370-1))</f>
        <v>136867560.80976853</v>
      </c>
      <c r="G1371" s="2">
        <f>G1370*(1-G$1+IF(AND(WEEKDAY($A1371)&lt;&gt;1,WEEKDAY($A1371)&lt;&gt;7),-VLOOKUP($A1371,ETF_OP_Fee!$I$5:$J$14,2,1),0))^($A1371-$A1370)*(1+1*(B1371/B1370-1))</f>
        <v>0.15596134407002296</v>
      </c>
      <c r="H1371" s="9" t="str">
        <f>IFERROR(VLOOKUP(A1371,'BITO-IV'!$A$1:$J$10000,4,0),"")</f>
        <v/>
      </c>
      <c r="P1371">
        <f>ROW()</f>
        <v>1371</v>
      </c>
      <c r="Q1371" t="str">
        <f>IF($A1371&gt;=$Q$2,B1371*Q$4,"")</f>
        <v/>
      </c>
      <c r="R1371" t="str">
        <f>IF($A1371&gt;=$Q$2,G1371*R$4,"")</f>
        <v/>
      </c>
    </row>
    <row r="1372" spans="1:18">
      <c r="A1372" s="1">
        <v>42160</v>
      </c>
      <c r="B1372">
        <f>IFERROR(VLOOKUP($A1372,'BTC-Web'!$A$2:$H$9999,2,0),"")</f>
        <v>224.15400700000001</v>
      </c>
      <c r="C1372">
        <f>VLOOKUP(A1372,H_SPBTFDUE!$B$2:$C$5828,2,0)</f>
        <v>1.6472181592796535</v>
      </c>
      <c r="D1372" s="2">
        <f>D1371*(1-D$1+IF(AND(WEEKDAY($A1372)&lt;&gt;1,WEEKDAY($A1372)&lt;&gt;7),-VLOOKUP($A1372,ETF_OP_Fee!$G$5:$H$14,2,1),0))^($A1372-$A1371)*(1+2*(C1372/C1371-1))+IFERROR(VLOOKUP(A1372,BITXeom!$C$9:$D$100,2,0),0)-$D$3*IFERROR(VLOOKUP($A1372,Dividends!$C$10:$E$100,2,0),0)</f>
        <v>0.15705692092627499</v>
      </c>
      <c r="F1372" s="60">
        <f>F1371*(1-F$1-2*(C1372/C1371-1))</f>
        <v>136124118.03805047</v>
      </c>
      <c r="G1372" s="2">
        <f>G1371*(1-G$1+IF(AND(WEEKDAY($A1372)&lt;&gt;1,WEEKDAY($A1372)&lt;&gt;7),-VLOOKUP($A1372,ETF_OP_Fee!$I$5:$J$14,2,1),0))^($A1372-$A1371)*(1+1*(B1372/B1371-1))</f>
        <v>0.15483961627095619</v>
      </c>
      <c r="H1372" s="9" t="str">
        <f>IFERROR(VLOOKUP(A1372,'BITO-IV'!$A$1:$J$10000,4,0),"")</f>
        <v/>
      </c>
      <c r="P1372">
        <f>ROW()</f>
        <v>1372</v>
      </c>
      <c r="Q1372" t="str">
        <f>IF($A1372&gt;=$Q$2,B1372*Q$4,"")</f>
        <v/>
      </c>
      <c r="R1372" t="str">
        <f>IF($A1372&gt;=$Q$2,G1372*R$4,"")</f>
        <v/>
      </c>
    </row>
    <row r="1373" spans="1:18">
      <c r="A1373" s="1">
        <v>42163</v>
      </c>
      <c r="B1373">
        <f>IFERROR(VLOOKUP($A1373,'BTC-Web'!$A$2:$H$9999,2,0),"")</f>
        <v>222.878998</v>
      </c>
      <c r="C1373">
        <f>VLOOKUP(A1373,H_SPBTFDUE!$B$2:$C$5828,2,0)</f>
        <v>1.6729374520801288</v>
      </c>
      <c r="D1373" s="2">
        <f>D1372*(1-D$1+IF(AND(WEEKDAY($A1373)&lt;&gt;1,WEEKDAY($A1373)&lt;&gt;7),-VLOOKUP($A1373,ETF_OP_Fee!$G$5:$H$14,2,1),0))^($A1373-$A1372)*(1+2*(C1373/C1372-1))+IFERROR(VLOOKUP(A1373,BITXeom!$C$9:$D$100,2,0),0)-$D$3*IFERROR(VLOOKUP($A1373,Dividends!$C$10:$E$100,2,0),0)</f>
        <v>0.16190285831300927</v>
      </c>
      <c r="F1373" s="60">
        <f>F1372*(1-F$1-2*(C1373/C1372-1))</f>
        <v>131866209.5739526</v>
      </c>
      <c r="G1373" s="2">
        <f>G1372*(1-G$1+IF(AND(WEEKDAY($A1373)&lt;&gt;1,WEEKDAY($A1373)&lt;&gt;7),-VLOOKUP($A1373,ETF_OP_Fee!$I$5:$J$14,2,1),0))^($A1373-$A1372)*(1+1*(B1373/B1372-1))</f>
        <v>0.15394685288826965</v>
      </c>
      <c r="H1373" s="9" t="str">
        <f>IFERROR(VLOOKUP(A1373,'BITO-IV'!$A$1:$J$10000,4,0),"")</f>
        <v/>
      </c>
      <c r="P1373">
        <f>ROW()</f>
        <v>1373</v>
      </c>
      <c r="Q1373" t="str">
        <f>IF($A1373&gt;=$Q$2,B1373*Q$4,"")</f>
        <v/>
      </c>
      <c r="R1373" t="str">
        <f>IF($A1373&gt;=$Q$2,G1373*R$4,"")</f>
        <v/>
      </c>
    </row>
    <row r="1374" spans="1:18">
      <c r="A1374" s="1">
        <v>42164</v>
      </c>
      <c r="B1374">
        <f>IFERROR(VLOOKUP($A1374,'BTC-Web'!$A$2:$H$9999,2,0),"")</f>
        <v>228.537994</v>
      </c>
      <c r="C1374">
        <f>VLOOKUP(A1374,H_SPBTFDUE!$B$2:$C$5828,2,0)</f>
        <v>1.6768470140768061</v>
      </c>
      <c r="D1374" s="2">
        <f>D1373*(1-D$1+IF(AND(WEEKDAY($A1374)&lt;&gt;1,WEEKDAY($A1374)&lt;&gt;7),-VLOOKUP($A1374,ETF_OP_Fee!$G$5:$H$14,2,1),0))^($A1374-$A1373)*(1+2*(C1374/C1373-1))+IFERROR(VLOOKUP(A1374,BITXeom!$C$9:$D$100,2,0),0)-$D$3*IFERROR(VLOOKUP($A1374,Dividends!$C$10:$E$100,2,0),0)</f>
        <v>0.16263996602781172</v>
      </c>
      <c r="F1374" s="60">
        <f>F1373*(1-F$1-2*(C1374/C1373-1))</f>
        <v>131243017.27608368</v>
      </c>
      <c r="G1374" s="2">
        <f>G1373*(1-G$1+IF(AND(WEEKDAY($A1374)&lt;&gt;1,WEEKDAY($A1374)&lt;&gt;7),-VLOOKUP($A1374,ETF_OP_Fee!$I$5:$J$14,2,1),0))^($A1374-$A1373)*(1+1*(B1374/B1373-1))</f>
        <v>0.15785152276869102</v>
      </c>
      <c r="H1374" s="9" t="str">
        <f>IFERROR(VLOOKUP(A1374,'BITO-IV'!$A$1:$J$10000,4,0),"")</f>
        <v/>
      </c>
      <c r="P1374">
        <f>ROW()</f>
        <v>1374</v>
      </c>
      <c r="Q1374" t="str">
        <f>IF($A1374&gt;=$Q$2,B1374*Q$4,"")</f>
        <v/>
      </c>
      <c r="R1374" t="str">
        <f>IF($A1374&gt;=$Q$2,G1374*R$4,"")</f>
        <v/>
      </c>
    </row>
    <row r="1375" spans="1:18">
      <c r="A1375" s="1">
        <v>42165</v>
      </c>
      <c r="B1375">
        <f>IFERROR(VLOOKUP($A1375,'BTC-Web'!$A$2:$H$9999,2,0),"")</f>
        <v>228.99499499999999</v>
      </c>
      <c r="C1375">
        <f>VLOOKUP(A1375,H_SPBTFDUE!$B$2:$C$5828,2,0)</f>
        <v>1.6748695461691185</v>
      </c>
      <c r="D1375" s="2">
        <f>D1374*(1-D$1+IF(AND(WEEKDAY($A1375)&lt;&gt;1,WEEKDAY($A1375)&lt;&gt;7),-VLOOKUP($A1375,ETF_OP_Fee!$G$5:$H$14,2,1),0))^($A1375-$A1374)*(1+2*(C1375/C1374-1))+IFERROR(VLOOKUP(A1375,BITXeom!$C$9:$D$100,2,0),0)-$D$3*IFERROR(VLOOKUP($A1375,Dividends!$C$10:$E$100,2,0),0)</f>
        <v>0.16223681105975729</v>
      </c>
      <c r="F1375" s="60">
        <f>F1374*(1-F$1-2*(C1375/C1374-1))</f>
        <v>131545729.31504853</v>
      </c>
      <c r="G1375" s="2">
        <f>G1374*(1-G$1+IF(AND(WEEKDAY($A1375)&lt;&gt;1,WEEKDAY($A1375)&lt;&gt;7),-VLOOKUP($A1375,ETF_OP_Fee!$I$5:$J$14,2,1),0))^($A1375-$A1374)*(1+1*(B1375/B1374-1))</f>
        <v>0.15816305734003666</v>
      </c>
      <c r="H1375" s="9" t="str">
        <f>IFERROR(VLOOKUP(A1375,'BITO-IV'!$A$1:$J$10000,4,0),"")</f>
        <v/>
      </c>
      <c r="P1375">
        <f>ROW()</f>
        <v>1375</v>
      </c>
      <c r="Q1375" t="str">
        <f>IF($A1375&gt;=$Q$2,B1375*Q$4,"")</f>
        <v/>
      </c>
      <c r="R1375" t="str">
        <f>IF($A1375&gt;=$Q$2,G1375*R$4,"")</f>
        <v/>
      </c>
    </row>
    <row r="1376" spans="1:18">
      <c r="A1376" s="1">
        <v>42166</v>
      </c>
      <c r="B1376">
        <f>IFERROR(VLOOKUP($A1376,'BTC-Web'!$A$2:$H$9999,2,0),"")</f>
        <v>228.854996</v>
      </c>
      <c r="C1376">
        <f>VLOOKUP(A1376,H_SPBTFDUE!$B$2:$C$5828,2,0)</f>
        <v>1.6812888220766111</v>
      </c>
      <c r="D1376" s="2">
        <f>D1375*(1-D$1+IF(AND(WEEKDAY($A1376)&lt;&gt;1,WEEKDAY($A1376)&lt;&gt;7),-VLOOKUP($A1376,ETF_OP_Fee!$G$5:$H$14,2,1),0))^($A1376-$A1375)*(1+2*(C1376/C1375-1))+IFERROR(VLOOKUP(A1376,BITXeom!$C$9:$D$100,2,0),0)-$D$3*IFERROR(VLOOKUP($A1376,Dividends!$C$10:$E$100,2,0),0)</f>
        <v>0.16346071454060471</v>
      </c>
      <c r="F1376" s="60">
        <f>F1375*(1-F$1-2*(C1376/C1375-1))</f>
        <v>130530530.56190082</v>
      </c>
      <c r="G1376" s="2">
        <f>G1375*(1-G$1+IF(AND(WEEKDAY($A1376)&lt;&gt;1,WEEKDAY($A1376)&lt;&gt;7),-VLOOKUP($A1376,ETF_OP_Fee!$I$5:$J$14,2,1),0))^($A1376-$A1375)*(1+1*(B1376/B1375-1))</f>
        <v>0.15806224828917018</v>
      </c>
      <c r="H1376" s="9" t="str">
        <f>IFERROR(VLOOKUP(A1376,'BITO-IV'!$A$1:$J$10000,4,0),"")</f>
        <v/>
      </c>
      <c r="P1376">
        <f>ROW()</f>
        <v>1376</v>
      </c>
      <c r="Q1376" t="str">
        <f>IF($A1376&gt;=$Q$2,B1376*Q$4,"")</f>
        <v/>
      </c>
      <c r="R1376" t="str">
        <f>IF($A1376&gt;=$Q$2,G1376*R$4,"")</f>
        <v/>
      </c>
    </row>
    <row r="1377" spans="1:18">
      <c r="A1377" s="1">
        <v>42167</v>
      </c>
      <c r="B1377">
        <f>IFERROR(VLOOKUP($A1377,'BTC-Web'!$A$2:$H$9999,2,0),"")</f>
        <v>229.70500200000001</v>
      </c>
      <c r="C1377">
        <f>VLOOKUP(A1377,H_SPBTFDUE!$B$2:$C$5828,2,0)</f>
        <v>1.6831319769656021</v>
      </c>
      <c r="D1377" s="2">
        <f>D1376*(1-D$1+IF(AND(WEEKDAY($A1377)&lt;&gt;1,WEEKDAY($A1377)&lt;&gt;7),-VLOOKUP($A1377,ETF_OP_Fee!$G$5:$H$14,2,1),0))^($A1377-$A1376)*(1+2*(C1377/C1376-1))+IFERROR(VLOOKUP(A1377,BITXeom!$C$9:$D$100,2,0),0)-$D$3*IFERROR(VLOOKUP($A1377,Dividends!$C$10:$E$100,2,0),0)</f>
        <v>0.16379936227032929</v>
      </c>
      <c r="F1377" s="60">
        <f>F1376*(1-F$1-2*(C1377/C1376-1))</f>
        <v>130237541.10941103</v>
      </c>
      <c r="G1377" s="2">
        <f>G1376*(1-G$1+IF(AND(WEEKDAY($A1377)&lt;&gt;1,WEEKDAY($A1377)&lt;&gt;7),-VLOOKUP($A1377,ETF_OP_Fee!$I$5:$J$14,2,1),0))^($A1377-$A1376)*(1+1*(B1377/B1376-1))</f>
        <v>0.15864518887209078</v>
      </c>
      <c r="H1377" s="9" t="str">
        <f>IFERROR(VLOOKUP(A1377,'BITO-IV'!$A$1:$J$10000,4,0),"")</f>
        <v/>
      </c>
      <c r="P1377">
        <f>ROW()</f>
        <v>1377</v>
      </c>
      <c r="Q1377" t="str">
        <f>IF($A1377&gt;=$Q$2,B1377*Q$4,"")</f>
        <v/>
      </c>
      <c r="R1377" t="str">
        <f>IF($A1377&gt;=$Q$2,G1377*R$4,"")</f>
        <v/>
      </c>
    </row>
    <row r="1378" spans="1:18">
      <c r="A1378" s="1">
        <v>42170</v>
      </c>
      <c r="B1378">
        <f>IFERROR(VLOOKUP($A1378,'BTC-Web'!$A$2:$H$9999,2,0),"")</f>
        <v>233.421997</v>
      </c>
      <c r="C1378">
        <f>VLOOKUP(A1378,H_SPBTFDUE!$B$2:$C$5828,2,0)</f>
        <v>1.7330136647752508</v>
      </c>
      <c r="D1378" s="2">
        <f>D1377*(1-D$1+IF(AND(WEEKDAY($A1378)&lt;&gt;1,WEEKDAY($A1378)&lt;&gt;7),-VLOOKUP($A1378,ETF_OP_Fee!$G$5:$H$14,2,1),0))^($A1378-$A1377)*(1+2*(C1378/C1377-1))+IFERROR(VLOOKUP(A1378,BITXeom!$C$9:$D$100,2,0),0)-$D$3*IFERROR(VLOOKUP($A1378,Dividends!$C$10:$E$100,2,0),0)</f>
        <v>0.17344541310453931</v>
      </c>
      <c r="F1378" s="60">
        <f>F1377*(1-F$1-2*(C1378/C1377-1))</f>
        <v>122511261.95531909</v>
      </c>
      <c r="G1378" s="2">
        <f>G1377*(1-G$1+IF(AND(WEEKDAY($A1378)&lt;&gt;1,WEEKDAY($A1378)&lt;&gt;7),-VLOOKUP($A1378,ETF_OP_Fee!$I$5:$J$14,2,1),0))^($A1378-$A1377)*(1+1*(B1378/B1377-1))</f>
        <v>0.16119973474920526</v>
      </c>
      <c r="H1378" s="9" t="str">
        <f>IFERROR(VLOOKUP(A1378,'BITO-IV'!$A$1:$J$10000,4,0),"")</f>
        <v/>
      </c>
      <c r="P1378">
        <f>ROW()</f>
        <v>1378</v>
      </c>
      <c r="Q1378" t="str">
        <f>IF($A1378&gt;=$Q$2,B1378*Q$4,"")</f>
        <v/>
      </c>
      <c r="R1378" t="str">
        <f>IF($A1378&gt;=$Q$2,G1378*R$4,"")</f>
        <v/>
      </c>
    </row>
    <row r="1379" spans="1:18">
      <c r="A1379" s="1">
        <v>42171</v>
      </c>
      <c r="B1379">
        <f>IFERROR(VLOOKUP($A1379,'BTC-Web'!$A$2:$H$9999,2,0),"")</f>
        <v>236.76499899999999</v>
      </c>
      <c r="C1379">
        <f>VLOOKUP(A1379,H_SPBTFDUE!$B$2:$C$5828,2,0)</f>
        <v>1.8357992963862422</v>
      </c>
      <c r="D1379" s="2">
        <f>D1378*(1-D$1+IF(AND(WEEKDAY($A1379)&lt;&gt;1,WEEKDAY($A1379)&lt;&gt;7),-VLOOKUP($A1379,ETF_OP_Fee!$G$5:$H$14,2,1),0))^($A1379-$A1378)*(1+2*(C1379/C1378-1))+IFERROR(VLOOKUP(A1379,BITXeom!$C$9:$D$100,2,0),0)-$D$3*IFERROR(VLOOKUP($A1379,Dividends!$C$10:$E$100,2,0),0)</f>
        <v>0.19399623766862201</v>
      </c>
      <c r="F1379" s="60">
        <f>F1378*(1-F$1-2*(C1379/C1378-1))</f>
        <v>107972515.1832885</v>
      </c>
      <c r="G1379" s="2">
        <f>G1378*(1-G$1+IF(AND(WEEKDAY($A1379)&lt;&gt;1,WEEKDAY($A1379)&lt;&gt;7),-VLOOKUP($A1379,ETF_OP_Fee!$I$5:$J$14,2,1),0))^($A1379-$A1378)*(1+1*(B1379/B1378-1))</f>
        <v>0.16350413480186526</v>
      </c>
      <c r="H1379" s="9" t="str">
        <f>IFERROR(VLOOKUP(A1379,'BITO-IV'!$A$1:$J$10000,4,0),"")</f>
        <v/>
      </c>
      <c r="P1379">
        <f>ROW()</f>
        <v>1379</v>
      </c>
      <c r="Q1379" t="str">
        <f>IF($A1379&gt;=$Q$2,B1379*Q$4,"")</f>
        <v/>
      </c>
      <c r="R1379" t="str">
        <f>IF($A1379&gt;=$Q$2,G1379*R$4,"")</f>
        <v/>
      </c>
    </row>
    <row r="1380" spans="1:18">
      <c r="A1380" s="1">
        <v>42172</v>
      </c>
      <c r="B1380">
        <f>IFERROR(VLOOKUP($A1380,'BTC-Web'!$A$2:$H$9999,2,0),"")</f>
        <v>250.82299800000001</v>
      </c>
      <c r="C1380">
        <f>VLOOKUP(A1380,H_SPBTFDUE!$B$2:$C$5828,2,0)</f>
        <v>1.8238103711375331</v>
      </c>
      <c r="D1380" s="2">
        <f>D1379*(1-D$1+IF(AND(WEEKDAY($A1380)&lt;&gt;1,WEEKDAY($A1380)&lt;&gt;7),-VLOOKUP($A1380,ETF_OP_Fee!$G$5:$H$14,2,1),0))^($A1380-$A1379)*(1+2*(C1380/C1379-1))+IFERROR(VLOOKUP(A1380,BITXeom!$C$9:$D$100,2,0),0)-$D$3*IFERROR(VLOOKUP($A1380,Dividends!$C$10:$E$100,2,0),0)</f>
        <v>0.19143932212031237</v>
      </c>
      <c r="F1380" s="60">
        <f>F1379*(1-F$1-2*(C1380/C1379-1))</f>
        <v>109377151.706313</v>
      </c>
      <c r="G1380" s="2">
        <f>G1379*(1-G$1+IF(AND(WEEKDAY($A1380)&lt;&gt;1,WEEKDAY($A1380)&lt;&gt;7),-VLOOKUP($A1380,ETF_OP_Fee!$I$5:$J$14,2,1),0))^($A1380-$A1379)*(1+1*(B1380/B1379-1))</f>
        <v>0.17320773784343346</v>
      </c>
      <c r="H1380" s="9" t="str">
        <f>IFERROR(VLOOKUP(A1380,'BITO-IV'!$A$1:$J$10000,4,0),"")</f>
        <v/>
      </c>
      <c r="P1380">
        <f>ROW()</f>
        <v>1380</v>
      </c>
      <c r="Q1380" t="str">
        <f>IF($A1380&gt;=$Q$2,B1380*Q$4,"")</f>
        <v/>
      </c>
      <c r="R1380" t="str">
        <f>IF($A1380&gt;=$Q$2,G1380*R$4,"")</f>
        <v/>
      </c>
    </row>
    <row r="1381" spans="1:18">
      <c r="A1381" s="1">
        <v>42173</v>
      </c>
      <c r="B1381">
        <f>IFERROR(VLOOKUP($A1381,'BTC-Web'!$A$2:$H$9999,2,0),"")</f>
        <v>249.42799400000001</v>
      </c>
      <c r="C1381">
        <f>VLOOKUP(A1381,H_SPBTFDUE!$B$2:$C$5828,2,0)</f>
        <v>1.8215839666631759</v>
      </c>
      <c r="D1381" s="2">
        <f>D1380*(1-D$1+IF(AND(WEEKDAY($A1381)&lt;&gt;1,WEEKDAY($A1381)&lt;&gt;7),-VLOOKUP($A1381,ETF_OP_Fee!$G$5:$H$14,2,1),0))^($A1381-$A1380)*(1+2*(C1381/C1380-1))+IFERROR(VLOOKUP(A1381,BITXeom!$C$9:$D$100,2,0),0)-$D$3*IFERROR(VLOOKUP($A1381,Dividends!$C$10:$E$100,2,0),0)</f>
        <v>0.19094890426894143</v>
      </c>
      <c r="F1381" s="60">
        <f>F1380*(1-F$1-2*(C1381/C1380-1))</f>
        <v>109638500.97338092</v>
      </c>
      <c r="G1381" s="2">
        <f>G1380*(1-G$1+IF(AND(WEEKDAY($A1381)&lt;&gt;1,WEEKDAY($A1381)&lt;&gt;7),-VLOOKUP($A1381,ETF_OP_Fee!$I$5:$J$14,2,1),0))^($A1381-$A1380)*(1+1*(B1381/B1380-1))</f>
        <v>0.17223992409819633</v>
      </c>
      <c r="H1381" s="9" t="str">
        <f>IFERROR(VLOOKUP(A1381,'BITO-IV'!$A$1:$J$10000,4,0),"")</f>
        <v/>
      </c>
      <c r="P1381">
        <f>ROW()</f>
        <v>1381</v>
      </c>
      <c r="Q1381" t="str">
        <f>IF($A1381&gt;=$Q$2,B1381*Q$4,"")</f>
        <v/>
      </c>
      <c r="R1381" t="str">
        <f>IF($A1381&gt;=$Q$2,G1381*R$4,"")</f>
        <v/>
      </c>
    </row>
    <row r="1382" spans="1:18">
      <c r="A1382" s="1">
        <v>42174</v>
      </c>
      <c r="B1382">
        <f>IFERROR(VLOOKUP($A1382,'BTC-Web'!$A$2:$H$9999,2,0),"")</f>
        <v>249.04299900000001</v>
      </c>
      <c r="C1382">
        <f>VLOOKUP(A1382,H_SPBTFDUE!$B$2:$C$5828,2,0)</f>
        <v>1.7891892913653999</v>
      </c>
      <c r="D1382" s="2">
        <f>D1381*(1-D$1+IF(AND(WEEKDAY($A1382)&lt;&gt;1,WEEKDAY($A1382)&lt;&gt;7),-VLOOKUP($A1382,ETF_OP_Fee!$G$5:$H$14,2,1),0))^($A1382-$A1381)*(1+2*(C1382/C1381-1))+IFERROR(VLOOKUP(A1382,BITXeom!$C$9:$D$100,2,0),0)-$D$3*IFERROR(VLOOKUP($A1382,Dividends!$C$10:$E$100,2,0),0)</f>
        <v>0.1841351122587408</v>
      </c>
      <c r="F1382" s="60">
        <f>F1381*(1-F$1-2*(C1382/C1381-1))</f>
        <v>113532370.94949532</v>
      </c>
      <c r="G1382" s="2">
        <f>G1381*(1-G$1+IF(AND(WEEKDAY($A1382)&lt;&gt;1,WEEKDAY($A1382)&lt;&gt;7),-VLOOKUP($A1382,ETF_OP_Fee!$I$5:$J$14,2,1),0))^($A1382-$A1381)*(1+1*(B1382/B1381-1))</f>
        <v>0.17196959374138773</v>
      </c>
      <c r="H1382" s="9" t="str">
        <f>IFERROR(VLOOKUP(A1382,'BITO-IV'!$A$1:$J$10000,4,0),"")</f>
        <v/>
      </c>
      <c r="P1382">
        <f>ROW()</f>
        <v>1382</v>
      </c>
      <c r="Q1382" t="str">
        <f>IF($A1382&gt;=$Q$2,B1382*Q$4,"")</f>
        <v/>
      </c>
      <c r="R1382" t="str">
        <f>IF($A1382&gt;=$Q$2,G1382*R$4,"")</f>
        <v/>
      </c>
    </row>
    <row r="1383" spans="1:18">
      <c r="A1383" s="1">
        <v>42177</v>
      </c>
      <c r="B1383">
        <f>IFERROR(VLOOKUP($A1383,'BTC-Web'!$A$2:$H$9999,2,0),"")</f>
        <v>243.96899400000001</v>
      </c>
      <c r="C1383">
        <f>VLOOKUP(A1383,H_SPBTFDUE!$B$2:$C$5828,2,0)</f>
        <v>1.8064311805399953</v>
      </c>
      <c r="D1383" s="2">
        <f>D1382*(1-D$1+IF(AND(WEEKDAY($A1383)&lt;&gt;1,WEEKDAY($A1383)&lt;&gt;7),-VLOOKUP($A1383,ETF_OP_Fee!$G$5:$H$14,2,1),0))^($A1383-$A1382)*(1+2*(C1383/C1382-1))+IFERROR(VLOOKUP(A1383,BITXeom!$C$9:$D$100,2,0),0)-$D$3*IFERROR(VLOOKUP($A1383,Dividends!$C$10:$E$100,2,0),0)</f>
        <v>0.1876161571399631</v>
      </c>
      <c r="F1383" s="60">
        <f>F1382*(1-F$1-2*(C1383/C1382-1))</f>
        <v>111338305.13901527</v>
      </c>
      <c r="G1383" s="2">
        <f>G1382*(1-G$1+IF(AND(WEEKDAY($A1383)&lt;&gt;1,WEEKDAY($A1383)&lt;&gt;7),-VLOOKUP($A1383,ETF_OP_Fee!$I$5:$J$14,2,1),0))^($A1383-$A1382)*(1+1*(B1383/B1382-1))</f>
        <v>0.16845272936645461</v>
      </c>
      <c r="H1383" s="9" t="str">
        <f>IFERROR(VLOOKUP(A1383,'BITO-IV'!$A$1:$J$10000,4,0),"")</f>
        <v/>
      </c>
      <c r="P1383">
        <f>ROW()</f>
        <v>1383</v>
      </c>
      <c r="Q1383" t="str">
        <f>IF($A1383&gt;=$Q$2,B1383*Q$4,"")</f>
        <v/>
      </c>
      <c r="R1383" t="str">
        <f>IF($A1383&gt;=$Q$2,G1383*R$4,"")</f>
        <v/>
      </c>
    </row>
    <row r="1384" spans="1:18">
      <c r="A1384" s="1">
        <v>42178</v>
      </c>
      <c r="B1384">
        <f>IFERROR(VLOOKUP($A1384,'BTC-Web'!$A$2:$H$9999,2,0),"")</f>
        <v>246.92700199999999</v>
      </c>
      <c r="C1384">
        <f>VLOOKUP(A1384,H_SPBTFDUE!$B$2:$C$5828,2,0)</f>
        <v>1.7865298853772555</v>
      </c>
      <c r="D1384" s="2">
        <f>D1383*(1-D$1+IF(AND(WEEKDAY($A1384)&lt;&gt;1,WEEKDAY($A1384)&lt;&gt;7),-VLOOKUP($A1384,ETF_OP_Fee!$G$5:$H$14,2,1),0))^($A1384-$A1383)*(1+2*(C1384/C1383-1))+IFERROR(VLOOKUP(A1384,BITXeom!$C$9:$D$100,2,0),0)-$D$3*IFERROR(VLOOKUP($A1384,Dividends!$C$10:$E$100,2,0),0)</f>
        <v>0.18346013696858821</v>
      </c>
      <c r="F1384" s="60">
        <f>F1383*(1-F$1-2*(C1384/C1383-1))</f>
        <v>113785718.2897566</v>
      </c>
      <c r="G1384" s="2">
        <f>G1383*(1-G$1+IF(AND(WEEKDAY($A1384)&lt;&gt;1,WEEKDAY($A1384)&lt;&gt;7),-VLOOKUP($A1384,ETF_OP_Fee!$I$5:$J$14,2,1),0))^($A1384-$A1383)*(1+1*(B1384/B1383-1))</f>
        <v>0.17049070103498079</v>
      </c>
      <c r="H1384" s="9" t="str">
        <f>IFERROR(VLOOKUP(A1384,'BITO-IV'!$A$1:$J$10000,4,0),"")</f>
        <v/>
      </c>
      <c r="P1384">
        <f>ROW()</f>
        <v>1384</v>
      </c>
      <c r="Q1384" t="str">
        <f>IF($A1384&gt;=$Q$2,B1384*Q$4,"")</f>
        <v/>
      </c>
      <c r="R1384" t="str">
        <f>IF($A1384&gt;=$Q$2,G1384*R$4,"")</f>
        <v/>
      </c>
    </row>
    <row r="1385" spans="1:18">
      <c r="A1385" s="1">
        <v>42179</v>
      </c>
      <c r="B1385">
        <f>IFERROR(VLOOKUP($A1385,'BTC-Web'!$A$2:$H$9999,2,0),"")</f>
        <v>244.28199799999999</v>
      </c>
      <c r="C1385">
        <f>VLOOKUP(A1385,H_SPBTFDUE!$B$2:$C$5828,2,0)</f>
        <v>1.7586837096342787</v>
      </c>
      <c r="D1385" s="2">
        <f>D1384*(1-D$1+IF(AND(WEEKDAY($A1385)&lt;&gt;1,WEEKDAY($A1385)&lt;&gt;7),-VLOOKUP($A1385,ETF_OP_Fee!$G$5:$H$14,2,1),0))^($A1385-$A1384)*(1+2*(C1385/C1384-1))+IFERROR(VLOOKUP(A1385,BITXeom!$C$9:$D$100,2,0),0)-$D$3*IFERROR(VLOOKUP($A1385,Dividends!$C$10:$E$100,2,0),0)</f>
        <v>0.17771961996244476</v>
      </c>
      <c r="F1385" s="60">
        <f>F1384*(1-F$1-2*(C1385/C1384-1))</f>
        <v>117326891.87305585</v>
      </c>
      <c r="G1385" s="2">
        <f>G1384*(1-G$1+IF(AND(WEEKDAY($A1385)&lt;&gt;1,WEEKDAY($A1385)&lt;&gt;7),-VLOOKUP($A1385,ETF_OP_Fee!$I$5:$J$14,2,1),0))^($A1385-$A1384)*(1+1*(B1385/B1384-1))</f>
        <v>0.16866006863507615</v>
      </c>
      <c r="H1385" s="9" t="str">
        <f>IFERROR(VLOOKUP(A1385,'BITO-IV'!$A$1:$J$10000,4,0),"")</f>
        <v/>
      </c>
      <c r="P1385">
        <f>ROW()</f>
        <v>1385</v>
      </c>
      <c r="Q1385" t="str">
        <f>IF($A1385&gt;=$Q$2,B1385*Q$4,"")</f>
        <v/>
      </c>
      <c r="R1385" t="str">
        <f>IF($A1385&gt;=$Q$2,G1385*R$4,"")</f>
        <v/>
      </c>
    </row>
    <row r="1386" spans="1:18">
      <c r="A1386" s="1">
        <v>42180</v>
      </c>
      <c r="B1386">
        <f>IFERROR(VLOOKUP($A1386,'BTC-Web'!$A$2:$H$9999,2,0),"")</f>
        <v>240.365005</v>
      </c>
      <c r="C1386">
        <f>VLOOKUP(A1386,H_SPBTFDUE!$B$2:$C$5828,2,0)</f>
        <v>1.7751919244463188</v>
      </c>
      <c r="D1386" s="2">
        <f>D1385*(1-D$1+IF(AND(WEEKDAY($A1386)&lt;&gt;1,WEEKDAY($A1386)&lt;&gt;7),-VLOOKUP($A1386,ETF_OP_Fee!$G$5:$H$14,2,1),0))^($A1386-$A1385)*(1+2*(C1386/C1385-1))+IFERROR(VLOOKUP(A1386,BITXeom!$C$9:$D$100,2,0),0)-$D$3*IFERROR(VLOOKUP($A1386,Dividends!$C$10:$E$100,2,0),0)</f>
        <v>0.1810341911865799</v>
      </c>
      <c r="F1386" s="60">
        <f>F1385*(1-F$1-2*(C1386/C1385-1))</f>
        <v>115118162.65126999</v>
      </c>
      <c r="G1386" s="2">
        <f>G1385*(1-G$1+IF(AND(WEEKDAY($A1386)&lt;&gt;1,WEEKDAY($A1386)&lt;&gt;7),-VLOOKUP($A1386,ETF_OP_Fee!$I$5:$J$14,2,1),0))^($A1386-$A1385)*(1+1*(B1386/B1385-1))</f>
        <v>0.16595133256872996</v>
      </c>
      <c r="H1386" s="9" t="str">
        <f>IFERROR(VLOOKUP(A1386,'BITO-IV'!$A$1:$J$10000,4,0),"")</f>
        <v/>
      </c>
      <c r="P1386">
        <f>ROW()</f>
        <v>1386</v>
      </c>
      <c r="Q1386" t="str">
        <f>IF($A1386&gt;=$Q$2,B1386*Q$4,"")</f>
        <v/>
      </c>
      <c r="R1386" t="str">
        <f>IF($A1386&gt;=$Q$2,G1386*R$4,"")</f>
        <v/>
      </c>
    </row>
    <row r="1387" spans="1:18">
      <c r="A1387" s="1">
        <v>42181</v>
      </c>
      <c r="B1387">
        <f>IFERROR(VLOOKUP($A1387,'BTC-Web'!$A$2:$H$9999,2,0),"")</f>
        <v>242.604004</v>
      </c>
      <c r="C1387">
        <f>VLOOKUP(A1387,H_SPBTFDUE!$B$2:$C$5828,2,0)</f>
        <v>1.7808099029039479</v>
      </c>
      <c r="D1387" s="2">
        <f>D1386*(1-D$1+IF(AND(WEEKDAY($A1387)&lt;&gt;1,WEEKDAY($A1387)&lt;&gt;7),-VLOOKUP($A1387,ETF_OP_Fee!$G$5:$H$14,2,1),0))^($A1387-$A1386)*(1+2*(C1387/C1386-1))+IFERROR(VLOOKUP(A1387,BITXeom!$C$9:$D$100,2,0),0)-$D$3*IFERROR(VLOOKUP($A1387,Dividends!$C$10:$E$100,2,0),0)</f>
        <v>0.18215807339544568</v>
      </c>
      <c r="F1387" s="60">
        <f>F1386*(1-F$1-2*(C1387/C1386-1))</f>
        <v>114383537.5942892</v>
      </c>
      <c r="G1387" s="2">
        <f>G1386*(1-G$1+IF(AND(WEEKDAY($A1387)&lt;&gt;1,WEEKDAY($A1387)&lt;&gt;7),-VLOOKUP($A1387,ETF_OP_Fee!$I$5:$J$14,2,1),0))^($A1387-$A1386)*(1+1*(B1387/B1386-1))</f>
        <v>0.1674928090109529</v>
      </c>
      <c r="H1387" s="9" t="str">
        <f>IFERROR(VLOOKUP(A1387,'BITO-IV'!$A$1:$J$10000,4,0),"")</f>
        <v/>
      </c>
      <c r="P1387">
        <f>ROW()</f>
        <v>1387</v>
      </c>
      <c r="Q1387" t="str">
        <f>IF($A1387&gt;=$Q$2,B1387*Q$4,"")</f>
        <v/>
      </c>
      <c r="R1387" t="str">
        <f>IF($A1387&gt;=$Q$2,G1387*R$4,"")</f>
        <v/>
      </c>
    </row>
    <row r="1388" spans="1:18">
      <c r="A1388" s="1">
        <v>42184</v>
      </c>
      <c r="B1388">
        <f>IFERROR(VLOOKUP($A1388,'BTC-Web'!$A$2:$H$9999,2,0),"")</f>
        <v>248.72099299999999</v>
      </c>
      <c r="C1388">
        <f>VLOOKUP(A1388,H_SPBTFDUE!$B$2:$C$5828,2,0)</f>
        <v>1.8790880732558402</v>
      </c>
      <c r="D1388" s="2">
        <f>D1387*(1-D$1+IF(AND(WEEKDAY($A1388)&lt;&gt;1,WEEKDAY($A1388)&lt;&gt;7),-VLOOKUP($A1388,ETF_OP_Fee!$G$5:$H$14,2,1),0))^($A1388-$A1387)*(1+2*(C1388/C1387-1))+IFERROR(VLOOKUP(A1388,BITXeom!$C$9:$D$100,2,0),0)-$D$3*IFERROR(VLOOKUP($A1388,Dividends!$C$10:$E$100,2,0),0)</f>
        <v>0.20219057564100201</v>
      </c>
      <c r="F1388" s="60">
        <f>F1387*(1-F$1-2*(C1388/C1387-1))</f>
        <v>101752535.89753729</v>
      </c>
      <c r="G1388" s="2">
        <f>G1387*(1-G$1+IF(AND(WEEKDAY($A1388)&lt;&gt;1,WEEKDAY($A1388)&lt;&gt;7),-VLOOKUP($A1388,ETF_OP_Fee!$I$5:$J$14,2,1),0))^($A1388-$A1387)*(1+1*(B1388/B1387-1))</f>
        <v>0.17170254551088587</v>
      </c>
      <c r="H1388" s="9" t="str">
        <f>IFERROR(VLOOKUP(A1388,'BITO-IV'!$A$1:$J$10000,4,0),"")</f>
        <v/>
      </c>
      <c r="P1388">
        <f>ROW()</f>
        <v>1388</v>
      </c>
      <c r="Q1388" t="str">
        <f>IF($A1388&gt;=$Q$2,B1388*Q$4,"")</f>
        <v/>
      </c>
      <c r="R1388" t="str">
        <f>IF($A1388&gt;=$Q$2,G1388*R$4,"")</f>
        <v/>
      </c>
    </row>
    <row r="1389" spans="1:18">
      <c r="A1389" s="1">
        <v>42185</v>
      </c>
      <c r="B1389">
        <f>IFERROR(VLOOKUP($A1389,'BTC-Web'!$A$2:$H$9999,2,0),"")</f>
        <v>257.03601099999997</v>
      </c>
      <c r="C1389">
        <f>VLOOKUP(A1389,H_SPBTFDUE!$B$2:$C$5828,2,0)</f>
        <v>1.9227994342817194</v>
      </c>
      <c r="D1389" s="2">
        <f>D1388*(1-D$1+IF(AND(WEEKDAY($A1389)&lt;&gt;1,WEEKDAY($A1389)&lt;&gt;7),-VLOOKUP($A1389,ETF_OP_Fee!$G$5:$H$14,2,1),0))^($A1389-$A1388)*(1+2*(C1389/C1388-1))+IFERROR(VLOOKUP(A1389,BITXeom!$C$9:$D$100,2,0),0)-$D$3*IFERROR(VLOOKUP($A1389,Dividends!$C$10:$E$100,2,0),0)</f>
        <v>0.21157178543324667</v>
      </c>
      <c r="F1389" s="60">
        <f>F1388*(1-F$1-2*(C1389/C1388-1))</f>
        <v>97013302.665107101</v>
      </c>
      <c r="G1389" s="2">
        <f>G1388*(1-G$1+IF(AND(WEEKDAY($A1389)&lt;&gt;1,WEEKDAY($A1389)&lt;&gt;7),-VLOOKUP($A1389,ETF_OP_Fee!$I$5:$J$14,2,1),0))^($A1389-$A1388)*(1+1*(B1389/B1388-1))</f>
        <v>0.17743813321921231</v>
      </c>
      <c r="H1389" s="9" t="str">
        <f>IFERROR(VLOOKUP(A1389,'BITO-IV'!$A$1:$J$10000,4,0),"")</f>
        <v/>
      </c>
      <c r="P1389">
        <f>ROW()</f>
        <v>1389</v>
      </c>
      <c r="Q1389" t="str">
        <f>IF($A1389&gt;=$Q$2,B1389*Q$4,"")</f>
        <v/>
      </c>
      <c r="R1389" t="str">
        <f>IF($A1389&gt;=$Q$2,G1389*R$4,"")</f>
        <v/>
      </c>
    </row>
    <row r="1390" spans="1:18">
      <c r="A1390" s="1">
        <v>42186</v>
      </c>
      <c r="B1390">
        <f>IFERROR(VLOOKUP($A1390,'BTC-Web'!$A$2:$H$9999,2,0),"")</f>
        <v>263.34500100000002</v>
      </c>
      <c r="C1390">
        <f>VLOOKUP(A1390,H_SPBTFDUE!$B$2:$C$5828,2,0)</f>
        <v>1.8900563321540889</v>
      </c>
      <c r="D1390" s="2">
        <f>D1389*(1-D$1+IF(AND(WEEKDAY($A1390)&lt;&gt;1,WEEKDAY($A1390)&lt;&gt;7),-VLOOKUP($A1390,ETF_OP_Fee!$G$5:$H$14,2,1),0))^($A1390-$A1389)*(1+2*(C1390/C1389-1))+IFERROR(VLOOKUP(A1390,BITXeom!$C$9:$D$100,2,0),0)-$D$3*IFERROR(VLOOKUP($A1390,Dividends!$C$10:$E$100,2,0),0)</f>
        <v>0.2043414925411971</v>
      </c>
      <c r="F1390" s="60">
        <f>F1389*(1-F$1-2*(C1390/C1389-1))</f>
        <v>100312306.54927509</v>
      </c>
      <c r="G1390" s="2">
        <f>G1389*(1-G$1+IF(AND(WEEKDAY($A1390)&lt;&gt;1,WEEKDAY($A1390)&lt;&gt;7),-VLOOKUP($A1390,ETF_OP_Fee!$I$5:$J$14,2,1),0))^($A1390-$A1389)*(1+1*(B1390/B1389-1))</f>
        <v>0.18178864896976638</v>
      </c>
      <c r="H1390" s="9" t="str">
        <f>IFERROR(VLOOKUP(A1390,'BITO-IV'!$A$1:$J$10000,4,0),"")</f>
        <v/>
      </c>
      <c r="P1390">
        <f>ROW()</f>
        <v>1390</v>
      </c>
      <c r="Q1390" t="str">
        <f>IF($A1390&gt;=$Q$2,B1390*Q$4,"")</f>
        <v/>
      </c>
      <c r="R1390" t="str">
        <f>IF($A1390&gt;=$Q$2,G1390*R$4,"")</f>
        <v/>
      </c>
    </row>
    <row r="1391" spans="1:18">
      <c r="A1391" s="1">
        <v>42187</v>
      </c>
      <c r="B1391">
        <f>IFERROR(VLOOKUP($A1391,'BTC-Web'!$A$2:$H$9999,2,0),"")</f>
        <v>258.55200200000002</v>
      </c>
      <c r="C1391">
        <f>VLOOKUP(A1391,H_SPBTFDUE!$B$2:$C$5828,2,0)</f>
        <v>1.8663971673481747</v>
      </c>
      <c r="D1391" s="2">
        <f>D1390*(1-D$1+IF(AND(WEEKDAY($A1391)&lt;&gt;1,WEEKDAY($A1391)&lt;&gt;7),-VLOOKUP($A1391,ETF_OP_Fee!$G$5:$H$14,2,1),0))^($A1391-$A1390)*(1+2*(C1391/C1390-1))+IFERROR(VLOOKUP(A1391,BITXeom!$C$9:$D$100,2,0),0)-$D$3*IFERROR(VLOOKUP($A1391,Dividends!$C$10:$E$100,2,0),0)</f>
        <v>0.19920170384823147</v>
      </c>
      <c r="F1391" s="60">
        <f>F1390*(1-F$1-2*(C1391/C1390-1))</f>
        <v>102818444.23876725</v>
      </c>
      <c r="G1391" s="2">
        <f>G1390*(1-G$1+IF(AND(WEEKDAY($A1391)&lt;&gt;1,WEEKDAY($A1391)&lt;&gt;7),-VLOOKUP($A1391,ETF_OP_Fee!$I$5:$J$14,2,1),0))^($A1391-$A1390)*(1+1*(B1391/B1390-1))</f>
        <v>0.17847536736415903</v>
      </c>
      <c r="H1391" s="9" t="str">
        <f>IFERROR(VLOOKUP(A1391,'BITO-IV'!$A$1:$J$10000,4,0),"")</f>
        <v/>
      </c>
      <c r="P1391">
        <f>ROW()</f>
        <v>1391</v>
      </c>
      <c r="Q1391" t="str">
        <f>IF($A1391&gt;=$Q$2,B1391*Q$4,"")</f>
        <v/>
      </c>
      <c r="R1391" t="str">
        <f>IF($A1391&gt;=$Q$2,G1391*R$4,"")</f>
        <v/>
      </c>
    </row>
    <row r="1392" spans="1:18">
      <c r="A1392" s="1">
        <v>42191</v>
      </c>
      <c r="B1392">
        <f>IFERROR(VLOOKUP($A1392,'BTC-Web'!$A$2:$H$9999,2,0),"")</f>
        <v>271.108002</v>
      </c>
      <c r="C1392">
        <f>VLOOKUP(A1392,H_SPBTFDUE!$B$2:$C$5828,2,0)</f>
        <v>1.9657047478039251</v>
      </c>
      <c r="D1392" s="2">
        <f>D1391*(1-D$1+IF(AND(WEEKDAY($A1392)&lt;&gt;1,WEEKDAY($A1392)&lt;&gt;7),-VLOOKUP($A1392,ETF_OP_Fee!$G$5:$H$14,2,1),0))^($A1392-$A1391)*(1+2*(C1392/C1391-1))+IFERROR(VLOOKUP(A1392,BITXeom!$C$9:$D$100,2,0),0)-$D$3*IFERROR(VLOOKUP($A1392,Dividends!$C$10:$E$100,2,0),0)</f>
        <v>0.22029376480416199</v>
      </c>
      <c r="F1392" s="60">
        <f>F1391*(1-F$1-2*(C1392/C1391-1))</f>
        <v>91871529.229239196</v>
      </c>
      <c r="G1392" s="2">
        <f>G1391*(1-G$1+IF(AND(WEEKDAY($A1392)&lt;&gt;1,WEEKDAY($A1392)&lt;&gt;7),-VLOOKUP($A1392,ETF_OP_Fee!$I$5:$J$14,2,1),0))^($A1392-$A1391)*(1+1*(B1392/B1391-1))</f>
        <v>0.18712314202836847</v>
      </c>
      <c r="H1392" s="9" t="str">
        <f>IFERROR(VLOOKUP(A1392,'BITO-IV'!$A$1:$J$10000,4,0),"")</f>
        <v/>
      </c>
      <c r="P1392">
        <f>ROW()</f>
        <v>1392</v>
      </c>
      <c r="Q1392" t="str">
        <f>IF($A1392&gt;=$Q$2,B1392*Q$4,"")</f>
        <v/>
      </c>
      <c r="R1392" t="str">
        <f>IF($A1392&gt;=$Q$2,G1392*R$4,"")</f>
        <v/>
      </c>
    </row>
    <row r="1393" spans="1:18">
      <c r="A1393" s="1">
        <v>42192</v>
      </c>
      <c r="B1393">
        <f>IFERROR(VLOOKUP($A1393,'BTC-Web'!$A$2:$H$9999,2,0),"")</f>
        <v>269.96301299999999</v>
      </c>
      <c r="C1393">
        <f>VLOOKUP(A1393,H_SPBTFDUE!$B$2:$C$5828,2,0)</f>
        <v>1.9448627043376747</v>
      </c>
      <c r="D1393" s="2">
        <f>D1392*(1-D$1+IF(AND(WEEKDAY($A1393)&lt;&gt;1,WEEKDAY($A1393)&lt;&gt;7),-VLOOKUP($A1393,ETF_OP_Fee!$G$5:$H$14,2,1),0))^($A1393-$A1392)*(1+2*(C1393/C1392-1))+IFERROR(VLOOKUP(A1393,BITXeom!$C$9:$D$100,2,0),0)-$D$3*IFERROR(VLOOKUP($A1393,Dividends!$C$10:$E$100,2,0),0)</f>
        <v>0.21559629501876573</v>
      </c>
      <c r="F1393" s="60">
        <f>F1392*(1-F$1-2*(C1393/C1392-1))</f>
        <v>93814944.241158277</v>
      </c>
      <c r="G1393" s="2">
        <f>G1392*(1-G$1+IF(AND(WEEKDAY($A1393)&lt;&gt;1,WEEKDAY($A1393)&lt;&gt;7),-VLOOKUP($A1393,ETF_OP_Fee!$I$5:$J$14,2,1),0))^($A1393-$A1392)*(1+1*(B1393/B1392-1))</f>
        <v>0.18632800228260504</v>
      </c>
      <c r="H1393" s="9" t="str">
        <f>IFERROR(VLOOKUP(A1393,'BITO-IV'!$A$1:$J$10000,4,0),"")</f>
        <v/>
      </c>
      <c r="P1393">
        <f>ROW()</f>
        <v>1393</v>
      </c>
      <c r="Q1393" t="str">
        <f>IF($A1393&gt;=$Q$2,B1393*Q$4,"")</f>
        <v/>
      </c>
      <c r="R1393" t="str">
        <f>IF($A1393&gt;=$Q$2,G1393*R$4,"")</f>
        <v/>
      </c>
    </row>
    <row r="1394" spans="1:18">
      <c r="A1394" s="1">
        <v>42193</v>
      </c>
      <c r="B1394">
        <f>IFERROR(VLOOKUP($A1394,'BTC-Web'!$A$2:$H$9999,2,0),"")</f>
        <v>265.98199499999998</v>
      </c>
      <c r="C1394">
        <f>VLOOKUP(A1394,H_SPBTFDUE!$B$2:$C$5828,2,0)</f>
        <v>1.978095673653258</v>
      </c>
      <c r="D1394" s="2">
        <f>D1393*(1-D$1+IF(AND(WEEKDAY($A1394)&lt;&gt;1,WEEKDAY($A1394)&lt;&gt;7),-VLOOKUP($A1394,ETF_OP_Fee!$G$5:$H$14,2,1),0))^($A1394-$A1393)*(1+2*(C1394/C1393-1))+IFERROR(VLOOKUP(A1394,BITXeom!$C$9:$D$100,2,0),0)-$D$3*IFERROR(VLOOKUP($A1394,Dividends!$C$10:$E$100,2,0),0)</f>
        <v>0.22293744885617589</v>
      </c>
      <c r="F1394" s="60">
        <f>F1393*(1-F$1-2*(C1394/C1393-1))</f>
        <v>90603922.669288263</v>
      </c>
      <c r="G1394" s="2">
        <f>G1393*(1-G$1+IF(AND(WEEKDAY($A1394)&lt;&gt;1,WEEKDAY($A1394)&lt;&gt;7),-VLOOKUP($A1394,ETF_OP_Fee!$I$5:$J$14,2,1),0))^($A1394-$A1393)*(1+1*(B1394/B1393-1))</f>
        <v>0.183575532461732</v>
      </c>
      <c r="H1394" s="9" t="str">
        <f>IFERROR(VLOOKUP(A1394,'BITO-IV'!$A$1:$J$10000,4,0),"")</f>
        <v/>
      </c>
      <c r="P1394">
        <f>ROW()</f>
        <v>1394</v>
      </c>
      <c r="Q1394" t="str">
        <f>IF($A1394&gt;=$Q$2,B1394*Q$4,"")</f>
        <v/>
      </c>
      <c r="R1394" t="str">
        <f>IF($A1394&gt;=$Q$2,G1394*R$4,"")</f>
        <v/>
      </c>
    </row>
    <row r="1395" spans="1:18">
      <c r="A1395" s="1">
        <v>42194</v>
      </c>
      <c r="B1395">
        <f>IFERROR(VLOOKUP($A1395,'BTC-Web'!$A$2:$H$9999,2,0),"")</f>
        <v>270.82699600000001</v>
      </c>
      <c r="C1395">
        <f>VLOOKUP(A1395,H_SPBTFDUE!$B$2:$C$5828,2,0)</f>
        <v>1.9665048953987259</v>
      </c>
      <c r="D1395" s="2">
        <f>D1394*(1-D$1+IF(AND(WEEKDAY($A1395)&lt;&gt;1,WEEKDAY($A1395)&lt;&gt;7),-VLOOKUP($A1395,ETF_OP_Fee!$G$5:$H$14,2,1),0))^($A1395-$A1394)*(1+2*(C1395/C1394-1))+IFERROR(VLOOKUP(A1395,BITXeom!$C$9:$D$100,2,0),0)-$D$3*IFERROR(VLOOKUP($A1395,Dividends!$C$10:$E$100,2,0),0)</f>
        <v>0.22029825664038236</v>
      </c>
      <c r="F1395" s="60">
        <f>F1394*(1-F$1-2*(C1395/C1394-1))</f>
        <v>91661005.272962883</v>
      </c>
      <c r="G1395" s="2">
        <f>G1394*(1-G$1+IF(AND(WEEKDAY($A1395)&lt;&gt;1,WEEKDAY($A1395)&lt;&gt;7),-VLOOKUP($A1395,ETF_OP_Fee!$I$5:$J$14,2,1),0))^($A1395-$A1394)*(1+1*(B1395/B1394-1))</f>
        <v>0.1869145916667635</v>
      </c>
      <c r="H1395" s="9" t="str">
        <f>IFERROR(VLOOKUP(A1395,'BITO-IV'!$A$1:$J$10000,4,0),"")</f>
        <v/>
      </c>
      <c r="P1395">
        <f>ROW()</f>
        <v>1395</v>
      </c>
      <c r="Q1395" t="str">
        <f>IF($A1395&gt;=$Q$2,B1395*Q$4,"")</f>
        <v/>
      </c>
      <c r="R1395" t="str">
        <f>IF($A1395&gt;=$Q$2,G1395*R$4,"")</f>
        <v/>
      </c>
    </row>
    <row r="1396" spans="1:18">
      <c r="A1396" s="1">
        <v>42195</v>
      </c>
      <c r="B1396">
        <f>IFERROR(VLOOKUP($A1396,'BTC-Web'!$A$2:$H$9999,2,0),"")</f>
        <v>269.15600599999999</v>
      </c>
      <c r="C1396">
        <f>VLOOKUP(A1396,H_SPBTFDUE!$B$2:$C$5828,2,0)</f>
        <v>2.0807176626804025</v>
      </c>
      <c r="D1396" s="2">
        <f>D1395*(1-D$1+IF(AND(WEEKDAY($A1396)&lt;&gt;1,WEEKDAY($A1396)&lt;&gt;7),-VLOOKUP($A1396,ETF_OP_Fee!$G$5:$H$14,2,1),0))^($A1396-$A1395)*(1+2*(C1396/C1395-1))+IFERROR(VLOOKUP(A1396,BITXeom!$C$9:$D$100,2,0),0)-$D$3*IFERROR(VLOOKUP($A1396,Dividends!$C$10:$E$100,2,0),0)</f>
        <v>0.24585804928536109</v>
      </c>
      <c r="F1396" s="60">
        <f>F1395*(1-F$1-2*(C1396/C1395-1))</f>
        <v>81009062.758949474</v>
      </c>
      <c r="G1396" s="2">
        <f>G1395*(1-G$1+IF(AND(WEEKDAY($A1396)&lt;&gt;1,WEEKDAY($A1396)&lt;&gt;7),-VLOOKUP($A1396,ETF_OP_Fee!$I$5:$J$14,2,1),0))^($A1396-$A1395)*(1+1*(B1396/B1395-1))</f>
        <v>0.18575650242416841</v>
      </c>
      <c r="H1396" s="9" t="str">
        <f>IFERROR(VLOOKUP(A1396,'BITO-IV'!$A$1:$J$10000,4,0),"")</f>
        <v/>
      </c>
      <c r="P1396">
        <f>ROW()</f>
        <v>1396</v>
      </c>
      <c r="Q1396" t="str">
        <f>IF($A1396&gt;=$Q$2,B1396*Q$4,"")</f>
        <v/>
      </c>
      <c r="R1396" t="str">
        <f>IF($A1396&gt;=$Q$2,G1396*R$4,"")</f>
        <v/>
      </c>
    </row>
    <row r="1397" spans="1:18">
      <c r="A1397" s="1">
        <v>42198</v>
      </c>
      <c r="B1397">
        <f>IFERROR(VLOOKUP($A1397,'BTC-Web'!$A$2:$H$9999,2,0),"")</f>
        <v>310.82699600000001</v>
      </c>
      <c r="C1397">
        <f>VLOOKUP(A1397,H_SPBTFDUE!$B$2:$C$5828,2,0)</f>
        <v>2.1327823643270385</v>
      </c>
      <c r="D1397" s="2">
        <f>D1396*(1-D$1+IF(AND(WEEKDAY($A1397)&lt;&gt;1,WEEKDAY($A1397)&lt;&gt;7),-VLOOKUP($A1397,ETF_OP_Fee!$G$5:$H$14,2,1),0))^($A1397-$A1396)*(1+2*(C1397/C1396-1))+IFERROR(VLOOKUP(A1397,BITXeom!$C$9:$D$100,2,0),0)-$D$3*IFERROR(VLOOKUP($A1397,Dividends!$C$10:$E$100,2,0),0)</f>
        <v>0.25806865066945878</v>
      </c>
      <c r="F1397" s="60">
        <f>F1396*(1-F$1-2*(C1397/C1396-1))</f>
        <v>76950751.668861717</v>
      </c>
      <c r="G1397" s="2">
        <f>G1396*(1-G$1+IF(AND(WEEKDAY($A1397)&lt;&gt;1,WEEKDAY($A1397)&lt;&gt;7),-VLOOKUP($A1397,ETF_OP_Fee!$I$5:$J$14,2,1),0))^($A1397-$A1396)*(1+1*(B1397/B1396-1))</f>
        <v>0.21449875219626349</v>
      </c>
      <c r="H1397" s="9" t="str">
        <f>IFERROR(VLOOKUP(A1397,'BITO-IV'!$A$1:$J$10000,4,0),"")</f>
        <v/>
      </c>
      <c r="P1397">
        <f>ROW()</f>
        <v>1397</v>
      </c>
      <c r="Q1397" t="str">
        <f>IF($A1397&gt;=$Q$2,B1397*Q$4,"")</f>
        <v/>
      </c>
      <c r="R1397" t="str">
        <f>IF($A1397&gt;=$Q$2,G1397*R$4,"")</f>
        <v/>
      </c>
    </row>
    <row r="1398" spans="1:18">
      <c r="A1398" s="1">
        <v>42199</v>
      </c>
      <c r="B1398">
        <f>IFERROR(VLOOKUP($A1398,'BTC-Web'!$A$2:$H$9999,2,0),"")</f>
        <v>292.033997</v>
      </c>
      <c r="C1398">
        <f>VLOOKUP(A1398,H_SPBTFDUE!$B$2:$C$5828,2,0)</f>
        <v>2.0990292680494984</v>
      </c>
      <c r="D1398" s="2">
        <f>D1397*(1-D$1+IF(AND(WEEKDAY($A1398)&lt;&gt;1,WEEKDAY($A1398)&lt;&gt;7),-VLOOKUP($A1398,ETF_OP_Fee!$G$5:$H$14,2,1),0))^($A1398-$A1397)*(1+2*(C1398/C1397-1))+IFERROR(VLOOKUP(A1398,BITXeom!$C$9:$D$100,2,0),0)-$D$3*IFERROR(VLOOKUP($A1398,Dividends!$C$10:$E$100,2,0),0)</f>
        <v>0.2498702135824534</v>
      </c>
      <c r="F1398" s="60">
        <f>F1397*(1-F$1-2*(C1398/C1397-1))</f>
        <v>79382368.300080106</v>
      </c>
      <c r="G1398" s="2">
        <f>G1397*(1-G$1+IF(AND(WEEKDAY($A1398)&lt;&gt;1,WEEKDAY($A1398)&lt;&gt;7),-VLOOKUP($A1398,ETF_OP_Fee!$I$5:$J$14,2,1),0))^($A1398-$A1397)*(1+1*(B1398/B1397-1))</f>
        <v>0.20152463711701124</v>
      </c>
      <c r="H1398" s="9" t="str">
        <f>IFERROR(VLOOKUP(A1398,'BITO-IV'!$A$1:$J$10000,4,0),"")</f>
        <v/>
      </c>
      <c r="P1398">
        <f>ROW()</f>
        <v>1398</v>
      </c>
      <c r="Q1398" t="str">
        <f>IF($A1398&gt;=$Q$2,B1398*Q$4,"")</f>
        <v/>
      </c>
      <c r="R1398" t="str">
        <f>IF($A1398&gt;=$Q$2,G1398*R$4,"")</f>
        <v/>
      </c>
    </row>
    <row r="1399" spans="1:18">
      <c r="A1399" s="1">
        <v>42200</v>
      </c>
      <c r="B1399">
        <f>IFERROR(VLOOKUP($A1399,'BTC-Web'!$A$2:$H$9999,2,0),"")</f>
        <v>288.04501299999998</v>
      </c>
      <c r="C1399">
        <f>VLOOKUP(A1399,H_SPBTFDUE!$B$2:$C$5828,2,0)</f>
        <v>2.0868608072240602</v>
      </c>
      <c r="D1399" s="2">
        <f>D1398*(1-D$1+IF(AND(WEEKDAY($A1399)&lt;&gt;1,WEEKDAY($A1399)&lt;&gt;7),-VLOOKUP($A1399,ETF_OP_Fee!$G$5:$H$14,2,1),0))^($A1399-$A1398)*(1+2*(C1399/C1398-1))+IFERROR(VLOOKUP(A1399,BITXeom!$C$9:$D$100,2,0),0)-$D$3*IFERROR(VLOOKUP($A1399,Dividends!$C$10:$E$100,2,0),0)</f>
        <v>0.24694335380988541</v>
      </c>
      <c r="F1399" s="60">
        <f>F1398*(1-F$1-2*(C1399/C1398-1))</f>
        <v>80298624.604514509</v>
      </c>
      <c r="G1399" s="2">
        <f>G1398*(1-G$1+IF(AND(WEEKDAY($A1399)&lt;&gt;1,WEEKDAY($A1399)&lt;&gt;7),-VLOOKUP($A1399,ETF_OP_Fee!$I$5:$J$14,2,1),0))^($A1399-$A1398)*(1+1*(B1399/B1398-1))</f>
        <v>0.19876677534737291</v>
      </c>
      <c r="H1399" s="9" t="str">
        <f>IFERROR(VLOOKUP(A1399,'BITO-IV'!$A$1:$J$10000,4,0),"")</f>
        <v/>
      </c>
      <c r="P1399">
        <f>ROW()</f>
        <v>1399</v>
      </c>
      <c r="Q1399" t="str">
        <f>IF($A1399&gt;=$Q$2,B1399*Q$4,"")</f>
        <v/>
      </c>
      <c r="R1399" t="str">
        <f>IF($A1399&gt;=$Q$2,G1399*R$4,"")</f>
        <v/>
      </c>
    </row>
    <row r="1400" spans="1:18">
      <c r="A1400" s="1">
        <v>42201</v>
      </c>
      <c r="B1400">
        <f>IFERROR(VLOOKUP($A1400,'BTC-Web'!$A$2:$H$9999,2,0),"")</f>
        <v>286.04199199999999</v>
      </c>
      <c r="C1400">
        <f>VLOOKUP(A1400,H_SPBTFDUE!$B$2:$C$5828,2,0)</f>
        <v>2.0301215884496577</v>
      </c>
      <c r="D1400" s="2">
        <f>D1399*(1-D$1+IF(AND(WEEKDAY($A1400)&lt;&gt;1,WEEKDAY($A1400)&lt;&gt;7),-VLOOKUP($A1400,ETF_OP_Fee!$G$5:$H$14,2,1),0))^($A1400-$A1399)*(1+2*(C1400/C1399-1))+IFERROR(VLOOKUP(A1400,BITXeom!$C$9:$D$100,2,0),0)-$D$3*IFERROR(VLOOKUP($A1400,Dividends!$C$10:$E$100,2,0),0)</f>
        <v>0.23348702240691491</v>
      </c>
      <c r="F1400" s="60">
        <f>F1399*(1-F$1-2*(C1400/C1399-1))</f>
        <v>84660889.446118504</v>
      </c>
      <c r="G1400" s="2">
        <f>G1399*(1-G$1+IF(AND(WEEKDAY($A1400)&lt;&gt;1,WEEKDAY($A1400)&lt;&gt;7),-VLOOKUP($A1400,ETF_OP_Fee!$I$5:$J$14,2,1),0))^($A1400-$A1399)*(1+1*(B1400/B1399-1))</f>
        <v>0.19737944416116898</v>
      </c>
      <c r="H1400" s="9" t="str">
        <f>IFERROR(VLOOKUP(A1400,'BITO-IV'!$A$1:$J$10000,4,0),"")</f>
        <v/>
      </c>
      <c r="P1400">
        <f>ROW()</f>
        <v>1400</v>
      </c>
      <c r="Q1400" t="str">
        <f>IF($A1400&gt;=$Q$2,B1400*Q$4,"")</f>
        <v/>
      </c>
      <c r="R1400" t="str">
        <f>IF($A1400&gt;=$Q$2,G1400*R$4,"")</f>
        <v/>
      </c>
    </row>
    <row r="1401" spans="1:18">
      <c r="A1401" s="1">
        <v>42202</v>
      </c>
      <c r="B1401">
        <f>IFERROR(VLOOKUP($A1401,'BTC-Web'!$A$2:$H$9999,2,0),"")</f>
        <v>278.091003</v>
      </c>
      <c r="C1401">
        <f>VLOOKUP(A1401,H_SPBTFDUE!$B$2:$C$5828,2,0)</f>
        <v>2.0399953380874511</v>
      </c>
      <c r="D1401" s="2">
        <f>D1400*(1-D$1+IF(AND(WEEKDAY($A1401)&lt;&gt;1,WEEKDAY($A1401)&lt;&gt;7),-VLOOKUP($A1401,ETF_OP_Fee!$G$5:$H$14,2,1),0))^($A1401-$A1400)*(1+2*(C1401/C1400-1))+IFERROR(VLOOKUP(A1401,BITXeom!$C$9:$D$100,2,0),0)-$D$3*IFERROR(VLOOKUP($A1401,Dividends!$C$10:$E$100,2,0),0)</f>
        <v>0.23572978876920828</v>
      </c>
      <c r="F1401" s="60">
        <f>F1400*(1-F$1-2*(C1401/C1400-1))</f>
        <v>83832964.843485966</v>
      </c>
      <c r="G1401" s="2">
        <f>G1400*(1-G$1+IF(AND(WEEKDAY($A1401)&lt;&gt;1,WEEKDAY($A1401)&lt;&gt;7),-VLOOKUP($A1401,ETF_OP_Fee!$I$5:$J$14,2,1),0))^($A1401-$A1400)*(1+1*(B1401/B1400-1))</f>
        <v>0.19188797625526233</v>
      </c>
      <c r="H1401" s="9" t="str">
        <f>IFERROR(VLOOKUP(A1401,'BITO-IV'!$A$1:$J$10000,4,0),"")</f>
        <v/>
      </c>
      <c r="P1401">
        <f>ROW()</f>
        <v>1401</v>
      </c>
      <c r="Q1401" t="str">
        <f>IF($A1401&gt;=$Q$2,B1401*Q$4,"")</f>
        <v/>
      </c>
      <c r="R1401" t="str">
        <f>IF($A1401&gt;=$Q$2,G1401*R$4,"")</f>
        <v/>
      </c>
    </row>
    <row r="1402" spans="1:18">
      <c r="A1402" s="1">
        <v>42205</v>
      </c>
      <c r="B1402">
        <f>IFERROR(VLOOKUP($A1402,'BTC-Web'!$A$2:$H$9999,2,0),"")</f>
        <v>273.49899299999998</v>
      </c>
      <c r="C1402">
        <f>VLOOKUP(A1402,H_SPBTFDUE!$B$2:$C$5828,2,0)</f>
        <v>2.0361877626533453</v>
      </c>
      <c r="D1402" s="2">
        <f>D1401*(1-D$1+IF(AND(WEEKDAY($A1402)&lt;&gt;1,WEEKDAY($A1402)&lt;&gt;7),-VLOOKUP($A1402,ETF_OP_Fee!$G$5:$H$14,2,1),0))^($A1402-$A1401)*(1+2*(C1402/C1401-1))+IFERROR(VLOOKUP(A1402,BITXeom!$C$9:$D$100,2,0),0)-$D$3*IFERROR(VLOOKUP($A1402,Dividends!$C$10:$E$100,2,0),0)</f>
        <v>0.2347649052463584</v>
      </c>
      <c r="F1402" s="60">
        <f>F1401*(1-F$1-2*(C1402/C1401-1))</f>
        <v>84141543.158237725</v>
      </c>
      <c r="G1402" s="2">
        <f>G1401*(1-G$1+IF(AND(WEEKDAY($A1402)&lt;&gt;1,WEEKDAY($A1402)&lt;&gt;7),-VLOOKUP($A1402,ETF_OP_Fee!$I$5:$J$14,2,1),0))^($A1402-$A1401)*(1+1*(B1402/B1401-1))</f>
        <v>0.18870466850965098</v>
      </c>
      <c r="H1402" s="9" t="str">
        <f>IFERROR(VLOOKUP(A1402,'BITO-IV'!$A$1:$J$10000,4,0),"")</f>
        <v/>
      </c>
      <c r="P1402">
        <f>ROW()</f>
        <v>1402</v>
      </c>
      <c r="Q1402" t="str">
        <f>IF($A1402&gt;=$Q$2,B1402*Q$4,"")</f>
        <v/>
      </c>
      <c r="R1402" t="str">
        <f>IF($A1402&gt;=$Q$2,G1402*R$4,"")</f>
        <v/>
      </c>
    </row>
    <row r="1403" spans="1:18">
      <c r="A1403" s="1">
        <v>42206</v>
      </c>
      <c r="B1403">
        <f>IFERROR(VLOOKUP($A1403,'BTC-Web'!$A$2:$H$9999,2,0),"")</f>
        <v>278.88198899999998</v>
      </c>
      <c r="C1403">
        <f>VLOOKUP(A1403,H_SPBTFDUE!$B$2:$C$5828,2,0)</f>
        <v>2.0129885787403752</v>
      </c>
      <c r="D1403" s="2">
        <f>D1402*(1-D$1+IF(AND(WEEKDAY($A1403)&lt;&gt;1,WEEKDAY($A1403)&lt;&gt;7),-VLOOKUP($A1403,ETF_OP_Fee!$G$5:$H$14,2,1),0))^($A1403-$A1402)*(1+2*(C1403/C1402-1))+IFERROR(VLOOKUP(A1403,BITXeom!$C$9:$D$100,2,0),0)-$D$3*IFERROR(VLOOKUP($A1403,Dividends!$C$10:$E$100,2,0),0)</f>
        <v>0.22938768978693683</v>
      </c>
      <c r="F1403" s="60">
        <f>F1402*(1-F$1-2*(C1403/C1402-1))</f>
        <v>86054486.50143975</v>
      </c>
      <c r="G1403" s="2">
        <f>G1402*(1-G$1+IF(AND(WEEKDAY($A1403)&lt;&gt;1,WEEKDAY($A1403)&lt;&gt;7),-VLOOKUP($A1403,ETF_OP_Fee!$I$5:$J$14,2,1),0))^($A1403-$A1402)*(1+1*(B1403/B1402-1))</f>
        <v>0.1924137379221513</v>
      </c>
      <c r="H1403" s="9" t="str">
        <f>IFERROR(VLOOKUP(A1403,'BITO-IV'!$A$1:$J$10000,4,0),"")</f>
        <v/>
      </c>
      <c r="P1403">
        <f>ROW()</f>
        <v>1403</v>
      </c>
      <c r="Q1403" t="str">
        <f>IF($A1403&gt;=$Q$2,B1403*Q$4,"")</f>
        <v/>
      </c>
      <c r="R1403" t="str">
        <f>IF($A1403&gt;=$Q$2,G1403*R$4,"")</f>
        <v/>
      </c>
    </row>
    <row r="1404" spans="1:18">
      <c r="A1404" s="1">
        <v>42207</v>
      </c>
      <c r="B1404">
        <f>IFERROR(VLOOKUP($A1404,'BTC-Web'!$A$2:$H$9999,2,0),"")</f>
        <v>275.65701300000001</v>
      </c>
      <c r="C1404">
        <f>VLOOKUP(A1404,H_SPBTFDUE!$B$2:$C$5828,2,0)</f>
        <v>2.0229045263818062</v>
      </c>
      <c r="D1404" s="2">
        <f>D1403*(1-D$1+IF(AND(WEEKDAY($A1404)&lt;&gt;1,WEEKDAY($A1404)&lt;&gt;7),-VLOOKUP($A1404,ETF_OP_Fee!$G$5:$H$14,2,1),0))^($A1404-$A1403)*(1+2*(C1404/C1403-1))+IFERROR(VLOOKUP(A1404,BITXeom!$C$9:$D$100,2,0),0)-$D$3*IFERROR(VLOOKUP($A1404,Dividends!$C$10:$E$100,2,0),0)</f>
        <v>0.23161968489231008</v>
      </c>
      <c r="F1404" s="60">
        <f>F1403*(1-F$1-2*(C1404/C1403-1))</f>
        <v>85202201.067120373</v>
      </c>
      <c r="G1404" s="2">
        <f>G1403*(1-G$1+IF(AND(WEEKDAY($A1404)&lt;&gt;1,WEEKDAY($A1404)&lt;&gt;7),-VLOOKUP($A1404,ETF_OP_Fee!$I$5:$J$14,2,1),0))^($A1404-$A1403)*(1+1*(B1404/B1403-1))</f>
        <v>0.19018372591112848</v>
      </c>
      <c r="H1404" s="9" t="str">
        <f>IFERROR(VLOOKUP(A1404,'BITO-IV'!$A$1:$J$10000,4,0),"")</f>
        <v/>
      </c>
      <c r="P1404">
        <f>ROW()</f>
        <v>1404</v>
      </c>
      <c r="Q1404" t="str">
        <f>IF($A1404&gt;=$Q$2,B1404*Q$4,"")</f>
        <v/>
      </c>
      <c r="R1404" t="str">
        <f>IF($A1404&gt;=$Q$2,G1404*R$4,"")</f>
        <v/>
      </c>
    </row>
    <row r="1405" spans="1:18">
      <c r="A1405" s="1">
        <v>42208</v>
      </c>
      <c r="B1405">
        <f>IFERROR(VLOOKUP($A1405,'BTC-Web'!$A$2:$H$9999,2,0),"")</f>
        <v>277.341003</v>
      </c>
      <c r="C1405">
        <f>VLOOKUP(A1405,H_SPBTFDUE!$B$2:$C$5828,2,0)</f>
        <v>2.0141235804993536</v>
      </c>
      <c r="D1405" s="2">
        <f>D1404*(1-D$1+IF(AND(WEEKDAY($A1405)&lt;&gt;1,WEEKDAY($A1405)&lt;&gt;7),-VLOOKUP($A1405,ETF_OP_Fee!$G$5:$H$14,2,1),0))^($A1405-$A1404)*(1+2*(C1405/C1404-1))+IFERROR(VLOOKUP(A1405,BITXeom!$C$9:$D$100,2,0),0)-$D$3*IFERROR(VLOOKUP($A1405,Dividends!$C$10:$E$100,2,0),0)</f>
        <v>0.22958119443946448</v>
      </c>
      <c r="F1405" s="60">
        <f>F1404*(1-F$1-2*(C1405/C1404-1))</f>
        <v>85937450.73509489</v>
      </c>
      <c r="G1405" s="2">
        <f>G1404*(1-G$1+IF(AND(WEEKDAY($A1405)&lt;&gt;1,WEEKDAY($A1405)&lt;&gt;7),-VLOOKUP($A1405,ETF_OP_Fee!$I$5:$J$14,2,1),0))^($A1405-$A1404)*(1+1*(B1405/B1404-1))</f>
        <v>0.19134057896797566</v>
      </c>
      <c r="H1405" s="9" t="str">
        <f>IFERROR(VLOOKUP(A1405,'BITO-IV'!$A$1:$J$10000,4,0),"")</f>
        <v/>
      </c>
      <c r="P1405">
        <f>ROW()</f>
        <v>1405</v>
      </c>
      <c r="Q1405" t="str">
        <f>IF($A1405&gt;=$Q$2,B1405*Q$4,"")</f>
        <v/>
      </c>
      <c r="R1405" t="str">
        <f>IF($A1405&gt;=$Q$2,G1405*R$4,"")</f>
        <v/>
      </c>
    </row>
    <row r="1406" spans="1:18">
      <c r="A1406" s="1">
        <v>42209</v>
      </c>
      <c r="B1406">
        <f>IFERROR(VLOOKUP($A1406,'BTC-Web'!$A$2:$H$9999,2,0),"")</f>
        <v>276.00500499999998</v>
      </c>
      <c r="C1406">
        <f>VLOOKUP(A1406,H_SPBTFDUE!$B$2:$C$5828,2,0)</f>
        <v>2.1031287686534186</v>
      </c>
      <c r="D1406" s="2">
        <f>D1405*(1-D$1+IF(AND(WEEKDAY($A1406)&lt;&gt;1,WEEKDAY($A1406)&lt;&gt;7),-VLOOKUP($A1406,ETF_OP_Fee!$G$5:$H$14,2,1),0))^($A1406-$A1405)*(1+2*(C1406/C1405-1))+IFERROR(VLOOKUP(A1406,BITXeom!$C$9:$D$100,2,0),0)-$D$3*IFERROR(VLOOKUP($A1406,Dividends!$C$10:$E$100,2,0),0)</f>
        <v>0.2498417021445479</v>
      </c>
      <c r="F1406" s="60">
        <f>F1405*(1-F$1-2*(C1406/C1405-1))</f>
        <v>78337734.319272652</v>
      </c>
      <c r="G1406" s="2">
        <f>G1405*(1-G$1+IF(AND(WEEKDAY($A1406)&lt;&gt;1,WEEKDAY($A1406)&lt;&gt;7),-VLOOKUP($A1406,ETF_OP_Fee!$I$5:$J$14,2,1),0))^($A1406-$A1405)*(1+1*(B1406/B1405-1))</f>
        <v>0.19041390328782232</v>
      </c>
      <c r="H1406" s="9" t="str">
        <f>IFERROR(VLOOKUP(A1406,'BITO-IV'!$A$1:$J$10000,4,0),"")</f>
        <v/>
      </c>
      <c r="P1406">
        <f>ROW()</f>
        <v>1406</v>
      </c>
      <c r="Q1406" t="str">
        <f>IF($A1406&gt;=$Q$2,B1406*Q$4,"")</f>
        <v/>
      </c>
      <c r="R1406" t="str">
        <f>IF($A1406&gt;=$Q$2,G1406*R$4,"")</f>
        <v/>
      </c>
    </row>
    <row r="1407" spans="1:18">
      <c r="A1407" s="1">
        <v>42212</v>
      </c>
      <c r="B1407">
        <f>IFERROR(VLOOKUP($A1407,'BTC-Web'!$A$2:$H$9999,2,0),"")</f>
        <v>292.63900799999999</v>
      </c>
      <c r="C1407">
        <f>VLOOKUP(A1407,H_SPBTFDUE!$B$2:$C$5828,2,0)</f>
        <v>2.1418998065710761</v>
      </c>
      <c r="D1407" s="2">
        <f>D1406*(1-D$1+IF(AND(WEEKDAY($A1407)&lt;&gt;1,WEEKDAY($A1407)&lt;&gt;7),-VLOOKUP($A1407,ETF_OP_Fee!$G$5:$H$14,2,1),0))^($A1407-$A1406)*(1+2*(C1407/C1406-1))+IFERROR(VLOOKUP(A1407,BITXeom!$C$9:$D$100,2,0),0)-$D$3*IFERROR(VLOOKUP($A1407,Dividends!$C$10:$E$100,2,0),0)</f>
        <v>0.25895965847079522</v>
      </c>
      <c r="F1407" s="60">
        <f>F1406*(1-F$1-2*(C1407/C1406-1))</f>
        <v>75445354.699215844</v>
      </c>
      <c r="G1407" s="2">
        <f>G1406*(1-G$1+IF(AND(WEEKDAY($A1407)&lt;&gt;1,WEEKDAY($A1407)&lt;&gt;7),-VLOOKUP($A1407,ETF_OP_Fee!$I$5:$J$14,2,1),0))^($A1407-$A1406)*(1+1*(B1407/B1406-1))</f>
        <v>0.20187382088623551</v>
      </c>
      <c r="H1407" s="9" t="str">
        <f>IFERROR(VLOOKUP(A1407,'BITO-IV'!$A$1:$J$10000,4,0),"")</f>
        <v/>
      </c>
      <c r="P1407">
        <f>ROW()</f>
        <v>1407</v>
      </c>
      <c r="Q1407" t="str">
        <f>IF($A1407&gt;=$Q$2,B1407*Q$4,"")</f>
        <v/>
      </c>
      <c r="R1407" t="str">
        <f>IF($A1407&gt;=$Q$2,G1407*R$4,"")</f>
        <v/>
      </c>
    </row>
    <row r="1408" spans="1:18">
      <c r="A1408" s="1">
        <v>42213</v>
      </c>
      <c r="B1408">
        <f>IFERROR(VLOOKUP($A1408,'BTC-Web'!$A$2:$H$9999,2,0),"")</f>
        <v>293.63299599999999</v>
      </c>
      <c r="C1408">
        <f>VLOOKUP(A1408,H_SPBTFDUE!$B$2:$C$5828,2,0)</f>
        <v>2.147522789942617</v>
      </c>
      <c r="D1408" s="2">
        <f>D1407*(1-D$1+IF(AND(WEEKDAY($A1408)&lt;&gt;1,WEEKDAY($A1408)&lt;&gt;7),-VLOOKUP($A1408,ETF_OP_Fee!$G$5:$H$14,2,1),0))^($A1408-$A1407)*(1+2*(C1408/C1407-1))+IFERROR(VLOOKUP(A1408,BITXeom!$C$9:$D$100,2,0),0)-$D$3*IFERROR(VLOOKUP($A1408,Dividends!$C$10:$E$100,2,0),0)</f>
        <v>0.26028793574539461</v>
      </c>
      <c r="F1408" s="60">
        <f>F1407*(1-F$1-2*(C1408/C1407-1))</f>
        <v>75045304.32610853</v>
      </c>
      <c r="G1408" s="2">
        <f>G1407*(1-G$1+IF(AND(WEEKDAY($A1408)&lt;&gt;1,WEEKDAY($A1408)&lt;&gt;7),-VLOOKUP($A1408,ETF_OP_Fee!$I$5:$J$14,2,1),0))^($A1408-$A1407)*(1+1*(B1408/B1407-1))</f>
        <v>0.20255424054603313</v>
      </c>
      <c r="H1408" s="9" t="str">
        <f>IFERROR(VLOOKUP(A1408,'BITO-IV'!$A$1:$J$10000,4,0),"")</f>
        <v/>
      </c>
      <c r="P1408">
        <f>ROW()</f>
        <v>1408</v>
      </c>
      <c r="Q1408" t="str">
        <f>IF($A1408&gt;=$Q$2,B1408*Q$4,"")</f>
        <v/>
      </c>
      <c r="R1408" t="str">
        <f>IF($A1408&gt;=$Q$2,G1408*R$4,"")</f>
        <v/>
      </c>
    </row>
    <row r="1409" spans="1:18">
      <c r="A1409" s="1">
        <v>42214</v>
      </c>
      <c r="B1409">
        <f>IFERROR(VLOOKUP($A1409,'BTC-Web'!$A$2:$H$9999,2,0),"")</f>
        <v>294.48400900000001</v>
      </c>
      <c r="C1409">
        <f>VLOOKUP(A1409,H_SPBTFDUE!$B$2:$C$5828,2,0)</f>
        <v>2.1120067793150863</v>
      </c>
      <c r="D1409" s="2">
        <f>D1408*(1-D$1+IF(AND(WEEKDAY($A1409)&lt;&gt;1,WEEKDAY($A1409)&lt;&gt;7),-VLOOKUP($A1409,ETF_OP_Fee!$G$5:$H$14,2,1),0))^($A1409-$A1408)*(1+2*(C1409/C1408-1))+IFERROR(VLOOKUP(A1409,BITXeom!$C$9:$D$100,2,0),0)-$D$3*IFERROR(VLOOKUP($A1409,Dividends!$C$10:$E$100,2,0),0)</f>
        <v>0.25164824508081829</v>
      </c>
      <c r="F1409" s="60">
        <f>F1408*(1-F$1-2*(C1409/C1408-1))</f>
        <v>77523615.824395895</v>
      </c>
      <c r="G1409" s="2">
        <f>G1408*(1-G$1+IF(AND(WEEKDAY($A1409)&lt;&gt;1,WEEKDAY($A1409)&lt;&gt;7),-VLOOKUP($A1409,ETF_OP_Fee!$I$5:$J$14,2,1),0))^($A1409-$A1408)*(1+1*(B1409/B1408-1))</f>
        <v>0.20313600004313798</v>
      </c>
      <c r="H1409" s="9" t="str">
        <f>IFERROR(VLOOKUP(A1409,'BITO-IV'!$A$1:$J$10000,4,0),"")</f>
        <v/>
      </c>
      <c r="P1409">
        <f>ROW()</f>
        <v>1409</v>
      </c>
      <c r="Q1409" t="str">
        <f>IF($A1409&gt;=$Q$2,B1409*Q$4,"")</f>
        <v/>
      </c>
      <c r="R1409" t="str">
        <f>IF($A1409&gt;=$Q$2,G1409*R$4,"")</f>
        <v/>
      </c>
    </row>
    <row r="1410" spans="1:18">
      <c r="A1410" s="1">
        <v>42215</v>
      </c>
      <c r="B1410">
        <f>IFERROR(VLOOKUP($A1410,'BTC-Web'!$A$2:$H$9999,2,0),"")</f>
        <v>289.10299700000002</v>
      </c>
      <c r="C1410">
        <f>VLOOKUP(A1410,H_SPBTFDUE!$B$2:$C$5828,2,0)</f>
        <v>2.0981517485266443</v>
      </c>
      <c r="D1410" s="2">
        <f>D1409*(1-D$1+IF(AND(WEEKDAY($A1410)&lt;&gt;1,WEEKDAY($A1410)&lt;&gt;7),-VLOOKUP($A1410,ETF_OP_Fee!$G$5:$H$14,2,1),0))^($A1410-$A1409)*(1+2*(C1410/C1409-1))+IFERROR(VLOOKUP(A1410,BITXeom!$C$9:$D$100,2,0),0)-$D$3*IFERROR(VLOOKUP($A1410,Dividends!$C$10:$E$100,2,0),0)</f>
        <v>0.24831661897445584</v>
      </c>
      <c r="F1410" s="60">
        <f>F1409*(1-F$1-2*(C1410/C1409-1))</f>
        <v>78536709.738994256</v>
      </c>
      <c r="G1410" s="2">
        <f>G1409*(1-G$1+IF(AND(WEEKDAY($A1410)&lt;&gt;1,WEEKDAY($A1410)&lt;&gt;7),-VLOOKUP($A1410,ETF_OP_Fee!$I$5:$J$14,2,1),0))^($A1410-$A1409)*(1+1*(B1410/B1409-1))</f>
        <v>0.19941897046848314</v>
      </c>
      <c r="H1410" s="9" t="str">
        <f>IFERROR(VLOOKUP(A1410,'BITO-IV'!$A$1:$J$10000,4,0),"")</f>
        <v/>
      </c>
      <c r="P1410">
        <f>ROW()</f>
        <v>1410</v>
      </c>
      <c r="Q1410" t="str">
        <f>IF($A1410&gt;=$Q$2,B1410*Q$4,"")</f>
        <v/>
      </c>
      <c r="R1410" t="str">
        <f>IF($A1410&gt;=$Q$2,G1410*R$4,"")</f>
        <v/>
      </c>
    </row>
    <row r="1411" spans="1:18">
      <c r="A1411" s="1">
        <v>42216</v>
      </c>
      <c r="B1411">
        <f>IFERROR(VLOOKUP($A1411,'BTC-Web'!$A$2:$H$9999,2,0),"")</f>
        <v>287.69601399999999</v>
      </c>
      <c r="C1411">
        <f>VLOOKUP(A1411,H_SPBTFDUE!$B$2:$C$5828,2,0)</f>
        <v>2.0755199691682282</v>
      </c>
      <c r="D1411" s="2">
        <f>D1410*(1-D$1+IF(AND(WEEKDAY($A1411)&lt;&gt;1,WEEKDAY($A1411)&lt;&gt;7),-VLOOKUP($A1411,ETF_OP_Fee!$G$5:$H$14,2,1),0))^($A1411-$A1410)*(1+2*(C1411/C1410-1))+IFERROR(VLOOKUP(A1411,BITXeom!$C$9:$D$100,2,0),0)-$D$3*IFERROR(VLOOKUP($A1411,Dividends!$C$10:$E$100,2,0),0)</f>
        <v>0.24293038075514806</v>
      </c>
      <c r="F1411" s="60">
        <f>F1410*(1-F$1-2*(C1411/C1410-1))</f>
        <v>80226898.871133104</v>
      </c>
      <c r="G1411" s="2">
        <f>G1410*(1-G$1+IF(AND(WEEKDAY($A1411)&lt;&gt;1,WEEKDAY($A1411)&lt;&gt;7),-VLOOKUP($A1411,ETF_OP_Fee!$I$5:$J$14,2,1),0))^($A1411-$A1410)*(1+1*(B1411/B1410-1))</f>
        <v>0.19844328931260991</v>
      </c>
      <c r="H1411" s="9" t="str">
        <f>IFERROR(VLOOKUP(A1411,'BITO-IV'!$A$1:$J$10000,4,0),"")</f>
        <v/>
      </c>
      <c r="P1411">
        <f>ROW()</f>
        <v>1411</v>
      </c>
      <c r="Q1411" t="str">
        <f>IF($A1411&gt;=$Q$2,B1411*Q$4,"")</f>
        <v/>
      </c>
      <c r="R1411" t="str">
        <f>IF($A1411&gt;=$Q$2,G1411*R$4,"")</f>
        <v/>
      </c>
    </row>
    <row r="1412" spans="1:18">
      <c r="A1412" s="1">
        <v>42219</v>
      </c>
      <c r="B1412">
        <f>IFERROR(VLOOKUP($A1412,'BTC-Web'!$A$2:$H$9999,2,0),"")</f>
        <v>282.80599999999998</v>
      </c>
      <c r="C1412">
        <f>VLOOKUP(A1412,H_SPBTFDUE!$B$2:$C$5828,2,0)</f>
        <v>2.0503337469422624</v>
      </c>
      <c r="D1412" s="2">
        <f>D1411*(1-D$1+IF(AND(WEEKDAY($A1412)&lt;&gt;1,WEEKDAY($A1412)&lt;&gt;7),-VLOOKUP($A1412,ETF_OP_Fee!$G$5:$H$14,2,1),0))^($A1412-$A1411)*(1+2*(C1412/C1411-1))+IFERROR(VLOOKUP(A1412,BITXeom!$C$9:$D$100,2,0),0)-$D$3*IFERROR(VLOOKUP($A1412,Dividends!$C$10:$E$100,2,0),0)</f>
        <v>0.23694879844573224</v>
      </c>
      <c r="F1412" s="60">
        <f>F1411*(1-F$1-2*(C1412/C1411-1))</f>
        <v>82169813.076378629</v>
      </c>
      <c r="G1412" s="2">
        <f>G1411*(1-G$1+IF(AND(WEEKDAY($A1412)&lt;&gt;1,WEEKDAY($A1412)&lt;&gt;7),-VLOOKUP($A1412,ETF_OP_Fee!$I$5:$J$14,2,1),0))^($A1412-$A1411)*(1+1*(B1412/B1411-1))</f>
        <v>0.19505508666654223</v>
      </c>
      <c r="H1412" s="9" t="str">
        <f>IFERROR(VLOOKUP(A1412,'BITO-IV'!$A$1:$J$10000,4,0),"")</f>
        <v/>
      </c>
      <c r="P1412">
        <f>ROW()</f>
        <v>1412</v>
      </c>
      <c r="Q1412" t="str">
        <f>IF($A1412&gt;=$Q$2,B1412*Q$4,"")</f>
        <v/>
      </c>
      <c r="R1412" t="str">
        <f>IF($A1412&gt;=$Q$2,G1412*R$4,"")</f>
        <v/>
      </c>
    </row>
    <row r="1413" spans="1:18">
      <c r="A1413" s="1">
        <v>42220</v>
      </c>
      <c r="B1413">
        <f>IFERROR(VLOOKUP($A1413,'BTC-Web'!$A$2:$H$9999,2,0),"")</f>
        <v>281.22500600000001</v>
      </c>
      <c r="C1413">
        <f>VLOOKUP(A1413,H_SPBTFDUE!$B$2:$C$5828,2,0)</f>
        <v>2.0792061029882776</v>
      </c>
      <c r="D1413" s="2">
        <f>D1412*(1-D$1+IF(AND(WEEKDAY($A1413)&lt;&gt;1,WEEKDAY($A1413)&lt;&gt;7),-VLOOKUP($A1413,ETF_OP_Fee!$G$5:$H$14,2,1),0))^($A1413-$A1412)*(1+2*(C1413/C1412-1))+IFERROR(VLOOKUP(A1413,BITXeom!$C$9:$D$100,2,0),0)-$D$3*IFERROR(VLOOKUP($A1413,Dividends!$C$10:$E$100,2,0),0)</f>
        <v>0.24359275368759992</v>
      </c>
      <c r="F1413" s="60">
        <f>F1412*(1-F$1-2*(C1413/C1412-1))</f>
        <v>79851340.698164523</v>
      </c>
      <c r="G1413" s="2">
        <f>G1412*(1-G$1+IF(AND(WEEKDAY($A1413)&lt;&gt;1,WEEKDAY($A1413)&lt;&gt;7),-VLOOKUP($A1413,ETF_OP_Fee!$I$5:$J$14,2,1),0))^($A1413-$A1412)*(1+1*(B1413/B1412-1))</f>
        <v>0.19395960553065916</v>
      </c>
      <c r="H1413" s="9" t="str">
        <f>IFERROR(VLOOKUP(A1413,'BITO-IV'!$A$1:$J$10000,4,0),"")</f>
        <v/>
      </c>
      <c r="P1413">
        <f>ROW()</f>
        <v>1413</v>
      </c>
      <c r="Q1413" t="str">
        <f>IF($A1413&gt;=$Q$2,B1413*Q$4,"")</f>
        <v/>
      </c>
      <c r="R1413" t="str">
        <f>IF($A1413&gt;=$Q$2,G1413*R$4,"")</f>
        <v/>
      </c>
    </row>
    <row r="1414" spans="1:18">
      <c r="A1414" s="1">
        <v>42221</v>
      </c>
      <c r="B1414">
        <f>IFERROR(VLOOKUP($A1414,'BTC-Web'!$A$2:$H$9999,2,0),"")</f>
        <v>284.84698500000002</v>
      </c>
      <c r="C1414">
        <f>VLOOKUP(A1414,H_SPBTFDUE!$B$2:$C$5828,2,0)</f>
        <v>2.0546592056035871</v>
      </c>
      <c r="D1414" s="2">
        <f>D1413*(1-D$1+IF(AND(WEEKDAY($A1414)&lt;&gt;1,WEEKDAY($A1414)&lt;&gt;7),-VLOOKUP($A1414,ETF_OP_Fee!$G$5:$H$14,2,1),0))^($A1414-$A1413)*(1+2*(C1414/C1413-1))+IFERROR(VLOOKUP(A1414,BITXeom!$C$9:$D$100,2,0),0)-$D$3*IFERROR(VLOOKUP($A1414,Dividends!$C$10:$E$100,2,0),0)</f>
        <v>0.23781241950741142</v>
      </c>
      <c r="F1414" s="60">
        <f>F1413*(1-F$1-2*(C1414/C1413-1))</f>
        <v>81732617.789813548</v>
      </c>
      <c r="G1414" s="2">
        <f>G1413*(1-G$1+IF(AND(WEEKDAY($A1414)&lt;&gt;1,WEEKDAY($A1414)&lt;&gt;7),-VLOOKUP($A1414,ETF_OP_Fee!$I$5:$J$14,2,1),0))^($A1414-$A1413)*(1+1*(B1414/B1413-1))</f>
        <v>0.19645255466543243</v>
      </c>
      <c r="H1414" s="9" t="str">
        <f>IFERROR(VLOOKUP(A1414,'BITO-IV'!$A$1:$J$10000,4,0),"")</f>
        <v/>
      </c>
      <c r="P1414">
        <f>ROW()</f>
        <v>1414</v>
      </c>
      <c r="Q1414" t="str">
        <f>IF($A1414&gt;=$Q$2,B1414*Q$4,"")</f>
        <v/>
      </c>
      <c r="R1414" t="str">
        <f>IF($A1414&gt;=$Q$2,G1414*R$4,"")</f>
        <v/>
      </c>
    </row>
    <row r="1415" spans="1:18">
      <c r="A1415" s="1">
        <v>42222</v>
      </c>
      <c r="B1415">
        <f>IFERROR(VLOOKUP($A1415,'BTC-Web'!$A$2:$H$9999,2,0),"")</f>
        <v>281.90600599999999</v>
      </c>
      <c r="C1415">
        <f>VLOOKUP(A1415,H_SPBTFDUE!$B$2:$C$5828,2,0)</f>
        <v>2.030343692728279</v>
      </c>
      <c r="D1415" s="2">
        <f>D1414*(1-D$1+IF(AND(WEEKDAY($A1415)&lt;&gt;1,WEEKDAY($A1415)&lt;&gt;7),-VLOOKUP($A1415,ETF_OP_Fee!$G$5:$H$14,2,1),0))^($A1415-$A1414)*(1+2*(C1415/C1414-1))+IFERROR(VLOOKUP(A1415,BITXeom!$C$9:$D$100,2,0),0)-$D$3*IFERROR(VLOOKUP($A1415,Dividends!$C$10:$E$100,2,0),0)</f>
        <v>0.23215572944569177</v>
      </c>
      <c r="F1415" s="60">
        <f>F1414*(1-F$1-2*(C1415/C1414-1))</f>
        <v>83662864.581430793</v>
      </c>
      <c r="G1415" s="2">
        <f>G1414*(1-G$1+IF(AND(WEEKDAY($A1415)&lt;&gt;1,WEEKDAY($A1415)&lt;&gt;7),-VLOOKUP($A1415,ETF_OP_Fee!$I$5:$J$14,2,1),0))^($A1415-$A1414)*(1+1*(B1415/B1414-1))</f>
        <v>0.19441916728346409</v>
      </c>
      <c r="H1415" s="9" t="str">
        <f>IFERROR(VLOOKUP(A1415,'BITO-IV'!$A$1:$J$10000,4,0),"")</f>
        <v/>
      </c>
      <c r="P1415">
        <f>ROW()</f>
        <v>1415</v>
      </c>
      <c r="Q1415" t="str">
        <f>IF($A1415&gt;=$Q$2,B1415*Q$4,"")</f>
        <v/>
      </c>
      <c r="R1415" t="str">
        <f>IF($A1415&gt;=$Q$2,G1415*R$4,"")</f>
        <v/>
      </c>
    </row>
    <row r="1416" spans="1:18">
      <c r="A1416" s="1">
        <v>42223</v>
      </c>
      <c r="B1416">
        <f>IFERROR(VLOOKUP($A1416,'BTC-Web'!$A$2:$H$9999,2,0),"")</f>
        <v>278.74099699999999</v>
      </c>
      <c r="C1416">
        <f>VLOOKUP(A1416,H_SPBTFDUE!$B$2:$C$5828,2,0)</f>
        <v>2.0374677266045698</v>
      </c>
      <c r="D1416" s="2">
        <f>D1415*(1-D$1+IF(AND(WEEKDAY($A1416)&lt;&gt;1,WEEKDAY($A1416)&lt;&gt;7),-VLOOKUP($A1416,ETF_OP_Fee!$G$5:$H$14,2,1),0))^($A1416-$A1415)*(1+2*(C1416/C1415-1))+IFERROR(VLOOKUP(A1416,BITXeom!$C$9:$D$100,2,0),0)-$D$3*IFERROR(VLOOKUP($A1416,Dividends!$C$10:$E$100,2,0),0)</f>
        <v>0.2337567149543282</v>
      </c>
      <c r="F1416" s="60">
        <f>F1415*(1-F$1-2*(C1416/C1415-1))</f>
        <v>83071399.982565761</v>
      </c>
      <c r="G1416" s="2">
        <f>G1415*(1-G$1+IF(AND(WEEKDAY($A1416)&lt;&gt;1,WEEKDAY($A1416)&lt;&gt;7),-VLOOKUP($A1416,ETF_OP_Fee!$I$5:$J$14,2,1),0))^($A1416-$A1415)*(1+1*(B1416/B1415-1))</f>
        <v>0.19223138520989283</v>
      </c>
      <c r="H1416" s="9" t="str">
        <f>IFERROR(VLOOKUP(A1416,'BITO-IV'!$A$1:$J$10000,4,0),"")</f>
        <v/>
      </c>
      <c r="P1416">
        <f>ROW()</f>
        <v>1416</v>
      </c>
      <c r="Q1416" t="str">
        <f>IF($A1416&gt;=$Q$2,B1416*Q$4,"")</f>
        <v/>
      </c>
      <c r="R1416" t="str">
        <f>IF($A1416&gt;=$Q$2,G1416*R$4,"")</f>
        <v/>
      </c>
    </row>
    <row r="1417" spans="1:18">
      <c r="A1417" s="1">
        <v>42226</v>
      </c>
      <c r="B1417">
        <f>IFERROR(VLOOKUP($A1417,'BTC-Web'!$A$2:$H$9999,2,0),"")</f>
        <v>265.47799700000002</v>
      </c>
      <c r="C1417">
        <f>VLOOKUP(A1417,H_SPBTFDUE!$B$2:$C$5828,2,0)</f>
        <v>1.9270943796831546</v>
      </c>
      <c r="D1417" s="2">
        <f>D1416*(1-D$1+IF(AND(WEEKDAY($A1417)&lt;&gt;1,WEEKDAY($A1417)&lt;&gt;7),-VLOOKUP($A1417,ETF_OP_Fee!$G$5:$H$14,2,1),0))^($A1417-$A1416)*(1+2*(C1417/C1416-1))+IFERROR(VLOOKUP(A1417,BITXeom!$C$9:$D$100,2,0),0)-$D$3*IFERROR(VLOOKUP($A1417,Dividends!$C$10:$E$100,2,0),0)</f>
        <v>0.20835529025616684</v>
      </c>
      <c r="F1417" s="60">
        <f>F1416*(1-F$1-2*(C1417/C1416-1))</f>
        <v>92067334.548809245</v>
      </c>
      <c r="G1417" s="2">
        <f>G1416*(1-G$1+IF(AND(WEEKDAY($A1417)&lt;&gt;1,WEEKDAY($A1417)&lt;&gt;7),-VLOOKUP($A1417,ETF_OP_Fee!$I$5:$J$14,2,1),0))^($A1417-$A1416)*(1+1*(B1417/B1416-1))</f>
        <v>0.18307037348158123</v>
      </c>
      <c r="H1417" s="9" t="str">
        <f>IFERROR(VLOOKUP(A1417,'BITO-IV'!$A$1:$J$10000,4,0),"")</f>
        <v/>
      </c>
      <c r="P1417">
        <f>ROW()</f>
        <v>1417</v>
      </c>
      <c r="Q1417" t="str">
        <f>IF($A1417&gt;=$Q$2,B1417*Q$4,"")</f>
        <v/>
      </c>
      <c r="R1417" t="str">
        <f>IF($A1417&gt;=$Q$2,G1417*R$4,"")</f>
        <v/>
      </c>
    </row>
    <row r="1418" spans="1:18">
      <c r="A1418" s="1">
        <v>42227</v>
      </c>
      <c r="B1418">
        <f>IFERROR(VLOOKUP($A1418,'BTC-Web'!$A$2:$H$9999,2,0),"")</f>
        <v>264.34201000000002</v>
      </c>
      <c r="C1418">
        <f>VLOOKUP(A1418,H_SPBTFDUE!$B$2:$C$5828,2,0)</f>
        <v>1.9699907701920112</v>
      </c>
      <c r="D1418" s="2">
        <f>D1417*(1-D$1+IF(AND(WEEKDAY($A1418)&lt;&gt;1,WEEKDAY($A1418)&lt;&gt;7),-VLOOKUP($A1418,ETF_OP_Fee!$G$5:$H$14,2,1),0))^($A1418-$A1417)*(1+2*(C1418/C1417-1))+IFERROR(VLOOKUP(A1418,BITXeom!$C$9:$D$100,2,0),0)-$D$3*IFERROR(VLOOKUP($A1418,Dividends!$C$10:$E$100,2,0),0)</f>
        <v>0.21760487485890376</v>
      </c>
      <c r="F1418" s="60">
        <f>F1417*(1-F$1-2*(C1418/C1417-1))</f>
        <v>87963774.056903079</v>
      </c>
      <c r="G1418" s="2">
        <f>G1417*(1-G$1+IF(AND(WEEKDAY($A1418)&lt;&gt;1,WEEKDAY($A1418)&lt;&gt;7),-VLOOKUP($A1418,ETF_OP_Fee!$I$5:$J$14,2,1),0))^($A1418-$A1417)*(1+1*(B1418/B1417-1))</f>
        <v>0.18228226631067321</v>
      </c>
      <c r="H1418" s="9" t="str">
        <f>IFERROR(VLOOKUP(A1418,'BITO-IV'!$A$1:$J$10000,4,0),"")</f>
        <v/>
      </c>
      <c r="P1418">
        <f>ROW()</f>
        <v>1418</v>
      </c>
      <c r="Q1418" t="str">
        <f>IF($A1418&gt;=$Q$2,B1418*Q$4,"")</f>
        <v/>
      </c>
      <c r="R1418" t="str">
        <f>IF($A1418&gt;=$Q$2,G1418*R$4,"")</f>
        <v/>
      </c>
    </row>
    <row r="1419" spans="1:18">
      <c r="A1419" s="1">
        <v>42228</v>
      </c>
      <c r="B1419">
        <f>IFERROR(VLOOKUP($A1419,'BTC-Web'!$A$2:$H$9999,2,0),"")</f>
        <v>270.59799199999998</v>
      </c>
      <c r="C1419">
        <f>VLOOKUP(A1419,H_SPBTFDUE!$B$2:$C$5828,2,0)</f>
        <v>1.9405587896203285</v>
      </c>
      <c r="D1419" s="2">
        <f>D1418*(1-D$1+IF(AND(WEEKDAY($A1419)&lt;&gt;1,WEEKDAY($A1419)&lt;&gt;7),-VLOOKUP($A1419,ETF_OP_Fee!$G$5:$H$14,2,1),0))^($A1419-$A1418)*(1+2*(C1419/C1418-1))+IFERROR(VLOOKUP(A1419,BITXeom!$C$9:$D$100,2,0),0)-$D$3*IFERROR(VLOOKUP($A1419,Dividends!$C$10:$E$100,2,0),0)</f>
        <v>0.2110773228376753</v>
      </c>
      <c r="F1419" s="60">
        <f>F1418*(1-F$1-2*(C1419/C1418-1))</f>
        <v>90587581.12965712</v>
      </c>
      <c r="G1419" s="2">
        <f>G1418*(1-G$1+IF(AND(WEEKDAY($A1419)&lt;&gt;1,WEEKDAY($A1419)&lt;&gt;7),-VLOOKUP($A1419,ETF_OP_Fee!$I$5:$J$14,2,1),0))^($A1419-$A1418)*(1+1*(B1419/B1418-1))</f>
        <v>0.18659134593818588</v>
      </c>
      <c r="H1419" s="9" t="str">
        <f>IFERROR(VLOOKUP(A1419,'BITO-IV'!$A$1:$J$10000,4,0),"")</f>
        <v/>
      </c>
      <c r="P1419">
        <f>ROW()</f>
        <v>1419</v>
      </c>
      <c r="Q1419" t="str">
        <f>IF($A1419&gt;=$Q$2,B1419*Q$4,"")</f>
        <v/>
      </c>
      <c r="R1419" t="str">
        <f>IF($A1419&gt;=$Q$2,G1419*R$4,"")</f>
        <v/>
      </c>
    </row>
    <row r="1420" spans="1:18">
      <c r="A1420" s="1">
        <v>42229</v>
      </c>
      <c r="B1420">
        <f>IFERROR(VLOOKUP($A1420,'BTC-Web'!$A$2:$H$9999,2,0),"")</f>
        <v>266.18301400000001</v>
      </c>
      <c r="C1420">
        <f>VLOOKUP(A1420,H_SPBTFDUE!$B$2:$C$5828,2,0)</f>
        <v>1.9236195373807101</v>
      </c>
      <c r="D1420" s="2">
        <f>D1419*(1-D$1+IF(AND(WEEKDAY($A1420)&lt;&gt;1,WEEKDAY($A1420)&lt;&gt;7),-VLOOKUP($A1420,ETF_OP_Fee!$G$5:$H$14,2,1),0))^($A1420-$A1419)*(1+2*(C1420/C1419-1))+IFERROR(VLOOKUP(A1420,BITXeom!$C$9:$D$100,2,0),0)-$D$3*IFERROR(VLOOKUP($A1420,Dividends!$C$10:$E$100,2,0),0)</f>
        <v>0.20736730929595279</v>
      </c>
      <c r="F1420" s="60">
        <f>F1419*(1-F$1-2*(C1420/C1419-1))</f>
        <v>92164354.299158543</v>
      </c>
      <c r="G1420" s="2">
        <f>G1419*(1-G$1+IF(AND(WEEKDAY($A1420)&lt;&gt;1,WEEKDAY($A1420)&lt;&gt;7),-VLOOKUP($A1420,ETF_OP_Fee!$I$5:$J$14,2,1),0))^($A1420-$A1419)*(1+1*(B1420/B1419-1))</f>
        <v>0.18354221244100349</v>
      </c>
      <c r="H1420" s="9" t="str">
        <f>IFERROR(VLOOKUP(A1420,'BITO-IV'!$A$1:$J$10000,4,0),"")</f>
        <v/>
      </c>
      <c r="P1420">
        <f>ROW()</f>
        <v>1420</v>
      </c>
      <c r="Q1420" t="str">
        <f>IF($A1420&gt;=$Q$2,B1420*Q$4,"")</f>
        <v/>
      </c>
      <c r="R1420" t="str">
        <f>IF($A1420&gt;=$Q$2,G1420*R$4,"")</f>
        <v/>
      </c>
    </row>
    <row r="1421" spans="1:18">
      <c r="A1421" s="1">
        <v>42230</v>
      </c>
      <c r="B1421">
        <f>IFERROR(VLOOKUP($A1421,'BTC-Web'!$A$2:$H$9999,2,0),"")</f>
        <v>264.13198899999998</v>
      </c>
      <c r="C1421">
        <f>VLOOKUP(A1421,H_SPBTFDUE!$B$2:$C$5828,2,0)</f>
        <v>1.9350635425178206</v>
      </c>
      <c r="D1421" s="2">
        <f>D1420*(1-D$1+IF(AND(WEEKDAY($A1421)&lt;&gt;1,WEEKDAY($A1421)&lt;&gt;7),-VLOOKUP($A1421,ETF_OP_Fee!$G$5:$H$14,2,1),0))^($A1421-$A1420)*(1+2*(C1421/C1420-1))+IFERROR(VLOOKUP(A1421,BITXeom!$C$9:$D$100,2,0),0)-$D$3*IFERROR(VLOOKUP($A1421,Dividends!$C$10:$E$100,2,0),0)</f>
        <v>0.20980935503149437</v>
      </c>
      <c r="F1421" s="60">
        <f>F1420*(1-F$1-2*(C1421/C1420-1))</f>
        <v>91062947.603420138</v>
      </c>
      <c r="G1421" s="2">
        <f>G1420*(1-G$1+IF(AND(WEEKDAY($A1421)&lt;&gt;1,WEEKDAY($A1421)&lt;&gt;7),-VLOOKUP($A1421,ETF_OP_Fee!$I$5:$J$14,2,1),0))^($A1421-$A1420)*(1+1*(B1421/B1420-1))</f>
        <v>0.1821232208516893</v>
      </c>
      <c r="H1421" s="9" t="str">
        <f>IFERROR(VLOOKUP(A1421,'BITO-IV'!$A$1:$J$10000,4,0),"")</f>
        <v/>
      </c>
      <c r="P1421">
        <f>ROW()</f>
        <v>1421</v>
      </c>
      <c r="Q1421" t="str">
        <f>IF($A1421&gt;=$Q$2,B1421*Q$4,"")</f>
        <v/>
      </c>
      <c r="R1421" t="str">
        <f>IF($A1421&gt;=$Q$2,G1421*R$4,"")</f>
        <v/>
      </c>
    </row>
    <row r="1422" spans="1:18">
      <c r="A1422" s="1">
        <v>42233</v>
      </c>
      <c r="B1422">
        <f>IFERROR(VLOOKUP($A1422,'BTC-Web'!$A$2:$H$9999,2,0),"")</f>
        <v>258.48998999999998</v>
      </c>
      <c r="C1422">
        <f>VLOOKUP(A1422,H_SPBTFDUE!$B$2:$C$5828,2,0)</f>
        <v>1.8787400262917049</v>
      </c>
      <c r="D1422" s="2">
        <f>D1421*(1-D$1+IF(AND(WEEKDAY($A1422)&lt;&gt;1,WEEKDAY($A1422)&lt;&gt;7),-VLOOKUP($A1422,ETF_OP_Fee!$G$5:$H$14,2,1),0))^($A1422-$A1421)*(1+2*(C1422/C1421-1))+IFERROR(VLOOKUP(A1422,BITXeom!$C$9:$D$100,2,0),0)-$D$3*IFERROR(VLOOKUP($A1422,Dividends!$C$10:$E$100,2,0),0)</f>
        <v>0.19752414465831319</v>
      </c>
      <c r="F1422" s="60">
        <f>F1421*(1-F$1-2*(C1422/C1421-1))</f>
        <v>96359310.166470453</v>
      </c>
      <c r="G1422" s="2">
        <f>G1421*(1-G$1+IF(AND(WEEKDAY($A1422)&lt;&gt;1,WEEKDAY($A1422)&lt;&gt;7),-VLOOKUP($A1422,ETF_OP_Fee!$I$5:$J$14,2,1),0))^($A1422-$A1421)*(1+1*(B1422/B1421-1))</f>
        <v>0.17821905605967664</v>
      </c>
      <c r="H1422" s="9" t="str">
        <f>IFERROR(VLOOKUP(A1422,'BITO-IV'!$A$1:$J$10000,4,0),"")</f>
        <v/>
      </c>
      <c r="P1422">
        <f>ROW()</f>
        <v>1422</v>
      </c>
      <c r="Q1422" t="str">
        <f>IF($A1422&gt;=$Q$2,B1422*Q$4,"")</f>
        <v/>
      </c>
      <c r="R1422" t="str">
        <f>IF($A1422&gt;=$Q$2,G1422*R$4,"")</f>
        <v/>
      </c>
    </row>
    <row r="1423" spans="1:18">
      <c r="A1423" s="1">
        <v>42234</v>
      </c>
      <c r="B1423">
        <f>IFERROR(VLOOKUP($A1423,'BTC-Web'!$A$2:$H$9999,2,0),"")</f>
        <v>257.925995</v>
      </c>
      <c r="C1423">
        <f>VLOOKUP(A1423,H_SPBTFDUE!$B$2:$C$5828,2,0)</f>
        <v>1.5370012021643369</v>
      </c>
      <c r="D1423" s="2">
        <f>D1422*(1-D$1+IF(AND(WEEKDAY($A1423)&lt;&gt;1,WEEKDAY($A1423)&lt;&gt;7),-VLOOKUP($A1423,ETF_OP_Fee!$G$5:$H$14,2,1),0))^($A1423-$A1422)*(1+2*(C1423/C1422-1))+IFERROR(VLOOKUP(A1423,BITXeom!$C$9:$D$100,2,0),0)-$D$3*IFERROR(VLOOKUP($A1423,Dividends!$C$10:$E$100,2,0),0)</f>
        <v>0.12565055037570788</v>
      </c>
      <c r="F1423" s="60">
        <f>F1422*(1-F$1-2*(C1423/C1422-1))</f>
        <v>131409402.29523402</v>
      </c>
      <c r="G1423" s="2">
        <f>G1422*(1-G$1+IF(AND(WEEKDAY($A1423)&lt;&gt;1,WEEKDAY($A1423)&lt;&gt;7),-VLOOKUP($A1423,ETF_OP_Fee!$I$5:$J$14,2,1),0))^($A1423-$A1422)*(1+1*(B1423/B1422-1))</f>
        <v>0.17782557441494207</v>
      </c>
      <c r="H1423" s="9" t="str">
        <f>IFERROR(VLOOKUP(A1423,'BITO-IV'!$A$1:$J$10000,4,0),"")</f>
        <v/>
      </c>
      <c r="P1423">
        <f>ROW()</f>
        <v>1423</v>
      </c>
      <c r="Q1423" t="str">
        <f>IF($A1423&gt;=$Q$2,B1423*Q$4,"")</f>
        <v/>
      </c>
      <c r="R1423" t="str">
        <f>IF($A1423&gt;=$Q$2,G1423*R$4,"")</f>
        <v/>
      </c>
    </row>
    <row r="1424" spans="1:18">
      <c r="A1424" s="1">
        <v>42235</v>
      </c>
      <c r="B1424">
        <f>IFERROR(VLOOKUP($A1424,'BTC-Web'!$A$2:$H$9999,2,0),"")</f>
        <v>225.67100500000001</v>
      </c>
      <c r="C1424">
        <f>VLOOKUP(A1424,H_SPBTFDUE!$B$2:$C$5828,2,0)</f>
        <v>1.6504628322049799</v>
      </c>
      <c r="D1424" s="2">
        <f>D1423*(1-D$1+IF(AND(WEEKDAY($A1424)&lt;&gt;1,WEEKDAY($A1424)&lt;&gt;7),-VLOOKUP($A1424,ETF_OP_Fee!$G$5:$H$14,2,1),0))^($A1424-$A1423)*(1+2*(C1424/C1423-1))+IFERROR(VLOOKUP(A1424,BITXeom!$C$9:$D$100,2,0),0)-$D$3*IFERROR(VLOOKUP($A1424,Dividends!$C$10:$E$100,2,0),0)</f>
        <v>0.14418424733514229</v>
      </c>
      <c r="F1424" s="60">
        <f>F1423*(1-F$1-2*(C1424/C1423-1))</f>
        <v>112001243.2302663</v>
      </c>
      <c r="G1424" s="2">
        <f>G1423*(1-G$1+IF(AND(WEEKDAY($A1424)&lt;&gt;1,WEEKDAY($A1424)&lt;&gt;7),-VLOOKUP($A1424,ETF_OP_Fee!$I$5:$J$14,2,1),0))^($A1424-$A1423)*(1+1*(B1424/B1423-1))</f>
        <v>0.15558350995792303</v>
      </c>
      <c r="H1424" s="9" t="str">
        <f>IFERROR(VLOOKUP(A1424,'BITO-IV'!$A$1:$J$10000,4,0),"")</f>
        <v/>
      </c>
      <c r="P1424">
        <f>ROW()</f>
        <v>1424</v>
      </c>
      <c r="Q1424" t="str">
        <f>IF($A1424&gt;=$Q$2,B1424*Q$4,"")</f>
        <v/>
      </c>
      <c r="R1424" t="str">
        <f>IF($A1424&gt;=$Q$2,G1424*R$4,"")</f>
        <v/>
      </c>
    </row>
    <row r="1425" spans="1:18">
      <c r="A1425" s="1">
        <v>42236</v>
      </c>
      <c r="B1425">
        <f>IFERROR(VLOOKUP($A1425,'BTC-Web'!$A$2:$H$9999,2,0),"")</f>
        <v>226.899002</v>
      </c>
      <c r="C1425">
        <f>VLOOKUP(A1425,H_SPBTFDUE!$B$2:$C$5828,2,0)</f>
        <v>1.7133782104053767</v>
      </c>
      <c r="D1425" s="2">
        <f>D1424*(1-D$1+IF(AND(WEEKDAY($A1425)&lt;&gt;1,WEEKDAY($A1425)&lt;&gt;7),-VLOOKUP($A1425,ETF_OP_Fee!$G$5:$H$14,2,1),0))^($A1425-$A1424)*(1+2*(C1425/C1424-1))+IFERROR(VLOOKUP(A1425,BITXeom!$C$9:$D$100,2,0),0)-$D$3*IFERROR(VLOOKUP($A1425,Dividends!$C$10:$E$100,2,0),0)</f>
        <v>0.15515810181229797</v>
      </c>
      <c r="F1425" s="60">
        <f>F1424*(1-F$1-2*(C1425/C1424-1))</f>
        <v>103456474.2057699</v>
      </c>
      <c r="G1425" s="2">
        <f>G1424*(1-G$1+IF(AND(WEEKDAY($A1425)&lt;&gt;1,WEEKDAY($A1425)&lt;&gt;7),-VLOOKUP($A1425,ETF_OP_Fee!$I$5:$J$14,2,1),0))^($A1425-$A1424)*(1+1*(B1425/B1424-1))</f>
        <v>0.15642605182981831</v>
      </c>
      <c r="H1425" s="9" t="str">
        <f>IFERROR(VLOOKUP(A1425,'BITO-IV'!$A$1:$J$10000,4,0),"")</f>
        <v/>
      </c>
      <c r="P1425">
        <f>ROW()</f>
        <v>1425</v>
      </c>
      <c r="Q1425" t="str">
        <f>IF($A1425&gt;=$Q$2,B1425*Q$4,"")</f>
        <v/>
      </c>
      <c r="R1425" t="str">
        <f>IF($A1425&gt;=$Q$2,G1425*R$4,"")</f>
        <v/>
      </c>
    </row>
    <row r="1426" spans="1:18">
      <c r="A1426" s="1">
        <v>42237</v>
      </c>
      <c r="B1426">
        <f>IFERROR(VLOOKUP($A1426,'BTC-Web'!$A$2:$H$9999,2,0),"")</f>
        <v>235.354996</v>
      </c>
      <c r="C1426">
        <f>VLOOKUP(A1426,H_SPBTFDUE!$B$2:$C$5828,2,0)</f>
        <v>1.6929443627860949</v>
      </c>
      <c r="D1426" s="2">
        <f>D1425*(1-D$1+IF(AND(WEEKDAY($A1426)&lt;&gt;1,WEEKDAY($A1426)&lt;&gt;7),-VLOOKUP($A1426,ETF_OP_Fee!$G$5:$H$14,2,1),0))^($A1426-$A1425)*(1+2*(C1426/C1425-1))+IFERROR(VLOOKUP(A1426,BITXeom!$C$9:$D$100,2,0),0)-$D$3*IFERROR(VLOOKUP($A1426,Dividends!$C$10:$E$100,2,0),0)</f>
        <v>0.15143899496215518</v>
      </c>
      <c r="F1426" s="60">
        <f>F1425*(1-F$1-2*(C1426/C1425-1))</f>
        <v>105918744.58847213</v>
      </c>
      <c r="G1426" s="2">
        <f>G1425*(1-G$1+IF(AND(WEEKDAY($A1426)&lt;&gt;1,WEEKDAY($A1426)&lt;&gt;7),-VLOOKUP($A1426,ETF_OP_Fee!$I$5:$J$14,2,1),0))^($A1426-$A1425)*(1+1*(B1426/B1425-1))</f>
        <v>0.16225146105791063</v>
      </c>
      <c r="H1426" s="9" t="str">
        <f>IFERROR(VLOOKUP(A1426,'BITO-IV'!$A$1:$J$10000,4,0),"")</f>
        <v/>
      </c>
      <c r="P1426">
        <f>ROW()</f>
        <v>1426</v>
      </c>
      <c r="Q1426" t="str">
        <f>IF($A1426&gt;=$Q$2,B1426*Q$4,"")</f>
        <v/>
      </c>
      <c r="R1426" t="str">
        <f>IF($A1426&gt;=$Q$2,G1426*R$4,"")</f>
        <v/>
      </c>
    </row>
    <row r="1427" spans="1:18">
      <c r="A1427" s="1">
        <v>42240</v>
      </c>
      <c r="B1427">
        <f>IFERROR(VLOOKUP($A1427,'BTC-Web'!$A$2:$H$9999,2,0),"")</f>
        <v>228.11199999999999</v>
      </c>
      <c r="C1427">
        <f>VLOOKUP(A1427,H_SPBTFDUE!$B$2:$C$5828,2,0)</f>
        <v>1.5320750705544242</v>
      </c>
      <c r="D1427" s="2">
        <f>D1426*(1-D$1+IF(AND(WEEKDAY($A1427)&lt;&gt;1,WEEKDAY($A1427)&lt;&gt;7),-VLOOKUP($A1427,ETF_OP_Fee!$G$5:$H$14,2,1),0))^($A1427-$A1426)*(1+2*(C1427/C1426-1))+IFERROR(VLOOKUP(A1427,BITXeom!$C$9:$D$100,2,0),0)-$D$3*IFERROR(VLOOKUP($A1427,Dividends!$C$10:$E$100,2,0),0)</f>
        <v>0.12261415187219603</v>
      </c>
      <c r="F1427" s="60">
        <f>F1426*(1-F$1-2*(C1427/C1426-1))</f>
        <v>126042744.83284296</v>
      </c>
      <c r="G1427" s="2">
        <f>G1426*(1-G$1+IF(AND(WEEKDAY($A1427)&lt;&gt;1,WEEKDAY($A1427)&lt;&gt;7),-VLOOKUP($A1427,ETF_OP_Fee!$I$5:$J$14,2,1),0))^($A1427-$A1426)*(1+1*(B1427/B1426-1))</f>
        <v>0.15724593082615212</v>
      </c>
      <c r="H1427" s="9" t="str">
        <f>IFERROR(VLOOKUP(A1427,'BITO-IV'!$A$1:$J$10000,4,0),"")</f>
        <v/>
      </c>
      <c r="P1427">
        <f>ROW()</f>
        <v>1427</v>
      </c>
      <c r="Q1427" t="str">
        <f>IF($A1427&gt;=$Q$2,B1427*Q$4,"")</f>
        <v/>
      </c>
      <c r="R1427" t="str">
        <f>IF($A1427&gt;=$Q$2,G1427*R$4,"")</f>
        <v/>
      </c>
    </row>
    <row r="1428" spans="1:18">
      <c r="A1428" s="1">
        <v>42241</v>
      </c>
      <c r="B1428">
        <f>IFERROR(VLOOKUP($A1428,'BTC-Web'!$A$2:$H$9999,2,0),"")</f>
        <v>210.067993</v>
      </c>
      <c r="C1428">
        <f>VLOOKUP(A1428,H_SPBTFDUE!$B$2:$C$5828,2,0)</f>
        <v>1.6127997404171355</v>
      </c>
      <c r="D1428" s="2">
        <f>D1427*(1-D$1+IF(AND(WEEKDAY($A1428)&lt;&gt;1,WEEKDAY($A1428)&lt;&gt;7),-VLOOKUP($A1428,ETF_OP_Fee!$G$5:$H$14,2,1),0))^($A1428-$A1427)*(1+2*(C1428/C1427-1))+IFERROR(VLOOKUP(A1428,BITXeom!$C$9:$D$100,2,0),0)-$D$3*IFERROR(VLOOKUP($A1428,Dividends!$C$10:$E$100,2,0),0)</f>
        <v>0.13551883419017197</v>
      </c>
      <c r="F1428" s="60">
        <f>F1427*(1-F$1-2*(C1428/C1427-1))</f>
        <v>112753859.40927763</v>
      </c>
      <c r="G1428" s="2">
        <f>G1427*(1-G$1+IF(AND(WEEKDAY($A1428)&lt;&gt;1,WEEKDAY($A1428)&lt;&gt;7),-VLOOKUP($A1428,ETF_OP_Fee!$I$5:$J$14,2,1),0))^($A1428-$A1427)*(1+1*(B1428/B1427-1))</f>
        <v>0.14480376898324757</v>
      </c>
      <c r="H1428" s="9" t="str">
        <f>IFERROR(VLOOKUP(A1428,'BITO-IV'!$A$1:$J$10000,4,0),"")</f>
        <v/>
      </c>
      <c r="P1428">
        <f>ROW()</f>
        <v>1428</v>
      </c>
      <c r="Q1428" t="str">
        <f>IF($A1428&gt;=$Q$2,B1428*Q$4,"")</f>
        <v/>
      </c>
      <c r="R1428" t="str">
        <f>IF($A1428&gt;=$Q$2,G1428*R$4,"")</f>
        <v/>
      </c>
    </row>
    <row r="1429" spans="1:18">
      <c r="A1429" s="1">
        <v>42242</v>
      </c>
      <c r="B1429">
        <f>IFERROR(VLOOKUP($A1429,'BTC-Web'!$A$2:$H$9999,2,0),"")</f>
        <v>222.07600400000001</v>
      </c>
      <c r="C1429">
        <f>VLOOKUP(A1429,H_SPBTFDUE!$B$2:$C$5828,2,0)</f>
        <v>1.6433493677628777</v>
      </c>
      <c r="D1429" s="2">
        <f>D1428*(1-D$1+IF(AND(WEEKDAY($A1429)&lt;&gt;1,WEEKDAY($A1429)&lt;&gt;7),-VLOOKUP($A1429,ETF_OP_Fee!$G$5:$H$14,2,1),0))^($A1429-$A1428)*(1+2*(C1429/C1428-1))+IFERROR(VLOOKUP(A1429,BITXeom!$C$9:$D$100,2,0),0)-$D$3*IFERROR(VLOOKUP($A1429,Dividends!$C$10:$E$100,2,0),0)</f>
        <v>0.14063587003750963</v>
      </c>
      <c r="F1429" s="60">
        <f>F1428*(1-F$1-2*(C1429/C1428-1))</f>
        <v>108476426.36318159</v>
      </c>
      <c r="G1429" s="2">
        <f>G1428*(1-G$1+IF(AND(WEEKDAY($A1429)&lt;&gt;1,WEEKDAY($A1429)&lt;&gt;7),-VLOOKUP($A1429,ETF_OP_Fee!$I$5:$J$14,2,1),0))^($A1429-$A1428)*(1+1*(B1429/B1428-1))</f>
        <v>0.15307712967682358</v>
      </c>
      <c r="H1429" s="9" t="str">
        <f>IFERROR(VLOOKUP(A1429,'BITO-IV'!$A$1:$J$10000,4,0),"")</f>
        <v/>
      </c>
      <c r="P1429">
        <f>ROW()</f>
        <v>1429</v>
      </c>
      <c r="Q1429" t="str">
        <f>IF($A1429&gt;=$Q$2,B1429*Q$4,"")</f>
        <v/>
      </c>
      <c r="R1429" t="str">
        <f>IF($A1429&gt;=$Q$2,G1429*R$4,"")</f>
        <v/>
      </c>
    </row>
    <row r="1430" spans="1:18">
      <c r="A1430" s="1">
        <v>42243</v>
      </c>
      <c r="B1430">
        <f>IFERROR(VLOOKUP($A1430,'BTC-Web'!$A$2:$H$9999,2,0),"")</f>
        <v>226.050003</v>
      </c>
      <c r="C1430">
        <f>VLOOKUP(A1430,H_SPBTFDUE!$B$2:$C$5828,2,0)</f>
        <v>1.6354412296173189</v>
      </c>
      <c r="D1430" s="2">
        <f>D1429*(1-D$1+IF(AND(WEEKDAY($A1430)&lt;&gt;1,WEEKDAY($A1430)&lt;&gt;7),-VLOOKUP($A1430,ETF_OP_Fee!$G$5:$H$14,2,1),0))^($A1430-$A1429)*(1+2*(C1430/C1429-1))+IFERROR(VLOOKUP(A1430,BITXeom!$C$9:$D$100,2,0),0)-$D$3*IFERROR(VLOOKUP($A1430,Dividends!$C$10:$E$100,2,0),0)</f>
        <v>0.13926554186266607</v>
      </c>
      <c r="F1430" s="60">
        <f>F1429*(1-F$1-2*(C1430/C1429-1))</f>
        <v>109514801.78919449</v>
      </c>
      <c r="G1430" s="2">
        <f>G1429*(1-G$1+IF(AND(WEEKDAY($A1430)&lt;&gt;1,WEEKDAY($A1430)&lt;&gt;7),-VLOOKUP($A1430,ETF_OP_Fee!$I$5:$J$14,2,1),0))^($A1430-$A1429)*(1+1*(B1430/B1429-1))</f>
        <v>0.1558123541993372</v>
      </c>
      <c r="H1430" s="9" t="str">
        <f>IFERROR(VLOOKUP(A1430,'BITO-IV'!$A$1:$J$10000,4,0),"")</f>
        <v/>
      </c>
      <c r="P1430">
        <f>ROW()</f>
        <v>1430</v>
      </c>
      <c r="Q1430" t="str">
        <f>IF($A1430&gt;=$Q$2,B1430*Q$4,"")</f>
        <v/>
      </c>
      <c r="R1430" t="str">
        <f>IF($A1430&gt;=$Q$2,G1430*R$4,"")</f>
        <v/>
      </c>
    </row>
    <row r="1431" spans="1:18">
      <c r="A1431" s="1">
        <v>42244</v>
      </c>
      <c r="B1431">
        <f>IFERROR(VLOOKUP($A1431,'BTC-Web'!$A$2:$H$9999,2,0),"")</f>
        <v>224.70100400000001</v>
      </c>
      <c r="C1431">
        <f>VLOOKUP(A1431,H_SPBTFDUE!$B$2:$C$5828,2,0)</f>
        <v>1.6834806967638916</v>
      </c>
      <c r="D1431" s="2">
        <f>D1430*(1-D$1+IF(AND(WEEKDAY($A1431)&lt;&gt;1,WEEKDAY($A1431)&lt;&gt;7),-VLOOKUP($A1431,ETF_OP_Fee!$G$5:$H$14,2,1),0))^($A1431-$A1430)*(1+2*(C1431/C1430-1))+IFERROR(VLOOKUP(A1431,BITXeom!$C$9:$D$100,2,0),0)-$D$3*IFERROR(VLOOKUP($A1431,Dividends!$C$10:$E$100,2,0),0)</f>
        <v>0.14742934227368756</v>
      </c>
      <c r="F1431" s="60">
        <f>F1430*(1-F$1-2*(C1431/C1430-1))</f>
        <v>103075323.23769797</v>
      </c>
      <c r="G1431" s="2">
        <f>G1430*(1-G$1+IF(AND(WEEKDAY($A1431)&lt;&gt;1,WEEKDAY($A1431)&lt;&gt;7),-VLOOKUP($A1431,ETF_OP_Fee!$I$5:$J$14,2,1),0))^($A1431-$A1430)*(1+1*(B1431/B1430-1))</f>
        <v>0.15487848135078724</v>
      </c>
      <c r="H1431" s="9" t="str">
        <f>IFERROR(VLOOKUP(A1431,'BITO-IV'!$A$1:$J$10000,4,0),"")</f>
        <v/>
      </c>
      <c r="P1431">
        <f>ROW()</f>
        <v>1431</v>
      </c>
      <c r="Q1431" t="str">
        <f>IF($A1431&gt;=$Q$2,B1431*Q$4,"")</f>
        <v/>
      </c>
      <c r="R1431" t="str">
        <f>IF($A1431&gt;=$Q$2,G1431*R$4,"")</f>
        <v/>
      </c>
    </row>
    <row r="1432" spans="1:18">
      <c r="A1432" s="1">
        <v>42247</v>
      </c>
      <c r="B1432">
        <f>IFERROR(VLOOKUP($A1432,'BTC-Web'!$A$2:$H$9999,2,0),"")</f>
        <v>229.11399800000001</v>
      </c>
      <c r="C1432">
        <f>VLOOKUP(A1432,H_SPBTFDUE!$B$2:$C$5828,2,0)</f>
        <v>1.6735473015179414</v>
      </c>
      <c r="D1432" s="2">
        <f>D1431*(1-D$1+IF(AND(WEEKDAY($A1432)&lt;&gt;1,WEEKDAY($A1432)&lt;&gt;7),-VLOOKUP($A1432,ETF_OP_Fee!$G$5:$H$14,2,1),0))^($A1432-$A1431)*(1+2*(C1432/C1431-1))+IFERROR(VLOOKUP(A1432,BITXeom!$C$9:$D$100,2,0),0)-$D$3*IFERROR(VLOOKUP($A1432,Dividends!$C$10:$E$100,2,0),0)</f>
        <v>0.14563684419117434</v>
      </c>
      <c r="F1432" s="60">
        <f>F1431*(1-F$1-2*(C1432/C1431-1))</f>
        <v>104286351.6925223</v>
      </c>
      <c r="G1432" s="2">
        <f>G1431*(1-G$1+IF(AND(WEEKDAY($A1432)&lt;&gt;1,WEEKDAY($A1432)&lt;&gt;7),-VLOOKUP($A1432,ETF_OP_Fee!$I$5:$J$14,2,1),0))^($A1432-$A1431)*(1+1*(B1432/B1431-1))</f>
        <v>0.15790787212241941</v>
      </c>
      <c r="H1432" s="9" t="str">
        <f>IFERROR(VLOOKUP(A1432,'BITO-IV'!$A$1:$J$10000,4,0),"")</f>
        <v/>
      </c>
      <c r="P1432">
        <f>ROW()</f>
        <v>1432</v>
      </c>
      <c r="Q1432" t="str">
        <f>IF($A1432&gt;=$Q$2,B1432*Q$4,"")</f>
        <v/>
      </c>
      <c r="R1432" t="str">
        <f>IF($A1432&gt;=$Q$2,G1432*R$4,"")</f>
        <v/>
      </c>
    </row>
    <row r="1433" spans="1:18">
      <c r="A1433" s="1">
        <v>42248</v>
      </c>
      <c r="B1433">
        <f>IFERROR(VLOOKUP($A1433,'BTC-Web'!$A$2:$H$9999,2,0),"")</f>
        <v>230.25599700000001</v>
      </c>
      <c r="C1433">
        <f>VLOOKUP(A1433,H_SPBTFDUE!$B$2:$C$5828,2,0)</f>
        <v>1.6592877146608285</v>
      </c>
      <c r="D1433" s="2">
        <f>D1432*(1-D$1+IF(AND(WEEKDAY($A1433)&lt;&gt;1,WEEKDAY($A1433)&lt;&gt;7),-VLOOKUP($A1433,ETF_OP_Fee!$G$5:$H$14,2,1),0))^($A1433-$A1432)*(1+2*(C1433/C1432-1))+IFERROR(VLOOKUP(A1433,BITXeom!$C$9:$D$100,2,0),0)-$D$3*IFERROR(VLOOKUP($A1433,Dividends!$C$10:$E$100,2,0),0)</f>
        <v>0.14313776756847604</v>
      </c>
      <c r="F1433" s="60">
        <f>F1432*(1-F$1-2*(C1433/C1432-1))</f>
        <v>106058082.64429086</v>
      </c>
      <c r="G1433" s="2">
        <f>G1432*(1-G$1+IF(AND(WEEKDAY($A1433)&lt;&gt;1,WEEKDAY($A1433)&lt;&gt;7),-VLOOKUP($A1433,ETF_OP_Fee!$I$5:$J$14,2,1),0))^($A1433-$A1432)*(1+1*(B1433/B1432-1))</f>
        <v>0.15869081990116993</v>
      </c>
      <c r="H1433" s="9" t="str">
        <f>IFERROR(VLOOKUP(A1433,'BITO-IV'!$A$1:$J$10000,4,0),"")</f>
        <v/>
      </c>
      <c r="P1433">
        <f>ROW()</f>
        <v>1433</v>
      </c>
      <c r="Q1433" t="str">
        <f>IF($A1433&gt;=$Q$2,B1433*Q$4,"")</f>
        <v/>
      </c>
      <c r="R1433" t="str">
        <f>IF($A1433&gt;=$Q$2,G1433*R$4,"")</f>
        <v/>
      </c>
    </row>
    <row r="1434" spans="1:18">
      <c r="A1434" s="1">
        <v>42249</v>
      </c>
      <c r="B1434">
        <f>IFERROR(VLOOKUP($A1434,'BTC-Web'!$A$2:$H$9999,2,0),"")</f>
        <v>228.026993</v>
      </c>
      <c r="C1434">
        <f>VLOOKUP(A1434,H_SPBTFDUE!$B$2:$C$5828,2,0)</f>
        <v>1.6675651719457163</v>
      </c>
      <c r="D1434" s="2">
        <f>D1433*(1-D$1+IF(AND(WEEKDAY($A1434)&lt;&gt;1,WEEKDAY($A1434)&lt;&gt;7),-VLOOKUP($A1434,ETF_OP_Fee!$G$5:$H$14,2,1),0))^($A1434-$A1433)*(1+2*(C1434/C1433-1))+IFERROR(VLOOKUP(A1434,BITXeom!$C$9:$D$100,2,0),0)-$D$3*IFERROR(VLOOKUP($A1434,Dividends!$C$10:$E$100,2,0),0)</f>
        <v>0.14454844329956545</v>
      </c>
      <c r="F1434" s="60">
        <f>F1433*(1-F$1-2*(C1434/C1433-1))</f>
        <v>104994407.47196878</v>
      </c>
      <c r="G1434" s="2">
        <f>G1433*(1-G$1+IF(AND(WEEKDAY($A1434)&lt;&gt;1,WEEKDAY($A1434)&lt;&gt;7),-VLOOKUP($A1434,ETF_OP_Fee!$I$5:$J$14,2,1),0))^($A1434-$A1433)*(1+1*(B1434/B1433-1))</f>
        <v>0.15715051563597002</v>
      </c>
      <c r="H1434" s="9" t="str">
        <f>IFERROR(VLOOKUP(A1434,'BITO-IV'!$A$1:$J$10000,4,0),"")</f>
        <v/>
      </c>
      <c r="P1434">
        <f>ROW()</f>
        <v>1434</v>
      </c>
      <c r="Q1434" t="str">
        <f>IF($A1434&gt;=$Q$2,B1434*Q$4,"")</f>
        <v/>
      </c>
      <c r="R1434" t="str">
        <f>IF($A1434&gt;=$Q$2,G1434*R$4,"")</f>
        <v/>
      </c>
    </row>
    <row r="1435" spans="1:18">
      <c r="A1435" s="1">
        <v>42250</v>
      </c>
      <c r="B1435">
        <f>IFERROR(VLOOKUP($A1435,'BTC-Web'!$A$2:$H$9999,2,0),"")</f>
        <v>229.324005</v>
      </c>
      <c r="C1435">
        <f>VLOOKUP(A1435,H_SPBTFDUE!$B$2:$C$5828,2,0)</f>
        <v>1.6521020254990055</v>
      </c>
      <c r="D1435" s="2">
        <f>D1434*(1-D$1+IF(AND(WEEKDAY($A1435)&lt;&gt;1,WEEKDAY($A1435)&lt;&gt;7),-VLOOKUP($A1435,ETF_OP_Fee!$G$5:$H$14,2,1),0))^($A1435-$A1434)*(1+2*(C1435/C1434-1))+IFERROR(VLOOKUP(A1435,BITXeom!$C$9:$D$100,2,0),0)-$D$3*IFERROR(VLOOKUP($A1435,Dividends!$C$10:$E$100,2,0),0)</f>
        <v>0.14185057815336699</v>
      </c>
      <c r="F1435" s="60">
        <f>F1434*(1-F$1-2*(C1435/C1434-1))</f>
        <v>106936144.94498158</v>
      </c>
      <c r="G1435" s="2">
        <f>G1434*(1-G$1+IF(AND(WEEKDAY($A1435)&lt;&gt;1,WEEKDAY($A1435)&lt;&gt;7),-VLOOKUP($A1435,ETF_OP_Fee!$I$5:$J$14,2,1),0))^($A1435-$A1434)*(1+1*(B1435/B1434-1))</f>
        <v>0.15804027046954155</v>
      </c>
      <c r="H1435" s="9" t="str">
        <f>IFERROR(VLOOKUP(A1435,'BITO-IV'!$A$1:$J$10000,4,0),"")</f>
        <v/>
      </c>
      <c r="P1435">
        <f>ROW()</f>
        <v>1435</v>
      </c>
      <c r="Q1435" t="str">
        <f>IF($A1435&gt;=$Q$2,B1435*Q$4,"")</f>
        <v/>
      </c>
      <c r="R1435" t="str">
        <f>IF($A1435&gt;=$Q$2,G1435*R$4,"")</f>
        <v/>
      </c>
    </row>
    <row r="1436" spans="1:18">
      <c r="A1436" s="1">
        <v>42251</v>
      </c>
      <c r="B1436">
        <f>IFERROR(VLOOKUP($A1436,'BTC-Web'!$A$2:$H$9999,2,0),"")</f>
        <v>227.21499600000001</v>
      </c>
      <c r="C1436">
        <f>VLOOKUP(A1436,H_SPBTFDUE!$B$2:$C$5828,2,0)</f>
        <v>1.6745736633116917</v>
      </c>
      <c r="D1436" s="2">
        <f>D1435*(1-D$1+IF(AND(WEEKDAY($A1436)&lt;&gt;1,WEEKDAY($A1436)&lt;&gt;7),-VLOOKUP($A1436,ETF_OP_Fee!$G$5:$H$14,2,1),0))^($A1436-$A1435)*(1+2*(C1436/C1435-1))+IFERROR(VLOOKUP(A1436,BITXeom!$C$9:$D$100,2,0),0)-$D$3*IFERROR(VLOOKUP($A1436,Dividends!$C$10:$E$100,2,0),0)</f>
        <v>0.14569187270154549</v>
      </c>
      <c r="F1436" s="60">
        <f>F1435*(1-F$1-2*(C1436/C1435-1))</f>
        <v>104021520.39232093</v>
      </c>
      <c r="G1436" s="2">
        <f>G1435*(1-G$1+IF(AND(WEEKDAY($A1436)&lt;&gt;1,WEEKDAY($A1436)&lt;&gt;7),-VLOOKUP($A1436,ETF_OP_Fee!$I$5:$J$14,2,1),0))^($A1436-$A1435)*(1+1*(B1436/B1435-1))</f>
        <v>0.15658275635670729</v>
      </c>
      <c r="H1436" s="9" t="str">
        <f>IFERROR(VLOOKUP(A1436,'BITO-IV'!$A$1:$J$10000,4,0),"")</f>
        <v/>
      </c>
      <c r="P1436">
        <f>ROW()</f>
        <v>1436</v>
      </c>
      <c r="Q1436" t="str">
        <f>IF($A1436&gt;=$Q$2,B1436*Q$4,"")</f>
        <v/>
      </c>
      <c r="R1436" t="str">
        <f>IF($A1436&gt;=$Q$2,G1436*R$4,"")</f>
        <v/>
      </c>
    </row>
    <row r="1437" spans="1:18">
      <c r="A1437" s="1">
        <v>42255</v>
      </c>
      <c r="B1437">
        <f>IFERROR(VLOOKUP($A1437,'BTC-Web'!$A$2:$H$9999,2,0),"")</f>
        <v>239.84599299999999</v>
      </c>
      <c r="C1437">
        <f>VLOOKUP(A1437,H_SPBTFDUE!$B$2:$C$5828,2,0)</f>
        <v>1.771164264651033</v>
      </c>
      <c r="D1437" s="2">
        <f>D1436*(1-D$1+IF(AND(WEEKDAY($A1437)&lt;&gt;1,WEEKDAY($A1437)&lt;&gt;7),-VLOOKUP($A1437,ETF_OP_Fee!$G$5:$H$14,2,1),0))^($A1437-$A1436)*(1+2*(C1437/C1436-1))+IFERROR(VLOOKUP(A1437,BITXeom!$C$9:$D$100,2,0),0)-$D$3*IFERROR(VLOOKUP($A1437,Dividends!$C$10:$E$100,2,0),0)</f>
        <v>0.16242075306599263</v>
      </c>
      <c r="F1437" s="60">
        <f>F1436*(1-F$1-2*(C1437/C1436-1))</f>
        <v>92016034.83657293</v>
      </c>
      <c r="G1437" s="2">
        <f>G1436*(1-G$1+IF(AND(WEEKDAY($A1437)&lt;&gt;1,WEEKDAY($A1437)&lt;&gt;7),-VLOOKUP($A1437,ETF_OP_Fee!$I$5:$J$14,2,1),0))^($A1437-$A1436)*(1+1*(B1437/B1436-1))</f>
        <v>0.16527006397210972</v>
      </c>
      <c r="H1437" s="9" t="str">
        <f>IFERROR(VLOOKUP(A1437,'BITO-IV'!$A$1:$J$10000,4,0),"")</f>
        <v/>
      </c>
      <c r="P1437">
        <f>ROW()</f>
        <v>1437</v>
      </c>
      <c r="Q1437" t="str">
        <f>IF($A1437&gt;=$Q$2,B1437*Q$4,"")</f>
        <v/>
      </c>
      <c r="R1437" t="str">
        <f>IF($A1437&gt;=$Q$2,G1437*R$4,"")</f>
        <v/>
      </c>
    </row>
    <row r="1438" spans="1:18">
      <c r="A1438" s="1">
        <v>42256</v>
      </c>
      <c r="B1438">
        <f>IFERROR(VLOOKUP($A1438,'BTC-Web'!$A$2:$H$9999,2,0),"")</f>
        <v>243.41499300000001</v>
      </c>
      <c r="C1438">
        <f>VLOOKUP(A1438,H_SPBTFDUE!$B$2:$C$5828,2,0)</f>
        <v>1.7314255062643138</v>
      </c>
      <c r="D1438" s="2">
        <f>D1437*(1-D$1+IF(AND(WEEKDAY($A1438)&lt;&gt;1,WEEKDAY($A1438)&lt;&gt;7),-VLOOKUP($A1438,ETF_OP_Fee!$G$5:$H$14,2,1),0))^($A1438-$A1437)*(1+2*(C1438/C1437-1))+IFERROR(VLOOKUP(A1438,BITXeom!$C$9:$D$100,2,0),0)-$D$3*IFERROR(VLOOKUP($A1438,Dividends!$C$10:$E$100,2,0),0)</f>
        <v>0.15511373996455355</v>
      </c>
      <c r="F1438" s="60">
        <f>F1437*(1-F$1-2*(C1438/C1437-1))</f>
        <v>96140283.750754789</v>
      </c>
      <c r="G1438" s="2">
        <f>G1437*(1-G$1+IF(AND(WEEKDAY($A1438)&lt;&gt;1,WEEKDAY($A1438)&lt;&gt;7),-VLOOKUP($A1438,ETF_OP_Fee!$I$5:$J$14,2,1),0))^($A1438-$A1437)*(1+1*(B1438/B1437-1))</f>
        <v>0.16772498010092826</v>
      </c>
      <c r="H1438" s="9" t="str">
        <f>IFERROR(VLOOKUP(A1438,'BITO-IV'!$A$1:$J$10000,4,0),"")</f>
        <v/>
      </c>
      <c r="P1438">
        <f>ROW()</f>
        <v>1438</v>
      </c>
      <c r="Q1438" t="str">
        <f>IF($A1438&gt;=$Q$2,B1438*Q$4,"")</f>
        <v/>
      </c>
      <c r="R1438" t="str">
        <f>IF($A1438&gt;=$Q$2,G1438*R$4,"")</f>
        <v/>
      </c>
    </row>
    <row r="1439" spans="1:18">
      <c r="A1439" s="1">
        <v>42257</v>
      </c>
      <c r="B1439">
        <f>IFERROR(VLOOKUP($A1439,'BTC-Web'!$A$2:$H$9999,2,0),"")</f>
        <v>238.33599899999999</v>
      </c>
      <c r="C1439">
        <f>VLOOKUP(A1439,H_SPBTFDUE!$B$2:$C$5828,2,0)</f>
        <v>1.7334821621665455</v>
      </c>
      <c r="D1439" s="2">
        <f>D1438*(1-D$1+IF(AND(WEEKDAY($A1439)&lt;&gt;1,WEEKDAY($A1439)&lt;&gt;7),-VLOOKUP($A1439,ETF_OP_Fee!$G$5:$H$14,2,1),0))^($A1439-$A1438)*(1+2*(C1439/C1438-1))+IFERROR(VLOOKUP(A1439,BITXeom!$C$9:$D$100,2,0),0)-$D$3*IFERROR(VLOOKUP($A1439,Dividends!$C$10:$E$100,2,0),0)</f>
        <v>0.15546349740737583</v>
      </c>
      <c r="F1439" s="60">
        <f>F1438*(1-F$1-2*(C1439/C1438-1))</f>
        <v>95906880.702163815</v>
      </c>
      <c r="G1439" s="2">
        <f>G1438*(1-G$1+IF(AND(WEEKDAY($A1439)&lt;&gt;1,WEEKDAY($A1439)&lt;&gt;7),-VLOOKUP($A1439,ETF_OP_Fee!$I$5:$J$14,2,1),0))^($A1439-$A1438)*(1+1*(B1439/B1438-1))</f>
        <v>0.16422102744915618</v>
      </c>
      <c r="H1439" s="9" t="str">
        <f>IFERROR(VLOOKUP(A1439,'BITO-IV'!$A$1:$J$10000,4,0),"")</f>
        <v/>
      </c>
      <c r="P1439">
        <f>ROW()</f>
        <v>1439</v>
      </c>
      <c r="Q1439" t="str">
        <f>IF($A1439&gt;=$Q$2,B1439*Q$4,"")</f>
        <v/>
      </c>
      <c r="R1439" t="str">
        <f>IF($A1439&gt;=$Q$2,G1439*R$4,"")</f>
        <v/>
      </c>
    </row>
    <row r="1440" spans="1:18">
      <c r="A1440" s="1">
        <v>42258</v>
      </c>
      <c r="B1440">
        <f>IFERROR(VLOOKUP($A1440,'BTC-Web'!$A$2:$H$9999,2,0),"")</f>
        <v>238.32899499999999</v>
      </c>
      <c r="C1440">
        <f>VLOOKUP(A1440,H_SPBTFDUE!$B$2:$C$5828,2,0)</f>
        <v>1.7451405397042823</v>
      </c>
      <c r="D1440" s="2">
        <f>D1439*(1-D$1+IF(AND(WEEKDAY($A1440)&lt;&gt;1,WEEKDAY($A1440)&lt;&gt;7),-VLOOKUP($A1440,ETF_OP_Fee!$G$5:$H$14,2,1),0))^($A1440-$A1439)*(1+2*(C1440/C1439-1))+IFERROR(VLOOKUP(A1440,BITXeom!$C$9:$D$100,2,0),0)-$D$3*IFERROR(VLOOKUP($A1440,Dividends!$C$10:$E$100,2,0),0)</f>
        <v>0.15753561591219475</v>
      </c>
      <c r="F1440" s="60">
        <f>F1439*(1-F$1-2*(C1440/C1439-1))</f>
        <v>94611862.180943161</v>
      </c>
      <c r="G1440" s="2">
        <f>G1439*(1-G$1+IF(AND(WEEKDAY($A1440)&lt;&gt;1,WEEKDAY($A1440)&lt;&gt;7),-VLOOKUP($A1440,ETF_OP_Fee!$I$5:$J$14,2,1),0))^($A1440-$A1439)*(1+1*(B1440/B1439-1))</f>
        <v>0.1642119273517314</v>
      </c>
      <c r="H1440" s="9" t="str">
        <f>IFERROR(VLOOKUP(A1440,'BITO-IV'!$A$1:$J$10000,4,0),"")</f>
        <v/>
      </c>
      <c r="P1440">
        <f>ROW()</f>
        <v>1440</v>
      </c>
      <c r="Q1440" t="str">
        <f>IF($A1440&gt;=$Q$2,B1440*Q$4,"")</f>
        <v/>
      </c>
      <c r="R1440" t="str">
        <f>IF($A1440&gt;=$Q$2,G1440*R$4,"")</f>
        <v/>
      </c>
    </row>
    <row r="1441" spans="1:18">
      <c r="A1441" s="1">
        <v>42261</v>
      </c>
      <c r="B1441">
        <f>IFERROR(VLOOKUP($A1441,'BTC-Web'!$A$2:$H$9999,2,0),"")</f>
        <v>230.608994</v>
      </c>
      <c r="C1441">
        <f>VLOOKUP(A1441,H_SPBTFDUE!$B$2:$C$5828,2,0)</f>
        <v>1.6761705312030815</v>
      </c>
      <c r="D1441" s="2">
        <f>D1440*(1-D$1+IF(AND(WEEKDAY($A1441)&lt;&gt;1,WEEKDAY($A1441)&lt;&gt;7),-VLOOKUP($A1441,ETF_OP_Fee!$G$5:$H$14,2,1),0))^($A1441-$A1440)*(1+2*(C1441/C1440-1))+IFERROR(VLOOKUP(A1441,BITXeom!$C$9:$D$100,2,0),0)-$D$3*IFERROR(VLOOKUP($A1441,Dividends!$C$10:$E$100,2,0),0)</f>
        <v>0.14503116765428359</v>
      </c>
      <c r="F1441" s="60">
        <f>F1440*(1-F$1-2*(C1441/C1440-1))</f>
        <v>102085281.52005062</v>
      </c>
      <c r="G1441" s="2">
        <f>G1440*(1-G$1+IF(AND(WEEKDAY($A1441)&lt;&gt;1,WEEKDAY($A1441)&lt;&gt;7),-VLOOKUP($A1441,ETF_OP_Fee!$I$5:$J$14,2,1),0))^($A1441-$A1440)*(1+1*(B1441/B1440-1))</f>
        <v>0.15888033502406346</v>
      </c>
      <c r="H1441" s="9" t="str">
        <f>IFERROR(VLOOKUP(A1441,'BITO-IV'!$A$1:$J$10000,4,0),"")</f>
        <v/>
      </c>
      <c r="P1441">
        <f>ROW()</f>
        <v>1441</v>
      </c>
      <c r="Q1441" t="str">
        <f>IF($A1441&gt;=$Q$2,B1441*Q$4,"")</f>
        <v/>
      </c>
      <c r="R1441" t="str">
        <f>IF($A1441&gt;=$Q$2,G1441*R$4,"")</f>
        <v/>
      </c>
    </row>
    <row r="1442" spans="1:18">
      <c r="A1442" s="1">
        <v>42262</v>
      </c>
      <c r="B1442">
        <f>IFERROR(VLOOKUP($A1442,'BTC-Web'!$A$2:$H$9999,2,0),"")</f>
        <v>230.49200400000001</v>
      </c>
      <c r="C1442">
        <f>VLOOKUP(A1442,H_SPBTFDUE!$B$2:$C$5828,2,0)</f>
        <v>1.6735159715287296</v>
      </c>
      <c r="D1442" s="2">
        <f>D1441*(1-D$1+IF(AND(WEEKDAY($A1442)&lt;&gt;1,WEEKDAY($A1442)&lt;&gt;7),-VLOOKUP($A1442,ETF_OP_Fee!$G$5:$H$14,2,1),0))^($A1442-$A1441)*(1+2*(C1442/C1441-1))+IFERROR(VLOOKUP(A1442,BITXeom!$C$9:$D$100,2,0),0)-$D$3*IFERROR(VLOOKUP($A1442,Dividends!$C$10:$E$100,2,0),0)</f>
        <v>0.1445543666467641</v>
      </c>
      <c r="F1442" s="60">
        <f>F1441*(1-F$1-2*(C1442/C1441-1))</f>
        <v>102403313.43606688</v>
      </c>
      <c r="G1442" s="2">
        <f>G1441*(1-G$1+IF(AND(WEEKDAY($A1442)&lt;&gt;1,WEEKDAY($A1442)&lt;&gt;7),-VLOOKUP($A1442,ETF_OP_Fee!$I$5:$J$14,2,1),0))^($A1442-$A1441)*(1+1*(B1442/B1441-1))</f>
        <v>0.15879560046892693</v>
      </c>
      <c r="H1442" s="9" t="str">
        <f>IFERROR(VLOOKUP(A1442,'BITO-IV'!$A$1:$J$10000,4,0),"")</f>
        <v/>
      </c>
      <c r="P1442">
        <f>ROW()</f>
        <v>1442</v>
      </c>
      <c r="Q1442" t="str">
        <f>IF($A1442&gt;=$Q$2,B1442*Q$4,"")</f>
        <v/>
      </c>
      <c r="R1442" t="str">
        <f>IF($A1442&gt;=$Q$2,G1442*R$4,"")</f>
        <v/>
      </c>
    </row>
    <row r="1443" spans="1:18">
      <c r="A1443" s="1">
        <v>42263</v>
      </c>
      <c r="B1443">
        <f>IFERROR(VLOOKUP($A1443,'BTC-Web'!$A$2:$H$9999,2,0),"")</f>
        <v>230.25</v>
      </c>
      <c r="C1443">
        <f>VLOOKUP(A1443,H_SPBTFDUE!$B$2:$C$5828,2,0)</f>
        <v>1.6645182596203374</v>
      </c>
      <c r="D1443" s="2">
        <f>D1442*(1-D$1+IF(AND(WEEKDAY($A1443)&lt;&gt;1,WEEKDAY($A1443)&lt;&gt;7),-VLOOKUP($A1443,ETF_OP_Fee!$G$5:$H$14,2,1),0))^($A1443-$A1442)*(1+2*(C1443/C1442-1))+IFERROR(VLOOKUP(A1443,BITXeom!$C$9:$D$100,2,0),0)-$D$3*IFERROR(VLOOKUP($A1443,Dividends!$C$10:$E$100,2,0),0)</f>
        <v>0.14298272598465436</v>
      </c>
      <c r="F1443" s="60">
        <f>F1442*(1-F$1-2*(C1443/C1442-1))</f>
        <v>103499132.20338157</v>
      </c>
      <c r="G1443" s="2">
        <f>G1442*(1-G$1+IF(AND(WEEKDAY($A1443)&lt;&gt;1,WEEKDAY($A1443)&lt;&gt;7),-VLOOKUP($A1443,ETF_OP_Fee!$I$5:$J$14,2,1),0))^($A1443-$A1442)*(1+1*(B1443/B1442-1))</f>
        <v>0.15862474507528149</v>
      </c>
      <c r="H1443" s="9" t="str">
        <f>IFERROR(VLOOKUP(A1443,'BITO-IV'!$A$1:$J$10000,4,0),"")</f>
        <v/>
      </c>
      <c r="P1443">
        <f>ROW()</f>
        <v>1443</v>
      </c>
      <c r="Q1443" t="str">
        <f>IF($A1443&gt;=$Q$2,B1443*Q$4,"")</f>
        <v/>
      </c>
      <c r="R1443" t="str">
        <f>IF($A1443&gt;=$Q$2,G1443*R$4,"")</f>
        <v/>
      </c>
    </row>
    <row r="1444" spans="1:18">
      <c r="A1444" s="1">
        <v>42264</v>
      </c>
      <c r="B1444">
        <f>IFERROR(VLOOKUP($A1444,'BTC-Web'!$A$2:$H$9999,2,0),"")</f>
        <v>229.07600400000001</v>
      </c>
      <c r="C1444">
        <f>VLOOKUP(A1444,H_SPBTFDUE!$B$2:$C$5828,2,0)</f>
        <v>1.6695598855375224</v>
      </c>
      <c r="D1444" s="2">
        <f>D1443*(1-D$1+IF(AND(WEEKDAY($A1444)&lt;&gt;1,WEEKDAY($A1444)&lt;&gt;7),-VLOOKUP($A1444,ETF_OP_Fee!$G$5:$H$14,2,1),0))^($A1444-$A1443)*(1+2*(C1444/C1443-1))+IFERROR(VLOOKUP(A1444,BITXeom!$C$9:$D$100,2,0),0)-$D$3*IFERROR(VLOOKUP($A1444,Dividends!$C$10:$E$100,2,0),0)</f>
        <v>0.14383154031019016</v>
      </c>
      <c r="F1444" s="60">
        <f>F1443*(1-F$1-2*(C1444/C1443-1))</f>
        <v>102866771.69275656</v>
      </c>
      <c r="G1444" s="2">
        <f>G1443*(1-G$1+IF(AND(WEEKDAY($A1444)&lt;&gt;1,WEEKDAY($A1444)&lt;&gt;7),-VLOOKUP($A1444,ETF_OP_Fee!$I$5:$J$14,2,1),0))^($A1444-$A1443)*(1+1*(B1444/B1443-1))</f>
        <v>0.15781184354673347</v>
      </c>
      <c r="H1444" s="9" t="str">
        <f>IFERROR(VLOOKUP(A1444,'BITO-IV'!$A$1:$J$10000,4,0),"")</f>
        <v/>
      </c>
      <c r="P1444">
        <f>ROW()</f>
        <v>1444</v>
      </c>
      <c r="Q1444" t="str">
        <f>IF($A1444&gt;=$Q$2,B1444*Q$4,"")</f>
        <v/>
      </c>
      <c r="R1444" t="str">
        <f>IF($A1444&gt;=$Q$2,G1444*R$4,"")</f>
        <v/>
      </c>
    </row>
    <row r="1445" spans="1:18">
      <c r="A1445" s="1">
        <v>42265</v>
      </c>
      <c r="B1445">
        <f>IFERROR(VLOOKUP($A1445,'BTC-Web'!$A$2:$H$9999,2,0),"")</f>
        <v>233.520996</v>
      </c>
      <c r="C1445">
        <f>VLOOKUP(A1445,H_SPBTFDUE!$B$2:$C$5828,2,0)</f>
        <v>1.6923705689117989</v>
      </c>
      <c r="D1445" s="2">
        <f>D1444*(1-D$1+IF(AND(WEEKDAY($A1445)&lt;&gt;1,WEEKDAY($A1445)&lt;&gt;7),-VLOOKUP($A1445,ETF_OP_Fee!$G$5:$H$14,2,1),0))^($A1445-$A1444)*(1+2*(C1445/C1444-1))+IFERROR(VLOOKUP(A1445,BITXeom!$C$9:$D$100,2,0),0)-$D$3*IFERROR(VLOOKUP($A1445,Dividends!$C$10:$E$100,2,0),0)</f>
        <v>0.14774398015208259</v>
      </c>
      <c r="F1445" s="60">
        <f>F1444*(1-F$1-2*(C1445/C1444-1))</f>
        <v>100050542.83798602</v>
      </c>
      <c r="G1445" s="2">
        <f>G1444*(1-G$1+IF(AND(WEEKDAY($A1445)&lt;&gt;1,WEEKDAY($A1445)&lt;&gt;7),-VLOOKUP($A1445,ETF_OP_Fee!$I$5:$J$14,2,1),0))^($A1445-$A1444)*(1+1*(B1445/B1444-1))</f>
        <v>0.16086983826609846</v>
      </c>
      <c r="H1445" s="9" t="str">
        <f>IFERROR(VLOOKUP(A1445,'BITO-IV'!$A$1:$J$10000,4,0),"")</f>
        <v/>
      </c>
      <c r="P1445">
        <f>ROW()</f>
        <v>1445</v>
      </c>
      <c r="Q1445" t="str">
        <f>IF($A1445&gt;=$Q$2,B1445*Q$4,"")</f>
        <v/>
      </c>
      <c r="R1445" t="str">
        <f>IF($A1445&gt;=$Q$2,G1445*R$4,"")</f>
        <v/>
      </c>
    </row>
    <row r="1446" spans="1:18">
      <c r="A1446" s="1">
        <v>42268</v>
      </c>
      <c r="B1446">
        <f>IFERROR(VLOOKUP($A1446,'BTC-Web'!$A$2:$H$9999,2,0),"")</f>
        <v>231.216995</v>
      </c>
      <c r="C1446">
        <f>VLOOKUP(A1446,H_SPBTFDUE!$B$2:$C$5828,2,0)</f>
        <v>1.6493991364723701</v>
      </c>
      <c r="D1446" s="2">
        <f>D1445*(1-D$1+IF(AND(WEEKDAY($A1446)&lt;&gt;1,WEEKDAY($A1446)&lt;&gt;7),-VLOOKUP($A1446,ETF_OP_Fee!$G$5:$H$14,2,1),0))^($A1446-$A1445)*(1+2*(C1446/C1445-1))+IFERROR(VLOOKUP(A1446,BITXeom!$C$9:$D$100,2,0),0)-$D$3*IFERROR(VLOOKUP($A1446,Dividends!$C$10:$E$100,2,0),0)</f>
        <v>0.1401904553110247</v>
      </c>
      <c r="F1446" s="60">
        <f>F1445*(1-F$1-2*(C1446/C1445-1))</f>
        <v>105126154.75722481</v>
      </c>
      <c r="G1446" s="2">
        <f>G1445*(1-G$1+IF(AND(WEEKDAY($A1446)&lt;&gt;1,WEEKDAY($A1446)&lt;&gt;7),-VLOOKUP($A1446,ETF_OP_Fee!$I$5:$J$14,2,1),0))^($A1446-$A1445)*(1+1*(B1446/B1445-1))</f>
        <v>0.15927020255110794</v>
      </c>
      <c r="H1446" s="9" t="str">
        <f>IFERROR(VLOOKUP(A1446,'BITO-IV'!$A$1:$J$10000,4,0),"")</f>
        <v/>
      </c>
      <c r="P1446">
        <f>ROW()</f>
        <v>1446</v>
      </c>
      <c r="Q1446" t="str">
        <f>IF($A1446&gt;=$Q$2,B1446*Q$4,"")</f>
        <v/>
      </c>
      <c r="R1446" t="str">
        <f>IF($A1446&gt;=$Q$2,G1446*R$4,"")</f>
        <v/>
      </c>
    </row>
    <row r="1447" spans="1:18">
      <c r="A1447" s="1">
        <v>42269</v>
      </c>
      <c r="B1447">
        <f>IFERROR(VLOOKUP($A1447,'BTC-Web'!$A$2:$H$9999,2,0),"")</f>
        <v>226.96899400000001</v>
      </c>
      <c r="C1447">
        <f>VLOOKUP(A1447,H_SPBTFDUE!$B$2:$C$5828,2,0)</f>
        <v>1.6748797355169469</v>
      </c>
      <c r="D1447" s="2">
        <f>D1446*(1-D$1+IF(AND(WEEKDAY($A1447)&lt;&gt;1,WEEKDAY($A1447)&lt;&gt;7),-VLOOKUP($A1447,ETF_OP_Fee!$G$5:$H$14,2,1),0))^($A1447-$A1446)*(1+2*(C1447/C1446-1))+IFERROR(VLOOKUP(A1447,BITXeom!$C$9:$D$100,2,0),0)-$D$3*IFERROR(VLOOKUP($A1447,Dividends!$C$10:$E$100,2,0),0)</f>
        <v>0.14450447359512758</v>
      </c>
      <c r="F1447" s="60">
        <f>F1446*(1-F$1-2*(C1447/C1446-1))</f>
        <v>101872617.92748687</v>
      </c>
      <c r="G1447" s="2">
        <f>G1446*(1-G$1+IF(AND(WEEKDAY($A1447)&lt;&gt;1,WEEKDAY($A1447)&lt;&gt;7),-VLOOKUP($A1447,ETF_OP_Fee!$I$5:$J$14,2,1),0))^($A1447-$A1446)*(1+1*(B1447/B1446-1))</f>
        <v>0.15633996442375664</v>
      </c>
      <c r="H1447" s="9" t="str">
        <f>IFERROR(VLOOKUP(A1447,'BITO-IV'!$A$1:$J$10000,4,0),"")</f>
        <v/>
      </c>
      <c r="P1447">
        <f>ROW()</f>
        <v>1447</v>
      </c>
      <c r="Q1447" t="str">
        <f>IF($A1447&gt;=$Q$2,B1447*Q$4,"")</f>
        <v/>
      </c>
      <c r="R1447" t="str">
        <f>IF($A1447&gt;=$Q$2,G1447*R$4,"")</f>
        <v/>
      </c>
    </row>
    <row r="1448" spans="1:18">
      <c r="A1448" s="1">
        <v>42270</v>
      </c>
      <c r="B1448">
        <f>IFERROR(VLOOKUP($A1448,'BTC-Web'!$A$2:$H$9999,2,0),"")</f>
        <v>230.93600499999999</v>
      </c>
      <c r="C1448">
        <f>VLOOKUP(A1448,H_SPBTFDUE!$B$2:$C$5828,2,0)</f>
        <v>1.6722632908902428</v>
      </c>
      <c r="D1448" s="2">
        <f>D1447*(1-D$1+IF(AND(WEEKDAY($A1448)&lt;&gt;1,WEEKDAY($A1448)&lt;&gt;7),-VLOOKUP($A1448,ETF_OP_Fee!$G$5:$H$14,2,1),0))^($A1448-$A1447)*(1+2*(C1448/C1447-1))+IFERROR(VLOOKUP(A1448,BITXeom!$C$9:$D$100,2,0),0)-$D$3*IFERROR(VLOOKUP($A1448,Dividends!$C$10:$E$100,2,0),0)</f>
        <v>0.14403562758400545</v>
      </c>
      <c r="F1448" s="60">
        <f>F1447*(1-F$1-2*(C1448/C1447-1))</f>
        <v>102185599.3907147</v>
      </c>
      <c r="G1448" s="2">
        <f>G1447*(1-G$1+IF(AND(WEEKDAY($A1448)&lt;&gt;1,WEEKDAY($A1448)&lt;&gt;7),-VLOOKUP($A1448,ETF_OP_Fee!$I$5:$J$14,2,1),0))^($A1448-$A1447)*(1+1*(B1448/B1447-1))</f>
        <v>0.15906836639987224</v>
      </c>
      <c r="H1448" s="9" t="str">
        <f>IFERROR(VLOOKUP(A1448,'BITO-IV'!$A$1:$J$10000,4,0),"")</f>
        <v/>
      </c>
      <c r="P1448">
        <f>ROW()</f>
        <v>1448</v>
      </c>
      <c r="Q1448" t="str">
        <f>IF($A1448&gt;=$Q$2,B1448*Q$4,"")</f>
        <v/>
      </c>
      <c r="R1448" t="str">
        <f>IF($A1448&gt;=$Q$2,G1448*R$4,"")</f>
        <v/>
      </c>
    </row>
    <row r="1449" spans="1:18">
      <c r="A1449" s="1">
        <v>42271</v>
      </c>
      <c r="B1449">
        <f>IFERROR(VLOOKUP($A1449,'BTC-Web'!$A$2:$H$9999,2,0),"")</f>
        <v>230.358002</v>
      </c>
      <c r="C1449">
        <f>VLOOKUP(A1449,H_SPBTFDUE!$B$2:$C$5828,2,0)</f>
        <v>1.7029135388998324</v>
      </c>
      <c r="D1449" s="2">
        <f>D1448*(1-D$1+IF(AND(WEEKDAY($A1449)&lt;&gt;1,WEEKDAY($A1449)&lt;&gt;7),-VLOOKUP($A1449,ETF_OP_Fee!$G$5:$H$14,2,1),0))^($A1449-$A1448)*(1+2*(C1449/C1448-1))+IFERROR(VLOOKUP(A1449,BITXeom!$C$9:$D$100,2,0),0)-$D$3*IFERROR(VLOOKUP($A1449,Dividends!$C$10:$E$100,2,0),0)</f>
        <v>0.149297571232687</v>
      </c>
      <c r="F1449" s="60">
        <f>F1448*(1-F$1-2*(C1449/C1448-1))</f>
        <v>98434441.812847421</v>
      </c>
      <c r="G1449" s="2">
        <f>G1448*(1-G$1+IF(AND(WEEKDAY($A1449)&lt;&gt;1,WEEKDAY($A1449)&lt;&gt;7),-VLOOKUP($A1449,ETF_OP_Fee!$I$5:$J$14,2,1),0))^($A1449-$A1448)*(1+1*(B1449/B1448-1))</f>
        <v>0.15866610904575926</v>
      </c>
      <c r="H1449" s="9" t="str">
        <f>IFERROR(VLOOKUP(A1449,'BITO-IV'!$A$1:$J$10000,4,0),"")</f>
        <v/>
      </c>
      <c r="P1449">
        <f>ROW()</f>
        <v>1449</v>
      </c>
      <c r="Q1449" t="str">
        <f>IF($A1449&gt;=$Q$2,B1449*Q$4,"")</f>
        <v/>
      </c>
      <c r="R1449" t="str">
        <f>IF($A1449&gt;=$Q$2,G1449*R$4,"")</f>
        <v/>
      </c>
    </row>
    <row r="1450" spans="1:18">
      <c r="A1450" s="1">
        <v>42272</v>
      </c>
      <c r="B1450">
        <f>IFERROR(VLOOKUP($A1450,'BTC-Web'!$A$2:$H$9999,2,0),"")</f>
        <v>234.36199999999999</v>
      </c>
      <c r="C1450">
        <f>VLOOKUP(A1450,H_SPBTFDUE!$B$2:$C$5828,2,0)</f>
        <v>1.707192356482474</v>
      </c>
      <c r="D1450" s="2">
        <f>D1449*(1-D$1+IF(AND(WEEKDAY($A1450)&lt;&gt;1,WEEKDAY($A1450)&lt;&gt;7),-VLOOKUP($A1450,ETF_OP_Fee!$G$5:$H$14,2,1),0))^($A1450-$A1449)*(1+2*(C1450/C1449-1))+IFERROR(VLOOKUP(A1450,BITXeom!$C$9:$D$100,2,0),0)-$D$3*IFERROR(VLOOKUP($A1450,Dividends!$C$10:$E$100,2,0),0)</f>
        <v>0.15002974693527948</v>
      </c>
      <c r="F1450" s="60">
        <f>F1449*(1-F$1-2*(C1450/C1449-1))</f>
        <v>97934656.166593775</v>
      </c>
      <c r="G1450" s="2">
        <f>G1449*(1-G$1+IF(AND(WEEKDAY($A1450)&lt;&gt;1,WEEKDAY($A1450)&lt;&gt;7),-VLOOKUP($A1450,ETF_OP_Fee!$I$5:$J$14,2,1),0))^($A1450-$A1449)*(1+1*(B1450/B1449-1))</f>
        <v>0.16141978350478073</v>
      </c>
      <c r="H1450" s="9" t="str">
        <f>IFERROR(VLOOKUP(A1450,'BITO-IV'!$A$1:$J$10000,4,0),"")</f>
        <v/>
      </c>
      <c r="P1450">
        <f>ROW()</f>
        <v>1450</v>
      </c>
      <c r="Q1450" t="str">
        <f>IF($A1450&gt;=$Q$2,B1450*Q$4,"")</f>
        <v/>
      </c>
      <c r="R1450" t="str">
        <f>IF($A1450&gt;=$Q$2,G1450*R$4,"")</f>
        <v/>
      </c>
    </row>
    <row r="1451" spans="1:18">
      <c r="A1451" s="1">
        <v>42275</v>
      </c>
      <c r="B1451">
        <f>IFERROR(VLOOKUP($A1451,'BTC-Web'!$A$2:$H$9999,2,0),"")</f>
        <v>232.83599899999999</v>
      </c>
      <c r="C1451">
        <f>VLOOKUP(A1451,H_SPBTFDUE!$B$2:$C$5828,2,0)</f>
        <v>1.73603155223002</v>
      </c>
      <c r="D1451" s="2">
        <f>D1450*(1-D$1+IF(AND(WEEKDAY($A1451)&lt;&gt;1,WEEKDAY($A1451)&lt;&gt;7),-VLOOKUP($A1451,ETF_OP_Fee!$G$5:$H$14,2,1),0))^($A1451-$A1450)*(1+2*(C1451/C1450-1))+IFERROR(VLOOKUP(A1451,BITXeom!$C$9:$D$100,2,0),0)-$D$3*IFERROR(VLOOKUP($A1451,Dividends!$C$10:$E$100,2,0),0)</f>
        <v>0.15504249714464877</v>
      </c>
      <c r="F1451" s="60">
        <f>F1450*(1-F$1-2*(C1451/C1450-1))</f>
        <v>94620784.340420544</v>
      </c>
      <c r="G1451" s="2">
        <f>G1450*(1-G$1+IF(AND(WEEKDAY($A1451)&lt;&gt;1,WEEKDAY($A1451)&lt;&gt;7),-VLOOKUP($A1451,ETF_OP_Fee!$I$5:$J$14,2,1),0))^($A1451-$A1450)*(1+1*(B1451/B1450-1))</f>
        <v>0.16035620945249621</v>
      </c>
      <c r="H1451" s="9" t="str">
        <f>IFERROR(VLOOKUP(A1451,'BITO-IV'!$A$1:$J$10000,4,0),"")</f>
        <v/>
      </c>
      <c r="P1451">
        <f>ROW()</f>
        <v>1451</v>
      </c>
      <c r="Q1451" t="str">
        <f>IF($A1451&gt;=$Q$2,B1451*Q$4,"")</f>
        <v/>
      </c>
      <c r="R1451" t="str">
        <f>IF($A1451&gt;=$Q$2,G1451*R$4,"")</f>
        <v/>
      </c>
    </row>
    <row r="1452" spans="1:18">
      <c r="A1452" s="1">
        <v>42276</v>
      </c>
      <c r="B1452">
        <f>IFERROR(VLOOKUP($A1452,'BTC-Web'!$A$2:$H$9999,2,0),"")</f>
        <v>239.016006</v>
      </c>
      <c r="C1452">
        <f>VLOOKUP(A1452,H_SPBTFDUE!$B$2:$C$5828,2,0)</f>
        <v>1.7180194182600264</v>
      </c>
      <c r="D1452" s="2">
        <f>D1451*(1-D$1+IF(AND(WEEKDAY($A1452)&lt;&gt;1,WEEKDAY($A1452)&lt;&gt;7),-VLOOKUP($A1452,ETF_OP_Fee!$G$5:$H$14,2,1),0))^($A1452-$A1451)*(1+2*(C1452/C1451-1))+IFERROR(VLOOKUP(A1452,BITXeom!$C$9:$D$100,2,0),0)-$D$3*IFERROR(VLOOKUP($A1452,Dividends!$C$10:$E$100,2,0),0)</f>
        <v>0.15180691903507035</v>
      </c>
      <c r="F1452" s="60">
        <f>F1451*(1-F$1-2*(C1452/C1451-1))</f>
        <v>96579328.077664271</v>
      </c>
      <c r="G1452" s="2">
        <f>G1451*(1-G$1+IF(AND(WEEKDAY($A1452)&lt;&gt;1,WEEKDAY($A1452)&lt;&gt;7),-VLOOKUP($A1452,ETF_OP_Fee!$I$5:$J$14,2,1),0))^($A1452-$A1451)*(1+1*(B1452/B1451-1))</f>
        <v>0.1646081504361461</v>
      </c>
      <c r="H1452" s="9" t="str">
        <f>IFERROR(VLOOKUP(A1452,'BITO-IV'!$A$1:$J$10000,4,0),"")</f>
        <v/>
      </c>
      <c r="P1452">
        <f>ROW()</f>
        <v>1452</v>
      </c>
      <c r="Q1452" t="str">
        <f>IF($A1452&gt;=$Q$2,B1452*Q$4,"")</f>
        <v/>
      </c>
      <c r="R1452" t="str">
        <f>IF($A1452&gt;=$Q$2,G1452*R$4,"")</f>
        <v/>
      </c>
    </row>
    <row r="1453" spans="1:18">
      <c r="A1453" s="1">
        <v>42277</v>
      </c>
      <c r="B1453">
        <f>IFERROR(VLOOKUP($A1453,'BTC-Web'!$A$2:$H$9999,2,0),"")</f>
        <v>236.63999899999999</v>
      </c>
      <c r="C1453">
        <f>VLOOKUP(A1453,H_SPBTFDUE!$B$2:$C$5828,2,0)</f>
        <v>1.7132800060284934</v>
      </c>
      <c r="D1453" s="2">
        <f>D1452*(1-D$1+IF(AND(WEEKDAY($A1453)&lt;&gt;1,WEEKDAY($A1453)&lt;&gt;7),-VLOOKUP($A1453,ETF_OP_Fee!$G$5:$H$14,2,1),0))^($A1453-$A1452)*(1+2*(C1453/C1452-1))+IFERROR(VLOOKUP(A1453,BITXeom!$C$9:$D$100,2,0),0)-$D$3*IFERROR(VLOOKUP($A1453,Dividends!$C$10:$E$100,2,0),0)</f>
        <v>0.15095115603505749</v>
      </c>
      <c r="F1453" s="60">
        <f>F1452*(1-F$1-2*(C1453/C1452-1))</f>
        <v>97107157.558406532</v>
      </c>
      <c r="G1453" s="2">
        <f>G1452*(1-G$1+IF(AND(WEEKDAY($A1453)&lt;&gt;1,WEEKDAY($A1453)&lt;&gt;7),-VLOOKUP($A1453,ETF_OP_Fee!$I$5:$J$14,2,1),0))^($A1453-$A1452)*(1+1*(B1453/B1452-1))</f>
        <v>0.16296757428334338</v>
      </c>
      <c r="H1453" s="9" t="str">
        <f>IFERROR(VLOOKUP(A1453,'BITO-IV'!$A$1:$J$10000,4,0),"")</f>
        <v/>
      </c>
      <c r="P1453">
        <f>ROW()</f>
        <v>1453</v>
      </c>
      <c r="Q1453" t="str">
        <f>IF($A1453&gt;=$Q$2,B1453*Q$4,"")</f>
        <v/>
      </c>
      <c r="R1453" t="str">
        <f>IF($A1453&gt;=$Q$2,G1453*R$4,"")</f>
        <v/>
      </c>
    </row>
    <row r="1454" spans="1:18">
      <c r="A1454" s="1">
        <v>42278</v>
      </c>
      <c r="B1454">
        <f>IFERROR(VLOOKUP($A1454,'BTC-Web'!$A$2:$H$9999,2,0),"")</f>
        <v>236.003998</v>
      </c>
      <c r="C1454">
        <f>VLOOKUP(A1454,H_SPBTFDUE!$B$2:$C$5828,2,0)</f>
        <v>1.7238991226698637</v>
      </c>
      <c r="D1454" s="2">
        <f>D1453*(1-D$1+IF(AND(WEEKDAY($A1454)&lt;&gt;1,WEEKDAY($A1454)&lt;&gt;7),-VLOOKUP($A1454,ETF_OP_Fee!$G$5:$H$14,2,1),0))^($A1454-$A1453)*(1+2*(C1454/C1453-1))+IFERROR(VLOOKUP(A1454,BITXeom!$C$9:$D$100,2,0),0)-$D$3*IFERROR(VLOOKUP($A1454,Dividends!$C$10:$E$100,2,0),0)</f>
        <v>0.15280396064601084</v>
      </c>
      <c r="F1454" s="60">
        <f>F1453*(1-F$1-2*(C1454/C1453-1))</f>
        <v>95898338.856443271</v>
      </c>
      <c r="G1454" s="2">
        <f>G1453*(1-G$1+IF(AND(WEEKDAY($A1454)&lt;&gt;1,WEEKDAY($A1454)&lt;&gt;7),-VLOOKUP($A1454,ETF_OP_Fee!$I$5:$J$14,2,1),0))^($A1454-$A1453)*(1+1*(B1454/B1453-1))</f>
        <v>0.16252534735486143</v>
      </c>
      <c r="H1454" s="9" t="str">
        <f>IFERROR(VLOOKUP(A1454,'BITO-IV'!$A$1:$J$10000,4,0),"")</f>
        <v/>
      </c>
      <c r="P1454">
        <f>ROW()</f>
        <v>1454</v>
      </c>
      <c r="Q1454" t="str">
        <f>IF($A1454&gt;=$Q$2,B1454*Q$4,"")</f>
        <v/>
      </c>
      <c r="R1454" t="str">
        <f>IF($A1454&gt;=$Q$2,G1454*R$4,"")</f>
        <v/>
      </c>
    </row>
    <row r="1455" spans="1:18">
      <c r="A1455" s="1">
        <v>42279</v>
      </c>
      <c r="B1455">
        <f>IFERROR(VLOOKUP($A1455,'BTC-Web'!$A$2:$H$9999,2,0),"")</f>
        <v>237.26400799999999</v>
      </c>
      <c r="C1455">
        <f>VLOOKUP(A1455,H_SPBTFDUE!$B$2:$C$5828,2,0)</f>
        <v>1.7218524254598493</v>
      </c>
      <c r="D1455" s="2">
        <f>D1454*(1-D$1+IF(AND(WEEKDAY($A1455)&lt;&gt;1,WEEKDAY($A1455)&lt;&gt;7),-VLOOKUP($A1455,ETF_OP_Fee!$G$5:$H$14,2,1),0))^($A1455-$A1454)*(1+2*(C1455/C1454-1))+IFERROR(VLOOKUP(A1455,BITXeom!$C$9:$D$100,2,0),0)-$D$3*IFERROR(VLOOKUP($A1455,Dividends!$C$10:$E$100,2,0),0)</f>
        <v>0.15242275153540991</v>
      </c>
      <c r="F1455" s="60">
        <f>F1454*(1-F$1-2*(C1455/C1454-1))</f>
        <v>96121057.268618226</v>
      </c>
      <c r="G1455" s="2">
        <f>G1454*(1-G$1+IF(AND(WEEKDAY($A1455)&lt;&gt;1,WEEKDAY($A1455)&lt;&gt;7),-VLOOKUP($A1455,ETF_OP_Fee!$I$5:$J$14,2,1),0))^($A1455-$A1454)*(1+1*(B1455/B1454-1))</f>
        <v>0.16338880692068319</v>
      </c>
      <c r="H1455" s="9" t="str">
        <f>IFERROR(VLOOKUP(A1455,'BITO-IV'!$A$1:$J$10000,4,0),"")</f>
        <v/>
      </c>
      <c r="P1455">
        <f>ROW()</f>
        <v>1455</v>
      </c>
      <c r="Q1455" t="str">
        <f>IF($A1455&gt;=$Q$2,B1455*Q$4,"")</f>
        <v/>
      </c>
      <c r="R1455" t="str">
        <f>IF($A1455&gt;=$Q$2,G1455*R$4,"")</f>
        <v/>
      </c>
    </row>
    <row r="1456" spans="1:18">
      <c r="A1456" s="1">
        <v>42282</v>
      </c>
      <c r="B1456">
        <f>IFERROR(VLOOKUP($A1456,'BTC-Web'!$A$2:$H$9999,2,0),"")</f>
        <v>238.14700300000001</v>
      </c>
      <c r="C1456">
        <f>VLOOKUP(A1456,H_SPBTFDUE!$B$2:$C$5828,2,0)</f>
        <v>1.7440854562468455</v>
      </c>
      <c r="D1456" s="2">
        <f>D1455*(1-D$1+IF(AND(WEEKDAY($A1456)&lt;&gt;1,WEEKDAY($A1456)&lt;&gt;7),-VLOOKUP($A1456,ETF_OP_Fee!$G$5:$H$14,2,1),0))^($A1456-$A1455)*(1+2*(C1456/C1455-1))+IFERROR(VLOOKUP(A1456,BITXeom!$C$9:$D$100,2,0),0)-$D$3*IFERROR(VLOOKUP($A1456,Dividends!$C$10:$E$100,2,0),0)</f>
        <v>0.15630246083171187</v>
      </c>
      <c r="F1456" s="60">
        <f>F1455*(1-F$1-2*(C1456/C1455-1))</f>
        <v>93633770.795686126</v>
      </c>
      <c r="G1456" s="2">
        <f>G1455*(1-G$1+IF(AND(WEEKDAY($A1456)&lt;&gt;1,WEEKDAY($A1456)&lt;&gt;7),-VLOOKUP($A1456,ETF_OP_Fee!$I$5:$J$14,2,1),0))^($A1456-$A1455)*(1+1*(B1456/B1455-1))</f>
        <v>0.16398406516671893</v>
      </c>
      <c r="H1456" s="9" t="str">
        <f>IFERROR(VLOOKUP(A1456,'BITO-IV'!$A$1:$J$10000,4,0),"")</f>
        <v/>
      </c>
      <c r="P1456">
        <f>ROW()</f>
        <v>1456</v>
      </c>
      <c r="Q1456" t="str">
        <f>IF($A1456&gt;=$Q$2,B1456*Q$4,"")</f>
        <v/>
      </c>
      <c r="R1456" t="str">
        <f>IF($A1456&gt;=$Q$2,G1456*R$4,"")</f>
        <v/>
      </c>
    </row>
    <row r="1457" spans="1:18">
      <c r="A1457" s="1">
        <v>42283</v>
      </c>
      <c r="B1457">
        <f>IFERROR(VLOOKUP($A1457,'BTC-Web'!$A$2:$H$9999,2,0),"")</f>
        <v>240.36399800000001</v>
      </c>
      <c r="C1457">
        <f>VLOOKUP(A1457,H_SPBTFDUE!$B$2:$C$5828,2,0)</f>
        <v>1.7851053056893864</v>
      </c>
      <c r="D1457" s="2">
        <f>D1456*(1-D$1+IF(AND(WEEKDAY($A1457)&lt;&gt;1,WEEKDAY($A1457)&lt;&gt;7),-VLOOKUP($A1457,ETF_OP_Fee!$G$5:$H$14,2,1),0))^($A1457-$A1456)*(1+2*(C1457/C1456-1))+IFERROR(VLOOKUP(A1457,BITXeom!$C$9:$D$100,2,0),0)-$D$3*IFERROR(VLOOKUP($A1457,Dividends!$C$10:$E$100,2,0),0)</f>
        <v>0.16363501385217116</v>
      </c>
      <c r="F1457" s="60">
        <f>F1456*(1-F$1-2*(C1457/C1456-1))</f>
        <v>89224475.85103029</v>
      </c>
      <c r="G1457" s="2">
        <f>G1456*(1-G$1+IF(AND(WEEKDAY($A1457)&lt;&gt;1,WEEKDAY($A1457)&lt;&gt;7),-VLOOKUP($A1457,ETF_OP_Fee!$I$5:$J$14,2,1),0))^($A1457-$A1456)*(1+1*(B1457/B1456-1))</f>
        <v>0.16550634323697561</v>
      </c>
      <c r="H1457" s="9" t="str">
        <f>IFERROR(VLOOKUP(A1457,'BITO-IV'!$A$1:$J$10000,4,0),"")</f>
        <v/>
      </c>
      <c r="P1457">
        <f>ROW()</f>
        <v>1457</v>
      </c>
      <c r="Q1457" t="str">
        <f>IF($A1457&gt;=$Q$2,B1457*Q$4,"")</f>
        <v/>
      </c>
      <c r="R1457" t="str">
        <f>IF($A1457&gt;=$Q$2,G1457*R$4,"")</f>
        <v/>
      </c>
    </row>
    <row r="1458" spans="1:18">
      <c r="A1458" s="1">
        <v>42284</v>
      </c>
      <c r="B1458">
        <f>IFERROR(VLOOKUP($A1458,'BTC-Web'!$A$2:$H$9999,2,0),"")</f>
        <v>246.16999799999999</v>
      </c>
      <c r="C1458">
        <f>VLOOKUP(A1458,H_SPBTFDUE!$B$2:$C$5828,2,0)</f>
        <v>1.7624636635717326</v>
      </c>
      <c r="D1458" s="2">
        <f>D1457*(1-D$1+IF(AND(WEEKDAY($A1458)&lt;&gt;1,WEEKDAY($A1458)&lt;&gt;7),-VLOOKUP($A1458,ETF_OP_Fee!$G$5:$H$14,2,1),0))^($A1458-$A1457)*(1+2*(C1458/C1457-1))+IFERROR(VLOOKUP(A1458,BITXeom!$C$9:$D$100,2,0),0)-$D$3*IFERROR(VLOOKUP($A1458,Dividends!$C$10:$E$100,2,0),0)</f>
        <v>0.15946481150435499</v>
      </c>
      <c r="F1458" s="60">
        <f>F1457*(1-F$1-2*(C1458/C1457-1))</f>
        <v>91483214.456547484</v>
      </c>
      <c r="G1458" s="2">
        <f>G1457*(1-G$1+IF(AND(WEEKDAY($A1458)&lt;&gt;1,WEEKDAY($A1458)&lt;&gt;7),-VLOOKUP($A1458,ETF_OP_Fee!$I$5:$J$14,2,1),0))^($A1458-$A1457)*(1+1*(B1458/B1457-1))</f>
        <v>0.1694997424584965</v>
      </c>
      <c r="H1458" s="9" t="str">
        <f>IFERROR(VLOOKUP(A1458,'BITO-IV'!$A$1:$J$10000,4,0),"")</f>
        <v/>
      </c>
      <c r="P1458">
        <f>ROW()</f>
        <v>1458</v>
      </c>
      <c r="Q1458" t="str">
        <f>IF($A1458&gt;=$Q$2,B1458*Q$4,"")</f>
        <v/>
      </c>
      <c r="R1458" t="str">
        <f>IF($A1458&gt;=$Q$2,G1458*R$4,"")</f>
        <v/>
      </c>
    </row>
    <row r="1459" spans="1:18">
      <c r="A1459" s="1">
        <v>42285</v>
      </c>
      <c r="B1459">
        <f>IFERROR(VLOOKUP($A1459,'BTC-Web'!$A$2:$H$9999,2,0),"")</f>
        <v>243.074997</v>
      </c>
      <c r="C1459">
        <f>VLOOKUP(A1459,H_SPBTFDUE!$B$2:$C$5828,2,0)</f>
        <v>1.7574467491126096</v>
      </c>
      <c r="D1459" s="2">
        <f>D1458*(1-D$1+IF(AND(WEEKDAY($A1459)&lt;&gt;1,WEEKDAY($A1459)&lt;&gt;7),-VLOOKUP($A1459,ETF_OP_Fee!$G$5:$H$14,2,1),0))^($A1459-$A1458)*(1+2*(C1459/C1458-1))+IFERROR(VLOOKUP(A1459,BITXeom!$C$9:$D$100,2,0),0)-$D$3*IFERROR(VLOOKUP($A1459,Dividends!$C$10:$E$100,2,0),0)</f>
        <v>0.15853785346155924</v>
      </c>
      <c r="F1459" s="60">
        <f>F1458*(1-F$1-2*(C1459/C1458-1))</f>
        <v>91999272.655623436</v>
      </c>
      <c r="G1459" s="2">
        <f>G1458*(1-G$1+IF(AND(WEEKDAY($A1459)&lt;&gt;1,WEEKDAY($A1459)&lt;&gt;7),-VLOOKUP($A1459,ETF_OP_Fee!$I$5:$J$14,2,1),0))^($A1459-$A1458)*(1+1*(B1459/B1458-1))</f>
        <v>0.16736433101371298</v>
      </c>
      <c r="H1459" s="9" t="str">
        <f>IFERROR(VLOOKUP(A1459,'BITO-IV'!$A$1:$J$10000,4,0),"")</f>
        <v/>
      </c>
      <c r="P1459">
        <f>ROW()</f>
        <v>1459</v>
      </c>
      <c r="Q1459" t="str">
        <f>IF($A1459&gt;=$Q$2,B1459*Q$4,"")</f>
        <v/>
      </c>
      <c r="R1459" t="str">
        <f>IF($A1459&gt;=$Q$2,G1459*R$4,"")</f>
        <v/>
      </c>
    </row>
    <row r="1460" spans="1:18">
      <c r="A1460" s="1">
        <v>42286</v>
      </c>
      <c r="B1460">
        <f>IFERROR(VLOOKUP($A1460,'BTC-Web'!$A$2:$H$9999,2,0),"")</f>
        <v>242.49800099999999</v>
      </c>
      <c r="C1460">
        <f>VLOOKUP(A1460,H_SPBTFDUE!$B$2:$C$5828,2,0)</f>
        <v>1.7690548822483771</v>
      </c>
      <c r="D1460" s="2">
        <f>D1459*(1-D$1+IF(AND(WEEKDAY($A1460)&lt;&gt;1,WEEKDAY($A1460)&lt;&gt;7),-VLOOKUP($A1460,ETF_OP_Fee!$G$5:$H$14,2,1),0))^($A1460-$A1459)*(1+2*(C1460/C1459-1))+IFERROR(VLOOKUP(A1460,BITXeom!$C$9:$D$100,2,0),0)-$D$3*IFERROR(VLOOKUP($A1460,Dividends!$C$10:$E$100,2,0),0)</f>
        <v>0.16061281023425331</v>
      </c>
      <c r="F1460" s="60">
        <f>F1459*(1-F$1-2*(C1460/C1459-1))</f>
        <v>90779152.59792693</v>
      </c>
      <c r="G1460" s="2">
        <f>G1459*(1-G$1+IF(AND(WEEKDAY($A1460)&lt;&gt;1,WEEKDAY($A1460)&lt;&gt;7),-VLOOKUP($A1460,ETF_OP_Fee!$I$5:$J$14,2,1),0))^($A1460-$A1459)*(1+1*(B1460/B1459-1))</f>
        <v>0.16696270646950706</v>
      </c>
      <c r="H1460" s="9" t="str">
        <f>IFERROR(VLOOKUP(A1460,'BITO-IV'!$A$1:$J$10000,4,0),"")</f>
        <v/>
      </c>
      <c r="P1460">
        <f>ROW()</f>
        <v>1460</v>
      </c>
      <c r="Q1460" t="str">
        <f>IF($A1460&gt;=$Q$2,B1460*Q$4,"")</f>
        <v/>
      </c>
      <c r="R1460" t="str">
        <f>IF($A1460&gt;=$Q$2,G1460*R$4,"")</f>
        <v/>
      </c>
    </row>
    <row r="1461" spans="1:18">
      <c r="A1461" s="1">
        <v>42289</v>
      </c>
      <c r="B1461">
        <f>IFERROR(VLOOKUP($A1461,'BTC-Web'!$A$2:$H$9999,2,0),"")</f>
        <v>246.875</v>
      </c>
      <c r="C1461">
        <f>VLOOKUP(A1461,H_SPBTFDUE!$B$2:$C$5828,2,0)</f>
        <v>1.778847389711083</v>
      </c>
      <c r="D1461" s="2">
        <f>D1460*(1-D$1+IF(AND(WEEKDAY($A1461)&lt;&gt;1,WEEKDAY($A1461)&lt;&gt;7),-VLOOKUP($A1461,ETF_OP_Fee!$G$5:$H$14,2,1),0))^($A1461-$A1460)*(1+2*(C1461/C1460-1))+IFERROR(VLOOKUP(A1461,BITXeom!$C$9:$D$100,2,0),0)-$D$3*IFERROR(VLOOKUP($A1461,Dividends!$C$10:$E$100,2,0),0)</f>
        <v>0.16233221665186087</v>
      </c>
      <c r="F1461" s="60">
        <f>F1460*(1-F$1-2*(C1461/C1460-1))</f>
        <v>89769420.945242926</v>
      </c>
      <c r="G1461" s="2">
        <f>G1460*(1-G$1+IF(AND(WEEKDAY($A1461)&lt;&gt;1,WEEKDAY($A1461)&lt;&gt;7),-VLOOKUP($A1461,ETF_OP_Fee!$I$5:$J$14,2,1),0))^($A1461-$A1460)*(1+1*(B1461/B1460-1))</f>
        <v>0.16996304963336301</v>
      </c>
      <c r="H1461" s="9" t="str">
        <f>IFERROR(VLOOKUP(A1461,'BITO-IV'!$A$1:$J$10000,4,0),"")</f>
        <v/>
      </c>
      <c r="P1461">
        <f>ROW()</f>
        <v>1461</v>
      </c>
      <c r="Q1461" t="str">
        <f>IF($A1461&gt;=$Q$2,B1461*Q$4,"")</f>
        <v/>
      </c>
      <c r="R1461" t="str">
        <f>IF($A1461&gt;=$Q$2,G1461*R$4,"")</f>
        <v/>
      </c>
    </row>
    <row r="1462" spans="1:18">
      <c r="A1462" s="1">
        <v>42290</v>
      </c>
      <c r="B1462">
        <f>IFERROR(VLOOKUP($A1462,'BTC-Web'!$A$2:$H$9999,2,0),"")</f>
        <v>245.199997</v>
      </c>
      <c r="C1462">
        <f>VLOOKUP(A1462,H_SPBTFDUE!$B$2:$C$5828,2,0)</f>
        <v>1.8091086647387387</v>
      </c>
      <c r="D1462" s="2">
        <f>D1461*(1-D$1+IF(AND(WEEKDAY($A1462)&lt;&gt;1,WEEKDAY($A1462)&lt;&gt;7),-VLOOKUP($A1462,ETF_OP_Fee!$G$5:$H$14,2,1),0))^($A1462-$A1461)*(1+2*(C1462/C1461-1))+IFERROR(VLOOKUP(A1462,BITXeom!$C$9:$D$100,2,0),0)-$D$3*IFERROR(VLOOKUP($A1462,Dividends!$C$10:$E$100,2,0),0)</f>
        <v>0.16783508636073075</v>
      </c>
      <c r="F1462" s="60">
        <f>F1461*(1-F$1-2*(C1462/C1461-1))</f>
        <v>86710481.358183518</v>
      </c>
      <c r="G1462" s="2">
        <f>G1461*(1-G$1+IF(AND(WEEKDAY($A1462)&lt;&gt;1,WEEKDAY($A1462)&lt;&gt;7),-VLOOKUP($A1462,ETF_OP_Fee!$I$5:$J$14,2,1),0))^($A1462-$A1461)*(1+1*(B1462/B1461-1))</f>
        <v>0.16880548686586952</v>
      </c>
      <c r="H1462" s="9" t="str">
        <f>IFERROR(VLOOKUP(A1462,'BITO-IV'!$A$1:$J$10000,4,0),"")</f>
        <v/>
      </c>
      <c r="P1462">
        <f>ROW()</f>
        <v>1462</v>
      </c>
      <c r="Q1462" t="str">
        <f>IF($A1462&gt;=$Q$2,B1462*Q$4,"")</f>
        <v/>
      </c>
      <c r="R1462" t="str">
        <f>IF($A1462&gt;=$Q$2,G1462*R$4,"")</f>
        <v/>
      </c>
    </row>
    <row r="1463" spans="1:18">
      <c r="A1463" s="1">
        <v>42291</v>
      </c>
      <c r="B1463">
        <f>IFERROR(VLOOKUP($A1463,'BTC-Web'!$A$2:$H$9999,2,0),"")</f>
        <v>249.49299600000001</v>
      </c>
      <c r="C1463">
        <f>VLOOKUP(A1463,H_SPBTFDUE!$B$2:$C$5828,2,0)</f>
        <v>1.8268994177791722</v>
      </c>
      <c r="D1463" s="2">
        <f>D1462*(1-D$1+IF(AND(WEEKDAY($A1463)&lt;&gt;1,WEEKDAY($A1463)&lt;&gt;7),-VLOOKUP($A1463,ETF_OP_Fee!$G$5:$H$14,2,1),0))^($A1463-$A1462)*(1+2*(C1463/C1462-1))+IFERROR(VLOOKUP(A1463,BITXeom!$C$9:$D$100,2,0),0)-$D$3*IFERROR(VLOOKUP($A1463,Dividends!$C$10:$E$100,2,0),0)</f>
        <v>0.17111543273661148</v>
      </c>
      <c r="F1463" s="60">
        <f>F1462*(1-F$1-2*(C1463/C1462-1))</f>
        <v>85000547.982105255</v>
      </c>
      <c r="G1463" s="2">
        <f>G1462*(1-G$1+IF(AND(WEEKDAY($A1463)&lt;&gt;1,WEEKDAY($A1463)&lt;&gt;7),-VLOOKUP($A1463,ETF_OP_Fee!$I$5:$J$14,2,1),0))^($A1463-$A1462)*(1+1*(B1463/B1462-1))</f>
        <v>0.17175648862301626</v>
      </c>
      <c r="H1463" s="9" t="str">
        <f>IFERROR(VLOOKUP(A1463,'BITO-IV'!$A$1:$J$10000,4,0),"")</f>
        <v/>
      </c>
      <c r="P1463">
        <f>ROW()</f>
        <v>1463</v>
      </c>
      <c r="Q1463" t="str">
        <f>IF($A1463&gt;=$Q$2,B1463*Q$4,"")</f>
        <v/>
      </c>
      <c r="R1463" t="str">
        <f>IF($A1463&gt;=$Q$2,G1463*R$4,"")</f>
        <v/>
      </c>
    </row>
    <row r="1464" spans="1:18">
      <c r="A1464" s="1">
        <v>42292</v>
      </c>
      <c r="B1464">
        <f>IFERROR(VLOOKUP($A1464,'BTC-Web'!$A$2:$H$9999,2,0),"")</f>
        <v>252.10699500000001</v>
      </c>
      <c r="C1464">
        <f>VLOOKUP(A1464,H_SPBTFDUE!$B$2:$C$5828,2,0)</f>
        <v>1.8435988323007306</v>
      </c>
      <c r="D1464" s="2">
        <f>D1463*(1-D$1+IF(AND(WEEKDAY($A1464)&lt;&gt;1,WEEKDAY($A1464)&lt;&gt;7),-VLOOKUP($A1464,ETF_OP_Fee!$G$5:$H$14,2,1),0))^($A1464-$A1463)*(1+2*(C1464/C1463-1))+IFERROR(VLOOKUP(A1464,BITXeom!$C$9:$D$100,2,0),0)-$D$3*IFERROR(VLOOKUP($A1464,Dividends!$C$10:$E$100,2,0),0)</f>
        <v>0.17422270920490449</v>
      </c>
      <c r="F1464" s="60">
        <f>F1463*(1-F$1-2*(C1464/C1463-1))</f>
        <v>83442168.68694289</v>
      </c>
      <c r="G1464" s="2">
        <f>G1463*(1-G$1+IF(AND(WEEKDAY($A1464)&lt;&gt;1,WEEKDAY($A1464)&lt;&gt;7),-VLOOKUP($A1464,ETF_OP_Fee!$I$5:$J$14,2,1),0))^($A1464-$A1463)*(1+1*(B1464/B1463-1))</f>
        <v>0.17355150605451677</v>
      </c>
      <c r="H1464" s="9" t="str">
        <f>IFERROR(VLOOKUP(A1464,'BITO-IV'!$A$1:$J$10000,4,0),"")</f>
        <v/>
      </c>
      <c r="P1464">
        <f>ROW()</f>
        <v>1464</v>
      </c>
      <c r="Q1464" t="str">
        <f>IF($A1464&gt;=$Q$2,B1464*Q$4,"")</f>
        <v/>
      </c>
      <c r="R1464" t="str">
        <f>IF($A1464&gt;=$Q$2,G1464*R$4,"")</f>
        <v/>
      </c>
    </row>
    <row r="1465" spans="1:18">
      <c r="A1465" s="1">
        <v>42293</v>
      </c>
      <c r="B1465">
        <f>IFERROR(VLOOKUP($A1465,'BTC-Web'!$A$2:$H$9999,2,0),"")</f>
        <v>254.29600500000001</v>
      </c>
      <c r="C1465">
        <f>VLOOKUP(A1465,H_SPBTFDUE!$B$2:$C$5828,2,0)</f>
        <v>1.9053694700522141</v>
      </c>
      <c r="D1465" s="2">
        <f>D1464*(1-D$1+IF(AND(WEEKDAY($A1465)&lt;&gt;1,WEEKDAY($A1465)&lt;&gt;7),-VLOOKUP($A1465,ETF_OP_Fee!$G$5:$H$14,2,1),0))^($A1465-$A1464)*(1+2*(C1465/C1464-1))+IFERROR(VLOOKUP(A1465,BITXeom!$C$9:$D$100,2,0),0)-$D$3*IFERROR(VLOOKUP($A1465,Dividends!$C$10:$E$100,2,0),0)</f>
        <v>0.18587512571269107</v>
      </c>
      <c r="F1465" s="60">
        <f>F1464*(1-F$1-2*(C1465/C1464-1))</f>
        <v>77846287.652073011</v>
      </c>
      <c r="G1465" s="2">
        <f>G1464*(1-G$1+IF(AND(WEEKDAY($A1465)&lt;&gt;1,WEEKDAY($A1465)&lt;&gt;7),-VLOOKUP($A1465,ETF_OP_Fee!$I$5:$J$14,2,1),0))^($A1465-$A1464)*(1+1*(B1465/B1464-1))</f>
        <v>0.17505387334627601</v>
      </c>
      <c r="H1465" s="9" t="str">
        <f>IFERROR(VLOOKUP(A1465,'BITO-IV'!$A$1:$J$10000,4,0),"")</f>
        <v/>
      </c>
      <c r="P1465">
        <f>ROW()</f>
        <v>1465</v>
      </c>
      <c r="Q1465" t="str">
        <f>IF($A1465&gt;=$Q$2,B1465*Q$4,"")</f>
        <v/>
      </c>
      <c r="R1465" t="str">
        <f>IF($A1465&gt;=$Q$2,G1465*R$4,"")</f>
        <v/>
      </c>
    </row>
    <row r="1466" spans="1:18">
      <c r="A1466" s="1">
        <v>42296</v>
      </c>
      <c r="B1466">
        <f>IFERROR(VLOOKUP($A1466,'BTC-Web'!$A$2:$H$9999,2,0),"")</f>
        <v>261.86099200000001</v>
      </c>
      <c r="C1466">
        <f>VLOOKUP(A1466,H_SPBTFDUE!$B$2:$C$5828,2,0)</f>
        <v>1.9092779057703897</v>
      </c>
      <c r="D1466" s="2">
        <f>D1465*(1-D$1+IF(AND(WEEKDAY($A1466)&lt;&gt;1,WEEKDAY($A1466)&lt;&gt;7),-VLOOKUP($A1466,ETF_OP_Fee!$G$5:$H$14,2,1),0))^($A1466-$A1465)*(1+2*(C1466/C1465-1))+IFERROR(VLOOKUP(A1466,BITXeom!$C$9:$D$100,2,0),0)-$D$3*IFERROR(VLOOKUP($A1466,Dividends!$C$10:$E$100,2,0),0)</f>
        <v>0.18657019927352023</v>
      </c>
      <c r="F1466" s="60">
        <f>F1465*(1-F$1-2*(C1466/C1465-1))</f>
        <v>77522867.177262157</v>
      </c>
      <c r="G1466" s="2">
        <f>G1465*(1-G$1+IF(AND(WEEKDAY($A1466)&lt;&gt;1,WEEKDAY($A1466)&lt;&gt;7),-VLOOKUP($A1466,ETF_OP_Fee!$I$5:$J$14,2,1),0))^($A1466-$A1465)*(1+1*(B1466/B1465-1))</f>
        <v>0.18024743153354247</v>
      </c>
      <c r="H1466" s="9" t="str">
        <f>IFERROR(VLOOKUP(A1466,'BITO-IV'!$A$1:$J$10000,4,0),"")</f>
        <v/>
      </c>
      <c r="P1466">
        <f>ROW()</f>
        <v>1466</v>
      </c>
      <c r="Q1466" t="str">
        <f>IF($A1466&gt;=$Q$2,B1466*Q$4,"")</f>
        <v/>
      </c>
      <c r="R1466" t="str">
        <f>IF($A1466&gt;=$Q$2,G1466*R$4,"")</f>
        <v/>
      </c>
    </row>
    <row r="1467" spans="1:18">
      <c r="A1467" s="1">
        <v>42297</v>
      </c>
      <c r="B1467">
        <f>IFERROR(VLOOKUP($A1467,'BTC-Web'!$A$2:$H$9999,2,0),"")</f>
        <v>263.57199100000003</v>
      </c>
      <c r="C1467">
        <f>VLOOKUP(A1467,H_SPBTFDUE!$B$2:$C$5828,2,0)</f>
        <v>1.9527425275144399</v>
      </c>
      <c r="D1467" s="2">
        <f>D1466*(1-D$1+IF(AND(WEEKDAY($A1467)&lt;&gt;1,WEEKDAY($A1467)&lt;&gt;7),-VLOOKUP($A1467,ETF_OP_Fee!$G$5:$H$14,2,1),0))^($A1467-$A1466)*(1+2*(C1467/C1466-1))+IFERROR(VLOOKUP(A1467,BITXeom!$C$9:$D$100,2,0),0)-$D$3*IFERROR(VLOOKUP($A1467,Dividends!$C$10:$E$100,2,0),0)</f>
        <v>0.19504120824857124</v>
      </c>
      <c r="F1467" s="60">
        <f>F1466*(1-F$1-2*(C1467/C1466-1))</f>
        <v>73989222.888543457</v>
      </c>
      <c r="G1467" s="2">
        <f>G1466*(1-G$1+IF(AND(WEEKDAY($A1467)&lt;&gt;1,WEEKDAY($A1467)&lt;&gt;7),-VLOOKUP($A1467,ETF_OP_Fee!$I$5:$J$14,2,1),0))^($A1467-$A1466)*(1+1*(B1467/B1466-1))</f>
        <v>0.18142044572947963</v>
      </c>
      <c r="H1467" s="9" t="str">
        <f>IFERROR(VLOOKUP(A1467,'BITO-IV'!$A$1:$J$10000,4,0),"")</f>
        <v/>
      </c>
      <c r="P1467">
        <f>ROW()</f>
        <v>1467</v>
      </c>
      <c r="Q1467" t="str">
        <f>IF($A1467&gt;=$Q$2,B1467*Q$4,"")</f>
        <v/>
      </c>
      <c r="R1467" t="str">
        <f>IF($A1467&gt;=$Q$2,G1467*R$4,"")</f>
        <v/>
      </c>
    </row>
    <row r="1468" spans="1:18">
      <c r="A1468" s="1">
        <v>42298</v>
      </c>
      <c r="B1468">
        <f>IFERROR(VLOOKUP($A1468,'BTC-Web'!$A$2:$H$9999,2,0),"")</f>
        <v>269.30599999999998</v>
      </c>
      <c r="C1468">
        <f>VLOOKUP(A1468,H_SPBTFDUE!$B$2:$C$5828,2,0)</f>
        <v>1.929403941165144</v>
      </c>
      <c r="D1468" s="2">
        <f>D1467*(1-D$1+IF(AND(WEEKDAY($A1468)&lt;&gt;1,WEEKDAY($A1468)&lt;&gt;7),-VLOOKUP($A1468,ETF_OP_Fee!$G$5:$H$14,2,1),0))^($A1468-$A1467)*(1+2*(C1468/C1467-1))+IFERROR(VLOOKUP(A1468,BITXeom!$C$9:$D$100,2,0),0)-$D$3*IFERROR(VLOOKUP($A1468,Dividends!$C$10:$E$100,2,0),0)</f>
        <v>0.19035611172844863</v>
      </c>
      <c r="F1468" s="60">
        <f>F1467*(1-F$1-2*(C1468/C1467-1))</f>
        <v>75753964.891301572</v>
      </c>
      <c r="G1468" s="2">
        <f>G1467*(1-G$1+IF(AND(WEEKDAY($A1468)&lt;&gt;1,WEEKDAY($A1468)&lt;&gt;7),-VLOOKUP($A1468,ETF_OP_Fee!$I$5:$J$14,2,1),0))^($A1468-$A1467)*(1+1*(B1468/B1467-1))</f>
        <v>0.18536242313046061</v>
      </c>
      <c r="H1468" s="9" t="str">
        <f>IFERROR(VLOOKUP(A1468,'BITO-IV'!$A$1:$J$10000,4,0),"")</f>
        <v/>
      </c>
      <c r="P1468">
        <f>ROW()</f>
        <v>1468</v>
      </c>
      <c r="Q1468" t="str">
        <f>IF($A1468&gt;=$Q$2,B1468*Q$4,"")</f>
        <v/>
      </c>
      <c r="R1468" t="str">
        <f>IF($A1468&gt;=$Q$2,G1468*R$4,"")</f>
        <v/>
      </c>
    </row>
    <row r="1469" spans="1:18">
      <c r="A1469" s="1">
        <v>42299</v>
      </c>
      <c r="B1469">
        <f>IFERROR(VLOOKUP($A1469,'BTC-Web'!$A$2:$H$9999,2,0),"")</f>
        <v>266.49600199999998</v>
      </c>
      <c r="C1469">
        <f>VLOOKUP(A1469,H_SPBTFDUE!$B$2:$C$5828,2,0)</f>
        <v>1.9853562092474712</v>
      </c>
      <c r="D1469" s="2">
        <f>D1468*(1-D$1+IF(AND(WEEKDAY($A1469)&lt;&gt;1,WEEKDAY($A1469)&lt;&gt;7),-VLOOKUP($A1469,ETF_OP_Fee!$G$5:$H$14,2,1),0))^($A1469-$A1468)*(1+2*(C1469/C1468-1))+IFERROR(VLOOKUP(A1469,BITXeom!$C$9:$D$100,2,0),0)-$D$3*IFERROR(VLOOKUP($A1469,Dividends!$C$10:$E$100,2,0),0)</f>
        <v>0.20137240020601185</v>
      </c>
      <c r="F1469" s="60">
        <f>F1468*(1-F$1-2*(C1469/C1468-1))</f>
        <v>71356326.609628096</v>
      </c>
      <c r="G1469" s="2">
        <f>G1468*(1-G$1+IF(AND(WEEKDAY($A1469)&lt;&gt;1,WEEKDAY($A1469)&lt;&gt;7),-VLOOKUP($A1469,ETF_OP_Fee!$I$5:$J$14,2,1),0))^($A1469-$A1468)*(1+1*(B1469/B1468-1))</f>
        <v>0.18342353670159206</v>
      </c>
      <c r="H1469" s="9" t="str">
        <f>IFERROR(VLOOKUP(A1469,'BITO-IV'!$A$1:$J$10000,4,0),"")</f>
        <v/>
      </c>
      <c r="P1469">
        <f>ROW()</f>
        <v>1469</v>
      </c>
      <c r="Q1469" t="str">
        <f>IF($A1469&gt;=$Q$2,B1469*Q$4,"")</f>
        <v/>
      </c>
      <c r="R1469" t="str">
        <f>IF($A1469&gt;=$Q$2,G1469*R$4,"")</f>
        <v/>
      </c>
    </row>
    <row r="1470" spans="1:18">
      <c r="A1470" s="1">
        <v>42300</v>
      </c>
      <c r="B1470">
        <f>IFERROR(VLOOKUP($A1470,'BTC-Web'!$A$2:$H$9999,2,0),"")</f>
        <v>273.64898699999998</v>
      </c>
      <c r="C1470">
        <f>VLOOKUP(A1470,H_SPBTFDUE!$B$2:$C$5828,2,0)</f>
        <v>2.0030559999937294</v>
      </c>
      <c r="D1470" s="2">
        <f>D1469*(1-D$1+IF(AND(WEEKDAY($A1470)&lt;&gt;1,WEEKDAY($A1470)&lt;&gt;7),-VLOOKUP($A1470,ETF_OP_Fee!$G$5:$H$14,2,1),0))^($A1470-$A1469)*(1+2*(C1470/C1469-1))+IFERROR(VLOOKUP(A1470,BITXeom!$C$9:$D$100,2,0),0)-$D$3*IFERROR(VLOOKUP($A1470,Dividends!$C$10:$E$100,2,0),0)</f>
        <v>0.20493823124071789</v>
      </c>
      <c r="F1470" s="60">
        <f>F1469*(1-F$1-2*(C1470/C1469-1))</f>
        <v>70080304.41703783</v>
      </c>
      <c r="G1470" s="2">
        <f>G1469*(1-G$1+IF(AND(WEEKDAY($A1470)&lt;&gt;1,WEEKDAY($A1470)&lt;&gt;7),-VLOOKUP($A1470,ETF_OP_Fee!$I$5:$J$14,2,1),0))^($A1470-$A1469)*(1+1*(B1470/B1469-1))</f>
        <v>0.18834188214158956</v>
      </c>
      <c r="H1470" s="9" t="str">
        <f>IFERROR(VLOOKUP(A1470,'BITO-IV'!$A$1:$J$10000,4,0),"")</f>
        <v/>
      </c>
      <c r="P1470">
        <f>ROW()</f>
        <v>1470</v>
      </c>
      <c r="Q1470" t="str">
        <f>IF($A1470&gt;=$Q$2,B1470*Q$4,"")</f>
        <v/>
      </c>
      <c r="R1470" t="str">
        <f>IF($A1470&gt;=$Q$2,G1470*R$4,"")</f>
        <v/>
      </c>
    </row>
    <row r="1471" spans="1:18">
      <c r="A1471" s="1">
        <v>42303</v>
      </c>
      <c r="B1471">
        <f>IFERROR(VLOOKUP($A1471,'BTC-Web'!$A$2:$H$9999,2,0),"")</f>
        <v>283.62799100000001</v>
      </c>
      <c r="C1471">
        <f>VLOOKUP(A1471,H_SPBTFDUE!$B$2:$C$5828,2,0)</f>
        <v>2.0666163494777763</v>
      </c>
      <c r="D1471" s="2">
        <f>D1470*(1-D$1+IF(AND(WEEKDAY($A1471)&lt;&gt;1,WEEKDAY($A1471)&lt;&gt;7),-VLOOKUP($A1471,ETF_OP_Fee!$G$5:$H$14,2,1),0))^($A1471-$A1470)*(1+2*(C1471/C1470-1))+IFERROR(VLOOKUP(A1471,BITXeom!$C$9:$D$100,2,0),0)-$D$3*IFERROR(VLOOKUP($A1471,Dividends!$C$10:$E$100,2,0),0)</f>
        <v>0.21786549484965417</v>
      </c>
      <c r="F1471" s="60">
        <f>F1470*(1-F$1-2*(C1471/C1470-1))</f>
        <v>65629123.59061677</v>
      </c>
      <c r="G1471" s="2">
        <f>G1470*(1-G$1+IF(AND(WEEKDAY($A1471)&lt;&gt;1,WEEKDAY($A1471)&lt;&gt;7),-VLOOKUP($A1471,ETF_OP_Fee!$I$5:$J$14,2,1),0))^($A1471-$A1470)*(1+1*(B1471/B1470-1))</f>
        <v>0.19519479780358548</v>
      </c>
      <c r="H1471" s="9" t="str">
        <f>IFERROR(VLOOKUP(A1471,'BITO-IV'!$A$1:$J$10000,4,0),"")</f>
        <v/>
      </c>
      <c r="P1471">
        <f>ROW()</f>
        <v>1471</v>
      </c>
      <c r="Q1471" t="str">
        <f>IF($A1471&gt;=$Q$2,B1471*Q$4,"")</f>
        <v/>
      </c>
      <c r="R1471" t="str">
        <f>IF($A1471&gt;=$Q$2,G1471*R$4,"")</f>
        <v/>
      </c>
    </row>
    <row r="1472" spans="1:18">
      <c r="A1472" s="1">
        <v>42304</v>
      </c>
      <c r="B1472">
        <f>IFERROR(VLOOKUP($A1472,'BTC-Web'!$A$2:$H$9999,2,0),"")</f>
        <v>285.18099999999998</v>
      </c>
      <c r="C1472">
        <f>VLOOKUP(A1472,H_SPBTFDUE!$B$2:$C$5828,2,0)</f>
        <v>2.1278741076084118</v>
      </c>
      <c r="D1472" s="2">
        <f>D1471*(1-D$1+IF(AND(WEEKDAY($A1472)&lt;&gt;1,WEEKDAY($A1472)&lt;&gt;7),-VLOOKUP($A1472,ETF_OP_Fee!$G$5:$H$14,2,1),0))^($A1472-$A1471)*(1+2*(C1472/C1471-1))+IFERROR(VLOOKUP(A1472,BITXeom!$C$9:$D$100,2,0),0)-$D$3*IFERROR(VLOOKUP($A1472,Dividends!$C$10:$E$100,2,0),0)</f>
        <v>0.23075342631943527</v>
      </c>
      <c r="F1472" s="60">
        <f>F1471*(1-F$1-2*(C1472/C1471-1))</f>
        <v>61735006.444134325</v>
      </c>
      <c r="G1472" s="2">
        <f>G1471*(1-G$1+IF(AND(WEEKDAY($A1472)&lt;&gt;1,WEEKDAY($A1472)&lt;&gt;7),-VLOOKUP($A1472,ETF_OP_Fee!$I$5:$J$14,2,1),0))^($A1472-$A1471)*(1+1*(B1472/B1471-1))</f>
        <v>0.19625848139683136</v>
      </c>
      <c r="H1472" s="9" t="str">
        <f>IFERROR(VLOOKUP(A1472,'BITO-IV'!$A$1:$J$10000,4,0),"")</f>
        <v/>
      </c>
      <c r="P1472">
        <f>ROW()</f>
        <v>1472</v>
      </c>
      <c r="Q1472" t="str">
        <f>IF($A1472&gt;=$Q$2,B1472*Q$4,"")</f>
        <v/>
      </c>
      <c r="R1472" t="str">
        <f>IF($A1472&gt;=$Q$2,G1472*R$4,"")</f>
        <v/>
      </c>
    </row>
    <row r="1473" spans="1:18">
      <c r="A1473" s="1">
        <v>42305</v>
      </c>
      <c r="B1473">
        <f>IFERROR(VLOOKUP($A1473,'BTC-Web'!$A$2:$H$9999,2,0),"")</f>
        <v>293.70300300000002</v>
      </c>
      <c r="C1473">
        <f>VLOOKUP(A1473,H_SPBTFDUE!$B$2:$C$5828,2,0)</f>
        <v>2.2060815371553297</v>
      </c>
      <c r="D1473" s="2">
        <f>D1472*(1-D$1+IF(AND(WEEKDAY($A1473)&lt;&gt;1,WEEKDAY($A1473)&lt;&gt;7),-VLOOKUP($A1473,ETF_OP_Fee!$G$5:$H$14,2,1),0))^($A1473-$A1472)*(1+2*(C1473/C1472-1))+IFERROR(VLOOKUP(A1473,BITXeom!$C$9:$D$100,2,0),0)-$D$3*IFERROR(VLOOKUP($A1473,Dividends!$C$10:$E$100,2,0),0)</f>
        <v>0.24768568880978833</v>
      </c>
      <c r="F1473" s="60">
        <f>F1472*(1-F$1-2*(C1473/C1472-1))</f>
        <v>57193802.412213087</v>
      </c>
      <c r="G1473" s="2">
        <f>G1472*(1-G$1+IF(AND(WEEKDAY($A1473)&lt;&gt;1,WEEKDAY($A1473)&lt;&gt;7),-VLOOKUP($A1473,ETF_OP_Fee!$I$5:$J$14,2,1),0))^($A1473-$A1472)*(1+1*(B1473/B1472-1))</f>
        <v>0.20211797099703382</v>
      </c>
      <c r="H1473" s="9" t="str">
        <f>IFERROR(VLOOKUP(A1473,'BITO-IV'!$A$1:$J$10000,4,0),"")</f>
        <v/>
      </c>
      <c r="P1473">
        <f>ROW()</f>
        <v>1473</v>
      </c>
      <c r="Q1473" t="str">
        <f>IF($A1473&gt;=$Q$2,B1473*Q$4,"")</f>
        <v/>
      </c>
      <c r="R1473" t="str">
        <f>IF($A1473&gt;=$Q$2,G1473*R$4,"")</f>
        <v/>
      </c>
    </row>
    <row r="1474" spans="1:18">
      <c r="A1474" s="1">
        <v>42306</v>
      </c>
      <c r="B1474">
        <f>IFERROR(VLOOKUP($A1474,'BTC-Web'!$A$2:$H$9999,2,0),"")</f>
        <v>304.324005</v>
      </c>
      <c r="C1474">
        <f>VLOOKUP(A1474,H_SPBTFDUE!$B$2:$C$5828,2,0)</f>
        <v>2.272735278090543</v>
      </c>
      <c r="D1474" s="2">
        <f>D1473*(1-D$1+IF(AND(WEEKDAY($A1474)&lt;&gt;1,WEEKDAY($A1474)&lt;&gt;7),-VLOOKUP($A1474,ETF_OP_Fee!$G$5:$H$14,2,1),0))^($A1474-$A1473)*(1+2*(C1474/C1473-1))+IFERROR(VLOOKUP(A1474,BITXeom!$C$9:$D$100,2,0),0)-$D$3*IFERROR(VLOOKUP($A1474,Dividends!$C$10:$E$100,2,0),0)</f>
        <v>0.26262099624804341</v>
      </c>
      <c r="F1474" s="60">
        <f>F1473*(1-F$1-2*(C1474/C1473-1))</f>
        <v>53734759.932930492</v>
      </c>
      <c r="G1474" s="2">
        <f>G1473*(1-G$1+IF(AND(WEEKDAY($A1474)&lt;&gt;1,WEEKDAY($A1474)&lt;&gt;7),-VLOOKUP($A1474,ETF_OP_Fee!$I$5:$J$14,2,1),0))^($A1474-$A1473)*(1+1*(B1474/B1473-1))</f>
        <v>0.20942158867879423</v>
      </c>
      <c r="H1474" s="9" t="str">
        <f>IFERROR(VLOOKUP(A1474,'BITO-IV'!$A$1:$J$10000,4,0),"")</f>
        <v/>
      </c>
      <c r="P1474">
        <f>ROW()</f>
        <v>1474</v>
      </c>
      <c r="Q1474" t="str">
        <f>IF($A1474&gt;=$Q$2,B1474*Q$4,"")</f>
        <v/>
      </c>
      <c r="R1474" t="str">
        <f>IF($A1474&gt;=$Q$2,G1474*R$4,"")</f>
        <v/>
      </c>
    </row>
    <row r="1475" spans="1:18">
      <c r="A1475" s="1">
        <v>42307</v>
      </c>
      <c r="B1475">
        <f>IFERROR(VLOOKUP($A1475,'BTC-Web'!$A$2:$H$9999,2,0),"")</f>
        <v>313.942993</v>
      </c>
      <c r="C1475">
        <f>VLOOKUP(A1475,H_SPBTFDUE!$B$2:$C$5828,2,0)</f>
        <v>2.3750238145651346</v>
      </c>
      <c r="D1475" s="2">
        <f>D1474*(1-D$1+IF(AND(WEEKDAY($A1475)&lt;&gt;1,WEEKDAY($A1475)&lt;&gt;7),-VLOOKUP($A1475,ETF_OP_Fee!$G$5:$H$14,2,1),0))^($A1475-$A1474)*(1+2*(C1475/C1474-1))+IFERROR(VLOOKUP(A1475,BITXeom!$C$9:$D$100,2,0),0)-$D$3*IFERROR(VLOOKUP($A1475,Dividends!$C$10:$E$100,2,0),0)</f>
        <v>0.28622594814283026</v>
      </c>
      <c r="F1475" s="60">
        <f>F1474*(1-F$1-2*(C1475/C1474-1))</f>
        <v>48895103.861010544</v>
      </c>
      <c r="G1475" s="2">
        <f>G1474*(1-G$1+IF(AND(WEEKDAY($A1475)&lt;&gt;1,WEEKDAY($A1475)&lt;&gt;7),-VLOOKUP($A1475,ETF_OP_Fee!$I$5:$J$14,2,1),0))^($A1475-$A1474)*(1+1*(B1475/B1474-1))</f>
        <v>0.2160353046744182</v>
      </c>
      <c r="H1475" s="9" t="str">
        <f>IFERROR(VLOOKUP(A1475,'BITO-IV'!$A$1:$J$10000,4,0),"")</f>
        <v/>
      </c>
      <c r="P1475">
        <f>ROW()</f>
        <v>1475</v>
      </c>
      <c r="Q1475" t="str">
        <f>IF($A1475&gt;=$Q$2,B1475*Q$4,"")</f>
        <v/>
      </c>
      <c r="R1475" t="str">
        <f>IF($A1475&gt;=$Q$2,G1475*R$4,"")</f>
        <v/>
      </c>
    </row>
    <row r="1476" spans="1:18">
      <c r="A1476" s="1">
        <v>42310</v>
      </c>
      <c r="B1476">
        <f>IFERROR(VLOOKUP($A1476,'BTC-Web'!$A$2:$H$9999,2,0),"")</f>
        <v>325.94198599999999</v>
      </c>
      <c r="C1476">
        <f>VLOOKUP(A1476,H_SPBTFDUE!$B$2:$C$5828,2,0)</f>
        <v>2.6149628853324329</v>
      </c>
      <c r="D1476" s="2">
        <f>D1475*(1-D$1+IF(AND(WEEKDAY($A1476)&lt;&gt;1,WEEKDAY($A1476)&lt;&gt;7),-VLOOKUP($A1476,ETF_OP_Fee!$G$5:$H$14,2,1),0))^($A1476-$A1475)*(1+2*(C1476/C1475-1))+IFERROR(VLOOKUP(A1476,BITXeom!$C$9:$D$100,2,0),0)-$D$3*IFERROR(VLOOKUP($A1476,Dividends!$C$10:$E$100,2,0),0)</f>
        <v>0.34393404127998956</v>
      </c>
      <c r="F1476" s="60">
        <f>F1475*(1-F$1-2*(C1476/C1475-1))</f>
        <v>39013208.615988828</v>
      </c>
      <c r="G1476" s="2">
        <f>G1475*(1-G$1+IF(AND(WEEKDAY($A1476)&lt;&gt;1,WEEKDAY($A1476)&lt;&gt;7),-VLOOKUP($A1476,ETF_OP_Fee!$I$5:$J$14,2,1),0))^($A1476-$A1475)*(1+1*(B1476/B1475-1))</f>
        <v>0.22427472442143803</v>
      </c>
      <c r="H1476" s="9" t="str">
        <f>IFERROR(VLOOKUP(A1476,'BITO-IV'!$A$1:$J$10000,4,0),"")</f>
        <v/>
      </c>
      <c r="P1476">
        <f>ROW()</f>
        <v>1476</v>
      </c>
      <c r="Q1476" t="str">
        <f>IF($A1476&gt;=$Q$2,B1476*Q$4,"")</f>
        <v/>
      </c>
      <c r="R1476" t="str">
        <f>IF($A1476&gt;=$Q$2,G1476*R$4,"")</f>
        <v/>
      </c>
    </row>
    <row r="1477" spans="1:18">
      <c r="A1477" s="1">
        <v>42311</v>
      </c>
      <c r="B1477">
        <f>IFERROR(VLOOKUP($A1477,'BTC-Web'!$A$2:$H$9999,2,0),"")</f>
        <v>361.87298600000003</v>
      </c>
      <c r="C1477">
        <f>VLOOKUP(A1477,H_SPBTFDUE!$B$2:$C$5828,2,0)</f>
        <v>2.9204016999510194</v>
      </c>
      <c r="D1477" s="2">
        <f>D1476*(1-D$1+IF(AND(WEEKDAY($A1477)&lt;&gt;1,WEEKDAY($A1477)&lt;&gt;7),-VLOOKUP($A1477,ETF_OP_Fee!$G$5:$H$14,2,1),0))^($A1477-$A1476)*(1+2*(C1477/C1476-1))+IFERROR(VLOOKUP(A1477,BITXeom!$C$9:$D$100,2,0),0)-$D$3*IFERROR(VLOOKUP($A1477,Dividends!$C$10:$E$100,2,0),0)</f>
        <v>0.4242288201591814</v>
      </c>
      <c r="F1477" s="60">
        <f>F1476*(1-F$1-2*(C1477/C1476-1))</f>
        <v>29897359.5716969</v>
      </c>
      <c r="G1477" s="2">
        <f>G1476*(1-G$1+IF(AND(WEEKDAY($A1477)&lt;&gt;1,WEEKDAY($A1477)&lt;&gt;7),-VLOOKUP($A1477,ETF_OP_Fee!$I$5:$J$14,2,1),0))^($A1477-$A1476)*(1+1*(B1477/B1476-1))</f>
        <v>0.24899170815664778</v>
      </c>
      <c r="H1477" s="9" t="str">
        <f>IFERROR(VLOOKUP(A1477,'BITO-IV'!$A$1:$J$10000,4,0),"")</f>
        <v/>
      </c>
      <c r="P1477">
        <f>ROW()</f>
        <v>1477</v>
      </c>
      <c r="Q1477" t="str">
        <f>IF($A1477&gt;=$Q$2,B1477*Q$4,"")</f>
        <v/>
      </c>
      <c r="R1477" t="str">
        <f>IF($A1477&gt;=$Q$2,G1477*R$4,"")</f>
        <v/>
      </c>
    </row>
    <row r="1478" spans="1:18">
      <c r="A1478" s="1">
        <v>42312</v>
      </c>
      <c r="B1478">
        <f>IFERROR(VLOOKUP($A1478,'BTC-Web'!$A$2:$H$9999,2,0),"")</f>
        <v>403.66400099999998</v>
      </c>
      <c r="C1478">
        <f>VLOOKUP(A1478,H_SPBTFDUE!$B$2:$C$5828,2,0)</f>
        <v>2.9790518555933647</v>
      </c>
      <c r="D1478" s="2">
        <f>D1477*(1-D$1+IF(AND(WEEKDAY($A1478)&lt;&gt;1,WEEKDAY($A1478)&lt;&gt;7),-VLOOKUP($A1478,ETF_OP_Fee!$G$5:$H$14,2,1),0))^($A1478-$A1477)*(1+2*(C1478/C1477-1))+IFERROR(VLOOKUP(A1478,BITXeom!$C$9:$D$100,2,0),0)-$D$3*IFERROR(VLOOKUP($A1478,Dividends!$C$10:$E$100,2,0),0)</f>
        <v>0.44121512202518209</v>
      </c>
      <c r="F1478" s="60">
        <f>F1477*(1-F$1-2*(C1478/C1477-1))</f>
        <v>28694951.489195727</v>
      </c>
      <c r="G1478" s="2">
        <f>G1477*(1-G$1+IF(AND(WEEKDAY($A1478)&lt;&gt;1,WEEKDAY($A1478)&lt;&gt;7),-VLOOKUP($A1478,ETF_OP_Fee!$I$5:$J$14,2,1),0))^($A1478-$A1477)*(1+1*(B1478/B1477-1))</f>
        <v>0.27773936444912867</v>
      </c>
      <c r="H1478" s="9" t="str">
        <f>IFERROR(VLOOKUP(A1478,'BITO-IV'!$A$1:$J$10000,4,0),"")</f>
        <v/>
      </c>
      <c r="P1478">
        <f>ROW()</f>
        <v>1478</v>
      </c>
      <c r="Q1478" t="str">
        <f>IF($A1478&gt;=$Q$2,B1478*Q$4,"")</f>
        <v/>
      </c>
      <c r="R1478" t="str">
        <f>IF($A1478&gt;=$Q$2,G1478*R$4,"")</f>
        <v/>
      </c>
    </row>
    <row r="1479" spans="1:18">
      <c r="A1479" s="1">
        <v>42313</v>
      </c>
      <c r="B1479">
        <f>IFERROR(VLOOKUP($A1479,'BTC-Web'!$A$2:$H$9999,2,0),"")</f>
        <v>408.07699600000001</v>
      </c>
      <c r="C1479">
        <f>VLOOKUP(A1479,H_SPBTFDUE!$B$2:$C$5828,2,0)</f>
        <v>2.7962530220825754</v>
      </c>
      <c r="D1479" s="2">
        <f>D1478*(1-D$1+IF(AND(WEEKDAY($A1479)&lt;&gt;1,WEEKDAY($A1479)&lt;&gt;7),-VLOOKUP($A1479,ETF_OP_Fee!$G$5:$H$14,2,1),0))^($A1479-$A1478)*(1+2*(C1479/C1478-1))+IFERROR(VLOOKUP(A1479,BITXeom!$C$9:$D$100,2,0),0)-$D$3*IFERROR(VLOOKUP($A1479,Dividends!$C$10:$E$100,2,0),0)</f>
        <v>0.38702129446285771</v>
      </c>
      <c r="F1479" s="60">
        <f>F1478*(1-F$1-2*(C1479/C1478-1))</f>
        <v>32214983.361449495</v>
      </c>
      <c r="G1479" s="2">
        <f>G1478*(1-G$1+IF(AND(WEEKDAY($A1479)&lt;&gt;1,WEEKDAY($A1479)&lt;&gt;7),-VLOOKUP($A1479,ETF_OP_Fee!$I$5:$J$14,2,1),0))^($A1479-$A1478)*(1+1*(B1479/B1478-1))</f>
        <v>0.28076839974389217</v>
      </c>
      <c r="H1479" s="9" t="str">
        <f>IFERROR(VLOOKUP(A1479,'BITO-IV'!$A$1:$J$10000,4,0),"")</f>
        <v/>
      </c>
      <c r="P1479">
        <f>ROW()</f>
        <v>1479</v>
      </c>
      <c r="Q1479" t="str">
        <f>IF($A1479&gt;=$Q$2,B1479*Q$4,"")</f>
        <v/>
      </c>
      <c r="R1479" t="str">
        <f>IF($A1479&gt;=$Q$2,G1479*R$4,"")</f>
        <v/>
      </c>
    </row>
    <row r="1480" spans="1:18">
      <c r="A1480" s="1">
        <v>42314</v>
      </c>
      <c r="B1480">
        <f>IFERROR(VLOOKUP($A1480,'BTC-Web'!$A$2:$H$9999,2,0),"")</f>
        <v>388.04699699999998</v>
      </c>
      <c r="C1480">
        <f>VLOOKUP(A1480,H_SPBTFDUE!$B$2:$C$5828,2,0)</f>
        <v>2.7099356220511082</v>
      </c>
      <c r="D1480" s="2">
        <f>D1479*(1-D$1+IF(AND(WEEKDAY($A1480)&lt;&gt;1,WEEKDAY($A1480)&lt;&gt;7),-VLOOKUP($A1480,ETF_OP_Fee!$G$5:$H$14,2,1),0))^($A1480-$A1479)*(1+2*(C1480/C1479-1))+IFERROR(VLOOKUP(A1480,BITXeom!$C$9:$D$100,2,0),0)-$D$3*IFERROR(VLOOKUP($A1480,Dividends!$C$10:$E$100,2,0),0)</f>
        <v>0.36308363675556882</v>
      </c>
      <c r="F1480" s="60">
        <f>F1479*(1-F$1-2*(C1480/C1479-1))</f>
        <v>34202191.960626714</v>
      </c>
      <c r="G1480" s="2">
        <f>G1479*(1-G$1+IF(AND(WEEKDAY($A1480)&lt;&gt;1,WEEKDAY($A1480)&lt;&gt;7),-VLOOKUP($A1480,ETF_OP_Fee!$I$5:$J$14,2,1),0))^($A1480-$A1479)*(1+1*(B1480/B1479-1))</f>
        <v>0.26698025059332464</v>
      </c>
      <c r="H1480" s="9" t="str">
        <f>IFERROR(VLOOKUP(A1480,'BITO-IV'!$A$1:$J$10000,4,0),"")</f>
        <v/>
      </c>
      <c r="P1480">
        <f>ROW()</f>
        <v>1480</v>
      </c>
      <c r="Q1480" t="str">
        <f>IF($A1480&gt;=$Q$2,B1480*Q$4,"")</f>
        <v/>
      </c>
      <c r="R1480" t="str">
        <f>IF($A1480&gt;=$Q$2,G1480*R$4,"")</f>
        <v/>
      </c>
    </row>
    <row r="1481" spans="1:18">
      <c r="A1481" s="1">
        <v>42317</v>
      </c>
      <c r="B1481">
        <f>IFERROR(VLOOKUP($A1481,'BTC-Web'!$A$2:$H$9999,2,0),"")</f>
        <v>374.324005</v>
      </c>
      <c r="C1481">
        <f>VLOOKUP(A1481,H_SPBTFDUE!$B$2:$C$5828,2,0)</f>
        <v>2.7515174712389183</v>
      </c>
      <c r="D1481" s="2">
        <f>D1480*(1-D$1+IF(AND(WEEKDAY($A1481)&lt;&gt;1,WEEKDAY($A1481)&lt;&gt;7),-VLOOKUP($A1481,ETF_OP_Fee!$G$5:$H$14,2,1),0))^($A1481-$A1480)*(1+2*(C1481/C1480-1))+IFERROR(VLOOKUP(A1481,BITXeom!$C$9:$D$100,2,0),0)-$D$3*IFERROR(VLOOKUP($A1481,Dividends!$C$10:$E$100,2,0),0)</f>
        <v>0.37409078712514032</v>
      </c>
      <c r="F1481" s="60">
        <f>F1480*(1-F$1-2*(C1481/C1480-1))</f>
        <v>33150799.636071522</v>
      </c>
      <c r="G1481" s="2">
        <f>G1480*(1-G$1+IF(AND(WEEKDAY($A1481)&lt;&gt;1,WEEKDAY($A1481)&lt;&gt;7),-VLOOKUP($A1481,ETF_OP_Fee!$I$5:$J$14,2,1),0))^($A1481-$A1480)*(1+1*(B1481/B1480-1))</f>
        <v>0.25751858492538737</v>
      </c>
      <c r="H1481" s="9" t="str">
        <f>IFERROR(VLOOKUP(A1481,'BITO-IV'!$A$1:$J$10000,4,0),"")</f>
        <v/>
      </c>
      <c r="P1481">
        <f>ROW()</f>
        <v>1481</v>
      </c>
      <c r="Q1481" t="str">
        <f>IF($A1481&gt;=$Q$2,B1481*Q$4,"")</f>
        <v/>
      </c>
      <c r="R1481" t="str">
        <f>IF($A1481&gt;=$Q$2,G1481*R$4,"")</f>
        <v/>
      </c>
    </row>
    <row r="1482" spans="1:18">
      <c r="A1482" s="1">
        <v>42318</v>
      </c>
      <c r="B1482">
        <f>IFERROR(VLOOKUP($A1482,'BTC-Web'!$A$2:$H$9999,2,0),"")</f>
        <v>379.98400900000001</v>
      </c>
      <c r="C1482">
        <f>VLOOKUP(A1482,H_SPBTFDUE!$B$2:$C$5828,2,0)</f>
        <v>2.4369011713614466</v>
      </c>
      <c r="D1482" s="2">
        <f>D1481*(1-D$1+IF(AND(WEEKDAY($A1482)&lt;&gt;1,WEEKDAY($A1482)&lt;&gt;7),-VLOOKUP($A1482,ETF_OP_Fee!$G$5:$H$14,2,1),0))^($A1482-$A1481)*(1+2*(C1482/C1481-1))+IFERROR(VLOOKUP(A1482,BITXeom!$C$9:$D$100,2,0),0)-$D$3*IFERROR(VLOOKUP($A1482,Dividends!$C$10:$E$100,2,0),0)</f>
        <v>0.28850680400186557</v>
      </c>
      <c r="F1482" s="60">
        <f>F1481*(1-F$1-2*(C1482/C1481-1))</f>
        <v>40730186.602951251</v>
      </c>
      <c r="G1482" s="2">
        <f>G1481*(1-G$1+IF(AND(WEEKDAY($A1482)&lt;&gt;1,WEEKDAY($A1482)&lt;&gt;7),-VLOOKUP($A1482,ETF_OP_Fee!$I$5:$J$14,2,1),0))^($A1482-$A1481)*(1+1*(B1482/B1481-1))</f>
        <v>0.26140561686526487</v>
      </c>
      <c r="H1482" s="9" t="str">
        <f>IFERROR(VLOOKUP(A1482,'BITO-IV'!$A$1:$J$10000,4,0),"")</f>
        <v/>
      </c>
      <c r="P1482">
        <f>ROW()</f>
        <v>1482</v>
      </c>
      <c r="Q1482" t="str">
        <f>IF($A1482&gt;=$Q$2,B1482*Q$4,"")</f>
        <v/>
      </c>
      <c r="R1482" t="str">
        <f>IF($A1482&gt;=$Q$2,G1482*R$4,"")</f>
        <v/>
      </c>
    </row>
    <row r="1483" spans="1:18">
      <c r="A1483" s="1">
        <v>42319</v>
      </c>
      <c r="B1483">
        <f>IFERROR(VLOOKUP($A1483,'BTC-Web'!$A$2:$H$9999,2,0),"")</f>
        <v>339.82000699999998</v>
      </c>
      <c r="C1483">
        <f>VLOOKUP(A1483,H_SPBTFDUE!$B$2:$C$5828,2,0)</f>
        <v>2.2504402971639292</v>
      </c>
      <c r="D1483" s="2">
        <f>D1482*(1-D$1+IF(AND(WEEKDAY($A1483)&lt;&gt;1,WEEKDAY($A1483)&lt;&gt;7),-VLOOKUP($A1483,ETF_OP_Fee!$G$5:$H$14,2,1),0))^($A1483-$A1482)*(1+2*(C1483/C1482-1))+IFERROR(VLOOKUP(A1483,BITXeom!$C$9:$D$100,2,0),0)-$D$3*IFERROR(VLOOKUP($A1483,Dividends!$C$10:$E$100,2,0),0)</f>
        <v>0.24432682412562054</v>
      </c>
      <c r="F1483" s="60">
        <f>F1482*(1-F$1-2*(C1483/C1482-1))</f>
        <v>46961053.023537517</v>
      </c>
      <c r="G1483" s="2">
        <f>G1482*(1-G$1+IF(AND(WEEKDAY($A1483)&lt;&gt;1,WEEKDAY($A1483)&lt;&gt;7),-VLOOKUP($A1483,ETF_OP_Fee!$I$5:$J$14,2,1),0))^($A1483-$A1482)*(1+1*(B1483/B1482-1))</f>
        <v>0.23376917031513575</v>
      </c>
      <c r="H1483" s="9" t="str">
        <f>IFERROR(VLOOKUP(A1483,'BITO-IV'!$A$1:$J$10000,4,0),"")</f>
        <v/>
      </c>
      <c r="P1483">
        <f>ROW()</f>
        <v>1483</v>
      </c>
      <c r="Q1483" t="str">
        <f>IF($A1483&gt;=$Q$2,B1483*Q$4,"")</f>
        <v/>
      </c>
      <c r="R1483" t="str">
        <f>IF($A1483&gt;=$Q$2,G1483*R$4,"")</f>
        <v/>
      </c>
    </row>
    <row r="1484" spans="1:18">
      <c r="A1484" s="1">
        <v>42320</v>
      </c>
      <c r="B1484">
        <f>IFERROR(VLOOKUP($A1484,'BTC-Web'!$A$2:$H$9999,2,0),"")</f>
        <v>314.07900999999998</v>
      </c>
      <c r="C1484">
        <f>VLOOKUP(A1484,H_SPBTFDUE!$B$2:$C$5828,2,0)</f>
        <v>2.4460086279657247</v>
      </c>
      <c r="D1484" s="2">
        <f>D1483*(1-D$1+IF(AND(WEEKDAY($A1484)&lt;&gt;1,WEEKDAY($A1484)&lt;&gt;7),-VLOOKUP($A1484,ETF_OP_Fee!$G$5:$H$14,2,1),0))^($A1484-$A1483)*(1+2*(C1484/C1483-1))+IFERROR(VLOOKUP(A1484,BITXeom!$C$9:$D$100,2,0),0)-$D$3*IFERROR(VLOOKUP($A1484,Dividends!$C$10:$E$100,2,0),0)</f>
        <v>0.28675735464343871</v>
      </c>
      <c r="F1484" s="60">
        <f>F1483*(1-F$1-2*(C1484/C1483-1))</f>
        <v>38796565.906318314</v>
      </c>
      <c r="G1484" s="2">
        <f>G1483*(1-G$1+IF(AND(WEEKDAY($A1484)&lt;&gt;1,WEEKDAY($A1484)&lt;&gt;7),-VLOOKUP($A1484,ETF_OP_Fee!$I$5:$J$14,2,1),0))^($A1484-$A1483)*(1+1*(B1484/B1483-1))</f>
        <v>0.2160557856671716</v>
      </c>
      <c r="H1484" s="9" t="str">
        <f>IFERROR(VLOOKUP(A1484,'BITO-IV'!$A$1:$J$10000,4,0),"")</f>
        <v/>
      </c>
      <c r="P1484">
        <f>ROW()</f>
        <v>1484</v>
      </c>
      <c r="Q1484" t="str">
        <f>IF($A1484&gt;=$Q$2,B1484*Q$4,"")</f>
        <v/>
      </c>
      <c r="R1484" t="str">
        <f>IF($A1484&gt;=$Q$2,G1484*R$4,"")</f>
        <v/>
      </c>
    </row>
    <row r="1485" spans="1:18">
      <c r="A1485" s="1">
        <v>42321</v>
      </c>
      <c r="B1485">
        <f>IFERROR(VLOOKUP($A1485,'BTC-Web'!$A$2:$H$9999,2,0),"")</f>
        <v>338.49798600000003</v>
      </c>
      <c r="C1485">
        <f>VLOOKUP(A1485,H_SPBTFDUE!$B$2:$C$5828,2,0)</f>
        <v>2.4356208403544648</v>
      </c>
      <c r="D1485" s="2">
        <f>D1484*(1-D$1+IF(AND(WEEKDAY($A1485)&lt;&gt;1,WEEKDAY($A1485)&lt;&gt;7),-VLOOKUP($A1485,ETF_OP_Fee!$G$5:$H$14,2,1),0))^($A1485-$A1484)*(1+2*(C1485/C1484-1))+IFERROR(VLOOKUP(A1485,BITXeom!$C$9:$D$100,2,0),0)-$D$3*IFERROR(VLOOKUP($A1485,Dividends!$C$10:$E$100,2,0),0)</f>
        <v>0.28428745964672891</v>
      </c>
      <c r="F1485" s="60">
        <f>F1484*(1-F$1-2*(C1485/C1484-1))</f>
        <v>39124071.350970119</v>
      </c>
      <c r="G1485" s="2">
        <f>G1484*(1-G$1+IF(AND(WEEKDAY($A1485)&lt;&gt;1,WEEKDAY($A1485)&lt;&gt;7),-VLOOKUP($A1485,ETF_OP_Fee!$I$5:$J$14,2,1),0))^($A1485-$A1484)*(1+1*(B1485/B1484-1))</f>
        <v>0.23284760357798387</v>
      </c>
      <c r="H1485" s="9" t="str">
        <f>IFERROR(VLOOKUP(A1485,'BITO-IV'!$A$1:$J$10000,4,0),"")</f>
        <v/>
      </c>
      <c r="P1485">
        <f>ROW()</f>
        <v>1485</v>
      </c>
      <c r="Q1485" t="str">
        <f>IF($A1485&gt;=$Q$2,B1485*Q$4,"")</f>
        <v/>
      </c>
      <c r="R1485" t="str">
        <f>IF($A1485&gt;=$Q$2,G1485*R$4,"")</f>
        <v/>
      </c>
    </row>
    <row r="1486" spans="1:18">
      <c r="A1486" s="1">
        <v>42324</v>
      </c>
      <c r="B1486">
        <f>IFERROR(VLOOKUP($A1486,'BTC-Web'!$A$2:$H$9999,2,0),"")</f>
        <v>319.73498499999999</v>
      </c>
      <c r="C1486">
        <f>VLOOKUP(A1486,H_SPBTFDUE!$B$2:$C$5828,2,0)</f>
        <v>2.3919435964287126</v>
      </c>
      <c r="D1486" s="2">
        <f>D1485*(1-D$1+IF(AND(WEEKDAY($A1486)&lt;&gt;1,WEEKDAY($A1486)&lt;&gt;7),-VLOOKUP($A1486,ETF_OP_Fee!$G$5:$H$14,2,1),0))^($A1486-$A1485)*(1+2*(C1486/C1485-1))+IFERROR(VLOOKUP(A1486,BITXeom!$C$9:$D$100,2,0),0)-$D$3*IFERROR(VLOOKUP($A1486,Dividends!$C$10:$E$100,2,0),0)</f>
        <v>0.27399226793144921</v>
      </c>
      <c r="F1486" s="60">
        <f>F1485*(1-F$1-2*(C1486/C1485-1))</f>
        <v>40525234.776966296</v>
      </c>
      <c r="G1486" s="2">
        <f>G1485*(1-G$1+IF(AND(WEEKDAY($A1486)&lt;&gt;1,WEEKDAY($A1486)&lt;&gt;7),-VLOOKUP($A1486,ETF_OP_Fee!$I$5:$J$14,2,1),0))^($A1486-$A1485)*(1+1*(B1486/B1485-1))</f>
        <v>0.21992364825030694</v>
      </c>
      <c r="H1486" s="9" t="str">
        <f>IFERROR(VLOOKUP(A1486,'BITO-IV'!$A$1:$J$10000,4,0),"")</f>
        <v/>
      </c>
      <c r="P1486">
        <f>ROW()</f>
        <v>1486</v>
      </c>
      <c r="Q1486" t="str">
        <f>IF($A1486&gt;=$Q$2,B1486*Q$4,"")</f>
        <v/>
      </c>
      <c r="R1486" t="str">
        <f>IF($A1486&gt;=$Q$2,G1486*R$4,"")</f>
        <v/>
      </c>
    </row>
    <row r="1487" spans="1:18">
      <c r="A1487" s="1">
        <v>42325</v>
      </c>
      <c r="B1487">
        <f>IFERROR(VLOOKUP($A1487,'BTC-Web'!$A$2:$H$9999,2,0),"")</f>
        <v>330.36200000000002</v>
      </c>
      <c r="C1487">
        <f>VLOOKUP(A1487,H_SPBTFDUE!$B$2:$C$5828,2,0)</f>
        <v>2.4230893214552567</v>
      </c>
      <c r="D1487" s="2">
        <f>D1486*(1-D$1+IF(AND(WEEKDAY($A1487)&lt;&gt;1,WEEKDAY($A1487)&lt;&gt;7),-VLOOKUP($A1487,ETF_OP_Fee!$G$5:$H$14,2,1),0))^($A1487-$A1486)*(1+2*(C1487/C1486-1))+IFERROR(VLOOKUP(A1487,BITXeom!$C$9:$D$100,2,0),0)-$D$3*IFERROR(VLOOKUP($A1487,Dividends!$C$10:$E$100,2,0),0)</f>
        <v>0.28109373732475734</v>
      </c>
      <c r="F1487" s="60">
        <f>F1486*(1-F$1-2*(C1487/C1486-1))</f>
        <v>39467759.372791052</v>
      </c>
      <c r="G1487" s="2">
        <f>G1486*(1-G$1+IF(AND(WEEKDAY($A1487)&lt;&gt;1,WEEKDAY($A1487)&lt;&gt;7),-VLOOKUP($A1487,ETF_OP_Fee!$I$5:$J$14,2,1),0))^($A1487-$A1486)*(1+1*(B1487/B1486-1))</f>
        <v>0.22722732477308541</v>
      </c>
      <c r="H1487" s="9" t="str">
        <f>IFERROR(VLOOKUP(A1487,'BITO-IV'!$A$1:$J$10000,4,0),"")</f>
        <v/>
      </c>
      <c r="P1487">
        <f>ROW()</f>
        <v>1487</v>
      </c>
      <c r="Q1487" t="str">
        <f>IF($A1487&gt;=$Q$2,B1487*Q$4,"")</f>
        <v/>
      </c>
      <c r="R1487" t="str">
        <f>IF($A1487&gt;=$Q$2,G1487*R$4,"")</f>
        <v/>
      </c>
    </row>
    <row r="1488" spans="1:18">
      <c r="A1488" s="1">
        <v>42326</v>
      </c>
      <c r="B1488">
        <f>IFERROR(VLOOKUP($A1488,'BTC-Web'!$A$2:$H$9999,2,0),"")</f>
        <v>334.59298699999999</v>
      </c>
      <c r="C1488">
        <f>VLOOKUP(A1488,H_SPBTFDUE!$B$2:$C$5828,2,0)</f>
        <v>2.4191793308059397</v>
      </c>
      <c r="D1488" s="2">
        <f>D1487*(1-D$1+IF(AND(WEEKDAY($A1488)&lt;&gt;1,WEEKDAY($A1488)&lt;&gt;7),-VLOOKUP($A1488,ETF_OP_Fee!$G$5:$H$14,2,1),0))^($A1488-$A1487)*(1+2*(C1488/C1487-1))+IFERROR(VLOOKUP(A1488,BITXeom!$C$9:$D$100,2,0),0)-$D$3*IFERROR(VLOOKUP($A1488,Dividends!$C$10:$E$100,2,0),0)</f>
        <v>0.28015279395611098</v>
      </c>
      <c r="F1488" s="60">
        <f>F1487*(1-F$1-2*(C1488/C1487-1))</f>
        <v>39593078.292801537</v>
      </c>
      <c r="G1488" s="2">
        <f>G1487*(1-G$1+IF(AND(WEEKDAY($A1488)&lt;&gt;1,WEEKDAY($A1488)&lt;&gt;7),-VLOOKUP($A1488,ETF_OP_Fee!$I$5:$J$14,2,1),0))^($A1488-$A1487)*(1+1*(B1488/B1487-1))</f>
        <v>0.23013146335070642</v>
      </c>
      <c r="H1488" s="9" t="str">
        <f>IFERROR(VLOOKUP(A1488,'BITO-IV'!$A$1:$J$10000,4,0),"")</f>
        <v/>
      </c>
      <c r="P1488">
        <f>ROW()</f>
        <v>1488</v>
      </c>
      <c r="Q1488" t="str">
        <f>IF($A1488&gt;=$Q$2,B1488*Q$4,"")</f>
        <v/>
      </c>
      <c r="R1488" t="str">
        <f>IF($A1488&gt;=$Q$2,G1488*R$4,"")</f>
        <v/>
      </c>
    </row>
    <row r="1489" spans="1:18">
      <c r="A1489" s="1">
        <v>42327</v>
      </c>
      <c r="B1489">
        <f>IFERROR(VLOOKUP($A1489,'BTC-Web'!$A$2:$H$9999,2,0),"")</f>
        <v>334.67898600000001</v>
      </c>
      <c r="C1489">
        <f>VLOOKUP(A1489,H_SPBTFDUE!$B$2:$C$5828,2,0)</f>
        <v>2.357883357352947</v>
      </c>
      <c r="D1489" s="2">
        <f>D1488*(1-D$1+IF(AND(WEEKDAY($A1489)&lt;&gt;1,WEEKDAY($A1489)&lt;&gt;7),-VLOOKUP($A1489,ETF_OP_Fee!$G$5:$H$14,2,1),0))^($A1489-$A1488)*(1+2*(C1489/C1488-1))+IFERROR(VLOOKUP(A1489,BITXeom!$C$9:$D$100,2,0),0)-$D$3*IFERROR(VLOOKUP($A1489,Dividends!$C$10:$E$100,2,0),0)</f>
        <v>0.26592398669326428</v>
      </c>
      <c r="F1489" s="60">
        <f>F1488*(1-F$1-2*(C1489/C1488-1))</f>
        <v>41597397.087383963</v>
      </c>
      <c r="G1489" s="2">
        <f>G1488*(1-G$1+IF(AND(WEEKDAY($A1489)&lt;&gt;1,WEEKDAY($A1489)&lt;&gt;7),-VLOOKUP($A1489,ETF_OP_Fee!$I$5:$J$14,2,1),0))^($A1489-$A1488)*(1+1*(B1489/B1488-1))</f>
        <v>0.23018462179090518</v>
      </c>
      <c r="H1489" s="9" t="str">
        <f>IFERROR(VLOOKUP(A1489,'BITO-IV'!$A$1:$J$10000,4,0),"")</f>
        <v/>
      </c>
      <c r="P1489">
        <f>ROW()</f>
        <v>1489</v>
      </c>
      <c r="Q1489" t="str">
        <f>IF($A1489&gt;=$Q$2,B1489*Q$4,"")</f>
        <v/>
      </c>
      <c r="R1489" t="str">
        <f>IF($A1489&gt;=$Q$2,G1489*R$4,"")</f>
        <v/>
      </c>
    </row>
    <row r="1490" spans="1:18">
      <c r="A1490" s="1">
        <v>42328</v>
      </c>
      <c r="B1490">
        <f>IFERROR(VLOOKUP($A1490,'BTC-Web'!$A$2:$H$9999,2,0),"")</f>
        <v>326.41101099999997</v>
      </c>
      <c r="C1490">
        <f>VLOOKUP(A1490,H_SPBTFDUE!$B$2:$C$5828,2,0)</f>
        <v>2.3277890643019759</v>
      </c>
      <c r="D1490" s="2">
        <f>D1489*(1-D$1+IF(AND(WEEKDAY($A1490)&lt;&gt;1,WEEKDAY($A1490)&lt;&gt;7),-VLOOKUP($A1490,ETF_OP_Fee!$G$5:$H$14,2,1),0))^($A1490-$A1489)*(1+2*(C1490/C1489-1))+IFERROR(VLOOKUP(A1490,BITXeom!$C$9:$D$100,2,0),0)-$D$3*IFERROR(VLOOKUP($A1490,Dividends!$C$10:$E$100,2,0),0)</f>
        <v>0.25910463111354487</v>
      </c>
      <c r="F1490" s="60">
        <f>F1489*(1-F$1-2*(C1490/C1489-1))</f>
        <v>42657069.051197402</v>
      </c>
      <c r="G1490" s="2">
        <f>G1489*(1-G$1+IF(AND(WEEKDAY($A1490)&lt;&gt;1,WEEKDAY($A1490)&lt;&gt;7),-VLOOKUP($A1490,ETF_OP_Fee!$I$5:$J$14,2,1),0))^($A1490-$A1489)*(1+1*(B1490/B1489-1))</f>
        <v>0.22449225286066044</v>
      </c>
      <c r="H1490" s="9" t="str">
        <f>IFERROR(VLOOKUP(A1490,'BITO-IV'!$A$1:$J$10000,4,0),"")</f>
        <v/>
      </c>
      <c r="P1490">
        <f>ROW()</f>
        <v>1490</v>
      </c>
      <c r="Q1490" t="str">
        <f>IF($A1490&gt;=$Q$2,B1490*Q$4,"")</f>
        <v/>
      </c>
      <c r="R1490" t="str">
        <f>IF($A1490&gt;=$Q$2,G1490*R$4,"")</f>
        <v/>
      </c>
    </row>
    <row r="1491" spans="1:18">
      <c r="A1491" s="1">
        <v>42331</v>
      </c>
      <c r="B1491">
        <f>IFERROR(VLOOKUP($A1491,'BTC-Web'!$A$2:$H$9999,2,0),"")</f>
        <v>324.35000600000001</v>
      </c>
      <c r="C1491">
        <f>VLOOKUP(A1491,H_SPBTFDUE!$B$2:$C$5828,2,0)</f>
        <v>2.3349360227426321</v>
      </c>
      <c r="D1491" s="2">
        <f>D1490*(1-D$1+IF(AND(WEEKDAY($A1491)&lt;&gt;1,WEEKDAY($A1491)&lt;&gt;7),-VLOOKUP($A1491,ETF_OP_Fee!$G$5:$H$14,2,1),0))^($A1491-$A1490)*(1+2*(C1491/C1490-1))+IFERROR(VLOOKUP(A1491,BITXeom!$C$9:$D$100,2,0),0)-$D$3*IFERROR(VLOOKUP($A1491,Dividends!$C$10:$E$100,2,0),0)</f>
        <v>0.26060140974317136</v>
      </c>
      <c r="F1491" s="60">
        <f>F1490*(1-F$1-2*(C1491/C1490-1))</f>
        <v>42392910.465687521</v>
      </c>
      <c r="G1491" s="2">
        <f>G1490*(1-G$1+IF(AND(WEEKDAY($A1491)&lt;&gt;1,WEEKDAY($A1491)&lt;&gt;7),-VLOOKUP($A1491,ETF_OP_Fee!$I$5:$J$14,2,1),0))^($A1491-$A1490)*(1+1*(B1491/B1490-1))</f>
        <v>0.22305735950987976</v>
      </c>
      <c r="H1491" s="9" t="str">
        <f>IFERROR(VLOOKUP(A1491,'BITO-IV'!$A$1:$J$10000,4,0),"")</f>
        <v/>
      </c>
      <c r="P1491">
        <f>ROW()</f>
        <v>1491</v>
      </c>
      <c r="Q1491" t="str">
        <f>IF($A1491&gt;=$Q$2,B1491*Q$4,"")</f>
        <v/>
      </c>
      <c r="R1491" t="str">
        <f>IF($A1491&gt;=$Q$2,G1491*R$4,"")</f>
        <v/>
      </c>
    </row>
    <row r="1492" spans="1:18">
      <c r="A1492" s="1">
        <v>42332</v>
      </c>
      <c r="B1492">
        <f>IFERROR(VLOOKUP($A1492,'BTC-Web'!$A$2:$H$9999,2,0),"")</f>
        <v>323.01400799999999</v>
      </c>
      <c r="C1492">
        <f>VLOOKUP(A1492,H_SPBTFDUE!$B$2:$C$5828,2,0)</f>
        <v>2.3129965144564415</v>
      </c>
      <c r="D1492" s="2">
        <f>D1491*(1-D$1+IF(AND(WEEKDAY($A1492)&lt;&gt;1,WEEKDAY($A1492)&lt;&gt;7),-VLOOKUP($A1492,ETF_OP_Fee!$G$5:$H$14,2,1),0))^($A1492-$A1491)*(1+2*(C1492/C1491-1))+IFERROR(VLOOKUP(A1492,BITXeom!$C$9:$D$100,2,0),0)-$D$3*IFERROR(VLOOKUP($A1492,Dividends!$C$10:$E$100,2,0),0)</f>
        <v>0.25567326313047739</v>
      </c>
      <c r="F1492" s="60">
        <f>F1491*(1-F$1-2*(C1492/C1491-1))</f>
        <v>43187367.604054935</v>
      </c>
      <c r="G1492" s="2">
        <f>G1491*(1-G$1+IF(AND(WEEKDAY($A1492)&lt;&gt;1,WEEKDAY($A1492)&lt;&gt;7),-VLOOKUP($A1492,ETF_OP_Fee!$I$5:$J$14,2,1),0))^($A1492-$A1491)*(1+1*(B1492/B1491-1))</f>
        <v>0.22213280433313229</v>
      </c>
      <c r="H1492" s="9" t="str">
        <f>IFERROR(VLOOKUP(A1492,'BITO-IV'!$A$1:$J$10000,4,0),"")</f>
        <v/>
      </c>
      <c r="P1492">
        <f>ROW()</f>
        <v>1492</v>
      </c>
      <c r="Q1492" t="str">
        <f>IF($A1492&gt;=$Q$2,B1492*Q$4,"")</f>
        <v/>
      </c>
      <c r="R1492" t="str">
        <f>IF($A1492&gt;=$Q$2,G1492*R$4,"")</f>
        <v/>
      </c>
    </row>
    <row r="1493" spans="1:18">
      <c r="A1493" s="1">
        <v>42333</v>
      </c>
      <c r="B1493">
        <f>IFERROR(VLOOKUP($A1493,'BTC-Web'!$A$2:$H$9999,2,0),"")</f>
        <v>320.04501299999998</v>
      </c>
      <c r="C1493">
        <f>VLOOKUP(A1493,H_SPBTFDUE!$B$2:$C$5828,2,0)</f>
        <v>2.3717159998967161</v>
      </c>
      <c r="D1493" s="2">
        <f>D1492*(1-D$1+IF(AND(WEEKDAY($A1493)&lt;&gt;1,WEEKDAY($A1493)&lt;&gt;7),-VLOOKUP($A1493,ETF_OP_Fee!$G$5:$H$14,2,1),0))^($A1493-$A1492)*(1+2*(C1493/C1492-1))+IFERROR(VLOOKUP(A1493,BITXeom!$C$9:$D$100,2,0),0)-$D$3*IFERROR(VLOOKUP($A1493,Dividends!$C$10:$E$100,2,0),0)</f>
        <v>0.2686223084663627</v>
      </c>
      <c r="F1493" s="60">
        <f>F1492*(1-F$1-2*(C1493/C1492-1))</f>
        <v>40992344.894650415</v>
      </c>
      <c r="G1493" s="2">
        <f>G1492*(1-G$1+IF(AND(WEEKDAY($A1493)&lt;&gt;1,WEEKDAY($A1493)&lt;&gt;7),-VLOOKUP($A1493,ETF_OP_Fee!$I$5:$J$14,2,1),0))^($A1493-$A1492)*(1+1*(B1493/B1492-1))</f>
        <v>0.22008533418736947</v>
      </c>
      <c r="H1493" s="9" t="str">
        <f>IFERROR(VLOOKUP(A1493,'BITO-IV'!$A$1:$J$10000,4,0),"")</f>
        <v/>
      </c>
      <c r="P1493">
        <f>ROW()</f>
        <v>1493</v>
      </c>
      <c r="Q1493" t="str">
        <f>IF($A1493&gt;=$Q$2,B1493*Q$4,"")</f>
        <v/>
      </c>
      <c r="R1493" t="str">
        <f>IF($A1493&gt;=$Q$2,G1493*R$4,"")</f>
        <v/>
      </c>
    </row>
    <row r="1494" spans="1:18">
      <c r="A1494" s="1">
        <v>42335</v>
      </c>
      <c r="B1494">
        <f>IFERROR(VLOOKUP($A1494,'BTC-Web'!$A$2:$H$9999,2,0),"")</f>
        <v>351.86099200000001</v>
      </c>
      <c r="C1494">
        <f>VLOOKUP(A1494,H_SPBTFDUE!$B$2:$C$5828,2,0)</f>
        <v>2.5870600513822293</v>
      </c>
      <c r="D1494" s="2">
        <f>D1493*(1-D$1+IF(AND(WEEKDAY($A1494)&lt;&gt;1,WEEKDAY($A1494)&lt;&gt;7),-VLOOKUP($A1494,ETF_OP_Fee!$G$5:$H$14,2,1),0))^($A1494-$A1493)*(1+2*(C1494/C1493-1))+IFERROR(VLOOKUP(A1494,BITXeom!$C$9:$D$100,2,0),0)-$D$3*IFERROR(VLOOKUP($A1494,Dividends!$C$10:$E$100,2,0),0)</f>
        <v>0.31732584178898499</v>
      </c>
      <c r="F1494" s="60">
        <f>F1493*(1-F$1-2*(C1494/C1493-1))</f>
        <v>33546269.503904883</v>
      </c>
      <c r="G1494" s="2">
        <f>G1493*(1-G$1+IF(AND(WEEKDAY($A1494)&lt;&gt;1,WEEKDAY($A1494)&lt;&gt;7),-VLOOKUP($A1494,ETF_OP_Fee!$I$5:$J$14,2,1),0))^($A1494-$A1493)*(1+1*(B1494/B1493-1))</f>
        <v>0.24195163125361044</v>
      </c>
      <c r="H1494" s="9" t="str">
        <f>IFERROR(VLOOKUP(A1494,'BITO-IV'!$A$1:$J$10000,4,0),"")</f>
        <v/>
      </c>
      <c r="P1494">
        <f>ROW()</f>
        <v>1494</v>
      </c>
      <c r="Q1494" t="str">
        <f>IF($A1494&gt;=$Q$2,B1494*Q$4,"")</f>
        <v/>
      </c>
      <c r="R1494" t="str">
        <f>IF($A1494&gt;=$Q$2,G1494*R$4,"")</f>
        <v/>
      </c>
    </row>
    <row r="1495" spans="1:18">
      <c r="A1495" s="1">
        <v>42338</v>
      </c>
      <c r="B1495">
        <f>IFERROR(VLOOKUP($A1495,'BTC-Web'!$A$2:$H$9999,2,0),"")</f>
        <v>371.43701199999998</v>
      </c>
      <c r="C1495">
        <f>VLOOKUP(A1495,H_SPBTFDUE!$B$2:$C$5828,2,0)</f>
        <v>2.7260785996104491</v>
      </c>
      <c r="D1495" s="2">
        <f>D1494*(1-D$1+IF(AND(WEEKDAY($A1495)&lt;&gt;1,WEEKDAY($A1495)&lt;&gt;7),-VLOOKUP($A1495,ETF_OP_Fee!$G$5:$H$14,2,1),0))^($A1495-$A1494)*(1+2*(C1495/C1494-1))+IFERROR(VLOOKUP(A1495,BITXeom!$C$9:$D$100,2,0),0)-$D$3*IFERROR(VLOOKUP($A1495,Dividends!$C$10:$E$100,2,0),0)</f>
        <v>0.35130247861755792</v>
      </c>
      <c r="F1495" s="60">
        <f>F1494*(1-F$1-2*(C1495/C1494-1))</f>
        <v>29939231.080754682</v>
      </c>
      <c r="G1495" s="2">
        <f>G1494*(1-G$1+IF(AND(WEEKDAY($A1495)&lt;&gt;1,WEEKDAY($A1495)&lt;&gt;7),-VLOOKUP($A1495,ETF_OP_Fee!$I$5:$J$14,2,1),0))^($A1495-$A1494)*(1+1*(B1495/B1494-1))</f>
        <v>0.25539282829553428</v>
      </c>
      <c r="H1495" s="9" t="str">
        <f>IFERROR(VLOOKUP(A1495,'BITO-IV'!$A$1:$J$10000,4,0),"")</f>
        <v/>
      </c>
      <c r="P1495">
        <f>ROW()</f>
        <v>1495</v>
      </c>
      <c r="Q1495" t="str">
        <f>IF($A1495&gt;=$Q$2,B1495*Q$4,"")</f>
        <v/>
      </c>
      <c r="R1495" t="str">
        <f>IF($A1495&gt;=$Q$2,G1495*R$4,"")</f>
        <v/>
      </c>
    </row>
    <row r="1496" spans="1:18">
      <c r="A1496" s="1">
        <v>42339</v>
      </c>
      <c r="B1496">
        <f>IFERROR(VLOOKUP($A1496,'BTC-Web'!$A$2:$H$9999,2,0),"")</f>
        <v>377.41400099999998</v>
      </c>
      <c r="C1496">
        <f>VLOOKUP(A1496,H_SPBTFDUE!$B$2:$C$5828,2,0)</f>
        <v>2.6186139594962565</v>
      </c>
      <c r="D1496" s="2">
        <f>D1495*(1-D$1+IF(AND(WEEKDAY($A1496)&lt;&gt;1,WEEKDAY($A1496)&lt;&gt;7),-VLOOKUP($A1496,ETF_OP_Fee!$G$5:$H$14,2,1),0))^($A1496-$A1495)*(1+2*(C1496/C1495-1))+IFERROR(VLOOKUP(A1496,BITXeom!$C$9:$D$100,2,0),0)-$D$3*IFERROR(VLOOKUP($A1496,Dividends!$C$10:$E$100,2,0),0)</f>
        <v>0.32356610556412208</v>
      </c>
      <c r="F1496" s="60">
        <f>F1495*(1-F$1-2*(C1496/C1495-1))</f>
        <v>32298139.164805464</v>
      </c>
      <c r="G1496" s="2">
        <f>G1495*(1-G$1+IF(AND(WEEKDAY($A1496)&lt;&gt;1,WEEKDAY($A1496)&lt;&gt;7),-VLOOKUP($A1496,ETF_OP_Fee!$I$5:$J$14,2,1),0))^($A1496-$A1495)*(1+1*(B1496/B1495-1))</f>
        <v>0.25949573491447253</v>
      </c>
      <c r="H1496" s="9" t="str">
        <f>IFERROR(VLOOKUP(A1496,'BITO-IV'!$A$1:$J$10000,4,0),"")</f>
        <v/>
      </c>
      <c r="P1496">
        <f>ROW()</f>
        <v>1496</v>
      </c>
      <c r="Q1496" t="str">
        <f>IF($A1496&gt;=$Q$2,B1496*Q$4,"")</f>
        <v/>
      </c>
      <c r="R1496" t="str">
        <f>IF($A1496&gt;=$Q$2,G1496*R$4,"")</f>
        <v/>
      </c>
    </row>
    <row r="1497" spans="1:18">
      <c r="A1497" s="1">
        <v>42340</v>
      </c>
      <c r="B1497">
        <f>IFERROR(VLOOKUP($A1497,'BTC-Web'!$A$2:$H$9999,2,0),"")</f>
        <v>361.84500100000002</v>
      </c>
      <c r="C1497">
        <f>VLOOKUP(A1497,H_SPBTFDUE!$B$2:$C$5828,2,0)</f>
        <v>2.5944805947875111</v>
      </c>
      <c r="D1497" s="2">
        <f>D1496*(1-D$1+IF(AND(WEEKDAY($A1497)&lt;&gt;1,WEEKDAY($A1497)&lt;&gt;7),-VLOOKUP($A1497,ETF_OP_Fee!$G$5:$H$14,2,1),0))^($A1497-$A1496)*(1+2*(C1497/C1496-1))+IFERROR(VLOOKUP(A1497,BITXeom!$C$9:$D$100,2,0),0)-$D$3*IFERROR(VLOOKUP($A1497,Dividends!$C$10:$E$100,2,0),0)</f>
        <v>0.31756379484104846</v>
      </c>
      <c r="F1497" s="60">
        <f>F1496*(1-F$1-2*(C1497/C1496-1))</f>
        <v>32891782.581841964</v>
      </c>
      <c r="G1497" s="2">
        <f>G1496*(1-G$1+IF(AND(WEEKDAY($A1497)&lt;&gt;1,WEEKDAY($A1497)&lt;&gt;7),-VLOOKUP($A1497,ETF_OP_Fee!$I$5:$J$14,2,1),0))^($A1497-$A1496)*(1+1*(B1497/B1496-1))</f>
        <v>0.24878459810768955</v>
      </c>
      <c r="H1497" s="9" t="str">
        <f>IFERROR(VLOOKUP(A1497,'BITO-IV'!$A$1:$J$10000,4,0),"")</f>
        <v/>
      </c>
      <c r="P1497">
        <f>ROW()</f>
        <v>1497</v>
      </c>
      <c r="Q1497" t="str">
        <f>IF($A1497&gt;=$Q$2,B1497*Q$4,"")</f>
        <v/>
      </c>
      <c r="R1497" t="str">
        <f>IF($A1497&gt;=$Q$2,G1497*R$4,"")</f>
        <v/>
      </c>
    </row>
    <row r="1498" spans="1:18">
      <c r="A1498" s="1">
        <v>42341</v>
      </c>
      <c r="B1498">
        <f>IFERROR(VLOOKUP($A1498,'BTC-Web'!$A$2:$H$9999,2,0),"")</f>
        <v>359.33099399999998</v>
      </c>
      <c r="C1498">
        <f>VLOOKUP(A1498,H_SPBTFDUE!$B$2:$C$5828,2,0)</f>
        <v>2.6076240430553312</v>
      </c>
      <c r="D1498" s="2">
        <f>D1497*(1-D$1+IF(AND(WEEKDAY($A1498)&lt;&gt;1,WEEKDAY($A1498)&lt;&gt;7),-VLOOKUP($A1498,ETF_OP_Fee!$G$5:$H$14,2,1),0))^($A1498-$A1497)*(1+2*(C1498/C1497-1))+IFERROR(VLOOKUP(A1498,BITXeom!$C$9:$D$100,2,0),0)-$D$3*IFERROR(VLOOKUP($A1498,Dividends!$C$10:$E$100,2,0),0)</f>
        <v>0.3207426350672099</v>
      </c>
      <c r="F1498" s="60">
        <f>F1497*(1-F$1-2*(C1498/C1497-1))</f>
        <v>32556815.694011778</v>
      </c>
      <c r="G1498" s="2">
        <f>G1497*(1-G$1+IF(AND(WEEKDAY($A1498)&lt;&gt;1,WEEKDAY($A1498)&lt;&gt;7),-VLOOKUP($A1498,ETF_OP_Fee!$I$5:$J$14,2,1),0))^($A1498-$A1497)*(1+1*(B1498/B1497-1))</f>
        <v>0.24704967579275874</v>
      </c>
      <c r="H1498" s="9" t="str">
        <f>IFERROR(VLOOKUP(A1498,'BITO-IV'!$A$1:$J$10000,4,0),"")</f>
        <v/>
      </c>
      <c r="P1498">
        <f>ROW()</f>
        <v>1498</v>
      </c>
      <c r="Q1498" t="str">
        <f>IF($A1498&gt;=$Q$2,B1498*Q$4,"")</f>
        <v/>
      </c>
      <c r="R1498" t="str">
        <f>IF($A1498&gt;=$Q$2,G1498*R$4,"")</f>
        <v/>
      </c>
    </row>
    <row r="1499" spans="1:18">
      <c r="A1499" s="1">
        <v>42342</v>
      </c>
      <c r="B1499">
        <f>IFERROR(VLOOKUP($A1499,'BTC-Web'!$A$2:$H$9999,2,0),"")</f>
        <v>361.26199300000002</v>
      </c>
      <c r="C1499">
        <f>VLOOKUP(A1499,H_SPBTFDUE!$B$2:$C$5828,2,0)</f>
        <v>2.6227727506394056</v>
      </c>
      <c r="D1499" s="2">
        <f>D1498*(1-D$1+IF(AND(WEEKDAY($A1499)&lt;&gt;1,WEEKDAY($A1499)&lt;&gt;7),-VLOOKUP($A1499,ETF_OP_Fee!$G$5:$H$14,2,1),0))^($A1499-$A1498)*(1+2*(C1499/C1498-1))+IFERROR(VLOOKUP(A1499,BITXeom!$C$9:$D$100,2,0),0)-$D$3*IFERROR(VLOOKUP($A1499,Dividends!$C$10:$E$100,2,0),0)</f>
        <v>0.3244301597024149</v>
      </c>
      <c r="F1499" s="60">
        <f>F1498*(1-F$1-2*(C1499/C1498-1))</f>
        <v>32176850.413071688</v>
      </c>
      <c r="G1499" s="2">
        <f>G1498*(1-G$1+IF(AND(WEEKDAY($A1499)&lt;&gt;1,WEEKDAY($A1499)&lt;&gt;7),-VLOOKUP($A1499,ETF_OP_Fee!$I$5:$J$14,2,1),0))^($A1499-$A1498)*(1+1*(B1499/B1498-1))</f>
        <v>0.24837082467365826</v>
      </c>
      <c r="H1499" s="9" t="str">
        <f>IFERROR(VLOOKUP(A1499,'BITO-IV'!$A$1:$J$10000,4,0),"")</f>
        <v/>
      </c>
      <c r="P1499">
        <f>ROW()</f>
        <v>1499</v>
      </c>
      <c r="Q1499" t="str">
        <f>IF($A1499&gt;=$Q$2,B1499*Q$4,"")</f>
        <v/>
      </c>
      <c r="R1499" t="str">
        <f>IF($A1499&gt;=$Q$2,G1499*R$4,"")</f>
        <v/>
      </c>
    </row>
    <row r="1500" spans="1:18">
      <c r="A1500" s="1">
        <v>42345</v>
      </c>
      <c r="B1500">
        <f>IFERROR(VLOOKUP($A1500,'BTC-Web'!$A$2:$H$9999,2,0),"")</f>
        <v>389.97799700000002</v>
      </c>
      <c r="C1500">
        <f>VLOOKUP(A1500,H_SPBTFDUE!$B$2:$C$5828,2,0)</f>
        <v>2.856126643875728</v>
      </c>
      <c r="D1500" s="2">
        <f>D1499*(1-D$1+IF(AND(WEEKDAY($A1500)&lt;&gt;1,WEEKDAY($A1500)&lt;&gt;7),-VLOOKUP($A1500,ETF_OP_Fee!$G$5:$H$14,2,1),0))^($A1500-$A1499)*(1+2*(C1500/C1499-1))+IFERROR(VLOOKUP(A1500,BITXeom!$C$9:$D$100,2,0),0)-$D$3*IFERROR(VLOOKUP($A1500,Dividends!$C$10:$E$100,2,0),0)</f>
        <v>0.38202250820772332</v>
      </c>
      <c r="F1500" s="60">
        <f>F1499*(1-F$1-2*(C1500/C1499-1))</f>
        <v>26449484.339899555</v>
      </c>
      <c r="G1500" s="2">
        <f>G1499*(1-G$1+IF(AND(WEEKDAY($A1500)&lt;&gt;1,WEEKDAY($A1500)&lt;&gt;7),-VLOOKUP($A1500,ETF_OP_Fee!$I$5:$J$14,2,1),0))^($A1500-$A1499)*(1+1*(B1500/B1499-1))</f>
        <v>0.26809239781020522</v>
      </c>
      <c r="H1500" s="9" t="str">
        <f>IFERROR(VLOOKUP(A1500,'BITO-IV'!$A$1:$J$10000,4,0),"")</f>
        <v/>
      </c>
      <c r="P1500">
        <f>ROW()</f>
        <v>1500</v>
      </c>
      <c r="Q1500" t="str">
        <f>IF($A1500&gt;=$Q$2,B1500*Q$4,"")</f>
        <v/>
      </c>
      <c r="R1500" t="str">
        <f>IF($A1500&gt;=$Q$2,G1500*R$4,"")</f>
        <v/>
      </c>
    </row>
    <row r="1501" spans="1:18">
      <c r="A1501" s="1">
        <v>42346</v>
      </c>
      <c r="B1501">
        <f>IFERROR(VLOOKUP($A1501,'BTC-Web'!$A$2:$H$9999,2,0),"")</f>
        <v>395.75399800000002</v>
      </c>
      <c r="C1501">
        <f>VLOOKUP(A1501,H_SPBTFDUE!$B$2:$C$5828,2,0)</f>
        <v>3.0004264754359133</v>
      </c>
      <c r="D1501" s="2">
        <f>D1500*(1-D$1+IF(AND(WEEKDAY($A1501)&lt;&gt;1,WEEKDAY($A1501)&lt;&gt;7),-VLOOKUP($A1501,ETF_OP_Fee!$G$5:$H$14,2,1),0))^($A1501-$A1500)*(1+2*(C1501/C1500-1))+IFERROR(VLOOKUP(A1501,BITXeom!$C$9:$D$100,2,0),0)-$D$3*IFERROR(VLOOKUP($A1501,Dividends!$C$10:$E$100,2,0),0)</f>
        <v>0.42057358099859099</v>
      </c>
      <c r="F1501" s="60">
        <f>F1500*(1-F$1-2*(C1501/C1500-1))</f>
        <v>23775497.643292002</v>
      </c>
      <c r="G1501" s="2">
        <f>G1500*(1-G$1+IF(AND(WEEKDAY($A1501)&lt;&gt;1,WEEKDAY($A1501)&lt;&gt;7),-VLOOKUP($A1501,ETF_OP_Fee!$I$5:$J$14,2,1),0))^($A1501-$A1500)*(1+1*(B1501/B1500-1))</f>
        <v>0.27205605857652587</v>
      </c>
      <c r="H1501" s="9" t="str">
        <f>IFERROR(VLOOKUP(A1501,'BITO-IV'!$A$1:$J$10000,4,0),"")</f>
        <v/>
      </c>
      <c r="P1501">
        <f>ROW()</f>
        <v>1501</v>
      </c>
      <c r="Q1501" t="str">
        <f>IF($A1501&gt;=$Q$2,B1501*Q$4,"")</f>
        <v/>
      </c>
      <c r="R1501" t="str">
        <f>IF($A1501&gt;=$Q$2,G1501*R$4,"")</f>
        <v/>
      </c>
    </row>
    <row r="1502" spans="1:18">
      <c r="A1502" s="1">
        <v>42347</v>
      </c>
      <c r="B1502">
        <f>IFERROR(VLOOKUP($A1502,'BTC-Web'!$A$2:$H$9999,2,0),"")</f>
        <v>414.44101000000001</v>
      </c>
      <c r="C1502">
        <f>VLOOKUP(A1502,H_SPBTFDUE!$B$2:$C$5828,2,0)</f>
        <v>3.0145379585321432</v>
      </c>
      <c r="D1502" s="2">
        <f>D1501*(1-D$1+IF(AND(WEEKDAY($A1502)&lt;&gt;1,WEEKDAY($A1502)&lt;&gt;7),-VLOOKUP($A1502,ETF_OP_Fee!$G$5:$H$14,2,1),0))^($A1502-$A1501)*(1+2*(C1502/C1501-1))+IFERROR(VLOOKUP(A1502,BITXeom!$C$9:$D$100,2,0),0)-$D$3*IFERROR(VLOOKUP($A1502,Dividends!$C$10:$E$100,2,0),0)</f>
        <v>0.42447845375744769</v>
      </c>
      <c r="F1502" s="60">
        <f>F1501*(1-F$1-2*(C1502/C1501-1))</f>
        <v>23550620.118223153</v>
      </c>
      <c r="G1502" s="2">
        <f>G1501*(1-G$1+IF(AND(WEEKDAY($A1502)&lt;&gt;1,WEEKDAY($A1502)&lt;&gt;7),-VLOOKUP($A1502,ETF_OP_Fee!$I$5:$J$14,2,1),0))^($A1502-$A1501)*(1+1*(B1502/B1501-1))</f>
        <v>0.28489479232783615</v>
      </c>
      <c r="H1502" s="9" t="str">
        <f>IFERROR(VLOOKUP(A1502,'BITO-IV'!$A$1:$J$10000,4,0),"")</f>
        <v/>
      </c>
      <c r="P1502">
        <f>ROW()</f>
        <v>1502</v>
      </c>
      <c r="Q1502" t="str">
        <f>IF($A1502&gt;=$Q$2,B1502*Q$4,"")</f>
        <v/>
      </c>
      <c r="R1502" t="str">
        <f>IF($A1502&gt;=$Q$2,G1502*R$4,"")</f>
        <v/>
      </c>
    </row>
    <row r="1503" spans="1:18">
      <c r="A1503" s="1">
        <v>42348</v>
      </c>
      <c r="B1503">
        <f>IFERROR(VLOOKUP($A1503,'BTC-Web'!$A$2:$H$9999,2,0),"")</f>
        <v>417.98800699999998</v>
      </c>
      <c r="C1503">
        <f>VLOOKUP(A1503,H_SPBTFDUE!$B$2:$C$5828,2,0)</f>
        <v>2.9991625653541614</v>
      </c>
      <c r="D1503" s="2">
        <f>D1502*(1-D$1+IF(AND(WEEKDAY($A1503)&lt;&gt;1,WEEKDAY($A1503)&lt;&gt;7),-VLOOKUP($A1503,ETF_OP_Fee!$G$5:$H$14,2,1),0))^($A1503-$A1502)*(1+2*(C1503/C1502-1))+IFERROR(VLOOKUP(A1503,BITXeom!$C$9:$D$100,2,0),0)-$D$3*IFERROR(VLOOKUP($A1503,Dividends!$C$10:$E$100,2,0),0)</f>
        <v>0.42009777358969763</v>
      </c>
      <c r="F1503" s="60">
        <f>F1502*(1-F$1-2*(C1503/C1502-1))</f>
        <v>23789630.04519394</v>
      </c>
      <c r="G1503" s="2">
        <f>G1502*(1-G$1+IF(AND(WEEKDAY($A1503)&lt;&gt;1,WEEKDAY($A1503)&lt;&gt;7),-VLOOKUP($A1503,ETF_OP_Fee!$I$5:$J$14,2,1),0))^($A1503-$A1502)*(1+1*(B1503/B1502-1))</f>
        <v>0.28732558836174604</v>
      </c>
      <c r="H1503" s="9" t="str">
        <f>IFERROR(VLOOKUP(A1503,'BITO-IV'!$A$1:$J$10000,4,0),"")</f>
        <v/>
      </c>
      <c r="P1503">
        <f>ROW()</f>
        <v>1503</v>
      </c>
      <c r="Q1503" t="str">
        <f>IF($A1503&gt;=$Q$2,B1503*Q$4,"")</f>
        <v/>
      </c>
      <c r="R1503" t="str">
        <f>IF($A1503&gt;=$Q$2,G1503*R$4,"")</f>
        <v/>
      </c>
    </row>
    <row r="1504" spans="1:18">
      <c r="A1504" s="1">
        <v>42349</v>
      </c>
      <c r="B1504">
        <f>IFERROR(VLOOKUP($A1504,'BTC-Web'!$A$2:$H$9999,2,0),"")</f>
        <v>415.28100599999999</v>
      </c>
      <c r="C1504">
        <f>VLOOKUP(A1504,H_SPBTFDUE!$B$2:$C$5828,2,0)</f>
        <v>3.262015468209257</v>
      </c>
      <c r="D1504" s="2">
        <f>D1503*(1-D$1+IF(AND(WEEKDAY($A1504)&lt;&gt;1,WEEKDAY($A1504)&lt;&gt;7),-VLOOKUP($A1504,ETF_OP_Fee!$G$5:$H$14,2,1),0))^($A1504-$A1503)*(1+2*(C1504/C1503-1))+IFERROR(VLOOKUP(A1504,BITXeom!$C$9:$D$100,2,0),0)-$D$3*IFERROR(VLOOKUP($A1504,Dividends!$C$10:$E$100,2,0),0)</f>
        <v>0.49367475637054209</v>
      </c>
      <c r="F1504" s="60">
        <f>F1503*(1-F$1-2*(C1504/C1503-1))</f>
        <v>19618445.451590303</v>
      </c>
      <c r="G1504" s="2">
        <f>G1503*(1-G$1+IF(AND(WEEKDAY($A1504)&lt;&gt;1,WEEKDAY($A1504)&lt;&gt;7),-VLOOKUP($A1504,ETF_OP_Fee!$I$5:$J$14,2,1),0))^($A1504-$A1503)*(1+1*(B1504/B1503-1))</f>
        <v>0.28545736187354093</v>
      </c>
      <c r="H1504" s="9" t="str">
        <f>IFERROR(VLOOKUP(A1504,'BITO-IV'!$A$1:$J$10000,4,0),"")</f>
        <v/>
      </c>
      <c r="P1504">
        <f>ROW()</f>
        <v>1504</v>
      </c>
      <c r="Q1504" t="str">
        <f>IF($A1504&gt;=$Q$2,B1504*Q$4,"")</f>
        <v/>
      </c>
      <c r="R1504" t="str">
        <f>IF($A1504&gt;=$Q$2,G1504*R$4,"")</f>
        <v/>
      </c>
    </row>
    <row r="1505" spans="1:18">
      <c r="A1505" s="1">
        <v>42352</v>
      </c>
      <c r="B1505">
        <f>IFERROR(VLOOKUP($A1505,'BTC-Web'!$A$2:$H$9999,2,0),"")</f>
        <v>433.27200299999998</v>
      </c>
      <c r="C1505">
        <f>VLOOKUP(A1505,H_SPBTFDUE!$B$2:$C$5828,2,0)</f>
        <v>3.2056765677857082</v>
      </c>
      <c r="D1505" s="2">
        <f>D1504*(1-D$1+IF(AND(WEEKDAY($A1505)&lt;&gt;1,WEEKDAY($A1505)&lt;&gt;7),-VLOOKUP($A1505,ETF_OP_Fee!$G$5:$H$14,2,1),0))^($A1505-$A1504)*(1+2*(C1505/C1504-1))+IFERROR(VLOOKUP(A1505,BITXeom!$C$9:$D$100,2,0),0)-$D$3*IFERROR(VLOOKUP($A1505,Dividends!$C$10:$E$100,2,0),0)</f>
        <v>0.47644970521276225</v>
      </c>
      <c r="F1505" s="60">
        <f>F1504*(1-F$1-2*(C1505/C1504-1))</f>
        <v>20295092.15343814</v>
      </c>
      <c r="G1505" s="2">
        <f>G1504*(1-G$1+IF(AND(WEEKDAY($A1505)&lt;&gt;1,WEEKDAY($A1505)&lt;&gt;7),-VLOOKUP($A1505,ETF_OP_Fee!$I$5:$J$14,2,1),0))^($A1505-$A1504)*(1+1*(B1505/B1504-1))</f>
        <v>0.29780082439549455</v>
      </c>
      <c r="H1505" s="9" t="str">
        <f>IFERROR(VLOOKUP(A1505,'BITO-IV'!$A$1:$J$10000,4,0),"")</f>
        <v/>
      </c>
      <c r="P1505">
        <f>ROW()</f>
        <v>1505</v>
      </c>
      <c r="Q1505" t="str">
        <f>IF($A1505&gt;=$Q$2,B1505*Q$4,"")</f>
        <v/>
      </c>
      <c r="R1505" t="str">
        <f>IF($A1505&gt;=$Q$2,G1505*R$4,"")</f>
        <v/>
      </c>
    </row>
    <row r="1506" spans="1:18">
      <c r="A1506" s="1">
        <v>42353</v>
      </c>
      <c r="B1506">
        <f>IFERROR(VLOOKUP($A1506,'BTC-Web'!$A$2:$H$9999,2,0),"")</f>
        <v>443.87799100000001</v>
      </c>
      <c r="C1506">
        <f>VLOOKUP(A1506,H_SPBTFDUE!$B$2:$C$5828,2,0)</f>
        <v>3.3578861892538749</v>
      </c>
      <c r="D1506" s="2">
        <f>D1505*(1-D$1+IF(AND(WEEKDAY($A1506)&lt;&gt;1,WEEKDAY($A1506)&lt;&gt;7),-VLOOKUP($A1506,ETF_OP_Fee!$G$5:$H$14,2,1),0))^($A1506-$A1505)*(1+2*(C1506/C1505-1))+IFERROR(VLOOKUP(A1506,BITXeom!$C$9:$D$100,2,0),0)-$D$3*IFERROR(VLOOKUP($A1506,Dividends!$C$10:$E$100,2,0),0)</f>
        <v>0.52163169816396726</v>
      </c>
      <c r="F1506" s="60">
        <f>F1505*(1-F$1-2*(C1506/C1505-1))</f>
        <v>18366761.856561869</v>
      </c>
      <c r="G1506" s="2">
        <f>G1505*(1-G$1+IF(AND(WEEKDAY($A1506)&lt;&gt;1,WEEKDAY($A1506)&lt;&gt;7),-VLOOKUP($A1506,ETF_OP_Fee!$I$5:$J$14,2,1),0))^($A1506-$A1505)*(1+1*(B1506/B1505-1))</f>
        <v>0.30508269688781392</v>
      </c>
      <c r="H1506" s="9" t="str">
        <f>IFERROR(VLOOKUP(A1506,'BITO-IV'!$A$1:$J$10000,4,0),"")</f>
        <v/>
      </c>
      <c r="P1506">
        <f>ROW()</f>
        <v>1506</v>
      </c>
      <c r="Q1506" t="str">
        <f>IF($A1506&gt;=$Q$2,B1506*Q$4,"")</f>
        <v/>
      </c>
      <c r="R1506" t="str">
        <f>IF($A1506&gt;=$Q$2,G1506*R$4,"")</f>
        <v/>
      </c>
    </row>
    <row r="1507" spans="1:18">
      <c r="A1507" s="1">
        <v>42354</v>
      </c>
      <c r="B1507">
        <f>IFERROR(VLOOKUP($A1507,'BTC-Web'!$A$2:$H$9999,2,0),"")</f>
        <v>465.20800800000001</v>
      </c>
      <c r="C1507">
        <f>VLOOKUP(A1507,H_SPBTFDUE!$B$2:$C$5828,2,0)</f>
        <v>3.2825625401772274</v>
      </c>
      <c r="D1507" s="2">
        <f>D1506*(1-D$1+IF(AND(WEEKDAY($A1507)&lt;&gt;1,WEEKDAY($A1507)&lt;&gt;7),-VLOOKUP($A1507,ETF_OP_Fee!$G$5:$H$14,2,1),0))^($A1507-$A1506)*(1+2*(C1507/C1506-1))+IFERROR(VLOOKUP(A1507,BITXeom!$C$9:$D$100,2,0),0)-$D$3*IFERROR(VLOOKUP($A1507,Dividends!$C$10:$E$100,2,0),0)</f>
        <v>0.49816929416144601</v>
      </c>
      <c r="F1507" s="60">
        <f>F1506*(1-F$1-2*(C1507/C1506-1))</f>
        <v>19189807.216824535</v>
      </c>
      <c r="G1507" s="2">
        <f>G1506*(1-G$1+IF(AND(WEEKDAY($A1507)&lt;&gt;1,WEEKDAY($A1507)&lt;&gt;7),-VLOOKUP($A1507,ETF_OP_Fee!$I$5:$J$14,2,1),0))^($A1507-$A1506)*(1+1*(B1507/B1506-1))</f>
        <v>0.31973475275615337</v>
      </c>
      <c r="H1507" s="9" t="str">
        <f>IFERROR(VLOOKUP(A1507,'BITO-IV'!$A$1:$J$10000,4,0),"")</f>
        <v/>
      </c>
      <c r="P1507">
        <f>ROW()</f>
        <v>1507</v>
      </c>
      <c r="Q1507" t="str">
        <f>IF($A1507&gt;=$Q$2,B1507*Q$4,"")</f>
        <v/>
      </c>
      <c r="R1507" t="str">
        <f>IF($A1507&gt;=$Q$2,G1507*R$4,"")</f>
        <v/>
      </c>
    </row>
    <row r="1508" spans="1:18">
      <c r="A1508" s="1">
        <v>42355</v>
      </c>
      <c r="B1508">
        <f>IFERROR(VLOOKUP($A1508,'BTC-Web'!$A$2:$H$9999,2,0),"")</f>
        <v>454.77700800000002</v>
      </c>
      <c r="C1508">
        <f>VLOOKUP(A1508,H_SPBTFDUE!$B$2:$C$5828,2,0)</f>
        <v>3.290457398735358</v>
      </c>
      <c r="D1508" s="2">
        <f>D1507*(1-D$1+IF(AND(WEEKDAY($A1508)&lt;&gt;1,WEEKDAY($A1508)&lt;&gt;7),-VLOOKUP($A1508,ETF_OP_Fee!$G$5:$H$14,2,1),0))^($A1508-$A1507)*(1+2*(C1508/C1507-1))+IFERROR(VLOOKUP(A1508,BITXeom!$C$9:$D$100,2,0),0)-$D$3*IFERROR(VLOOKUP($A1508,Dividends!$C$10:$E$100,2,0),0)</f>
        <v>0.50050523605122499</v>
      </c>
      <c r="F1508" s="60">
        <f>F1507*(1-F$1-2*(C1508/C1507-1))</f>
        <v>19096501.865921509</v>
      </c>
      <c r="G1508" s="2">
        <f>G1507*(1-G$1+IF(AND(WEEKDAY($A1508)&lt;&gt;1,WEEKDAY($A1508)&lt;&gt;7),-VLOOKUP($A1508,ETF_OP_Fee!$I$5:$J$14,2,1),0))^($A1508-$A1507)*(1+1*(B1508/B1507-1))</f>
        <v>0.31255745197729368</v>
      </c>
      <c r="H1508" s="9" t="str">
        <f>IFERROR(VLOOKUP(A1508,'BITO-IV'!$A$1:$J$10000,4,0),"")</f>
        <v/>
      </c>
      <c r="P1508">
        <f>ROW()</f>
        <v>1508</v>
      </c>
      <c r="Q1508" t="str">
        <f>IF($A1508&gt;=$Q$2,B1508*Q$4,"")</f>
        <v/>
      </c>
      <c r="R1508" t="str">
        <f>IF($A1508&gt;=$Q$2,G1508*R$4,"")</f>
        <v/>
      </c>
    </row>
    <row r="1509" spans="1:18">
      <c r="A1509" s="1">
        <v>42356</v>
      </c>
      <c r="B1509">
        <f>IFERROR(VLOOKUP($A1509,'BTC-Web'!$A$2:$H$9999,2,0),"")</f>
        <v>455.84698500000002</v>
      </c>
      <c r="C1509">
        <f>VLOOKUP(A1509,H_SPBTFDUE!$B$2:$C$5828,2,0)</f>
        <v>3.3444810243404119</v>
      </c>
      <c r="D1509" s="2">
        <f>D1508*(1-D$1+IF(AND(WEEKDAY($A1509)&lt;&gt;1,WEEKDAY($A1509)&lt;&gt;7),-VLOOKUP($A1509,ETF_OP_Fee!$G$5:$H$14,2,1),0))^($A1509-$A1508)*(1+2*(C1509/C1508-1))+IFERROR(VLOOKUP(A1509,BITXeom!$C$9:$D$100,2,0),0)-$D$3*IFERROR(VLOOKUP($A1509,Dividends!$C$10:$E$100,2,0),0)</f>
        <v>0.51687778250317085</v>
      </c>
      <c r="F1509" s="60">
        <f>F1508*(1-F$1-2*(C1509/C1508-1))</f>
        <v>18468444.665739831</v>
      </c>
      <c r="G1509" s="2">
        <f>G1508*(1-G$1+IF(AND(WEEKDAY($A1509)&lt;&gt;1,WEEKDAY($A1509)&lt;&gt;7),-VLOOKUP($A1509,ETF_OP_Fee!$I$5:$J$14,2,1),0))^($A1509-$A1508)*(1+1*(B1509/B1508-1))</f>
        <v>0.31328466759678264</v>
      </c>
      <c r="H1509" s="9" t="str">
        <f>IFERROR(VLOOKUP(A1509,'BITO-IV'!$A$1:$J$10000,4,0),"")</f>
        <v/>
      </c>
      <c r="P1509">
        <f>ROW()</f>
        <v>1509</v>
      </c>
      <c r="Q1509" t="str">
        <f>IF($A1509&gt;=$Q$2,B1509*Q$4,"")</f>
        <v/>
      </c>
      <c r="R1509" t="str">
        <f>IF($A1509&gt;=$Q$2,G1509*R$4,"")</f>
        <v/>
      </c>
    </row>
    <row r="1510" spans="1:18">
      <c r="A1510" s="1">
        <v>42359</v>
      </c>
      <c r="B1510">
        <f>IFERROR(VLOOKUP($A1510,'BTC-Web'!$A$2:$H$9999,2,0),"")</f>
        <v>442.83801299999999</v>
      </c>
      <c r="C1510">
        <f>VLOOKUP(A1510,H_SPBTFDUE!$B$2:$C$5828,2,0)</f>
        <v>3.1639329196105073</v>
      </c>
      <c r="D1510" s="2">
        <f>D1509*(1-D$1+IF(AND(WEEKDAY($A1510)&lt;&gt;1,WEEKDAY($A1510)&lt;&gt;7),-VLOOKUP($A1510,ETF_OP_Fee!$G$5:$H$14,2,1),0))^($A1510-$A1509)*(1+2*(C1510/C1509-1))+IFERROR(VLOOKUP(A1510,BITXeom!$C$9:$D$100,2,0),0)-$D$3*IFERROR(VLOOKUP($A1510,Dividends!$C$10:$E$100,2,0),0)</f>
        <v>0.46090490939760093</v>
      </c>
      <c r="F1510" s="60">
        <f>F1509*(1-F$1-2*(C1510/C1509-1))</f>
        <v>20461480.364710879</v>
      </c>
      <c r="G1510" s="2">
        <f>G1509*(1-G$1+IF(AND(WEEKDAY($A1510)&lt;&gt;1,WEEKDAY($A1510)&lt;&gt;7),-VLOOKUP($A1510,ETF_OP_Fee!$I$5:$J$14,2,1),0))^($A1510-$A1509)*(1+1*(B1510/B1509-1))</f>
        <v>0.30432037913114185</v>
      </c>
      <c r="H1510" s="9" t="str">
        <f>IFERROR(VLOOKUP(A1510,'BITO-IV'!$A$1:$J$10000,4,0),"")</f>
        <v/>
      </c>
      <c r="P1510">
        <f>ROW()</f>
        <v>1510</v>
      </c>
      <c r="Q1510" t="str">
        <f>IF($A1510&gt;=$Q$2,B1510*Q$4,"")</f>
        <v/>
      </c>
      <c r="R1510" t="str">
        <f>IF($A1510&gt;=$Q$2,G1510*R$4,"")</f>
        <v/>
      </c>
    </row>
    <row r="1511" spans="1:18">
      <c r="A1511" s="1">
        <v>42360</v>
      </c>
      <c r="B1511">
        <f>IFERROR(VLOOKUP($A1511,'BTC-Web'!$A$2:$H$9999,2,0),"")</f>
        <v>437.43600500000002</v>
      </c>
      <c r="C1511">
        <f>VLOOKUP(A1511,H_SPBTFDUE!$B$2:$C$5828,2,0)</f>
        <v>3.1486766533994612</v>
      </c>
      <c r="D1511" s="2">
        <f>D1510*(1-D$1+IF(AND(WEEKDAY($A1511)&lt;&gt;1,WEEKDAY($A1511)&lt;&gt;7),-VLOOKUP($A1511,ETF_OP_Fee!$G$5:$H$14,2,1),0))^($A1511-$A1510)*(1+2*(C1511/C1510-1))+IFERROR(VLOOKUP(A1511,BITXeom!$C$9:$D$100,2,0),0)-$D$3*IFERROR(VLOOKUP($A1511,Dividends!$C$10:$E$100,2,0),0)</f>
        <v>0.45640498074509428</v>
      </c>
      <c r="F1511" s="60">
        <f>F1510*(1-F$1-2*(C1511/C1510-1))</f>
        <v>20657742.939301662</v>
      </c>
      <c r="G1511" s="2">
        <f>G1510*(1-G$1+IF(AND(WEEKDAY($A1511)&lt;&gt;1,WEEKDAY($A1511)&lt;&gt;7),-VLOOKUP($A1511,ETF_OP_Fee!$I$5:$J$14,2,1),0))^($A1511-$A1510)*(1+1*(B1511/B1510-1))</f>
        <v>0.30060026961169384</v>
      </c>
      <c r="H1511" s="9" t="str">
        <f>IFERROR(VLOOKUP(A1511,'BITO-IV'!$A$1:$J$10000,4,0),"")</f>
        <v/>
      </c>
      <c r="P1511">
        <f>ROW()</f>
        <v>1511</v>
      </c>
      <c r="Q1511" t="str">
        <f>IF($A1511&gt;=$Q$2,B1511*Q$4,"")</f>
        <v/>
      </c>
      <c r="R1511" t="str">
        <f>IF($A1511&gt;=$Q$2,G1511*R$4,"")</f>
        <v/>
      </c>
    </row>
    <row r="1512" spans="1:18">
      <c r="A1512" s="1">
        <v>42361</v>
      </c>
      <c r="B1512">
        <f>IFERROR(VLOOKUP($A1512,'BTC-Web'!$A$2:$H$9999,2,0),"")</f>
        <v>436.72000100000002</v>
      </c>
      <c r="C1512">
        <f>VLOOKUP(A1512,H_SPBTFDUE!$B$2:$C$5828,2,0)</f>
        <v>3.1903720079910585</v>
      </c>
      <c r="D1512" s="2">
        <f>D1511*(1-D$1+IF(AND(WEEKDAY($A1512)&lt;&gt;1,WEEKDAY($A1512)&lt;&gt;7),-VLOOKUP($A1512,ETF_OP_Fee!$G$5:$H$14,2,1),0))^($A1512-$A1511)*(1+2*(C1512/C1511-1))+IFERROR(VLOOKUP(A1512,BITXeom!$C$9:$D$100,2,0),0)-$D$3*IFERROR(VLOOKUP($A1512,Dividends!$C$10:$E$100,2,0),0)</f>
        <v>0.4684361021019916</v>
      </c>
      <c r="F1512" s="60">
        <f>F1511*(1-F$1-2*(C1512/C1511-1))</f>
        <v>20109560.35192639</v>
      </c>
      <c r="G1512" s="2">
        <f>G1511*(1-G$1+IF(AND(WEEKDAY($A1512)&lt;&gt;1,WEEKDAY($A1512)&lt;&gt;7),-VLOOKUP($A1512,ETF_OP_Fee!$I$5:$J$14,2,1),0))^($A1512-$A1511)*(1+1*(B1512/B1511-1))</f>
        <v>0.3001004300431474</v>
      </c>
      <c r="H1512" s="9" t="str">
        <f>IFERROR(VLOOKUP(A1512,'BITO-IV'!$A$1:$J$10000,4,0),"")</f>
        <v/>
      </c>
      <c r="P1512">
        <f>ROW()</f>
        <v>1512</v>
      </c>
      <c r="Q1512" t="str">
        <f>IF($A1512&gt;=$Q$2,B1512*Q$4,"")</f>
        <v/>
      </c>
      <c r="R1512" t="str">
        <f>IF($A1512&gt;=$Q$2,G1512*R$4,"")</f>
        <v/>
      </c>
    </row>
    <row r="1513" spans="1:18">
      <c r="A1513" s="1">
        <v>42362</v>
      </c>
      <c r="B1513">
        <f>IFERROR(VLOOKUP($A1513,'BTC-Web'!$A$2:$H$9999,2,0),"")</f>
        <v>443.091003</v>
      </c>
      <c r="C1513">
        <f>VLOOKUP(A1513,H_SPBTFDUE!$B$2:$C$5828,2,0)</f>
        <v>3.2807716988477349</v>
      </c>
      <c r="D1513" s="2">
        <f>D1512*(1-D$1+IF(AND(WEEKDAY($A1513)&lt;&gt;1,WEEKDAY($A1513)&lt;&gt;7),-VLOOKUP($A1513,ETF_OP_Fee!$G$5:$H$14,2,1),0))^($A1513-$A1512)*(1+2*(C1513/C1512-1))+IFERROR(VLOOKUP(A1513,BITXeom!$C$9:$D$100,2,0),0)-$D$3*IFERROR(VLOOKUP($A1513,Dividends!$C$10:$E$100,2,0),0)</f>
        <v>0.49492285371313094</v>
      </c>
      <c r="F1513" s="60">
        <f>F1512*(1-F$1-2*(C1513/C1512-1))</f>
        <v>18968898.464419134</v>
      </c>
      <c r="G1513" s="2">
        <f>G1512*(1-G$1+IF(AND(WEEKDAY($A1513)&lt;&gt;1,WEEKDAY($A1513)&lt;&gt;7),-VLOOKUP($A1513,ETF_OP_Fee!$I$5:$J$14,2,1),0))^($A1513-$A1512)*(1+1*(B1513/B1512-1))</f>
        <v>0.30447046009846523</v>
      </c>
      <c r="H1513" s="9" t="str">
        <f>IFERROR(VLOOKUP(A1513,'BITO-IV'!$A$1:$J$10000,4,0),"")</f>
        <v/>
      </c>
      <c r="P1513">
        <f>ROW()</f>
        <v>1513</v>
      </c>
      <c r="Q1513" t="str">
        <f>IF($A1513&gt;=$Q$2,B1513*Q$4,"")</f>
        <v/>
      </c>
      <c r="R1513" t="str">
        <f>IF($A1513&gt;=$Q$2,G1513*R$4,"")</f>
        <v/>
      </c>
    </row>
    <row r="1514" spans="1:18">
      <c r="A1514" s="1">
        <v>42366</v>
      </c>
      <c r="B1514">
        <f>IFERROR(VLOOKUP($A1514,'BTC-Web'!$A$2:$H$9999,2,0),"")</f>
        <v>423.34298699999999</v>
      </c>
      <c r="C1514">
        <f>VLOOKUP(A1514,H_SPBTFDUE!$B$2:$C$5828,2,0)</f>
        <v>3.0445782341714636</v>
      </c>
      <c r="D1514" s="2">
        <f>D1513*(1-D$1+IF(AND(WEEKDAY($A1514)&lt;&gt;1,WEEKDAY($A1514)&lt;&gt;7),-VLOOKUP($A1514,ETF_OP_Fee!$G$5:$H$14,2,1),0))^($A1514-$A1513)*(1+2*(C1514/C1513-1))+IFERROR(VLOOKUP(A1514,BITXeom!$C$9:$D$100,2,0),0)-$D$3*IFERROR(VLOOKUP($A1514,Dividends!$C$10:$E$100,2,0),0)</f>
        <v>0.42345638114787426</v>
      </c>
      <c r="F1514" s="60">
        <f>F1513*(1-F$1-2*(C1514/C1513-1))</f>
        <v>21699176.891117875</v>
      </c>
      <c r="G1514" s="2">
        <f>G1513*(1-G$1+IF(AND(WEEKDAY($A1514)&lt;&gt;1,WEEKDAY($A1514)&lt;&gt;7),-VLOOKUP($A1514,ETF_OP_Fee!$I$5:$J$14,2,1),0))^($A1514-$A1513)*(1+1*(B1514/B1513-1))</f>
        <v>0.29087030526904073</v>
      </c>
      <c r="H1514" s="9" t="str">
        <f>IFERROR(VLOOKUP(A1514,'BITO-IV'!$A$1:$J$10000,4,0),"")</f>
        <v/>
      </c>
      <c r="P1514">
        <f>ROW()</f>
        <v>1514</v>
      </c>
      <c r="Q1514" t="str">
        <f>IF($A1514&gt;=$Q$2,B1514*Q$4,"")</f>
        <v/>
      </c>
      <c r="R1514" t="str">
        <f>IF($A1514&gt;=$Q$2,G1514*R$4,"")</f>
        <v/>
      </c>
    </row>
    <row r="1515" spans="1:18">
      <c r="A1515" s="1">
        <v>42367</v>
      </c>
      <c r="B1515">
        <f>IFERROR(VLOOKUP($A1515,'BTC-Web'!$A$2:$H$9999,2,0),"")</f>
        <v>422.09799199999998</v>
      </c>
      <c r="C1515">
        <f>VLOOKUP(A1515,H_SPBTFDUE!$B$2:$C$5828,2,0)</f>
        <v>3.1214191428504066</v>
      </c>
      <c r="D1515" s="2">
        <f>D1514*(1-D$1+IF(AND(WEEKDAY($A1515)&lt;&gt;1,WEEKDAY($A1515)&lt;&gt;7),-VLOOKUP($A1515,ETF_OP_Fee!$G$5:$H$14,2,1),0))^($A1515-$A1514)*(1+2*(C1515/C1514-1))+IFERROR(VLOOKUP(A1515,BITXeom!$C$9:$D$100,2,0),0)-$D$3*IFERROR(VLOOKUP($A1515,Dividends!$C$10:$E$100,2,0),0)</f>
        <v>0.4447776546719357</v>
      </c>
      <c r="F1515" s="60">
        <f>F1514*(1-F$1-2*(C1515/C1514-1))</f>
        <v>20602733.418558061</v>
      </c>
      <c r="G1515" s="2">
        <f>G1514*(1-G$1+IF(AND(WEEKDAY($A1515)&lt;&gt;1,WEEKDAY($A1515)&lt;&gt;7),-VLOOKUP($A1515,ETF_OP_Fee!$I$5:$J$14,2,1),0))^($A1515-$A1514)*(1+1*(B1515/B1514-1))</f>
        <v>0.29000734634279624</v>
      </c>
      <c r="H1515" s="9" t="str">
        <f>IFERROR(VLOOKUP(A1515,'BITO-IV'!$A$1:$J$10000,4,0),"")</f>
        <v/>
      </c>
      <c r="P1515">
        <f>ROW()</f>
        <v>1515</v>
      </c>
      <c r="Q1515" t="str">
        <f>IF($A1515&gt;=$Q$2,B1515*Q$4,"")</f>
        <v/>
      </c>
      <c r="R1515" t="str">
        <f>IF($A1515&gt;=$Q$2,G1515*R$4,"")</f>
        <v/>
      </c>
    </row>
    <row r="1516" spans="1:18">
      <c r="A1516" s="1">
        <v>42368</v>
      </c>
      <c r="B1516">
        <f>IFERROR(VLOOKUP($A1516,'BTC-Web'!$A$2:$H$9999,2,0),"")</f>
        <v>433.29998799999998</v>
      </c>
      <c r="C1516">
        <f>VLOOKUP(A1516,H_SPBTFDUE!$B$2:$C$5828,2,0)</f>
        <v>3.0752054954298274</v>
      </c>
      <c r="D1516" s="2">
        <f>D1515*(1-D$1+IF(AND(WEEKDAY($A1516)&lt;&gt;1,WEEKDAY($A1516)&lt;&gt;7),-VLOOKUP($A1516,ETF_OP_Fee!$G$5:$H$14,2,1),0))^($A1516-$A1515)*(1+2*(C1516/C1515-1))+IFERROR(VLOOKUP(A1516,BITXeom!$C$9:$D$100,2,0),0)-$D$3*IFERROR(VLOOKUP($A1516,Dividends!$C$10:$E$100,2,0),0)</f>
        <v>0.43155546338899325</v>
      </c>
      <c r="F1516" s="60">
        <f>F1515*(1-F$1-2*(C1516/C1515-1))</f>
        <v>21211721.573476214</v>
      </c>
      <c r="G1516" s="2">
        <f>G1515*(1-G$1+IF(AND(WEEKDAY($A1516)&lt;&gt;1,WEEKDAY($A1516)&lt;&gt;7),-VLOOKUP($A1516,ETF_OP_Fee!$I$5:$J$14,2,1),0))^($A1516-$A1515)*(1+1*(B1516/B1515-1))</f>
        <v>0.29769605983538733</v>
      </c>
      <c r="H1516" s="9" t="str">
        <f>IFERROR(VLOOKUP(A1516,'BITO-IV'!$A$1:$J$10000,4,0),"")</f>
        <v/>
      </c>
      <c r="P1516">
        <f>ROW()</f>
        <v>1516</v>
      </c>
      <c r="Q1516" t="str">
        <f>IF($A1516&gt;=$Q$2,B1516*Q$4,"")</f>
        <v/>
      </c>
      <c r="R1516" t="str">
        <f>IF($A1516&gt;=$Q$2,G1516*R$4,"")</f>
        <v/>
      </c>
    </row>
    <row r="1517" spans="1:18">
      <c r="A1517" s="1">
        <v>42369</v>
      </c>
      <c r="B1517">
        <f>IFERROR(VLOOKUP($A1517,'BTC-Web'!$A$2:$H$9999,2,0),"")</f>
        <v>425.875</v>
      </c>
      <c r="C1517">
        <f>VLOOKUP(A1517,H_SPBTFDUE!$B$2:$C$5828,2,0)</f>
        <v>3.1033195872503576</v>
      </c>
      <c r="D1517" s="2">
        <f>D1516*(1-D$1+IF(AND(WEEKDAY($A1517)&lt;&gt;1,WEEKDAY($A1517)&lt;&gt;7),-VLOOKUP($A1517,ETF_OP_Fee!$G$5:$H$14,2,1),0))^($A1517-$A1516)*(1+2*(C1517/C1516-1))+IFERROR(VLOOKUP(A1517,BITXeom!$C$9:$D$100,2,0),0)-$D$3*IFERROR(VLOOKUP($A1517,Dividends!$C$10:$E$100,2,0),0)</f>
        <v>0.43939320721420017</v>
      </c>
      <c r="F1517" s="60">
        <f>F1516*(1-F$1-2*(C1517/C1516-1))</f>
        <v>20822774.515152577</v>
      </c>
      <c r="G1517" s="2">
        <f>G1516*(1-G$1+IF(AND(WEEKDAY($A1517)&lt;&gt;1,WEEKDAY($A1517)&lt;&gt;7),-VLOOKUP($A1517,ETF_OP_Fee!$I$5:$J$14,2,1),0))^($A1517-$A1516)*(1+1*(B1517/B1516-1))</f>
        <v>0.29258715256389184</v>
      </c>
      <c r="H1517" s="9" t="str">
        <f>IFERROR(VLOOKUP(A1517,'BITO-IV'!$A$1:$J$10000,4,0),"")</f>
        <v/>
      </c>
      <c r="P1517">
        <f>ROW()</f>
        <v>1517</v>
      </c>
      <c r="Q1517" t="str">
        <f>IF($A1517&gt;=$Q$2,B1517*Q$4,"")</f>
        <v/>
      </c>
      <c r="R1517" t="str">
        <f>IF($A1517&gt;=$Q$2,G1517*R$4,"")</f>
        <v/>
      </c>
    </row>
    <row r="1518" spans="1:18">
      <c r="A1518" s="1">
        <v>42373</v>
      </c>
      <c r="B1518">
        <f>IFERROR(VLOOKUP($A1518,'BTC-Web'!$A$2:$H$9999,2,0),"")</f>
        <v>430.06100500000002</v>
      </c>
      <c r="C1518">
        <f>VLOOKUP(A1518,H_SPBTFDUE!$B$2:$C$5828,2,0)</f>
        <v>3.1211713970657109</v>
      </c>
      <c r="D1518" s="2">
        <f>D1517*(1-D$1+IF(AND(WEEKDAY($A1518)&lt;&gt;1,WEEKDAY($A1518)&lt;&gt;7),-VLOOKUP($A1518,ETF_OP_Fee!$G$5:$H$14,2,1),0))^($A1518-$A1517)*(1+2*(C1518/C1517-1))+IFERROR(VLOOKUP(A1518,BITXeom!$C$9:$D$100,2,0),0)-$D$3*IFERROR(VLOOKUP($A1518,Dividends!$C$10:$E$100,2,0),0)</f>
        <v>0.4442341452132203</v>
      </c>
      <c r="F1518" s="60">
        <f>F1517*(1-F$1-2*(C1518/C1517-1))</f>
        <v>20582125.053695664</v>
      </c>
      <c r="G1518" s="2">
        <f>G1517*(1-G$1+IF(AND(WEEKDAY($A1518)&lt;&gt;1,WEEKDAY($A1518)&lt;&gt;7),-VLOOKUP($A1518,ETF_OP_Fee!$I$5:$J$14,2,1),0))^($A1518-$A1517)*(1+1*(B1518/B1517-1))</f>
        <v>0.29543228705544677</v>
      </c>
      <c r="H1518" s="9" t="str">
        <f>IFERROR(VLOOKUP(A1518,'BITO-IV'!$A$1:$J$10000,4,0),"")</f>
        <v/>
      </c>
      <c r="P1518">
        <f>ROW()</f>
        <v>1518</v>
      </c>
      <c r="Q1518" t="str">
        <f>IF($A1518&gt;=$Q$2,B1518*Q$4,"")</f>
        <v/>
      </c>
      <c r="R1518" t="str">
        <f>IF($A1518&gt;=$Q$2,G1518*R$4,"")</f>
        <v/>
      </c>
    </row>
    <row r="1519" spans="1:18">
      <c r="A1519" s="1">
        <v>42374</v>
      </c>
      <c r="B1519">
        <f>IFERROR(VLOOKUP($A1519,'BTC-Web'!$A$2:$H$9999,2,0),"")</f>
        <v>433.06900000000002</v>
      </c>
      <c r="C1519">
        <f>VLOOKUP(A1519,H_SPBTFDUE!$B$2:$C$5828,2,0)</f>
        <v>3.1126784489276877</v>
      </c>
      <c r="D1519" s="2">
        <f>D1518*(1-D$1+IF(AND(WEEKDAY($A1519)&lt;&gt;1,WEEKDAY($A1519)&lt;&gt;7),-VLOOKUP($A1519,ETF_OP_Fee!$G$5:$H$14,2,1),0))^($A1519-$A1518)*(1+2*(C1519/C1518-1))+IFERROR(VLOOKUP(A1519,BITXeom!$C$9:$D$100,2,0),0)-$D$3*IFERROR(VLOOKUP($A1519,Dividends!$C$10:$E$100,2,0),0)</f>
        <v>0.44176329438088613</v>
      </c>
      <c r="F1519" s="60">
        <f>F1518*(1-F$1-2*(C1519/C1518-1))</f>
        <v>20693064.755350355</v>
      </c>
      <c r="G1519" s="2">
        <f>G1518*(1-G$1+IF(AND(WEEKDAY($A1519)&lt;&gt;1,WEEKDAY($A1519)&lt;&gt;7),-VLOOKUP($A1519,ETF_OP_Fee!$I$5:$J$14,2,1),0))^($A1519-$A1518)*(1+1*(B1519/B1518-1))</f>
        <v>0.29749089925241262</v>
      </c>
      <c r="H1519" s="9" t="str">
        <f>IFERROR(VLOOKUP(A1519,'BITO-IV'!$A$1:$J$10000,4,0),"")</f>
        <v/>
      </c>
      <c r="P1519">
        <f>ROW()</f>
        <v>1519</v>
      </c>
      <c r="Q1519" t="str">
        <f>IF($A1519&gt;=$Q$2,B1519*Q$4,"")</f>
        <v/>
      </c>
      <c r="R1519" t="str">
        <f>IF($A1519&gt;=$Q$2,G1519*R$4,"")</f>
        <v/>
      </c>
    </row>
    <row r="1520" spans="1:18">
      <c r="A1520" s="1">
        <v>42375</v>
      </c>
      <c r="B1520">
        <f>IFERROR(VLOOKUP($A1520,'BTC-Web'!$A$2:$H$9999,2,0),"")</f>
        <v>431.85598800000002</v>
      </c>
      <c r="C1520">
        <f>VLOOKUP(A1520,H_SPBTFDUE!$B$2:$C$5828,2,0)</f>
        <v>3.0917645144626285</v>
      </c>
      <c r="D1520" s="2">
        <f>D1519*(1-D$1+IF(AND(WEEKDAY($A1520)&lt;&gt;1,WEEKDAY($A1520)&lt;&gt;7),-VLOOKUP($A1520,ETF_OP_Fee!$G$5:$H$14,2,1),0))^($A1520-$A1519)*(1+2*(C1520/C1519-1))+IFERROR(VLOOKUP(A1520,BITXeom!$C$9:$D$100,2,0),0)-$D$3*IFERROR(VLOOKUP($A1520,Dividends!$C$10:$E$100,2,0),0)</f>
        <v>0.43577438434533405</v>
      </c>
      <c r="F1520" s="60">
        <f>F1519*(1-F$1-2*(C1520/C1519-1))</f>
        <v>20970058.964866448</v>
      </c>
      <c r="G1520" s="2">
        <f>G1519*(1-G$1+IF(AND(WEEKDAY($A1520)&lt;&gt;1,WEEKDAY($A1520)&lt;&gt;7),-VLOOKUP($A1520,ETF_OP_Fee!$I$5:$J$14,2,1),0))^($A1520-$A1519)*(1+1*(B1520/B1519-1))</f>
        <v>0.2966499158193337</v>
      </c>
      <c r="H1520" s="9" t="str">
        <f>IFERROR(VLOOKUP(A1520,'BITO-IV'!$A$1:$J$10000,4,0),"")</f>
        <v/>
      </c>
      <c r="P1520">
        <f>ROW()</f>
        <v>1520</v>
      </c>
      <c r="Q1520" t="str">
        <f>IF($A1520&gt;=$Q$2,B1520*Q$4,"")</f>
        <v/>
      </c>
      <c r="R1520" t="str">
        <f>IF($A1520&gt;=$Q$2,G1520*R$4,"")</f>
        <v/>
      </c>
    </row>
    <row r="1521" spans="1:18">
      <c r="A1521" s="1">
        <v>42376</v>
      </c>
      <c r="B1521">
        <f>IFERROR(VLOOKUP($A1521,'BTC-Web'!$A$2:$H$9999,2,0),"")</f>
        <v>430.010986</v>
      </c>
      <c r="C1521">
        <f>VLOOKUP(A1521,H_SPBTFDUE!$B$2:$C$5828,2,0)</f>
        <v>3.2999641987921748</v>
      </c>
      <c r="D1521" s="2">
        <f>D1520*(1-D$1+IF(AND(WEEKDAY($A1521)&lt;&gt;1,WEEKDAY($A1521)&lt;&gt;7),-VLOOKUP($A1521,ETF_OP_Fee!$G$5:$H$14,2,1),0))^($A1521-$A1520)*(1+2*(C1521/C1520-1))+IFERROR(VLOOKUP(A1521,BITXeom!$C$9:$D$100,2,0),0)-$D$3*IFERROR(VLOOKUP($A1521,Dividends!$C$10:$E$100,2,0),0)</f>
        <v>0.49440494557838266</v>
      </c>
      <c r="F1521" s="60">
        <f>F1520*(1-F$1-2*(C1521/C1520-1))</f>
        <v>18144716.278318372</v>
      </c>
      <c r="G1521" s="2">
        <f>G1520*(1-G$1+IF(AND(WEEKDAY($A1521)&lt;&gt;1,WEEKDAY($A1521)&lt;&gt;7),-VLOOKUP($A1521,ETF_OP_Fee!$I$5:$J$14,2,1),0))^($A1521-$A1520)*(1+1*(B1521/B1520-1))</f>
        <v>0.29537486156757142</v>
      </c>
      <c r="H1521" s="9" t="str">
        <f>IFERROR(VLOOKUP(A1521,'BITO-IV'!$A$1:$J$10000,4,0),"")</f>
        <v/>
      </c>
      <c r="P1521">
        <f>ROW()</f>
        <v>1521</v>
      </c>
      <c r="Q1521" t="str">
        <f>IF($A1521&gt;=$Q$2,B1521*Q$4,"")</f>
        <v/>
      </c>
      <c r="R1521" t="str">
        <f>IF($A1521&gt;=$Q$2,G1521*R$4,"")</f>
        <v/>
      </c>
    </row>
    <row r="1522" spans="1:18">
      <c r="A1522" s="1">
        <v>42377</v>
      </c>
      <c r="B1522">
        <f>IFERROR(VLOOKUP($A1522,'BTC-Web'!$A$2:$H$9999,2,0),"")</f>
        <v>457.53799400000003</v>
      </c>
      <c r="C1522">
        <f>VLOOKUP(A1522,H_SPBTFDUE!$B$2:$C$5828,2,0)</f>
        <v>3.2648917768851038</v>
      </c>
      <c r="D1522" s="2">
        <f>D1521*(1-D$1+IF(AND(WEEKDAY($A1522)&lt;&gt;1,WEEKDAY($A1522)&lt;&gt;7),-VLOOKUP($A1522,ETF_OP_Fee!$G$5:$H$14,2,1),0))^($A1522-$A1521)*(1+2*(C1522/C1521-1))+IFERROR(VLOOKUP(A1522,BITXeom!$C$9:$D$100,2,0),0)-$D$3*IFERROR(VLOOKUP($A1522,Dividends!$C$10:$E$100,2,0),0)</f>
        <v>0.48383742083951464</v>
      </c>
      <c r="F1522" s="60">
        <f>F1521*(1-F$1-2*(C1522/C1521-1))</f>
        <v>18529460.273237601</v>
      </c>
      <c r="G1522" s="2">
        <f>G1521*(1-G$1+IF(AND(WEEKDAY($A1522)&lt;&gt;1,WEEKDAY($A1522)&lt;&gt;7),-VLOOKUP($A1522,ETF_OP_Fee!$I$5:$J$14,2,1),0))^($A1522-$A1521)*(1+1*(B1522/B1521-1))</f>
        <v>0.31427500357231075</v>
      </c>
      <c r="H1522" s="9" t="str">
        <f>IFERROR(VLOOKUP(A1522,'BITO-IV'!$A$1:$J$10000,4,0),"")</f>
        <v/>
      </c>
      <c r="P1522">
        <f>ROW()</f>
        <v>1522</v>
      </c>
      <c r="Q1522" t="str">
        <f>IF($A1522&gt;=$Q$2,B1522*Q$4,"")</f>
        <v/>
      </c>
      <c r="R1522" t="str">
        <f>IF($A1522&gt;=$Q$2,G1522*R$4,"")</f>
        <v/>
      </c>
    </row>
    <row r="1523" spans="1:18">
      <c r="A1523" s="1">
        <v>42380</v>
      </c>
      <c r="B1523">
        <f>IFERROR(VLOOKUP($A1523,'BTC-Web'!$A$2:$H$9999,2,0),"")</f>
        <v>448.69799799999998</v>
      </c>
      <c r="C1523">
        <f>VLOOKUP(A1523,H_SPBTFDUE!$B$2:$C$5828,2,0)</f>
        <v>3.2299422358006291</v>
      </c>
      <c r="D1523" s="2">
        <f>D1522*(1-D$1+IF(AND(WEEKDAY($A1523)&lt;&gt;1,WEEKDAY($A1523)&lt;&gt;7),-VLOOKUP($A1523,ETF_OP_Fee!$G$5:$H$14,2,1),0))^($A1523-$A1522)*(1+2*(C1523/C1522-1))+IFERROR(VLOOKUP(A1523,BITXeom!$C$9:$D$100,2,0),0)-$D$3*IFERROR(VLOOKUP($A1523,Dividends!$C$10:$E$100,2,0),0)</f>
        <v>0.47330758516369542</v>
      </c>
      <c r="F1523" s="60">
        <f>F1522*(1-F$1-2*(C1523/C1522-1))</f>
        <v>18925198.696470276</v>
      </c>
      <c r="G1523" s="2">
        <f>G1522*(1-G$1+IF(AND(WEEKDAY($A1523)&lt;&gt;1,WEEKDAY($A1523)&lt;&gt;7),-VLOOKUP($A1523,ETF_OP_Fee!$I$5:$J$14,2,1),0))^($A1523-$A1522)*(1+1*(B1523/B1522-1))</f>
        <v>0.30817889734554899</v>
      </c>
      <c r="H1523" s="9" t="str">
        <f>IFERROR(VLOOKUP(A1523,'BITO-IV'!$A$1:$J$10000,4,0),"")</f>
        <v/>
      </c>
      <c r="P1523">
        <f>ROW()</f>
        <v>1523</v>
      </c>
      <c r="Q1523" t="str">
        <f>IF($A1523&gt;=$Q$2,B1523*Q$4,"")</f>
        <v/>
      </c>
      <c r="R1523" t="str">
        <f>IF($A1523&gt;=$Q$2,G1523*R$4,"")</f>
        <v/>
      </c>
    </row>
    <row r="1524" spans="1:18">
      <c r="A1524" s="1">
        <v>42381</v>
      </c>
      <c r="B1524">
        <f>IFERROR(VLOOKUP($A1524,'BTC-Web'!$A$2:$H$9999,2,0),"")</f>
        <v>448.182007</v>
      </c>
      <c r="C1524">
        <f>VLOOKUP(A1524,H_SPBTFDUE!$B$2:$C$5828,2,0)</f>
        <v>3.1378388114580678</v>
      </c>
      <c r="D1524" s="2">
        <f>D1523*(1-D$1+IF(AND(WEEKDAY($A1524)&lt;&gt;1,WEEKDAY($A1524)&lt;&gt;7),-VLOOKUP($A1524,ETF_OP_Fee!$G$5:$H$14,2,1),0))^($A1524-$A1523)*(1+2*(C1524/C1523-1))+IFERROR(VLOOKUP(A1524,BITXeom!$C$9:$D$100,2,0),0)-$D$3*IFERROR(VLOOKUP($A1524,Dividends!$C$10:$E$100,2,0),0)</f>
        <v>0.4462605760828553</v>
      </c>
      <c r="F1524" s="60">
        <f>F1523*(1-F$1-2*(C1524/C1523-1))</f>
        <v>20003536.632376269</v>
      </c>
      <c r="G1524" s="2">
        <f>G1523*(1-G$1+IF(AND(WEEKDAY($A1524)&lt;&gt;1,WEEKDAY($A1524)&lt;&gt;7),-VLOOKUP($A1524,ETF_OP_Fee!$I$5:$J$14,2,1),0))^($A1524-$A1523)*(1+1*(B1524/B1523-1))</f>
        <v>0.30781648777738502</v>
      </c>
      <c r="H1524" s="9" t="str">
        <f>IFERROR(VLOOKUP(A1524,'BITO-IV'!$A$1:$J$10000,4,0),"")</f>
        <v/>
      </c>
      <c r="P1524">
        <f>ROW()</f>
        <v>1524</v>
      </c>
      <c r="Q1524" t="str">
        <f>IF($A1524&gt;=$Q$2,B1524*Q$4,"")</f>
        <v/>
      </c>
      <c r="R1524" t="str">
        <f>IF($A1524&gt;=$Q$2,G1524*R$4,"")</f>
        <v/>
      </c>
    </row>
    <row r="1525" spans="1:18">
      <c r="A1525" s="1">
        <v>42382</v>
      </c>
      <c r="B1525">
        <f>IFERROR(VLOOKUP($A1525,'BTC-Web'!$A$2:$H$9999,2,0),"")</f>
        <v>434.665009</v>
      </c>
      <c r="C1525">
        <f>VLOOKUP(A1525,H_SPBTFDUE!$B$2:$C$5828,2,0)</f>
        <v>3.1135915051523728</v>
      </c>
      <c r="D1525" s="2">
        <f>D1524*(1-D$1+IF(AND(WEEKDAY($A1525)&lt;&gt;1,WEEKDAY($A1525)&lt;&gt;7),-VLOOKUP($A1525,ETF_OP_Fee!$G$5:$H$14,2,1),0))^($A1525-$A1524)*(1+2*(C1525/C1524-1))+IFERROR(VLOOKUP(A1525,BITXeom!$C$9:$D$100,2,0),0)-$D$3*IFERROR(VLOOKUP($A1525,Dividends!$C$10:$E$100,2,0),0)</f>
        <v>0.43931075207981568</v>
      </c>
      <c r="F1525" s="60">
        <f>F1524*(1-F$1-2*(C1525/C1524-1))</f>
        <v>20311645.63643064</v>
      </c>
      <c r="G1525" s="2">
        <f>G1524*(1-G$1+IF(AND(WEEKDAY($A1525)&lt;&gt;1,WEEKDAY($A1525)&lt;&gt;7),-VLOOKUP($A1525,ETF_OP_Fee!$I$5:$J$14,2,1),0))^($A1525-$A1524)*(1+1*(B1525/B1524-1))</f>
        <v>0.29852509014482925</v>
      </c>
      <c r="H1525" s="9" t="str">
        <f>IFERROR(VLOOKUP(A1525,'BITO-IV'!$A$1:$J$10000,4,0),"")</f>
        <v/>
      </c>
      <c r="P1525">
        <f>ROW()</f>
        <v>1525</v>
      </c>
      <c r="Q1525" t="str">
        <f>IF($A1525&gt;=$Q$2,B1525*Q$4,"")</f>
        <v/>
      </c>
      <c r="R1525" t="str">
        <f>IF($A1525&gt;=$Q$2,G1525*R$4,"")</f>
        <v/>
      </c>
    </row>
    <row r="1526" spans="1:18">
      <c r="A1526" s="1">
        <v>42383</v>
      </c>
      <c r="B1526">
        <f>IFERROR(VLOOKUP($A1526,'BTC-Web'!$A$2:$H$9999,2,0),"")</f>
        <v>432.28799400000003</v>
      </c>
      <c r="C1526">
        <f>VLOOKUP(A1526,H_SPBTFDUE!$B$2:$C$5828,2,0)</f>
        <v>3.0983797903386185</v>
      </c>
      <c r="D1526" s="2">
        <f>D1525*(1-D$1+IF(AND(WEEKDAY($A1526)&lt;&gt;1,WEEKDAY($A1526)&lt;&gt;7),-VLOOKUP($A1526,ETF_OP_Fee!$G$5:$H$14,2,1),0))^($A1526-$A1525)*(1+2*(C1526/C1525-1))+IFERROR(VLOOKUP(A1526,BITXeom!$C$9:$D$100,2,0),0)-$D$3*IFERROR(VLOOKUP($A1526,Dividends!$C$10:$E$100,2,0),0)</f>
        <v>0.43496573181329112</v>
      </c>
      <c r="F1526" s="60">
        <f>F1525*(1-F$1-2*(C1526/C1525-1))</f>
        <v>20509056.845511019</v>
      </c>
      <c r="G1526" s="2">
        <f>G1525*(1-G$1+IF(AND(WEEKDAY($A1526)&lt;&gt;1,WEEKDAY($A1526)&lt;&gt;7),-VLOOKUP($A1526,ETF_OP_Fee!$I$5:$J$14,2,1),0))^($A1526-$A1525)*(1+1*(B1526/B1525-1))</f>
        <v>0.29688484442204477</v>
      </c>
      <c r="H1526" s="9" t="str">
        <f>IFERROR(VLOOKUP(A1526,'BITO-IV'!$A$1:$J$10000,4,0),"")</f>
        <v/>
      </c>
      <c r="P1526">
        <f>ROW()</f>
        <v>1526</v>
      </c>
      <c r="Q1526" t="str">
        <f>IF($A1526&gt;=$Q$2,B1526*Q$4,"")</f>
        <v/>
      </c>
      <c r="R1526" t="str">
        <f>IF($A1526&gt;=$Q$2,G1526*R$4,"")</f>
        <v/>
      </c>
    </row>
    <row r="1527" spans="1:18">
      <c r="A1527" s="1">
        <v>42384</v>
      </c>
      <c r="B1527">
        <f>IFERROR(VLOOKUP($A1527,'BTC-Web'!$A$2:$H$9999,2,0),"")</f>
        <v>430.25500499999998</v>
      </c>
      <c r="C1527">
        <f>VLOOKUP(A1527,H_SPBTFDUE!$B$2:$C$5828,2,0)</f>
        <v>2.6229931236366064</v>
      </c>
      <c r="D1527" s="2">
        <f>D1526*(1-D$1+IF(AND(WEEKDAY($A1527)&lt;&gt;1,WEEKDAY($A1527)&lt;&gt;7),-VLOOKUP($A1527,ETF_OP_Fee!$G$5:$H$14,2,1),0))^($A1527-$A1526)*(1+2*(C1527/C1526-1))+IFERROR(VLOOKUP(A1527,BITXeom!$C$9:$D$100,2,0),0)-$D$3*IFERROR(VLOOKUP($A1527,Dividends!$C$10:$E$100,2,0),0)</f>
        <v>0.30145516989859156</v>
      </c>
      <c r="F1527" s="60">
        <f>F1526*(1-F$1-2*(C1527/C1526-1))</f>
        <v>26801428.293583896</v>
      </c>
      <c r="G1527" s="2">
        <f>G1526*(1-G$1+IF(AND(WEEKDAY($A1527)&lt;&gt;1,WEEKDAY($A1527)&lt;&gt;7),-VLOOKUP($A1527,ETF_OP_Fee!$I$5:$J$14,2,1),0))^($A1527-$A1526)*(1+1*(B1527/B1526-1))</f>
        <v>0.2954809463911775</v>
      </c>
      <c r="H1527" s="9" t="str">
        <f>IFERROR(VLOOKUP(A1527,'BITO-IV'!$A$1:$J$10000,4,0),"")</f>
        <v/>
      </c>
      <c r="P1527">
        <f>ROW()</f>
        <v>1527</v>
      </c>
      <c r="Q1527" t="str">
        <f>IF($A1527&gt;=$Q$2,B1527*Q$4,"")</f>
        <v/>
      </c>
      <c r="R1527" t="str">
        <f>IF($A1527&gt;=$Q$2,G1527*R$4,"")</f>
        <v/>
      </c>
    </row>
    <row r="1528" spans="1:18">
      <c r="A1528" s="1">
        <v>42388</v>
      </c>
      <c r="B1528">
        <f>IFERROR(VLOOKUP($A1528,'BTC-Web'!$A$2:$H$9999,2,0),"")</f>
        <v>387.02600100000001</v>
      </c>
      <c r="C1528">
        <f>VLOOKUP(A1528,H_SPBTFDUE!$B$2:$C$5828,2,0)</f>
        <v>2.7365869713519939</v>
      </c>
      <c r="D1528" s="2">
        <f>D1527*(1-D$1+IF(AND(WEEKDAY($A1528)&lt;&gt;1,WEEKDAY($A1528)&lt;&gt;7),-VLOOKUP($A1528,ETF_OP_Fee!$G$5:$H$14,2,1),0))^($A1528-$A1527)*(1+2*(C1528/C1527-1))+IFERROR(VLOOKUP(A1528,BITXeom!$C$9:$D$100,2,0),0)-$D$3*IFERROR(VLOOKUP($A1528,Dividends!$C$10:$E$100,2,0),0)</f>
        <v>0.32740746066194315</v>
      </c>
      <c r="F1528" s="60">
        <f>F1527*(1-F$1-2*(C1528/C1527-1))</f>
        <v>24478656.600645442</v>
      </c>
      <c r="G1528" s="2">
        <f>G1527*(1-G$1+IF(AND(WEEKDAY($A1528)&lt;&gt;1,WEEKDAY($A1528)&lt;&gt;7),-VLOOKUP($A1528,ETF_OP_Fee!$I$5:$J$14,2,1),0))^($A1528-$A1527)*(1+1*(B1528/B1527-1))</f>
        <v>0.26576542362283118</v>
      </c>
      <c r="H1528" s="9" t="str">
        <f>IFERROR(VLOOKUP(A1528,'BITO-IV'!$A$1:$J$10000,4,0),"")</f>
        <v/>
      </c>
      <c r="P1528">
        <f>ROW()</f>
        <v>1528</v>
      </c>
      <c r="Q1528" t="str">
        <f>IF($A1528&gt;=$Q$2,B1528*Q$4,"")</f>
        <v/>
      </c>
      <c r="R1528" t="str">
        <f>IF($A1528&gt;=$Q$2,G1528*R$4,"")</f>
        <v/>
      </c>
    </row>
    <row r="1529" spans="1:18">
      <c r="A1529" s="1">
        <v>42389</v>
      </c>
      <c r="B1529">
        <f>IFERROR(VLOOKUP($A1529,'BTC-Web'!$A$2:$H$9999,2,0),"")</f>
        <v>379.73998999999998</v>
      </c>
      <c r="C1529">
        <f>VLOOKUP(A1529,H_SPBTFDUE!$B$2:$C$5828,2,0)</f>
        <v>3.0248192307152655</v>
      </c>
      <c r="D1529" s="2">
        <f>D1528*(1-D$1+IF(AND(WEEKDAY($A1529)&lt;&gt;1,WEEKDAY($A1529)&lt;&gt;7),-VLOOKUP($A1529,ETF_OP_Fee!$G$5:$H$14,2,1),0))^($A1529-$A1528)*(1+2*(C1529/C1528-1))+IFERROR(VLOOKUP(A1529,BITXeom!$C$9:$D$100,2,0),0)-$D$3*IFERROR(VLOOKUP($A1529,Dividends!$C$10:$E$100,2,0),0)</f>
        <v>0.39632835581837694</v>
      </c>
      <c r="F1529" s="60">
        <f>F1528*(1-F$1-2*(C1529/C1528-1))</f>
        <v>19320931.2335083</v>
      </c>
      <c r="G1529" s="2">
        <f>G1528*(1-G$1+IF(AND(WEEKDAY($A1529)&lt;&gt;1,WEEKDAY($A1529)&lt;&gt;7),-VLOOKUP($A1529,ETF_OP_Fee!$I$5:$J$14,2,1),0))^($A1529-$A1528)*(1+1*(B1529/B1528-1))</f>
        <v>0.26075543327167294</v>
      </c>
      <c r="H1529" s="9" t="str">
        <f>IFERROR(VLOOKUP(A1529,'BITO-IV'!$A$1:$J$10000,4,0),"")</f>
        <v/>
      </c>
      <c r="P1529">
        <f>ROW()</f>
        <v>1529</v>
      </c>
      <c r="Q1529" t="str">
        <f>IF($A1529&gt;=$Q$2,B1529*Q$4,"")</f>
        <v/>
      </c>
      <c r="R1529" t="str">
        <f>IF($A1529&gt;=$Q$2,G1529*R$4,"")</f>
        <v/>
      </c>
    </row>
    <row r="1530" spans="1:18">
      <c r="A1530" s="1">
        <v>42390</v>
      </c>
      <c r="B1530">
        <f>IFERROR(VLOOKUP($A1530,'BTC-Web'!$A$2:$H$9999,2,0),"")</f>
        <v>419.63198899999998</v>
      </c>
      <c r="C1530">
        <f>VLOOKUP(A1530,H_SPBTFDUE!$B$2:$C$5828,2,0)</f>
        <v>2.9527378644452256</v>
      </c>
      <c r="D1530" s="2">
        <f>D1529*(1-D$1+IF(AND(WEEKDAY($A1530)&lt;&gt;1,WEEKDAY($A1530)&lt;&gt;7),-VLOOKUP($A1530,ETF_OP_Fee!$G$5:$H$14,2,1),0))^($A1530-$A1529)*(1+2*(C1530/C1529-1))+IFERROR(VLOOKUP(A1530,BITXeom!$C$9:$D$100,2,0),0)-$D$3*IFERROR(VLOOKUP($A1530,Dividends!$C$10:$E$100,2,0),0)</f>
        <v>0.37739386675534869</v>
      </c>
      <c r="F1530" s="60">
        <f>F1529*(1-F$1-2*(C1530/C1529-1))</f>
        <v>20240760.098123867</v>
      </c>
      <c r="G1530" s="2">
        <f>G1529*(1-G$1+IF(AND(WEEKDAY($A1530)&lt;&gt;1,WEEKDAY($A1530)&lt;&gt;7),-VLOOKUP($A1530,ETF_OP_Fee!$I$5:$J$14,2,1),0))^($A1530-$A1529)*(1+1*(B1530/B1529-1))</f>
        <v>0.28814050675609831</v>
      </c>
      <c r="H1530" s="9" t="str">
        <f>IFERROR(VLOOKUP(A1530,'BITO-IV'!$A$1:$J$10000,4,0),"")</f>
        <v/>
      </c>
      <c r="P1530">
        <f>ROW()</f>
        <v>1530</v>
      </c>
      <c r="Q1530" t="str">
        <f>IF($A1530&gt;=$Q$2,B1530*Q$4,"")</f>
        <v/>
      </c>
      <c r="R1530" t="str">
        <f>IF($A1530&gt;=$Q$2,G1530*R$4,"")</f>
        <v/>
      </c>
    </row>
    <row r="1531" spans="1:18">
      <c r="A1531" s="1">
        <v>42391</v>
      </c>
      <c r="B1531">
        <f>IFERROR(VLOOKUP($A1531,'BTC-Web'!$A$2:$H$9999,2,0),"")</f>
        <v>409.75100700000002</v>
      </c>
      <c r="C1531">
        <f>VLOOKUP(A1531,H_SPBTFDUE!$B$2:$C$5828,2,0)</f>
        <v>2.7525480950877137</v>
      </c>
      <c r="D1531" s="2">
        <f>D1530*(1-D$1+IF(AND(WEEKDAY($A1531)&lt;&gt;1,WEEKDAY($A1531)&lt;&gt;7),-VLOOKUP($A1531,ETF_OP_Fee!$G$5:$H$14,2,1),0))^($A1531-$A1530)*(1+2*(C1531/C1530-1))+IFERROR(VLOOKUP(A1531,BITXeom!$C$9:$D$100,2,0),0)-$D$3*IFERROR(VLOOKUP($A1531,Dividends!$C$10:$E$100,2,0),0)</f>
        <v>0.3261814305832394</v>
      </c>
      <c r="F1531" s="60">
        <f>F1530*(1-F$1-2*(C1531/C1530-1))</f>
        <v>22984273.228695948</v>
      </c>
      <c r="G1531" s="2">
        <f>G1530*(1-G$1+IF(AND(WEEKDAY($A1531)&lt;&gt;1,WEEKDAY($A1531)&lt;&gt;7),-VLOOKUP($A1531,ETF_OP_Fee!$I$5:$J$14,2,1),0))^($A1531-$A1530)*(1+1*(B1531/B1530-1))</f>
        <v>0.28134840276365969</v>
      </c>
      <c r="H1531" s="9" t="str">
        <f>IFERROR(VLOOKUP(A1531,'BITO-IV'!$A$1:$J$10000,4,0),"")</f>
        <v/>
      </c>
      <c r="P1531">
        <f>ROW()</f>
        <v>1531</v>
      </c>
      <c r="Q1531" t="str">
        <f>IF($A1531&gt;=$Q$2,B1531*Q$4,"")</f>
        <v/>
      </c>
      <c r="R1531" t="str">
        <f>IF($A1531&gt;=$Q$2,G1531*R$4,"")</f>
        <v/>
      </c>
    </row>
    <row r="1532" spans="1:18">
      <c r="A1532" s="1">
        <v>42394</v>
      </c>
      <c r="B1532">
        <f>IFERROR(VLOOKUP($A1532,'BTC-Web'!$A$2:$H$9999,2,0),"")</f>
        <v>402.31698599999999</v>
      </c>
      <c r="C1532">
        <f>VLOOKUP(A1532,H_SPBTFDUE!$B$2:$C$5828,2,0)</f>
        <v>2.818697649188707</v>
      </c>
      <c r="D1532" s="2">
        <f>D1531*(1-D$1+IF(AND(WEEKDAY($A1532)&lt;&gt;1,WEEKDAY($A1532)&lt;&gt;7),-VLOOKUP($A1532,ETF_OP_Fee!$G$5:$H$14,2,1),0))^($A1532-$A1531)*(1+2*(C1532/C1531-1))+IFERROR(VLOOKUP(A1532,BITXeom!$C$9:$D$100,2,0),0)-$D$3*IFERROR(VLOOKUP($A1532,Dividends!$C$10:$E$100,2,0),0)</f>
        <v>0.34173547396638904</v>
      </c>
      <c r="F1532" s="60">
        <f>F1531*(1-F$1-2*(C1532/C1531-1))</f>
        <v>21878355.363223515</v>
      </c>
      <c r="G1532" s="2">
        <f>G1531*(1-G$1+IF(AND(WEEKDAY($A1532)&lt;&gt;1,WEEKDAY($A1532)&lt;&gt;7),-VLOOKUP($A1532,ETF_OP_Fee!$I$5:$J$14,2,1),0))^($A1532-$A1531)*(1+1*(B1532/B1531-1))</f>
        <v>0.27622239236035201</v>
      </c>
      <c r="H1532" s="9" t="str">
        <f>IFERROR(VLOOKUP(A1532,'BITO-IV'!$A$1:$J$10000,4,0),"")</f>
        <v/>
      </c>
      <c r="P1532">
        <f>ROW()</f>
        <v>1532</v>
      </c>
      <c r="Q1532" t="str">
        <f>IF($A1532&gt;=$Q$2,B1532*Q$4,"")</f>
        <v/>
      </c>
      <c r="R1532" t="str">
        <f>IF($A1532&gt;=$Q$2,G1532*R$4,"")</f>
        <v/>
      </c>
    </row>
    <row r="1533" spans="1:18">
      <c r="A1533" s="1">
        <v>42395</v>
      </c>
      <c r="B1533">
        <f>IFERROR(VLOOKUP($A1533,'BTC-Web'!$A$2:$H$9999,2,0),"")</f>
        <v>392.00201399999997</v>
      </c>
      <c r="C1533">
        <f>VLOOKUP(A1533,H_SPBTFDUE!$B$2:$C$5828,2,0)</f>
        <v>2.8214612798126244</v>
      </c>
      <c r="D1533" s="2">
        <f>D1532*(1-D$1+IF(AND(WEEKDAY($A1533)&lt;&gt;1,WEEKDAY($A1533)&lt;&gt;7),-VLOOKUP($A1533,ETF_OP_Fee!$G$5:$H$14,2,1),0))^($A1533-$A1532)*(1+2*(C1533/C1532-1))+IFERROR(VLOOKUP(A1533,BITXeom!$C$9:$D$100,2,0),0)-$D$3*IFERROR(VLOOKUP($A1533,Dividends!$C$10:$E$100,2,0),0)</f>
        <v>0.34236431610542489</v>
      </c>
      <c r="F1533" s="60">
        <f>F1532*(1-F$1-2*(C1533/C1532-1))</f>
        <v>21834314.625021387</v>
      </c>
      <c r="G1533" s="2">
        <f>G1532*(1-G$1+IF(AND(WEEKDAY($A1533)&lt;&gt;1,WEEKDAY($A1533)&lt;&gt;7),-VLOOKUP($A1533,ETF_OP_Fee!$I$5:$J$14,2,1),0))^($A1533-$A1532)*(1+1*(B1533/B1532-1))</f>
        <v>0.26913334421704255</v>
      </c>
      <c r="H1533" s="9" t="str">
        <f>IFERROR(VLOOKUP(A1533,'BITO-IV'!$A$1:$J$10000,4,0),"")</f>
        <v/>
      </c>
      <c r="P1533">
        <f>ROW()</f>
        <v>1533</v>
      </c>
      <c r="Q1533" t="str">
        <f>IF($A1533&gt;=$Q$2,B1533*Q$4,"")</f>
        <v/>
      </c>
      <c r="R1533" t="str">
        <f>IF($A1533&gt;=$Q$2,G1533*R$4,"")</f>
        <v/>
      </c>
    </row>
    <row r="1534" spans="1:18">
      <c r="A1534" s="1">
        <v>42396</v>
      </c>
      <c r="B1534">
        <f>IFERROR(VLOOKUP($A1534,'BTC-Web'!$A$2:$H$9999,2,0),"")</f>
        <v>392.44400000000002</v>
      </c>
      <c r="C1534">
        <f>VLOOKUP(A1534,H_SPBTFDUE!$B$2:$C$5828,2,0)</f>
        <v>2.8414339950726561</v>
      </c>
      <c r="D1534" s="2">
        <f>D1533*(1-D$1+IF(AND(WEEKDAY($A1534)&lt;&gt;1,WEEKDAY($A1534)&lt;&gt;7),-VLOOKUP($A1534,ETF_OP_Fee!$G$5:$H$14,2,1),0))^($A1534-$A1533)*(1+2*(C1534/C1533-1))+IFERROR(VLOOKUP(A1534,BITXeom!$C$9:$D$100,2,0),0)-$D$3*IFERROR(VLOOKUP($A1534,Dividends!$C$10:$E$100,2,0),0)</f>
        <v>0.34716955517830478</v>
      </c>
      <c r="F1534" s="60">
        <f>F1533*(1-F$1-2*(C1534/C1533-1))</f>
        <v>21524054.150181722</v>
      </c>
      <c r="G1534" s="2">
        <f>G1533*(1-G$1+IF(AND(WEEKDAY($A1534)&lt;&gt;1,WEEKDAY($A1534)&lt;&gt;7),-VLOOKUP($A1534,ETF_OP_Fee!$I$5:$J$14,2,1),0))^($A1534-$A1533)*(1+1*(B1534/B1533-1))</f>
        <v>0.26942978188449113</v>
      </c>
      <c r="H1534" s="9" t="str">
        <f>IFERROR(VLOOKUP(A1534,'BITO-IV'!$A$1:$J$10000,4,0),"")</f>
        <v/>
      </c>
      <c r="P1534">
        <f>ROW()</f>
        <v>1534</v>
      </c>
      <c r="Q1534" t="str">
        <f>IF($A1534&gt;=$Q$2,B1534*Q$4,"")</f>
        <v/>
      </c>
      <c r="R1534" t="str">
        <f>IF($A1534&gt;=$Q$2,G1534*R$4,"")</f>
        <v/>
      </c>
    </row>
    <row r="1535" spans="1:18">
      <c r="A1535" s="1">
        <v>42397</v>
      </c>
      <c r="B1535">
        <f>IFERROR(VLOOKUP($A1535,'BTC-Web'!$A$2:$H$9999,2,0),"")</f>
        <v>395.14599600000003</v>
      </c>
      <c r="C1535">
        <f>VLOOKUP(A1535,H_SPBTFDUE!$B$2:$C$5828,2,0)</f>
        <v>2.7354930123882131</v>
      </c>
      <c r="D1535" s="2">
        <f>D1534*(1-D$1+IF(AND(WEEKDAY($A1535)&lt;&gt;1,WEEKDAY($A1535)&lt;&gt;7),-VLOOKUP($A1535,ETF_OP_Fee!$G$5:$H$14,2,1),0))^($A1535-$A1534)*(1+2*(C1535/C1534-1))+IFERROR(VLOOKUP(A1535,BITXeom!$C$9:$D$100,2,0),0)-$D$3*IFERROR(VLOOKUP($A1535,Dividends!$C$10:$E$100,2,0),0)</f>
        <v>0.32124285194902358</v>
      </c>
      <c r="F1535" s="60">
        <f>F1534*(1-F$1-2*(C1535/C1534-1))</f>
        <v>23127953.897789743</v>
      </c>
      <c r="G1535" s="2">
        <f>G1534*(1-G$1+IF(AND(WEEKDAY($A1535)&lt;&gt;1,WEEKDAY($A1535)&lt;&gt;7),-VLOOKUP($A1535,ETF_OP_Fee!$I$5:$J$14,2,1),0))^($A1535-$A1534)*(1+1*(B1535/B1534-1))</f>
        <v>0.27127775818052507</v>
      </c>
      <c r="H1535" s="9" t="str">
        <f>IFERROR(VLOOKUP(A1535,'BITO-IV'!$A$1:$J$10000,4,0),"")</f>
        <v/>
      </c>
      <c r="P1535">
        <f>ROW()</f>
        <v>1535</v>
      </c>
      <c r="Q1535" t="str">
        <f>IF($A1535&gt;=$Q$2,B1535*Q$4,"")</f>
        <v/>
      </c>
      <c r="R1535" t="str">
        <f>IF($A1535&gt;=$Q$2,G1535*R$4,"")</f>
        <v/>
      </c>
    </row>
    <row r="1536" spans="1:18">
      <c r="A1536" s="1">
        <v>42398</v>
      </c>
      <c r="B1536">
        <f>IFERROR(VLOOKUP($A1536,'BTC-Web'!$A$2:$H$9999,2,0),"")</f>
        <v>380.108002</v>
      </c>
      <c r="C1536">
        <f>VLOOKUP(A1536,H_SPBTFDUE!$B$2:$C$5828,2,0)</f>
        <v>2.7293307638667095</v>
      </c>
      <c r="D1536" s="2">
        <f>D1535*(1-D$1+IF(AND(WEEKDAY($A1536)&lt;&gt;1,WEEKDAY($A1536)&lt;&gt;7),-VLOOKUP($A1536,ETF_OP_Fee!$G$5:$H$14,2,1),0))^($A1536-$A1535)*(1+2*(C1536/C1535-1))+IFERROR(VLOOKUP(A1536,BITXeom!$C$9:$D$100,2,0),0)-$D$3*IFERROR(VLOOKUP($A1536,Dividends!$C$10:$E$100,2,0),0)</f>
        <v>0.31975697290910265</v>
      </c>
      <c r="F1536" s="60">
        <f>F1535*(1-F$1-2*(C1536/C1535-1))</f>
        <v>23230950.718096733</v>
      </c>
      <c r="G1536" s="2">
        <f>G1535*(1-G$1+IF(AND(WEEKDAY($A1536)&lt;&gt;1,WEEKDAY($A1536)&lt;&gt;7),-VLOOKUP($A1536,ETF_OP_Fee!$I$5:$J$14,2,1),0))^($A1536-$A1535)*(1+1*(B1536/B1535-1))</f>
        <v>0.26094700156840606</v>
      </c>
      <c r="H1536" s="9" t="str">
        <f>IFERROR(VLOOKUP(A1536,'BITO-IV'!$A$1:$J$10000,4,0),"")</f>
        <v/>
      </c>
      <c r="P1536">
        <f>ROW()</f>
        <v>1536</v>
      </c>
      <c r="Q1536" t="str">
        <f>IF($A1536&gt;=$Q$2,B1536*Q$4,"")</f>
        <v/>
      </c>
      <c r="R1536" t="str">
        <f>IF($A1536&gt;=$Q$2,G1536*R$4,"")</f>
        <v/>
      </c>
    </row>
    <row r="1537" spans="1:18">
      <c r="A1537" s="1">
        <v>42401</v>
      </c>
      <c r="B1537">
        <f>IFERROR(VLOOKUP($A1537,'BTC-Web'!$A$2:$H$9999,2,0),"")</f>
        <v>369.35000600000001</v>
      </c>
      <c r="C1537">
        <f>VLOOKUP(A1537,H_SPBTFDUE!$B$2:$C$5828,2,0)</f>
        <v>2.6828708097409826</v>
      </c>
      <c r="D1537" s="2">
        <f>D1536*(1-D$1+IF(AND(WEEKDAY($A1537)&lt;&gt;1,WEEKDAY($A1537)&lt;&gt;7),-VLOOKUP($A1537,ETF_OP_Fee!$G$5:$H$14,2,1),0))^($A1537-$A1536)*(1+2*(C1537/C1536-1))+IFERROR(VLOOKUP(A1537,BITXeom!$C$9:$D$100,2,0),0)-$D$3*IFERROR(VLOOKUP($A1537,Dividends!$C$10:$E$100,2,0),0)</f>
        <v>0.30875917745108516</v>
      </c>
      <c r="F1537" s="60">
        <f>F1536*(1-F$1-2*(C1537/C1536-1))</f>
        <v>24020637.811463892</v>
      </c>
      <c r="G1537" s="2">
        <f>G1536*(1-G$1+IF(AND(WEEKDAY($A1537)&lt;&gt;1,WEEKDAY($A1537)&lt;&gt;7),-VLOOKUP($A1537,ETF_OP_Fee!$I$5:$J$14,2,1),0))^($A1537-$A1536)*(1+1*(B1537/B1536-1))</f>
        <v>0.25354175829363718</v>
      </c>
      <c r="H1537" s="9" t="str">
        <f>IFERROR(VLOOKUP(A1537,'BITO-IV'!$A$1:$J$10000,4,0),"")</f>
        <v/>
      </c>
      <c r="P1537">
        <f>ROW()</f>
        <v>1537</v>
      </c>
      <c r="Q1537" t="str">
        <f>IF($A1537&gt;=$Q$2,B1537*Q$4,"")</f>
        <v/>
      </c>
      <c r="R1537" t="str">
        <f>IF($A1537&gt;=$Q$2,G1537*R$4,"")</f>
        <v/>
      </c>
    </row>
    <row r="1538" spans="1:18">
      <c r="A1538" s="1">
        <v>42402</v>
      </c>
      <c r="B1538">
        <f>IFERROR(VLOOKUP($A1538,'BTC-Web'!$A$2:$H$9999,2,0),"")</f>
        <v>372.92001299999998</v>
      </c>
      <c r="C1538">
        <f>VLOOKUP(A1538,H_SPBTFDUE!$B$2:$C$5828,2,0)</f>
        <v>2.6925874940949974</v>
      </c>
      <c r="D1538" s="2">
        <f>D1537*(1-D$1+IF(AND(WEEKDAY($A1538)&lt;&gt;1,WEEKDAY($A1538)&lt;&gt;7),-VLOOKUP($A1538,ETF_OP_Fee!$G$5:$H$14,2,1),0))^($A1538-$A1537)*(1+2*(C1538/C1537-1))+IFERROR(VLOOKUP(A1538,BITXeom!$C$9:$D$100,2,0),0)-$D$3*IFERROR(VLOOKUP($A1538,Dividends!$C$10:$E$100,2,0),0)</f>
        <v>0.31095818397271996</v>
      </c>
      <c r="F1538" s="60">
        <f>F1537*(1-F$1-2*(C1538/C1537-1))</f>
        <v>23845393.98585188</v>
      </c>
      <c r="G1538" s="2">
        <f>G1537*(1-G$1+IF(AND(WEEKDAY($A1538)&lt;&gt;1,WEEKDAY($A1538)&lt;&gt;7),-VLOOKUP($A1538,ETF_OP_Fee!$I$5:$J$14,2,1),0))^($A1538-$A1537)*(1+1*(B1538/B1537-1))</f>
        <v>0.25598574076585362</v>
      </c>
      <c r="H1538" s="9" t="str">
        <f>IFERROR(VLOOKUP(A1538,'BITO-IV'!$A$1:$J$10000,4,0),"")</f>
        <v/>
      </c>
      <c r="P1538">
        <f>ROW()</f>
        <v>1538</v>
      </c>
      <c r="Q1538" t="str">
        <f>IF($A1538&gt;=$Q$2,B1538*Q$4,"")</f>
        <v/>
      </c>
      <c r="R1538" t="str">
        <f>IF($A1538&gt;=$Q$2,G1538*R$4,"")</f>
        <v/>
      </c>
    </row>
    <row r="1539" spans="1:18">
      <c r="A1539" s="1">
        <v>42403</v>
      </c>
      <c r="B1539">
        <f>IFERROR(VLOOKUP($A1539,'BTC-Web'!$A$2:$H$9999,2,0),"")</f>
        <v>374.64599600000003</v>
      </c>
      <c r="C1539">
        <f>VLOOKUP(A1539,H_SPBTFDUE!$B$2:$C$5828,2,0)</f>
        <v>2.6599409750856768</v>
      </c>
      <c r="D1539" s="2">
        <f>D1538*(1-D$1+IF(AND(WEEKDAY($A1539)&lt;&gt;1,WEEKDAY($A1539)&lt;&gt;7),-VLOOKUP($A1539,ETF_OP_Fee!$G$5:$H$14,2,1),0))^($A1539-$A1538)*(1+2*(C1539/C1538-1))+IFERROR(VLOOKUP(A1539,BITXeom!$C$9:$D$100,2,0),0)-$D$3*IFERROR(VLOOKUP($A1539,Dividends!$C$10:$E$100,2,0),0)</f>
        <v>0.30338112670784434</v>
      </c>
      <c r="F1539" s="60">
        <f>F1538*(1-F$1-2*(C1539/C1538-1))</f>
        <v>24422383.962692779</v>
      </c>
      <c r="G1539" s="2">
        <f>G1538*(1-G$1+IF(AND(WEEKDAY($A1539)&lt;&gt;1,WEEKDAY($A1539)&lt;&gt;7),-VLOOKUP($A1539,ETF_OP_Fee!$I$5:$J$14,2,1),0))^($A1539-$A1538)*(1+1*(B1539/B1538-1))</f>
        <v>0.25716382423986511</v>
      </c>
      <c r="H1539" s="9" t="str">
        <f>IFERROR(VLOOKUP(A1539,'BITO-IV'!$A$1:$J$10000,4,0),"")</f>
        <v/>
      </c>
      <c r="P1539">
        <f>ROW()</f>
        <v>1539</v>
      </c>
      <c r="Q1539" t="str">
        <f>IF($A1539&gt;=$Q$2,B1539*Q$4,"")</f>
        <v/>
      </c>
      <c r="R1539" t="str">
        <f>IF($A1539&gt;=$Q$2,G1539*R$4,"")</f>
        <v/>
      </c>
    </row>
    <row r="1540" spans="1:18">
      <c r="A1540" s="1">
        <v>42404</v>
      </c>
      <c r="B1540">
        <f>IFERROR(VLOOKUP($A1540,'BTC-Web'!$A$2:$H$9999,2,0),"")</f>
        <v>370.17401100000001</v>
      </c>
      <c r="C1540">
        <f>VLOOKUP(A1540,H_SPBTFDUE!$B$2:$C$5828,2,0)</f>
        <v>2.8008973507363204</v>
      </c>
      <c r="D1540" s="2">
        <f>D1539*(1-D$1+IF(AND(WEEKDAY($A1540)&lt;&gt;1,WEEKDAY($A1540)&lt;&gt;7),-VLOOKUP($A1540,ETF_OP_Fee!$G$5:$H$14,2,1),0))^($A1540-$A1539)*(1+2*(C1540/C1539-1))+IFERROR(VLOOKUP(A1540,BITXeom!$C$9:$D$100,2,0),0)-$D$3*IFERROR(VLOOKUP($A1540,Dividends!$C$10:$E$100,2,0),0)</f>
        <v>0.33549440272889708</v>
      </c>
      <c r="F1540" s="60">
        <f>F1539*(1-F$1-2*(C1540/C1539-1))</f>
        <v>21832716.331141442</v>
      </c>
      <c r="G1540" s="2">
        <f>G1539*(1-G$1+IF(AND(WEEKDAY($A1540)&lt;&gt;1,WEEKDAY($A1540)&lt;&gt;7),-VLOOKUP($A1540,ETF_OP_Fee!$I$5:$J$14,2,1),0))^($A1540-$A1539)*(1+1*(B1540/B1539-1))</f>
        <v>0.25408755900705221</v>
      </c>
      <c r="H1540" s="9" t="str">
        <f>IFERROR(VLOOKUP(A1540,'BITO-IV'!$A$1:$J$10000,4,0),"")</f>
        <v/>
      </c>
      <c r="P1540">
        <f>ROW()</f>
        <v>1540</v>
      </c>
      <c r="Q1540" t="str">
        <f>IF($A1540&gt;=$Q$2,B1540*Q$4,"")</f>
        <v/>
      </c>
      <c r="R1540" t="str">
        <f>IF($A1540&gt;=$Q$2,G1540*R$4,"")</f>
        <v/>
      </c>
    </row>
    <row r="1541" spans="1:18">
      <c r="A1541" s="1">
        <v>42405</v>
      </c>
      <c r="B1541">
        <f>IFERROR(VLOOKUP($A1541,'BTC-Web'!$A$2:$H$9999,2,0),"")</f>
        <v>388.89801</v>
      </c>
      <c r="C1541">
        <f>VLOOKUP(A1541,H_SPBTFDUE!$B$2:$C$5828,2,0)</f>
        <v>2.7786991908217993</v>
      </c>
      <c r="D1541" s="2">
        <f>D1540*(1-D$1+IF(AND(WEEKDAY($A1541)&lt;&gt;1,WEEKDAY($A1541)&lt;&gt;7),-VLOOKUP($A1541,ETF_OP_Fee!$G$5:$H$14,2,1),0))^($A1541-$A1540)*(1+2*(C1541/C1540-1))+IFERROR(VLOOKUP(A1541,BITXeom!$C$9:$D$100,2,0),0)-$D$3*IFERROR(VLOOKUP($A1541,Dividends!$C$10:$E$100,2,0),0)</f>
        <v>0.33013676317987506</v>
      </c>
      <c r="F1541" s="60">
        <f>F1540*(1-F$1-2*(C1541/C1540-1))</f>
        <v>22177644.73192998</v>
      </c>
      <c r="G1541" s="2">
        <f>G1540*(1-G$1+IF(AND(WEEKDAY($A1541)&lt;&gt;1,WEEKDAY($A1541)&lt;&gt;7),-VLOOKUP($A1541,ETF_OP_Fee!$I$5:$J$14,2,1),0))^($A1541-$A1540)*(1+1*(B1541/B1540-1))</f>
        <v>0.26693277013595007</v>
      </c>
      <c r="H1541" s="9" t="str">
        <f>IFERROR(VLOOKUP(A1541,'BITO-IV'!$A$1:$J$10000,4,0),"")</f>
        <v/>
      </c>
      <c r="P1541">
        <f>ROW()</f>
        <v>1541</v>
      </c>
      <c r="Q1541" t="str">
        <f>IF($A1541&gt;=$Q$2,B1541*Q$4,"")</f>
        <v/>
      </c>
      <c r="R1541" t="str">
        <f>IF($A1541&gt;=$Q$2,G1541*R$4,"")</f>
        <v/>
      </c>
    </row>
    <row r="1542" spans="1:18">
      <c r="A1542" s="1">
        <v>42408</v>
      </c>
      <c r="B1542">
        <f>IFERROR(VLOOKUP($A1542,'BTC-Web'!$A$2:$H$9999,2,0),"")</f>
        <v>376.75698899999998</v>
      </c>
      <c r="C1542">
        <f>VLOOKUP(A1542,H_SPBTFDUE!$B$2:$C$5828,2,0)</f>
        <v>2.6842110889329196</v>
      </c>
      <c r="D1542" s="2">
        <f>D1541*(1-D$1+IF(AND(WEEKDAY($A1542)&lt;&gt;1,WEEKDAY($A1542)&lt;&gt;7),-VLOOKUP($A1542,ETF_OP_Fee!$G$5:$H$14,2,1),0))^($A1542-$A1541)*(1+2*(C1542/C1541-1))+IFERROR(VLOOKUP(A1542,BITXeom!$C$9:$D$100,2,0),0)-$D$3*IFERROR(VLOOKUP($A1542,Dividends!$C$10:$E$100,2,0),0)</f>
        <v>0.30757327477393603</v>
      </c>
      <c r="F1542" s="60">
        <f>F1541*(1-F$1-2*(C1542/C1541-1))</f>
        <v>23684766.930371478</v>
      </c>
      <c r="G1542" s="2">
        <f>G1541*(1-G$1+IF(AND(WEEKDAY($A1542)&lt;&gt;1,WEEKDAY($A1542)&lt;&gt;7),-VLOOKUP($A1542,ETF_OP_Fee!$I$5:$J$14,2,1),0))^($A1542-$A1541)*(1+1*(B1542/B1541-1))</f>
        <v>0.2585791948766667</v>
      </c>
      <c r="H1542" s="9" t="str">
        <f>IFERROR(VLOOKUP(A1542,'BITO-IV'!$A$1:$J$10000,4,0),"")</f>
        <v/>
      </c>
      <c r="P1542">
        <f>ROW()</f>
        <v>1542</v>
      </c>
      <c r="Q1542" t="str">
        <f>IF($A1542&gt;=$Q$2,B1542*Q$4,"")</f>
        <v/>
      </c>
      <c r="R1542" t="str">
        <f>IF($A1542&gt;=$Q$2,G1542*R$4,"")</f>
        <v/>
      </c>
    </row>
    <row r="1543" spans="1:18">
      <c r="A1543" s="1">
        <v>42409</v>
      </c>
      <c r="B1543">
        <f>IFERROR(VLOOKUP($A1543,'BTC-Web'!$A$2:$H$9999,2,0),"")</f>
        <v>373.42300399999999</v>
      </c>
      <c r="C1543">
        <f>VLOOKUP(A1543,H_SPBTFDUE!$B$2:$C$5828,2,0)</f>
        <v>2.7024754816547185</v>
      </c>
      <c r="D1543" s="2">
        <f>D1542*(1-D$1+IF(AND(WEEKDAY($A1543)&lt;&gt;1,WEEKDAY($A1543)&lt;&gt;7),-VLOOKUP($A1543,ETF_OP_Fee!$G$5:$H$14,2,1),0))^($A1543-$A1542)*(1+2*(C1543/C1542-1))+IFERROR(VLOOKUP(A1543,BITXeom!$C$9:$D$100,2,0),0)-$D$3*IFERROR(VLOOKUP($A1543,Dividends!$C$10:$E$100,2,0),0)</f>
        <v>0.31172138385830728</v>
      </c>
      <c r="F1543" s="60">
        <f>F1542*(1-F$1-2*(C1543/C1542-1))</f>
        <v>23361213.707546111</v>
      </c>
      <c r="G1543" s="2">
        <f>G1542*(1-G$1+IF(AND(WEEKDAY($A1543)&lt;&gt;1,WEEKDAY($A1543)&lt;&gt;7),-VLOOKUP($A1543,ETF_OP_Fee!$I$5:$J$14,2,1),0))^($A1543-$A1542)*(1+1*(B1543/B1542-1))</f>
        <v>0.25628431416402986</v>
      </c>
      <c r="H1543" s="9" t="str">
        <f>IFERROR(VLOOKUP(A1543,'BITO-IV'!$A$1:$J$10000,4,0),"")</f>
        <v/>
      </c>
      <c r="P1543">
        <f>ROW()</f>
        <v>1543</v>
      </c>
      <c r="Q1543" t="str">
        <f>IF($A1543&gt;=$Q$2,B1543*Q$4,"")</f>
        <v/>
      </c>
      <c r="R1543" t="str">
        <f>IF($A1543&gt;=$Q$2,G1543*R$4,"")</f>
        <v/>
      </c>
    </row>
    <row r="1544" spans="1:18">
      <c r="A1544" s="1">
        <v>42410</v>
      </c>
      <c r="B1544">
        <f>IFERROR(VLOOKUP($A1544,'BTC-Web'!$A$2:$H$9999,2,0),"")</f>
        <v>376.14599600000003</v>
      </c>
      <c r="C1544">
        <f>VLOOKUP(A1544,H_SPBTFDUE!$B$2:$C$5828,2,0)</f>
        <v>2.7425695532051195</v>
      </c>
      <c r="D1544" s="2">
        <f>D1543*(1-D$1+IF(AND(WEEKDAY($A1544)&lt;&gt;1,WEEKDAY($A1544)&lt;&gt;7),-VLOOKUP($A1544,ETF_OP_Fee!$G$5:$H$14,2,1),0))^($A1544-$A1543)*(1+2*(C1544/C1543-1))+IFERROR(VLOOKUP(A1544,BITXeom!$C$9:$D$100,2,0),0)-$D$3*IFERROR(VLOOKUP($A1544,Dividends!$C$10:$E$100,2,0),0)</f>
        <v>0.32093212190879788</v>
      </c>
      <c r="F1544" s="60">
        <f>F1543*(1-F$1-2*(C1544/C1543-1))</f>
        <v>22666821.199101854</v>
      </c>
      <c r="G1544" s="2">
        <f>G1543*(1-G$1+IF(AND(WEEKDAY($A1544)&lt;&gt;1,WEEKDAY($A1544)&lt;&gt;7),-VLOOKUP($A1544,ETF_OP_Fee!$I$5:$J$14,2,1),0))^($A1544-$A1543)*(1+1*(B1544/B1543-1))</f>
        <v>0.25814641446411113</v>
      </c>
      <c r="H1544" s="9" t="str">
        <f>IFERROR(VLOOKUP(A1544,'BITO-IV'!$A$1:$J$10000,4,0),"")</f>
        <v/>
      </c>
      <c r="P1544">
        <f>ROW()</f>
        <v>1544</v>
      </c>
      <c r="Q1544" t="str">
        <f>IF($A1544&gt;=$Q$2,B1544*Q$4,"")</f>
        <v/>
      </c>
      <c r="R1544" t="str">
        <f>IF($A1544&gt;=$Q$2,G1544*R$4,"")</f>
        <v/>
      </c>
    </row>
    <row r="1545" spans="1:18">
      <c r="A1545" s="1">
        <v>42411</v>
      </c>
      <c r="B1545">
        <f>IFERROR(VLOOKUP($A1545,'BTC-Web'!$A$2:$H$9999,2,0),"")</f>
        <v>382.114014</v>
      </c>
      <c r="C1545">
        <f>VLOOKUP(A1545,H_SPBTFDUE!$B$2:$C$5828,2,0)</f>
        <v>2.7279327548277137</v>
      </c>
      <c r="D1545" s="2">
        <f>D1544*(1-D$1+IF(AND(WEEKDAY($A1545)&lt;&gt;1,WEEKDAY($A1545)&lt;&gt;7),-VLOOKUP($A1545,ETF_OP_Fee!$G$5:$H$14,2,1),0))^($A1545-$A1544)*(1+2*(C1545/C1544-1))+IFERROR(VLOOKUP(A1545,BITXeom!$C$9:$D$100,2,0),0)-$D$3*IFERROR(VLOOKUP($A1545,Dividends!$C$10:$E$100,2,0),0)</f>
        <v>0.31746828679381001</v>
      </c>
      <c r="F1545" s="60">
        <f>F1544*(1-F$1-2*(C1545/C1544-1))</f>
        <v>22907582.050199609</v>
      </c>
      <c r="G1545" s="2">
        <f>G1544*(1-G$1+IF(AND(WEEKDAY($A1545)&lt;&gt;1,WEEKDAY($A1545)&lt;&gt;7),-VLOOKUP($A1545,ETF_OP_Fee!$I$5:$J$14,2,1),0))^($A1545-$A1544)*(1+1*(B1545/B1544-1))</f>
        <v>0.26223539875899055</v>
      </c>
      <c r="H1545" s="9" t="str">
        <f>IFERROR(VLOOKUP(A1545,'BITO-IV'!$A$1:$J$10000,4,0),"")</f>
        <v/>
      </c>
      <c r="P1545">
        <f>ROW()</f>
        <v>1545</v>
      </c>
      <c r="Q1545" t="str">
        <f>IF($A1545&gt;=$Q$2,B1545*Q$4,"")</f>
        <v/>
      </c>
      <c r="R1545" t="str">
        <f>IF($A1545&gt;=$Q$2,G1545*R$4,"")</f>
        <v/>
      </c>
    </row>
    <row r="1546" spans="1:18">
      <c r="A1546" s="1">
        <v>42412</v>
      </c>
      <c r="B1546">
        <f>IFERROR(VLOOKUP($A1546,'BTC-Web'!$A$2:$H$9999,2,0),"")</f>
        <v>379.68600500000002</v>
      </c>
      <c r="C1546">
        <f>VLOOKUP(A1546,H_SPBTFDUE!$B$2:$C$5828,2,0)</f>
        <v>2.7607509682784253</v>
      </c>
      <c r="D1546" s="2">
        <f>D1545*(1-D$1+IF(AND(WEEKDAY($A1546)&lt;&gt;1,WEEKDAY($A1546)&lt;&gt;7),-VLOOKUP($A1546,ETF_OP_Fee!$G$5:$H$14,2,1),0))^($A1546-$A1545)*(1+2*(C1546/C1545-1))+IFERROR(VLOOKUP(A1546,BITXeom!$C$9:$D$100,2,0),0)-$D$3*IFERROR(VLOOKUP($A1546,Dividends!$C$10:$E$100,2,0),0)</f>
        <v>0.32506765802184251</v>
      </c>
      <c r="F1546" s="60">
        <f>F1545*(1-F$1-2*(C1546/C1545-1))</f>
        <v>22355213.318219226</v>
      </c>
      <c r="G1546" s="2">
        <f>G1545*(1-G$1+IF(AND(WEEKDAY($A1546)&lt;&gt;1,WEEKDAY($A1546)&lt;&gt;7),-VLOOKUP($A1546,ETF_OP_Fee!$I$5:$J$14,2,1),0))^($A1546-$A1545)*(1+1*(B1546/B1545-1))</f>
        <v>0.26056233428704606</v>
      </c>
      <c r="H1546" s="9" t="str">
        <f>IFERROR(VLOOKUP(A1546,'BITO-IV'!$A$1:$J$10000,4,0),"")</f>
        <v/>
      </c>
      <c r="P1546">
        <f>ROW()</f>
        <v>1546</v>
      </c>
      <c r="Q1546" t="str">
        <f>IF($A1546&gt;=$Q$2,B1546*Q$4,"")</f>
        <v/>
      </c>
      <c r="R1546" t="str">
        <f>IF($A1546&gt;=$Q$2,G1546*R$4,"")</f>
        <v/>
      </c>
    </row>
    <row r="1547" spans="1:18">
      <c r="A1547" s="1">
        <v>42416</v>
      </c>
      <c r="B1547">
        <f>IFERROR(VLOOKUP($A1547,'BTC-Web'!$A$2:$H$9999,2,0),"")</f>
        <v>401.432007</v>
      </c>
      <c r="C1547">
        <f>VLOOKUP(A1547,H_SPBTFDUE!$B$2:$C$5828,2,0)</f>
        <v>2.9273092956263085</v>
      </c>
      <c r="D1547" s="2">
        <f>D1546*(1-D$1+IF(AND(WEEKDAY($A1547)&lt;&gt;1,WEEKDAY($A1547)&lt;&gt;7),-VLOOKUP($A1547,ETF_OP_Fee!$G$5:$H$14,2,1),0))^($A1547-$A1546)*(1+2*(C1547/C1546-1))+IFERROR(VLOOKUP(A1547,BITXeom!$C$9:$D$100,2,0),0)-$D$3*IFERROR(VLOOKUP($A1547,Dividends!$C$10:$E$100,2,0),0)</f>
        <v>0.36411521847767808</v>
      </c>
      <c r="F1547" s="60">
        <f>F1546*(1-F$1-2*(C1547/C1546-1))</f>
        <v>19656633.607069578</v>
      </c>
      <c r="G1547" s="2">
        <f>G1546*(1-G$1+IF(AND(WEEKDAY($A1547)&lt;&gt;1,WEEKDAY($A1547)&lt;&gt;7),-VLOOKUP($A1547,ETF_OP_Fee!$I$5:$J$14,2,1),0))^($A1547-$A1546)*(1+1*(B1547/B1546-1))</f>
        <v>0.27545700970849896</v>
      </c>
      <c r="H1547" s="9" t="str">
        <f>IFERROR(VLOOKUP(A1547,'BITO-IV'!$A$1:$J$10000,4,0),"")</f>
        <v/>
      </c>
      <c r="P1547">
        <f>ROW()</f>
        <v>1547</v>
      </c>
      <c r="Q1547" t="str">
        <f>IF($A1547&gt;=$Q$2,B1547*Q$4,"")</f>
        <v/>
      </c>
      <c r="R1547" t="str">
        <f>IF($A1547&gt;=$Q$2,G1547*R$4,"")</f>
        <v/>
      </c>
    </row>
    <row r="1548" spans="1:18">
      <c r="A1548" s="1">
        <v>42417</v>
      </c>
      <c r="B1548">
        <f>IFERROR(VLOOKUP($A1548,'BTC-Web'!$A$2:$H$9999,2,0),"")</f>
        <v>407.65600599999999</v>
      </c>
      <c r="C1548">
        <f>VLOOKUP(A1548,H_SPBTFDUE!$B$2:$C$5828,2,0)</f>
        <v>2.9904500027658467</v>
      </c>
      <c r="D1548" s="2">
        <f>D1547*(1-D$1+IF(AND(WEEKDAY($A1548)&lt;&gt;1,WEEKDAY($A1548)&lt;&gt;7),-VLOOKUP($A1548,ETF_OP_Fee!$G$5:$H$14,2,1),0))^($A1548-$A1547)*(1+2*(C1548/C1547-1))+IFERROR(VLOOKUP(A1548,BITXeom!$C$9:$D$100,2,0),0)-$D$3*IFERROR(VLOOKUP($A1548,Dividends!$C$10:$E$100,2,0),0)</f>
        <v>0.3797770252156451</v>
      </c>
      <c r="F1548" s="60">
        <f>F1547*(1-F$1-2*(C1548/C1547-1))</f>
        <v>18807641.40015788</v>
      </c>
      <c r="G1548" s="2">
        <f>G1547*(1-G$1+IF(AND(WEEKDAY($A1548)&lt;&gt;1,WEEKDAY($A1548)&lt;&gt;7),-VLOOKUP($A1548,ETF_OP_Fee!$I$5:$J$14,2,1),0))^($A1548-$A1547)*(1+1*(B1548/B1547-1))</f>
        <v>0.27972054989045847</v>
      </c>
      <c r="H1548" s="9" t="str">
        <f>IFERROR(VLOOKUP(A1548,'BITO-IV'!$A$1:$J$10000,4,0),"")</f>
        <v/>
      </c>
      <c r="P1548">
        <f>ROW()</f>
        <v>1548</v>
      </c>
      <c r="Q1548" t="str">
        <f>IF($A1548&gt;=$Q$2,B1548*Q$4,"")</f>
        <v/>
      </c>
      <c r="R1548" t="str">
        <f>IF($A1548&gt;=$Q$2,G1548*R$4,"")</f>
        <v/>
      </c>
    </row>
    <row r="1549" spans="1:18">
      <c r="A1549" s="1">
        <v>42418</v>
      </c>
      <c r="B1549">
        <f>IFERROR(VLOOKUP($A1549,'BTC-Web'!$A$2:$H$9999,2,0),"")</f>
        <v>416.57199100000003</v>
      </c>
      <c r="C1549">
        <f>VLOOKUP(A1549,H_SPBTFDUE!$B$2:$C$5828,2,0)</f>
        <v>3.0335867121676512</v>
      </c>
      <c r="D1549" s="2">
        <f>D1548*(1-D$1+IF(AND(WEEKDAY($A1549)&lt;&gt;1,WEEKDAY($A1549)&lt;&gt;7),-VLOOKUP($A1549,ETF_OP_Fee!$G$5:$H$14,2,1),0))^($A1549-$A1548)*(1+2*(C1549/C1548-1))+IFERROR(VLOOKUP(A1549,BITXeom!$C$9:$D$100,2,0),0)-$D$3*IFERROR(VLOOKUP($A1549,Dividends!$C$10:$E$100,2,0),0)</f>
        <v>0.3906863551817425</v>
      </c>
      <c r="F1549" s="60">
        <f>F1548*(1-F$1-2*(C1549/C1548-1))</f>
        <v>18264068.608192734</v>
      </c>
      <c r="G1549" s="2">
        <f>G1548*(1-G$1+IF(AND(WEEKDAY($A1549)&lt;&gt;1,WEEKDAY($A1549)&lt;&gt;7),-VLOOKUP($A1549,ETF_OP_Fee!$I$5:$J$14,2,1),0))^($A1549-$A1548)*(1+1*(B1549/B1548-1))</f>
        <v>0.28583097480880859</v>
      </c>
      <c r="H1549" s="9" t="str">
        <f>IFERROR(VLOOKUP(A1549,'BITO-IV'!$A$1:$J$10000,4,0),"")</f>
        <v/>
      </c>
      <c r="P1549">
        <f>ROW()</f>
        <v>1549</v>
      </c>
      <c r="Q1549" t="str">
        <f>IF($A1549&gt;=$Q$2,B1549*Q$4,"")</f>
        <v/>
      </c>
      <c r="R1549" t="str">
        <f>IF($A1549&gt;=$Q$2,G1549*R$4,"")</f>
        <v/>
      </c>
    </row>
    <row r="1550" spans="1:18">
      <c r="A1550" s="1">
        <v>42419</v>
      </c>
      <c r="B1550">
        <f>IFERROR(VLOOKUP($A1550,'BTC-Web'!$A$2:$H$9999,2,0),"")</f>
        <v>422.73001099999999</v>
      </c>
      <c r="C1550">
        <f>VLOOKUP(A1550,H_SPBTFDUE!$B$2:$C$5828,2,0)</f>
        <v>3.0218489868548852</v>
      </c>
      <c r="D1550" s="2">
        <f>D1549*(1-D$1+IF(AND(WEEKDAY($A1550)&lt;&gt;1,WEEKDAY($A1550)&lt;&gt;7),-VLOOKUP($A1550,ETF_OP_Fee!$G$5:$H$14,2,1),0))^($A1550-$A1549)*(1+2*(C1550/C1549-1))+IFERROR(VLOOKUP(A1550,BITXeom!$C$9:$D$100,2,0),0)-$D$3*IFERROR(VLOOKUP($A1550,Dividends!$C$10:$E$100,2,0),0)</f>
        <v>0.38761629170863027</v>
      </c>
      <c r="F1550" s="60">
        <f>F1549*(1-F$1-2*(C1550/C1549-1))</f>
        <v>18404454.610720985</v>
      </c>
      <c r="G1550" s="2">
        <f>G1549*(1-G$1+IF(AND(WEEKDAY($A1550)&lt;&gt;1,WEEKDAY($A1550)&lt;&gt;7),-VLOOKUP($A1550,ETF_OP_Fee!$I$5:$J$14,2,1),0))^($A1550-$A1549)*(1+1*(B1550/B1549-1))</f>
        <v>0.29004875234654576</v>
      </c>
      <c r="H1550" s="9" t="str">
        <f>IFERROR(VLOOKUP(A1550,'BITO-IV'!$A$1:$J$10000,4,0),"")</f>
        <v/>
      </c>
      <c r="P1550">
        <f>ROW()</f>
        <v>1550</v>
      </c>
      <c r="Q1550" t="str">
        <f>IF($A1550&gt;=$Q$2,B1550*Q$4,"")</f>
        <v/>
      </c>
      <c r="R1550" t="str">
        <f>IF($A1550&gt;=$Q$2,G1550*R$4,"")</f>
        <v/>
      </c>
    </row>
    <row r="1551" spans="1:18">
      <c r="A1551" s="1">
        <v>42422</v>
      </c>
      <c r="B1551">
        <f>IFERROR(VLOOKUP($A1551,'BTC-Web'!$A$2:$H$9999,2,0),"")</f>
        <v>438.989014</v>
      </c>
      <c r="C1551">
        <f>VLOOKUP(A1551,H_SPBTFDUE!$B$2:$C$5828,2,0)</f>
        <v>3.1433367339891229</v>
      </c>
      <c r="D1551" s="2">
        <f>D1550*(1-D$1+IF(AND(WEEKDAY($A1551)&lt;&gt;1,WEEKDAY($A1551)&lt;&gt;7),-VLOOKUP($A1551,ETF_OP_Fee!$G$5:$H$14,2,1),0))^($A1551-$A1550)*(1+2*(C1551/C1550-1))+IFERROR(VLOOKUP(A1551,BITXeom!$C$9:$D$100,2,0),0)-$D$3*IFERROR(VLOOKUP($A1551,Dividends!$C$10:$E$100,2,0),0)</f>
        <v>0.41863162558872757</v>
      </c>
      <c r="F1551" s="60">
        <f>F1550*(1-F$1-2*(C1551/C1550-1))</f>
        <v>16923663.701657854</v>
      </c>
      <c r="G1551" s="2">
        <f>G1550*(1-G$1+IF(AND(WEEKDAY($A1551)&lt;&gt;1,WEEKDAY($A1551)&lt;&gt;7),-VLOOKUP($A1551,ETF_OP_Fee!$I$5:$J$14,2,1),0))^($A1551-$A1550)*(1+1*(B1551/B1550-1))</f>
        <v>0.30118106281585627</v>
      </c>
      <c r="H1551" s="9" t="str">
        <f>IFERROR(VLOOKUP(A1551,'BITO-IV'!$A$1:$J$10000,4,0),"")</f>
        <v/>
      </c>
      <c r="P1551">
        <f>ROW()</f>
        <v>1551</v>
      </c>
      <c r="Q1551" t="str">
        <f>IF($A1551&gt;=$Q$2,B1551*Q$4,"")</f>
        <v/>
      </c>
      <c r="R1551" t="str">
        <f>IF($A1551&gt;=$Q$2,G1551*R$4,"")</f>
        <v/>
      </c>
    </row>
    <row r="1552" spans="1:18">
      <c r="A1552" s="1">
        <v>42423</v>
      </c>
      <c r="B1552">
        <f>IFERROR(VLOOKUP($A1552,'BTC-Web'!$A$2:$H$9999,2,0),"")</f>
        <v>438.25500499999998</v>
      </c>
      <c r="C1552">
        <f>VLOOKUP(A1552,H_SPBTFDUE!$B$2:$C$5828,2,0)</f>
        <v>3.0208342423174734</v>
      </c>
      <c r="D1552" s="2">
        <f>D1551*(1-D$1+IF(AND(WEEKDAY($A1552)&lt;&gt;1,WEEKDAY($A1552)&lt;&gt;7),-VLOOKUP($A1552,ETF_OP_Fee!$G$5:$H$14,2,1),0))^($A1552-$A1551)*(1+2*(C1552/C1551-1))+IFERROR(VLOOKUP(A1552,BITXeom!$C$9:$D$100,2,0),0)-$D$3*IFERROR(VLOOKUP($A1552,Dividends!$C$10:$E$100,2,0),0)</f>
        <v>0.38595517123887862</v>
      </c>
      <c r="F1552" s="60">
        <f>F1551*(1-F$1-2*(C1552/C1551-1))</f>
        <v>18241884.798175599</v>
      </c>
      <c r="G1552" s="2">
        <f>G1551*(1-G$1+IF(AND(WEEKDAY($A1552)&lt;&gt;1,WEEKDAY($A1552)&lt;&gt;7),-VLOOKUP($A1552,ETF_OP_Fee!$I$5:$J$14,2,1),0))^($A1552-$A1551)*(1+1*(B1552/B1551-1))</f>
        <v>0.3006696489383639</v>
      </c>
      <c r="H1552" s="9" t="str">
        <f>IFERROR(VLOOKUP(A1552,'BITO-IV'!$A$1:$J$10000,4,0),"")</f>
        <v/>
      </c>
      <c r="P1552">
        <f>ROW()</f>
        <v>1552</v>
      </c>
      <c r="Q1552" t="str">
        <f>IF($A1552&gt;=$Q$2,B1552*Q$4,"")</f>
        <v/>
      </c>
      <c r="R1552" t="str">
        <f>IF($A1552&gt;=$Q$2,G1552*R$4,"")</f>
        <v/>
      </c>
    </row>
    <row r="1553" spans="1:18">
      <c r="A1553" s="1">
        <v>42424</v>
      </c>
      <c r="B1553">
        <f>IFERROR(VLOOKUP($A1553,'BTC-Web'!$A$2:$H$9999,2,0),"")</f>
        <v>420.95599399999998</v>
      </c>
      <c r="C1553">
        <f>VLOOKUP(A1553,H_SPBTFDUE!$B$2:$C$5828,2,0)</f>
        <v>3.0507950728994335</v>
      </c>
      <c r="D1553" s="2">
        <f>D1552*(1-D$1+IF(AND(WEEKDAY($A1553)&lt;&gt;1,WEEKDAY($A1553)&lt;&gt;7),-VLOOKUP($A1553,ETF_OP_Fee!$G$5:$H$14,2,1),0))^($A1553-$A1552)*(1+2*(C1553/C1552-1))+IFERROR(VLOOKUP(A1553,BITXeom!$C$9:$D$100,2,0),0)-$D$3*IFERROR(VLOOKUP($A1553,Dividends!$C$10:$E$100,2,0),0)</f>
        <v>0.3935635792433621</v>
      </c>
      <c r="F1553" s="60">
        <f>F1552*(1-F$1-2*(C1553/C1552-1))</f>
        <v>17879086.819743536</v>
      </c>
      <c r="G1553" s="2">
        <f>G1552*(1-G$1+IF(AND(WEEKDAY($A1553)&lt;&gt;1,WEEKDAY($A1553)&lt;&gt;7),-VLOOKUP($A1553,ETF_OP_Fee!$I$5:$J$14,2,1),0))^($A1553-$A1552)*(1+1*(B1553/B1552-1))</f>
        <v>0.2887939561143868</v>
      </c>
      <c r="H1553" s="9" t="str">
        <f>IFERROR(VLOOKUP(A1553,'BITO-IV'!$A$1:$J$10000,4,0),"")</f>
        <v/>
      </c>
      <c r="P1553">
        <f>ROW()</f>
        <v>1553</v>
      </c>
      <c r="Q1553" t="str">
        <f>IF($A1553&gt;=$Q$2,B1553*Q$4,"")</f>
        <v/>
      </c>
      <c r="R1553" t="str">
        <f>IF($A1553&gt;=$Q$2,G1553*R$4,"")</f>
        <v/>
      </c>
    </row>
    <row r="1554" spans="1:18">
      <c r="A1554" s="1">
        <v>42425</v>
      </c>
      <c r="B1554">
        <f>IFERROR(VLOOKUP($A1554,'BTC-Web'!$A$2:$H$9999,2,0),"")</f>
        <v>425.03698700000001</v>
      </c>
      <c r="C1554">
        <f>VLOOKUP(A1554,H_SPBTFDUE!$B$2:$C$5828,2,0)</f>
        <v>3.0475102647938508</v>
      </c>
      <c r="D1554" s="2">
        <f>D1553*(1-D$1+IF(AND(WEEKDAY($A1554)&lt;&gt;1,WEEKDAY($A1554)&lt;&gt;7),-VLOOKUP($A1554,ETF_OP_Fee!$G$5:$H$14,2,1),0))^($A1554-$A1553)*(1+2*(C1554/C1553-1))+IFERROR(VLOOKUP(A1554,BITXeom!$C$9:$D$100,2,0),0)-$D$3*IFERROR(VLOOKUP($A1554,Dividends!$C$10:$E$100,2,0),0)</f>
        <v>0.39266873391674934</v>
      </c>
      <c r="F1554" s="60">
        <f>F1553*(1-F$1-2*(C1554/C1553-1))</f>
        <v>17916657.152959451</v>
      </c>
      <c r="G1554" s="2">
        <f>G1553*(1-G$1+IF(AND(WEEKDAY($A1554)&lt;&gt;1,WEEKDAY($A1554)&lt;&gt;7),-VLOOKUP($A1554,ETF_OP_Fee!$I$5:$J$14,2,1),0))^($A1554-$A1553)*(1+1*(B1554/B1553-1))</f>
        <v>0.29158610378825001</v>
      </c>
      <c r="H1554" s="9" t="str">
        <f>IFERROR(VLOOKUP(A1554,'BITO-IV'!$A$1:$J$10000,4,0),"")</f>
        <v/>
      </c>
      <c r="P1554">
        <f>ROW()</f>
        <v>1554</v>
      </c>
      <c r="Q1554" t="str">
        <f>IF($A1554&gt;=$Q$2,B1554*Q$4,"")</f>
        <v/>
      </c>
      <c r="R1554" t="str">
        <f>IF($A1554&gt;=$Q$2,G1554*R$4,"")</f>
        <v/>
      </c>
    </row>
    <row r="1555" spans="1:18">
      <c r="A1555" s="1">
        <v>42426</v>
      </c>
      <c r="B1555">
        <f>IFERROR(VLOOKUP($A1555,'BTC-Web'!$A$2:$H$9999,2,0),"")</f>
        <v>424.62899800000002</v>
      </c>
      <c r="C1555">
        <f>VLOOKUP(A1555,H_SPBTFDUE!$B$2:$C$5828,2,0)</f>
        <v>3.1017889198205753</v>
      </c>
      <c r="D1555" s="2">
        <f>D1554*(1-D$1+IF(AND(WEEKDAY($A1555)&lt;&gt;1,WEEKDAY($A1555)&lt;&gt;7),-VLOOKUP($A1555,ETF_OP_Fee!$G$5:$H$14,2,1),0))^($A1555-$A1554)*(1+2*(C1555/C1554-1))+IFERROR(VLOOKUP(A1555,BITXeom!$C$9:$D$100,2,0),0)-$D$3*IFERROR(VLOOKUP($A1555,Dividends!$C$10:$E$100,2,0),0)</f>
        <v>0.40660721617135098</v>
      </c>
      <c r="F1555" s="60">
        <f>F1554*(1-F$1-2*(C1555/C1554-1))</f>
        <v>17277503.814496223</v>
      </c>
      <c r="G1555" s="2">
        <f>G1554*(1-G$1+IF(AND(WEEKDAY($A1555)&lt;&gt;1,WEEKDAY($A1555)&lt;&gt;7),-VLOOKUP($A1555,ETF_OP_Fee!$I$5:$J$14,2,1),0))^($A1555-$A1554)*(1+1*(B1555/B1554-1))</f>
        <v>0.29129863109141513</v>
      </c>
      <c r="H1555" s="9" t="str">
        <f>IFERROR(VLOOKUP(A1555,'BITO-IV'!$A$1:$J$10000,4,0),"")</f>
        <v/>
      </c>
      <c r="P1555">
        <f>ROW()</f>
        <v>1555</v>
      </c>
      <c r="Q1555" t="str">
        <f>IF($A1555&gt;=$Q$2,B1555*Q$4,"")</f>
        <v/>
      </c>
      <c r="R1555" t="str">
        <f>IF($A1555&gt;=$Q$2,G1555*R$4,"")</f>
        <v/>
      </c>
    </row>
    <row r="1556" spans="1:18">
      <c r="A1556" s="1">
        <v>42429</v>
      </c>
      <c r="B1556">
        <f>IFERROR(VLOOKUP($A1556,'BTC-Web'!$A$2:$H$9999,2,0),"")</f>
        <v>433.43798800000002</v>
      </c>
      <c r="C1556">
        <f>VLOOKUP(A1556,H_SPBTFDUE!$B$2:$C$5828,2,0)</f>
        <v>3.1412483426804321</v>
      </c>
      <c r="D1556" s="2">
        <f>D1555*(1-D$1+IF(AND(WEEKDAY($A1556)&lt;&gt;1,WEEKDAY($A1556)&lt;&gt;7),-VLOOKUP($A1556,ETF_OP_Fee!$G$5:$H$14,2,1),0))^($A1556-$A1555)*(1+2*(C1556/C1555-1))+IFERROR(VLOOKUP(A1556,BITXeom!$C$9:$D$100,2,0),0)-$D$3*IFERROR(VLOOKUP($A1556,Dividends!$C$10:$E$100,2,0),0)</f>
        <v>0.41680175740070718</v>
      </c>
      <c r="F1556" s="60">
        <f>F1555*(1-F$1-2*(C1556/C1555-1))</f>
        <v>16837012.739631604</v>
      </c>
      <c r="G1556" s="2">
        <f>G1555*(1-G$1+IF(AND(WEEKDAY($A1556)&lt;&gt;1,WEEKDAY($A1556)&lt;&gt;7),-VLOOKUP($A1556,ETF_OP_Fee!$I$5:$J$14,2,1),0))^($A1556-$A1555)*(1+1*(B1556/B1555-1))</f>
        <v>0.29731844685478659</v>
      </c>
      <c r="H1556" s="9" t="str">
        <f>IFERROR(VLOOKUP(A1556,'BITO-IV'!$A$1:$J$10000,4,0),"")</f>
        <v/>
      </c>
      <c r="P1556">
        <f>ROW()</f>
        <v>1556</v>
      </c>
      <c r="Q1556" t="str">
        <f>IF($A1556&gt;=$Q$2,B1556*Q$4,"")</f>
        <v/>
      </c>
      <c r="R1556" t="str">
        <f>IF($A1556&gt;=$Q$2,G1556*R$4,"")</f>
        <v/>
      </c>
    </row>
    <row r="1557" spans="1:18">
      <c r="A1557" s="1">
        <v>42430</v>
      </c>
      <c r="B1557">
        <f>IFERROR(VLOOKUP($A1557,'BTC-Web'!$A$2:$H$9999,2,0),"")</f>
        <v>437.91699199999999</v>
      </c>
      <c r="C1557">
        <f>VLOOKUP(A1557,H_SPBTFDUE!$B$2:$C$5828,2,0)</f>
        <v>3.1224310678982201</v>
      </c>
      <c r="D1557" s="2">
        <f>D1556*(1-D$1+IF(AND(WEEKDAY($A1557)&lt;&gt;1,WEEKDAY($A1557)&lt;&gt;7),-VLOOKUP($A1557,ETF_OP_Fee!$G$5:$H$14,2,1),0))^($A1557-$A1556)*(1+2*(C1557/C1556-1))+IFERROR(VLOOKUP(A1557,BITXeom!$C$9:$D$100,2,0),0)-$D$3*IFERROR(VLOOKUP($A1557,Dividends!$C$10:$E$100,2,0),0)</f>
        <v>0.41175851201270641</v>
      </c>
      <c r="F1557" s="60">
        <f>F1556*(1-F$1-2*(C1557/C1556-1))</f>
        <v>17037856.539040592</v>
      </c>
      <c r="G1557" s="2">
        <f>G1556*(1-G$1+IF(AND(WEEKDAY($A1557)&lt;&gt;1,WEEKDAY($A1557)&lt;&gt;7),-VLOOKUP($A1557,ETF_OP_Fee!$I$5:$J$14,2,1),0))^($A1557-$A1556)*(1+1*(B1557/B1556-1))</f>
        <v>0.30038301840035547</v>
      </c>
      <c r="H1557" s="9" t="str">
        <f>IFERROR(VLOOKUP(A1557,'BITO-IV'!$A$1:$J$10000,4,0),"")</f>
        <v/>
      </c>
      <c r="P1557">
        <f>ROW()</f>
        <v>1557</v>
      </c>
      <c r="Q1557" t="str">
        <f>IF($A1557&gt;=$Q$2,B1557*Q$4,"")</f>
        <v/>
      </c>
      <c r="R1557" t="str">
        <f>IF($A1557&gt;=$Q$2,G1557*R$4,"")</f>
        <v/>
      </c>
    </row>
    <row r="1558" spans="1:18">
      <c r="A1558" s="1">
        <v>42431</v>
      </c>
      <c r="B1558">
        <f>IFERROR(VLOOKUP($A1558,'BTC-Web'!$A$2:$H$9999,2,0),"")</f>
        <v>435.131012</v>
      </c>
      <c r="C1558">
        <f>VLOOKUP(A1558,H_SPBTFDUE!$B$2:$C$5828,2,0)</f>
        <v>3.0421917943417602</v>
      </c>
      <c r="D1558" s="2">
        <f>D1557*(1-D$1+IF(AND(WEEKDAY($A1558)&lt;&gt;1,WEEKDAY($A1558)&lt;&gt;7),-VLOOKUP($A1558,ETF_OP_Fee!$G$5:$H$14,2,1),0))^($A1558-$A1557)*(1+2*(C1558/C1557-1))+IFERROR(VLOOKUP(A1558,BITXeom!$C$9:$D$100,2,0),0)-$D$3*IFERROR(VLOOKUP($A1558,Dividends!$C$10:$E$100,2,0),0)</f>
        <v>0.39054893918064354</v>
      </c>
      <c r="F1558" s="60">
        <f>F1557*(1-F$1-2*(C1558/C1557-1))</f>
        <v>17912636.834640432</v>
      </c>
      <c r="G1558" s="2">
        <f>G1557*(1-G$1+IF(AND(WEEKDAY($A1558)&lt;&gt;1,WEEKDAY($A1558)&lt;&gt;7),-VLOOKUP($A1558,ETF_OP_Fee!$I$5:$J$14,2,1),0))^($A1558-$A1557)*(1+1*(B1558/B1557-1))</f>
        <v>0.29846424604606236</v>
      </c>
      <c r="H1558" s="9" t="str">
        <f>IFERROR(VLOOKUP(A1558,'BITO-IV'!$A$1:$J$10000,4,0),"")</f>
        <v/>
      </c>
      <c r="P1558">
        <f>ROW()</f>
        <v>1558</v>
      </c>
      <c r="Q1558" t="str">
        <f>IF($A1558&gt;=$Q$2,B1558*Q$4,"")</f>
        <v/>
      </c>
      <c r="R1558" t="str">
        <f>IF($A1558&gt;=$Q$2,G1558*R$4,"")</f>
        <v/>
      </c>
    </row>
    <row r="1559" spans="1:18">
      <c r="A1559" s="1">
        <v>42432</v>
      </c>
      <c r="B1559">
        <f>IFERROR(VLOOKUP($A1559,'BTC-Web'!$A$2:$H$9999,2,0),"")</f>
        <v>423.91198700000001</v>
      </c>
      <c r="C1559">
        <f>VLOOKUP(A1559,H_SPBTFDUE!$B$2:$C$5828,2,0)</f>
        <v>3.0250827707697048</v>
      </c>
      <c r="D1559" s="2">
        <f>D1558*(1-D$1+IF(AND(WEEKDAY($A1559)&lt;&gt;1,WEEKDAY($A1559)&lt;&gt;7),-VLOOKUP($A1559,ETF_OP_Fee!$G$5:$H$14,2,1),0))^($A1559-$A1558)*(1+2*(C1559/C1558-1))+IFERROR(VLOOKUP(A1559,BITXeom!$C$9:$D$100,2,0),0)-$D$3*IFERROR(VLOOKUP($A1559,Dividends!$C$10:$E$100,2,0),0)</f>
        <v>0.38610956193380319</v>
      </c>
      <c r="F1559" s="60">
        <f>F1558*(1-F$1-2*(C1559/C1558-1))</f>
        <v>18113182.637068029</v>
      </c>
      <c r="G1559" s="2">
        <f>G1558*(1-G$1+IF(AND(WEEKDAY($A1559)&lt;&gt;1,WEEKDAY($A1559)&lt;&gt;7),-VLOOKUP($A1559,ETF_OP_Fee!$I$5:$J$14,2,1),0))^($A1559-$A1558)*(1+1*(B1559/B1558-1))</f>
        <v>0.29076134554300631</v>
      </c>
      <c r="H1559" s="9" t="str">
        <f>IFERROR(VLOOKUP(A1559,'BITO-IV'!$A$1:$J$10000,4,0),"")</f>
        <v/>
      </c>
      <c r="P1559">
        <f>ROW()</f>
        <v>1559</v>
      </c>
      <c r="Q1559" t="str">
        <f>IF($A1559&gt;=$Q$2,B1559*Q$4,"")</f>
        <v/>
      </c>
      <c r="R1559" t="str">
        <f>IF($A1559&gt;=$Q$2,G1559*R$4,"")</f>
        <v/>
      </c>
    </row>
    <row r="1560" spans="1:18">
      <c r="A1560" s="1">
        <v>42433</v>
      </c>
      <c r="B1560">
        <f>IFERROR(VLOOKUP($A1560,'BTC-Web'!$A$2:$H$9999,2,0),"")</f>
        <v>421.83599900000002</v>
      </c>
      <c r="C1560">
        <f>VLOOKUP(A1560,H_SPBTFDUE!$B$2:$C$5828,2,0)</f>
        <v>2.9478992973916043</v>
      </c>
      <c r="D1560" s="2">
        <f>D1559*(1-D$1+IF(AND(WEEKDAY($A1560)&lt;&gt;1,WEEKDAY($A1560)&lt;&gt;7),-VLOOKUP($A1560,ETF_OP_Fee!$G$5:$H$14,2,1),0))^($A1560-$A1559)*(1+2*(C1560/C1559-1))+IFERROR(VLOOKUP(A1560,BITXeom!$C$9:$D$100,2,0),0)-$D$3*IFERROR(VLOOKUP($A1560,Dividends!$C$10:$E$100,2,0),0)</f>
        <v>0.36636260776308954</v>
      </c>
      <c r="F1560" s="60">
        <f>F1559*(1-F$1-2*(C1560/C1559-1))</f>
        <v>19036537.344158351</v>
      </c>
      <c r="G1560" s="2">
        <f>G1559*(1-G$1+IF(AND(WEEKDAY($A1560)&lt;&gt;1,WEEKDAY($A1560)&lt;&gt;7),-VLOOKUP($A1560,ETF_OP_Fee!$I$5:$J$14,2,1),0))^($A1560-$A1559)*(1+1*(B1560/B1559-1))</f>
        <v>0.28932989411709237</v>
      </c>
      <c r="H1560" s="9" t="str">
        <f>IFERROR(VLOOKUP(A1560,'BITO-IV'!$A$1:$J$10000,4,0),"")</f>
        <v/>
      </c>
      <c r="P1560">
        <f>ROW()</f>
        <v>1560</v>
      </c>
      <c r="Q1560" t="str">
        <f>IF($A1560&gt;=$Q$2,B1560*Q$4,"")</f>
        <v/>
      </c>
      <c r="R1560" t="str">
        <f>IF($A1560&gt;=$Q$2,G1560*R$4,"")</f>
        <v/>
      </c>
    </row>
    <row r="1561" spans="1:18">
      <c r="A1561" s="1">
        <v>42436</v>
      </c>
      <c r="B1561">
        <f>IFERROR(VLOOKUP($A1561,'BTC-Web'!$A$2:$H$9999,2,0),"")</f>
        <v>407.75698899999998</v>
      </c>
      <c r="C1561">
        <f>VLOOKUP(A1561,H_SPBTFDUE!$B$2:$C$5828,2,0)</f>
        <v>2.9718373871001664</v>
      </c>
      <c r="D1561" s="2">
        <f>D1560*(1-D$1+IF(AND(WEEKDAY($A1561)&lt;&gt;1,WEEKDAY($A1561)&lt;&gt;7),-VLOOKUP($A1561,ETF_OP_Fee!$G$5:$H$14,2,1),0))^($A1561-$A1560)*(1+2*(C1561/C1560-1))+IFERROR(VLOOKUP(A1561,BITXeom!$C$9:$D$100,2,0),0)-$D$3*IFERROR(VLOOKUP($A1561,Dividends!$C$10:$E$100,2,0),0)</f>
        <v>0.37217799337842716</v>
      </c>
      <c r="F1561" s="60">
        <f>F1560*(1-F$1-2*(C1561/C1560-1))</f>
        <v>18726378.215429086</v>
      </c>
      <c r="G1561" s="2">
        <f>G1560*(1-G$1+IF(AND(WEEKDAY($A1561)&lt;&gt;1,WEEKDAY($A1561)&lt;&gt;7),-VLOOKUP($A1561,ETF_OP_Fee!$I$5:$J$14,2,1),0))^($A1561-$A1560)*(1+1*(B1561/B1560-1))</f>
        <v>0.2796515117848164</v>
      </c>
      <c r="H1561" s="9" t="str">
        <f>IFERROR(VLOOKUP(A1561,'BITO-IV'!$A$1:$J$10000,4,0),"")</f>
        <v/>
      </c>
      <c r="P1561">
        <f>ROW()</f>
        <v>1561</v>
      </c>
      <c r="Q1561" t="str">
        <f>IF($A1561&gt;=$Q$2,B1561*Q$4,"")</f>
        <v/>
      </c>
      <c r="R1561" t="str">
        <f>IF($A1561&gt;=$Q$2,G1561*R$4,"")</f>
        <v/>
      </c>
    </row>
    <row r="1562" spans="1:18">
      <c r="A1562" s="1">
        <v>42437</v>
      </c>
      <c r="B1562">
        <f>IFERROR(VLOOKUP($A1562,'BTC-Web'!$A$2:$H$9999,2,0),"")</f>
        <v>414.46499599999999</v>
      </c>
      <c r="C1562">
        <f>VLOOKUP(A1562,H_SPBTFDUE!$B$2:$C$5828,2,0)</f>
        <v>2.969008194770971</v>
      </c>
      <c r="D1562" s="2">
        <f>D1561*(1-D$1+IF(AND(WEEKDAY($A1562)&lt;&gt;1,WEEKDAY($A1562)&lt;&gt;7),-VLOOKUP($A1562,ETF_OP_Fee!$G$5:$H$14,2,1),0))^($A1562-$A1561)*(1+2*(C1562/C1561-1))+IFERROR(VLOOKUP(A1562,BITXeom!$C$9:$D$100,2,0),0)-$D$3*IFERROR(VLOOKUP($A1562,Dividends!$C$10:$E$100,2,0),0)</f>
        <v>0.37142458582465043</v>
      </c>
      <c r="F1562" s="60">
        <f>F1561*(1-F$1-2*(C1562/C1561-1))</f>
        <v>18761058.481311288</v>
      </c>
      <c r="G1562" s="2">
        <f>G1561*(1-G$1+IF(AND(WEEKDAY($A1562)&lt;&gt;1,WEEKDAY($A1562)&lt;&gt;7),-VLOOKUP($A1562,ETF_OP_Fee!$I$5:$J$14,2,1),0))^($A1562-$A1561)*(1+1*(B1562/B1561-1))</f>
        <v>0.28424465825147877</v>
      </c>
      <c r="H1562" s="9" t="str">
        <f>IFERROR(VLOOKUP(A1562,'BITO-IV'!$A$1:$J$10000,4,0),"")</f>
        <v/>
      </c>
      <c r="P1562">
        <f>ROW()</f>
        <v>1562</v>
      </c>
      <c r="Q1562" t="str">
        <f>IF($A1562&gt;=$Q$2,B1562*Q$4,"")</f>
        <v/>
      </c>
      <c r="R1562" t="str">
        <f>IF($A1562&gt;=$Q$2,G1562*R$4,"")</f>
        <v/>
      </c>
    </row>
    <row r="1563" spans="1:18">
      <c r="A1563" s="1">
        <v>42438</v>
      </c>
      <c r="B1563">
        <f>IFERROR(VLOOKUP($A1563,'BTC-Web'!$A$2:$H$9999,2,0),"")</f>
        <v>413.89401199999998</v>
      </c>
      <c r="C1563">
        <f>VLOOKUP(A1563,H_SPBTFDUE!$B$2:$C$5828,2,0)</f>
        <v>2.9750515624088445</v>
      </c>
      <c r="D1563" s="2">
        <f>D1562*(1-D$1+IF(AND(WEEKDAY($A1563)&lt;&gt;1,WEEKDAY($A1563)&lt;&gt;7),-VLOOKUP($A1563,ETF_OP_Fee!$G$5:$H$14,2,1),0))^($A1563-$A1562)*(1+2*(C1563/C1562-1))+IFERROR(VLOOKUP(A1563,BITXeom!$C$9:$D$100,2,0),0)-$D$3*IFERROR(VLOOKUP($A1563,Dividends!$C$10:$E$100,2,0),0)</f>
        <v>0.37289168642210824</v>
      </c>
      <c r="F1563" s="60">
        <f>F1562*(1-F$1-2*(C1563/C1562-1))</f>
        <v>18683706.222667392</v>
      </c>
      <c r="G1563" s="2">
        <f>G1562*(1-G$1+IF(AND(WEEKDAY($A1563)&lt;&gt;1,WEEKDAY($A1563)&lt;&gt;7),-VLOOKUP($A1563,ETF_OP_Fee!$I$5:$J$14,2,1),0))^($A1563-$A1562)*(1+1*(B1563/B1562-1))</f>
        <v>0.28384568318008624</v>
      </c>
      <c r="H1563" s="9" t="str">
        <f>IFERROR(VLOOKUP(A1563,'BITO-IV'!$A$1:$J$10000,4,0),"")</f>
        <v/>
      </c>
      <c r="P1563">
        <f>ROW()</f>
        <v>1563</v>
      </c>
      <c r="Q1563" t="str">
        <f>IF($A1563&gt;=$Q$2,B1563*Q$4,"")</f>
        <v/>
      </c>
      <c r="R1563" t="str">
        <f>IF($A1563&gt;=$Q$2,G1563*R$4,"")</f>
        <v/>
      </c>
    </row>
    <row r="1564" spans="1:18">
      <c r="A1564" s="1">
        <v>42439</v>
      </c>
      <c r="B1564">
        <f>IFERROR(VLOOKUP($A1564,'BTC-Web'!$A$2:$H$9999,2,0),"")</f>
        <v>414.743988</v>
      </c>
      <c r="C1564">
        <f>VLOOKUP(A1564,H_SPBTFDUE!$B$2:$C$5828,2,0)</f>
        <v>2.991011559995131</v>
      </c>
      <c r="D1564" s="2">
        <f>D1563*(1-D$1+IF(AND(WEEKDAY($A1564)&lt;&gt;1,WEEKDAY($A1564)&lt;&gt;7),-VLOOKUP($A1564,ETF_OP_Fee!$G$5:$H$14,2,1),0))^($A1564-$A1563)*(1+2*(C1564/C1563-1))+IFERROR(VLOOKUP(A1564,BITXeom!$C$9:$D$100,2,0),0)-$D$3*IFERROR(VLOOKUP($A1564,Dividends!$C$10:$E$100,2,0),0)</f>
        <v>0.37684709130270455</v>
      </c>
      <c r="F1564" s="60">
        <f>F1563*(1-F$1-2*(C1564/C1563-1))</f>
        <v>18482271.973524772</v>
      </c>
      <c r="G1564" s="2">
        <f>G1563*(1-G$1+IF(AND(WEEKDAY($A1564)&lt;&gt;1,WEEKDAY($A1564)&lt;&gt;7),-VLOOKUP($A1564,ETF_OP_Fee!$I$5:$J$14,2,1),0))^($A1564-$A1563)*(1+1*(B1564/B1563-1))</f>
        <v>0.2844211879727358</v>
      </c>
      <c r="H1564" s="9" t="str">
        <f>IFERROR(VLOOKUP(A1564,'BITO-IV'!$A$1:$J$10000,4,0),"")</f>
        <v/>
      </c>
      <c r="P1564">
        <f>ROW()</f>
        <v>1564</v>
      </c>
      <c r="Q1564" t="str">
        <f>IF($A1564&gt;=$Q$2,B1564*Q$4,"")</f>
        <v/>
      </c>
      <c r="R1564" t="str">
        <f>IF($A1564&gt;=$Q$2,G1564*R$4,"")</f>
        <v/>
      </c>
    </row>
    <row r="1565" spans="1:18">
      <c r="A1565" s="1">
        <v>42440</v>
      </c>
      <c r="B1565">
        <f>IFERROR(VLOOKUP($A1565,'BTC-Web'!$A$2:$H$9999,2,0),"")</f>
        <v>417.23800699999998</v>
      </c>
      <c r="C1565">
        <f>VLOOKUP(A1565,H_SPBTFDUE!$B$2:$C$5828,2,0)</f>
        <v>3.023373727585537</v>
      </c>
      <c r="D1565" s="2">
        <f>D1564*(1-D$1+IF(AND(WEEKDAY($A1565)&lt;&gt;1,WEEKDAY($A1565)&lt;&gt;7),-VLOOKUP($A1565,ETF_OP_Fee!$G$5:$H$14,2,1),0))^($A1565-$A1564)*(1+2*(C1565/C1564-1))+IFERROR(VLOOKUP(A1565,BITXeom!$C$9:$D$100,2,0),0)-$D$3*IFERROR(VLOOKUP($A1565,Dividends!$C$10:$E$100,2,0),0)</f>
        <v>0.38495550564922121</v>
      </c>
      <c r="F1565" s="60">
        <f>F1564*(1-F$1-2*(C1565/C1564-1))</f>
        <v>18081360.65406708</v>
      </c>
      <c r="G1565" s="2">
        <f>G1564*(1-G$1+IF(AND(WEEKDAY($A1565)&lt;&gt;1,WEEKDAY($A1565)&lt;&gt;7),-VLOOKUP($A1565,ETF_OP_Fee!$I$5:$J$14,2,1),0))^($A1565-$A1564)*(1+1*(B1565/B1564-1))</f>
        <v>0.28612407737294865</v>
      </c>
      <c r="H1565" s="9" t="str">
        <f>IFERROR(VLOOKUP(A1565,'BITO-IV'!$A$1:$J$10000,4,0),"")</f>
        <v/>
      </c>
      <c r="P1565">
        <f>ROW()</f>
        <v>1565</v>
      </c>
      <c r="Q1565" t="str">
        <f>IF($A1565&gt;=$Q$2,B1565*Q$4,"")</f>
        <v/>
      </c>
      <c r="R1565" t="str">
        <f>IF($A1565&gt;=$Q$2,G1565*R$4,"")</f>
        <v/>
      </c>
    </row>
    <row r="1566" spans="1:18">
      <c r="A1566" s="1">
        <v>42443</v>
      </c>
      <c r="B1566">
        <f>IFERROR(VLOOKUP($A1566,'BTC-Web'!$A$2:$H$9999,2,0),"")</f>
        <v>414.20098899999999</v>
      </c>
      <c r="C1566">
        <f>VLOOKUP(A1566,H_SPBTFDUE!$B$2:$C$5828,2,0)</f>
        <v>2.9853872469049239</v>
      </c>
      <c r="D1566" s="2">
        <f>D1565*(1-D$1+IF(AND(WEEKDAY($A1566)&lt;&gt;1,WEEKDAY($A1566)&lt;&gt;7),-VLOOKUP($A1566,ETF_OP_Fee!$G$5:$H$14,2,1),0))^($A1566-$A1565)*(1+2*(C1566/C1565-1))+IFERROR(VLOOKUP(A1566,BITXeom!$C$9:$D$100,2,0),0)-$D$3*IFERROR(VLOOKUP($A1566,Dividends!$C$10:$E$100,2,0),0)</f>
        <v>0.37514643451643842</v>
      </c>
      <c r="F1566" s="60">
        <f>F1565*(1-F$1-2*(C1566/C1565-1))</f>
        <v>18534777.589402042</v>
      </c>
      <c r="G1566" s="2">
        <f>G1565*(1-G$1+IF(AND(WEEKDAY($A1566)&lt;&gt;1,WEEKDAY($A1566)&lt;&gt;7),-VLOOKUP($A1566,ETF_OP_Fee!$I$5:$J$14,2,1),0))^($A1566-$A1565)*(1+1*(B1566/B1565-1))</f>
        <v>0.28401924161318798</v>
      </c>
      <c r="H1566" s="9" t="str">
        <f>IFERROR(VLOOKUP(A1566,'BITO-IV'!$A$1:$J$10000,4,0),"")</f>
        <v/>
      </c>
      <c r="P1566">
        <f>ROW()</f>
        <v>1566</v>
      </c>
      <c r="Q1566" t="str">
        <f>IF($A1566&gt;=$Q$2,B1566*Q$4,"")</f>
        <v/>
      </c>
      <c r="R1566" t="str">
        <f>IF($A1566&gt;=$Q$2,G1566*R$4,"")</f>
        <v/>
      </c>
    </row>
    <row r="1567" spans="1:18">
      <c r="A1567" s="1">
        <v>42444</v>
      </c>
      <c r="B1567">
        <f>IFERROR(VLOOKUP($A1567,'BTC-Web'!$A$2:$H$9999,2,0),"")</f>
        <v>416.38799999999998</v>
      </c>
      <c r="C1567">
        <f>VLOOKUP(A1567,H_SPBTFDUE!$B$2:$C$5828,2,0)</f>
        <v>2.987870268648011</v>
      </c>
      <c r="D1567" s="2">
        <f>D1566*(1-D$1+IF(AND(WEEKDAY($A1567)&lt;&gt;1,WEEKDAY($A1567)&lt;&gt;7),-VLOOKUP($A1567,ETF_OP_Fee!$G$5:$H$14,2,1),0))^($A1567-$A1566)*(1+2*(C1567/C1566-1))+IFERROR(VLOOKUP(A1567,BITXeom!$C$9:$D$100,2,0),0)-$D$3*IFERROR(VLOOKUP($A1567,Dividends!$C$10:$E$100,2,0),0)</f>
        <v>0.37572517362916402</v>
      </c>
      <c r="F1567" s="60">
        <f>F1566*(1-F$1-2*(C1567/C1566-1))</f>
        <v>18502981.082937028</v>
      </c>
      <c r="G1567" s="2">
        <f>G1566*(1-G$1+IF(AND(WEEKDAY($A1567)&lt;&gt;1,WEEKDAY($A1567)&lt;&gt;7),-VLOOKUP($A1567,ETF_OP_Fee!$I$5:$J$14,2,1),0))^($A1567-$A1566)*(1+1*(B1567/B1566-1))</f>
        <v>0.28551145231444225</v>
      </c>
      <c r="H1567" s="9" t="str">
        <f>IFERROR(VLOOKUP(A1567,'BITO-IV'!$A$1:$J$10000,4,0),"")</f>
        <v/>
      </c>
      <c r="P1567">
        <f>ROW()</f>
        <v>1567</v>
      </c>
      <c r="Q1567" t="str">
        <f>IF($A1567&gt;=$Q$2,B1567*Q$4,"")</f>
        <v/>
      </c>
      <c r="R1567" t="str">
        <f>IF($A1567&gt;=$Q$2,G1567*R$4,"")</f>
        <v/>
      </c>
    </row>
    <row r="1568" spans="1:18">
      <c r="A1568" s="1">
        <v>42445</v>
      </c>
      <c r="B1568">
        <f>IFERROR(VLOOKUP($A1568,'BTC-Web'!$A$2:$H$9999,2,0),"")</f>
        <v>416.88799999999998</v>
      </c>
      <c r="C1568">
        <f>VLOOKUP(A1568,H_SPBTFDUE!$B$2:$C$5828,2,0)</f>
        <v>2.9888402459379124</v>
      </c>
      <c r="D1568" s="2">
        <f>D1567*(1-D$1+IF(AND(WEEKDAY($A1568)&lt;&gt;1,WEEKDAY($A1568)&lt;&gt;7),-VLOOKUP($A1568,ETF_OP_Fee!$G$5:$H$14,2,1),0))^($A1568-$A1567)*(1+2*(C1568/C1567-1))+IFERROR(VLOOKUP(A1568,BITXeom!$C$9:$D$100,2,0),0)-$D$3*IFERROR(VLOOKUP($A1568,Dividends!$C$10:$E$100,2,0),0)</f>
        <v>0.37592380092873051</v>
      </c>
      <c r="F1568" s="60">
        <f>F1567*(1-F$1-2*(C1568/C1567-1))</f>
        <v>18490004.35936445</v>
      </c>
      <c r="G1568" s="2">
        <f>G1567*(1-G$1+IF(AND(WEEKDAY($A1568)&lt;&gt;1,WEEKDAY($A1568)&lt;&gt;7),-VLOOKUP($A1568,ETF_OP_Fee!$I$5:$J$14,2,1),0))^($A1568-$A1567)*(1+1*(B1568/B1567-1))</f>
        <v>0.28584685530733855</v>
      </c>
      <c r="H1568" s="9" t="str">
        <f>IFERROR(VLOOKUP(A1568,'BITO-IV'!$A$1:$J$10000,4,0),"")</f>
        <v/>
      </c>
      <c r="P1568">
        <f>ROW()</f>
        <v>1568</v>
      </c>
      <c r="Q1568" t="str">
        <f>IF($A1568&gt;=$Q$2,B1568*Q$4,"")</f>
        <v/>
      </c>
      <c r="R1568" t="str">
        <f>IF($A1568&gt;=$Q$2,G1568*R$4,"")</f>
        <v/>
      </c>
    </row>
    <row r="1569" spans="1:18">
      <c r="A1569" s="1">
        <v>42446</v>
      </c>
      <c r="B1569">
        <f>IFERROR(VLOOKUP($A1569,'BTC-Web'!$A$2:$H$9999,2,0),"")</f>
        <v>417.88900799999999</v>
      </c>
      <c r="C1569">
        <f>VLOOKUP(A1569,H_SPBTFDUE!$B$2:$C$5828,2,0)</f>
        <v>3.0143867470220407</v>
      </c>
      <c r="D1569" s="2">
        <f>D1568*(1-D$1+IF(AND(WEEKDAY($A1569)&lt;&gt;1,WEEKDAY($A1569)&lt;&gt;7),-VLOOKUP($A1569,ETF_OP_Fee!$G$5:$H$14,2,1),0))^($A1569-$A1568)*(1+2*(C1569/C1568-1))+IFERROR(VLOOKUP(A1569,BITXeom!$C$9:$D$100,2,0),0)-$D$3*IFERROR(VLOOKUP($A1569,Dividends!$C$10:$E$100,2,0),0)</f>
        <v>0.38230397311354869</v>
      </c>
      <c r="F1569" s="60">
        <f>F1568*(1-F$1-2*(C1569/C1568-1))</f>
        <v>18172962.800165903</v>
      </c>
      <c r="G1569" s="2">
        <f>G1568*(1-G$1+IF(AND(WEEKDAY($A1569)&lt;&gt;1,WEEKDAY($A1569)&lt;&gt;7),-VLOOKUP($A1569,ETF_OP_Fee!$I$5:$J$14,2,1),0))^($A1569-$A1568)*(1+1*(B1569/B1568-1))</f>
        <v>0.28652575697287935</v>
      </c>
      <c r="H1569" s="9" t="str">
        <f>IFERROR(VLOOKUP(A1569,'BITO-IV'!$A$1:$J$10000,4,0),"")</f>
        <v/>
      </c>
      <c r="P1569">
        <f>ROW()</f>
        <v>1569</v>
      </c>
      <c r="Q1569" t="str">
        <f>IF($A1569&gt;=$Q$2,B1569*Q$4,"")</f>
        <v/>
      </c>
      <c r="R1569" t="str">
        <f>IF($A1569&gt;=$Q$2,G1569*R$4,"")</f>
        <v/>
      </c>
    </row>
    <row r="1570" spans="1:18">
      <c r="A1570" s="1">
        <v>42447</v>
      </c>
      <c r="B1570">
        <f>IFERROR(VLOOKUP($A1570,'BTC-Web'!$A$2:$H$9999,2,0),"")</f>
        <v>420.54699699999998</v>
      </c>
      <c r="C1570">
        <f>VLOOKUP(A1570,H_SPBTFDUE!$B$2:$C$5828,2,0)</f>
        <v>2.9347015962995044</v>
      </c>
      <c r="D1570" s="2">
        <f>D1569*(1-D$1+IF(AND(WEEKDAY($A1570)&lt;&gt;1,WEEKDAY($A1570)&lt;&gt;7),-VLOOKUP($A1570,ETF_OP_Fee!$G$5:$H$14,2,1),0))^($A1570-$A1569)*(1+2*(C1570/C1569-1))+IFERROR(VLOOKUP(A1570,BITXeom!$C$9:$D$100,2,0),0)-$D$3*IFERROR(VLOOKUP($A1570,Dividends!$C$10:$E$100,2,0),0)</f>
        <v>0.36204795398520473</v>
      </c>
      <c r="F1570" s="60">
        <f>F1569*(1-F$1-2*(C1570/C1569-1))</f>
        <v>19132819.388979927</v>
      </c>
      <c r="G1570" s="2">
        <f>G1569*(1-G$1+IF(AND(WEEKDAY($A1570)&lt;&gt;1,WEEKDAY($A1570)&lt;&gt;7),-VLOOKUP($A1570,ETF_OP_Fee!$I$5:$J$14,2,1),0))^($A1570-$A1569)*(1+1*(B1570/B1569-1))</f>
        <v>0.288340703186384</v>
      </c>
      <c r="H1570" s="9" t="str">
        <f>IFERROR(VLOOKUP(A1570,'BITO-IV'!$A$1:$J$10000,4,0),"")</f>
        <v/>
      </c>
      <c r="P1570">
        <f>ROW()</f>
        <v>1570</v>
      </c>
      <c r="Q1570" t="str">
        <f>IF($A1570&gt;=$Q$2,B1570*Q$4,"")</f>
        <v/>
      </c>
      <c r="R1570" t="str">
        <f>IF($A1570&gt;=$Q$2,G1570*R$4,"")</f>
        <v/>
      </c>
    </row>
    <row r="1571" spans="1:18">
      <c r="A1571" s="1">
        <v>42450</v>
      </c>
      <c r="B1571">
        <f>IFERROR(VLOOKUP($A1571,'BTC-Web'!$A$2:$H$9999,2,0),"")</f>
        <v>413.41799900000001</v>
      </c>
      <c r="C1571">
        <f>VLOOKUP(A1571,H_SPBTFDUE!$B$2:$C$5828,2,0)</f>
        <v>2.961315904757142</v>
      </c>
      <c r="D1571" s="2">
        <f>D1570*(1-D$1+IF(AND(WEEKDAY($A1571)&lt;&gt;1,WEEKDAY($A1571)&lt;&gt;7),-VLOOKUP($A1571,ETF_OP_Fee!$G$5:$H$14,2,1),0))^($A1571-$A1570)*(1+2*(C1571/C1570-1))+IFERROR(VLOOKUP(A1571,BITXeom!$C$9:$D$100,2,0),0)-$D$3*IFERROR(VLOOKUP($A1571,Dividends!$C$10:$E$100,2,0),0)</f>
        <v>0.36848136517902286</v>
      </c>
      <c r="F1571" s="60">
        <f>F1570*(1-F$1-2*(C1571/C1570-1))</f>
        <v>18784798.879593823</v>
      </c>
      <c r="G1571" s="2">
        <f>G1570*(1-G$1+IF(AND(WEEKDAY($A1571)&lt;&gt;1,WEEKDAY($A1571)&lt;&gt;7),-VLOOKUP($A1571,ETF_OP_Fee!$I$5:$J$14,2,1),0))^($A1571-$A1570)*(1+1*(B1571/B1570-1))</f>
        <v>0.28343069818111849</v>
      </c>
      <c r="H1571" s="9" t="str">
        <f>IFERROR(VLOOKUP(A1571,'BITO-IV'!$A$1:$J$10000,4,0),"")</f>
        <v/>
      </c>
      <c r="P1571">
        <f>ROW()</f>
        <v>1571</v>
      </c>
      <c r="Q1571" t="str">
        <f>IF($A1571&gt;=$Q$2,B1571*Q$4,"")</f>
        <v/>
      </c>
      <c r="R1571" t="str">
        <f>IF($A1571&gt;=$Q$2,G1571*R$4,"")</f>
        <v/>
      </c>
    </row>
    <row r="1572" spans="1:18">
      <c r="A1572" s="1">
        <v>42451</v>
      </c>
      <c r="B1572">
        <f>IFERROR(VLOOKUP($A1572,'BTC-Web'!$A$2:$H$9999,2,0),"")</f>
        <v>413.13198899999998</v>
      </c>
      <c r="C1572">
        <f>VLOOKUP(A1572,H_SPBTFDUE!$B$2:$C$5828,2,0)</f>
        <v>2.9952539447947664</v>
      </c>
      <c r="D1572" s="2">
        <f>D1571*(1-D$1+IF(AND(WEEKDAY($A1572)&lt;&gt;1,WEEKDAY($A1572)&lt;&gt;7),-VLOOKUP($A1572,ETF_OP_Fee!$G$5:$H$14,2,1),0))^($A1572-$A1571)*(1+2*(C1572/C1571-1))+IFERROR(VLOOKUP(A1572,BITXeom!$C$9:$D$100,2,0),0)-$D$3*IFERROR(VLOOKUP($A1572,Dividends!$C$10:$E$100,2,0),0)</f>
        <v>0.37688185865441837</v>
      </c>
      <c r="F1572" s="60">
        <f>F1571*(1-F$1-2*(C1572/C1571-1))</f>
        <v>18353256.19932045</v>
      </c>
      <c r="G1572" s="2">
        <f>G1571*(1-G$1+IF(AND(WEEKDAY($A1572)&lt;&gt;1,WEEKDAY($A1572)&lt;&gt;7),-VLOOKUP($A1572,ETF_OP_Fee!$I$5:$J$14,2,1),0))^($A1572-$A1571)*(1+1*(B1572/B1571-1))</f>
        <v>0.28322724387157439</v>
      </c>
      <c r="H1572" s="9" t="str">
        <f>IFERROR(VLOOKUP(A1572,'BITO-IV'!$A$1:$J$10000,4,0),"")</f>
        <v/>
      </c>
      <c r="P1572">
        <f>ROW()</f>
        <v>1572</v>
      </c>
      <c r="Q1572" t="str">
        <f>IF($A1572&gt;=$Q$2,B1572*Q$4,"")</f>
        <v/>
      </c>
      <c r="R1572" t="str">
        <f>IF($A1572&gt;=$Q$2,G1572*R$4,"")</f>
        <v/>
      </c>
    </row>
    <row r="1573" spans="1:18">
      <c r="A1573" s="1">
        <v>42452</v>
      </c>
      <c r="B1573">
        <f>IFERROR(VLOOKUP($A1573,'BTC-Web'!$A$2:$H$9999,2,0),"")</f>
        <v>418.16101099999997</v>
      </c>
      <c r="C1573">
        <f>VLOOKUP(A1573,H_SPBTFDUE!$B$2:$C$5828,2,0)</f>
        <v>2.994581789733691</v>
      </c>
      <c r="D1573" s="2">
        <f>D1572*(1-D$1+IF(AND(WEEKDAY($A1573)&lt;&gt;1,WEEKDAY($A1573)&lt;&gt;7),-VLOOKUP($A1573,ETF_OP_Fee!$G$5:$H$14,2,1),0))^($A1573-$A1572)*(1+2*(C1573/C1572-1))+IFERROR(VLOOKUP(A1573,BITXeom!$C$9:$D$100,2,0),0)-$D$3*IFERROR(VLOOKUP($A1573,Dividends!$C$10:$E$100,2,0),0)</f>
        <v>0.37666729708110352</v>
      </c>
      <c r="F1573" s="60">
        <f>F1572*(1-F$1-2*(C1573/C1572-1))</f>
        <v>18360538.011749998</v>
      </c>
      <c r="G1573" s="2">
        <f>G1572*(1-G$1+IF(AND(WEEKDAY($A1573)&lt;&gt;1,WEEKDAY($A1573)&lt;&gt;7),-VLOOKUP($A1573,ETF_OP_Fee!$I$5:$J$14,2,1),0))^($A1573-$A1572)*(1+1*(B1573/B1572-1))</f>
        <v>0.2866674846036702</v>
      </c>
      <c r="H1573" s="9" t="str">
        <f>IFERROR(VLOOKUP(A1573,'BITO-IV'!$A$1:$J$10000,4,0),"")</f>
        <v/>
      </c>
      <c r="P1573">
        <f>ROW()</f>
        <v>1573</v>
      </c>
      <c r="Q1573" t="str">
        <f>IF($A1573&gt;=$Q$2,B1573*Q$4,"")</f>
        <v/>
      </c>
      <c r="R1573" t="str">
        <f>IF($A1573&gt;=$Q$2,G1573*R$4,"")</f>
        <v/>
      </c>
    </row>
    <row r="1574" spans="1:18">
      <c r="A1574" s="1">
        <v>42453</v>
      </c>
      <c r="B1574">
        <f>IFERROR(VLOOKUP($A1574,'BTC-Web'!$A$2:$H$9999,2,0),"")</f>
        <v>418.42401100000001</v>
      </c>
      <c r="C1574">
        <f>VLOOKUP(A1574,H_SPBTFDUE!$B$2:$C$5828,2,0)</f>
        <v>2.9824557412240247</v>
      </c>
      <c r="D1574" s="2">
        <f>D1573*(1-D$1+IF(AND(WEEKDAY($A1574)&lt;&gt;1,WEEKDAY($A1574)&lt;&gt;7),-VLOOKUP($A1574,ETF_OP_Fee!$G$5:$H$14,2,1),0))^($A1574-$A1573)*(1+2*(C1574/C1573-1))+IFERROR(VLOOKUP(A1574,BITXeom!$C$9:$D$100,2,0),0)-$D$3*IFERROR(VLOOKUP($A1574,Dividends!$C$10:$E$100,2,0),0)</f>
        <v>0.37357175831612821</v>
      </c>
      <c r="F1574" s="60">
        <f>F1573*(1-F$1-2*(C1574/C1573-1))</f>
        <v>18508277.995703921</v>
      </c>
      <c r="G1574" s="2">
        <f>G1573*(1-G$1+IF(AND(WEEKDAY($A1574)&lt;&gt;1,WEEKDAY($A1574)&lt;&gt;7),-VLOOKUP($A1574,ETF_OP_Fee!$I$5:$J$14,2,1),0))^($A1574-$A1573)*(1+1*(B1574/B1573-1))</f>
        <v>0.286840316593647</v>
      </c>
      <c r="H1574" s="9" t="str">
        <f>IFERROR(VLOOKUP(A1574,'BITO-IV'!$A$1:$J$10000,4,0),"")</f>
        <v/>
      </c>
      <c r="P1574">
        <f>ROW()</f>
        <v>1574</v>
      </c>
      <c r="Q1574" t="str">
        <f>IF($A1574&gt;=$Q$2,B1574*Q$4,"")</f>
        <v/>
      </c>
      <c r="R1574" t="str">
        <f>IF($A1574&gt;=$Q$2,G1574*R$4,"")</f>
        <v/>
      </c>
    </row>
    <row r="1575" spans="1:18">
      <c r="A1575" s="1">
        <v>42457</v>
      </c>
      <c r="B1575">
        <f>IFERROR(VLOOKUP($A1575,'BTC-Web'!$A$2:$H$9999,2,0),"")</f>
        <v>426.54800399999999</v>
      </c>
      <c r="C1575">
        <f>VLOOKUP(A1575,H_SPBTFDUE!$B$2:$C$5828,2,0)</f>
        <v>3.038261870316584</v>
      </c>
      <c r="D1575" s="2">
        <f>D1574*(1-D$1+IF(AND(WEEKDAY($A1575)&lt;&gt;1,WEEKDAY($A1575)&lt;&gt;7),-VLOOKUP($A1575,ETF_OP_Fee!$G$5:$H$14,2,1),0))^($A1575-$A1574)*(1+2*(C1575/C1574-1))+IFERROR(VLOOKUP(A1575,BITXeom!$C$9:$D$100,2,0),0)-$D$3*IFERROR(VLOOKUP($A1575,Dividends!$C$10:$E$100,2,0),0)</f>
        <v>0.38736507074531257</v>
      </c>
      <c r="F1575" s="60">
        <f>F1574*(1-F$1-2*(C1575/C1574-1))</f>
        <v>17814680.399425112</v>
      </c>
      <c r="G1575" s="2">
        <f>G1574*(1-G$1+IF(AND(WEEKDAY($A1575)&lt;&gt;1,WEEKDAY($A1575)&lt;&gt;7),-VLOOKUP($A1575,ETF_OP_Fee!$I$5:$J$14,2,1),0))^($A1575-$A1574)*(1+1*(B1575/B1574-1))</f>
        <v>0.29237907926270151</v>
      </c>
      <c r="H1575" s="9" t="str">
        <f>IFERROR(VLOOKUP(A1575,'BITO-IV'!$A$1:$J$10000,4,0),"")</f>
        <v/>
      </c>
      <c r="P1575">
        <f>ROW()</f>
        <v>1575</v>
      </c>
      <c r="Q1575" t="str">
        <f>IF($A1575&gt;=$Q$2,B1575*Q$4,"")</f>
        <v/>
      </c>
      <c r="R1575" t="str">
        <f>IF($A1575&gt;=$Q$2,G1575*R$4,"")</f>
        <v/>
      </c>
    </row>
    <row r="1576" spans="1:18">
      <c r="A1576" s="1">
        <v>42458</v>
      </c>
      <c r="B1576">
        <f>IFERROR(VLOOKUP($A1576,'BTC-Web'!$A$2:$H$9999,2,0),"")</f>
        <v>424.30398600000001</v>
      </c>
      <c r="C1576">
        <f>VLOOKUP(A1576,H_SPBTFDUE!$B$2:$C$5828,2,0)</f>
        <v>2.9826755649347043</v>
      </c>
      <c r="D1576" s="2">
        <f>D1575*(1-D$1+IF(AND(WEEKDAY($A1576)&lt;&gt;1,WEEKDAY($A1576)&lt;&gt;7),-VLOOKUP($A1576,ETF_OP_Fee!$G$5:$H$14,2,1),0))^($A1576-$A1575)*(1+2*(C1576/C1575-1))+IFERROR(VLOOKUP(A1576,BITXeom!$C$9:$D$100,2,0),0)-$D$3*IFERROR(VLOOKUP($A1576,Dividends!$C$10:$E$100,2,0),0)</f>
        <v>0.37314606276547752</v>
      </c>
      <c r="F1576" s="60">
        <f>F1575*(1-F$1-2*(C1576/C1575-1))</f>
        <v>18465607.513022576</v>
      </c>
      <c r="G1576" s="2">
        <f>G1575*(1-G$1+IF(AND(WEEKDAY($A1576)&lt;&gt;1,WEEKDAY($A1576)&lt;&gt;7),-VLOOKUP($A1576,ETF_OP_Fee!$I$5:$J$14,2,1),0))^($A1576-$A1575)*(1+1*(B1576/B1575-1))</f>
        <v>0.29083333808662715</v>
      </c>
      <c r="H1576" s="9" t="str">
        <f>IFERROR(VLOOKUP(A1576,'BITO-IV'!$A$1:$J$10000,4,0),"")</f>
        <v/>
      </c>
      <c r="P1576">
        <f>ROW()</f>
        <v>1576</v>
      </c>
      <c r="Q1576" t="str">
        <f>IF($A1576&gt;=$Q$2,B1576*Q$4,"")</f>
        <v/>
      </c>
      <c r="R1576" t="str">
        <f>IF($A1576&gt;=$Q$2,G1576*R$4,"")</f>
        <v/>
      </c>
    </row>
    <row r="1577" spans="1:18">
      <c r="A1577" s="1">
        <v>42459</v>
      </c>
      <c r="B1577">
        <f>IFERROR(VLOOKUP($A1577,'BTC-Web'!$A$2:$H$9999,2,0),"")</f>
        <v>416.83401500000002</v>
      </c>
      <c r="C1577">
        <f>VLOOKUP(A1577,H_SPBTFDUE!$B$2:$C$5828,2,0)</f>
        <v>2.9701751138543249</v>
      </c>
      <c r="D1577" s="2">
        <f>D1576*(1-D$1+IF(AND(WEEKDAY($A1577)&lt;&gt;1,WEEKDAY($A1577)&lt;&gt;7),-VLOOKUP($A1577,ETF_OP_Fee!$G$5:$H$14,2,1),0))^($A1577-$A1576)*(1+2*(C1577/C1576-1))+IFERROR(VLOOKUP(A1577,BITXeom!$C$9:$D$100,2,0),0)-$D$3*IFERROR(VLOOKUP($A1577,Dividends!$C$10:$E$100,2,0),0)</f>
        <v>0.36997373305803272</v>
      </c>
      <c r="F1577" s="60">
        <f>F1576*(1-F$1-2*(C1577/C1576-1))</f>
        <v>18619425.727314409</v>
      </c>
      <c r="G1577" s="2">
        <f>G1576*(1-G$1+IF(AND(WEEKDAY($A1577)&lt;&gt;1,WEEKDAY($A1577)&lt;&gt;7),-VLOOKUP($A1577,ETF_OP_Fee!$I$5:$J$14,2,1),0))^($A1577-$A1576)*(1+1*(B1577/B1576-1))</f>
        <v>0.28570571271801398</v>
      </c>
      <c r="H1577" s="9" t="str">
        <f>IFERROR(VLOOKUP(A1577,'BITO-IV'!$A$1:$J$10000,4,0),"")</f>
        <v/>
      </c>
      <c r="P1577">
        <f>ROW()</f>
        <v>1577</v>
      </c>
      <c r="Q1577" t="str">
        <f>IF($A1577&gt;=$Q$2,B1577*Q$4,"")</f>
        <v/>
      </c>
      <c r="R1577" t="str">
        <f>IF($A1577&gt;=$Q$2,G1577*R$4,"")</f>
        <v/>
      </c>
    </row>
    <row r="1578" spans="1:18">
      <c r="A1578" s="1">
        <v>42460</v>
      </c>
      <c r="B1578">
        <f>IFERROR(VLOOKUP($A1578,'BTC-Web'!$A$2:$H$9999,2,0),"")</f>
        <v>415.25698899999998</v>
      </c>
      <c r="C1578">
        <f>VLOOKUP(A1578,H_SPBTFDUE!$B$2:$C$5828,2,0)</f>
        <v>2.9835470787492264</v>
      </c>
      <c r="D1578" s="2">
        <f>D1577*(1-D$1+IF(AND(WEEKDAY($A1578)&lt;&gt;1,WEEKDAY($A1578)&lt;&gt;7),-VLOOKUP($A1578,ETF_OP_Fee!$G$5:$H$14,2,1),0))^($A1578-$A1577)*(1+2*(C1578/C1577-1))+IFERROR(VLOOKUP(A1578,BITXeom!$C$9:$D$100,2,0),0)-$D$3*IFERROR(VLOOKUP($A1578,Dividends!$C$10:$E$100,2,0),0)</f>
        <v>0.37326003432184857</v>
      </c>
      <c r="F1578" s="60">
        <f>F1577*(1-F$1-2*(C1578/C1577-1))</f>
        <v>18450804.222138893</v>
      </c>
      <c r="G1578" s="2">
        <f>G1577*(1-G$1+IF(AND(WEEKDAY($A1578)&lt;&gt;1,WEEKDAY($A1578)&lt;&gt;7),-VLOOKUP($A1578,ETF_OP_Fee!$I$5:$J$14,2,1),0))^($A1578-$A1577)*(1+1*(B1578/B1577-1))</f>
        <v>0.28461738200345998</v>
      </c>
      <c r="H1578" s="9" t="str">
        <f>IFERROR(VLOOKUP(A1578,'BITO-IV'!$A$1:$J$10000,4,0),"")</f>
        <v/>
      </c>
      <c r="P1578">
        <f>ROW()</f>
        <v>1578</v>
      </c>
      <c r="Q1578" t="str">
        <f>IF($A1578&gt;=$Q$2,B1578*Q$4,"")</f>
        <v/>
      </c>
      <c r="R1578" t="str">
        <f>IF($A1578&gt;=$Q$2,G1578*R$4,"")</f>
        <v/>
      </c>
    </row>
    <row r="1579" spans="1:18">
      <c r="A1579" s="1">
        <v>42461</v>
      </c>
      <c r="B1579">
        <f>IFERROR(VLOOKUP($A1579,'BTC-Web'!$A$2:$H$9999,2,0),"")</f>
        <v>416.76001000000002</v>
      </c>
      <c r="C1579">
        <f>VLOOKUP(A1579,H_SPBTFDUE!$B$2:$C$5828,2,0)</f>
        <v>2.9920332945522752</v>
      </c>
      <c r="D1579" s="2">
        <f>D1578*(1-D$1+IF(AND(WEEKDAY($A1579)&lt;&gt;1,WEEKDAY($A1579)&lt;&gt;7),-VLOOKUP($A1579,ETF_OP_Fee!$G$5:$H$14,2,1),0))^($A1579-$A1578)*(1+2*(C1579/C1578-1))+IFERROR(VLOOKUP(A1579,BITXeom!$C$9:$D$100,2,0),0)-$D$3*IFERROR(VLOOKUP($A1579,Dividends!$C$10:$E$100,2,0),0)</f>
        <v>0.37533813789250658</v>
      </c>
      <c r="F1579" s="60">
        <f>F1578*(1-F$1-2*(C1579/C1578-1))</f>
        <v>18344883.128685545</v>
      </c>
      <c r="G1579" s="2">
        <f>G1578*(1-G$1+IF(AND(WEEKDAY($A1579)&lt;&gt;1,WEEKDAY($A1579)&lt;&gt;7),-VLOOKUP($A1579,ETF_OP_Fee!$I$5:$J$14,2,1),0))^($A1579-$A1578)*(1+1*(B1579/B1578-1))</f>
        <v>0.28564011880949669</v>
      </c>
      <c r="H1579" s="9" t="str">
        <f>IFERROR(VLOOKUP(A1579,'BITO-IV'!$A$1:$J$10000,4,0),"")</f>
        <v/>
      </c>
      <c r="P1579">
        <f>ROW()</f>
        <v>1579</v>
      </c>
      <c r="Q1579" t="str">
        <f>IF($A1579&gt;=$Q$2,B1579*Q$4,"")</f>
        <v/>
      </c>
      <c r="R1579" t="str">
        <f>IF($A1579&gt;=$Q$2,G1579*R$4,"")</f>
        <v/>
      </c>
    </row>
    <row r="1580" spans="1:18">
      <c r="A1580" s="1">
        <v>42464</v>
      </c>
      <c r="B1580">
        <f>IFERROR(VLOOKUP($A1580,'BTC-Web'!$A$2:$H$9999,2,0),"")</f>
        <v>421.29901100000001</v>
      </c>
      <c r="C1580">
        <f>VLOOKUP(A1580,H_SPBTFDUE!$B$2:$C$5828,2,0)</f>
        <v>3.0166462349049521</v>
      </c>
      <c r="D1580" s="2">
        <f>D1579*(1-D$1+IF(AND(WEEKDAY($A1580)&lt;&gt;1,WEEKDAY($A1580)&lt;&gt;7),-VLOOKUP($A1580,ETF_OP_Fee!$G$5:$H$14,2,1),0))^($A1580-$A1579)*(1+2*(C1580/C1579-1))+IFERROR(VLOOKUP(A1580,BITXeom!$C$9:$D$100,2,0),0)-$D$3*IFERROR(VLOOKUP($A1580,Dividends!$C$10:$E$100,2,0),0)</f>
        <v>0.38137536466930599</v>
      </c>
      <c r="F1580" s="60">
        <f>F1579*(1-F$1-2*(C1580/C1579-1))</f>
        <v>18042112.354128208</v>
      </c>
      <c r="G1580" s="2">
        <f>G1579*(1-G$1+IF(AND(WEEKDAY($A1580)&lt;&gt;1,WEEKDAY($A1580)&lt;&gt;7),-VLOOKUP($A1580,ETF_OP_Fee!$I$5:$J$14,2,1),0))^($A1580-$A1579)*(1+1*(B1580/B1579-1))</f>
        <v>0.28872852603542548</v>
      </c>
      <c r="H1580" s="9" t="str">
        <f>IFERROR(VLOOKUP(A1580,'BITO-IV'!$A$1:$J$10000,4,0),"")</f>
        <v/>
      </c>
      <c r="P1580">
        <f>ROW()</f>
        <v>1580</v>
      </c>
      <c r="Q1580" t="str">
        <f>IF($A1580&gt;=$Q$2,B1580*Q$4,"")</f>
        <v/>
      </c>
      <c r="R1580" t="str">
        <f>IF($A1580&gt;=$Q$2,G1580*R$4,"")</f>
        <v/>
      </c>
    </row>
    <row r="1581" spans="1:18">
      <c r="A1581" s="1">
        <v>42465</v>
      </c>
      <c r="B1581">
        <f>IFERROR(VLOOKUP($A1581,'BTC-Web'!$A$2:$H$9999,2,0),"")</f>
        <v>421.016998</v>
      </c>
      <c r="C1581">
        <f>VLOOKUP(A1581,H_SPBTFDUE!$B$2:$C$5828,2,0)</f>
        <v>3.034825918085243</v>
      </c>
      <c r="D1581" s="2">
        <f>D1580*(1-D$1+IF(AND(WEEKDAY($A1581)&lt;&gt;1,WEEKDAY($A1581)&lt;&gt;7),-VLOOKUP($A1581,ETF_OP_Fee!$G$5:$H$14,2,1),0))^($A1581-$A1580)*(1+2*(C1581/C1580-1))+IFERROR(VLOOKUP(A1581,BITXeom!$C$9:$D$100,2,0),0)-$D$3*IFERROR(VLOOKUP($A1581,Dividends!$C$10:$E$100,2,0),0)</f>
        <v>0.38592551957842647</v>
      </c>
      <c r="F1581" s="60">
        <f>F1580*(1-F$1-2*(C1581/C1580-1))</f>
        <v>17823713.214541219</v>
      </c>
      <c r="G1581" s="2">
        <f>G1580*(1-G$1+IF(AND(WEEKDAY($A1581)&lt;&gt;1,WEEKDAY($A1581)&lt;&gt;7),-VLOOKUP($A1581,ETF_OP_Fee!$I$5:$J$14,2,1),0))^($A1581-$A1580)*(1+1*(B1581/B1580-1))</f>
        <v>0.28852774446211604</v>
      </c>
      <c r="H1581" s="9" t="str">
        <f>IFERROR(VLOOKUP(A1581,'BITO-IV'!$A$1:$J$10000,4,0),"")</f>
        <v/>
      </c>
      <c r="P1581">
        <f>ROW()</f>
        <v>1581</v>
      </c>
      <c r="Q1581" t="str">
        <f>IF($A1581&gt;=$Q$2,B1581*Q$4,"")</f>
        <v/>
      </c>
      <c r="R1581" t="str">
        <f>IF($A1581&gt;=$Q$2,G1581*R$4,"")</f>
        <v/>
      </c>
    </row>
    <row r="1582" spans="1:18">
      <c r="A1582" s="1">
        <v>42466</v>
      </c>
      <c r="B1582">
        <f>IFERROR(VLOOKUP($A1582,'BTC-Web'!$A$2:$H$9999,2,0),"")</f>
        <v>424.283997</v>
      </c>
      <c r="C1582">
        <f>VLOOKUP(A1582,H_SPBTFDUE!$B$2:$C$5828,2,0)</f>
        <v>3.0300773667555956</v>
      </c>
      <c r="D1582" s="2">
        <f>D1581*(1-D$1+IF(AND(WEEKDAY($A1582)&lt;&gt;1,WEEKDAY($A1582)&lt;&gt;7),-VLOOKUP($A1582,ETF_OP_Fee!$G$5:$H$14,2,1),0))^($A1582-$A1581)*(1+2*(C1582/C1581-1))+IFERROR(VLOOKUP(A1582,BITXeom!$C$9:$D$100,2,0),0)-$D$3*IFERROR(VLOOKUP($A1582,Dividends!$C$10:$E$100,2,0),0)</f>
        <v>0.3846714376881622</v>
      </c>
      <c r="F1582" s="60">
        <f>F1581*(1-F$1-2*(C1582/C1581-1))</f>
        <v>17878562.453887645</v>
      </c>
      <c r="G1582" s="2">
        <f>G1581*(1-G$1+IF(AND(WEEKDAY($A1582)&lt;&gt;1,WEEKDAY($A1582)&lt;&gt;7),-VLOOKUP($A1582,ETF_OP_Fee!$I$5:$J$14,2,1),0))^($A1582-$A1581)*(1+1*(B1582/B1581-1))</f>
        <v>0.29075908819137547</v>
      </c>
      <c r="H1582" s="9" t="str">
        <f>IFERROR(VLOOKUP(A1582,'BITO-IV'!$A$1:$J$10000,4,0),"")</f>
        <v/>
      </c>
      <c r="P1582">
        <f>ROW()</f>
        <v>1582</v>
      </c>
      <c r="Q1582" t="str">
        <f>IF($A1582&gt;=$Q$2,B1582*Q$4,"")</f>
        <v/>
      </c>
      <c r="R1582" t="str">
        <f>IF($A1582&gt;=$Q$2,G1582*R$4,"")</f>
        <v/>
      </c>
    </row>
    <row r="1583" spans="1:18">
      <c r="A1583" s="1">
        <v>42467</v>
      </c>
      <c r="B1583">
        <f>IFERROR(VLOOKUP($A1583,'BTC-Web'!$A$2:$H$9999,2,0),"")</f>
        <v>423.61999500000002</v>
      </c>
      <c r="C1583">
        <f>VLOOKUP(A1583,H_SPBTFDUE!$B$2:$C$5828,2,0)</f>
        <v>3.0249648912618388</v>
      </c>
      <c r="D1583" s="2">
        <f>D1582*(1-D$1+IF(AND(WEEKDAY($A1583)&lt;&gt;1,WEEKDAY($A1583)&lt;&gt;7),-VLOOKUP($A1583,ETF_OP_Fee!$G$5:$H$14,2,1),0))^($A1583-$A1582)*(1+2*(C1583/C1582-1))+IFERROR(VLOOKUP(A1583,BITXeom!$C$9:$D$100,2,0),0)-$D$3*IFERROR(VLOOKUP($A1583,Dividends!$C$10:$E$100,2,0),0)</f>
        <v>0.38332715477351692</v>
      </c>
      <c r="F1583" s="60">
        <f>F1582*(1-F$1-2*(C1583/C1582-1))</f>
        <v>17937962.731966011</v>
      </c>
      <c r="G1583" s="2">
        <f>G1582*(1-G$1+IF(AND(WEEKDAY($A1583)&lt;&gt;1,WEEKDAY($A1583)&lt;&gt;7),-VLOOKUP($A1583,ETF_OP_Fee!$I$5:$J$14,2,1),0))^($A1583-$A1582)*(1+1*(B1583/B1582-1))</f>
        <v>0.29029649604207552</v>
      </c>
      <c r="H1583" s="9" t="str">
        <f>IFERROR(VLOOKUP(A1583,'BITO-IV'!$A$1:$J$10000,4,0),"")</f>
        <v/>
      </c>
      <c r="P1583">
        <f>ROW()</f>
        <v>1583</v>
      </c>
      <c r="Q1583" t="str">
        <f>IF($A1583&gt;=$Q$2,B1583*Q$4,"")</f>
        <v/>
      </c>
      <c r="R1583" t="str">
        <f>IF($A1583&gt;=$Q$2,G1583*R$4,"")</f>
        <v/>
      </c>
    </row>
    <row r="1584" spans="1:18">
      <c r="A1584" s="1">
        <v>42468</v>
      </c>
      <c r="B1584">
        <f>IFERROR(VLOOKUP($A1584,'BTC-Web'!$A$2:$H$9999,2,0),"")</f>
        <v>422.90701300000001</v>
      </c>
      <c r="C1584">
        <f>VLOOKUP(A1584,H_SPBTFDUE!$B$2:$C$5828,2,0)</f>
        <v>3.0074887647510216</v>
      </c>
      <c r="D1584" s="2">
        <f>D1583*(1-D$1+IF(AND(WEEKDAY($A1584)&lt;&gt;1,WEEKDAY($A1584)&lt;&gt;7),-VLOOKUP($A1584,ETF_OP_Fee!$G$5:$H$14,2,1),0))^($A1584-$A1583)*(1+2*(C1584/C1583-1))+IFERROR(VLOOKUP(A1584,BITXeom!$C$9:$D$100,2,0),0)-$D$3*IFERROR(VLOOKUP($A1584,Dividends!$C$10:$E$100,2,0),0)</f>
        <v>0.37885228825974238</v>
      </c>
      <c r="F1584" s="60">
        <f>F1583*(1-F$1-2*(C1584/C1583-1))</f>
        <v>18144294.92176095</v>
      </c>
      <c r="G1584" s="2">
        <f>G1583*(1-G$1+IF(AND(WEEKDAY($A1584)&lt;&gt;1,WEEKDAY($A1584)&lt;&gt;7),-VLOOKUP($A1584,ETF_OP_Fee!$I$5:$J$14,2,1),0))^($A1584-$A1583)*(1+1*(B1584/B1583-1))</f>
        <v>0.28980036384490621</v>
      </c>
      <c r="H1584" s="9" t="str">
        <f>IFERROR(VLOOKUP(A1584,'BITO-IV'!$A$1:$J$10000,4,0),"")</f>
        <v/>
      </c>
      <c r="P1584">
        <f>ROW()</f>
        <v>1584</v>
      </c>
      <c r="Q1584" t="str">
        <f>IF($A1584&gt;=$Q$2,B1584*Q$4,"")</f>
        <v/>
      </c>
      <c r="R1584" t="str">
        <f>IF($A1584&gt;=$Q$2,G1584*R$4,"")</f>
        <v/>
      </c>
    </row>
    <row r="1585" spans="1:18">
      <c r="A1585" s="1">
        <v>42471</v>
      </c>
      <c r="B1585">
        <f>IFERROR(VLOOKUP($A1585,'BTC-Web'!$A$2:$H$9999,2,0),"")</f>
        <v>421.87200899999999</v>
      </c>
      <c r="C1585">
        <f>VLOOKUP(A1585,H_SPBTFDUE!$B$2:$C$5828,2,0)</f>
        <v>3.0224274184778932</v>
      </c>
      <c r="D1585" s="2">
        <f>D1584*(1-D$1+IF(AND(WEEKDAY($A1585)&lt;&gt;1,WEEKDAY($A1585)&lt;&gt;7),-VLOOKUP($A1585,ETF_OP_Fee!$G$5:$H$14,2,1),0))^($A1585-$A1584)*(1+2*(C1585/C1584-1))+IFERROR(VLOOKUP(A1585,BITXeom!$C$9:$D$100,2,0),0)-$D$3*IFERROR(VLOOKUP($A1585,Dividends!$C$10:$E$100,2,0),0)</f>
        <v>0.38247756802573923</v>
      </c>
      <c r="F1585" s="60">
        <f>F1584*(1-F$1-2*(C1585/C1584-1))</f>
        <v>17963099.483876918</v>
      </c>
      <c r="G1585" s="2">
        <f>G1584*(1-G$1+IF(AND(WEEKDAY($A1585)&lt;&gt;1,WEEKDAY($A1585)&lt;&gt;7),-VLOOKUP($A1585,ETF_OP_Fee!$I$5:$J$14,2,1),0))^($A1585-$A1584)*(1+1*(B1585/B1584-1))</f>
        <v>0.2890685469157086</v>
      </c>
      <c r="H1585" s="9" t="str">
        <f>IFERROR(VLOOKUP(A1585,'BITO-IV'!$A$1:$J$10000,4,0),"")</f>
        <v/>
      </c>
      <c r="P1585">
        <f>ROW()</f>
        <v>1585</v>
      </c>
      <c r="Q1585" t="str">
        <f>IF($A1585&gt;=$Q$2,B1585*Q$4,"")</f>
        <v/>
      </c>
      <c r="R1585" t="str">
        <f>IF($A1585&gt;=$Q$2,G1585*R$4,"")</f>
        <v/>
      </c>
    </row>
    <row r="1586" spans="1:18">
      <c r="A1586" s="1">
        <v>42472</v>
      </c>
      <c r="B1586">
        <f>IFERROR(VLOOKUP($A1586,'BTC-Web'!$A$2:$H$9999,2,0),"")</f>
        <v>422.84298699999999</v>
      </c>
      <c r="C1586">
        <f>VLOOKUP(A1586,H_SPBTFDUE!$B$2:$C$5828,2,0)</f>
        <v>3.0414619691796365</v>
      </c>
      <c r="D1586" s="2">
        <f>D1585*(1-D$1+IF(AND(WEEKDAY($A1586)&lt;&gt;1,WEEKDAY($A1586)&lt;&gt;7),-VLOOKUP($A1586,ETF_OP_Fee!$G$5:$H$14,2,1),0))^($A1586-$A1585)*(1+2*(C1586/C1585-1))+IFERROR(VLOOKUP(A1586,BITXeom!$C$9:$D$100,2,0),0)-$D$3*IFERROR(VLOOKUP($A1586,Dividends!$C$10:$E$100,2,0),0)</f>
        <v>0.38724839139531242</v>
      </c>
      <c r="F1586" s="60">
        <f>F1585*(1-F$1-2*(C1586/C1585-1))</f>
        <v>17735909.504380103</v>
      </c>
      <c r="G1586" s="2">
        <f>G1585*(1-G$1+IF(AND(WEEKDAY($A1586)&lt;&gt;1,WEEKDAY($A1586)&lt;&gt;7),-VLOOKUP($A1586,ETF_OP_Fee!$I$5:$J$14,2,1),0))^($A1586-$A1585)*(1+1*(B1586/B1585-1))</f>
        <v>0.2897263242724421</v>
      </c>
      <c r="H1586" s="9" t="str">
        <f>IFERROR(VLOOKUP(A1586,'BITO-IV'!$A$1:$J$10000,4,0),"")</f>
        <v/>
      </c>
      <c r="P1586">
        <f>ROW()</f>
        <v>1586</v>
      </c>
      <c r="Q1586" t="str">
        <f>IF($A1586&gt;=$Q$2,B1586*Q$4,"")</f>
        <v/>
      </c>
      <c r="R1586" t="str">
        <f>IF($A1586&gt;=$Q$2,G1586*R$4,"")</f>
        <v/>
      </c>
    </row>
    <row r="1587" spans="1:18">
      <c r="A1587" s="1">
        <v>42473</v>
      </c>
      <c r="B1587">
        <f>IFERROR(VLOOKUP($A1587,'BTC-Web'!$A$2:$H$9999,2,0),"")</f>
        <v>425.63198899999998</v>
      </c>
      <c r="C1587">
        <f>VLOOKUP(A1587,H_SPBTFDUE!$B$2:$C$5828,2,0)</f>
        <v>3.0307136736460065</v>
      </c>
      <c r="D1587" s="2">
        <f>D1586*(1-D$1+IF(AND(WEEKDAY($A1587)&lt;&gt;1,WEEKDAY($A1587)&lt;&gt;7),-VLOOKUP($A1587,ETF_OP_Fee!$G$5:$H$14,2,1),0))^($A1587-$A1586)*(1+2*(C1587/C1586-1))+IFERROR(VLOOKUP(A1587,BITXeom!$C$9:$D$100,2,0),0)-$D$3*IFERROR(VLOOKUP($A1587,Dividends!$C$10:$E$100,2,0),0)</f>
        <v>0.38446502654827425</v>
      </c>
      <c r="F1587" s="60">
        <f>F1586*(1-F$1-2*(C1587/C1586-1))</f>
        <v>17860340.978772949</v>
      </c>
      <c r="G1587" s="2">
        <f>G1586*(1-G$1+IF(AND(WEEKDAY($A1587)&lt;&gt;1,WEEKDAY($A1587)&lt;&gt;7),-VLOOKUP($A1587,ETF_OP_Fee!$I$5:$J$14,2,1),0))^($A1587-$A1586)*(1+1*(B1587/B1586-1))</f>
        <v>0.29162972034963169</v>
      </c>
      <c r="H1587" s="9" t="str">
        <f>IFERROR(VLOOKUP(A1587,'BITO-IV'!$A$1:$J$10000,4,0),"")</f>
        <v/>
      </c>
      <c r="P1587">
        <f>ROW()</f>
        <v>1587</v>
      </c>
      <c r="Q1587" t="str">
        <f>IF($A1587&gt;=$Q$2,B1587*Q$4,"")</f>
        <v/>
      </c>
      <c r="R1587" t="str">
        <f>IF($A1587&gt;=$Q$2,G1587*R$4,"")</f>
        <v/>
      </c>
    </row>
    <row r="1588" spans="1:18">
      <c r="A1588" s="1">
        <v>42474</v>
      </c>
      <c r="B1588">
        <f>IFERROR(VLOOKUP($A1588,'BTC-Web'!$A$2:$H$9999,2,0),"")</f>
        <v>423.93499800000001</v>
      </c>
      <c r="C1588">
        <f>VLOOKUP(A1588,H_SPBTFDUE!$B$2:$C$5828,2,0)</f>
        <v>3.0343010825720209</v>
      </c>
      <c r="D1588" s="2">
        <f>D1587*(1-D$1+IF(AND(WEEKDAY($A1588)&lt;&gt;1,WEEKDAY($A1588)&lt;&gt;7),-VLOOKUP($A1588,ETF_OP_Fee!$G$5:$H$14,2,1),0))^($A1588-$A1587)*(1+2*(C1588/C1587-1))+IFERROR(VLOOKUP(A1588,BITXeom!$C$9:$D$100,2,0),0)-$D$3*IFERROR(VLOOKUP($A1588,Dividends!$C$10:$E$100,2,0),0)</f>
        <v>0.38532874097767272</v>
      </c>
      <c r="F1588" s="60">
        <f>F1587*(1-F$1-2*(C1588/C1587-1))</f>
        <v>17817129.243338734</v>
      </c>
      <c r="G1588" s="2">
        <f>G1587*(1-G$1+IF(AND(WEEKDAY($A1588)&lt;&gt;1,WEEKDAY($A1588)&lt;&gt;7),-VLOOKUP($A1588,ETF_OP_Fee!$I$5:$J$14,2,1),0))^($A1588-$A1587)*(1+1*(B1588/B1587-1))</f>
        <v>0.29045943511735117</v>
      </c>
      <c r="H1588" s="9" t="str">
        <f>IFERROR(VLOOKUP(A1588,'BITO-IV'!$A$1:$J$10000,4,0),"")</f>
        <v/>
      </c>
      <c r="P1588">
        <f>ROW()</f>
        <v>1588</v>
      </c>
      <c r="Q1588" t="str">
        <f>IF($A1588&gt;=$Q$2,B1588*Q$4,"")</f>
        <v/>
      </c>
      <c r="R1588" t="str">
        <f>IF($A1588&gt;=$Q$2,G1588*R$4,"")</f>
        <v/>
      </c>
    </row>
    <row r="1589" spans="1:18">
      <c r="A1589" s="1">
        <v>42475</v>
      </c>
      <c r="B1589">
        <f>IFERROR(VLOOKUP($A1589,'BTC-Web'!$A$2:$H$9999,2,0),"")</f>
        <v>424.42700200000002</v>
      </c>
      <c r="C1589">
        <f>VLOOKUP(A1589,H_SPBTFDUE!$B$2:$C$5828,2,0)</f>
        <v>3.0728089707601387</v>
      </c>
      <c r="D1589" s="2">
        <f>D1588*(1-D$1+IF(AND(WEEKDAY($A1589)&lt;&gt;1,WEEKDAY($A1589)&lt;&gt;7),-VLOOKUP($A1589,ETF_OP_Fee!$G$5:$H$14,2,1),0))^($A1589-$A1588)*(1+2*(C1589/C1588-1))+IFERROR(VLOOKUP(A1589,BITXeom!$C$9:$D$100,2,0),0)-$D$3*IFERROR(VLOOKUP($A1589,Dividends!$C$10:$E$100,2,0),0)</f>
        <v>0.39506141708509207</v>
      </c>
      <c r="F1589" s="60">
        <f>F1588*(1-F$1-2*(C1589/C1588-1))</f>
        <v>17363972.414737772</v>
      </c>
      <c r="G1589" s="2">
        <f>G1588*(1-G$1+IF(AND(WEEKDAY($A1589)&lt;&gt;1,WEEKDAY($A1589)&lt;&gt;7),-VLOOKUP($A1589,ETF_OP_Fee!$I$5:$J$14,2,1),0))^($A1589-$A1588)*(1+1*(B1589/B1588-1))</f>
        <v>0.29078896341193389</v>
      </c>
      <c r="H1589" s="9" t="str">
        <f>IFERROR(VLOOKUP(A1589,'BITO-IV'!$A$1:$J$10000,4,0),"")</f>
        <v/>
      </c>
      <c r="P1589">
        <f>ROW()</f>
        <v>1589</v>
      </c>
      <c r="Q1589" t="str">
        <f>IF($A1589&gt;=$Q$2,B1589*Q$4,"")</f>
        <v/>
      </c>
      <c r="R1589" t="str">
        <f>IF($A1589&gt;=$Q$2,G1589*R$4,"")</f>
        <v/>
      </c>
    </row>
    <row r="1590" spans="1:18">
      <c r="A1590" s="1">
        <v>42478</v>
      </c>
      <c r="B1590">
        <f>IFERROR(VLOOKUP($A1590,'BTC-Web'!$A$2:$H$9999,2,0),"")</f>
        <v>427.61099200000001</v>
      </c>
      <c r="C1590">
        <f>VLOOKUP(A1590,H_SPBTFDUE!$B$2:$C$5828,2,0)</f>
        <v>3.0644489106644208</v>
      </c>
      <c r="D1590" s="2">
        <f>D1589*(1-D$1+IF(AND(WEEKDAY($A1590)&lt;&gt;1,WEEKDAY($A1590)&lt;&gt;7),-VLOOKUP($A1590,ETF_OP_Fee!$G$5:$H$14,2,1),0))^($A1590-$A1589)*(1+2*(C1590/C1589-1))+IFERROR(VLOOKUP(A1590,BITXeom!$C$9:$D$100,2,0),0)-$D$3*IFERROR(VLOOKUP($A1590,Dividends!$C$10:$E$100,2,0),0)</f>
        <v>0.39276968665557715</v>
      </c>
      <c r="F1590" s="60">
        <f>F1589*(1-F$1-2*(C1590/C1589-1))</f>
        <v>17457551.372634295</v>
      </c>
      <c r="G1590" s="2">
        <f>G1589*(1-G$1+IF(AND(WEEKDAY($A1590)&lt;&gt;1,WEEKDAY($A1590)&lt;&gt;7),-VLOOKUP($A1590,ETF_OP_Fee!$I$5:$J$14,2,1),0))^($A1590-$A1589)*(1+1*(B1590/B1589-1))</f>
        <v>0.29294754499237563</v>
      </c>
      <c r="H1590" s="9" t="str">
        <f>IFERROR(VLOOKUP(A1590,'BITO-IV'!$A$1:$J$10000,4,0),"")</f>
        <v/>
      </c>
      <c r="P1590">
        <f>ROW()</f>
        <v>1590</v>
      </c>
      <c r="Q1590" t="str">
        <f>IF($A1590&gt;=$Q$2,B1590*Q$4,"")</f>
        <v/>
      </c>
      <c r="R1590" t="str">
        <f>IF($A1590&gt;=$Q$2,G1590*R$4,"")</f>
        <v/>
      </c>
    </row>
    <row r="1591" spans="1:18">
      <c r="A1591" s="1">
        <v>42479</v>
      </c>
      <c r="B1591">
        <f>IFERROR(VLOOKUP($A1591,'BTC-Web'!$A$2:$H$9999,2,0),"")</f>
        <v>428.70300300000002</v>
      </c>
      <c r="C1591">
        <f>VLOOKUP(A1591,H_SPBTFDUE!$B$2:$C$5828,2,0)</f>
        <v>3.1135771557570804</v>
      </c>
      <c r="D1591" s="2">
        <f>D1590*(1-D$1+IF(AND(WEEKDAY($A1591)&lt;&gt;1,WEEKDAY($A1591)&lt;&gt;7),-VLOOKUP($A1591,ETF_OP_Fee!$G$5:$H$14,2,1),0))^($A1591-$A1590)*(1+2*(C1591/C1590-1))+IFERROR(VLOOKUP(A1591,BITXeom!$C$9:$D$100,2,0),0)-$D$3*IFERROR(VLOOKUP($A1591,Dividends!$C$10:$E$100,2,0),0)</f>
        <v>0.40531433188866339</v>
      </c>
      <c r="F1591" s="60">
        <f>F1590*(1-F$1-2*(C1591/C1590-1))</f>
        <v>16896895.087984327</v>
      </c>
      <c r="G1591" s="2">
        <f>G1590*(1-G$1+IF(AND(WEEKDAY($A1591)&lt;&gt;1,WEEKDAY($A1591)&lt;&gt;7),-VLOOKUP($A1591,ETF_OP_Fee!$I$5:$J$14,2,1),0))^($A1591-$A1590)*(1+1*(B1591/B1590-1))</f>
        <v>0.29368801526074212</v>
      </c>
      <c r="H1591" s="9" t="str">
        <f>IFERROR(VLOOKUP(A1591,'BITO-IV'!$A$1:$J$10000,4,0),"")</f>
        <v/>
      </c>
      <c r="P1591">
        <f>ROW()</f>
        <v>1591</v>
      </c>
      <c r="Q1591" t="str">
        <f>IF($A1591&gt;=$Q$2,B1591*Q$4,"")</f>
        <v/>
      </c>
      <c r="R1591" t="str">
        <f>IF($A1591&gt;=$Q$2,G1591*R$4,"")</f>
        <v/>
      </c>
    </row>
    <row r="1592" spans="1:18">
      <c r="A1592" s="1">
        <v>42480</v>
      </c>
      <c r="B1592">
        <f>IFERROR(VLOOKUP($A1592,'BTC-Web'!$A$2:$H$9999,2,0),"")</f>
        <v>435.324005</v>
      </c>
      <c r="C1592">
        <f>VLOOKUP(A1592,H_SPBTFDUE!$B$2:$C$5828,2,0)</f>
        <v>3.1552737622062224</v>
      </c>
      <c r="D1592" s="2">
        <f>D1591*(1-D$1+IF(AND(WEEKDAY($A1592)&lt;&gt;1,WEEKDAY($A1592)&lt;&gt;7),-VLOOKUP($A1592,ETF_OP_Fee!$G$5:$H$14,2,1),0))^($A1592-$A1591)*(1+2*(C1592/C1591-1))+IFERROR(VLOOKUP(A1592,BITXeom!$C$9:$D$100,2,0),0)-$D$3*IFERROR(VLOOKUP($A1592,Dividends!$C$10:$E$100,2,0),0)</f>
        <v>0.41611999345492023</v>
      </c>
      <c r="F1592" s="60">
        <f>F1591*(1-F$1-2*(C1592/C1591-1))</f>
        <v>16443453.631295089</v>
      </c>
      <c r="G1592" s="2">
        <f>G1591*(1-G$1+IF(AND(WEEKDAY($A1592)&lt;&gt;1,WEEKDAY($A1592)&lt;&gt;7),-VLOOKUP($A1592,ETF_OP_Fee!$I$5:$J$14,2,1),0))^($A1592-$A1591)*(1+1*(B1592/B1591-1))</f>
        <v>0.29821604826865244</v>
      </c>
      <c r="H1592" s="9" t="str">
        <f>IFERROR(VLOOKUP(A1592,'BITO-IV'!$A$1:$J$10000,4,0),"")</f>
        <v/>
      </c>
      <c r="P1592">
        <f>ROW()</f>
        <v>1592</v>
      </c>
      <c r="Q1592" t="str">
        <f>IF($A1592&gt;=$Q$2,B1592*Q$4,"")</f>
        <v/>
      </c>
      <c r="R1592" t="str">
        <f>IF($A1592&gt;=$Q$2,G1592*R$4,"")</f>
        <v/>
      </c>
    </row>
    <row r="1593" spans="1:18">
      <c r="A1593" s="1">
        <v>42481</v>
      </c>
      <c r="B1593">
        <f>IFERROR(VLOOKUP($A1593,'BTC-Web'!$A$2:$H$9999,2,0),"")</f>
        <v>441.41598499999998</v>
      </c>
      <c r="C1593">
        <f>VLOOKUP(A1593,H_SPBTFDUE!$B$2:$C$5828,2,0)</f>
        <v>3.2123732626184101</v>
      </c>
      <c r="D1593" s="2">
        <f>D1592*(1-D$1+IF(AND(WEEKDAY($A1593)&lt;&gt;1,WEEKDAY($A1593)&lt;&gt;7),-VLOOKUP($A1593,ETF_OP_Fee!$G$5:$H$14,2,1),0))^($A1593-$A1592)*(1+2*(C1593/C1592-1))+IFERROR(VLOOKUP(A1593,BITXeom!$C$9:$D$100,2,0),0)-$D$3*IFERROR(VLOOKUP($A1593,Dividends!$C$10:$E$100,2,0),0)</f>
        <v>0.43112866985221215</v>
      </c>
      <c r="F1593" s="60">
        <f>F1592*(1-F$1-2*(C1593/C1592-1))</f>
        <v>15847458.828136215</v>
      </c>
      <c r="G1593" s="2">
        <f>G1592*(1-G$1+IF(AND(WEEKDAY($A1593)&lt;&gt;1,WEEKDAY($A1593)&lt;&gt;7),-VLOOKUP($A1593,ETF_OP_Fee!$I$5:$J$14,2,1),0))^($A1593-$A1592)*(1+1*(B1593/B1592-1))</f>
        <v>0.30238145151727763</v>
      </c>
      <c r="H1593" s="9" t="str">
        <f>IFERROR(VLOOKUP(A1593,'BITO-IV'!$A$1:$J$10000,4,0),"")</f>
        <v/>
      </c>
      <c r="P1593">
        <f>ROW()</f>
        <v>1593</v>
      </c>
      <c r="Q1593" t="str">
        <f>IF($A1593&gt;=$Q$2,B1593*Q$4,"")</f>
        <v/>
      </c>
      <c r="R1593" t="str">
        <f>IF($A1593&gt;=$Q$2,G1593*R$4,"")</f>
        <v/>
      </c>
    </row>
    <row r="1594" spans="1:18">
      <c r="A1594" s="1">
        <v>42482</v>
      </c>
      <c r="B1594">
        <f>IFERROR(VLOOKUP($A1594,'BTC-Web'!$A$2:$H$9999,2,0),"")</f>
        <v>449.68798800000002</v>
      </c>
      <c r="C1594">
        <f>VLOOKUP(A1594,H_SPBTFDUE!$B$2:$C$5828,2,0)</f>
        <v>3.1856604399130917</v>
      </c>
      <c r="D1594" s="2">
        <f>D1593*(1-D$1+IF(AND(WEEKDAY($A1594)&lt;&gt;1,WEEKDAY($A1594)&lt;&gt;7),-VLOOKUP($A1594,ETF_OP_Fee!$G$5:$H$14,2,1),0))^($A1594-$A1593)*(1+2*(C1594/C1593-1))+IFERROR(VLOOKUP(A1594,BITXeom!$C$9:$D$100,2,0),0)-$D$3*IFERROR(VLOOKUP($A1594,Dividends!$C$10:$E$100,2,0),0)</f>
        <v>0.42390737228023212</v>
      </c>
      <c r="F1594" s="60">
        <f>F1593*(1-F$1-2*(C1594/C1593-1))</f>
        <v>16110196.263663808</v>
      </c>
      <c r="G1594" s="2">
        <f>G1593*(1-G$1+IF(AND(WEEKDAY($A1594)&lt;&gt;1,WEEKDAY($A1594)&lt;&gt;7),-VLOOKUP($A1594,ETF_OP_Fee!$I$5:$J$14,2,1),0))^($A1594-$A1593)*(1+1*(B1594/B1593-1))</f>
        <v>0.30803997142502304</v>
      </c>
      <c r="H1594" s="9" t="str">
        <f>IFERROR(VLOOKUP(A1594,'BITO-IV'!$A$1:$J$10000,4,0),"")</f>
        <v/>
      </c>
      <c r="P1594">
        <f>ROW()</f>
        <v>1594</v>
      </c>
      <c r="Q1594" t="str">
        <f>IF($A1594&gt;=$Q$2,B1594*Q$4,"")</f>
        <v/>
      </c>
      <c r="R1594" t="str">
        <f>IF($A1594&gt;=$Q$2,G1594*R$4,"")</f>
        <v/>
      </c>
    </row>
    <row r="1595" spans="1:18">
      <c r="A1595" s="1">
        <v>42485</v>
      </c>
      <c r="B1595">
        <f>IFERROR(VLOOKUP($A1595,'BTC-Web'!$A$2:$H$9999,2,0),"")</f>
        <v>459.12100199999998</v>
      </c>
      <c r="C1595">
        <f>VLOOKUP(A1595,H_SPBTFDUE!$B$2:$C$5828,2,0)</f>
        <v>3.2974398029039116</v>
      </c>
      <c r="D1595" s="2">
        <f>D1594*(1-D$1+IF(AND(WEEKDAY($A1595)&lt;&gt;1,WEEKDAY($A1595)&lt;&gt;7),-VLOOKUP($A1595,ETF_OP_Fee!$G$5:$H$14,2,1),0))^($A1595-$A1594)*(1+2*(C1595/C1594-1))+IFERROR(VLOOKUP(A1595,BITXeom!$C$9:$D$100,2,0),0)-$D$3*IFERROR(VLOOKUP($A1595,Dividends!$C$10:$E$100,2,0),0)</f>
        <v>0.45349169605560363</v>
      </c>
      <c r="F1595" s="60">
        <f>F1594*(1-F$1-2*(C1595/C1594-1))</f>
        <v>14978799.319099272</v>
      </c>
      <c r="G1595" s="2">
        <f>G1594*(1-G$1+IF(AND(WEEKDAY($A1595)&lt;&gt;1,WEEKDAY($A1595)&lt;&gt;7),-VLOOKUP($A1595,ETF_OP_Fee!$I$5:$J$14,2,1),0))^($A1595-$A1594)*(1+1*(B1595/B1594-1))</f>
        <v>0.314477107281663</v>
      </c>
      <c r="H1595" s="9" t="str">
        <f>IFERROR(VLOOKUP(A1595,'BITO-IV'!$A$1:$J$10000,4,0),"")</f>
        <v/>
      </c>
      <c r="P1595">
        <f>ROW()</f>
        <v>1595</v>
      </c>
      <c r="Q1595" t="str">
        <f>IF($A1595&gt;=$Q$2,B1595*Q$4,"")</f>
        <v/>
      </c>
      <c r="R1595" t="str">
        <f>IF($A1595&gt;=$Q$2,G1595*R$4,"")</f>
        <v/>
      </c>
    </row>
    <row r="1596" spans="1:18">
      <c r="A1596" s="1">
        <v>42486</v>
      </c>
      <c r="B1596">
        <f>IFERROR(VLOOKUP($A1596,'BTC-Web'!$A$2:$H$9999,2,0),"")</f>
        <v>461.64801</v>
      </c>
      <c r="C1596">
        <f>VLOOKUP(A1596,H_SPBTFDUE!$B$2:$C$5828,2,0)</f>
        <v>3.3304011006558918</v>
      </c>
      <c r="D1596" s="2">
        <f>D1595*(1-D$1+IF(AND(WEEKDAY($A1596)&lt;&gt;1,WEEKDAY($A1596)&lt;&gt;7),-VLOOKUP($A1596,ETF_OP_Fee!$G$5:$H$14,2,1),0))^($A1596-$A1595)*(1+2*(C1596/C1595-1))+IFERROR(VLOOKUP(A1596,BITXeom!$C$9:$D$100,2,0),0)-$D$3*IFERROR(VLOOKUP($A1596,Dividends!$C$10:$E$100,2,0),0)</f>
        <v>0.4625021662482291</v>
      </c>
      <c r="F1596" s="60">
        <f>F1595*(1-F$1-2*(C1596/C1595-1))</f>
        <v>14678562.631836046</v>
      </c>
      <c r="G1596" s="2">
        <f>G1595*(1-G$1+IF(AND(WEEKDAY($A1596)&lt;&gt;1,WEEKDAY($A1596)&lt;&gt;7),-VLOOKUP($A1596,ETF_OP_Fee!$I$5:$J$14,2,1),0))^($A1596-$A1595)*(1+1*(B1596/B1595-1))</f>
        <v>0.3161997633222281</v>
      </c>
      <c r="H1596" s="9" t="str">
        <f>IFERROR(VLOOKUP(A1596,'BITO-IV'!$A$1:$J$10000,4,0),"")</f>
        <v/>
      </c>
      <c r="P1596">
        <f>ROW()</f>
        <v>1596</v>
      </c>
      <c r="Q1596" t="str">
        <f>IF($A1596&gt;=$Q$2,B1596*Q$4,"")</f>
        <v/>
      </c>
      <c r="R1596" t="str">
        <f>IF($A1596&gt;=$Q$2,G1596*R$4,"")</f>
        <v/>
      </c>
    </row>
    <row r="1597" spans="1:18">
      <c r="A1597" s="1">
        <v>42487</v>
      </c>
      <c r="B1597">
        <f>IFERROR(VLOOKUP($A1597,'BTC-Web'!$A$2:$H$9999,2,0),"")</f>
        <v>466.26199300000002</v>
      </c>
      <c r="C1597">
        <f>VLOOKUP(A1597,H_SPBTFDUE!$B$2:$C$5828,2,0)</f>
        <v>3.1771100328816826</v>
      </c>
      <c r="D1597" s="2">
        <f>D1596*(1-D$1+IF(AND(WEEKDAY($A1597)&lt;&gt;1,WEEKDAY($A1597)&lt;&gt;7),-VLOOKUP($A1597,ETF_OP_Fee!$G$5:$H$14,2,1),0))^($A1597-$A1596)*(1+2*(C1597/C1596-1))+IFERROR(VLOOKUP(A1597,BITXeom!$C$9:$D$100,2,0),0)-$D$3*IFERROR(VLOOKUP($A1597,Dividends!$C$10:$E$100,2,0),0)</f>
        <v>0.41987562170118553</v>
      </c>
      <c r="F1597" s="60">
        <f>F1596*(1-F$1-2*(C1597/C1596-1))</f>
        <v>16029042.714504344</v>
      </c>
      <c r="G1597" s="2">
        <f>G1596*(1-G$1+IF(AND(WEEKDAY($A1597)&lt;&gt;1,WEEKDAY($A1597)&lt;&gt;7),-VLOOKUP($A1597,ETF_OP_Fee!$I$5:$J$14,2,1),0))^($A1597-$A1596)*(1+1*(B1597/B1596-1))</f>
        <v>0.3193517384885764</v>
      </c>
      <c r="H1597" s="9" t="str">
        <f>IFERROR(VLOOKUP(A1597,'BITO-IV'!$A$1:$J$10000,4,0),"")</f>
        <v/>
      </c>
      <c r="P1597">
        <f>ROW()</f>
        <v>1597</v>
      </c>
      <c r="Q1597" t="str">
        <f>IF($A1597&gt;=$Q$2,B1597*Q$4,"")</f>
        <v/>
      </c>
      <c r="R1597" t="str">
        <f>IF($A1597&gt;=$Q$2,G1597*R$4,"")</f>
        <v/>
      </c>
    </row>
    <row r="1598" spans="1:18">
      <c r="A1598" s="1">
        <v>42488</v>
      </c>
      <c r="B1598">
        <f>IFERROR(VLOOKUP($A1598,'BTC-Web'!$A$2:$H$9999,2,0),"")</f>
        <v>445.03799400000003</v>
      </c>
      <c r="C1598">
        <f>VLOOKUP(A1598,H_SPBTFDUE!$B$2:$C$5828,2,0)</f>
        <v>3.2076549133687609</v>
      </c>
      <c r="D1598" s="2">
        <f>D1597*(1-D$1+IF(AND(WEEKDAY($A1598)&lt;&gt;1,WEEKDAY($A1598)&lt;&gt;7),-VLOOKUP($A1598,ETF_OP_Fee!$G$5:$H$14,2,1),0))^($A1598-$A1597)*(1+2*(C1598/C1597-1))+IFERROR(VLOOKUP(A1598,BITXeom!$C$9:$D$100,2,0),0)-$D$3*IFERROR(VLOOKUP($A1598,Dividends!$C$10:$E$100,2,0),0)</f>
        <v>0.42789744000706198</v>
      </c>
      <c r="F1598" s="60">
        <f>F1597*(1-F$1-2*(C1598/C1597-1))</f>
        <v>15720000.433291087</v>
      </c>
      <c r="G1598" s="2">
        <f>G1597*(1-G$1+IF(AND(WEEKDAY($A1598)&lt;&gt;1,WEEKDAY($A1598)&lt;&gt;7),-VLOOKUP($A1598,ETF_OP_Fee!$I$5:$J$14,2,1),0))^($A1598-$A1597)*(1+1*(B1598/B1597-1))</f>
        <v>0.30480708293220415</v>
      </c>
      <c r="H1598" s="9" t="str">
        <f>IFERROR(VLOOKUP(A1598,'BITO-IV'!$A$1:$J$10000,4,0),"")</f>
        <v/>
      </c>
      <c r="P1598">
        <f>ROW()</f>
        <v>1598</v>
      </c>
      <c r="Q1598" t="str">
        <f>IF($A1598&gt;=$Q$2,B1598*Q$4,"")</f>
        <v/>
      </c>
      <c r="R1598" t="str">
        <f>IF($A1598&gt;=$Q$2,G1598*R$4,"")</f>
        <v/>
      </c>
    </row>
    <row r="1599" spans="1:18">
      <c r="A1599" s="1">
        <v>42489</v>
      </c>
      <c r="B1599">
        <f>IFERROR(VLOOKUP($A1599,'BTC-Web'!$A$2:$H$9999,2,0),"")</f>
        <v>449.40798999999998</v>
      </c>
      <c r="C1599">
        <f>VLOOKUP(A1599,H_SPBTFDUE!$B$2:$C$5828,2,0)</f>
        <v>3.2507806878800727</v>
      </c>
      <c r="D1599" s="2">
        <f>D1598*(1-D$1+IF(AND(WEEKDAY($A1599)&lt;&gt;1,WEEKDAY($A1599)&lt;&gt;7),-VLOOKUP($A1599,ETF_OP_Fee!$G$5:$H$14,2,1),0))^($A1599-$A1598)*(1+2*(C1599/C1598-1))+IFERROR(VLOOKUP(A1599,BITXeom!$C$9:$D$100,2,0),0)-$D$3*IFERROR(VLOOKUP($A1599,Dividends!$C$10:$E$100,2,0),0)</f>
        <v>0.43935032730785228</v>
      </c>
      <c r="F1599" s="60">
        <f>F1598*(1-F$1-2*(C1599/C1598-1))</f>
        <v>15296482.550856862</v>
      </c>
      <c r="G1599" s="2">
        <f>G1598*(1-G$1+IF(AND(WEEKDAY($A1599)&lt;&gt;1,WEEKDAY($A1599)&lt;&gt;7),-VLOOKUP($A1599,ETF_OP_Fee!$I$5:$J$14,2,1),0))^($A1599-$A1598)*(1+1*(B1599/B1598-1))</f>
        <v>0.30779208746427383</v>
      </c>
      <c r="H1599" s="9" t="str">
        <f>IFERROR(VLOOKUP(A1599,'BITO-IV'!$A$1:$J$10000,4,0),"")</f>
        <v/>
      </c>
      <c r="P1599">
        <f>ROW()</f>
        <v>1599</v>
      </c>
      <c r="Q1599" t="str">
        <f>IF($A1599&gt;=$Q$2,B1599*Q$4,"")</f>
        <v/>
      </c>
      <c r="R1599" t="str">
        <f>IF($A1599&gt;=$Q$2,G1599*R$4,"")</f>
        <v/>
      </c>
    </row>
    <row r="1600" spans="1:18">
      <c r="A1600" s="1">
        <v>42492</v>
      </c>
      <c r="B1600">
        <f>IFERROR(VLOOKUP($A1600,'BTC-Web'!$A$2:$H$9999,2,0),"")</f>
        <v>451.93301400000001</v>
      </c>
      <c r="C1600">
        <f>VLOOKUP(A1600,H_SPBTFDUE!$B$2:$C$5828,2,0)</f>
        <v>3.1759368586692722</v>
      </c>
      <c r="D1600" s="2">
        <f>D1599*(1-D$1+IF(AND(WEEKDAY($A1600)&lt;&gt;1,WEEKDAY($A1600)&lt;&gt;7),-VLOOKUP($A1600,ETF_OP_Fee!$G$5:$H$14,2,1),0))^($A1600-$A1599)*(1+2*(C1600/C1599-1))+IFERROR(VLOOKUP(A1600,BITXeom!$C$9:$D$100,2,0),0)-$D$3*IFERROR(VLOOKUP($A1600,Dividends!$C$10:$E$100,2,0),0)</f>
        <v>0.41896814954678924</v>
      </c>
      <c r="F1600" s="60">
        <f>F1599*(1-F$1-2*(C1600/C1599-1))</f>
        <v>16000038.53432958</v>
      </c>
      <c r="G1600" s="2">
        <f>G1599*(1-G$1+IF(AND(WEEKDAY($A1600)&lt;&gt;1,WEEKDAY($A1600)&lt;&gt;7),-VLOOKUP($A1600,ETF_OP_Fee!$I$5:$J$14,2,1),0))^($A1600-$A1599)*(1+1*(B1600/B1599-1))</f>
        <v>0.3094972670893732</v>
      </c>
      <c r="H1600" s="9" t="str">
        <f>IFERROR(VLOOKUP(A1600,'BITO-IV'!$A$1:$J$10000,4,0),"")</f>
        <v/>
      </c>
      <c r="P1600">
        <f>ROW()</f>
        <v>1600</v>
      </c>
      <c r="Q1600" t="str">
        <f>IF($A1600&gt;=$Q$2,B1600*Q$4,"")</f>
        <v/>
      </c>
      <c r="R1600" t="str">
        <f>IF($A1600&gt;=$Q$2,G1600*R$4,"")</f>
        <v/>
      </c>
    </row>
    <row r="1601" spans="1:18">
      <c r="A1601" s="1">
        <v>42493</v>
      </c>
      <c r="B1601">
        <f>IFERROR(VLOOKUP($A1601,'BTC-Web'!$A$2:$H$9999,2,0),"")</f>
        <v>444.72699</v>
      </c>
      <c r="C1601">
        <f>VLOOKUP(A1601,H_SPBTFDUE!$B$2:$C$5828,2,0)</f>
        <v>3.215835242271214</v>
      </c>
      <c r="D1601" s="2">
        <f>D1600*(1-D$1+IF(AND(WEEKDAY($A1601)&lt;&gt;1,WEEKDAY($A1601)&lt;&gt;7),-VLOOKUP($A1601,ETF_OP_Fee!$G$5:$H$14,2,1),0))^($A1601-$A1600)*(1+2*(C1601/C1600-1))+IFERROR(VLOOKUP(A1601,BITXeom!$C$9:$D$100,2,0),0)-$D$3*IFERROR(VLOOKUP($A1601,Dividends!$C$10:$E$100,2,0),0)</f>
        <v>0.42944312814636598</v>
      </c>
      <c r="F1601" s="60">
        <f>F1600*(1-F$1-2*(C1601/C1600-1))</f>
        <v>15597197.867990533</v>
      </c>
      <c r="G1601" s="2">
        <f>G1600*(1-G$1+IF(AND(WEEKDAY($A1601)&lt;&gt;1,WEEKDAY($A1601)&lt;&gt;7),-VLOOKUP($A1601,ETF_OP_Fee!$I$5:$J$14,2,1),0))^($A1601-$A1600)*(1+1*(B1601/B1600-1))</f>
        <v>0.30455443900893453</v>
      </c>
      <c r="H1601" s="9" t="str">
        <f>IFERROR(VLOOKUP(A1601,'BITO-IV'!$A$1:$J$10000,4,0),"")</f>
        <v/>
      </c>
      <c r="P1601">
        <f>ROW()</f>
        <v>1601</v>
      </c>
      <c r="Q1601" t="str">
        <f>IF($A1601&gt;=$Q$2,B1601*Q$4,"")</f>
        <v/>
      </c>
      <c r="R1601" t="str">
        <f>IF($A1601&gt;=$Q$2,G1601*R$4,"")</f>
        <v/>
      </c>
    </row>
    <row r="1602" spans="1:18">
      <c r="A1602" s="1">
        <v>42494</v>
      </c>
      <c r="B1602">
        <f>IFERROR(VLOOKUP($A1602,'BTC-Web'!$A$2:$H$9999,2,0),"")</f>
        <v>450.18301400000001</v>
      </c>
      <c r="C1602">
        <f>VLOOKUP(A1602,H_SPBTFDUE!$B$2:$C$5828,2,0)</f>
        <v>3.1899020467348915</v>
      </c>
      <c r="D1602" s="2">
        <f>D1601*(1-D$1+IF(AND(WEEKDAY($A1602)&lt;&gt;1,WEEKDAY($A1602)&lt;&gt;7),-VLOOKUP($A1602,ETF_OP_Fee!$G$5:$H$14,2,1),0))^($A1602-$A1601)*(1+2*(C1602/C1601-1))+IFERROR(VLOOKUP(A1602,BITXeom!$C$9:$D$100,2,0),0)-$D$3*IFERROR(VLOOKUP($A1602,Dividends!$C$10:$E$100,2,0),0)</f>
        <v>0.42246594883932409</v>
      </c>
      <c r="F1602" s="60">
        <f>F1601*(1-F$1-2*(C1602/C1601-1))</f>
        <v>15847944.357831895</v>
      </c>
      <c r="G1602" s="2">
        <f>G1601*(1-G$1+IF(AND(WEEKDAY($A1602)&lt;&gt;1,WEEKDAY($A1602)&lt;&gt;7),-VLOOKUP($A1602,ETF_OP_Fee!$I$5:$J$14,2,1),0))^($A1602-$A1601)*(1+1*(B1602/B1601-1))</f>
        <v>0.30828276643991454</v>
      </c>
      <c r="H1602" s="9" t="str">
        <f>IFERROR(VLOOKUP(A1602,'BITO-IV'!$A$1:$J$10000,4,0),"")</f>
        <v/>
      </c>
      <c r="P1602">
        <f>ROW()</f>
        <v>1602</v>
      </c>
      <c r="Q1602" t="str">
        <f>IF($A1602&gt;=$Q$2,B1602*Q$4,"")</f>
        <v/>
      </c>
      <c r="R1602" t="str">
        <f>IF($A1602&gt;=$Q$2,G1602*R$4,"")</f>
        <v/>
      </c>
    </row>
    <row r="1603" spans="1:18">
      <c r="A1603" s="1">
        <v>42495</v>
      </c>
      <c r="B1603">
        <f>IFERROR(VLOOKUP($A1603,'BTC-Web'!$A$2:$H$9999,2,0),"")</f>
        <v>446.71099900000002</v>
      </c>
      <c r="C1603">
        <f>VLOOKUP(A1603,H_SPBTFDUE!$B$2:$C$5828,2,0)</f>
        <v>3.1985070903592256</v>
      </c>
      <c r="D1603" s="2">
        <f>D1602*(1-D$1+IF(AND(WEEKDAY($A1603)&lt;&gt;1,WEEKDAY($A1603)&lt;&gt;7),-VLOOKUP($A1603,ETF_OP_Fee!$G$5:$H$14,2,1),0))^($A1603-$A1602)*(1+2*(C1603/C1602-1))+IFERROR(VLOOKUP(A1603,BITXeom!$C$9:$D$100,2,0),0)-$D$3*IFERROR(VLOOKUP($A1603,Dividends!$C$10:$E$100,2,0),0)</f>
        <v>0.42469402539023832</v>
      </c>
      <c r="F1603" s="60">
        <f>F1602*(1-F$1-2*(C1603/C1602-1))</f>
        <v>15761616.926013594</v>
      </c>
      <c r="G1603" s="2">
        <f>G1602*(1-G$1+IF(AND(WEEKDAY($A1603)&lt;&gt;1,WEEKDAY($A1603)&lt;&gt;7),-VLOOKUP($A1603,ETF_OP_Fee!$I$5:$J$14,2,1),0))^($A1603-$A1602)*(1+1*(B1603/B1602-1))</f>
        <v>0.30589718840885416</v>
      </c>
      <c r="H1603" s="9" t="str">
        <f>IFERROR(VLOOKUP(A1603,'BITO-IV'!$A$1:$J$10000,4,0),"")</f>
        <v/>
      </c>
      <c r="P1603">
        <f>ROW()</f>
        <v>1603</v>
      </c>
      <c r="Q1603" t="str">
        <f>IF($A1603&gt;=$Q$2,B1603*Q$4,"")</f>
        <v/>
      </c>
      <c r="R1603" t="str">
        <f>IF($A1603&gt;=$Q$2,G1603*R$4,"")</f>
        <v/>
      </c>
    </row>
    <row r="1604" spans="1:18">
      <c r="A1604" s="1">
        <v>42496</v>
      </c>
      <c r="B1604">
        <f>IFERROR(VLOOKUP($A1604,'BTC-Web'!$A$2:$H$9999,2,0),"")</f>
        <v>447.94198599999999</v>
      </c>
      <c r="C1604">
        <f>VLOOKUP(A1604,H_SPBTFDUE!$B$2:$C$5828,2,0)</f>
        <v>3.2811721539858834</v>
      </c>
      <c r="D1604" s="2">
        <f>D1603*(1-D$1+IF(AND(WEEKDAY($A1604)&lt;&gt;1,WEEKDAY($A1604)&lt;&gt;7),-VLOOKUP($A1604,ETF_OP_Fee!$G$5:$H$14,2,1),0))^($A1604-$A1603)*(1+2*(C1604/C1603-1))+IFERROR(VLOOKUP(A1604,BITXeom!$C$9:$D$100,2,0),0)-$D$3*IFERROR(VLOOKUP($A1604,Dividends!$C$10:$E$100,2,0),0)</f>
        <v>0.44659252375185982</v>
      </c>
      <c r="F1604" s="60">
        <f>F1603*(1-F$1-2*(C1604/C1603-1))</f>
        <v>14946081.949770676</v>
      </c>
      <c r="G1604" s="2">
        <f>G1603*(1-G$1+IF(AND(WEEKDAY($A1604)&lt;&gt;1,WEEKDAY($A1604)&lt;&gt;7),-VLOOKUP($A1604,ETF_OP_Fee!$I$5:$J$14,2,1),0))^($A1604-$A1603)*(1+1*(B1604/B1603-1))</f>
        <v>0.30673215571426865</v>
      </c>
      <c r="H1604" s="9" t="str">
        <f>IFERROR(VLOOKUP(A1604,'BITO-IV'!$A$1:$J$10000,4,0),"")</f>
        <v/>
      </c>
      <c r="P1604">
        <f>ROW()</f>
        <v>1604</v>
      </c>
      <c r="Q1604" t="str">
        <f>IF($A1604&gt;=$Q$2,B1604*Q$4,"")</f>
        <v/>
      </c>
      <c r="R1604" t="str">
        <f>IF($A1604&gt;=$Q$2,G1604*R$4,"")</f>
        <v/>
      </c>
    </row>
    <row r="1605" spans="1:18">
      <c r="A1605" s="1">
        <v>42499</v>
      </c>
      <c r="B1605">
        <f>IFERROR(VLOOKUP($A1605,'BTC-Web'!$A$2:$H$9999,2,0),"")</f>
        <v>458.20599399999998</v>
      </c>
      <c r="C1605">
        <f>VLOOKUP(A1605,H_SPBTFDUE!$B$2:$C$5828,2,0)</f>
        <v>3.2870950562277454</v>
      </c>
      <c r="D1605" s="2">
        <f>D1604*(1-D$1+IF(AND(WEEKDAY($A1605)&lt;&gt;1,WEEKDAY($A1605)&lt;&gt;7),-VLOOKUP($A1605,ETF_OP_Fee!$G$5:$H$14,2,1),0))^($A1605-$A1604)*(1+2*(C1605/C1604-1))+IFERROR(VLOOKUP(A1605,BITXeom!$C$9:$D$100,2,0),0)-$D$3*IFERROR(VLOOKUP($A1605,Dividends!$C$10:$E$100,2,0),0)</f>
        <v>0.44804275700062113</v>
      </c>
      <c r="F1605" s="60">
        <f>F1604*(1-F$1-2*(C1605/C1604-1))</f>
        <v>14891345.057575777</v>
      </c>
      <c r="G1605" s="2">
        <f>G1604*(1-G$1+IF(AND(WEEKDAY($A1605)&lt;&gt;1,WEEKDAY($A1605)&lt;&gt;7),-VLOOKUP($A1605,ETF_OP_Fee!$I$5:$J$14,2,1),0))^($A1605-$A1604)*(1+1*(B1605/B1604-1))</f>
        <v>0.31373602564399594</v>
      </c>
      <c r="H1605" s="9" t="str">
        <f>IFERROR(VLOOKUP(A1605,'BITO-IV'!$A$1:$J$10000,4,0),"")</f>
        <v/>
      </c>
      <c r="P1605">
        <f>ROW()</f>
        <v>1605</v>
      </c>
      <c r="Q1605" t="str">
        <f>IF($A1605&gt;=$Q$2,B1605*Q$4,"")</f>
        <v/>
      </c>
      <c r="R1605" t="str">
        <f>IF($A1605&gt;=$Q$2,G1605*R$4,"")</f>
        <v/>
      </c>
    </row>
    <row r="1606" spans="1:18">
      <c r="A1606" s="1">
        <v>42500</v>
      </c>
      <c r="B1606">
        <f>IFERROR(VLOOKUP($A1606,'BTC-Web'!$A$2:$H$9999,2,0),"")</f>
        <v>460.51800500000002</v>
      </c>
      <c r="C1606">
        <f>VLOOKUP(A1606,H_SPBTFDUE!$B$2:$C$5828,2,0)</f>
        <v>3.2182921045462507</v>
      </c>
      <c r="D1606" s="2">
        <f>D1605*(1-D$1+IF(AND(WEEKDAY($A1606)&lt;&gt;1,WEEKDAY($A1606)&lt;&gt;7),-VLOOKUP($A1606,ETF_OP_Fee!$G$5:$H$14,2,1),0))^($A1606-$A1605)*(1+2*(C1606/C1605-1))+IFERROR(VLOOKUP(A1606,BITXeom!$C$9:$D$100,2,0),0)-$D$3*IFERROR(VLOOKUP($A1606,Dividends!$C$10:$E$100,2,0),0)</f>
        <v>0.4292348329309395</v>
      </c>
      <c r="F1606" s="60">
        <f>F1605*(1-F$1-2*(C1606/C1605-1))</f>
        <v>15513958.310283275</v>
      </c>
      <c r="G1606" s="2">
        <f>G1605*(1-G$1+IF(AND(WEEKDAY($A1606)&lt;&gt;1,WEEKDAY($A1606)&lt;&gt;7),-VLOOKUP($A1606,ETF_OP_Fee!$I$5:$J$14,2,1),0))^($A1606-$A1605)*(1+1*(B1606/B1605-1))</f>
        <v>0.31531086465776698</v>
      </c>
      <c r="H1606" s="9" t="str">
        <f>IFERROR(VLOOKUP(A1606,'BITO-IV'!$A$1:$J$10000,4,0),"")</f>
        <v/>
      </c>
      <c r="P1606">
        <f>ROW()</f>
        <v>1606</v>
      </c>
      <c r="Q1606" t="str">
        <f>IF($A1606&gt;=$Q$2,B1606*Q$4,"")</f>
        <v/>
      </c>
      <c r="R1606" t="str">
        <f>IF($A1606&gt;=$Q$2,G1606*R$4,"")</f>
        <v/>
      </c>
    </row>
    <row r="1607" spans="1:18">
      <c r="A1607" s="1">
        <v>42501</v>
      </c>
      <c r="B1607">
        <f>IFERROR(VLOOKUP($A1607,'BTC-Web'!$A$2:$H$9999,2,0),"")</f>
        <v>450.864014</v>
      </c>
      <c r="C1607">
        <f>VLOOKUP(A1607,H_SPBTFDUE!$B$2:$C$5828,2,0)</f>
        <v>3.2310226279833598</v>
      </c>
      <c r="D1607" s="2">
        <f>D1606*(1-D$1+IF(AND(WEEKDAY($A1607)&lt;&gt;1,WEEKDAY($A1607)&lt;&gt;7),-VLOOKUP($A1607,ETF_OP_Fee!$G$5:$H$14,2,1),0))^($A1607-$A1606)*(1+2*(C1607/C1606-1))+IFERROR(VLOOKUP(A1607,BITXeom!$C$9:$D$100,2,0),0)-$D$3*IFERROR(VLOOKUP($A1607,Dividends!$C$10:$E$100,2,0),0)</f>
        <v>0.43257850874069625</v>
      </c>
      <c r="F1607" s="60">
        <f>F1606*(1-F$1-2*(C1607/C1606-1))</f>
        <v>15390414.324216044</v>
      </c>
      <c r="G1607" s="2">
        <f>G1606*(1-G$1+IF(AND(WEEKDAY($A1607)&lt;&gt;1,WEEKDAY($A1607)&lt;&gt;7),-VLOOKUP($A1607,ETF_OP_Fee!$I$5:$J$14,2,1),0))^($A1607-$A1606)*(1+1*(B1607/B1606-1))</f>
        <v>0.30869286420664244</v>
      </c>
      <c r="H1607" s="9" t="str">
        <f>IFERROR(VLOOKUP(A1607,'BITO-IV'!$A$1:$J$10000,4,0),"")</f>
        <v/>
      </c>
      <c r="P1607">
        <f>ROW()</f>
        <v>1607</v>
      </c>
      <c r="Q1607" t="str">
        <f>IF($A1607&gt;=$Q$2,B1607*Q$4,"")</f>
        <v/>
      </c>
      <c r="R1607" t="str">
        <f>IF($A1607&gt;=$Q$2,G1607*R$4,"")</f>
        <v/>
      </c>
    </row>
    <row r="1608" spans="1:18">
      <c r="A1608" s="1">
        <v>42502</v>
      </c>
      <c r="B1608">
        <f>IFERROR(VLOOKUP($A1608,'BTC-Web'!$A$2:$H$9999,2,0),"")</f>
        <v>452.44699100000003</v>
      </c>
      <c r="C1608">
        <f>VLOOKUP(A1608,H_SPBTFDUE!$B$2:$C$5828,2,0)</f>
        <v>3.245213269446098</v>
      </c>
      <c r="D1608" s="2">
        <f>D1607*(1-D$1+IF(AND(WEEKDAY($A1608)&lt;&gt;1,WEEKDAY($A1608)&lt;&gt;7),-VLOOKUP($A1608,ETF_OP_Fee!$G$5:$H$14,2,1),0))^($A1608-$A1607)*(1+2*(C1608/C1607-1))+IFERROR(VLOOKUP(A1608,BITXeom!$C$9:$D$100,2,0),0)-$D$3*IFERROR(VLOOKUP($A1608,Dividends!$C$10:$E$100,2,0),0)</f>
        <v>0.4363256712009404</v>
      </c>
      <c r="F1608" s="60">
        <f>F1607*(1-F$1-2*(C1608/C1607-1))</f>
        <v>15254423.874435233</v>
      </c>
      <c r="G1608" s="2">
        <f>G1607*(1-G$1+IF(AND(WEEKDAY($A1608)&lt;&gt;1,WEEKDAY($A1608)&lt;&gt;7),-VLOOKUP($A1608,ETF_OP_Fee!$I$5:$J$14,2,1),0))^($A1608-$A1607)*(1+1*(B1608/B1607-1))</f>
        <v>0.30976861768540503</v>
      </c>
      <c r="H1608" s="9" t="str">
        <f>IFERROR(VLOOKUP(A1608,'BITO-IV'!$A$1:$J$10000,4,0),"")</f>
        <v/>
      </c>
      <c r="P1608">
        <f>ROW()</f>
        <v>1608</v>
      </c>
      <c r="Q1608" t="str">
        <f>IF($A1608&gt;=$Q$2,B1608*Q$4,"")</f>
        <v/>
      </c>
      <c r="R1608" t="str">
        <f>IF($A1608&gt;=$Q$2,G1608*R$4,"")</f>
        <v/>
      </c>
    </row>
    <row r="1609" spans="1:18">
      <c r="A1609" s="1">
        <v>42503</v>
      </c>
      <c r="B1609">
        <f>IFERROR(VLOOKUP($A1609,'BTC-Web'!$A$2:$H$9999,2,0),"")</f>
        <v>454.85000600000001</v>
      </c>
      <c r="C1609">
        <f>VLOOKUP(A1609,H_SPBTFDUE!$B$2:$C$5828,2,0)</f>
        <v>3.2513087369048299</v>
      </c>
      <c r="D1609" s="2">
        <f>D1608*(1-D$1+IF(AND(WEEKDAY($A1609)&lt;&gt;1,WEEKDAY($A1609)&lt;&gt;7),-VLOOKUP($A1609,ETF_OP_Fee!$G$5:$H$14,2,1),0))^($A1609-$A1608)*(1+2*(C1609/C1608-1))+IFERROR(VLOOKUP(A1609,BITXeom!$C$9:$D$100,2,0),0)-$D$3*IFERROR(VLOOKUP($A1609,Dividends!$C$10:$E$100,2,0),0)</f>
        <v>0.43791197199394571</v>
      </c>
      <c r="F1609" s="60">
        <f>F1608*(1-F$1-2*(C1609/C1608-1))</f>
        <v>15196325.19610543</v>
      </c>
      <c r="G1609" s="2">
        <f>G1608*(1-G$1+IF(AND(WEEKDAY($A1609)&lt;&gt;1,WEEKDAY($A1609)&lt;&gt;7),-VLOOKUP($A1609,ETF_OP_Fee!$I$5:$J$14,2,1),0))^($A1609-$A1608)*(1+1*(B1609/B1608-1))</f>
        <v>0.31140574078410438</v>
      </c>
      <c r="H1609" s="9" t="str">
        <f>IFERROR(VLOOKUP(A1609,'BITO-IV'!$A$1:$J$10000,4,0),"")</f>
        <v/>
      </c>
      <c r="P1609">
        <f>ROW()</f>
        <v>1609</v>
      </c>
      <c r="Q1609" t="str">
        <f>IF($A1609&gt;=$Q$2,B1609*Q$4,"")</f>
        <v/>
      </c>
      <c r="R1609" t="str">
        <f>IF($A1609&gt;=$Q$2,G1609*R$4,"")</f>
        <v/>
      </c>
    </row>
    <row r="1610" spans="1:18">
      <c r="A1610" s="1">
        <v>42506</v>
      </c>
      <c r="B1610">
        <f>IFERROR(VLOOKUP($A1610,'BTC-Web'!$A$2:$H$9999,2,0),"")</f>
        <v>457.58599900000002</v>
      </c>
      <c r="C1610">
        <f>VLOOKUP(A1610,H_SPBTFDUE!$B$2:$C$5828,2,0)</f>
        <v>3.2401995072432088</v>
      </c>
      <c r="D1610" s="2">
        <f>D1609*(1-D$1+IF(AND(WEEKDAY($A1610)&lt;&gt;1,WEEKDAY($A1610)&lt;&gt;7),-VLOOKUP($A1610,ETF_OP_Fee!$G$5:$H$14,2,1),0))^($A1610-$A1609)*(1+2*(C1610/C1609-1))+IFERROR(VLOOKUP(A1610,BITXeom!$C$9:$D$100,2,0),0)-$D$3*IFERROR(VLOOKUP($A1610,Dividends!$C$10:$E$100,2,0),0)</f>
        <v>0.43476214722360323</v>
      </c>
      <c r="F1610" s="60">
        <f>F1609*(1-F$1-2*(C1610/C1609-1))</f>
        <v>15299381.239049247</v>
      </c>
      <c r="G1610" s="2">
        <f>G1609*(1-G$1+IF(AND(WEEKDAY($A1610)&lt;&gt;1,WEEKDAY($A1610)&lt;&gt;7),-VLOOKUP($A1610,ETF_OP_Fee!$I$5:$J$14,2,1),0))^($A1610-$A1609)*(1+1*(B1610/B1609-1))</f>
        <v>0.31325443351969634</v>
      </c>
      <c r="H1610" s="9" t="str">
        <f>IFERROR(VLOOKUP(A1610,'BITO-IV'!$A$1:$J$10000,4,0),"")</f>
        <v/>
      </c>
      <c r="P1610">
        <f>ROW()</f>
        <v>1610</v>
      </c>
      <c r="Q1610" t="str">
        <f>IF($A1610&gt;=$Q$2,B1610*Q$4,"")</f>
        <v/>
      </c>
      <c r="R1610" t="str">
        <f>IF($A1610&gt;=$Q$2,G1610*R$4,"")</f>
        <v/>
      </c>
    </row>
    <row r="1611" spans="1:18">
      <c r="A1611" s="1">
        <v>42507</v>
      </c>
      <c r="B1611">
        <f>IFERROR(VLOOKUP($A1611,'BTC-Web'!$A$2:$H$9999,2,0),"")</f>
        <v>454.00900300000001</v>
      </c>
      <c r="C1611">
        <f>VLOOKUP(A1611,H_SPBTFDUE!$B$2:$C$5828,2,0)</f>
        <v>3.237133300415254</v>
      </c>
      <c r="D1611" s="2">
        <f>D1610*(1-D$1+IF(AND(WEEKDAY($A1611)&lt;&gt;1,WEEKDAY($A1611)&lt;&gt;7),-VLOOKUP($A1611,ETF_OP_Fee!$G$5:$H$14,2,1),0))^($A1611-$A1610)*(1+2*(C1611/C1610-1))+IFERROR(VLOOKUP(A1611,BITXeom!$C$9:$D$100,2,0),0)-$D$3*IFERROR(VLOOKUP($A1611,Dividends!$C$10:$E$100,2,0),0)</f>
        <v>0.43388700427170679</v>
      </c>
      <c r="F1611" s="60">
        <f>F1610*(1-F$1-2*(C1611/C1610-1))</f>
        <v>15327540.498819912</v>
      </c>
      <c r="G1611" s="2">
        <f>G1610*(1-G$1+IF(AND(WEEKDAY($A1611)&lt;&gt;1,WEEKDAY($A1611)&lt;&gt;7),-VLOOKUP($A1611,ETF_OP_Fee!$I$5:$J$14,2,1),0))^($A1611-$A1610)*(1+1*(B1611/B1610-1))</f>
        <v>0.31079760249067495</v>
      </c>
      <c r="H1611" s="9" t="str">
        <f>IFERROR(VLOOKUP(A1611,'BITO-IV'!$A$1:$J$10000,4,0),"")</f>
        <v/>
      </c>
      <c r="P1611">
        <f>ROW()</f>
        <v>1611</v>
      </c>
      <c r="Q1611" t="str">
        <f>IF($A1611&gt;=$Q$2,B1611*Q$4,"")</f>
        <v/>
      </c>
      <c r="R1611" t="str">
        <f>IF($A1611&gt;=$Q$2,G1611*R$4,"")</f>
        <v/>
      </c>
    </row>
    <row r="1612" spans="1:18">
      <c r="A1612" s="1">
        <v>42508</v>
      </c>
      <c r="B1612">
        <f>IFERROR(VLOOKUP($A1612,'BTC-Web'!$A$2:$H$9999,2,0),"")</f>
        <v>453.69101000000001</v>
      </c>
      <c r="C1612">
        <f>VLOOKUP(A1612,H_SPBTFDUE!$B$2:$C$5828,2,0)</f>
        <v>3.2427422710872271</v>
      </c>
      <c r="D1612" s="2">
        <f>D1611*(1-D$1+IF(AND(WEEKDAY($A1612)&lt;&gt;1,WEEKDAY($A1612)&lt;&gt;7),-VLOOKUP($A1612,ETF_OP_Fee!$G$5:$H$14,2,1),0))^($A1612-$A1611)*(1+2*(C1612/C1611-1))+IFERROR(VLOOKUP(A1612,BITXeom!$C$9:$D$100,2,0),0)-$D$3*IFERROR(VLOOKUP($A1612,Dividends!$C$10:$E$100,2,0),0)</f>
        <v>0.43533810812122209</v>
      </c>
      <c r="F1612" s="60">
        <f>F1611*(1-F$1-2*(C1612/C1611-1))</f>
        <v>15273626.664574137</v>
      </c>
      <c r="G1612" s="2">
        <f>G1611*(1-G$1+IF(AND(WEEKDAY($A1612)&lt;&gt;1,WEEKDAY($A1612)&lt;&gt;7),-VLOOKUP($A1612,ETF_OP_Fee!$I$5:$J$14,2,1),0))^($A1612-$A1611)*(1+1*(B1612/B1611-1))</f>
        <v>0.31057183277565958</v>
      </c>
      <c r="H1612" s="9" t="str">
        <f>IFERROR(VLOOKUP(A1612,'BITO-IV'!$A$1:$J$10000,4,0),"")</f>
        <v/>
      </c>
      <c r="P1612">
        <f>ROW()</f>
        <v>1612</v>
      </c>
      <c r="Q1612" t="str">
        <f>IF($A1612&gt;=$Q$2,B1612*Q$4,"")</f>
        <v/>
      </c>
      <c r="R1612" t="str">
        <f>IF($A1612&gt;=$Q$2,G1612*R$4,"")</f>
        <v/>
      </c>
    </row>
    <row r="1613" spans="1:18">
      <c r="A1613" s="1">
        <v>42509</v>
      </c>
      <c r="B1613">
        <f>IFERROR(VLOOKUP($A1613,'BTC-Web'!$A$2:$H$9999,2,0),"")</f>
        <v>454.52398699999998</v>
      </c>
      <c r="C1613">
        <f>VLOOKUP(A1613,H_SPBTFDUE!$B$2:$C$5828,2,0)</f>
        <v>3.1289456501685731</v>
      </c>
      <c r="D1613" s="2">
        <f>D1612*(1-D$1+IF(AND(WEEKDAY($A1613)&lt;&gt;1,WEEKDAY($A1613)&lt;&gt;7),-VLOOKUP($A1613,ETF_OP_Fee!$G$5:$H$14,2,1),0))^($A1613-$A1612)*(1+2*(C1613/C1612-1))+IFERROR(VLOOKUP(A1613,BITXeom!$C$9:$D$100,2,0),0)-$D$3*IFERROR(VLOOKUP($A1613,Dividends!$C$10:$E$100,2,0),0)</f>
        <v>0.40473492249086768</v>
      </c>
      <c r="F1613" s="60">
        <f>F1612*(1-F$1-2*(C1613/C1612-1))</f>
        <v>16344817.565459756</v>
      </c>
      <c r="G1613" s="2">
        <f>G1612*(1-G$1+IF(AND(WEEKDAY($A1613)&lt;&gt;1,WEEKDAY($A1613)&lt;&gt;7),-VLOOKUP($A1613,ETF_OP_Fee!$I$5:$J$14,2,1),0))^($A1613-$A1612)*(1+1*(B1613/B1612-1))</f>
        <v>0.31113394465230582</v>
      </c>
      <c r="H1613" s="9" t="str">
        <f>IFERROR(VLOOKUP(A1613,'BITO-IV'!$A$1:$J$10000,4,0),"")</f>
        <v/>
      </c>
      <c r="P1613">
        <f>ROW()</f>
        <v>1613</v>
      </c>
      <c r="Q1613" t="str">
        <f>IF($A1613&gt;=$Q$2,B1613*Q$4,"")</f>
        <v/>
      </c>
      <c r="R1613" t="str">
        <f>IF($A1613&gt;=$Q$2,G1613*R$4,"")</f>
        <v/>
      </c>
    </row>
    <row r="1614" spans="1:18">
      <c r="A1614" s="1">
        <v>42510</v>
      </c>
      <c r="B1614">
        <f>IFERROR(VLOOKUP($A1614,'BTC-Web'!$A$2:$H$9999,2,0),"")</f>
        <v>437.79299900000001</v>
      </c>
      <c r="C1614">
        <f>VLOOKUP(A1614,H_SPBTFDUE!$B$2:$C$5828,2,0)</f>
        <v>3.1568528704391015</v>
      </c>
      <c r="D1614" s="2">
        <f>D1613*(1-D$1+IF(AND(WEEKDAY($A1614)&lt;&gt;1,WEEKDAY($A1614)&lt;&gt;7),-VLOOKUP($A1614,ETF_OP_Fee!$G$5:$H$14,2,1),0))^($A1614-$A1613)*(1+2*(C1614/C1613-1))+IFERROR(VLOOKUP(A1614,BITXeom!$C$9:$D$100,2,0),0)-$D$3*IFERROR(VLOOKUP($A1614,Dividends!$C$10:$E$100,2,0),0)</f>
        <v>0.41190496359951784</v>
      </c>
      <c r="F1614" s="60">
        <f>F1613*(1-F$1-2*(C1614/C1613-1))</f>
        <v>16052406.274519239</v>
      </c>
      <c r="G1614" s="2">
        <f>G1613*(1-G$1+IF(AND(WEEKDAY($A1614)&lt;&gt;1,WEEKDAY($A1614)&lt;&gt;7),-VLOOKUP($A1614,ETF_OP_Fee!$I$5:$J$14,2,1),0))^($A1614-$A1613)*(1+1*(B1614/B1613-1))</f>
        <v>0.29967333158449888</v>
      </c>
      <c r="H1614" s="9" t="str">
        <f>IFERROR(VLOOKUP(A1614,'BITO-IV'!$A$1:$J$10000,4,0),"")</f>
        <v/>
      </c>
      <c r="P1614">
        <f>ROW()</f>
        <v>1614</v>
      </c>
      <c r="Q1614" t="str">
        <f>IF($A1614&gt;=$Q$2,B1614*Q$4,"")</f>
        <v/>
      </c>
      <c r="R1614" t="str">
        <f>IF($A1614&gt;=$Q$2,G1614*R$4,"")</f>
        <v/>
      </c>
    </row>
    <row r="1615" spans="1:18">
      <c r="A1615" s="1">
        <v>42513</v>
      </c>
      <c r="B1615">
        <f>IFERROR(VLOOKUP($A1615,'BTC-Web'!$A$2:$H$9999,2,0),"")</f>
        <v>439.34799199999998</v>
      </c>
      <c r="C1615">
        <f>VLOOKUP(A1615,H_SPBTFDUE!$B$2:$C$5828,2,0)</f>
        <v>3.1670541269907337</v>
      </c>
      <c r="D1615" s="2">
        <f>D1614*(1-D$1+IF(AND(WEEKDAY($A1615)&lt;&gt;1,WEEKDAY($A1615)&lt;&gt;7),-VLOOKUP($A1615,ETF_OP_Fee!$G$5:$H$14,2,1),0))^($A1615-$A1614)*(1+2*(C1615/C1614-1))+IFERROR(VLOOKUP(A1615,BITXeom!$C$9:$D$100,2,0),0)-$D$3*IFERROR(VLOOKUP($A1615,Dividends!$C$10:$E$100,2,0),0)</f>
        <v>0.41441716820570046</v>
      </c>
      <c r="F1615" s="60">
        <f>F1614*(1-F$1-2*(C1615/C1614-1))</f>
        <v>15947825.122329915</v>
      </c>
      <c r="G1615" s="2">
        <f>G1614*(1-G$1+IF(AND(WEEKDAY($A1615)&lt;&gt;1,WEEKDAY($A1615)&lt;&gt;7),-VLOOKUP($A1615,ETF_OP_Fee!$I$5:$J$14,2,1),0))^($A1615-$A1614)*(1+1*(B1615/B1614-1))</f>
        <v>0.30071425693438453</v>
      </c>
      <c r="H1615" s="9" t="str">
        <f>IFERROR(VLOOKUP(A1615,'BITO-IV'!$A$1:$J$10000,4,0),"")</f>
        <v/>
      </c>
      <c r="P1615">
        <f>ROW()</f>
        <v>1615</v>
      </c>
      <c r="Q1615" t="str">
        <f>IF($A1615&gt;=$Q$2,B1615*Q$4,"")</f>
        <v/>
      </c>
      <c r="R1615" t="str">
        <f>IF($A1615&gt;=$Q$2,G1615*R$4,"")</f>
        <v/>
      </c>
    </row>
    <row r="1616" spans="1:18">
      <c r="A1616" s="1">
        <v>42514</v>
      </c>
      <c r="B1616">
        <f>IFERROR(VLOOKUP($A1616,'BTC-Web'!$A$2:$H$9999,2,0),"")</f>
        <v>444.29098499999998</v>
      </c>
      <c r="C1616">
        <f>VLOOKUP(A1616,H_SPBTFDUE!$B$2:$C$5828,2,0)</f>
        <v>3.1797272955245326</v>
      </c>
      <c r="D1616" s="2">
        <f>D1615*(1-D$1+IF(AND(WEEKDAY($A1616)&lt;&gt;1,WEEKDAY($A1616)&lt;&gt;7),-VLOOKUP($A1616,ETF_OP_Fee!$G$5:$H$14,2,1),0))^($A1616-$A1615)*(1+2*(C1616/C1615-1))+IFERROR(VLOOKUP(A1616,BITXeom!$C$9:$D$100,2,0),0)-$D$3*IFERROR(VLOOKUP($A1616,Dividends!$C$10:$E$100,2,0),0)</f>
        <v>0.41768344457053308</v>
      </c>
      <c r="F1616" s="60">
        <f>F1615*(1-F$1-2*(C1616/C1615-1))</f>
        <v>15819362.488351308</v>
      </c>
      <c r="G1616" s="2">
        <f>G1615*(1-G$1+IF(AND(WEEKDAY($A1616)&lt;&gt;1,WEEKDAY($A1616)&lt;&gt;7),-VLOOKUP($A1616,ETF_OP_Fee!$I$5:$J$14,2,1),0))^($A1616-$A1615)*(1+1*(B1616/B1615-1))</f>
        <v>0.30408960202110363</v>
      </c>
      <c r="H1616" s="9" t="str">
        <f>IFERROR(VLOOKUP(A1616,'BITO-IV'!$A$1:$J$10000,4,0),"")</f>
        <v/>
      </c>
      <c r="P1616">
        <f>ROW()</f>
        <v>1616</v>
      </c>
      <c r="Q1616" t="str">
        <f>IF($A1616&gt;=$Q$2,B1616*Q$4,"")</f>
        <v/>
      </c>
      <c r="R1616" t="str">
        <f>IF($A1616&gt;=$Q$2,G1616*R$4,"")</f>
        <v/>
      </c>
    </row>
    <row r="1617" spans="1:18">
      <c r="A1617" s="1">
        <v>42515</v>
      </c>
      <c r="B1617">
        <f>IFERROR(VLOOKUP($A1617,'BTC-Web'!$A$2:$H$9999,2,0),"")</f>
        <v>446.06201199999998</v>
      </c>
      <c r="C1617">
        <f>VLOOKUP(A1617,H_SPBTFDUE!$B$2:$C$5828,2,0)</f>
        <v>3.2051743003212576</v>
      </c>
      <c r="D1617" s="2">
        <f>D1616*(1-D$1+IF(AND(WEEKDAY($A1617)&lt;&gt;1,WEEKDAY($A1617)&lt;&gt;7),-VLOOKUP($A1617,ETF_OP_Fee!$G$5:$H$14,2,1),0))^($A1617-$A1616)*(1+2*(C1617/C1616-1))+IFERROR(VLOOKUP(A1617,BITXeom!$C$9:$D$100,2,0),0)-$D$3*IFERROR(VLOOKUP($A1617,Dividends!$C$10:$E$100,2,0),0)</f>
        <v>0.42431763632522651</v>
      </c>
      <c r="F1617" s="60">
        <f>F1616*(1-F$1-2*(C1617/C1616-1))</f>
        <v>15565337.808603723</v>
      </c>
      <c r="G1617" s="2">
        <f>G1616*(1-G$1+IF(AND(WEEKDAY($A1617)&lt;&gt;1,WEEKDAY($A1617)&lt;&gt;7),-VLOOKUP($A1617,ETF_OP_Fee!$I$5:$J$14,2,1),0))^($A1617-$A1616)*(1+1*(B1617/B1616-1))</f>
        <v>0.30529381386448518</v>
      </c>
      <c r="H1617" s="9" t="str">
        <f>IFERROR(VLOOKUP(A1617,'BITO-IV'!$A$1:$J$10000,4,0),"")</f>
        <v/>
      </c>
      <c r="P1617">
        <f>ROW()</f>
        <v>1617</v>
      </c>
      <c r="Q1617" t="str">
        <f>IF($A1617&gt;=$Q$2,B1617*Q$4,"")</f>
        <v/>
      </c>
      <c r="R1617" t="str">
        <f>IF($A1617&gt;=$Q$2,G1617*R$4,"")</f>
        <v/>
      </c>
    </row>
    <row r="1618" spans="1:18">
      <c r="A1618" s="1">
        <v>42516</v>
      </c>
      <c r="B1618">
        <f>IFERROR(VLOOKUP($A1618,'BTC-Web'!$A$2:$H$9999,2,0),"")</f>
        <v>449.67199699999998</v>
      </c>
      <c r="C1618">
        <f>VLOOKUP(A1618,H_SPBTFDUE!$B$2:$C$5828,2,0)</f>
        <v>3.2318061990494287</v>
      </c>
      <c r="D1618" s="2">
        <f>D1617*(1-D$1+IF(AND(WEEKDAY($A1618)&lt;&gt;1,WEEKDAY($A1618)&lt;&gt;7),-VLOOKUP($A1618,ETF_OP_Fee!$G$5:$H$14,2,1),0))^($A1618-$A1617)*(1+2*(C1618/C1617-1))+IFERROR(VLOOKUP(A1618,BITXeom!$C$9:$D$100,2,0),0)-$D$3*IFERROR(VLOOKUP($A1618,Dividends!$C$10:$E$100,2,0),0)</f>
        <v>0.43131697408663705</v>
      </c>
      <c r="F1618" s="60">
        <f>F1617*(1-F$1-2*(C1618/C1617-1))</f>
        <v>15305861.750078937</v>
      </c>
      <c r="G1618" s="2">
        <f>G1617*(1-G$1+IF(AND(WEEKDAY($A1618)&lt;&gt;1,WEEKDAY($A1618)&lt;&gt;7),-VLOOKUP($A1618,ETF_OP_Fee!$I$5:$J$14,2,1),0))^($A1618-$A1617)*(1+1*(B1618/B1617-1))</f>
        <v>0.30775654990540585</v>
      </c>
      <c r="H1618" s="9" t="str">
        <f>IFERROR(VLOOKUP(A1618,'BITO-IV'!$A$1:$J$10000,4,0),"")</f>
        <v/>
      </c>
      <c r="P1618">
        <f>ROW()</f>
        <v>1618</v>
      </c>
      <c r="Q1618" t="str">
        <f>IF($A1618&gt;=$Q$2,B1618*Q$4,"")</f>
        <v/>
      </c>
      <c r="R1618" t="str">
        <f>IF($A1618&gt;=$Q$2,G1618*R$4,"")</f>
        <v/>
      </c>
    </row>
    <row r="1619" spans="1:18">
      <c r="A1619" s="1">
        <v>42517</v>
      </c>
      <c r="B1619">
        <f>IFERROR(VLOOKUP($A1619,'BTC-Web'!$A$2:$H$9999,2,0),"")</f>
        <v>453.52099600000003</v>
      </c>
      <c r="C1619">
        <f>VLOOKUP(A1619,H_SPBTFDUE!$B$2:$C$5828,2,0)</f>
        <v>3.3745859344283704</v>
      </c>
      <c r="D1619" s="2">
        <f>D1618*(1-D$1+IF(AND(WEEKDAY($A1619)&lt;&gt;1,WEEKDAY($A1619)&lt;&gt;7),-VLOOKUP($A1619,ETF_OP_Fee!$G$5:$H$14,2,1),0))^($A1619-$A1618)*(1+2*(C1619/C1618-1))+IFERROR(VLOOKUP(A1619,BITXeom!$C$9:$D$100,2,0),0)-$D$3*IFERROR(VLOOKUP($A1619,Dividends!$C$10:$E$100,2,0),0)</f>
        <v>0.4693711629967714</v>
      </c>
      <c r="F1619" s="60">
        <f>F1618*(1-F$1-2*(C1619/C1618-1))</f>
        <v>13952652.9151318</v>
      </c>
      <c r="G1619" s="2">
        <f>G1618*(1-G$1+IF(AND(WEEKDAY($A1619)&lt;&gt;1,WEEKDAY($A1619)&lt;&gt;7),-VLOOKUP($A1619,ETF_OP_Fee!$I$5:$J$14,2,1),0))^($A1619-$A1618)*(1+1*(B1619/B1618-1))</f>
        <v>0.31038273501650493</v>
      </c>
      <c r="H1619" s="9" t="str">
        <f>IFERROR(VLOOKUP(A1619,'BITO-IV'!$A$1:$J$10000,4,0),"")</f>
        <v/>
      </c>
      <c r="P1619">
        <f>ROW()</f>
        <v>1619</v>
      </c>
      <c r="Q1619" t="str">
        <f>IF($A1619&gt;=$Q$2,B1619*Q$4,"")</f>
        <v/>
      </c>
      <c r="R1619" t="str">
        <f>IF($A1619&gt;=$Q$2,G1619*R$4,"")</f>
        <v/>
      </c>
    </row>
    <row r="1620" spans="1:18">
      <c r="A1620" s="1">
        <v>42521</v>
      </c>
      <c r="B1620">
        <f>IFERROR(VLOOKUP($A1620,'BTC-Web'!$A$2:$H$9999,2,0),"")</f>
        <v>534.19097899999997</v>
      </c>
      <c r="C1620">
        <f>VLOOKUP(A1620,H_SPBTFDUE!$B$2:$C$5828,2,0)</f>
        <v>3.7870516458105969</v>
      </c>
      <c r="D1620" s="2">
        <f>D1619*(1-D$1+IF(AND(WEEKDAY($A1620)&lt;&gt;1,WEEKDAY($A1620)&lt;&gt;7),-VLOOKUP($A1620,ETF_OP_Fee!$G$5:$H$14,2,1),0))^($A1620-$A1619)*(1+2*(C1620/C1619-1))+IFERROR(VLOOKUP(A1620,BITXeom!$C$9:$D$100,2,0),0)-$D$3*IFERROR(VLOOKUP($A1620,Dividends!$C$10:$E$100,2,0),0)</f>
        <v>0.58382927336511792</v>
      </c>
      <c r="F1620" s="60">
        <f>F1619*(1-F$1-2*(C1620/C1619-1))</f>
        <v>10541143.173062282</v>
      </c>
      <c r="G1620" s="2">
        <f>G1619*(1-G$1+IF(AND(WEEKDAY($A1620)&lt;&gt;1,WEEKDAY($A1620)&lt;&gt;7),-VLOOKUP($A1620,ETF_OP_Fee!$I$5:$J$14,2,1),0))^($A1620-$A1619)*(1+1*(B1620/B1619-1))</f>
        <v>0.36555395994603485</v>
      </c>
      <c r="H1620" s="9" t="str">
        <f>IFERROR(VLOOKUP(A1620,'BITO-IV'!$A$1:$J$10000,4,0),"")</f>
        <v/>
      </c>
      <c r="P1620">
        <f>ROW()</f>
        <v>1620</v>
      </c>
      <c r="Q1620" t="str">
        <f>IF($A1620&gt;=$Q$2,B1620*Q$4,"")</f>
        <v/>
      </c>
      <c r="R1620" t="str">
        <f>IF($A1620&gt;=$Q$2,G1620*R$4,"")</f>
        <v/>
      </c>
    </row>
    <row r="1621" spans="1:18">
      <c r="A1621" s="1">
        <v>42522</v>
      </c>
      <c r="B1621">
        <f>IFERROR(VLOOKUP($A1621,'BTC-Web'!$A$2:$H$9999,2,0),"")</f>
        <v>531.10699499999998</v>
      </c>
      <c r="C1621">
        <f>VLOOKUP(A1621,H_SPBTFDUE!$B$2:$C$5828,2,0)</f>
        <v>3.8260760038518438</v>
      </c>
      <c r="D1621" s="2">
        <f>D1620*(1-D$1+IF(AND(WEEKDAY($A1621)&lt;&gt;1,WEEKDAY($A1621)&lt;&gt;7),-VLOOKUP($A1621,ETF_OP_Fee!$G$5:$H$14,2,1),0))^($A1621-$A1620)*(1+2*(C1621/C1620-1))+IFERROR(VLOOKUP(A1621,BITXeom!$C$9:$D$100,2,0),0)-$D$3*IFERROR(VLOOKUP($A1621,Dividends!$C$10:$E$100,2,0),0)</f>
        <v>0.59578979197299009</v>
      </c>
      <c r="F1621" s="60">
        <f>F1620*(1-F$1-2*(C1621/C1620-1))</f>
        <v>10323348.226592978</v>
      </c>
      <c r="G1621" s="2">
        <f>G1620*(1-G$1+IF(AND(WEEKDAY($A1621)&lt;&gt;1,WEEKDAY($A1621)&lt;&gt;7),-VLOOKUP($A1621,ETF_OP_Fee!$I$5:$J$14,2,1),0))^($A1621-$A1620)*(1+1*(B1621/B1620-1))</f>
        <v>0.36343408937136645</v>
      </c>
      <c r="H1621" s="9" t="str">
        <f>IFERROR(VLOOKUP(A1621,'BITO-IV'!$A$1:$J$10000,4,0),"")</f>
        <v/>
      </c>
      <c r="P1621">
        <f>ROW()</f>
        <v>1621</v>
      </c>
      <c r="Q1621" t="str">
        <f>IF($A1621&gt;=$Q$2,B1621*Q$4,"")</f>
        <v/>
      </c>
      <c r="R1621" t="str">
        <f>IF($A1621&gt;=$Q$2,G1621*R$4,"")</f>
        <v/>
      </c>
    </row>
    <row r="1622" spans="1:18">
      <c r="A1622" s="1">
        <v>42523</v>
      </c>
      <c r="B1622">
        <f>IFERROR(VLOOKUP($A1622,'BTC-Web'!$A$2:$H$9999,2,0),"")</f>
        <v>536.51501499999995</v>
      </c>
      <c r="C1622">
        <f>VLOOKUP(A1622,H_SPBTFDUE!$B$2:$C$5828,2,0)</f>
        <v>3.8331532431558348</v>
      </c>
      <c r="D1622" s="2">
        <f>D1621*(1-D$1+IF(AND(WEEKDAY($A1622)&lt;&gt;1,WEEKDAY($A1622)&lt;&gt;7),-VLOOKUP($A1622,ETF_OP_Fee!$G$5:$H$14,2,1),0))^($A1622-$A1621)*(1+2*(C1622/C1621-1))+IFERROR(VLOOKUP(A1622,BITXeom!$C$9:$D$100,2,0),0)-$D$3*IFERROR(VLOOKUP($A1622,Dividends!$C$10:$E$100,2,0),0)</f>
        <v>0.59792181542480694</v>
      </c>
      <c r="F1622" s="60">
        <f>F1621*(1-F$1-2*(C1622/C1621-1))</f>
        <v>10284619.861727117</v>
      </c>
      <c r="G1622" s="2">
        <f>G1621*(1-G$1+IF(AND(WEEKDAY($A1622)&lt;&gt;1,WEEKDAY($A1622)&lt;&gt;7),-VLOOKUP($A1622,ETF_OP_Fee!$I$5:$J$14,2,1),0))^($A1622-$A1621)*(1+1*(B1622/B1621-1))</f>
        <v>0.36712521717862806</v>
      </c>
      <c r="H1622" s="9" t="str">
        <f>IFERROR(VLOOKUP(A1622,'BITO-IV'!$A$1:$J$10000,4,0),"")</f>
        <v/>
      </c>
      <c r="P1622">
        <f>ROW()</f>
        <v>1622</v>
      </c>
      <c r="Q1622" t="str">
        <f>IF($A1622&gt;=$Q$2,B1622*Q$4,"")</f>
        <v/>
      </c>
      <c r="R1622" t="str">
        <f>IF($A1622&gt;=$Q$2,G1622*R$4,"")</f>
        <v/>
      </c>
    </row>
    <row r="1623" spans="1:18">
      <c r="A1623" s="1">
        <v>42524</v>
      </c>
      <c r="B1623">
        <f>IFERROR(VLOOKUP($A1623,'BTC-Web'!$A$2:$H$9999,2,0),"")</f>
        <v>537.682007</v>
      </c>
      <c r="C1623">
        <f>VLOOKUP(A1623,H_SPBTFDUE!$B$2:$C$5828,2,0)</f>
        <v>4.0551957837433674</v>
      </c>
      <c r="D1623" s="2">
        <f>D1622*(1-D$1+IF(AND(WEEKDAY($A1623)&lt;&gt;1,WEEKDAY($A1623)&lt;&gt;7),-VLOOKUP($A1623,ETF_OP_Fee!$G$5:$H$14,2,1),0))^($A1623-$A1622)*(1+2*(C1623/C1622-1))+IFERROR(VLOOKUP(A1623,BITXeom!$C$9:$D$100,2,0),0)-$D$3*IFERROR(VLOOKUP($A1623,Dividends!$C$10:$E$100,2,0),0)</f>
        <v>0.66711285613669113</v>
      </c>
      <c r="F1623" s="60">
        <f>F1622*(1-F$1-2*(C1623/C1622-1))</f>
        <v>9092572.9782132711</v>
      </c>
      <c r="G1623" s="2">
        <f>G1622*(1-G$1+IF(AND(WEEKDAY($A1623)&lt;&gt;1,WEEKDAY($A1623)&lt;&gt;7),-VLOOKUP($A1623,ETF_OP_Fee!$I$5:$J$14,2,1),0))^($A1623-$A1622)*(1+1*(B1623/B1622-1))</f>
        <v>0.36791418758816197</v>
      </c>
      <c r="H1623" s="9" t="str">
        <f>IFERROR(VLOOKUP(A1623,'BITO-IV'!$A$1:$J$10000,4,0),"")</f>
        <v/>
      </c>
      <c r="P1623">
        <f>ROW()</f>
        <v>1623</v>
      </c>
      <c r="Q1623" t="str">
        <f>IF($A1623&gt;=$Q$2,B1623*Q$4,"")</f>
        <v/>
      </c>
      <c r="R1623" t="str">
        <f>IF($A1623&gt;=$Q$2,G1623*R$4,"")</f>
        <v/>
      </c>
    </row>
    <row r="1624" spans="1:18">
      <c r="A1624" s="1">
        <v>42527</v>
      </c>
      <c r="B1624">
        <f>IFERROR(VLOOKUP($A1624,'BTC-Web'!$A$2:$H$9999,2,0),"")</f>
        <v>574.60199</v>
      </c>
      <c r="C1624">
        <f>VLOOKUP(A1624,H_SPBTFDUE!$B$2:$C$5828,2,0)</f>
        <v>4.1711864379941606</v>
      </c>
      <c r="D1624" s="2">
        <f>D1623*(1-D$1+IF(AND(WEEKDAY($A1624)&lt;&gt;1,WEEKDAY($A1624)&lt;&gt;7),-VLOOKUP($A1624,ETF_OP_Fee!$G$5:$H$14,2,1),0))^($A1624-$A1623)*(1+2*(C1624/C1623-1))+IFERROR(VLOOKUP(A1624,BITXeom!$C$9:$D$100,2,0),0)-$D$3*IFERROR(VLOOKUP($A1624,Dividends!$C$10:$E$100,2,0),0)</f>
        <v>0.70502064989004132</v>
      </c>
      <c r="F1624" s="60">
        <f>F1623*(1-F$1-2*(C1624/C1623-1))</f>
        <v>8571950.4330588263</v>
      </c>
      <c r="G1624" s="2">
        <f>G1623*(1-G$1+IF(AND(WEEKDAY($A1624)&lt;&gt;1,WEEKDAY($A1624)&lt;&gt;7),-VLOOKUP($A1624,ETF_OP_Fee!$I$5:$J$14,2,1),0))^($A1624-$A1623)*(1+1*(B1624/B1623-1))</f>
        <v>0.39314634878944571</v>
      </c>
      <c r="H1624" s="9" t="str">
        <f>IFERROR(VLOOKUP(A1624,'BITO-IV'!$A$1:$J$10000,4,0),"")</f>
        <v/>
      </c>
      <c r="P1624">
        <f>ROW()</f>
        <v>1624</v>
      </c>
      <c r="Q1624" t="str">
        <f>IF($A1624&gt;=$Q$2,B1624*Q$4,"")</f>
        <v/>
      </c>
      <c r="R1624" t="str">
        <f>IF($A1624&gt;=$Q$2,G1624*R$4,"")</f>
        <v/>
      </c>
    </row>
    <row r="1625" spans="1:18">
      <c r="A1625" s="1">
        <v>42528</v>
      </c>
      <c r="B1625">
        <f>IFERROR(VLOOKUP($A1625,'BTC-Web'!$A$2:$H$9999,2,0),"")</f>
        <v>585.44500700000003</v>
      </c>
      <c r="C1625">
        <f>VLOOKUP(A1625,H_SPBTFDUE!$B$2:$C$5828,2,0)</f>
        <v>4.1070434812795975</v>
      </c>
      <c r="D1625" s="2">
        <f>D1624*(1-D$1+IF(AND(WEEKDAY($A1625)&lt;&gt;1,WEEKDAY($A1625)&lt;&gt;7),-VLOOKUP($A1625,ETF_OP_Fee!$G$5:$H$14,2,1),0))^($A1625-$A1624)*(1+2*(C1625/C1624-1))+IFERROR(VLOOKUP(A1625,BITXeom!$C$9:$D$100,2,0),0)-$D$3*IFERROR(VLOOKUP($A1625,Dividends!$C$10:$E$100,2,0),0)</f>
        <v>0.68325518324559509</v>
      </c>
      <c r="F1625" s="60">
        <f>F1624*(1-F$1-2*(C1625/C1624-1))</f>
        <v>8835136.7657072321</v>
      </c>
      <c r="G1625" s="2">
        <f>G1624*(1-G$1+IF(AND(WEEKDAY($A1625)&lt;&gt;1,WEEKDAY($A1625)&lt;&gt;7),-VLOOKUP($A1625,ETF_OP_Fee!$I$5:$J$14,2,1),0))^($A1625-$A1624)*(1+1*(B1625/B1624-1))</f>
        <v>0.4005547845534187</v>
      </c>
      <c r="H1625" s="9" t="str">
        <f>IFERROR(VLOOKUP(A1625,'BITO-IV'!$A$1:$J$10000,4,0),"")</f>
        <v/>
      </c>
      <c r="P1625">
        <f>ROW()</f>
        <v>1625</v>
      </c>
      <c r="Q1625" t="str">
        <f>IF($A1625&gt;=$Q$2,B1625*Q$4,"")</f>
        <v/>
      </c>
      <c r="R1625" t="str">
        <f>IF($A1625&gt;=$Q$2,G1625*R$4,"")</f>
        <v/>
      </c>
    </row>
    <row r="1626" spans="1:18">
      <c r="A1626" s="1">
        <v>42529</v>
      </c>
      <c r="B1626">
        <f>IFERROR(VLOOKUP($A1626,'BTC-Web'!$A$2:$H$9999,2,0),"")</f>
        <v>577.16699200000005</v>
      </c>
      <c r="C1626">
        <f>VLOOKUP(A1626,H_SPBTFDUE!$B$2:$C$5828,2,0)</f>
        <v>4.14255004997543</v>
      </c>
      <c r="D1626" s="2">
        <f>D1625*(1-D$1+IF(AND(WEEKDAY($A1626)&lt;&gt;1,WEEKDAY($A1626)&lt;&gt;7),-VLOOKUP($A1626,ETF_OP_Fee!$G$5:$H$14,2,1),0))^($A1626-$A1625)*(1+2*(C1626/C1625-1))+IFERROR(VLOOKUP(A1626,BITXeom!$C$9:$D$100,2,0),0)-$D$3*IFERROR(VLOOKUP($A1626,Dividends!$C$10:$E$100,2,0),0)</f>
        <v>0.69498526809921857</v>
      </c>
      <c r="F1626" s="60">
        <f>F1625*(1-F$1-2*(C1626/C1625-1))</f>
        <v>8681912.2723946199</v>
      </c>
      <c r="G1626" s="2">
        <f>G1625*(1-G$1+IF(AND(WEEKDAY($A1626)&lt;&gt;1,WEEKDAY($A1626)&lt;&gt;7),-VLOOKUP($A1626,ETF_OP_Fee!$I$5:$J$14,2,1),0))^($A1626-$A1625)*(1+1*(B1626/B1625-1))</f>
        <v>0.39488078328766218</v>
      </c>
      <c r="H1626" s="9" t="str">
        <f>IFERROR(VLOOKUP(A1626,'BITO-IV'!$A$1:$J$10000,4,0),"")</f>
        <v/>
      </c>
      <c r="P1626">
        <f>ROW()</f>
        <v>1626</v>
      </c>
      <c r="Q1626" t="str">
        <f>IF($A1626&gt;=$Q$2,B1626*Q$4,"")</f>
        <v/>
      </c>
      <c r="R1626" t="str">
        <f>IF($A1626&gt;=$Q$2,G1626*R$4,"")</f>
        <v/>
      </c>
    </row>
    <row r="1627" spans="1:18">
      <c r="A1627" s="1">
        <v>42530</v>
      </c>
      <c r="B1627">
        <f>IFERROR(VLOOKUP($A1627,'BTC-Web'!$A$2:$H$9999,2,0),"")</f>
        <v>582.20300299999997</v>
      </c>
      <c r="C1627">
        <f>VLOOKUP(A1627,H_SPBTFDUE!$B$2:$C$5828,2,0)</f>
        <v>4.092134239946299</v>
      </c>
      <c r="D1627" s="2">
        <f>D1626*(1-D$1+IF(AND(WEEKDAY($A1627)&lt;&gt;1,WEEKDAY($A1627)&lt;&gt;7),-VLOOKUP($A1627,ETF_OP_Fee!$G$5:$H$14,2,1),0))^($A1627-$A1626)*(1+2*(C1627/C1626-1))+IFERROR(VLOOKUP(A1627,BITXeom!$C$9:$D$100,2,0),0)-$D$3*IFERROR(VLOOKUP($A1627,Dividends!$C$10:$E$100,2,0),0)</f>
        <v>0.67798725939348981</v>
      </c>
      <c r="F1627" s="60">
        <f>F1626*(1-F$1-2*(C1627/C1626-1))</f>
        <v>8892782.1725947019</v>
      </c>
      <c r="G1627" s="2">
        <f>G1626*(1-G$1+IF(AND(WEEKDAY($A1627)&lt;&gt;1,WEEKDAY($A1627)&lt;&gt;7),-VLOOKUP($A1627,ETF_OP_Fee!$I$5:$J$14,2,1),0))^($A1627-$A1626)*(1+1*(B1627/B1626-1))</f>
        <v>0.39831590739720152</v>
      </c>
      <c r="H1627" s="9" t="str">
        <f>IFERROR(VLOOKUP(A1627,'BITO-IV'!$A$1:$J$10000,4,0),"")</f>
        <v/>
      </c>
      <c r="P1627">
        <f>ROW()</f>
        <v>1627</v>
      </c>
      <c r="Q1627" t="str">
        <f>IF($A1627&gt;=$Q$2,B1627*Q$4,"")</f>
        <v/>
      </c>
      <c r="R1627" t="str">
        <f>IF($A1627&gt;=$Q$2,G1627*R$4,"")</f>
        <v/>
      </c>
    </row>
    <row r="1628" spans="1:18">
      <c r="A1628" s="1">
        <v>42531</v>
      </c>
      <c r="B1628">
        <f>IFERROR(VLOOKUP($A1628,'BTC-Web'!$A$2:$H$9999,2,0),"")</f>
        <v>575.83697500000005</v>
      </c>
      <c r="C1628">
        <f>VLOOKUP(A1628,H_SPBTFDUE!$B$2:$C$5828,2,0)</f>
        <v>4.1119101434348861</v>
      </c>
      <c r="D1628" s="2">
        <f>D1627*(1-D$1+IF(AND(WEEKDAY($A1628)&lt;&gt;1,WEEKDAY($A1628)&lt;&gt;7),-VLOOKUP($A1628,ETF_OP_Fee!$G$5:$H$14,2,1),0))^($A1628-$A1627)*(1+2*(C1628/C1627-1))+IFERROR(VLOOKUP(A1628,BITXeom!$C$9:$D$100,2,0),0)-$D$3*IFERROR(VLOOKUP($A1628,Dividends!$C$10:$E$100,2,0),0)</f>
        <v>0.68445770661813532</v>
      </c>
      <c r="F1628" s="60">
        <f>F1627*(1-F$1-2*(C1628/C1627-1))</f>
        <v>8806367.631653212</v>
      </c>
      <c r="G1628" s="2">
        <f>G1627*(1-G$1+IF(AND(WEEKDAY($A1628)&lt;&gt;1,WEEKDAY($A1628)&lt;&gt;7),-VLOOKUP($A1628,ETF_OP_Fee!$I$5:$J$14,2,1),0))^($A1628-$A1627)*(1+1*(B1628/B1627-1))</f>
        <v>0.39395031673394487</v>
      </c>
      <c r="H1628" s="9" t="str">
        <f>IFERROR(VLOOKUP(A1628,'BITO-IV'!$A$1:$J$10000,4,0),"")</f>
        <v/>
      </c>
      <c r="P1628">
        <f>ROW()</f>
        <v>1628</v>
      </c>
      <c r="Q1628" t="str">
        <f>IF($A1628&gt;=$Q$2,B1628*Q$4,"")</f>
        <v/>
      </c>
      <c r="R1628" t="str">
        <f>IF($A1628&gt;=$Q$2,G1628*R$4,"")</f>
        <v/>
      </c>
    </row>
    <row r="1629" spans="1:18">
      <c r="A1629" s="1">
        <v>42534</v>
      </c>
      <c r="B1629">
        <f>IFERROR(VLOOKUP($A1629,'BTC-Web'!$A$2:$H$9999,2,0),"")</f>
        <v>671.65399200000002</v>
      </c>
      <c r="C1629">
        <f>VLOOKUP(A1629,H_SPBTFDUE!$B$2:$C$5828,2,0)</f>
        <v>5.0151014777745706</v>
      </c>
      <c r="D1629" s="2">
        <f>D1628*(1-D$1+IF(AND(WEEKDAY($A1629)&lt;&gt;1,WEEKDAY($A1629)&lt;&gt;7),-VLOOKUP($A1629,ETF_OP_Fee!$G$5:$H$14,2,1),0))^($A1629-$A1628)*(1+2*(C1629/C1628-1))+IFERROR(VLOOKUP(A1629,BITXeom!$C$9:$D$100,2,0),0)-$D$3*IFERROR(VLOOKUP($A1629,Dividends!$C$10:$E$100,2,0),0)</f>
        <v>0.9847871685232652</v>
      </c>
      <c r="F1629" s="60">
        <f>F1628*(1-F$1-2*(C1629/C1628-1))</f>
        <v>4937227.9217286156</v>
      </c>
      <c r="G1629" s="2">
        <f>G1628*(1-G$1+IF(AND(WEEKDAY($A1629)&lt;&gt;1,WEEKDAY($A1629)&lt;&gt;7),-VLOOKUP($A1629,ETF_OP_Fee!$I$5:$J$14,2,1),0))^($A1629-$A1628)*(1+1*(B1629/B1628-1))</f>
        <v>0.45946622827809885</v>
      </c>
      <c r="H1629" s="9" t="str">
        <f>IFERROR(VLOOKUP(A1629,'BITO-IV'!$A$1:$J$10000,4,0),"")</f>
        <v/>
      </c>
      <c r="P1629">
        <f>ROW()</f>
        <v>1629</v>
      </c>
      <c r="Q1629" t="str">
        <f>IF($A1629&gt;=$Q$2,B1629*Q$4,"")</f>
        <v/>
      </c>
      <c r="R1629" t="str">
        <f>IF($A1629&gt;=$Q$2,G1629*R$4,"")</f>
        <v/>
      </c>
    </row>
    <row r="1630" spans="1:18">
      <c r="A1630" s="1">
        <v>42535</v>
      </c>
      <c r="B1630">
        <f>IFERROR(VLOOKUP($A1630,'BTC-Web'!$A$2:$H$9999,2,0),"")</f>
        <v>704.50402799999995</v>
      </c>
      <c r="C1630">
        <f>VLOOKUP(A1630,H_SPBTFDUE!$B$2:$C$5828,2,0)</f>
        <v>4.880576632964523</v>
      </c>
      <c r="D1630" s="2">
        <f>D1629*(1-D$1+IF(AND(WEEKDAY($A1630)&lt;&gt;1,WEEKDAY($A1630)&lt;&gt;7),-VLOOKUP($A1630,ETF_OP_Fee!$G$5:$H$14,2,1),0))^($A1630-$A1629)*(1+2*(C1630/C1629-1))+IFERROR(VLOOKUP(A1630,BITXeom!$C$9:$D$100,2,0),0)-$D$3*IFERROR(VLOOKUP($A1630,Dividends!$C$10:$E$100,2,0),0)</f>
        <v>0.93184305436481996</v>
      </c>
      <c r="F1630" s="60">
        <f>F1629*(1-F$1-2*(C1630/C1629-1))</f>
        <v>5201842.8517963095</v>
      </c>
      <c r="G1630" s="2">
        <f>G1629*(1-G$1+IF(AND(WEEKDAY($A1630)&lt;&gt;1,WEEKDAY($A1630)&lt;&gt;7),-VLOOKUP($A1630,ETF_OP_Fee!$I$5:$J$14,2,1),0))^($A1630-$A1629)*(1+1*(B1630/B1629-1))</f>
        <v>0.48192579430464755</v>
      </c>
      <c r="H1630" s="9" t="str">
        <f>IFERROR(VLOOKUP(A1630,'BITO-IV'!$A$1:$J$10000,4,0),"")</f>
        <v/>
      </c>
      <c r="P1630">
        <f>ROW()</f>
        <v>1630</v>
      </c>
      <c r="Q1630" t="str">
        <f>IF($A1630&gt;=$Q$2,B1630*Q$4,"")</f>
        <v/>
      </c>
      <c r="R1630" t="str">
        <f>IF($A1630&gt;=$Q$2,G1630*R$4,"")</f>
        <v/>
      </c>
    </row>
    <row r="1631" spans="1:18">
      <c r="A1631" s="1">
        <v>42536</v>
      </c>
      <c r="B1631">
        <f>IFERROR(VLOOKUP($A1631,'BTC-Web'!$A$2:$H$9999,2,0),"")</f>
        <v>685.68499799999995</v>
      </c>
      <c r="C1631">
        <f>VLOOKUP(A1631,H_SPBTFDUE!$B$2:$C$5828,2,0)</f>
        <v>4.9434729382760798</v>
      </c>
      <c r="D1631" s="2">
        <f>D1630*(1-D$1+IF(AND(WEEKDAY($A1631)&lt;&gt;1,WEEKDAY($A1631)&lt;&gt;7),-VLOOKUP($A1631,ETF_OP_Fee!$G$5:$H$14,2,1),0))^($A1631-$A1630)*(1+2*(C1631/C1630-1))+IFERROR(VLOOKUP(A1631,BITXeom!$C$9:$D$100,2,0),0)-$D$3*IFERROR(VLOOKUP($A1631,Dividends!$C$10:$E$100,2,0),0)</f>
        <v>0.95574527022512967</v>
      </c>
      <c r="F1631" s="60">
        <f>F1630*(1-F$1-2*(C1631/C1630-1))</f>
        <v>5067499.1034179246</v>
      </c>
      <c r="G1631" s="2">
        <f>G1630*(1-G$1+IF(AND(WEEKDAY($A1631)&lt;&gt;1,WEEKDAY($A1631)&lt;&gt;7),-VLOOKUP($A1631,ETF_OP_Fee!$I$5:$J$14,2,1),0))^($A1631-$A1630)*(1+1*(B1631/B1630-1))</f>
        <v>0.4690401664659547</v>
      </c>
      <c r="H1631" s="9" t="str">
        <f>IFERROR(VLOOKUP(A1631,'BITO-IV'!$A$1:$J$10000,4,0),"")</f>
        <v/>
      </c>
      <c r="P1631">
        <f>ROW()</f>
        <v>1631</v>
      </c>
      <c r="Q1631" t="str">
        <f>IF($A1631&gt;=$Q$2,B1631*Q$4,"")</f>
        <v/>
      </c>
      <c r="R1631" t="str">
        <f>IF($A1631&gt;=$Q$2,G1631*R$4,"")</f>
        <v/>
      </c>
    </row>
    <row r="1632" spans="1:18">
      <c r="A1632" s="1">
        <v>42537</v>
      </c>
      <c r="B1632">
        <f>IFERROR(VLOOKUP($A1632,'BTC-Web'!$A$2:$H$9999,2,0),"")</f>
        <v>696.52301</v>
      </c>
      <c r="C1632">
        <f>VLOOKUP(A1632,H_SPBTFDUE!$B$2:$C$5828,2,0)</f>
        <v>5.4543062111843881</v>
      </c>
      <c r="D1632" s="2">
        <f>D1631*(1-D$1+IF(AND(WEEKDAY($A1632)&lt;&gt;1,WEEKDAY($A1632)&lt;&gt;7),-VLOOKUP($A1632,ETF_OP_Fee!$G$5:$H$14,2,1),0))^($A1632-$A1631)*(1+2*(C1632/C1631-1))+IFERROR(VLOOKUP(A1632,BITXeom!$C$9:$D$100,2,0),0)-$D$3*IFERROR(VLOOKUP($A1632,Dividends!$C$10:$E$100,2,0),0)</f>
        <v>1.1531299264603589</v>
      </c>
      <c r="F1632" s="60">
        <f>F1631*(1-F$1-2*(C1632/C1631-1))</f>
        <v>4019936.30767474</v>
      </c>
      <c r="G1632" s="2">
        <f>G1631*(1-G$1+IF(AND(WEEKDAY($A1632)&lt;&gt;1,WEEKDAY($A1632)&lt;&gt;7),-VLOOKUP($A1632,ETF_OP_Fee!$I$5:$J$14,2,1),0))^($A1632-$A1631)*(1+1*(B1632/B1631-1))</f>
        <v>0.4764414657328922</v>
      </c>
      <c r="H1632" s="9" t="str">
        <f>IFERROR(VLOOKUP(A1632,'BITO-IV'!$A$1:$J$10000,4,0),"")</f>
        <v/>
      </c>
      <c r="P1632">
        <f>ROW()</f>
        <v>1632</v>
      </c>
      <c r="Q1632" t="str">
        <f>IF($A1632&gt;=$Q$2,B1632*Q$4,"")</f>
        <v/>
      </c>
      <c r="R1632" t="str">
        <f>IF($A1632&gt;=$Q$2,G1632*R$4,"")</f>
        <v/>
      </c>
    </row>
    <row r="1633" spans="1:18">
      <c r="A1633" s="1">
        <v>42538</v>
      </c>
      <c r="B1633">
        <f>IFERROR(VLOOKUP($A1633,'BTC-Web'!$A$2:$H$9999,2,0),"")</f>
        <v>768.48699999999997</v>
      </c>
      <c r="C1633">
        <f>VLOOKUP(A1633,H_SPBTFDUE!$B$2:$C$5828,2,0)</f>
        <v>5.3298687180738558</v>
      </c>
      <c r="D1633" s="2">
        <f>D1632*(1-D$1+IF(AND(WEEKDAY($A1633)&lt;&gt;1,WEEKDAY($A1633)&lt;&gt;7),-VLOOKUP($A1633,ETF_OP_Fee!$G$5:$H$14,2,1),0))^($A1633-$A1632)*(1+2*(C1633/C1632-1))+IFERROR(VLOOKUP(A1633,BITXeom!$C$9:$D$100,2,0),0)-$D$3*IFERROR(VLOOKUP($A1633,Dividends!$C$10:$E$100,2,0),0)</f>
        <v>1.1003810016467435</v>
      </c>
      <c r="F1633" s="60">
        <f>F1632*(1-F$1-2*(C1633/C1632-1))</f>
        <v>4203153.0547661604</v>
      </c>
      <c r="G1633" s="2">
        <f>G1632*(1-G$1+IF(AND(WEEKDAY($A1633)&lt;&gt;1,WEEKDAY($A1633)&lt;&gt;7),-VLOOKUP($A1633,ETF_OP_Fee!$I$5:$J$14,2,1),0))^($A1633-$A1632)*(1+1*(B1633/B1632-1))</f>
        <v>0.52565319131320021</v>
      </c>
      <c r="H1633" s="9" t="str">
        <f>IFERROR(VLOOKUP(A1633,'BITO-IV'!$A$1:$J$10000,4,0),"")</f>
        <v/>
      </c>
      <c r="P1633">
        <f>ROW()</f>
        <v>1633</v>
      </c>
      <c r="Q1633" t="str">
        <f>IF($A1633&gt;=$Q$2,B1633*Q$4,"")</f>
        <v/>
      </c>
      <c r="R1633" t="str">
        <f>IF($A1633&gt;=$Q$2,G1633*R$4,"")</f>
        <v/>
      </c>
    </row>
    <row r="1634" spans="1:18">
      <c r="A1634" s="1">
        <v>42541</v>
      </c>
      <c r="B1634">
        <f>IFERROR(VLOOKUP($A1634,'BTC-Web'!$A$2:$H$9999,2,0),"")</f>
        <v>763.92700200000002</v>
      </c>
      <c r="C1634">
        <f>VLOOKUP(A1634,H_SPBTFDUE!$B$2:$C$5828,2,0)</f>
        <v>5.2461386449162148</v>
      </c>
      <c r="D1634" s="2">
        <f>D1633*(1-D$1+IF(AND(WEEKDAY($A1634)&lt;&gt;1,WEEKDAY($A1634)&lt;&gt;7),-VLOOKUP($A1634,ETF_OP_Fee!$G$5:$H$14,2,1),0))^($A1634-$A1633)*(1+2*(C1634/C1633-1))+IFERROR(VLOOKUP(A1634,BITXeom!$C$9:$D$100,2,0),0)-$D$3*IFERROR(VLOOKUP($A1634,Dividends!$C$10:$E$100,2,0),0)</f>
        <v>1.0654225278778804</v>
      </c>
      <c r="F1634" s="60">
        <f>F1633*(1-F$1-2*(C1634/C1633-1))</f>
        <v>4334993.9157663323</v>
      </c>
      <c r="G1634" s="2">
        <f>G1633*(1-G$1+IF(AND(WEEKDAY($A1634)&lt;&gt;1,WEEKDAY($A1634)&lt;&gt;7),-VLOOKUP($A1634,ETF_OP_Fee!$I$5:$J$14,2,1),0))^($A1634-$A1633)*(1+1*(B1634/B1633-1))</f>
        <v>0.5224933051707118</v>
      </c>
      <c r="H1634" s="9" t="str">
        <f>IFERROR(VLOOKUP(A1634,'BITO-IV'!$A$1:$J$10000,4,0),"")</f>
        <v/>
      </c>
      <c r="P1634">
        <f>ROW()</f>
        <v>1634</v>
      </c>
      <c r="Q1634" t="str">
        <f>IF($A1634&gt;=$Q$2,B1634*Q$4,"")</f>
        <v/>
      </c>
      <c r="R1634" t="str">
        <f>IF($A1634&gt;=$Q$2,G1634*R$4,"")</f>
        <v/>
      </c>
    </row>
    <row r="1635" spans="1:18">
      <c r="A1635" s="1">
        <v>42542</v>
      </c>
      <c r="B1635">
        <f>IFERROR(VLOOKUP($A1635,'BTC-Web'!$A$2:$H$9999,2,0),"")</f>
        <v>735.88299600000005</v>
      </c>
      <c r="C1635">
        <f>VLOOKUP(A1635,H_SPBTFDUE!$B$2:$C$5828,2,0)</f>
        <v>4.7433552226400879</v>
      </c>
      <c r="D1635" s="2">
        <f>D1634*(1-D$1+IF(AND(WEEKDAY($A1635)&lt;&gt;1,WEEKDAY($A1635)&lt;&gt;7),-VLOOKUP($A1635,ETF_OP_Fee!$G$5:$H$14,2,1),0))^($A1635-$A1634)*(1+2*(C1635/C1634-1))+IFERROR(VLOOKUP(A1635,BITXeom!$C$9:$D$100,2,0),0)-$D$3*IFERROR(VLOOKUP($A1635,Dividends!$C$10:$E$100,2,0),0)</f>
        <v>0.86110116358914357</v>
      </c>
      <c r="F1635" s="60">
        <f>F1634*(1-F$1-2*(C1635/C1634-1))</f>
        <v>5165689.141140149</v>
      </c>
      <c r="G1635" s="2">
        <f>G1634*(1-G$1+IF(AND(WEEKDAY($A1635)&lt;&gt;1,WEEKDAY($A1635)&lt;&gt;7),-VLOOKUP($A1635,ETF_OP_Fee!$I$5:$J$14,2,1),0))^($A1635-$A1634)*(1+1*(B1635/B1634-1))</f>
        <v>0.50329930793894939</v>
      </c>
      <c r="H1635" s="9" t="str">
        <f>IFERROR(VLOOKUP(A1635,'BITO-IV'!$A$1:$J$10000,4,0),"")</f>
        <v/>
      </c>
      <c r="P1635">
        <f>ROW()</f>
        <v>1635</v>
      </c>
      <c r="Q1635" t="str">
        <f>IF($A1635&gt;=$Q$2,B1635*Q$4,"")</f>
        <v/>
      </c>
      <c r="R1635" t="str">
        <f>IF($A1635&gt;=$Q$2,G1635*R$4,"")</f>
        <v/>
      </c>
    </row>
    <row r="1636" spans="1:18">
      <c r="A1636" s="1">
        <v>42543</v>
      </c>
      <c r="B1636">
        <f>IFERROR(VLOOKUP($A1636,'BTC-Web'!$A$2:$H$9999,2,0),"")</f>
        <v>665.91497800000002</v>
      </c>
      <c r="C1636">
        <f>VLOOKUP(A1636,H_SPBTFDUE!$B$2:$C$5828,2,0)</f>
        <v>4.2409587448166839</v>
      </c>
      <c r="D1636" s="2">
        <f>D1635*(1-D$1+IF(AND(WEEKDAY($A1636)&lt;&gt;1,WEEKDAY($A1636)&lt;&gt;7),-VLOOKUP($A1636,ETF_OP_Fee!$G$5:$H$14,2,1),0))^($A1636-$A1635)*(1+2*(C1636/C1635-1))+IFERROR(VLOOKUP(A1636,BITXeom!$C$9:$D$100,2,0),0)-$D$3*IFERROR(VLOOKUP($A1636,Dividends!$C$10:$E$100,2,0),0)</f>
        <v>0.67861083337532135</v>
      </c>
      <c r="F1636" s="60">
        <f>F1635*(1-F$1-2*(C1636/C1635-1))</f>
        <v>6259676.9058286948</v>
      </c>
      <c r="G1636" s="2">
        <f>G1635*(1-G$1+IF(AND(WEEKDAY($A1636)&lt;&gt;1,WEEKDAY($A1636)&lt;&gt;7),-VLOOKUP($A1636,ETF_OP_Fee!$I$5:$J$14,2,1),0))^($A1636-$A1635)*(1+1*(B1636/B1635-1))</f>
        <v>0.45543357598254303</v>
      </c>
      <c r="H1636" s="9" t="str">
        <f>IFERROR(VLOOKUP(A1636,'BITO-IV'!$A$1:$J$10000,4,0),"")</f>
        <v/>
      </c>
      <c r="P1636">
        <f>ROW()</f>
        <v>1636</v>
      </c>
      <c r="Q1636" t="str">
        <f>IF($A1636&gt;=$Q$2,B1636*Q$4,"")</f>
        <v/>
      </c>
      <c r="R1636" t="str">
        <f>IF($A1636&gt;=$Q$2,G1636*R$4,"")</f>
        <v/>
      </c>
    </row>
    <row r="1637" spans="1:18">
      <c r="A1637" s="1">
        <v>42544</v>
      </c>
      <c r="B1637">
        <f>IFERROR(VLOOKUP($A1637,'BTC-Web'!$A$2:$H$9999,2,0),"")</f>
        <v>597.442993</v>
      </c>
      <c r="C1637">
        <f>VLOOKUP(A1637,H_SPBTFDUE!$B$2:$C$5828,2,0)</f>
        <v>4.4387057142984974</v>
      </c>
      <c r="D1637" s="2">
        <f>D1636*(1-D$1+IF(AND(WEEKDAY($A1637)&lt;&gt;1,WEEKDAY($A1637)&lt;&gt;7),-VLOOKUP($A1637,ETF_OP_Fee!$G$5:$H$14,2,1),0))^($A1637-$A1636)*(1+2*(C1637/C1636-1))+IFERROR(VLOOKUP(A1637,BITXeom!$C$9:$D$100,2,0),0)-$D$3*IFERROR(VLOOKUP($A1637,Dividends!$C$10:$E$100,2,0),0)</f>
        <v>0.74180578573707989</v>
      </c>
      <c r="F1637" s="60">
        <f>F1636*(1-F$1-2*(C1637/C1636-1))</f>
        <v>5675599.9728889773</v>
      </c>
      <c r="G1637" s="2">
        <f>G1636*(1-G$1+IF(AND(WEEKDAY($A1637)&lt;&gt;1,WEEKDAY($A1637)&lt;&gt;7),-VLOOKUP($A1637,ETF_OP_Fee!$I$5:$J$14,2,1),0))^($A1637-$A1636)*(1+1*(B1637/B1636-1))</f>
        <v>0.40859347784104355</v>
      </c>
      <c r="H1637" s="9" t="str">
        <f>IFERROR(VLOOKUP(A1637,'BITO-IV'!$A$1:$J$10000,4,0),"")</f>
        <v/>
      </c>
      <c r="P1637">
        <f>ROW()</f>
        <v>1637</v>
      </c>
      <c r="Q1637" t="str">
        <f>IF($A1637&gt;=$Q$2,B1637*Q$4,"")</f>
        <v/>
      </c>
      <c r="R1637" t="str">
        <f>IF($A1637&gt;=$Q$2,G1637*R$4,"")</f>
        <v/>
      </c>
    </row>
    <row r="1638" spans="1:18">
      <c r="A1638" s="1">
        <v>42545</v>
      </c>
      <c r="B1638">
        <f>IFERROR(VLOOKUP($A1638,'BTC-Web'!$A$2:$H$9999,2,0),"")</f>
        <v>625.57501200000002</v>
      </c>
      <c r="C1638">
        <f>VLOOKUP(A1638,H_SPBTFDUE!$B$2:$C$5828,2,0)</f>
        <v>4.7321664834625414</v>
      </c>
      <c r="D1638" s="2">
        <f>D1637*(1-D$1+IF(AND(WEEKDAY($A1638)&lt;&gt;1,WEEKDAY($A1638)&lt;&gt;7),-VLOOKUP($A1638,ETF_OP_Fee!$G$5:$H$14,2,1),0))^($A1638-$A1637)*(1+2*(C1638/C1637-1))+IFERROR(VLOOKUP(A1638,BITXeom!$C$9:$D$100,2,0),0)-$D$3*IFERROR(VLOOKUP($A1638,Dividends!$C$10:$E$100,2,0),0)</f>
        <v>0.83979209377691477</v>
      </c>
      <c r="F1638" s="60">
        <f>F1637*(1-F$1-2*(C1638/C1637-1))</f>
        <v>4924830.8382679056</v>
      </c>
      <c r="G1638" s="2">
        <f>G1637*(1-G$1+IF(AND(WEEKDAY($A1638)&lt;&gt;1,WEEKDAY($A1638)&lt;&gt;7),-VLOOKUP($A1638,ETF_OP_Fee!$I$5:$J$14,2,1),0))^($A1638-$A1637)*(1+1*(B1638/B1637-1))</f>
        <v>0.42782193454902079</v>
      </c>
      <c r="H1638" s="9" t="str">
        <f>IFERROR(VLOOKUP(A1638,'BITO-IV'!$A$1:$J$10000,4,0),"")</f>
        <v/>
      </c>
      <c r="P1638">
        <f>ROW()</f>
        <v>1638</v>
      </c>
      <c r="Q1638" t="str">
        <f>IF($A1638&gt;=$Q$2,B1638*Q$4,"")</f>
        <v/>
      </c>
      <c r="R1638" t="str">
        <f>IF($A1638&gt;=$Q$2,G1638*R$4,"")</f>
        <v/>
      </c>
    </row>
    <row r="1639" spans="1:18">
      <c r="A1639" s="1">
        <v>42548</v>
      </c>
      <c r="B1639">
        <f>IFERROR(VLOOKUP($A1639,'BTC-Web'!$A$2:$H$9999,2,0),"")</f>
        <v>629.34899900000005</v>
      </c>
      <c r="C1639">
        <f>VLOOKUP(A1639,H_SPBTFDUE!$B$2:$C$5828,2,0)</f>
        <v>4.6603488581200043</v>
      </c>
      <c r="D1639" s="2">
        <f>D1638*(1-D$1+IF(AND(WEEKDAY($A1639)&lt;&gt;1,WEEKDAY($A1639)&lt;&gt;7),-VLOOKUP($A1639,ETF_OP_Fee!$G$5:$H$14,2,1),0))^($A1639-$A1638)*(1+2*(C1639/C1638-1))+IFERROR(VLOOKUP(A1639,BITXeom!$C$9:$D$100,2,0),0)-$D$3*IFERROR(VLOOKUP($A1639,Dividends!$C$10:$E$100,2,0),0)</f>
        <v>0.81400746782560751</v>
      </c>
      <c r="F1639" s="60">
        <f>F1638*(1-F$1-2*(C1639/C1638-1))</f>
        <v>5074057.6609718073</v>
      </c>
      <c r="G1639" s="2">
        <f>G1638*(1-G$1+IF(AND(WEEKDAY($A1639)&lt;&gt;1,WEEKDAY($A1639)&lt;&gt;7),-VLOOKUP($A1639,ETF_OP_Fee!$I$5:$J$14,2,1),0))^($A1639-$A1638)*(1+1*(B1639/B1638-1))</f>
        <v>0.43036930514399419</v>
      </c>
      <c r="H1639" s="9" t="str">
        <f>IFERROR(VLOOKUP(A1639,'BITO-IV'!$A$1:$J$10000,4,0),"")</f>
        <v/>
      </c>
      <c r="P1639">
        <f>ROW()</f>
        <v>1639</v>
      </c>
      <c r="Q1639" t="str">
        <f>IF($A1639&gt;=$Q$2,B1639*Q$4,"")</f>
        <v/>
      </c>
      <c r="R1639" t="str">
        <f>IF($A1639&gt;=$Q$2,G1639*R$4,"")</f>
        <v/>
      </c>
    </row>
    <row r="1640" spans="1:18">
      <c r="A1640" s="1">
        <v>42549</v>
      </c>
      <c r="B1640">
        <f>IFERROR(VLOOKUP($A1640,'BTC-Web'!$A$2:$H$9999,2,0),"")</f>
        <v>658.10199</v>
      </c>
      <c r="C1640">
        <f>VLOOKUP(A1640,H_SPBTFDUE!$B$2:$C$5828,2,0)</f>
        <v>4.6009926974294242</v>
      </c>
      <c r="D1640" s="2">
        <f>D1639*(1-D$1+IF(AND(WEEKDAY($A1640)&lt;&gt;1,WEEKDAY($A1640)&lt;&gt;7),-VLOOKUP($A1640,ETF_OP_Fee!$G$5:$H$14,2,1),0))^($A1640-$A1639)*(1+2*(C1640/C1639-1))+IFERROR(VLOOKUP(A1640,BITXeom!$C$9:$D$100,2,0),0)-$D$3*IFERROR(VLOOKUP($A1640,Dividends!$C$10:$E$100,2,0),0)</f>
        <v>0.79317675838251789</v>
      </c>
      <c r="F1640" s="60">
        <f>F1639*(1-F$1-2*(C1640/C1639-1))</f>
        <v>5203044.1915166387</v>
      </c>
      <c r="G1640" s="2">
        <f>G1639*(1-G$1+IF(AND(WEEKDAY($A1640)&lt;&gt;1,WEEKDAY($A1640)&lt;&gt;7),-VLOOKUP($A1640,ETF_OP_Fee!$I$5:$J$14,2,1),0))^($A1640-$A1639)*(1+1*(B1640/B1639-1))</f>
        <v>0.45001982197677071</v>
      </c>
      <c r="H1640" s="9" t="str">
        <f>IFERROR(VLOOKUP(A1640,'BITO-IV'!$A$1:$J$10000,4,0),"")</f>
        <v/>
      </c>
      <c r="P1640">
        <f>ROW()</f>
        <v>1640</v>
      </c>
      <c r="Q1640" t="str">
        <f>IF($A1640&gt;=$Q$2,B1640*Q$4,"")</f>
        <v/>
      </c>
      <c r="R1640" t="str">
        <f>IF($A1640&gt;=$Q$2,G1640*R$4,"")</f>
        <v/>
      </c>
    </row>
    <row r="1641" spans="1:18">
      <c r="A1641" s="1">
        <v>42550</v>
      </c>
      <c r="B1641">
        <f>IFERROR(VLOOKUP($A1641,'BTC-Web'!$A$2:$H$9999,2,0),"")</f>
        <v>644.12200900000005</v>
      </c>
      <c r="C1641">
        <f>VLOOKUP(A1641,H_SPBTFDUE!$B$2:$C$5828,2,0)</f>
        <v>4.5499205735974426</v>
      </c>
      <c r="D1641" s="2">
        <f>D1640*(1-D$1+IF(AND(WEEKDAY($A1641)&lt;&gt;1,WEEKDAY($A1641)&lt;&gt;7),-VLOOKUP($A1641,ETF_OP_Fee!$G$5:$H$14,2,1),0))^($A1641-$A1640)*(1+2*(C1641/C1640-1))+IFERROR(VLOOKUP(A1641,BITXeom!$C$9:$D$100,2,0),0)-$D$3*IFERROR(VLOOKUP($A1641,Dividends!$C$10:$E$100,2,0),0)</f>
        <v>0.77547436028559558</v>
      </c>
      <c r="F1641" s="60">
        <f>F1640*(1-F$1-2*(C1641/C1640-1))</f>
        <v>5318283.4281084863</v>
      </c>
      <c r="G1641" s="2">
        <f>G1640*(1-G$1+IF(AND(WEEKDAY($A1641)&lt;&gt;1,WEEKDAY($A1641)&lt;&gt;7),-VLOOKUP($A1641,ETF_OP_Fee!$I$5:$J$14,2,1),0))^($A1641-$A1640)*(1+1*(B1641/B1640-1))</f>
        <v>0.44044864128195771</v>
      </c>
      <c r="H1641" s="9" t="str">
        <f>IFERROR(VLOOKUP(A1641,'BITO-IV'!$A$1:$J$10000,4,0),"")</f>
        <v/>
      </c>
      <c r="P1641">
        <f>ROW()</f>
        <v>1641</v>
      </c>
      <c r="Q1641" t="str">
        <f>IF($A1641&gt;=$Q$2,B1641*Q$4,"")</f>
        <v/>
      </c>
      <c r="R1641" t="str">
        <f>IF($A1641&gt;=$Q$2,G1641*R$4,"")</f>
        <v/>
      </c>
    </row>
    <row r="1642" spans="1:18">
      <c r="A1642" s="1">
        <v>42551</v>
      </c>
      <c r="B1642">
        <f>IFERROR(VLOOKUP($A1642,'BTC-Web'!$A$2:$H$9999,2,0),"")</f>
        <v>640.591003</v>
      </c>
      <c r="C1642">
        <f>VLOOKUP(A1642,H_SPBTFDUE!$B$2:$C$5828,2,0)</f>
        <v>4.7872456528959955</v>
      </c>
      <c r="D1642" s="2">
        <f>D1641*(1-D$1+IF(AND(WEEKDAY($A1642)&lt;&gt;1,WEEKDAY($A1642)&lt;&gt;7),-VLOOKUP($A1642,ETF_OP_Fee!$G$5:$H$14,2,1),0))^($A1642-$A1641)*(1+2*(C1642/C1641-1))+IFERROR(VLOOKUP(A1642,BITXeom!$C$9:$D$100,2,0),0)-$D$3*IFERROR(VLOOKUP($A1642,Dividends!$C$10:$E$100,2,0),0)</f>
        <v>0.85626902824309814</v>
      </c>
      <c r="F1642" s="60">
        <f>F1641*(1-F$1-2*(C1642/C1641-1))</f>
        <v>4763200.4015892157</v>
      </c>
      <c r="G1642" s="2">
        <f>G1641*(1-G$1+IF(AND(WEEKDAY($A1642)&lt;&gt;1,WEEKDAY($A1642)&lt;&gt;7),-VLOOKUP($A1642,ETF_OP_Fee!$I$5:$J$14,2,1),0))^($A1642-$A1641)*(1+1*(B1642/B1641-1))</f>
        <v>0.43802274939090086</v>
      </c>
      <c r="H1642" s="9" t="str">
        <f>IFERROR(VLOOKUP(A1642,'BITO-IV'!$A$1:$J$10000,4,0),"")</f>
        <v/>
      </c>
      <c r="P1642">
        <f>ROW()</f>
        <v>1642</v>
      </c>
      <c r="Q1642" t="str">
        <f>IF($A1642&gt;=$Q$2,B1642*Q$4,"")</f>
        <v/>
      </c>
      <c r="R1642" t="str">
        <f>IF($A1642&gt;=$Q$2,G1642*R$4,"")</f>
        <v/>
      </c>
    </row>
    <row r="1643" spans="1:18">
      <c r="A1643" s="1">
        <v>42552</v>
      </c>
      <c r="B1643">
        <f>IFERROR(VLOOKUP($A1643,'BTC-Web'!$A$2:$H$9999,2,0),"")</f>
        <v>672.51501499999995</v>
      </c>
      <c r="C1643">
        <f>VLOOKUP(A1643,H_SPBTFDUE!$B$2:$C$5828,2,0)</f>
        <v>4.8077590482157184</v>
      </c>
      <c r="D1643" s="2">
        <f>D1642*(1-D$1+IF(AND(WEEKDAY($A1643)&lt;&gt;1,WEEKDAY($A1643)&lt;&gt;7),-VLOOKUP($A1643,ETF_OP_Fee!$G$5:$H$14,2,1),0))^($A1643-$A1642)*(1+2*(C1643/C1642-1))+IFERROR(VLOOKUP(A1643,BITXeom!$C$9:$D$100,2,0),0)-$D$3*IFERROR(VLOOKUP($A1643,Dividends!$C$10:$E$100,2,0),0)</f>
        <v>0.86350316479581002</v>
      </c>
      <c r="F1643" s="60">
        <f>F1642*(1-F$1-2*(C1643/C1642-1))</f>
        <v>4722131.7318144469</v>
      </c>
      <c r="G1643" s="2">
        <f>G1642*(1-G$1+IF(AND(WEEKDAY($A1643)&lt;&gt;1,WEEKDAY($A1643)&lt;&gt;7),-VLOOKUP($A1643,ETF_OP_Fee!$I$5:$J$14,2,1),0))^($A1643-$A1642)*(1+1*(B1643/B1642-1))</f>
        <v>0.45983975333414218</v>
      </c>
      <c r="H1643" s="9" t="str">
        <f>IFERROR(VLOOKUP(A1643,'BITO-IV'!$A$1:$J$10000,4,0),"")</f>
        <v/>
      </c>
      <c r="P1643">
        <f>ROW()</f>
        <v>1643</v>
      </c>
      <c r="Q1643" t="str">
        <f>IF($A1643&gt;=$Q$2,B1643*Q$4,"")</f>
        <v/>
      </c>
      <c r="R1643" t="str">
        <f>IF($A1643&gt;=$Q$2,G1643*R$4,"")</f>
        <v/>
      </c>
    </row>
    <row r="1644" spans="1:18">
      <c r="A1644" s="1">
        <v>42556</v>
      </c>
      <c r="B1644">
        <f>IFERROR(VLOOKUP($A1644,'BTC-Web'!$A$2:$H$9999,2,0),"")</f>
        <v>683.20898399999999</v>
      </c>
      <c r="C1644">
        <f>VLOOKUP(A1644,H_SPBTFDUE!$B$2:$C$5828,2,0)</f>
        <v>4.7669314458996039</v>
      </c>
      <c r="D1644" s="2">
        <f>D1643*(1-D$1+IF(AND(WEEKDAY($A1644)&lt;&gt;1,WEEKDAY($A1644)&lt;&gt;7),-VLOOKUP($A1644,ETF_OP_Fee!$G$5:$H$14,2,1),0))^($A1644-$A1643)*(1+2*(C1644/C1643-1))+IFERROR(VLOOKUP(A1644,BITXeom!$C$9:$D$100,2,0),0)-$D$3*IFERROR(VLOOKUP($A1644,Dividends!$C$10:$E$100,2,0),0)</f>
        <v>0.84842815823500062</v>
      </c>
      <c r="F1644" s="60">
        <f>F1643*(1-F$1-2*(C1644/C1643-1))</f>
        <v>4802086.8285013754</v>
      </c>
      <c r="G1644" s="2">
        <f>G1643*(1-G$1+IF(AND(WEEKDAY($A1644)&lt;&gt;1,WEEKDAY($A1644)&lt;&gt;7),-VLOOKUP($A1644,ETF_OP_Fee!$I$5:$J$14,2,1),0))^($A1644-$A1643)*(1+1*(B1644/B1643-1))</f>
        <v>0.46710324258598457</v>
      </c>
      <c r="H1644" s="9" t="str">
        <f>IFERROR(VLOOKUP(A1644,'BITO-IV'!$A$1:$J$10000,4,0),"")</f>
        <v/>
      </c>
      <c r="P1644">
        <f>ROW()</f>
        <v>1644</v>
      </c>
      <c r="Q1644" t="str">
        <f>IF($A1644&gt;=$Q$2,B1644*Q$4,"")</f>
        <v/>
      </c>
      <c r="R1644" t="str">
        <f>IF($A1644&gt;=$Q$2,G1644*R$4,"")</f>
        <v/>
      </c>
    </row>
    <row r="1645" spans="1:18">
      <c r="A1645" s="1">
        <v>42557</v>
      </c>
      <c r="B1645">
        <f>IFERROR(VLOOKUP($A1645,'BTC-Web'!$A$2:$H$9999,2,0),"")</f>
        <v>670.41803000000004</v>
      </c>
      <c r="C1645">
        <f>VLOOKUP(A1645,H_SPBTFDUE!$B$2:$C$5828,2,0)</f>
        <v>4.8140620782059003</v>
      </c>
      <c r="D1645" s="2">
        <f>D1644*(1-D$1+IF(AND(WEEKDAY($A1645)&lt;&gt;1,WEEKDAY($A1645)&lt;&gt;7),-VLOOKUP($A1645,ETF_OP_Fee!$G$5:$H$14,2,1),0))^($A1645-$A1644)*(1+2*(C1645/C1644-1))+IFERROR(VLOOKUP(A1645,BITXeom!$C$9:$D$100,2,0),0)-$D$3*IFERROR(VLOOKUP($A1645,Dividends!$C$10:$E$100,2,0),0)</f>
        <v>0.86510067122715917</v>
      </c>
      <c r="F1645" s="60">
        <f>F1644*(1-F$1-2*(C1645/C1644-1))</f>
        <v>4706880.4299888471</v>
      </c>
      <c r="G1645" s="2">
        <f>G1644*(1-G$1+IF(AND(WEEKDAY($A1645)&lt;&gt;1,WEEKDAY($A1645)&lt;&gt;7),-VLOOKUP($A1645,ETF_OP_Fee!$I$5:$J$14,2,1),0))^($A1645-$A1644)*(1+1*(B1645/B1644-1))</f>
        <v>0.4583462636466239</v>
      </c>
      <c r="H1645" s="9" t="str">
        <f>IFERROR(VLOOKUP(A1645,'BITO-IV'!$A$1:$J$10000,4,0),"")</f>
        <v/>
      </c>
      <c r="P1645">
        <f>ROW()</f>
        <v>1645</v>
      </c>
      <c r="Q1645" t="str">
        <f>IF($A1645&gt;=$Q$2,B1645*Q$4,"")</f>
        <v/>
      </c>
      <c r="R1645" t="str">
        <f>IF($A1645&gt;=$Q$2,G1645*R$4,"")</f>
        <v/>
      </c>
    </row>
    <row r="1646" spans="1:18">
      <c r="A1646" s="1">
        <v>42558</v>
      </c>
      <c r="B1646">
        <f>IFERROR(VLOOKUP($A1646,'BTC-Web'!$A$2:$H$9999,2,0),"")</f>
        <v>678.09002699999996</v>
      </c>
      <c r="C1646">
        <f>VLOOKUP(A1646,H_SPBTFDUE!$B$2:$C$5828,2,0)</f>
        <v>4.5522026594990166</v>
      </c>
      <c r="D1646" s="2">
        <f>D1645*(1-D$1+IF(AND(WEEKDAY($A1646)&lt;&gt;1,WEEKDAY($A1646)&lt;&gt;7),-VLOOKUP($A1646,ETF_OP_Fee!$G$5:$H$14,2,1),0))^($A1646-$A1645)*(1+2*(C1646/C1645-1))+IFERROR(VLOOKUP(A1646,BITXeom!$C$9:$D$100,2,0),0)-$D$3*IFERROR(VLOOKUP($A1646,Dividends!$C$10:$E$100,2,0),0)</f>
        <v>0.77089396312631975</v>
      </c>
      <c r="F1646" s="60">
        <f>F1645*(1-F$1-2*(C1646/C1645-1))</f>
        <v>5218694.0264596287</v>
      </c>
      <c r="G1646" s="2">
        <f>G1645*(1-G$1+IF(AND(WEEKDAY($A1646)&lt;&gt;1,WEEKDAY($A1646)&lt;&gt;7),-VLOOKUP($A1646,ETF_OP_Fee!$I$5:$J$14,2,1),0))^($A1646-$A1645)*(1+1*(B1646/B1645-1))</f>
        <v>0.46357932971407606</v>
      </c>
      <c r="H1646" s="9" t="str">
        <f>IFERROR(VLOOKUP(A1646,'BITO-IV'!$A$1:$J$10000,4,0),"")</f>
        <v/>
      </c>
      <c r="P1646">
        <f>ROW()</f>
        <v>1646</v>
      </c>
      <c r="Q1646" t="str">
        <f>IF($A1646&gt;=$Q$2,B1646*Q$4,"")</f>
        <v/>
      </c>
      <c r="R1646" t="str">
        <f>IF($A1646&gt;=$Q$2,G1646*R$4,"")</f>
        <v/>
      </c>
    </row>
    <row r="1647" spans="1:18">
      <c r="A1647" s="1">
        <v>42559</v>
      </c>
      <c r="B1647">
        <f>IFERROR(VLOOKUP($A1647,'BTC-Web'!$A$2:$H$9999,2,0),"")</f>
        <v>640.68798800000002</v>
      </c>
      <c r="C1647">
        <f>VLOOKUP(A1647,H_SPBTFDUE!$B$2:$C$5828,2,0)</f>
        <v>4.7361975948582113</v>
      </c>
      <c r="D1647" s="2">
        <f>D1646*(1-D$1+IF(AND(WEEKDAY($A1647)&lt;&gt;1,WEEKDAY($A1647)&lt;&gt;7),-VLOOKUP($A1647,ETF_OP_Fee!$G$5:$H$14,2,1),0))^($A1647-$A1646)*(1+2*(C1647/C1646-1))+IFERROR(VLOOKUP(A1647,BITXeom!$C$9:$D$100,2,0),0)-$D$3*IFERROR(VLOOKUP($A1647,Dividends!$C$10:$E$100,2,0),0)</f>
        <v>0.83311086318110894</v>
      </c>
      <c r="F1647" s="60">
        <f>F1646*(1-F$1-2*(C1647/C1646-1))</f>
        <v>4796554.8278495464</v>
      </c>
      <c r="G1647" s="2">
        <f>G1646*(1-G$1+IF(AND(WEEKDAY($A1647)&lt;&gt;1,WEEKDAY($A1647)&lt;&gt;7),-VLOOKUP($A1647,ETF_OP_Fee!$I$5:$J$14,2,1),0))^($A1647-$A1646)*(1+1*(B1647/B1646-1))</f>
        <v>0.43799785547242515</v>
      </c>
      <c r="H1647" s="9" t="str">
        <f>IFERROR(VLOOKUP(A1647,'BITO-IV'!$A$1:$J$10000,4,0),"")</f>
        <v/>
      </c>
      <c r="P1647">
        <f>ROW()</f>
        <v>1647</v>
      </c>
      <c r="Q1647" t="str">
        <f>IF($A1647&gt;=$Q$2,B1647*Q$4,"")</f>
        <v/>
      </c>
      <c r="R1647" t="str">
        <f>IF($A1647&gt;=$Q$2,G1647*R$4,"")</f>
        <v/>
      </c>
    </row>
    <row r="1648" spans="1:18">
      <c r="A1648" s="1">
        <v>42562</v>
      </c>
      <c r="B1648">
        <f>IFERROR(VLOOKUP($A1648,'BTC-Web'!$A$2:$H$9999,2,0),"")</f>
        <v>648.48400900000001</v>
      </c>
      <c r="C1648">
        <f>VLOOKUP(A1648,H_SPBTFDUE!$B$2:$C$5828,2,0)</f>
        <v>4.6016341354426702</v>
      </c>
      <c r="D1648" s="2">
        <f>D1647*(1-D$1+IF(AND(WEEKDAY($A1648)&lt;&gt;1,WEEKDAY($A1648)&lt;&gt;7),-VLOOKUP($A1648,ETF_OP_Fee!$G$5:$H$14,2,1),0))^($A1648-$A1647)*(1+2*(C1648/C1647-1))+IFERROR(VLOOKUP(A1648,BITXeom!$C$9:$D$100,2,0),0)-$D$3*IFERROR(VLOOKUP($A1648,Dividends!$C$10:$E$100,2,0),0)</f>
        <v>0.7854865244625242</v>
      </c>
      <c r="F1648" s="60">
        <f>F1647*(1-F$1-2*(C1648/C1647-1))</f>
        <v>5068861.767069743</v>
      </c>
      <c r="G1648" s="2">
        <f>G1647*(1-G$1+IF(AND(WEEKDAY($A1648)&lt;&gt;1,WEEKDAY($A1648)&lt;&gt;7),-VLOOKUP($A1648,ETF_OP_Fee!$I$5:$J$14,2,1),0))^($A1648-$A1647)*(1+1*(B1648/B1647-1))</f>
        <v>0.44329288686909651</v>
      </c>
      <c r="H1648" s="9" t="str">
        <f>IFERROR(VLOOKUP(A1648,'BITO-IV'!$A$1:$J$10000,4,0),"")</f>
        <v/>
      </c>
      <c r="P1648">
        <f>ROW()</f>
        <v>1648</v>
      </c>
      <c r="Q1648" t="str">
        <f>IF($A1648&gt;=$Q$2,B1648*Q$4,"")</f>
        <v/>
      </c>
      <c r="R1648" t="str">
        <f>IF($A1648&gt;=$Q$2,G1648*R$4,"")</f>
        <v/>
      </c>
    </row>
    <row r="1649" spans="1:18">
      <c r="A1649" s="1">
        <v>42563</v>
      </c>
      <c r="B1649">
        <f>IFERROR(VLOOKUP($A1649,'BTC-Web'!$A$2:$H$9999,2,0),"")</f>
        <v>648.28301999999996</v>
      </c>
      <c r="C1649">
        <f>VLOOKUP(A1649,H_SPBTFDUE!$B$2:$C$5828,2,0)</f>
        <v>4.7211481481012534</v>
      </c>
      <c r="D1649" s="2">
        <f>D1648*(1-D$1+IF(AND(WEEKDAY($A1649)&lt;&gt;1,WEEKDAY($A1649)&lt;&gt;7),-VLOOKUP($A1649,ETF_OP_Fee!$G$5:$H$14,2,1),0))^($A1649-$A1648)*(1+2*(C1649/C1648-1))+IFERROR(VLOOKUP(A1649,BITXeom!$C$9:$D$100,2,0),0)-$D$3*IFERROR(VLOOKUP($A1649,Dividends!$C$10:$E$100,2,0),0)</f>
        <v>0.82618835579392669</v>
      </c>
      <c r="F1649" s="60">
        <f>F1648*(1-F$1-2*(C1649/C1648-1))</f>
        <v>4805300.135780273</v>
      </c>
      <c r="G1649" s="2">
        <f>G1648*(1-G$1+IF(AND(WEEKDAY($A1649)&lt;&gt;1,WEEKDAY($A1649)&lt;&gt;7),-VLOOKUP($A1649,ETF_OP_Fee!$I$5:$J$14,2,1),0))^($A1649-$A1648)*(1+1*(B1649/B1648-1))</f>
        <v>0.44314395994624206</v>
      </c>
      <c r="H1649" s="9" t="str">
        <f>IFERROR(VLOOKUP(A1649,'BITO-IV'!$A$1:$J$10000,4,0),"")</f>
        <v/>
      </c>
      <c r="P1649">
        <f>ROW()</f>
        <v>1649</v>
      </c>
      <c r="Q1649" t="str">
        <f>IF($A1649&gt;=$Q$2,B1649*Q$4,"")</f>
        <v/>
      </c>
      <c r="R1649" t="str">
        <f>IF($A1649&gt;=$Q$2,G1649*R$4,"")</f>
        <v/>
      </c>
    </row>
    <row r="1650" spans="1:18">
      <c r="A1650" s="1">
        <v>42564</v>
      </c>
      <c r="B1650">
        <f>IFERROR(VLOOKUP($A1650,'BTC-Web'!$A$2:$H$9999,2,0),"")</f>
        <v>664.79699700000003</v>
      </c>
      <c r="C1650">
        <f>VLOOKUP(A1650,H_SPBTFDUE!$B$2:$C$5828,2,0)</f>
        <v>4.6489983846013487</v>
      </c>
      <c r="D1650" s="2">
        <f>D1649*(1-D$1+IF(AND(WEEKDAY($A1650)&lt;&gt;1,WEEKDAY($A1650)&lt;&gt;7),-VLOOKUP($A1650,ETF_OP_Fee!$G$5:$H$14,2,1),0))^($A1650-$A1649)*(1+2*(C1650/C1649-1))+IFERROR(VLOOKUP(A1650,BITXeom!$C$9:$D$100,2,0),0)-$D$3*IFERROR(VLOOKUP($A1650,Dividends!$C$10:$E$100,2,0),0)</f>
        <v>0.80083977154054364</v>
      </c>
      <c r="F1650" s="60">
        <f>F1649*(1-F$1-2*(C1650/C1649-1))</f>
        <v>4951921.5871969871</v>
      </c>
      <c r="G1650" s="2">
        <f>G1649*(1-G$1+IF(AND(WEEKDAY($A1650)&lt;&gt;1,WEEKDAY($A1650)&lt;&gt;7),-VLOOKUP($A1650,ETF_OP_Fee!$I$5:$J$14,2,1),0))^($A1650-$A1649)*(1+1*(B1650/B1649-1))</f>
        <v>0.4544205185561962</v>
      </c>
      <c r="H1650" s="9" t="str">
        <f>IFERROR(VLOOKUP(A1650,'BITO-IV'!$A$1:$J$10000,4,0),"")</f>
        <v/>
      </c>
      <c r="P1650">
        <f>ROW()</f>
        <v>1650</v>
      </c>
      <c r="Q1650" t="str">
        <f>IF($A1650&gt;=$Q$2,B1650*Q$4,"")</f>
        <v/>
      </c>
      <c r="R1650" t="str">
        <f>IF($A1650&gt;=$Q$2,G1650*R$4,"")</f>
        <v/>
      </c>
    </row>
    <row r="1651" spans="1:18">
      <c r="A1651" s="1">
        <v>42565</v>
      </c>
      <c r="B1651">
        <f>IFERROR(VLOOKUP($A1651,'BTC-Web'!$A$2:$H$9999,2,0),"")</f>
        <v>652.92297399999995</v>
      </c>
      <c r="C1651">
        <f>VLOOKUP(A1651,H_SPBTFDUE!$B$2:$C$5828,2,0)</f>
        <v>4.6741323500353902</v>
      </c>
      <c r="D1651" s="2">
        <f>D1650*(1-D$1+IF(AND(WEEKDAY($A1651)&lt;&gt;1,WEEKDAY($A1651)&lt;&gt;7),-VLOOKUP($A1651,ETF_OP_Fee!$G$5:$H$14,2,1),0))^($A1651-$A1650)*(1+2*(C1651/C1650-1))+IFERROR(VLOOKUP(A1651,BITXeom!$C$9:$D$100,2,0),0)-$D$3*IFERROR(VLOOKUP($A1651,Dividends!$C$10:$E$100,2,0),0)</f>
        <v>0.80940137766323694</v>
      </c>
      <c r="F1651" s="60">
        <f>F1650*(1-F$1-2*(C1651/C1650-1))</f>
        <v>4898120.4865099108</v>
      </c>
      <c r="G1651" s="2">
        <f>G1650*(1-G$1+IF(AND(WEEKDAY($A1651)&lt;&gt;1,WEEKDAY($A1651)&lt;&gt;7),-VLOOKUP($A1651,ETF_OP_Fee!$I$5:$J$14,2,1),0))^($A1651-$A1650)*(1+1*(B1651/B1650-1))</f>
        <v>0.44629244023497883</v>
      </c>
      <c r="H1651" s="9" t="str">
        <f>IFERROR(VLOOKUP(A1651,'BITO-IV'!$A$1:$J$10000,4,0),"")</f>
        <v/>
      </c>
      <c r="P1651">
        <f>ROW()</f>
        <v>1651</v>
      </c>
      <c r="Q1651" t="str">
        <f>IF($A1651&gt;=$Q$2,B1651*Q$4,"")</f>
        <v/>
      </c>
      <c r="R1651" t="str">
        <f>IF($A1651&gt;=$Q$2,G1651*R$4,"")</f>
        <v/>
      </c>
    </row>
    <row r="1652" spans="1:18">
      <c r="A1652" s="1">
        <v>42566</v>
      </c>
      <c r="B1652">
        <f>IFERROR(VLOOKUP($A1652,'BTC-Web'!$A$2:$H$9999,2,0),"")</f>
        <v>659.171021</v>
      </c>
      <c r="C1652">
        <f>VLOOKUP(A1652,H_SPBTFDUE!$B$2:$C$5828,2,0)</f>
        <v>4.7103908219748467</v>
      </c>
      <c r="D1652" s="2">
        <f>D1651*(1-D$1+IF(AND(WEEKDAY($A1652)&lt;&gt;1,WEEKDAY($A1652)&lt;&gt;7),-VLOOKUP($A1652,ETF_OP_Fee!$G$5:$H$14,2,1),0))^($A1652-$A1651)*(1+2*(C1652/C1651-1))+IFERROR(VLOOKUP(A1652,BITXeom!$C$9:$D$100,2,0),0)-$D$3*IFERROR(VLOOKUP($A1652,Dividends!$C$10:$E$100,2,0),0)</f>
        <v>0.82185977023885359</v>
      </c>
      <c r="F1652" s="60">
        <f>F1651*(1-F$1-2*(C1652/C1651-1))</f>
        <v>4821873.5023998646</v>
      </c>
      <c r="G1652" s="2">
        <f>G1651*(1-G$1+IF(AND(WEEKDAY($A1652)&lt;&gt;1,WEEKDAY($A1652)&lt;&gt;7),-VLOOKUP($A1652,ETF_OP_Fee!$I$5:$J$14,2,1),0))^($A1652-$A1651)*(1+1*(B1652/B1651-1))</f>
        <v>0.45055144081257625</v>
      </c>
      <c r="H1652" s="9" t="str">
        <f>IFERROR(VLOOKUP(A1652,'BITO-IV'!$A$1:$J$10000,4,0),"")</f>
        <v/>
      </c>
      <c r="P1652">
        <f>ROW()</f>
        <v>1652</v>
      </c>
      <c r="Q1652" t="str">
        <f>IF($A1652&gt;=$Q$2,B1652*Q$4,"")</f>
        <v/>
      </c>
      <c r="R1652" t="str">
        <f>IF($A1652&gt;=$Q$2,G1652*R$4,"")</f>
        <v/>
      </c>
    </row>
    <row r="1653" spans="1:18">
      <c r="A1653" s="1">
        <v>42569</v>
      </c>
      <c r="B1653">
        <f>IFERROR(VLOOKUP($A1653,'BTC-Web'!$A$2:$H$9999,2,0),"")</f>
        <v>679.80902100000003</v>
      </c>
      <c r="C1653">
        <f>VLOOKUP(A1653,H_SPBTFDUE!$B$2:$C$5828,2,0)</f>
        <v>4.779835822551167</v>
      </c>
      <c r="D1653" s="2">
        <f>D1652*(1-D$1+IF(AND(WEEKDAY($A1653)&lt;&gt;1,WEEKDAY($A1653)&lt;&gt;7),-VLOOKUP($A1653,ETF_OP_Fee!$G$5:$H$14,2,1),0))^($A1653-$A1652)*(1+2*(C1653/C1652-1))+IFERROR(VLOOKUP(A1653,BITXeom!$C$9:$D$100,2,0),0)-$D$3*IFERROR(VLOOKUP($A1653,Dividends!$C$10:$E$100,2,0),0)</f>
        <v>0.84578707832617461</v>
      </c>
      <c r="F1653" s="60">
        <f>F1652*(1-F$1-2*(C1653/C1652-1))</f>
        <v>4679445.3350870358</v>
      </c>
      <c r="G1653" s="2">
        <f>G1652*(1-G$1+IF(AND(WEEKDAY($A1653)&lt;&gt;1,WEEKDAY($A1653)&lt;&gt;7),-VLOOKUP($A1653,ETF_OP_Fee!$I$5:$J$14,2,1),0))^($A1653-$A1652)*(1+1*(B1653/B1652-1))</f>
        <v>0.46462148523382812</v>
      </c>
      <c r="H1653" s="9" t="str">
        <f>IFERROR(VLOOKUP(A1653,'BITO-IV'!$A$1:$J$10000,4,0),"")</f>
        <v/>
      </c>
      <c r="P1653">
        <f>ROW()</f>
        <v>1653</v>
      </c>
      <c r="Q1653" t="str">
        <f>IF($A1653&gt;=$Q$2,B1653*Q$4,"")</f>
        <v/>
      </c>
      <c r="R1653" t="str">
        <f>IF($A1653&gt;=$Q$2,G1653*R$4,"")</f>
        <v/>
      </c>
    </row>
    <row r="1654" spans="1:18">
      <c r="A1654" s="1">
        <v>42570</v>
      </c>
      <c r="B1654">
        <f>IFERROR(VLOOKUP($A1654,'BTC-Web'!$A$2:$H$9999,2,0),"")</f>
        <v>672.737976</v>
      </c>
      <c r="C1654">
        <f>VLOOKUP(A1654,H_SPBTFDUE!$B$2:$C$5828,2,0)</f>
        <v>4.77759349497817</v>
      </c>
      <c r="D1654" s="2">
        <f>D1653*(1-D$1+IF(AND(WEEKDAY($A1654)&lt;&gt;1,WEEKDAY($A1654)&lt;&gt;7),-VLOOKUP($A1654,ETF_OP_Fee!$G$5:$H$14,2,1),0))^($A1654-$A1653)*(1+2*(C1654/C1653-1))+IFERROR(VLOOKUP(A1654,BITXeom!$C$9:$D$100,2,0),0)-$D$3*IFERROR(VLOOKUP($A1654,Dividends!$C$10:$E$100,2,0),0)</f>
        <v>0.84489166093485735</v>
      </c>
      <c r="F1654" s="60">
        <f>F1653*(1-F$1-2*(C1654/C1653-1))</f>
        <v>4683592.2118349588</v>
      </c>
      <c r="G1654" s="2">
        <f>G1653*(1-G$1+IF(AND(WEEKDAY($A1654)&lt;&gt;1,WEEKDAY($A1654)&lt;&gt;7),-VLOOKUP($A1654,ETF_OP_Fee!$I$5:$J$14,2,1),0))^($A1654-$A1653)*(1+1*(B1654/B1653-1))</f>
        <v>0.459776749913622</v>
      </c>
      <c r="H1654" s="9" t="str">
        <f>IFERROR(VLOOKUP(A1654,'BITO-IV'!$A$1:$J$10000,4,0),"")</f>
        <v/>
      </c>
      <c r="P1654">
        <f>ROW()</f>
        <v>1654</v>
      </c>
      <c r="Q1654" t="str">
        <f>IF($A1654&gt;=$Q$2,B1654*Q$4,"")</f>
        <v/>
      </c>
      <c r="R1654" t="str">
        <f>IF($A1654&gt;=$Q$2,G1654*R$4,"")</f>
        <v/>
      </c>
    </row>
    <row r="1655" spans="1:18">
      <c r="A1655" s="1">
        <v>42571</v>
      </c>
      <c r="B1655">
        <f>IFERROR(VLOOKUP($A1655,'BTC-Web'!$A$2:$H$9999,2,0),"")</f>
        <v>672.80602999999996</v>
      </c>
      <c r="C1655">
        <f>VLOOKUP(A1655,H_SPBTFDUE!$B$2:$C$5828,2,0)</f>
        <v>4.7260961461760189</v>
      </c>
      <c r="D1655" s="2">
        <f>D1654*(1-D$1+IF(AND(WEEKDAY($A1655)&lt;&gt;1,WEEKDAY($A1655)&lt;&gt;7),-VLOOKUP($A1655,ETF_OP_Fee!$G$5:$H$14,2,1),0))^($A1655-$A1654)*(1+2*(C1655/C1654-1))+IFERROR(VLOOKUP(A1655,BITXeom!$C$9:$D$100,2,0),0)-$D$3*IFERROR(VLOOKUP($A1655,Dividends!$C$10:$E$100,2,0),0)</f>
        <v>0.82657794946292462</v>
      </c>
      <c r="F1655" s="60">
        <f>F1654*(1-F$1-2*(C1655/C1654-1))</f>
        <v>4784316.6393910963</v>
      </c>
      <c r="G1655" s="2">
        <f>G1654*(1-G$1+IF(AND(WEEKDAY($A1655)&lt;&gt;1,WEEKDAY($A1655)&lt;&gt;7),-VLOOKUP($A1655,ETF_OP_Fee!$I$5:$J$14,2,1),0))^($A1655-$A1654)*(1+1*(B1655/B1654-1))</f>
        <v>0.45981129280828359</v>
      </c>
      <c r="H1655" s="9" t="str">
        <f>IFERROR(VLOOKUP(A1655,'BITO-IV'!$A$1:$J$10000,4,0),"")</f>
        <v/>
      </c>
      <c r="P1655">
        <f>ROW()</f>
        <v>1655</v>
      </c>
      <c r="Q1655" t="str">
        <f>IF($A1655&gt;=$Q$2,B1655*Q$4,"")</f>
        <v/>
      </c>
      <c r="R1655" t="str">
        <f>IF($A1655&gt;=$Q$2,G1655*R$4,"")</f>
        <v/>
      </c>
    </row>
    <row r="1656" spans="1:18">
      <c r="A1656" s="1">
        <v>42572</v>
      </c>
      <c r="B1656">
        <f>IFERROR(VLOOKUP($A1656,'BTC-Web'!$A$2:$H$9999,2,0),"")</f>
        <v>665.228027</v>
      </c>
      <c r="C1656">
        <f>VLOOKUP(A1656,H_SPBTFDUE!$B$2:$C$5828,2,0)</f>
        <v>4.7208003726981254</v>
      </c>
      <c r="D1656" s="2">
        <f>D1655*(1-D$1+IF(AND(WEEKDAY($A1656)&lt;&gt;1,WEEKDAY($A1656)&lt;&gt;7),-VLOOKUP($A1656,ETF_OP_Fee!$G$5:$H$14,2,1),0))^($A1656-$A1655)*(1+2*(C1656/C1655-1))+IFERROR(VLOOKUP(A1656,BITXeom!$C$9:$D$100,2,0),0)-$D$3*IFERROR(VLOOKUP($A1656,Dividends!$C$10:$E$100,2,0),0)</f>
        <v>0.82462610538752978</v>
      </c>
      <c r="F1656" s="60">
        <f>F1655*(1-F$1-2*(C1656/C1655-1))</f>
        <v>4794789.616355069</v>
      </c>
      <c r="G1656" s="2">
        <f>G1655*(1-G$1+IF(AND(WEEKDAY($A1656)&lt;&gt;1,WEEKDAY($A1656)&lt;&gt;7),-VLOOKUP($A1656,ETF_OP_Fee!$I$5:$J$14,2,1),0))^($A1656-$A1655)*(1+1*(B1656/B1655-1))</f>
        <v>0.45462047637055297</v>
      </c>
      <c r="H1656" s="9" t="str">
        <f>IFERROR(VLOOKUP(A1656,'BITO-IV'!$A$1:$J$10000,4,0),"")</f>
        <v/>
      </c>
      <c r="P1656">
        <f>ROW()</f>
        <v>1656</v>
      </c>
      <c r="Q1656" t="str">
        <f>IF($A1656&gt;=$Q$2,B1656*Q$4,"")</f>
        <v/>
      </c>
      <c r="R1656" t="str">
        <f>IF($A1656&gt;=$Q$2,G1656*R$4,"")</f>
        <v/>
      </c>
    </row>
    <row r="1657" spans="1:18">
      <c r="A1657" s="1">
        <v>42573</v>
      </c>
      <c r="B1657">
        <f>IFERROR(VLOOKUP($A1657,'BTC-Web'!$A$2:$H$9999,2,0),"")</f>
        <v>664.92199700000003</v>
      </c>
      <c r="C1657">
        <f>VLOOKUP(A1657,H_SPBTFDUE!$B$2:$C$5828,2,0)</f>
        <v>4.6181096790941236</v>
      </c>
      <c r="D1657" s="2">
        <f>D1656*(1-D$1+IF(AND(WEEKDAY($A1657)&lt;&gt;1,WEEKDAY($A1657)&lt;&gt;7),-VLOOKUP($A1657,ETF_OP_Fee!$G$5:$H$14,2,1),0))^($A1657-$A1656)*(1+2*(C1657/C1656-1))+IFERROR(VLOOKUP(A1657,BITXeom!$C$9:$D$100,2,0),0)-$D$3*IFERROR(VLOOKUP($A1657,Dividends!$C$10:$E$100,2,0),0)</f>
        <v>0.78865514618093557</v>
      </c>
      <c r="F1657" s="60">
        <f>F1656*(1-F$1-2*(C1657/C1656-1))</f>
        <v>5003140.3603219008</v>
      </c>
      <c r="G1657" s="2">
        <f>G1656*(1-G$1+IF(AND(WEEKDAY($A1657)&lt;&gt;1,WEEKDAY($A1657)&lt;&gt;7),-VLOOKUP($A1657,ETF_OP_Fee!$I$5:$J$14,2,1),0))^($A1657-$A1656)*(1+1*(B1657/B1656-1))</f>
        <v>0.45439950664846063</v>
      </c>
      <c r="H1657" s="9" t="str">
        <f>IFERROR(VLOOKUP(A1657,'BITO-IV'!$A$1:$J$10000,4,0),"")</f>
        <v/>
      </c>
      <c r="P1657">
        <f>ROW()</f>
        <v>1657</v>
      </c>
      <c r="Q1657" t="str">
        <f>IF($A1657&gt;=$Q$2,B1657*Q$4,"")</f>
        <v/>
      </c>
      <c r="R1657" t="str">
        <f>IF($A1657&gt;=$Q$2,G1657*R$4,"")</f>
        <v/>
      </c>
    </row>
    <row r="1658" spans="1:18">
      <c r="A1658" s="1">
        <v>42576</v>
      </c>
      <c r="B1658">
        <f>IFERROR(VLOOKUP($A1658,'BTC-Web'!$A$2:$H$9999,2,0),"")</f>
        <v>661.26300000000003</v>
      </c>
      <c r="C1658">
        <f>VLOOKUP(A1658,H_SPBTFDUE!$B$2:$C$5828,2,0)</f>
        <v>4.6422902724511905</v>
      </c>
      <c r="D1658" s="2">
        <f>D1657*(1-D$1+IF(AND(WEEKDAY($A1658)&lt;&gt;1,WEEKDAY($A1658)&lt;&gt;7),-VLOOKUP($A1658,ETF_OP_Fee!$G$5:$H$14,2,1),0))^($A1658-$A1657)*(1+2*(C1658/C1657-1))+IFERROR(VLOOKUP(A1658,BITXeom!$C$9:$D$100,2,0),0)-$D$3*IFERROR(VLOOKUP($A1658,Dividends!$C$10:$E$100,2,0),0)</f>
        <v>0.79662583700733469</v>
      </c>
      <c r="F1658" s="60">
        <f>F1657*(1-F$1-2*(C1658/C1657-1))</f>
        <v>4950486.666343702</v>
      </c>
      <c r="G1658" s="2">
        <f>G1657*(1-G$1+IF(AND(WEEKDAY($A1658)&lt;&gt;1,WEEKDAY($A1658)&lt;&gt;7),-VLOOKUP($A1658,ETF_OP_Fee!$I$5:$J$14,2,1),0))^($A1658-$A1657)*(1+1*(B1658/B1657-1))</f>
        <v>0.45186370880045706</v>
      </c>
      <c r="H1658" s="9" t="str">
        <f>IFERROR(VLOOKUP(A1658,'BITO-IV'!$A$1:$J$10000,4,0),"")</f>
        <v/>
      </c>
      <c r="P1658">
        <f>ROW()</f>
        <v>1658</v>
      </c>
      <c r="Q1658" t="str">
        <f>IF($A1658&gt;=$Q$2,B1658*Q$4,"")</f>
        <v/>
      </c>
      <c r="R1658" t="str">
        <f>IF($A1658&gt;=$Q$2,G1658*R$4,"")</f>
        <v/>
      </c>
    </row>
    <row r="1659" spans="1:18">
      <c r="A1659" s="1">
        <v>42577</v>
      </c>
      <c r="B1659">
        <f>IFERROR(VLOOKUP($A1659,'BTC-Web'!$A$2:$H$9999,2,0),"")</f>
        <v>654.22601299999997</v>
      </c>
      <c r="C1659">
        <f>VLOOKUP(A1659,H_SPBTFDUE!$B$2:$C$5828,2,0)</f>
        <v>4.6253656726528209</v>
      </c>
      <c r="D1659" s="2">
        <f>D1658*(1-D$1+IF(AND(WEEKDAY($A1659)&lt;&gt;1,WEEKDAY($A1659)&lt;&gt;7),-VLOOKUP($A1659,ETF_OP_Fee!$G$5:$H$14,2,1),0))^($A1659-$A1658)*(1+2*(C1659/C1658-1))+IFERROR(VLOOKUP(A1659,BITXeom!$C$9:$D$100,2,0),0)-$D$3*IFERROR(VLOOKUP($A1659,Dividends!$C$10:$E$100,2,0),0)</f>
        <v>0.79072191860549135</v>
      </c>
      <c r="F1659" s="60">
        <f>F1658*(1-F$1-2*(C1659/C1658-1))</f>
        <v>4986325.3794019744</v>
      </c>
      <c r="G1659" s="2">
        <f>G1658*(1-G$1+IF(AND(WEEKDAY($A1659)&lt;&gt;1,WEEKDAY($A1659)&lt;&gt;7),-VLOOKUP($A1659,ETF_OP_Fee!$I$5:$J$14,2,1),0))^($A1659-$A1658)*(1+1*(B1659/B1658-1))</f>
        <v>0.44704345832581344</v>
      </c>
      <c r="H1659" s="9" t="str">
        <f>IFERROR(VLOOKUP(A1659,'BITO-IV'!$A$1:$J$10000,4,0),"")</f>
        <v/>
      </c>
      <c r="P1659">
        <f>ROW()</f>
        <v>1659</v>
      </c>
      <c r="Q1659" t="str">
        <f>IF($A1659&gt;=$Q$2,B1659*Q$4,"")</f>
        <v/>
      </c>
      <c r="R1659" t="str">
        <f>IF($A1659&gt;=$Q$2,G1659*R$4,"")</f>
        <v/>
      </c>
    </row>
    <row r="1660" spans="1:18">
      <c r="A1660" s="1">
        <v>42578</v>
      </c>
      <c r="B1660">
        <f>IFERROR(VLOOKUP($A1660,'BTC-Web'!$A$2:$H$9999,2,0),"")</f>
        <v>651.62701400000003</v>
      </c>
      <c r="C1660">
        <f>VLOOKUP(A1660,H_SPBTFDUE!$B$2:$C$5828,2,0)</f>
        <v>4.6430824689091033</v>
      </c>
      <c r="D1660" s="2">
        <f>D1659*(1-D$1+IF(AND(WEEKDAY($A1660)&lt;&gt;1,WEEKDAY($A1660)&lt;&gt;7),-VLOOKUP($A1660,ETF_OP_Fee!$G$5:$H$14,2,1),0))^($A1660-$A1659)*(1+2*(C1660/C1659-1))+IFERROR(VLOOKUP(A1660,BITXeom!$C$9:$D$100,2,0),0)-$D$3*IFERROR(VLOOKUP($A1660,Dividends!$C$10:$E$100,2,0),0)</f>
        <v>0.79668336106744475</v>
      </c>
      <c r="F1660" s="60">
        <f>F1659*(1-F$1-2*(C1660/C1659-1))</f>
        <v>4947867.0165298581</v>
      </c>
      <c r="G1660" s="2">
        <f>G1659*(1-G$1+IF(AND(WEEKDAY($A1660)&lt;&gt;1,WEEKDAY($A1660)&lt;&gt;7),-VLOOKUP($A1660,ETF_OP_Fee!$I$5:$J$14,2,1),0))^($A1660-$A1659)*(1+1*(B1660/B1659-1))</f>
        <v>0.44525593015615428</v>
      </c>
      <c r="H1660" s="9" t="str">
        <f>IFERROR(VLOOKUP(A1660,'BITO-IV'!$A$1:$J$10000,4,0),"")</f>
        <v/>
      </c>
      <c r="P1660">
        <f>ROW()</f>
        <v>1660</v>
      </c>
      <c r="Q1660" t="str">
        <f>IF($A1660&gt;=$Q$2,B1660*Q$4,"")</f>
        <v/>
      </c>
      <c r="R1660" t="str">
        <f>IF($A1660&gt;=$Q$2,G1660*R$4,"")</f>
        <v/>
      </c>
    </row>
    <row r="1661" spans="1:18">
      <c r="A1661" s="1">
        <v>42579</v>
      </c>
      <c r="B1661">
        <f>IFERROR(VLOOKUP($A1661,'BTC-Web'!$A$2:$H$9999,2,0),"")</f>
        <v>654.49200399999995</v>
      </c>
      <c r="C1661">
        <f>VLOOKUP(A1661,H_SPBTFDUE!$B$2:$C$5828,2,0)</f>
        <v>4.6474198773512478</v>
      </c>
      <c r="D1661" s="2">
        <f>D1660*(1-D$1+IF(AND(WEEKDAY($A1661)&lt;&gt;1,WEEKDAY($A1661)&lt;&gt;7),-VLOOKUP($A1661,ETF_OP_Fee!$G$5:$H$14,2,1),0))^($A1661-$A1660)*(1+2*(C1661/C1660-1))+IFERROR(VLOOKUP(A1661,BITXeom!$C$9:$D$100,2,0),0)-$D$3*IFERROR(VLOOKUP($A1661,Dividends!$C$10:$E$100,2,0),0)</f>
        <v>0.79807561165250662</v>
      </c>
      <c r="F1661" s="60">
        <f>F1660*(1-F$1-2*(C1661/C1660-1))</f>
        <v>4938365.2008966152</v>
      </c>
      <c r="G1661" s="2">
        <f>G1660*(1-G$1+IF(AND(WEEKDAY($A1661)&lt;&gt;1,WEEKDAY($A1661)&lt;&gt;7),-VLOOKUP($A1661,ETF_OP_Fee!$I$5:$J$14,2,1),0))^($A1661-$A1660)*(1+1*(B1661/B1660-1))</f>
        <v>0.44720193446304335</v>
      </c>
      <c r="H1661" s="9" t="str">
        <f>IFERROR(VLOOKUP(A1661,'BITO-IV'!$A$1:$J$10000,4,0),"")</f>
        <v/>
      </c>
      <c r="P1661">
        <f>ROW()</f>
        <v>1661</v>
      </c>
      <c r="Q1661" t="str">
        <f>IF($A1661&gt;=$Q$2,B1661*Q$4,"")</f>
        <v/>
      </c>
      <c r="R1661" t="str">
        <f>IF($A1661&gt;=$Q$2,G1661*R$4,"")</f>
        <v/>
      </c>
    </row>
    <row r="1662" spans="1:18">
      <c r="A1662" s="1">
        <v>42580</v>
      </c>
      <c r="B1662">
        <f>IFERROR(VLOOKUP($A1662,'BTC-Web'!$A$2:$H$9999,2,0),"")</f>
        <v>655.11102300000005</v>
      </c>
      <c r="C1662">
        <f>VLOOKUP(A1662,H_SPBTFDUE!$B$2:$C$5828,2,0)</f>
        <v>4.660795546896499</v>
      </c>
      <c r="D1662" s="2">
        <f>D1661*(1-D$1+IF(AND(WEEKDAY($A1662)&lt;&gt;1,WEEKDAY($A1662)&lt;&gt;7),-VLOOKUP($A1662,ETF_OP_Fee!$G$5:$H$14,2,1),0))^($A1662-$A1661)*(1+2*(C1662/C1661-1))+IFERROR(VLOOKUP(A1662,BITXeom!$C$9:$D$100,2,0),0)-$D$3*IFERROR(VLOOKUP($A1662,Dividends!$C$10:$E$100,2,0),0)</f>
        <v>0.80257271042761047</v>
      </c>
      <c r="F1662" s="60">
        <f>F1661*(1-F$1-2*(C1662/C1661-1))</f>
        <v>4909682.0654638158</v>
      </c>
      <c r="G1662" s="2">
        <f>G1661*(1-G$1+IF(AND(WEEKDAY($A1662)&lt;&gt;1,WEEKDAY($A1662)&lt;&gt;7),-VLOOKUP($A1662,ETF_OP_Fee!$I$5:$J$14,2,1),0))^($A1662-$A1661)*(1+1*(B1662/B1661-1))</f>
        <v>0.44761324785770235</v>
      </c>
      <c r="H1662" s="9" t="str">
        <f>IFERROR(VLOOKUP(A1662,'BITO-IV'!$A$1:$J$10000,4,0),"")</f>
        <v/>
      </c>
      <c r="P1662">
        <f>ROW()</f>
        <v>1662</v>
      </c>
      <c r="Q1662" t="str">
        <f>IF($A1662&gt;=$Q$2,B1662*Q$4,"")</f>
        <v/>
      </c>
      <c r="R1662" t="str">
        <f>IF($A1662&gt;=$Q$2,G1662*R$4,"")</f>
        <v/>
      </c>
    </row>
    <row r="1663" spans="1:18">
      <c r="A1663" s="1">
        <v>42583</v>
      </c>
      <c r="B1663">
        <f>IFERROR(VLOOKUP($A1663,'BTC-Web'!$A$2:$H$9999,2,0),"")</f>
        <v>624.60199</v>
      </c>
      <c r="C1663">
        <f>VLOOKUP(A1663,H_SPBTFDUE!$B$2:$C$5828,2,0)</f>
        <v>4.3004695971479618</v>
      </c>
      <c r="D1663" s="2">
        <f>D1662*(1-D$1+IF(AND(WEEKDAY($A1663)&lt;&gt;1,WEEKDAY($A1663)&lt;&gt;7),-VLOOKUP($A1663,ETF_OP_Fee!$G$5:$H$14,2,1),0))^($A1663-$A1662)*(1+2*(C1663/C1662-1))+IFERROR(VLOOKUP(A1663,BITXeom!$C$9:$D$100,2,0),0)-$D$3*IFERROR(VLOOKUP($A1663,Dividends!$C$10:$E$100,2,0),0)</f>
        <v>0.6782336328115699</v>
      </c>
      <c r="F1663" s="60">
        <f>F1662*(1-F$1-2*(C1663/C1662-1))</f>
        <v>5668561.2095254064</v>
      </c>
      <c r="G1663" s="2">
        <f>G1662*(1-G$1+IF(AND(WEEKDAY($A1663)&lt;&gt;1,WEEKDAY($A1663)&lt;&gt;7),-VLOOKUP($A1663,ETF_OP_Fee!$I$5:$J$14,2,1),0))^($A1663-$A1662)*(1+1*(B1663/B1662-1))</f>
        <v>0.42673422654574467</v>
      </c>
      <c r="H1663" s="9" t="str">
        <f>IFERROR(VLOOKUP(A1663,'BITO-IV'!$A$1:$J$10000,4,0),"")</f>
        <v/>
      </c>
      <c r="P1663">
        <f>ROW()</f>
        <v>1663</v>
      </c>
      <c r="Q1663" t="str">
        <f>IF($A1663&gt;=$Q$2,B1663*Q$4,"")</f>
        <v/>
      </c>
      <c r="R1663" t="str">
        <f>IF($A1663&gt;=$Q$2,G1663*R$4,"")</f>
        <v/>
      </c>
    </row>
    <row r="1664" spans="1:18">
      <c r="A1664" s="1">
        <v>42584</v>
      </c>
      <c r="B1664">
        <f>IFERROR(VLOOKUP($A1664,'BTC-Web'!$A$2:$H$9999,2,0),"")</f>
        <v>606.396973</v>
      </c>
      <c r="C1664">
        <f>VLOOKUP(A1664,H_SPBTFDUE!$B$2:$C$5828,2,0)</f>
        <v>3.8828629434746897</v>
      </c>
      <c r="D1664" s="2">
        <f>D1663*(1-D$1+IF(AND(WEEKDAY($A1664)&lt;&gt;1,WEEKDAY($A1664)&lt;&gt;7),-VLOOKUP($A1664,ETF_OP_Fee!$G$5:$H$14,2,1),0))^($A1664-$A1663)*(1+2*(C1664/C1663-1))+IFERROR(VLOOKUP(A1664,BITXeom!$C$9:$D$100,2,0),0)-$D$3*IFERROR(VLOOKUP($A1664,Dividends!$C$10:$E$100,2,0),0)</f>
        <v>0.54644498484540649</v>
      </c>
      <c r="F1664" s="60">
        <f>F1663*(1-F$1-2*(C1664/C1663-1))</f>
        <v>6769182.5915213758</v>
      </c>
      <c r="G1664" s="2">
        <f>G1663*(1-G$1+IF(AND(WEEKDAY($A1664)&lt;&gt;1,WEEKDAY($A1664)&lt;&gt;7),-VLOOKUP($A1664,ETF_OP_Fee!$I$5:$J$14,2,1),0))^($A1664-$A1663)*(1+1*(B1664/B1663-1))</f>
        <v>0.41428559671145582</v>
      </c>
      <c r="H1664" s="9" t="str">
        <f>IFERROR(VLOOKUP(A1664,'BITO-IV'!$A$1:$J$10000,4,0),"")</f>
        <v/>
      </c>
      <c r="P1664">
        <f>ROW()</f>
        <v>1664</v>
      </c>
      <c r="Q1664" t="str">
        <f>IF($A1664&gt;=$Q$2,B1664*Q$4,"")</f>
        <v/>
      </c>
      <c r="R1664" t="str">
        <f>IF($A1664&gt;=$Q$2,G1664*R$4,"")</f>
        <v/>
      </c>
    </row>
    <row r="1665" spans="1:18">
      <c r="A1665" s="1">
        <v>42585</v>
      </c>
      <c r="B1665">
        <f>IFERROR(VLOOKUP($A1665,'BTC-Web'!$A$2:$H$9999,2,0),"")</f>
        <v>548.65600600000005</v>
      </c>
      <c r="C1665">
        <f>VLOOKUP(A1665,H_SPBTFDUE!$B$2:$C$5828,2,0)</f>
        <v>4.016413285518281</v>
      </c>
      <c r="D1665" s="2">
        <f>D1664*(1-D$1+IF(AND(WEEKDAY($A1665)&lt;&gt;1,WEEKDAY($A1665)&lt;&gt;7),-VLOOKUP($A1665,ETF_OP_Fee!$G$5:$H$14,2,1),0))^($A1665-$A1664)*(1+2*(C1665/C1664-1))+IFERROR(VLOOKUP(A1665,BITXeom!$C$9:$D$100,2,0),0)-$D$3*IFERROR(VLOOKUP($A1665,Dividends!$C$10:$E$100,2,0),0)</f>
        <v>0.58396432600722148</v>
      </c>
      <c r="F1665" s="60">
        <f>F1664*(1-F$1-2*(C1665/C1664-1))</f>
        <v>6303180.6940852376</v>
      </c>
      <c r="G1665" s="2">
        <f>G1664*(1-G$1+IF(AND(WEEKDAY($A1665)&lt;&gt;1,WEEKDAY($A1665)&lt;&gt;7),-VLOOKUP($A1665,ETF_OP_Fee!$I$5:$J$14,2,1),0))^($A1665-$A1664)*(1+1*(B1665/B1664-1))</f>
        <v>0.37482767052059052</v>
      </c>
      <c r="H1665" s="9" t="str">
        <f>IFERROR(VLOOKUP(A1665,'BITO-IV'!$A$1:$J$10000,4,0),"")</f>
        <v/>
      </c>
      <c r="P1665">
        <f>ROW()</f>
        <v>1665</v>
      </c>
      <c r="Q1665" t="str">
        <f>IF($A1665&gt;=$Q$2,B1665*Q$4,"")</f>
        <v/>
      </c>
      <c r="R1665" t="str">
        <f>IF($A1665&gt;=$Q$2,G1665*R$4,"")</f>
        <v/>
      </c>
    </row>
    <row r="1666" spans="1:18">
      <c r="A1666" s="1">
        <v>42586</v>
      </c>
      <c r="B1666">
        <f>IFERROR(VLOOKUP($A1666,'BTC-Web'!$A$2:$H$9999,2,0),"")</f>
        <v>566.328979</v>
      </c>
      <c r="C1666">
        <f>VLOOKUP(A1666,H_SPBTFDUE!$B$2:$C$5828,2,0)</f>
        <v>4.10060549406115</v>
      </c>
      <c r="D1666" s="2">
        <f>D1665*(1-D$1+IF(AND(WEEKDAY($A1666)&lt;&gt;1,WEEKDAY($A1666)&lt;&gt;7),-VLOOKUP($A1666,ETF_OP_Fee!$G$5:$H$14,2,1),0))^($A1666-$A1665)*(1+2*(C1666/C1665-1))+IFERROR(VLOOKUP(A1666,BITXeom!$C$9:$D$100,2,0),0)-$D$3*IFERROR(VLOOKUP($A1666,Dividends!$C$10:$E$100,2,0),0)</f>
        <v>0.60837314400043596</v>
      </c>
      <c r="F1666" s="60">
        <f>F1665*(1-F$1-2*(C1666/C1665-1))</f>
        <v>6038597.5548772989</v>
      </c>
      <c r="G1666" s="2">
        <f>G1665*(1-G$1+IF(AND(WEEKDAY($A1666)&lt;&gt;1,WEEKDAY($A1666)&lt;&gt;7),-VLOOKUP($A1666,ETF_OP_Fee!$I$5:$J$14,2,1),0))^($A1666-$A1665)*(1+1*(B1666/B1665-1))</f>
        <v>0.3868913210457578</v>
      </c>
      <c r="H1666" s="9" t="str">
        <f>IFERROR(VLOOKUP(A1666,'BITO-IV'!$A$1:$J$10000,4,0),"")</f>
        <v/>
      </c>
      <c r="P1666">
        <f>ROW()</f>
        <v>1666</v>
      </c>
      <c r="Q1666" t="str">
        <f>IF($A1666&gt;=$Q$2,B1666*Q$4,"")</f>
        <v/>
      </c>
      <c r="R1666" t="str">
        <f>IF($A1666&gt;=$Q$2,G1666*R$4,"")</f>
        <v/>
      </c>
    </row>
    <row r="1667" spans="1:18">
      <c r="A1667" s="1">
        <v>42587</v>
      </c>
      <c r="B1667">
        <f>IFERROR(VLOOKUP($A1667,'BTC-Web'!$A$2:$H$9999,2,0),"")</f>
        <v>578.28100600000005</v>
      </c>
      <c r="C1667">
        <f>VLOOKUP(A1667,H_SPBTFDUE!$B$2:$C$5828,2,0)</f>
        <v>4.0771391669695856</v>
      </c>
      <c r="D1667" s="2">
        <f>D1666*(1-D$1+IF(AND(WEEKDAY($A1667)&lt;&gt;1,WEEKDAY($A1667)&lt;&gt;7),-VLOOKUP($A1667,ETF_OP_Fee!$G$5:$H$14,2,1),0))^($A1667-$A1666)*(1+2*(C1667/C1666-1))+IFERROR(VLOOKUP(A1667,BITXeom!$C$9:$D$100,2,0),0)-$D$3*IFERROR(VLOOKUP($A1667,Dividends!$C$10:$E$100,2,0),0)</f>
        <v>0.60133763297188014</v>
      </c>
      <c r="F1667" s="60">
        <f>F1666*(1-F$1-2*(C1667/C1666-1))</f>
        <v>6107396.7688611448</v>
      </c>
      <c r="G1667" s="2">
        <f>G1666*(1-G$1+IF(AND(WEEKDAY($A1667)&lt;&gt;1,WEEKDAY($A1667)&lt;&gt;7),-VLOOKUP($A1667,ETF_OP_Fee!$I$5:$J$14,2,1),0))^($A1667-$A1666)*(1+1*(B1667/B1666-1))</f>
        <v>0.39504614364420088</v>
      </c>
      <c r="H1667" s="9" t="str">
        <f>IFERROR(VLOOKUP(A1667,'BITO-IV'!$A$1:$J$10000,4,0),"")</f>
        <v/>
      </c>
      <c r="P1667">
        <f>ROW()</f>
        <v>1667</v>
      </c>
      <c r="Q1667" t="str">
        <f>IF($A1667&gt;=$Q$2,B1667*Q$4,"")</f>
        <v/>
      </c>
      <c r="R1667" t="str">
        <f>IF($A1667&gt;=$Q$2,G1667*R$4,"")</f>
        <v/>
      </c>
    </row>
    <row r="1668" spans="1:18">
      <c r="A1668" s="1">
        <v>42590</v>
      </c>
      <c r="B1668">
        <f>IFERROR(VLOOKUP($A1668,'BTC-Web'!$A$2:$H$9999,2,0),"")</f>
        <v>592.73602300000005</v>
      </c>
      <c r="C1668">
        <f>VLOOKUP(A1668,H_SPBTFDUE!$B$2:$C$5828,2,0)</f>
        <v>4.1902125891053803</v>
      </c>
      <c r="D1668" s="2">
        <f>D1667*(1-D$1+IF(AND(WEEKDAY($A1668)&lt;&gt;1,WEEKDAY($A1668)&lt;&gt;7),-VLOOKUP($A1668,ETF_OP_Fee!$G$5:$H$14,2,1),0))^($A1668-$A1667)*(1+2*(C1668/C1667-1))+IFERROR(VLOOKUP(A1668,BITXeom!$C$9:$D$100,2,0),0)-$D$3*IFERROR(VLOOKUP($A1668,Dividends!$C$10:$E$100,2,0),0)</f>
        <v>0.63446254715808625</v>
      </c>
      <c r="F1668" s="60">
        <f>F1667*(1-F$1-2*(C1668/C1667-1))</f>
        <v>5768319.6241915524</v>
      </c>
      <c r="G1668" s="2">
        <f>G1667*(1-G$1+IF(AND(WEEKDAY($A1668)&lt;&gt;1,WEEKDAY($A1668)&lt;&gt;7),-VLOOKUP($A1668,ETF_OP_Fee!$I$5:$J$14,2,1),0))^($A1668-$A1667)*(1+1*(B1668/B1667-1))</f>
        <v>0.40488930909984588</v>
      </c>
      <c r="H1668" s="9" t="str">
        <f>IFERROR(VLOOKUP(A1668,'BITO-IV'!$A$1:$J$10000,4,0),"")</f>
        <v/>
      </c>
      <c r="P1668">
        <f>ROW()</f>
        <v>1668</v>
      </c>
      <c r="Q1668" t="str">
        <f>IF($A1668&gt;=$Q$2,B1668*Q$4,"")</f>
        <v/>
      </c>
      <c r="R1668" t="str">
        <f>IF($A1668&gt;=$Q$2,G1668*R$4,"")</f>
        <v/>
      </c>
    </row>
    <row r="1669" spans="1:18">
      <c r="A1669" s="1">
        <v>42591</v>
      </c>
      <c r="B1669">
        <f>IFERROR(VLOOKUP($A1669,'BTC-Web'!$A$2:$H$9999,2,0),"")</f>
        <v>591.03802499999995</v>
      </c>
      <c r="C1669">
        <f>VLOOKUP(A1669,H_SPBTFDUE!$B$2:$C$5828,2,0)</f>
        <v>4.1666916649872894</v>
      </c>
      <c r="D1669" s="2">
        <f>D1668*(1-D$1+IF(AND(WEEKDAY($A1669)&lt;&gt;1,WEEKDAY($A1669)&lt;&gt;7),-VLOOKUP($A1669,ETF_OP_Fee!$G$5:$H$14,2,1),0))^($A1669-$A1668)*(1+2*(C1669/C1668-1))+IFERROR(VLOOKUP(A1669,BITXeom!$C$9:$D$100,2,0),0)-$D$3*IFERROR(VLOOKUP($A1669,Dividends!$C$10:$E$100,2,0),0)</f>
        <v>0.62726406426750037</v>
      </c>
      <c r="F1669" s="60">
        <f>F1668*(1-F$1-2*(C1669/C1668-1))</f>
        <v>5832777.9830310801</v>
      </c>
      <c r="G1669" s="2">
        <f>G1668*(1-G$1+IF(AND(WEEKDAY($A1669)&lt;&gt;1,WEEKDAY($A1669)&lt;&gt;7),-VLOOKUP($A1669,ETF_OP_Fee!$I$5:$J$14,2,1),0))^($A1669-$A1668)*(1+1*(B1669/B1668-1))</f>
        <v>0.4037189234713835</v>
      </c>
      <c r="H1669" s="9" t="str">
        <f>IFERROR(VLOOKUP(A1669,'BITO-IV'!$A$1:$J$10000,4,0),"")</f>
        <v/>
      </c>
      <c r="P1669">
        <f>ROW()</f>
        <v>1669</v>
      </c>
      <c r="Q1669" t="str">
        <f>IF($A1669&gt;=$Q$2,B1669*Q$4,"")</f>
        <v/>
      </c>
      <c r="R1669" t="str">
        <f>IF($A1669&gt;=$Q$2,G1669*R$4,"")</f>
        <v/>
      </c>
    </row>
    <row r="1670" spans="1:18">
      <c r="A1670" s="1">
        <v>42592</v>
      </c>
      <c r="B1670">
        <f>IFERROR(VLOOKUP($A1670,'BTC-Web'!$A$2:$H$9999,2,0),"")</f>
        <v>587.64801</v>
      </c>
      <c r="C1670">
        <f>VLOOKUP(A1670,H_SPBTFDUE!$B$2:$C$5828,2,0)</f>
        <v>4.1967302515503748</v>
      </c>
      <c r="D1670" s="2">
        <f>D1669*(1-D$1+IF(AND(WEEKDAY($A1670)&lt;&gt;1,WEEKDAY($A1670)&lt;&gt;7),-VLOOKUP($A1670,ETF_OP_Fee!$G$5:$H$14,2,1),0))^($A1670-$A1669)*(1+2*(C1670/C1669-1))+IFERROR(VLOOKUP(A1670,BITXeom!$C$9:$D$100,2,0),0)-$D$3*IFERROR(VLOOKUP($A1670,Dividends!$C$10:$E$100,2,0),0)</f>
        <v>0.63623152478481015</v>
      </c>
      <c r="F1670" s="60">
        <f>F1669*(1-F$1-2*(C1670/C1669-1))</f>
        <v>5748374.8284886386</v>
      </c>
      <c r="G1670" s="2">
        <f>G1669*(1-G$1+IF(AND(WEEKDAY($A1670)&lt;&gt;1,WEEKDAY($A1670)&lt;&gt;7),-VLOOKUP($A1670,ETF_OP_Fee!$I$5:$J$14,2,1),0))^($A1670-$A1669)*(1+1*(B1670/B1669-1))</f>
        <v>0.40139286658802831</v>
      </c>
      <c r="H1670" s="9" t="str">
        <f>IFERROR(VLOOKUP(A1670,'BITO-IV'!$A$1:$J$10000,4,0),"")</f>
        <v/>
      </c>
      <c r="P1670">
        <f>ROW()</f>
        <v>1670</v>
      </c>
      <c r="Q1670" t="str">
        <f>IF($A1670&gt;=$Q$2,B1670*Q$4,"")</f>
        <v/>
      </c>
      <c r="R1670" t="str">
        <f>IF($A1670&gt;=$Q$2,G1670*R$4,"")</f>
        <v/>
      </c>
    </row>
    <row r="1671" spans="1:18">
      <c r="A1671" s="1">
        <v>42593</v>
      </c>
      <c r="B1671">
        <f>IFERROR(VLOOKUP($A1671,'BTC-Web'!$A$2:$H$9999,2,0),"")</f>
        <v>592.12402299999997</v>
      </c>
      <c r="C1671">
        <f>VLOOKUP(A1671,H_SPBTFDUE!$B$2:$C$5828,2,0)</f>
        <v>4.1751270887603908</v>
      </c>
      <c r="D1671" s="2">
        <f>D1670*(1-D$1+IF(AND(WEEKDAY($A1671)&lt;&gt;1,WEEKDAY($A1671)&lt;&gt;7),-VLOOKUP($A1671,ETF_OP_Fee!$G$5:$H$14,2,1),0))^($A1671-$A1670)*(1+2*(C1671/C1670-1))+IFERROR(VLOOKUP(A1671,BITXeom!$C$9:$D$100,2,0),0)-$D$3*IFERROR(VLOOKUP($A1671,Dividends!$C$10:$E$100,2,0),0)</f>
        <v>0.62960546471371925</v>
      </c>
      <c r="F1671" s="60">
        <f>F1670*(1-F$1-2*(C1671/C1670-1))</f>
        <v>5807256.4696749533</v>
      </c>
      <c r="G1671" s="2">
        <f>G1670*(1-G$1+IF(AND(WEEKDAY($A1671)&lt;&gt;1,WEEKDAY($A1671)&lt;&gt;7),-VLOOKUP($A1671,ETF_OP_Fee!$I$5:$J$14,2,1),0))^($A1671-$A1670)*(1+1*(B1671/B1670-1))</f>
        <v>0.40443967966920563</v>
      </c>
      <c r="H1671" s="9" t="str">
        <f>IFERROR(VLOOKUP(A1671,'BITO-IV'!$A$1:$J$10000,4,0),"")</f>
        <v/>
      </c>
      <c r="P1671">
        <f>ROW()</f>
        <v>1671</v>
      </c>
      <c r="Q1671" t="str">
        <f>IF($A1671&gt;=$Q$2,B1671*Q$4,"")</f>
        <v/>
      </c>
      <c r="R1671" t="str">
        <f>IF($A1671&gt;=$Q$2,G1671*R$4,"")</f>
        <v/>
      </c>
    </row>
    <row r="1672" spans="1:18">
      <c r="A1672" s="1">
        <v>42594</v>
      </c>
      <c r="B1672">
        <f>IFERROR(VLOOKUP($A1672,'BTC-Web'!$A$2:$H$9999,2,0),"")</f>
        <v>588.79797399999995</v>
      </c>
      <c r="C1672">
        <f>VLOOKUP(A1672,H_SPBTFDUE!$B$2:$C$5828,2,0)</f>
        <v>4.1636068285962535</v>
      </c>
      <c r="D1672" s="2">
        <f>D1671*(1-D$1+IF(AND(WEEKDAY($A1672)&lt;&gt;1,WEEKDAY($A1672)&lt;&gt;7),-VLOOKUP($A1672,ETF_OP_Fee!$G$5:$H$14,2,1),0))^($A1672-$A1671)*(1+2*(C1672/C1671-1))+IFERROR(VLOOKUP(A1672,BITXeom!$C$9:$D$100,2,0),0)-$D$3*IFERROR(VLOOKUP($A1672,Dividends!$C$10:$E$100,2,0),0)</f>
        <v>0.62605549586580933</v>
      </c>
      <c r="F1672" s="60">
        <f>F1671*(1-F$1-2*(C1672/C1671-1))</f>
        <v>5839001.6323049888</v>
      </c>
      <c r="G1672" s="2">
        <f>G1671*(1-G$1+IF(AND(WEEKDAY($A1672)&lt;&gt;1,WEEKDAY($A1672)&lt;&gt;7),-VLOOKUP($A1672,ETF_OP_Fee!$I$5:$J$14,2,1),0))^($A1672-$A1671)*(1+1*(B1672/B1671-1))</f>
        <v>0.40215741425065332</v>
      </c>
      <c r="H1672" s="9" t="str">
        <f>IFERROR(VLOOKUP(A1672,'BITO-IV'!$A$1:$J$10000,4,0),"")</f>
        <v/>
      </c>
      <c r="P1672">
        <f>ROW()</f>
        <v>1672</v>
      </c>
      <c r="Q1672" t="str">
        <f>IF($A1672&gt;=$Q$2,B1672*Q$4,"")</f>
        <v/>
      </c>
      <c r="R1672" t="str">
        <f>IF($A1672&gt;=$Q$2,G1672*R$4,"")</f>
        <v/>
      </c>
    </row>
    <row r="1673" spans="1:18">
      <c r="A1673" s="1">
        <v>42597</v>
      </c>
      <c r="B1673">
        <f>IFERROR(VLOOKUP($A1673,'BTC-Web'!$A$2:$H$9999,2,0),"")</f>
        <v>570.49401899999998</v>
      </c>
      <c r="C1673">
        <f>VLOOKUP(A1673,H_SPBTFDUE!$B$2:$C$5828,2,0)</f>
        <v>4.0191642314168874</v>
      </c>
      <c r="D1673" s="2">
        <f>D1672*(1-D$1+IF(AND(WEEKDAY($A1673)&lt;&gt;1,WEEKDAY($A1673)&lt;&gt;7),-VLOOKUP($A1673,ETF_OP_Fee!$G$5:$H$14,2,1),0))^($A1673-$A1672)*(1+2*(C1673/C1672-1))+IFERROR(VLOOKUP(A1673,BITXeom!$C$9:$D$100,2,0),0)-$D$3*IFERROR(VLOOKUP($A1673,Dividends!$C$10:$E$100,2,0),0)</f>
        <v>0.58240696284747129</v>
      </c>
      <c r="F1673" s="60">
        <f>F1672*(1-F$1-2*(C1673/C1672-1))</f>
        <v>6243827.4649794158</v>
      </c>
      <c r="G1673" s="2">
        <f>G1672*(1-G$1+IF(AND(WEEKDAY($A1673)&lt;&gt;1,WEEKDAY($A1673)&lt;&gt;7),-VLOOKUP($A1673,ETF_OP_Fee!$I$5:$J$14,2,1),0))^($A1673-$A1672)*(1+1*(B1673/B1672-1))</f>
        <v>0.38962512754921458</v>
      </c>
      <c r="H1673" s="9" t="str">
        <f>IFERROR(VLOOKUP(A1673,'BITO-IV'!$A$1:$J$10000,4,0),"")</f>
        <v/>
      </c>
      <c r="P1673">
        <f>ROW()</f>
        <v>1673</v>
      </c>
      <c r="Q1673" t="str">
        <f>IF($A1673&gt;=$Q$2,B1673*Q$4,"")</f>
        <v/>
      </c>
      <c r="R1673" t="str">
        <f>IF($A1673&gt;=$Q$2,G1673*R$4,"")</f>
        <v/>
      </c>
    </row>
    <row r="1674" spans="1:18">
      <c r="A1674" s="1">
        <v>42598</v>
      </c>
      <c r="B1674">
        <f>IFERROR(VLOOKUP($A1674,'BTC-Web'!$A$2:$H$9999,2,0),"")</f>
        <v>567.24298099999999</v>
      </c>
      <c r="C1674">
        <f>VLOOKUP(A1674,H_SPBTFDUE!$B$2:$C$5828,2,0)</f>
        <v>4.0909887800144258</v>
      </c>
      <c r="D1674" s="2">
        <f>D1673*(1-D$1+IF(AND(WEEKDAY($A1674)&lt;&gt;1,WEEKDAY($A1674)&lt;&gt;7),-VLOOKUP($A1674,ETF_OP_Fee!$G$5:$H$14,2,1),0))^($A1674-$A1673)*(1+2*(C1674/C1673-1))+IFERROR(VLOOKUP(A1674,BITXeom!$C$9:$D$100,2,0),0)-$D$3*IFERROR(VLOOKUP($A1674,Dividends!$C$10:$E$100,2,0),0)</f>
        <v>0.60315007434284407</v>
      </c>
      <c r="F1674" s="60">
        <f>F1673*(1-F$1-2*(C1674/C1673-1))</f>
        <v>6020341.5758564044</v>
      </c>
      <c r="G1674" s="2">
        <f>G1673*(1-G$1+IF(AND(WEEKDAY($A1674)&lt;&gt;1,WEEKDAY($A1674)&lt;&gt;7),-VLOOKUP($A1674,ETF_OP_Fee!$I$5:$J$14,2,1),0))^($A1674-$A1673)*(1+1*(B1674/B1673-1))</f>
        <v>0.38739471246464674</v>
      </c>
      <c r="H1674" s="9" t="str">
        <f>IFERROR(VLOOKUP(A1674,'BITO-IV'!$A$1:$J$10000,4,0),"")</f>
        <v/>
      </c>
      <c r="P1674">
        <f>ROW()</f>
        <v>1674</v>
      </c>
      <c r="Q1674" t="str">
        <f>IF($A1674&gt;=$Q$2,B1674*Q$4,"")</f>
        <v/>
      </c>
      <c r="R1674" t="str">
        <f>IF($A1674&gt;=$Q$2,G1674*R$4,"")</f>
        <v/>
      </c>
    </row>
    <row r="1675" spans="1:18">
      <c r="A1675" s="1">
        <v>42599</v>
      </c>
      <c r="B1675">
        <f>IFERROR(VLOOKUP($A1675,'BTC-Web'!$A$2:$H$9999,2,0),"")</f>
        <v>577.760986</v>
      </c>
      <c r="C1675">
        <f>VLOOKUP(A1675,H_SPBTFDUE!$B$2:$C$5828,2,0)</f>
        <v>4.060621553800404</v>
      </c>
      <c r="D1675" s="2">
        <f>D1674*(1-D$1+IF(AND(WEEKDAY($A1675)&lt;&gt;1,WEEKDAY($A1675)&lt;&gt;7),-VLOOKUP($A1675,ETF_OP_Fee!$G$5:$H$14,2,1),0))^($A1675-$A1674)*(1+2*(C1675/C1674-1))+IFERROR(VLOOKUP(A1675,BITXeom!$C$9:$D$100,2,0),0)-$D$3*IFERROR(VLOOKUP($A1675,Dividends!$C$10:$E$100,2,0),0)</f>
        <v>0.59412413336915426</v>
      </c>
      <c r="F1675" s="60">
        <f>F1674*(1-F$1-2*(C1675/C1674-1))</f>
        <v>6109405.6391668068</v>
      </c>
      <c r="G1675" s="2">
        <f>G1674*(1-G$1+IF(AND(WEEKDAY($A1675)&lt;&gt;1,WEEKDAY($A1675)&lt;&gt;7),-VLOOKUP($A1675,ETF_OP_Fee!$I$5:$J$14,2,1),0))^($A1675-$A1674)*(1+1*(B1675/B1674-1))</f>
        <v>0.39456764217296919</v>
      </c>
      <c r="H1675" s="9" t="str">
        <f>IFERROR(VLOOKUP(A1675,'BITO-IV'!$A$1:$J$10000,4,0),"")</f>
        <v/>
      </c>
      <c r="P1675">
        <f>ROW()</f>
        <v>1675</v>
      </c>
      <c r="Q1675" t="str">
        <f>IF($A1675&gt;=$Q$2,B1675*Q$4,"")</f>
        <v/>
      </c>
      <c r="R1675" t="str">
        <f>IF($A1675&gt;=$Q$2,G1675*R$4,"")</f>
        <v/>
      </c>
    </row>
    <row r="1676" spans="1:18">
      <c r="A1676" s="1">
        <v>42600</v>
      </c>
      <c r="B1676">
        <f>IFERROR(VLOOKUP($A1676,'BTC-Web'!$A$2:$H$9999,2,0),"")</f>
        <v>573.70696999999996</v>
      </c>
      <c r="C1676">
        <f>VLOOKUP(A1676,H_SPBTFDUE!$B$2:$C$5828,2,0)</f>
        <v>4.0679829732638124</v>
      </c>
      <c r="D1676" s="2">
        <f>D1675*(1-D$1+IF(AND(WEEKDAY($A1676)&lt;&gt;1,WEEKDAY($A1676)&lt;&gt;7),-VLOOKUP($A1676,ETF_OP_Fee!$G$5:$H$14,2,1),0))^($A1676-$A1675)*(1+2*(C1676/C1675-1))+IFERROR(VLOOKUP(A1676,BITXeom!$C$9:$D$100,2,0),0)-$D$3*IFERROR(VLOOKUP($A1676,Dividends!$C$10:$E$100,2,0),0)</f>
        <v>0.59620640472426167</v>
      </c>
      <c r="F1676" s="60">
        <f>F1675*(1-F$1-2*(C1676/C1675-1))</f>
        <v>6086936.3771397518</v>
      </c>
      <c r="G1676" s="2">
        <f>G1675*(1-G$1+IF(AND(WEEKDAY($A1676)&lt;&gt;1,WEEKDAY($A1676)&lt;&gt;7),-VLOOKUP($A1676,ETF_OP_Fee!$I$5:$J$14,2,1),0))^($A1676-$A1675)*(1+1*(B1676/B1675-1))</f>
        <v>0.39178885423723769</v>
      </c>
      <c r="H1676" s="9" t="str">
        <f>IFERROR(VLOOKUP(A1676,'BITO-IV'!$A$1:$J$10000,4,0),"")</f>
        <v/>
      </c>
      <c r="P1676">
        <f>ROW()</f>
        <v>1676</v>
      </c>
      <c r="Q1676" t="str">
        <f>IF($A1676&gt;=$Q$2,B1676*Q$4,"")</f>
        <v/>
      </c>
      <c r="R1676" t="str">
        <f>IF($A1676&gt;=$Q$2,G1676*R$4,"")</f>
        <v/>
      </c>
    </row>
    <row r="1677" spans="1:18">
      <c r="A1677" s="1">
        <v>42601</v>
      </c>
      <c r="B1677">
        <f>IFERROR(VLOOKUP($A1677,'BTC-Web'!$A$2:$H$9999,2,0),"")</f>
        <v>574.33898899999997</v>
      </c>
      <c r="C1677">
        <f>VLOOKUP(A1677,H_SPBTFDUE!$B$2:$C$5828,2,0)</f>
        <v>4.0768303503764809</v>
      </c>
      <c r="D1677" s="2">
        <f>D1676*(1-D$1+IF(AND(WEEKDAY($A1677)&lt;&gt;1,WEEKDAY($A1677)&lt;&gt;7),-VLOOKUP($A1677,ETF_OP_Fee!$G$5:$H$14,2,1),0))^($A1677-$A1676)*(1+2*(C1677/C1676-1))+IFERROR(VLOOKUP(A1677,BITXeom!$C$9:$D$100,2,0),0)-$D$3*IFERROR(VLOOKUP($A1677,Dividends!$C$10:$E$100,2,0),0)</f>
        <v>0.59872757608988314</v>
      </c>
      <c r="F1677" s="60">
        <f>F1676*(1-F$1-2*(C1677/C1676-1))</f>
        <v>6060142.8036472565</v>
      </c>
      <c r="G1677" s="2">
        <f>G1676*(1-G$1+IF(AND(WEEKDAY($A1677)&lt;&gt;1,WEEKDAY($A1677)&lt;&gt;7),-VLOOKUP($A1677,ETF_OP_Fee!$I$5:$J$14,2,1),0))^($A1677-$A1676)*(1+1*(B1677/B1676-1))</f>
        <v>0.392210256342514</v>
      </c>
      <c r="H1677" s="9" t="str">
        <f>IFERROR(VLOOKUP(A1677,'BITO-IV'!$A$1:$J$10000,4,0),"")</f>
        <v/>
      </c>
      <c r="P1677">
        <f>ROW()</f>
        <v>1677</v>
      </c>
      <c r="Q1677" t="str">
        <f>IF($A1677&gt;=$Q$2,B1677*Q$4,"")</f>
        <v/>
      </c>
      <c r="R1677" t="str">
        <f>IF($A1677&gt;=$Q$2,G1677*R$4,"")</f>
        <v/>
      </c>
    </row>
    <row r="1678" spans="1:18">
      <c r="A1678" s="1">
        <v>42604</v>
      </c>
      <c r="B1678">
        <f>IFERROR(VLOOKUP($A1678,'BTC-Web'!$A$2:$H$9999,2,0),"")</f>
        <v>581.31097399999999</v>
      </c>
      <c r="C1678">
        <f>VLOOKUP(A1678,H_SPBTFDUE!$B$2:$C$5828,2,0)</f>
        <v>4.155160786402794</v>
      </c>
      <c r="D1678" s="2">
        <f>D1677*(1-D$1+IF(AND(WEEKDAY($A1678)&lt;&gt;1,WEEKDAY($A1678)&lt;&gt;7),-VLOOKUP($A1678,ETF_OP_Fee!$G$5:$H$14,2,1),0))^($A1678-$A1677)*(1+2*(C1678/C1677-1))+IFERROR(VLOOKUP(A1678,BITXeom!$C$9:$D$100,2,0),0)-$D$3*IFERROR(VLOOKUP($A1678,Dividends!$C$10:$E$100,2,0),0)</f>
        <v>0.62151013636491959</v>
      </c>
      <c r="F1678" s="60">
        <f>F1677*(1-F$1-2*(C1678/C1677-1))</f>
        <v>5826953.4752976727</v>
      </c>
      <c r="G1678" s="2">
        <f>G1677*(1-G$1+IF(AND(WEEKDAY($A1678)&lt;&gt;1,WEEKDAY($A1678)&lt;&gt;7),-VLOOKUP($A1678,ETF_OP_Fee!$I$5:$J$14,2,1),0))^($A1678-$A1677)*(1+1*(B1678/B1677-1))</f>
        <v>0.3969403584289104</v>
      </c>
      <c r="H1678" s="9" t="str">
        <f>IFERROR(VLOOKUP(A1678,'BITO-IV'!$A$1:$J$10000,4,0),"")</f>
        <v/>
      </c>
      <c r="P1678">
        <f>ROW()</f>
        <v>1678</v>
      </c>
      <c r="Q1678" t="str">
        <f>IF($A1678&gt;=$Q$2,B1678*Q$4,"")</f>
        <v/>
      </c>
      <c r="R1678" t="str">
        <f>IF($A1678&gt;=$Q$2,G1678*R$4,"")</f>
        <v/>
      </c>
    </row>
    <row r="1679" spans="1:18">
      <c r="A1679" s="1">
        <v>42605</v>
      </c>
      <c r="B1679">
        <f>IFERROR(VLOOKUP($A1679,'BTC-Web'!$A$2:$H$9999,2,0),"")</f>
        <v>586.77099599999997</v>
      </c>
      <c r="C1679">
        <f>VLOOKUP(A1679,H_SPBTFDUE!$B$2:$C$5828,2,0)</f>
        <v>4.1310668919847062</v>
      </c>
      <c r="D1679" s="2">
        <f>D1678*(1-D$1+IF(AND(WEEKDAY($A1679)&lt;&gt;1,WEEKDAY($A1679)&lt;&gt;7),-VLOOKUP($A1679,ETF_OP_Fee!$G$5:$H$14,2,1),0))^($A1679-$A1678)*(1+2*(C1679/C1678-1))+IFERROR(VLOOKUP(A1679,BITXeom!$C$9:$D$100,2,0),0)-$D$3*IFERROR(VLOOKUP($A1679,Dividends!$C$10:$E$100,2,0),0)</f>
        <v>0.61422837220420057</v>
      </c>
      <c r="F1679" s="60">
        <f>F1678*(1-F$1-2*(C1679/C1678-1))</f>
        <v>5894225.8796708444</v>
      </c>
      <c r="G1679" s="2">
        <f>G1678*(1-G$1+IF(AND(WEEKDAY($A1679)&lt;&gt;1,WEEKDAY($A1679)&lt;&gt;7),-VLOOKUP($A1679,ETF_OP_Fee!$I$5:$J$14,2,1),0))^($A1679-$A1678)*(1+1*(B1679/B1678-1))</f>
        <v>0.40065823244964582</v>
      </c>
      <c r="H1679" s="9" t="str">
        <f>IFERROR(VLOOKUP(A1679,'BITO-IV'!$A$1:$J$10000,4,0),"")</f>
        <v/>
      </c>
      <c r="P1679">
        <f>ROW()</f>
        <v>1679</v>
      </c>
      <c r="Q1679" t="str">
        <f>IF($A1679&gt;=$Q$2,B1679*Q$4,"")</f>
        <v/>
      </c>
      <c r="R1679" t="str">
        <f>IF($A1679&gt;=$Q$2,G1679*R$4,"")</f>
        <v/>
      </c>
    </row>
    <row r="1680" spans="1:18">
      <c r="A1680" s="1">
        <v>42606</v>
      </c>
      <c r="B1680">
        <f>IFERROR(VLOOKUP($A1680,'BTC-Web'!$A$2:$H$9999,2,0),"")</f>
        <v>583.41198699999995</v>
      </c>
      <c r="C1680">
        <f>VLOOKUP(A1680,H_SPBTFDUE!$B$2:$C$5828,2,0)</f>
        <v>4.107722028714889</v>
      </c>
      <c r="D1680" s="2">
        <f>D1679*(1-D$1+IF(AND(WEEKDAY($A1680)&lt;&gt;1,WEEKDAY($A1680)&lt;&gt;7),-VLOOKUP($A1680,ETF_OP_Fee!$G$5:$H$14,2,1),0))^($A1680-$A1679)*(1+2*(C1680/C1679-1))+IFERROR(VLOOKUP(A1680,BITXeom!$C$9:$D$100,2,0),0)-$D$3*IFERROR(VLOOKUP($A1680,Dividends!$C$10:$E$100,2,0),0)</f>
        <v>0.60721309528382339</v>
      </c>
      <c r="F1680" s="60">
        <f>F1679*(1-F$1-2*(C1680/C1679-1))</f>
        <v>5960536.1807333035</v>
      </c>
      <c r="G1680" s="2">
        <f>G1679*(1-G$1+IF(AND(WEEKDAY($A1680)&lt;&gt;1,WEEKDAY($A1680)&lt;&gt;7),-VLOOKUP($A1680,ETF_OP_Fee!$I$5:$J$14,2,1),0))^($A1680-$A1679)*(1+1*(B1680/B1679-1))</f>
        <v>0.39835426976025168</v>
      </c>
      <c r="H1680" s="9" t="str">
        <f>IFERROR(VLOOKUP(A1680,'BITO-IV'!$A$1:$J$10000,4,0),"")</f>
        <v/>
      </c>
      <c r="P1680">
        <f>ROW()</f>
        <v>1680</v>
      </c>
      <c r="Q1680" t="str">
        <f>IF($A1680&gt;=$Q$2,B1680*Q$4,"")</f>
        <v/>
      </c>
      <c r="R1680" t="str">
        <f>IF($A1680&gt;=$Q$2,G1680*R$4,"")</f>
        <v/>
      </c>
    </row>
    <row r="1681" spans="1:18">
      <c r="A1681" s="1">
        <v>42607</v>
      </c>
      <c r="B1681">
        <f>IFERROR(VLOOKUP($A1681,'BTC-Web'!$A$2:$H$9999,2,0),"")</f>
        <v>580.17999299999997</v>
      </c>
      <c r="C1681">
        <f>VLOOKUP(A1681,H_SPBTFDUE!$B$2:$C$5828,2,0)</f>
        <v>4.0901308992630634</v>
      </c>
      <c r="D1681" s="2">
        <f>D1680*(1-D$1+IF(AND(WEEKDAY($A1681)&lt;&gt;1,WEEKDAY($A1681)&lt;&gt;7),-VLOOKUP($A1681,ETF_OP_Fee!$G$5:$H$14,2,1),0))^($A1681-$A1680)*(1+2*(C1681/C1680-1))+IFERROR(VLOOKUP(A1681,BITXeom!$C$9:$D$100,2,0),0)-$D$3*IFERROR(VLOOKUP($A1681,Dividends!$C$10:$E$100,2,0),0)</f>
        <v>0.60193979998110592</v>
      </c>
      <c r="F1681" s="60">
        <f>F1680*(1-F$1-2*(C1681/C1680-1))</f>
        <v>6011277.3468386363</v>
      </c>
      <c r="G1681" s="2">
        <f>G1680*(1-G$1+IF(AND(WEEKDAY($A1681)&lt;&gt;1,WEEKDAY($A1681)&lt;&gt;7),-VLOOKUP($A1681,ETF_OP_Fee!$I$5:$J$14,2,1),0))^($A1681-$A1680)*(1+1*(B1681/B1680-1))</f>
        <v>0.3961371504395092</v>
      </c>
      <c r="H1681" s="9" t="str">
        <f>IFERROR(VLOOKUP(A1681,'BITO-IV'!$A$1:$J$10000,4,0),"")</f>
        <v/>
      </c>
      <c r="P1681">
        <f>ROW()</f>
        <v>1681</v>
      </c>
      <c r="Q1681" t="str">
        <f>IF($A1681&gt;=$Q$2,B1681*Q$4,"")</f>
        <v/>
      </c>
      <c r="R1681" t="str">
        <f>IF($A1681&gt;=$Q$2,G1681*R$4,"")</f>
        <v/>
      </c>
    </row>
    <row r="1682" spans="1:18">
      <c r="A1682" s="1">
        <v>42608</v>
      </c>
      <c r="B1682">
        <f>IFERROR(VLOOKUP($A1682,'BTC-Web'!$A$2:$H$9999,2,0),"")</f>
        <v>577.75299099999995</v>
      </c>
      <c r="C1682">
        <f>VLOOKUP(A1682,H_SPBTFDUE!$B$2:$C$5828,2,0)</f>
        <v>4.1030626082054944</v>
      </c>
      <c r="D1682" s="2">
        <f>D1681*(1-D$1+IF(AND(WEEKDAY($A1682)&lt;&gt;1,WEEKDAY($A1682)&lt;&gt;7),-VLOOKUP($A1682,ETF_OP_Fee!$G$5:$H$14,2,1),0))^($A1682-$A1681)*(1+2*(C1682/C1681-1))+IFERROR(VLOOKUP(A1682,BITXeom!$C$9:$D$100,2,0),0)-$D$3*IFERROR(VLOOKUP($A1682,Dividends!$C$10:$E$100,2,0),0)</f>
        <v>0.60567306761739514</v>
      </c>
      <c r="F1682" s="60">
        <f>F1681*(1-F$1-2*(C1682/C1681-1))</f>
        <v>5972952.8901121272</v>
      </c>
      <c r="G1682" s="2">
        <f>G1681*(1-G$1+IF(AND(WEEKDAY($A1682)&lt;&gt;1,WEEKDAY($A1682)&lt;&gt;7),-VLOOKUP($A1682,ETF_OP_Fee!$I$5:$J$14,2,1),0))^($A1682-$A1681)*(1+1*(B1682/B1681-1))</f>
        <v>0.39446976696632985</v>
      </c>
      <c r="H1682" s="9" t="str">
        <f>IFERROR(VLOOKUP(A1682,'BITO-IV'!$A$1:$J$10000,4,0),"")</f>
        <v/>
      </c>
      <c r="P1682">
        <f>ROW()</f>
        <v>1682</v>
      </c>
      <c r="Q1682" t="str">
        <f>IF($A1682&gt;=$Q$2,B1682*Q$4,"")</f>
        <v/>
      </c>
      <c r="R1682" t="str">
        <f>IF($A1682&gt;=$Q$2,G1682*R$4,"")</f>
        <v/>
      </c>
    </row>
    <row r="1683" spans="1:18">
      <c r="A1683" s="1">
        <v>42611</v>
      </c>
      <c r="B1683">
        <f>IFERROR(VLOOKUP($A1683,'BTC-Web'!$A$2:$H$9999,2,0),"")</f>
        <v>574.07098399999995</v>
      </c>
      <c r="C1683">
        <f>VLOOKUP(A1683,H_SPBTFDUE!$B$2:$C$5828,2,0)</f>
        <v>4.0633696823672425</v>
      </c>
      <c r="D1683" s="2">
        <f>D1682*(1-D$1+IF(AND(WEEKDAY($A1683)&lt;&gt;1,WEEKDAY($A1683)&lt;&gt;7),-VLOOKUP($A1683,ETF_OP_Fee!$G$5:$H$14,2,1),0))^($A1683-$A1682)*(1+2*(C1683/C1682-1))+IFERROR(VLOOKUP(A1683,BITXeom!$C$9:$D$100,2,0),0)-$D$3*IFERROR(VLOOKUP($A1683,Dividends!$C$10:$E$100,2,0),0)</f>
        <v>0.59373976106579784</v>
      </c>
      <c r="F1683" s="60">
        <f>F1682*(1-F$1-2*(C1683/C1682-1))</f>
        <v>6088206.3653103188</v>
      </c>
      <c r="G1683" s="2">
        <f>G1682*(1-G$1+IF(AND(WEEKDAY($A1683)&lt;&gt;1,WEEKDAY($A1683)&lt;&gt;7),-VLOOKUP($A1683,ETF_OP_Fee!$I$5:$J$14,2,1),0))^($A1683-$A1682)*(1+1*(B1683/B1682-1))</f>
        <v>0.39192521591585766</v>
      </c>
      <c r="H1683" s="9" t="str">
        <f>IFERROR(VLOOKUP(A1683,'BITO-IV'!$A$1:$J$10000,4,0),"")</f>
        <v/>
      </c>
      <c r="P1683">
        <f>ROW()</f>
        <v>1683</v>
      </c>
      <c r="Q1683" t="str">
        <f>IF($A1683&gt;=$Q$2,B1683*Q$4,"")</f>
        <v/>
      </c>
      <c r="R1683" t="str">
        <f>IF($A1683&gt;=$Q$2,G1683*R$4,"")</f>
        <v/>
      </c>
    </row>
    <row r="1684" spans="1:18">
      <c r="A1684" s="1">
        <v>42612</v>
      </c>
      <c r="B1684">
        <f>IFERROR(VLOOKUP($A1684,'BTC-Web'!$A$2:$H$9999,2,0),"")</f>
        <v>574.114014</v>
      </c>
      <c r="C1684">
        <f>VLOOKUP(A1684,H_SPBTFDUE!$B$2:$C$5828,2,0)</f>
        <v>4.0869602970245023</v>
      </c>
      <c r="D1684" s="2">
        <f>D1683*(1-D$1+IF(AND(WEEKDAY($A1684)&lt;&gt;1,WEEKDAY($A1684)&lt;&gt;7),-VLOOKUP($A1684,ETF_OP_Fee!$G$5:$H$14,2,1),0))^($A1684-$A1683)*(1+2*(C1684/C1683-1))+IFERROR(VLOOKUP(A1684,BITXeom!$C$9:$D$100,2,0),0)-$D$3*IFERROR(VLOOKUP($A1684,Dividends!$C$10:$E$100,2,0),0)</f>
        <v>0.60056147923843495</v>
      </c>
      <c r="F1684" s="60">
        <f>F1683*(1-F$1-2*(C1684/C1683-1))</f>
        <v>6017197.1174060432</v>
      </c>
      <c r="G1684" s="2">
        <f>G1683*(1-G$1+IF(AND(WEEKDAY($A1684)&lt;&gt;1,WEEKDAY($A1684)&lt;&gt;7),-VLOOKUP($A1684,ETF_OP_Fee!$I$5:$J$14,2,1),0))^($A1684-$A1683)*(1+1*(B1684/B1683-1))</f>
        <v>0.39194439146028576</v>
      </c>
      <c r="H1684" s="9" t="str">
        <f>IFERROR(VLOOKUP(A1684,'BITO-IV'!$A$1:$J$10000,4,0),"")</f>
        <v/>
      </c>
      <c r="P1684">
        <f>ROW()</f>
        <v>1684</v>
      </c>
      <c r="Q1684" t="str">
        <f>IF($A1684&gt;=$Q$2,B1684*Q$4,"")</f>
        <v/>
      </c>
      <c r="R1684" t="str">
        <f>IF($A1684&gt;=$Q$2,G1684*R$4,"")</f>
        <v/>
      </c>
    </row>
    <row r="1685" spans="1:18">
      <c r="A1685" s="1">
        <v>42613</v>
      </c>
      <c r="B1685">
        <f>IFERROR(VLOOKUP($A1685,'BTC-Web'!$A$2:$H$9999,2,0),"")</f>
        <v>577.591003</v>
      </c>
      <c r="C1685">
        <f>VLOOKUP(A1685,H_SPBTFDUE!$B$2:$C$5828,2,0)</f>
        <v>4.0721390812773004</v>
      </c>
      <c r="D1685" s="2">
        <f>D1684*(1-D$1+IF(AND(WEEKDAY($A1685)&lt;&gt;1,WEEKDAY($A1685)&lt;&gt;7),-VLOOKUP($A1685,ETF_OP_Fee!$G$5:$H$14,2,1),0))^($A1685-$A1684)*(1+2*(C1685/C1684-1))+IFERROR(VLOOKUP(A1685,BITXeom!$C$9:$D$100,2,0),0)-$D$3*IFERROR(VLOOKUP($A1685,Dividends!$C$10:$E$100,2,0),0)</f>
        <v>0.59613377830408476</v>
      </c>
      <c r="F1685" s="60">
        <f>F1684*(1-F$1-2*(C1685/C1684-1))</f>
        <v>6060526.1949073002</v>
      </c>
      <c r="G1685" s="2">
        <f>G1684*(1-G$1+IF(AND(WEEKDAY($A1685)&lt;&gt;1,WEEKDAY($A1685)&lt;&gt;7),-VLOOKUP($A1685,ETF_OP_Fee!$I$5:$J$14,2,1),0))^($A1685-$A1684)*(1+1*(B1685/B1684-1))</f>
        <v>0.39430784911840372</v>
      </c>
      <c r="H1685" s="9" t="str">
        <f>IFERROR(VLOOKUP(A1685,'BITO-IV'!$A$1:$J$10000,4,0),"")</f>
        <v/>
      </c>
      <c r="P1685">
        <f>ROW()</f>
        <v>1685</v>
      </c>
      <c r="Q1685" t="str">
        <f>IF($A1685&gt;=$Q$2,B1685*Q$4,"")</f>
        <v/>
      </c>
      <c r="R1685" t="str">
        <f>IF($A1685&gt;=$Q$2,G1685*R$4,"")</f>
        <v/>
      </c>
    </row>
    <row r="1686" spans="1:18">
      <c r="A1686" s="1">
        <v>42614</v>
      </c>
      <c r="B1686">
        <f>IFERROR(VLOOKUP($A1686,'BTC-Web'!$A$2:$H$9999,2,0),"")</f>
        <v>575.546021</v>
      </c>
      <c r="C1686">
        <f>VLOOKUP(A1686,H_SPBTFDUE!$B$2:$C$5828,2,0)</f>
        <v>4.0492683860945737</v>
      </c>
      <c r="D1686" s="2">
        <f>D1685*(1-D$1+IF(AND(WEEKDAY($A1686)&lt;&gt;1,WEEKDAY($A1686)&lt;&gt;7),-VLOOKUP($A1686,ETF_OP_Fee!$G$5:$H$14,2,1),0))^($A1686-$A1685)*(1+2*(C1686/C1685-1))+IFERROR(VLOOKUP(A1686,BITXeom!$C$9:$D$100,2,0),0)-$D$3*IFERROR(VLOOKUP($A1686,Dividends!$C$10:$E$100,2,0),0)</f>
        <v>0.58936649085859782</v>
      </c>
      <c r="F1686" s="60">
        <f>F1685*(1-F$1-2*(C1686/C1685-1))</f>
        <v>6128287.1954069026</v>
      </c>
      <c r="G1686" s="2">
        <f>G1685*(1-G$1+IF(AND(WEEKDAY($A1686)&lt;&gt;1,WEEKDAY($A1686)&lt;&gt;7),-VLOOKUP($A1686,ETF_OP_Fee!$I$5:$J$14,2,1),0))^($A1686-$A1685)*(1+1*(B1686/B1685-1))</f>
        <v>0.39290156133442083</v>
      </c>
      <c r="H1686" s="9" t="str">
        <f>IFERROR(VLOOKUP(A1686,'BITO-IV'!$A$1:$J$10000,4,0),"")</f>
        <v/>
      </c>
      <c r="P1686">
        <f>ROW()</f>
        <v>1686</v>
      </c>
      <c r="Q1686" t="str">
        <f>IF($A1686&gt;=$Q$2,B1686*Q$4,"")</f>
        <v/>
      </c>
      <c r="R1686" t="str">
        <f>IF($A1686&gt;=$Q$2,G1686*R$4,"")</f>
        <v/>
      </c>
    </row>
    <row r="1687" spans="1:18">
      <c r="A1687" s="1">
        <v>42615</v>
      </c>
      <c r="B1687">
        <f>IFERROR(VLOOKUP($A1687,'BTC-Web'!$A$2:$H$9999,2,0),"")</f>
        <v>572.40997300000004</v>
      </c>
      <c r="C1687">
        <f>VLOOKUP(A1687,H_SPBTFDUE!$B$2:$C$5828,2,0)</f>
        <v>4.0717065076245378</v>
      </c>
      <c r="D1687" s="2">
        <f>D1686*(1-D$1+IF(AND(WEEKDAY($A1687)&lt;&gt;1,WEEKDAY($A1687)&lt;&gt;7),-VLOOKUP($A1687,ETF_OP_Fee!$G$5:$H$14,2,1),0))^($A1687-$A1686)*(1+2*(C1687/C1686-1))+IFERROR(VLOOKUP(A1687,BITXeom!$C$9:$D$100,2,0),0)-$D$3*IFERROR(VLOOKUP($A1687,Dividends!$C$10:$E$100,2,0),0)</f>
        <v>0.59582634361158071</v>
      </c>
      <c r="F1687" s="60">
        <f>F1686*(1-F$1-2*(C1687/C1686-1))</f>
        <v>6060051.1035388932</v>
      </c>
      <c r="G1687" s="2">
        <f>G1686*(1-G$1+IF(AND(WEEKDAY($A1687)&lt;&gt;1,WEEKDAY($A1687)&lt;&gt;7),-VLOOKUP($A1687,ETF_OP_Fee!$I$5:$J$14,2,1),0))^($A1687-$A1686)*(1+1*(B1687/B1686-1))</f>
        <v>0.39075054005690657</v>
      </c>
      <c r="H1687" s="9" t="str">
        <f>IFERROR(VLOOKUP(A1687,'BITO-IV'!$A$1:$J$10000,4,0),"")</f>
        <v/>
      </c>
      <c r="P1687">
        <f>ROW()</f>
        <v>1687</v>
      </c>
      <c r="Q1687" t="str">
        <f>IF($A1687&gt;=$Q$2,B1687*Q$4,"")</f>
        <v/>
      </c>
      <c r="R1687" t="str">
        <f>IF($A1687&gt;=$Q$2,G1687*R$4,"")</f>
        <v/>
      </c>
    </row>
    <row r="1688" spans="1:18">
      <c r="A1688" s="1">
        <v>42619</v>
      </c>
      <c r="B1688">
        <f>IFERROR(VLOOKUP($A1688,'BTC-Web'!$A$2:$H$9999,2,0),"")</f>
        <v>606.50598100000002</v>
      </c>
      <c r="C1688">
        <f>VLOOKUP(A1688,H_SPBTFDUE!$B$2:$C$5828,2,0)</f>
        <v>4.318157426997483</v>
      </c>
      <c r="D1688" s="2">
        <f>D1687*(1-D$1+IF(AND(WEEKDAY($A1688)&lt;&gt;1,WEEKDAY($A1688)&lt;&gt;7),-VLOOKUP($A1688,ETF_OP_Fee!$G$5:$H$14,2,1),0))^($A1688-$A1687)*(1+2*(C1688/C1687-1))+IFERROR(VLOOKUP(A1688,BITXeom!$C$9:$D$100,2,0),0)-$D$3*IFERROR(VLOOKUP($A1688,Dividends!$C$10:$E$100,2,0),0)</f>
        <v>0.66763228375430073</v>
      </c>
      <c r="F1688" s="60">
        <f>F1687*(1-F$1-2*(C1688/C1687-1))</f>
        <v>5326134.0677092141</v>
      </c>
      <c r="G1688" s="2">
        <f>G1687*(1-G$1+IF(AND(WEEKDAY($A1688)&lt;&gt;1,WEEKDAY($A1688)&lt;&gt;7),-VLOOKUP($A1688,ETF_OP_Fee!$I$5:$J$14,2,1),0))^($A1688-$A1687)*(1+1*(B1688/B1687-1))</f>
        <v>0.41398277208360196</v>
      </c>
      <c r="H1688" s="9" t="str">
        <f>IFERROR(VLOOKUP(A1688,'BITO-IV'!$A$1:$J$10000,4,0),"")</f>
        <v/>
      </c>
      <c r="P1688">
        <f>ROW()</f>
        <v>1688</v>
      </c>
      <c r="Q1688" t="str">
        <f>IF($A1688&gt;=$Q$2,B1688*Q$4,"")</f>
        <v/>
      </c>
      <c r="R1688" t="str">
        <f>IF($A1688&gt;=$Q$2,G1688*R$4,"")</f>
        <v/>
      </c>
    </row>
    <row r="1689" spans="1:18">
      <c r="A1689" s="1">
        <v>42620</v>
      </c>
      <c r="B1689">
        <f>IFERROR(VLOOKUP($A1689,'BTC-Web'!$A$2:$H$9999,2,0),"")</f>
        <v>610.57299799999998</v>
      </c>
      <c r="C1689">
        <f>VLOOKUP(A1689,H_SPBTFDUE!$B$2:$C$5828,2,0)</f>
        <v>4.3467439740806064</v>
      </c>
      <c r="D1689" s="2">
        <f>D1688*(1-D$1+IF(AND(WEEKDAY($A1689)&lt;&gt;1,WEEKDAY($A1689)&lt;&gt;7),-VLOOKUP($A1689,ETF_OP_Fee!$G$5:$H$14,2,1),0))^($A1689-$A1688)*(1+2*(C1689/C1688-1))+IFERROR(VLOOKUP(A1689,BITXeom!$C$9:$D$100,2,0),0)-$D$3*IFERROR(VLOOKUP($A1689,Dividends!$C$10:$E$100,2,0),0)</f>
        <v>0.6763902945560466</v>
      </c>
      <c r="F1689" s="60">
        <f>F1688*(1-F$1-2*(C1689/C1688-1))</f>
        <v>5255337.9509795234</v>
      </c>
      <c r="G1689" s="2">
        <f>G1688*(1-G$1+IF(AND(WEEKDAY($A1689)&lt;&gt;1,WEEKDAY($A1689)&lt;&gt;7),-VLOOKUP($A1689,ETF_OP_Fee!$I$5:$J$14,2,1),0))^($A1689-$A1688)*(1+1*(B1689/B1688-1))</f>
        <v>0.41674794862750308</v>
      </c>
      <c r="H1689" s="9" t="str">
        <f>IFERROR(VLOOKUP(A1689,'BITO-IV'!$A$1:$J$10000,4,0),"")</f>
        <v/>
      </c>
      <c r="P1689">
        <f>ROW()</f>
        <v>1689</v>
      </c>
      <c r="Q1689" t="str">
        <f>IF($A1689&gt;=$Q$2,B1689*Q$4,"")</f>
        <v/>
      </c>
      <c r="R1689" t="str">
        <f>IF($A1689&gt;=$Q$2,G1689*R$4,"")</f>
        <v/>
      </c>
    </row>
    <row r="1690" spans="1:18">
      <c r="A1690" s="1">
        <v>42621</v>
      </c>
      <c r="B1690">
        <f>IFERROR(VLOOKUP($A1690,'BTC-Web'!$A$2:$H$9999,2,0),"")</f>
        <v>614.63500999999997</v>
      </c>
      <c r="C1690">
        <f>VLOOKUP(A1690,H_SPBTFDUE!$B$2:$C$5828,2,0)</f>
        <v>4.4295322053290551</v>
      </c>
      <c r="D1690" s="2">
        <f>D1689*(1-D$1+IF(AND(WEEKDAY($A1690)&lt;&gt;1,WEEKDAY($A1690)&lt;&gt;7),-VLOOKUP($A1690,ETF_OP_Fee!$G$5:$H$14,2,1),0))^($A1690-$A1689)*(1+2*(C1690/C1689-1))+IFERROR(VLOOKUP(A1690,BITXeom!$C$9:$D$100,2,0),0)-$D$3*IFERROR(VLOOKUP($A1690,Dividends!$C$10:$E$100,2,0),0)</f>
        <v>0.70207075555342657</v>
      </c>
      <c r="F1690" s="60">
        <f>F1689*(1-F$1-2*(C1690/C1689-1))</f>
        <v>5054877.7003425127</v>
      </c>
      <c r="G1690" s="2">
        <f>G1689*(1-G$1+IF(AND(WEEKDAY($A1690)&lt;&gt;1,WEEKDAY($A1690)&lt;&gt;7),-VLOOKUP($A1690,ETF_OP_Fee!$I$5:$J$14,2,1),0))^($A1690-$A1689)*(1+1*(B1690/B1689-1))</f>
        <v>0.41950956486537228</v>
      </c>
      <c r="H1690" s="9" t="str">
        <f>IFERROR(VLOOKUP(A1690,'BITO-IV'!$A$1:$J$10000,4,0),"")</f>
        <v/>
      </c>
      <c r="P1690">
        <f>ROW()</f>
        <v>1690</v>
      </c>
      <c r="Q1690" t="str">
        <f>IF($A1690&gt;=$Q$2,B1690*Q$4,"")</f>
        <v/>
      </c>
      <c r="R1690" t="str">
        <f>IF($A1690&gt;=$Q$2,G1690*R$4,"")</f>
        <v/>
      </c>
    </row>
    <row r="1691" spans="1:18">
      <c r="A1691" s="1">
        <v>42622</v>
      </c>
      <c r="B1691">
        <f>IFERROR(VLOOKUP($A1691,'BTC-Web'!$A$2:$H$9999,2,0),"")</f>
        <v>626.35199</v>
      </c>
      <c r="C1691">
        <f>VLOOKUP(A1691,H_SPBTFDUE!$B$2:$C$5828,2,0)</f>
        <v>4.4046120838194325</v>
      </c>
      <c r="D1691" s="2">
        <f>D1690*(1-D$1+IF(AND(WEEKDAY($A1691)&lt;&gt;1,WEEKDAY($A1691)&lt;&gt;7),-VLOOKUP($A1691,ETF_OP_Fee!$G$5:$H$14,2,1),0))^($A1691-$A1690)*(1+2*(C1691/C1690-1))+IFERROR(VLOOKUP(A1691,BITXeom!$C$9:$D$100,2,0),0)-$D$3*IFERROR(VLOOKUP($A1691,Dividends!$C$10:$E$100,2,0),0)</f>
        <v>0.69408750975612421</v>
      </c>
      <c r="F1691" s="60">
        <f>F1690*(1-F$1-2*(C1691/C1690-1))</f>
        <v>5111491.0797780128</v>
      </c>
      <c r="G1691" s="2">
        <f>G1690*(1-G$1+IF(AND(WEEKDAY($A1691)&lt;&gt;1,WEEKDAY($A1691)&lt;&gt;7),-VLOOKUP($A1691,ETF_OP_Fee!$I$5:$J$14,2,1),0))^($A1691-$A1690)*(1+1*(B1691/B1690-1))</f>
        <v>0.42749568040651942</v>
      </c>
      <c r="H1691" s="9" t="str">
        <f>IFERROR(VLOOKUP(A1691,'BITO-IV'!$A$1:$J$10000,4,0),"")</f>
        <v/>
      </c>
      <c r="P1691">
        <f>ROW()</f>
        <v>1691</v>
      </c>
      <c r="Q1691" t="str">
        <f>IF($A1691&gt;=$Q$2,B1691*Q$4,"")</f>
        <v/>
      </c>
      <c r="R1691" t="str">
        <f>IF($A1691&gt;=$Q$2,G1691*R$4,"")</f>
        <v/>
      </c>
    </row>
    <row r="1692" spans="1:18">
      <c r="A1692" s="1">
        <v>42625</v>
      </c>
      <c r="B1692">
        <f>IFERROR(VLOOKUP($A1692,'BTC-Web'!$A$2:$H$9999,2,0),"")</f>
        <v>607.00500499999998</v>
      </c>
      <c r="C1692">
        <f>VLOOKUP(A1692,H_SPBTFDUE!$B$2:$C$5828,2,0)</f>
        <v>4.3007567207011244</v>
      </c>
      <c r="D1692" s="2">
        <f>D1691*(1-D$1+IF(AND(WEEKDAY($A1692)&lt;&gt;1,WEEKDAY($A1692)&lt;&gt;7),-VLOOKUP($A1692,ETF_OP_Fee!$G$5:$H$14,2,1),0))^($A1692-$A1691)*(1+2*(C1692/C1691-1))+IFERROR(VLOOKUP(A1692,BITXeom!$C$9:$D$100,2,0),0)-$D$3*IFERROR(VLOOKUP($A1692,Dividends!$C$10:$E$100,2,0),0)</f>
        <v>0.66111689496788928</v>
      </c>
      <c r="F1692" s="60">
        <f>F1691*(1-F$1-2*(C1692/C1691-1))</f>
        <v>5352270.4118644418</v>
      </c>
      <c r="G1692" s="2">
        <f>G1691*(1-G$1+IF(AND(WEEKDAY($A1692)&lt;&gt;1,WEEKDAY($A1692)&lt;&gt;7),-VLOOKUP($A1692,ETF_OP_Fee!$I$5:$J$14,2,1),0))^($A1692-$A1691)*(1+1*(B1692/B1691-1))</f>
        <v>0.41425869253565711</v>
      </c>
      <c r="H1692" s="9" t="str">
        <f>IFERROR(VLOOKUP(A1692,'BITO-IV'!$A$1:$J$10000,4,0),"")</f>
        <v/>
      </c>
      <c r="P1692">
        <f>ROW()</f>
        <v>1692</v>
      </c>
      <c r="Q1692" t="str">
        <f>IF($A1692&gt;=$Q$2,B1692*Q$4,"")</f>
        <v/>
      </c>
      <c r="R1692" t="str">
        <f>IF($A1692&gt;=$Q$2,G1692*R$4,"")</f>
        <v/>
      </c>
    </row>
    <row r="1693" spans="1:18">
      <c r="A1693" s="1">
        <v>42626</v>
      </c>
      <c r="B1693">
        <f>IFERROR(VLOOKUP($A1693,'BTC-Web'!$A$2:$H$9999,2,0),"")</f>
        <v>608.02502400000003</v>
      </c>
      <c r="C1693">
        <f>VLOOKUP(A1693,H_SPBTFDUE!$B$2:$C$5828,2,0)</f>
        <v>4.3073423829080433</v>
      </c>
      <c r="D1693" s="2">
        <f>D1692*(1-D$1+IF(AND(WEEKDAY($A1693)&lt;&gt;1,WEEKDAY($A1693)&lt;&gt;7),-VLOOKUP($A1693,ETF_OP_Fee!$G$5:$H$14,2,1),0))^($A1693-$A1692)*(1+2*(C1693/C1692-1))+IFERROR(VLOOKUP(A1693,BITXeom!$C$9:$D$100,2,0),0)-$D$3*IFERROR(VLOOKUP($A1693,Dividends!$C$10:$E$100,2,0),0)</f>
        <v>0.66306166460052596</v>
      </c>
      <c r="F1693" s="60">
        <f>F1692*(1-F$1-2*(C1693/C1692-1))</f>
        <v>5335600.1526102722</v>
      </c>
      <c r="G1693" s="2">
        <f>G1692*(1-G$1+IF(AND(WEEKDAY($A1693)&lt;&gt;1,WEEKDAY($A1693)&lt;&gt;7),-VLOOKUP($A1693,ETF_OP_Fee!$I$5:$J$14,2,1),0))^($A1693-$A1692)*(1+1*(B1693/B1692-1))</f>
        <v>0.41494401796481217</v>
      </c>
      <c r="H1693" s="9" t="str">
        <f>IFERROR(VLOOKUP(A1693,'BITO-IV'!$A$1:$J$10000,4,0),"")</f>
        <v/>
      </c>
      <c r="P1693">
        <f>ROW()</f>
        <v>1693</v>
      </c>
      <c r="Q1693" t="str">
        <f>IF($A1693&gt;=$Q$2,B1693*Q$4,"")</f>
        <v/>
      </c>
      <c r="R1693" t="str">
        <f>IF($A1693&gt;=$Q$2,G1693*R$4,"")</f>
        <v/>
      </c>
    </row>
    <row r="1694" spans="1:18">
      <c r="A1694" s="1">
        <v>42627</v>
      </c>
      <c r="B1694">
        <f>IFERROR(VLOOKUP($A1694,'BTC-Web'!$A$2:$H$9999,2,0),"")</f>
        <v>608.841003</v>
      </c>
      <c r="C1694">
        <f>VLOOKUP(A1694,H_SPBTFDUE!$B$2:$C$5828,2,0)</f>
        <v>4.3170723255906607</v>
      </c>
      <c r="D1694" s="2">
        <f>D1693*(1-D$1+IF(AND(WEEKDAY($A1694)&lt;&gt;1,WEEKDAY($A1694)&lt;&gt;7),-VLOOKUP($A1694,ETF_OP_Fee!$G$5:$H$14,2,1),0))^($A1694-$A1693)*(1+2*(C1694/C1693-1))+IFERROR(VLOOKUP(A1694,BITXeom!$C$9:$D$100,2,0),0)-$D$3*IFERROR(VLOOKUP($A1694,Dividends!$C$10:$E$100,2,0),0)</f>
        <v>0.66597697953049095</v>
      </c>
      <c r="F1694" s="60">
        <f>F1693*(1-F$1-2*(C1694/C1693-1))</f>
        <v>5311217.0191983236</v>
      </c>
      <c r="G1694" s="2">
        <f>G1693*(1-G$1+IF(AND(WEEKDAY($A1694)&lt;&gt;1,WEEKDAY($A1694)&lt;&gt;7),-VLOOKUP($A1694,ETF_OP_Fee!$I$5:$J$14,2,1),0))^($A1694-$A1693)*(1+1*(B1694/B1693-1))</f>
        <v>0.41549006485760526</v>
      </c>
      <c r="H1694" s="9" t="str">
        <f>IFERROR(VLOOKUP(A1694,'BITO-IV'!$A$1:$J$10000,4,0),"")</f>
        <v/>
      </c>
      <c r="P1694">
        <f>ROW()</f>
        <v>1694</v>
      </c>
      <c r="Q1694" t="str">
        <f>IF($A1694&gt;=$Q$2,B1694*Q$4,"")</f>
        <v/>
      </c>
      <c r="R1694" t="str">
        <f>IF($A1694&gt;=$Q$2,G1694*R$4,"")</f>
        <v/>
      </c>
    </row>
    <row r="1695" spans="1:18">
      <c r="A1695" s="1">
        <v>42628</v>
      </c>
      <c r="B1695">
        <f>IFERROR(VLOOKUP($A1695,'BTC-Web'!$A$2:$H$9999,2,0),"")</f>
        <v>610.58801300000005</v>
      </c>
      <c r="C1695">
        <f>VLOOKUP(A1695,H_SPBTFDUE!$B$2:$C$5828,2,0)</f>
        <v>4.2916519279584726</v>
      </c>
      <c r="D1695" s="2">
        <f>D1694*(1-D$1+IF(AND(WEEKDAY($A1695)&lt;&gt;1,WEEKDAY($A1695)&lt;&gt;7),-VLOOKUP($A1695,ETF_OP_Fee!$G$5:$H$14,2,1),0))^($A1695-$A1694)*(1+2*(C1695/C1694-1))+IFERROR(VLOOKUP(A1695,BITXeom!$C$9:$D$100,2,0),0)-$D$3*IFERROR(VLOOKUP($A1695,Dividends!$C$10:$E$100,2,0),0)</f>
        <v>0.65805464259592739</v>
      </c>
      <c r="F1695" s="60">
        <f>F1694*(1-F$1-2*(C1695/C1694-1))</f>
        <v>5373489.0677552065</v>
      </c>
      <c r="G1695" s="2">
        <f>G1694*(1-G$1+IF(AND(WEEKDAY($A1695)&lt;&gt;1,WEEKDAY($A1695)&lt;&gt;7),-VLOOKUP($A1695,ETF_OP_Fee!$I$5:$J$14,2,1),0))^($A1695-$A1694)*(1+1*(B1695/B1694-1))</f>
        <v>0.41667142800427498</v>
      </c>
      <c r="H1695" s="9" t="str">
        <f>IFERROR(VLOOKUP(A1695,'BITO-IV'!$A$1:$J$10000,4,0),"")</f>
        <v/>
      </c>
      <c r="P1695">
        <f>ROW()</f>
        <v>1695</v>
      </c>
      <c r="Q1695" t="str">
        <f>IF($A1695&gt;=$Q$2,B1695*Q$4,"")</f>
        <v/>
      </c>
      <c r="R1695" t="str">
        <f>IF($A1695&gt;=$Q$2,G1695*R$4,"")</f>
        <v/>
      </c>
    </row>
    <row r="1696" spans="1:18">
      <c r="A1696" s="1">
        <v>42629</v>
      </c>
      <c r="B1696">
        <f>IFERROR(VLOOKUP($A1696,'BTC-Web'!$A$2:$H$9999,2,0),"")</f>
        <v>607.24597200000005</v>
      </c>
      <c r="C1696">
        <f>VLOOKUP(A1696,H_SPBTFDUE!$B$2:$C$5828,2,0)</f>
        <v>4.289895100472453</v>
      </c>
      <c r="D1696" s="2">
        <f>D1695*(1-D$1+IF(AND(WEEKDAY($A1696)&lt;&gt;1,WEEKDAY($A1696)&lt;&gt;7),-VLOOKUP($A1696,ETF_OP_Fee!$G$5:$H$14,2,1),0))^($A1696-$A1695)*(1+2*(C1696/C1695-1))+IFERROR(VLOOKUP(A1696,BITXeom!$C$9:$D$100,2,0),0)-$D$3*IFERROR(VLOOKUP($A1696,Dividends!$C$10:$E$100,2,0),0)</f>
        <v>0.65743661887568527</v>
      </c>
      <c r="F1696" s="60">
        <f>F1695*(1-F$1-2*(C1696/C1695-1))</f>
        <v>5377608.7269743662</v>
      </c>
      <c r="G1696" s="2">
        <f>G1695*(1-G$1+IF(AND(WEEKDAY($A1696)&lt;&gt;1,WEEKDAY($A1696)&lt;&gt;7),-VLOOKUP($A1696,ETF_OP_Fee!$I$5:$J$14,2,1),0))^($A1696-$A1695)*(1+1*(B1696/B1695-1))</f>
        <v>0.41437999995222513</v>
      </c>
      <c r="H1696" s="9" t="str">
        <f>IFERROR(VLOOKUP(A1696,'BITO-IV'!$A$1:$J$10000,4,0),"")</f>
        <v/>
      </c>
      <c r="P1696">
        <f>ROW()</f>
        <v>1696</v>
      </c>
      <c r="Q1696" t="str">
        <f>IF($A1696&gt;=$Q$2,B1696*Q$4,"")</f>
        <v/>
      </c>
      <c r="R1696" t="str">
        <f>IF($A1696&gt;=$Q$2,G1696*R$4,"")</f>
        <v/>
      </c>
    </row>
    <row r="1697" spans="1:18">
      <c r="A1697" s="1">
        <v>42632</v>
      </c>
      <c r="B1697">
        <f>IFERROR(VLOOKUP($A1697,'BTC-Web'!$A$2:$H$9999,2,0),"")</f>
        <v>609.87097200000005</v>
      </c>
      <c r="C1697">
        <f>VLOOKUP(A1697,H_SPBTFDUE!$B$2:$C$5828,2,0)</f>
        <v>4.3053553144358938</v>
      </c>
      <c r="D1697" s="2">
        <f>D1696*(1-D$1+IF(AND(WEEKDAY($A1697)&lt;&gt;1,WEEKDAY($A1697)&lt;&gt;7),-VLOOKUP($A1697,ETF_OP_Fee!$G$5:$H$14,2,1),0))^($A1697-$A1696)*(1+2*(C1697/C1696-1))+IFERROR(VLOOKUP(A1697,BITXeom!$C$9:$D$100,2,0),0)-$D$3*IFERROR(VLOOKUP($A1697,Dividends!$C$10:$E$100,2,0),0)</f>
        <v>0.66193580520651685</v>
      </c>
      <c r="F1697" s="60">
        <f>F1696*(1-F$1-2*(C1697/C1696-1))</f>
        <v>5338568.4169351831</v>
      </c>
      <c r="G1697" s="2">
        <f>G1696*(1-G$1+IF(AND(WEEKDAY($A1697)&lt;&gt;1,WEEKDAY($A1697)&lt;&gt;7),-VLOOKUP($A1697,ETF_OP_Fee!$I$5:$J$14,2,1),0))^($A1697-$A1696)*(1+1*(B1697/B1696-1))</f>
        <v>0.41613878512551322</v>
      </c>
      <c r="H1697" s="9" t="str">
        <f>IFERROR(VLOOKUP(A1697,'BITO-IV'!$A$1:$J$10000,4,0),"")</f>
        <v/>
      </c>
      <c r="P1697">
        <f>ROW()</f>
        <v>1697</v>
      </c>
      <c r="Q1697" t="str">
        <f>IF($A1697&gt;=$Q$2,B1697*Q$4,"")</f>
        <v/>
      </c>
      <c r="R1697" t="str">
        <f>IF($A1697&gt;=$Q$2,G1697*R$4,"")</f>
        <v/>
      </c>
    </row>
    <row r="1698" spans="1:18">
      <c r="A1698" s="1">
        <v>42633</v>
      </c>
      <c r="B1698">
        <f>IFERROR(VLOOKUP($A1698,'BTC-Web'!$A$2:$H$9999,2,0),"")</f>
        <v>609.25402799999995</v>
      </c>
      <c r="C1698">
        <f>VLOOKUP(A1698,H_SPBTFDUE!$B$2:$C$5828,2,0)</f>
        <v>4.2984174229820118</v>
      </c>
      <c r="D1698" s="2">
        <f>D1697*(1-D$1+IF(AND(WEEKDAY($A1698)&lt;&gt;1,WEEKDAY($A1698)&lt;&gt;7),-VLOOKUP($A1698,ETF_OP_Fee!$G$5:$H$14,2,1),0))^($A1698-$A1697)*(1+2*(C1698/C1697-1))+IFERROR(VLOOKUP(A1698,BITXeom!$C$9:$D$100,2,0),0)-$D$3*IFERROR(VLOOKUP($A1698,Dividends!$C$10:$E$100,2,0),0)</f>
        <v>0.6597229062817197</v>
      </c>
      <c r="F1698" s="60">
        <f>F1697*(1-F$1-2*(C1698/C1697-1))</f>
        <v>5355496.2570516896</v>
      </c>
      <c r="G1698" s="2">
        <f>G1697*(1-G$1+IF(AND(WEEKDAY($A1698)&lt;&gt;1,WEEKDAY($A1698)&lt;&gt;7),-VLOOKUP($A1698,ETF_OP_Fee!$I$5:$J$14,2,1),0))^($A1698-$A1697)*(1+1*(B1698/B1697-1))</f>
        <v>0.41570700008426514</v>
      </c>
      <c r="H1698" s="9" t="str">
        <f>IFERROR(VLOOKUP(A1698,'BITO-IV'!$A$1:$J$10000,4,0),"")</f>
        <v/>
      </c>
      <c r="P1698">
        <f>ROW()</f>
        <v>1698</v>
      </c>
      <c r="Q1698" t="str">
        <f>IF($A1698&gt;=$Q$2,B1698*Q$4,"")</f>
        <v/>
      </c>
      <c r="R1698" t="str">
        <f>IF($A1698&gt;=$Q$2,G1698*R$4,"")</f>
        <v/>
      </c>
    </row>
    <row r="1699" spans="1:18">
      <c r="A1699" s="1">
        <v>42634</v>
      </c>
      <c r="B1699">
        <f>IFERROR(VLOOKUP($A1699,'BTC-Web'!$A$2:$H$9999,2,0),"")</f>
        <v>603.58801300000005</v>
      </c>
      <c r="C1699">
        <f>VLOOKUP(A1699,H_SPBTFDUE!$B$2:$C$5828,2,0)</f>
        <v>4.2190668737262129</v>
      </c>
      <c r="D1699" s="2">
        <f>D1698*(1-D$1+IF(AND(WEEKDAY($A1699)&lt;&gt;1,WEEKDAY($A1699)&lt;&gt;7),-VLOOKUP($A1699,ETF_OP_Fee!$G$5:$H$14,2,1),0))^($A1699-$A1698)*(1+2*(C1699/C1698-1))+IFERROR(VLOOKUP(A1699,BITXeom!$C$9:$D$100,2,0),0)-$D$3*IFERROR(VLOOKUP($A1699,Dividends!$C$10:$E$100,2,0),0)</f>
        <v>0.63528880322436032</v>
      </c>
      <c r="F1699" s="60">
        <f>F1698*(1-F$1-2*(C1699/C1698-1))</f>
        <v>5552946.7942923633</v>
      </c>
      <c r="G1699" s="2">
        <f>G1698*(1-G$1+IF(AND(WEEKDAY($A1699)&lt;&gt;1,WEEKDAY($A1699)&lt;&gt;7),-VLOOKUP($A1699,ETF_OP_Fee!$I$5:$J$14,2,1),0))^($A1699-$A1698)*(1+1*(B1699/B1698-1))</f>
        <v>0.41183023821851789</v>
      </c>
      <c r="H1699" s="9" t="str">
        <f>IFERROR(VLOOKUP(A1699,'BITO-IV'!$A$1:$J$10000,4,0),"")</f>
        <v/>
      </c>
      <c r="P1699">
        <f>ROW()</f>
        <v>1699</v>
      </c>
      <c r="Q1699" t="str">
        <f>IF($A1699&gt;=$Q$2,B1699*Q$4,"")</f>
        <v/>
      </c>
      <c r="R1699" t="str">
        <f>IF($A1699&gt;=$Q$2,G1699*R$4,"")</f>
        <v/>
      </c>
    </row>
    <row r="1700" spans="1:18">
      <c r="A1700" s="1">
        <v>42635</v>
      </c>
      <c r="B1700">
        <f>IFERROR(VLOOKUP($A1700,'BTC-Web'!$A$2:$H$9999,2,0),"")</f>
        <v>597.27899200000002</v>
      </c>
      <c r="C1700">
        <f>VLOOKUP(A1700,H_SPBTFDUE!$B$2:$C$5828,2,0)</f>
        <v>4.2125918051368592</v>
      </c>
      <c r="D1700" s="2">
        <f>D1699*(1-D$1+IF(AND(WEEKDAY($A1700)&lt;&gt;1,WEEKDAY($A1700)&lt;&gt;7),-VLOOKUP($A1700,ETF_OP_Fee!$G$5:$H$14,2,1),0))^($A1700-$A1699)*(1+2*(C1700/C1699-1))+IFERROR(VLOOKUP(A1700,BITXeom!$C$9:$D$100,2,0),0)-$D$3*IFERROR(VLOOKUP($A1700,Dividends!$C$10:$E$100,2,0),0)</f>
        <v>0.63326248000322616</v>
      </c>
      <c r="F1700" s="60">
        <f>F1699*(1-F$1-2*(C1700/C1699-1))</f>
        <v>5569702.1271435972</v>
      </c>
      <c r="G1700" s="2">
        <f>G1699*(1-G$1+IF(AND(WEEKDAY($A1700)&lt;&gt;1,WEEKDAY($A1700)&lt;&gt;7),-VLOOKUP($A1700,ETF_OP_Fee!$I$5:$J$14,2,1),0))^($A1700-$A1699)*(1+1*(B1700/B1699-1))</f>
        <v>0.40751496402377485</v>
      </c>
      <c r="H1700" s="9" t="str">
        <f>IFERROR(VLOOKUP(A1700,'BITO-IV'!$A$1:$J$10000,4,0),"")</f>
        <v/>
      </c>
      <c r="P1700">
        <f>ROW()</f>
        <v>1700</v>
      </c>
      <c r="Q1700" t="str">
        <f>IF($A1700&gt;=$Q$2,B1700*Q$4,"")</f>
        <v/>
      </c>
      <c r="R1700" t="str">
        <f>IF($A1700&gt;=$Q$2,G1700*R$4,"")</f>
        <v/>
      </c>
    </row>
    <row r="1701" spans="1:18">
      <c r="A1701" s="1">
        <v>42636</v>
      </c>
      <c r="B1701">
        <f>IFERROR(VLOOKUP($A1701,'BTC-Web'!$A$2:$H$9999,2,0),"")</f>
        <v>596.19897500000002</v>
      </c>
      <c r="C1701">
        <f>VLOOKUP(A1701,H_SPBTFDUE!$B$2:$C$5828,2,0)</f>
        <v>4.2583607729268165</v>
      </c>
      <c r="D1701" s="2">
        <f>D1700*(1-D$1+IF(AND(WEEKDAY($A1701)&lt;&gt;1,WEEKDAY($A1701)&lt;&gt;7),-VLOOKUP($A1701,ETF_OP_Fee!$G$5:$H$14,2,1),0))^($A1701-$A1700)*(1+2*(C1701/C1700-1))+IFERROR(VLOOKUP(A1701,BITXeom!$C$9:$D$100,2,0),0)-$D$3*IFERROR(VLOOKUP($A1701,Dividends!$C$10:$E$100,2,0),0)</f>
        <v>0.64694502319696046</v>
      </c>
      <c r="F1701" s="60">
        <f>F1700*(1-F$1-2*(C1701/C1700-1))</f>
        <v>5448384.7971882224</v>
      </c>
      <c r="G1701" s="2">
        <f>G1700*(1-G$1+IF(AND(WEEKDAY($A1701)&lt;&gt;1,WEEKDAY($A1701)&lt;&gt;7),-VLOOKUP($A1701,ETF_OP_Fee!$I$5:$J$14,2,1),0))^($A1701-$A1700)*(1+1*(B1701/B1700-1))</f>
        <v>0.40676749640576332</v>
      </c>
      <c r="H1701" s="9" t="str">
        <f>IFERROR(VLOOKUP(A1701,'BITO-IV'!$A$1:$J$10000,4,0),"")</f>
        <v/>
      </c>
      <c r="P1701">
        <f>ROW()</f>
        <v>1701</v>
      </c>
      <c r="Q1701" t="str">
        <f>IF($A1701&gt;=$Q$2,B1701*Q$4,"")</f>
        <v/>
      </c>
      <c r="R1701" t="str">
        <f>IF($A1701&gt;=$Q$2,G1701*R$4,"")</f>
        <v/>
      </c>
    </row>
    <row r="1702" spans="1:18">
      <c r="A1702" s="1">
        <v>42639</v>
      </c>
      <c r="B1702">
        <f>IFERROR(VLOOKUP($A1702,'BTC-Web'!$A$2:$H$9999,2,0),"")</f>
        <v>600.807007</v>
      </c>
      <c r="C1702">
        <f>VLOOKUP(A1702,H_SPBTFDUE!$B$2:$C$5828,2,0)</f>
        <v>4.2946333285107929</v>
      </c>
      <c r="D1702" s="2">
        <f>D1701*(1-D$1+IF(AND(WEEKDAY($A1702)&lt;&gt;1,WEEKDAY($A1702)&lt;&gt;7),-VLOOKUP($A1702,ETF_OP_Fee!$G$5:$H$14,2,1),0))^($A1702-$A1701)*(1+2*(C1702/C1701-1))+IFERROR(VLOOKUP(A1702,BITXeom!$C$9:$D$100,2,0),0)-$D$3*IFERROR(VLOOKUP($A1702,Dividends!$C$10:$E$100,2,0),0)</f>
        <v>0.65772840876303362</v>
      </c>
      <c r="F1702" s="60">
        <f>F1701*(1-F$1-2*(C1702/C1701-1))</f>
        <v>5355282.9124448374</v>
      </c>
      <c r="G1702" s="2">
        <f>G1701*(1-G$1+IF(AND(WEEKDAY($A1702)&lt;&gt;1,WEEKDAY($A1702)&lt;&gt;7),-VLOOKUP($A1702,ETF_OP_Fee!$I$5:$J$14,2,1),0))^($A1702-$A1701)*(1+1*(B1702/B1701-1))</f>
        <v>0.4098794033433264</v>
      </c>
      <c r="H1702" s="9" t="str">
        <f>IFERROR(VLOOKUP(A1702,'BITO-IV'!$A$1:$J$10000,4,0),"")</f>
        <v/>
      </c>
      <c r="P1702">
        <f>ROW()</f>
        <v>1702</v>
      </c>
      <c r="Q1702" t="str">
        <f>IF($A1702&gt;=$Q$2,B1702*Q$4,"")</f>
        <v/>
      </c>
      <c r="R1702" t="str">
        <f>IF($A1702&gt;=$Q$2,G1702*R$4,"")</f>
        <v/>
      </c>
    </row>
    <row r="1703" spans="1:18">
      <c r="A1703" s="1">
        <v>42640</v>
      </c>
      <c r="B1703">
        <f>IFERROR(VLOOKUP($A1703,'BTC-Web'!$A$2:$H$9999,2,0),"")</f>
        <v>608.021973</v>
      </c>
      <c r="C1703">
        <f>VLOOKUP(A1703,H_SPBTFDUE!$B$2:$C$5828,2,0)</f>
        <v>4.2809052554477569</v>
      </c>
      <c r="D1703" s="2">
        <f>D1702*(1-D$1+IF(AND(WEEKDAY($A1703)&lt;&gt;1,WEEKDAY($A1703)&lt;&gt;7),-VLOOKUP($A1703,ETF_OP_Fee!$G$5:$H$14,2,1),0))^($A1703-$A1702)*(1+2*(C1703/C1702-1))+IFERROR(VLOOKUP(A1703,BITXeom!$C$9:$D$100,2,0),0)-$D$3*IFERROR(VLOOKUP($A1703,Dividends!$C$10:$E$100,2,0),0)</f>
        <v>0.65344468509655895</v>
      </c>
      <c r="F1703" s="60">
        <f>F1702*(1-F$1-2*(C1703/C1702-1))</f>
        <v>5389241.1603417061</v>
      </c>
      <c r="G1703" s="2">
        <f>G1702*(1-G$1+IF(AND(WEEKDAY($A1703)&lt;&gt;1,WEEKDAY($A1703)&lt;&gt;7),-VLOOKUP($A1703,ETF_OP_Fee!$I$5:$J$14,2,1),0))^($A1703-$A1702)*(1+1*(B1703/B1702-1))</f>
        <v>0.41479076337948534</v>
      </c>
      <c r="H1703" s="9" t="str">
        <f>IFERROR(VLOOKUP(A1703,'BITO-IV'!$A$1:$J$10000,4,0),"")</f>
        <v/>
      </c>
      <c r="P1703">
        <f>ROW()</f>
        <v>1703</v>
      </c>
      <c r="Q1703" t="str">
        <f>IF($A1703&gt;=$Q$2,B1703*Q$4,"")</f>
        <v/>
      </c>
      <c r="R1703" t="str">
        <f>IF($A1703&gt;=$Q$2,G1703*R$4,"")</f>
        <v/>
      </c>
    </row>
    <row r="1704" spans="1:18">
      <c r="A1704" s="1">
        <v>42641</v>
      </c>
      <c r="B1704">
        <f>IFERROR(VLOOKUP($A1704,'BTC-Web'!$A$2:$H$9999,2,0),"")</f>
        <v>606.24298099999999</v>
      </c>
      <c r="C1704">
        <f>VLOOKUP(A1704,H_SPBTFDUE!$B$2:$C$5828,2,0)</f>
        <v>4.2702806552472001</v>
      </c>
      <c r="D1704" s="2">
        <f>D1703*(1-D$1+IF(AND(WEEKDAY($A1704)&lt;&gt;1,WEEKDAY($A1704)&lt;&gt;7),-VLOOKUP($A1704,ETF_OP_Fee!$G$5:$H$14,2,1),0))^($A1704-$A1703)*(1+2*(C1704/C1703-1))+IFERROR(VLOOKUP(A1704,BITXeom!$C$9:$D$100,2,0),0)-$D$3*IFERROR(VLOOKUP($A1704,Dividends!$C$10:$E$100,2,0),0)</f>
        <v>0.65012279046280785</v>
      </c>
      <c r="F1704" s="60">
        <f>F1703*(1-F$1-2*(C1704/C1703-1))</f>
        <v>5415711.2902108021</v>
      </c>
      <c r="G1704" s="2">
        <f>G1703*(1-G$1+IF(AND(WEEKDAY($A1704)&lt;&gt;1,WEEKDAY($A1704)&lt;&gt;7),-VLOOKUP($A1704,ETF_OP_Fee!$I$5:$J$14,2,1),0))^($A1704-$A1703)*(1+1*(B1704/B1703-1))</f>
        <v>0.41356637604494845</v>
      </c>
      <c r="H1704" s="9" t="str">
        <f>IFERROR(VLOOKUP(A1704,'BITO-IV'!$A$1:$J$10000,4,0),"")</f>
        <v/>
      </c>
      <c r="P1704">
        <f>ROW()</f>
        <v>1704</v>
      </c>
      <c r="Q1704" t="str">
        <f>IF($A1704&gt;=$Q$2,B1704*Q$4,"")</f>
        <v/>
      </c>
      <c r="R1704" t="str">
        <f>IF($A1704&gt;=$Q$2,G1704*R$4,"")</f>
        <v/>
      </c>
    </row>
    <row r="1705" spans="1:18">
      <c r="A1705" s="1">
        <v>42642</v>
      </c>
      <c r="B1705">
        <f>IFERROR(VLOOKUP($A1705,'BTC-Web'!$A$2:$H$9999,2,0),"")</f>
        <v>605.01898200000005</v>
      </c>
      <c r="C1705">
        <f>VLOOKUP(A1705,H_SPBTFDUE!$B$2:$C$5828,2,0)</f>
        <v>4.2766267766292261</v>
      </c>
      <c r="D1705" s="2">
        <f>D1704*(1-D$1+IF(AND(WEEKDAY($A1705)&lt;&gt;1,WEEKDAY($A1705)&lt;&gt;7),-VLOOKUP($A1705,ETF_OP_Fee!$G$5:$H$14,2,1),0))^($A1705-$A1704)*(1+2*(C1705/C1704-1))+IFERROR(VLOOKUP(A1705,BITXeom!$C$9:$D$100,2,0),0)-$D$3*IFERROR(VLOOKUP($A1705,Dividends!$C$10:$E$100,2,0),0)</f>
        <v>0.65197649896500376</v>
      </c>
      <c r="F1705" s="60">
        <f>F1704*(1-F$1-2*(C1705/C1704-1))</f>
        <v>5399332.6540354621</v>
      </c>
      <c r="G1705" s="2">
        <f>G1704*(1-G$1+IF(AND(WEEKDAY($A1705)&lt;&gt;1,WEEKDAY($A1705)&lt;&gt;7),-VLOOKUP($A1705,ETF_OP_Fee!$I$5:$J$14,2,1),0))^($A1705-$A1704)*(1+1*(B1705/B1704-1))</f>
        <v>0.41272064701351335</v>
      </c>
      <c r="H1705" s="9" t="str">
        <f>IFERROR(VLOOKUP(A1705,'BITO-IV'!$A$1:$J$10000,4,0),"")</f>
        <v/>
      </c>
      <c r="P1705">
        <f>ROW()</f>
        <v>1705</v>
      </c>
      <c r="Q1705" t="str">
        <f>IF($A1705&gt;=$Q$2,B1705*Q$4,"")</f>
        <v/>
      </c>
      <c r="R1705" t="str">
        <f>IF($A1705&gt;=$Q$2,G1705*R$4,"")</f>
        <v/>
      </c>
    </row>
    <row r="1706" spans="1:18">
      <c r="A1706" s="1">
        <v>42643</v>
      </c>
      <c r="B1706">
        <f>IFERROR(VLOOKUP($A1706,'BTC-Web'!$A$2:$H$9999,2,0),"")</f>
        <v>605.71502699999996</v>
      </c>
      <c r="C1706">
        <f>VLOOKUP(A1706,H_SPBTFDUE!$B$2:$C$5828,2,0)</f>
        <v>4.3046974665908309</v>
      </c>
      <c r="D1706" s="2">
        <f>D1705*(1-D$1+IF(AND(WEEKDAY($A1706)&lt;&gt;1,WEEKDAY($A1706)&lt;&gt;7),-VLOOKUP($A1706,ETF_OP_Fee!$G$5:$H$14,2,1),0))^($A1706-$A1705)*(1+2*(C1706/C1705-1))+IFERROR(VLOOKUP(A1706,BITXeom!$C$9:$D$100,2,0),0)-$D$3*IFERROR(VLOOKUP($A1706,Dividends!$C$10:$E$100,2,0),0)</f>
        <v>0.66045568847384639</v>
      </c>
      <c r="F1706" s="60">
        <f>F1705*(1-F$1-2*(C1706/C1705-1))</f>
        <v>5328171.9015533961</v>
      </c>
      <c r="G1706" s="2">
        <f>G1705*(1-G$1+IF(AND(WEEKDAY($A1706)&lt;&gt;1,WEEKDAY($A1706)&lt;&gt;7),-VLOOKUP($A1706,ETF_OP_Fee!$I$5:$J$14,2,1),0))^($A1706-$A1705)*(1+1*(B1706/B1705-1))</f>
        <v>0.41318470770167082</v>
      </c>
      <c r="H1706" s="9" t="str">
        <f>IFERROR(VLOOKUP(A1706,'BITO-IV'!$A$1:$J$10000,4,0),"")</f>
        <v/>
      </c>
      <c r="P1706">
        <f>ROW()</f>
        <v>1706</v>
      </c>
      <c r="Q1706" t="str">
        <f>IF($A1706&gt;=$Q$2,B1706*Q$4,"")</f>
        <v/>
      </c>
      <c r="R1706" t="str">
        <f>IF($A1706&gt;=$Q$2,G1706*R$4,"")</f>
        <v/>
      </c>
    </row>
    <row r="1707" spans="1:18">
      <c r="A1707" s="1">
        <v>42646</v>
      </c>
      <c r="B1707">
        <f>IFERROR(VLOOKUP($A1707,'BTC-Web'!$A$2:$H$9999,2,0),"")</f>
        <v>610.96801800000003</v>
      </c>
      <c r="C1707">
        <f>VLOOKUP(A1707,H_SPBTFDUE!$B$2:$C$5828,2,0)</f>
        <v>4.3211555525895315</v>
      </c>
      <c r="D1707" s="2">
        <f>D1706*(1-D$1+IF(AND(WEEKDAY($A1707)&lt;&gt;1,WEEKDAY($A1707)&lt;&gt;7),-VLOOKUP($A1707,ETF_OP_Fee!$G$5:$H$14,2,1),0))^($A1707-$A1706)*(1+2*(C1707/C1706-1))+IFERROR(VLOOKUP(A1707,BITXeom!$C$9:$D$100,2,0),0)-$D$3*IFERROR(VLOOKUP($A1707,Dividends!$C$10:$E$100,2,0),0)</f>
        <v>0.66526526225847005</v>
      </c>
      <c r="F1707" s="60">
        <f>F1706*(1-F$1-2*(C1707/C1706-1))</f>
        <v>5287152.3033980103</v>
      </c>
      <c r="G1707" s="2">
        <f>G1706*(1-G$1+IF(AND(WEEKDAY($A1707)&lt;&gt;1,WEEKDAY($A1707)&lt;&gt;7),-VLOOKUP($A1707,ETF_OP_Fee!$I$5:$J$14,2,1),0))^($A1707-$A1706)*(1+1*(B1707/B1706-1))</f>
        <v>0.41673546126278765</v>
      </c>
      <c r="H1707" s="9" t="str">
        <f>IFERROR(VLOOKUP(A1707,'BITO-IV'!$A$1:$J$10000,4,0),"")</f>
        <v/>
      </c>
      <c r="P1707">
        <f>ROW()</f>
        <v>1707</v>
      </c>
      <c r="Q1707" t="str">
        <f>IF($A1707&gt;=$Q$2,B1707*Q$4,"")</f>
        <v/>
      </c>
      <c r="R1707" t="str">
        <f>IF($A1707&gt;=$Q$2,G1707*R$4,"")</f>
        <v/>
      </c>
    </row>
    <row r="1708" spans="1:18">
      <c r="A1708" s="1">
        <v>42647</v>
      </c>
      <c r="B1708">
        <f>IFERROR(VLOOKUP($A1708,'BTC-Web'!$A$2:$H$9999,2,0),"")</f>
        <v>612.05200200000002</v>
      </c>
      <c r="C1708">
        <f>VLOOKUP(A1708,H_SPBTFDUE!$B$2:$C$5828,2,0)</f>
        <v>4.3070647276397853</v>
      </c>
      <c r="D1708" s="2">
        <f>D1707*(1-D$1+IF(AND(WEEKDAY($A1708)&lt;&gt;1,WEEKDAY($A1708)&lt;&gt;7),-VLOOKUP($A1708,ETF_OP_Fee!$G$5:$H$14,2,1),0))^($A1708-$A1707)*(1+2*(C1708/C1707-1))+IFERROR(VLOOKUP(A1708,BITXeom!$C$9:$D$100,2,0),0)-$D$3*IFERROR(VLOOKUP($A1708,Dividends!$C$10:$E$100,2,0),0)</f>
        <v>0.66084687153841581</v>
      </c>
      <c r="F1708" s="60">
        <f>F1707*(1-F$1-2*(C1708/C1707-1))</f>
        <v>5321358.7553343317</v>
      </c>
      <c r="G1708" s="2">
        <f>G1707*(1-G$1+IF(AND(WEEKDAY($A1708)&lt;&gt;1,WEEKDAY($A1708)&lt;&gt;7),-VLOOKUP($A1708,ETF_OP_Fee!$I$5:$J$14,2,1),0))^($A1708-$A1707)*(1+1*(B1708/B1707-1))</f>
        <v>0.41746397063311813</v>
      </c>
      <c r="H1708" s="9" t="str">
        <f>IFERROR(VLOOKUP(A1708,'BITO-IV'!$A$1:$J$10000,4,0),"")</f>
        <v/>
      </c>
      <c r="P1708">
        <f>ROW()</f>
        <v>1708</v>
      </c>
      <c r="Q1708" t="str">
        <f>IF($A1708&gt;=$Q$2,B1708*Q$4,"")</f>
        <v/>
      </c>
      <c r="R1708" t="str">
        <f>IF($A1708&gt;=$Q$2,G1708*R$4,"")</f>
        <v/>
      </c>
    </row>
    <row r="1709" spans="1:18">
      <c r="A1709" s="1">
        <v>42648</v>
      </c>
      <c r="B1709">
        <f>IFERROR(VLOOKUP($A1709,'BTC-Web'!$A$2:$H$9999,2,0),"")</f>
        <v>610.21801800000003</v>
      </c>
      <c r="C1709">
        <f>VLOOKUP(A1709,H_SPBTFDUE!$B$2:$C$5828,2,0)</f>
        <v>4.322876502393199</v>
      </c>
      <c r="D1709" s="2">
        <f>D1708*(1-D$1+IF(AND(WEEKDAY($A1709)&lt;&gt;1,WEEKDAY($A1709)&lt;&gt;7),-VLOOKUP($A1709,ETF_OP_Fee!$G$5:$H$14,2,1),0))^($A1709-$A1708)*(1+2*(C1709/C1708-1))+IFERROR(VLOOKUP(A1709,BITXeom!$C$9:$D$100,2,0),0)-$D$3*IFERROR(VLOOKUP($A1709,Dividends!$C$10:$E$100,2,0),0)</f>
        <v>0.66561872637600372</v>
      </c>
      <c r="F1709" s="60">
        <f>F1708*(1-F$1-2*(C1709/C1708-1))</f>
        <v>5282011.0024394216</v>
      </c>
      <c r="G1709" s="2">
        <f>G1708*(1-G$1+IF(AND(WEEKDAY($A1709)&lt;&gt;1,WEEKDAY($A1709)&lt;&gt;7),-VLOOKUP($A1709,ETF_OP_Fee!$I$5:$J$14,2,1),0))^($A1709-$A1708)*(1+1*(B1709/B1708-1))</f>
        <v>0.4162022272445855</v>
      </c>
      <c r="H1709" s="9" t="str">
        <f>IFERROR(VLOOKUP(A1709,'BITO-IV'!$A$1:$J$10000,4,0),"")</f>
        <v/>
      </c>
      <c r="P1709">
        <f>ROW()</f>
        <v>1709</v>
      </c>
      <c r="Q1709" t="str">
        <f>IF($A1709&gt;=$Q$2,B1709*Q$4,"")</f>
        <v/>
      </c>
      <c r="R1709" t="str">
        <f>IF($A1709&gt;=$Q$2,G1709*R$4,"")</f>
        <v/>
      </c>
    </row>
    <row r="1710" spans="1:18">
      <c r="A1710" s="1">
        <v>42649</v>
      </c>
      <c r="B1710">
        <f>IFERROR(VLOOKUP($A1710,'BTC-Web'!$A$2:$H$9999,2,0),"")</f>
        <v>612.46997099999999</v>
      </c>
      <c r="C1710">
        <f>VLOOKUP(A1710,H_SPBTFDUE!$B$2:$C$5828,2,0)</f>
        <v>4.3260022248719823</v>
      </c>
      <c r="D1710" s="2">
        <f>D1709*(1-D$1+IF(AND(WEEKDAY($A1710)&lt;&gt;1,WEEKDAY($A1710)&lt;&gt;7),-VLOOKUP($A1710,ETF_OP_Fee!$G$5:$H$14,2,1),0))^($A1710-$A1709)*(1+2*(C1710/C1709-1))+IFERROR(VLOOKUP(A1710,BITXeom!$C$9:$D$100,2,0),0)-$D$3*IFERROR(VLOOKUP($A1710,Dividends!$C$10:$E$100,2,0),0)</f>
        <v>0.66650094312730834</v>
      </c>
      <c r="F1710" s="60">
        <f>F1709*(1-F$1-2*(C1710/C1709-1))</f>
        <v>5274097.5695197871</v>
      </c>
      <c r="G1710" s="2">
        <f>G1709*(1-G$1+IF(AND(WEEKDAY($A1710)&lt;&gt;1,WEEKDAY($A1710)&lt;&gt;7),-VLOOKUP($A1710,ETF_OP_Fee!$I$5:$J$14,2,1),0))^($A1710-$A1709)*(1+1*(B1710/B1709-1))</f>
        <v>0.41772731032539967</v>
      </c>
      <c r="H1710" s="9" t="str">
        <f>IFERROR(VLOOKUP(A1710,'BITO-IV'!$A$1:$J$10000,4,0),"")</f>
        <v/>
      </c>
      <c r="P1710">
        <f>ROW()</f>
        <v>1710</v>
      </c>
      <c r="Q1710" t="str">
        <f>IF($A1710&gt;=$Q$2,B1710*Q$4,"")</f>
        <v/>
      </c>
      <c r="R1710" t="str">
        <f>IF($A1710&gt;=$Q$2,G1710*R$4,"")</f>
        <v/>
      </c>
    </row>
    <row r="1711" spans="1:18">
      <c r="A1711" s="1">
        <v>42650</v>
      </c>
      <c r="B1711">
        <f>IFERROR(VLOOKUP($A1711,'BTC-Web'!$A$2:$H$9999,2,0),"")</f>
        <v>612.60797100000002</v>
      </c>
      <c r="C1711">
        <f>VLOOKUP(A1711,H_SPBTFDUE!$B$2:$C$5828,2,0)</f>
        <v>4.3544610915745885</v>
      </c>
      <c r="D1711" s="2">
        <f>D1710*(1-D$1+IF(AND(WEEKDAY($A1711)&lt;&gt;1,WEEKDAY($A1711)&lt;&gt;7),-VLOOKUP($A1711,ETF_OP_Fee!$G$5:$H$14,2,1),0))^($A1711-$A1710)*(1+2*(C1711/C1710-1))+IFERROR(VLOOKUP(A1711,BITXeom!$C$9:$D$100,2,0),0)-$D$3*IFERROR(VLOOKUP($A1711,Dividends!$C$10:$E$100,2,0),0)</f>
        <v>0.67518877404801592</v>
      </c>
      <c r="F1711" s="60">
        <f>F1710*(1-F$1-2*(C1711/C1710-1))</f>
        <v>5204431.0891681556</v>
      </c>
      <c r="G1711" s="2">
        <f>G1710*(1-G$1+IF(AND(WEEKDAY($A1711)&lt;&gt;1,WEEKDAY($A1711)&lt;&gt;7),-VLOOKUP($A1711,ETF_OP_Fee!$I$5:$J$14,2,1),0))^($A1711-$A1710)*(1+1*(B1711/B1710-1))</f>
        <v>0.41781055665602079</v>
      </c>
      <c r="H1711" s="9" t="str">
        <f>IFERROR(VLOOKUP(A1711,'BITO-IV'!$A$1:$J$10000,4,0),"")</f>
        <v/>
      </c>
      <c r="P1711">
        <f>ROW()</f>
        <v>1711</v>
      </c>
      <c r="Q1711" t="str">
        <f>IF($A1711&gt;=$Q$2,B1711*Q$4,"")</f>
        <v/>
      </c>
      <c r="R1711" t="str">
        <f>IF($A1711&gt;=$Q$2,G1711*R$4,"")</f>
        <v/>
      </c>
    </row>
    <row r="1712" spans="1:18">
      <c r="A1712" s="1">
        <v>42653</v>
      </c>
      <c r="B1712">
        <f>IFERROR(VLOOKUP($A1712,'BTC-Web'!$A$2:$H$9999,2,0),"")</f>
        <v>616.82202099999995</v>
      </c>
      <c r="C1712">
        <f>VLOOKUP(A1712,H_SPBTFDUE!$B$2:$C$5828,2,0)</f>
        <v>4.3672002784810937</v>
      </c>
      <c r="D1712" s="2">
        <f>D1711*(1-D$1+IF(AND(WEEKDAY($A1712)&lt;&gt;1,WEEKDAY($A1712)&lt;&gt;7),-VLOOKUP($A1712,ETF_OP_Fee!$G$5:$H$14,2,1),0))^($A1712-$A1711)*(1+2*(C1712/C1711-1))+IFERROR(VLOOKUP(A1712,BITXeom!$C$9:$D$100,2,0),0)-$D$3*IFERROR(VLOOKUP($A1712,Dividends!$C$10:$E$100,2,0),0)</f>
        <v>0.67889379203355404</v>
      </c>
      <c r="F1712" s="60">
        <f>F1711*(1-F$1-2*(C1712/C1711-1))</f>
        <v>5173708.542942496</v>
      </c>
      <c r="G1712" s="2">
        <f>G1711*(1-G$1+IF(AND(WEEKDAY($A1712)&lt;&gt;1,WEEKDAY($A1712)&lt;&gt;7),-VLOOKUP($A1712,ETF_OP_Fee!$I$5:$J$14,2,1),0))^($A1712-$A1711)*(1+1*(B1712/B1711-1))</f>
        <v>0.42065177363282802</v>
      </c>
      <c r="H1712" s="9" t="str">
        <f>IFERROR(VLOOKUP(A1712,'BITO-IV'!$A$1:$J$10000,4,0),"")</f>
        <v/>
      </c>
      <c r="P1712">
        <f>ROW()</f>
        <v>1712</v>
      </c>
      <c r="Q1712" t="str">
        <f>IF($A1712&gt;=$Q$2,B1712*Q$4,"")</f>
        <v/>
      </c>
      <c r="R1712" t="str">
        <f>IF($A1712&gt;=$Q$2,G1712*R$4,"")</f>
        <v/>
      </c>
    </row>
    <row r="1713" spans="1:18">
      <c r="A1713" s="1">
        <v>42654</v>
      </c>
      <c r="B1713">
        <f>IFERROR(VLOOKUP($A1713,'BTC-Web'!$A$2:$H$9999,2,0),"")</f>
        <v>619.237976</v>
      </c>
      <c r="C1713">
        <f>VLOOKUP(A1713,H_SPBTFDUE!$B$2:$C$5828,2,0)</f>
        <v>4.5224890287302237</v>
      </c>
      <c r="D1713" s="2">
        <f>D1712*(1-D$1+IF(AND(WEEKDAY($A1713)&lt;&gt;1,WEEKDAY($A1713)&lt;&gt;7),-VLOOKUP($A1713,ETF_OP_Fee!$G$5:$H$14,2,1),0))^($A1713-$A1712)*(1+2*(C1713/C1712-1))+IFERROR(VLOOKUP(A1713,BITXeom!$C$9:$D$100,2,0),0)-$D$3*IFERROR(VLOOKUP($A1713,Dividends!$C$10:$E$100,2,0),0)</f>
        <v>0.72708629473095387</v>
      </c>
      <c r="F1713" s="60">
        <f>F1712*(1-F$1-2*(C1713/C1712-1))</f>
        <v>4805506.1424548002</v>
      </c>
      <c r="G1713" s="2">
        <f>G1712*(1-G$1+IF(AND(WEEKDAY($A1713)&lt;&gt;1,WEEKDAY($A1713)&lt;&gt;7),-VLOOKUP($A1713,ETF_OP_Fee!$I$5:$J$14,2,1),0))^($A1713-$A1712)*(1+1*(B1713/B1712-1))</f>
        <v>0.42228838194525381</v>
      </c>
      <c r="H1713" s="9" t="str">
        <f>IFERROR(VLOOKUP(A1713,'BITO-IV'!$A$1:$J$10000,4,0),"")</f>
        <v/>
      </c>
      <c r="P1713">
        <f>ROW()</f>
        <v>1713</v>
      </c>
      <c r="Q1713" t="str">
        <f>IF($A1713&gt;=$Q$2,B1713*Q$4,"")</f>
        <v/>
      </c>
      <c r="R1713" t="str">
        <f>IF($A1713&gt;=$Q$2,G1713*R$4,"")</f>
        <v/>
      </c>
    </row>
    <row r="1714" spans="1:18">
      <c r="A1714" s="1">
        <v>42655</v>
      </c>
      <c r="B1714">
        <f>IFERROR(VLOOKUP($A1714,'BTC-Web'!$A$2:$H$9999,2,0),"")</f>
        <v>640.87097200000005</v>
      </c>
      <c r="C1714">
        <f>VLOOKUP(A1714,H_SPBTFDUE!$B$2:$C$5828,2,0)</f>
        <v>4.4875670716367999</v>
      </c>
      <c r="D1714" s="2">
        <f>D1713*(1-D$1+IF(AND(WEEKDAY($A1714)&lt;&gt;1,WEEKDAY($A1714)&lt;&gt;7),-VLOOKUP($A1714,ETF_OP_Fee!$G$5:$H$14,2,1),0))^($A1714-$A1713)*(1+2*(C1714/C1713-1))+IFERROR(VLOOKUP(A1714,BITXeom!$C$9:$D$100,2,0),0)-$D$3*IFERROR(VLOOKUP($A1714,Dividends!$C$10:$E$100,2,0),0)</f>
        <v>0.71577110496083485</v>
      </c>
      <c r="F1714" s="60">
        <f>F1713*(1-F$1-2*(C1714/C1713-1))</f>
        <v>4879470.7353004618</v>
      </c>
      <c r="G1714" s="2">
        <f>G1713*(1-G$1+IF(AND(WEEKDAY($A1714)&lt;&gt;1,WEEKDAY($A1714)&lt;&gt;7),-VLOOKUP($A1714,ETF_OP_Fee!$I$5:$J$14,2,1),0))^($A1714-$A1713)*(1+1*(B1714/B1713-1))</f>
        <v>0.43702959513817974</v>
      </c>
      <c r="H1714" s="9" t="str">
        <f>IFERROR(VLOOKUP(A1714,'BITO-IV'!$A$1:$J$10000,4,0),"")</f>
        <v/>
      </c>
      <c r="P1714">
        <f>ROW()</f>
        <v>1714</v>
      </c>
      <c r="Q1714" t="str">
        <f>IF($A1714&gt;=$Q$2,B1714*Q$4,"")</f>
        <v/>
      </c>
      <c r="R1714" t="str">
        <f>IF($A1714&gt;=$Q$2,G1714*R$4,"")</f>
        <v/>
      </c>
    </row>
    <row r="1715" spans="1:18">
      <c r="A1715" s="1">
        <v>42656</v>
      </c>
      <c r="B1715">
        <f>IFERROR(VLOOKUP($A1715,'BTC-Web'!$A$2:$H$9999,2,0),"")</f>
        <v>636.03002900000001</v>
      </c>
      <c r="C1715">
        <f>VLOOKUP(A1715,H_SPBTFDUE!$B$2:$C$5828,2,0)</f>
        <v>4.491265194441004</v>
      </c>
      <c r="D1715" s="2">
        <f>D1714*(1-D$1+IF(AND(WEEKDAY($A1715)&lt;&gt;1,WEEKDAY($A1715)&lt;&gt;7),-VLOOKUP($A1715,ETF_OP_Fee!$G$5:$H$14,2,1),0))^($A1715-$A1714)*(1+2*(C1715/C1714-1))+IFERROR(VLOOKUP(A1715,BITXeom!$C$9:$D$100,2,0),0)-$D$3*IFERROR(VLOOKUP($A1715,Dividends!$C$10:$E$100,2,0),0)</f>
        <v>0.71686438603953118</v>
      </c>
      <c r="F1715" s="60">
        <f>F1714*(1-F$1-2*(C1715/C1714-1))</f>
        <v>4871174.5684130732</v>
      </c>
      <c r="G1715" s="2">
        <f>G1714*(1-G$1+IF(AND(WEEKDAY($A1715)&lt;&gt;1,WEEKDAY($A1715)&lt;&gt;7),-VLOOKUP($A1715,ETF_OP_Fee!$I$5:$J$14,2,1),0))^($A1715-$A1714)*(1+1*(B1715/B1714-1))</f>
        <v>0.43371711863327506</v>
      </c>
      <c r="H1715" s="9" t="str">
        <f>IFERROR(VLOOKUP(A1715,'BITO-IV'!$A$1:$J$10000,4,0),"")</f>
        <v/>
      </c>
      <c r="P1715">
        <f>ROW()</f>
        <v>1715</v>
      </c>
      <c r="Q1715" t="str">
        <f>IF($A1715&gt;=$Q$2,B1715*Q$4,"")</f>
        <v/>
      </c>
      <c r="R1715" t="str">
        <f>IF($A1715&gt;=$Q$2,G1715*R$4,"")</f>
        <v/>
      </c>
    </row>
    <row r="1716" spans="1:18">
      <c r="A1716" s="1">
        <v>42657</v>
      </c>
      <c r="B1716">
        <f>IFERROR(VLOOKUP($A1716,'BTC-Web'!$A$2:$H$9999,2,0),"")</f>
        <v>637.00799600000005</v>
      </c>
      <c r="C1716">
        <f>VLOOKUP(A1716,H_SPBTFDUE!$B$2:$C$5828,2,0)</f>
        <v>4.5161073118537107</v>
      </c>
      <c r="D1716" s="2">
        <f>D1715*(1-D$1+IF(AND(WEEKDAY($A1716)&lt;&gt;1,WEEKDAY($A1716)&lt;&gt;7),-VLOOKUP($A1716,ETF_OP_Fee!$G$5:$H$14,2,1),0))^($A1716-$A1715)*(1+2*(C1716/C1715-1))+IFERROR(VLOOKUP(A1716,BITXeom!$C$9:$D$100,2,0),0)-$D$3*IFERROR(VLOOKUP($A1716,Dividends!$C$10:$E$100,2,0),0)</f>
        <v>0.72470726413338227</v>
      </c>
      <c r="F1716" s="60">
        <f>F1715*(1-F$1-2*(C1716/C1715-1))</f>
        <v>4817034.0508308494</v>
      </c>
      <c r="G1716" s="2">
        <f>G1715*(1-G$1+IF(AND(WEEKDAY($A1716)&lt;&gt;1,WEEKDAY($A1716)&lt;&gt;7),-VLOOKUP($A1716,ETF_OP_Fee!$I$5:$J$14,2,1),0))^($A1716-$A1715)*(1+1*(B1716/B1715-1))</f>
        <v>0.43437270111823606</v>
      </c>
      <c r="H1716" s="9" t="str">
        <f>IFERROR(VLOOKUP(A1716,'BITO-IV'!$A$1:$J$10000,4,0),"")</f>
        <v/>
      </c>
      <c r="P1716">
        <f>ROW()</f>
        <v>1716</v>
      </c>
      <c r="Q1716" t="str">
        <f>IF($A1716&gt;=$Q$2,B1716*Q$4,"")</f>
        <v/>
      </c>
      <c r="R1716" t="str">
        <f>IF($A1716&gt;=$Q$2,G1716*R$4,"")</f>
        <v/>
      </c>
    </row>
    <row r="1717" spans="1:18">
      <c r="A1717" s="1">
        <v>42660</v>
      </c>
      <c r="B1717">
        <f>IFERROR(VLOOKUP($A1717,'BTC-Web'!$A$2:$H$9999,2,0),"")</f>
        <v>641.817993</v>
      </c>
      <c r="C1717">
        <f>VLOOKUP(A1717,H_SPBTFDUE!$B$2:$C$5828,2,0)</f>
        <v>4.5072554908317368</v>
      </c>
      <c r="D1717" s="2">
        <f>D1716*(1-D$1+IF(AND(WEEKDAY($A1717)&lt;&gt;1,WEEKDAY($A1717)&lt;&gt;7),-VLOOKUP($A1717,ETF_OP_Fee!$G$5:$H$14,2,1),0))^($A1717-$A1716)*(1+2*(C1717/C1716-1))+IFERROR(VLOOKUP(A1717,BITXeom!$C$9:$D$100,2,0),0)-$D$3*IFERROR(VLOOKUP($A1717,Dividends!$C$10:$E$100,2,0),0)</f>
        <v>0.72160530416044255</v>
      </c>
      <c r="F1717" s="60">
        <f>F1716*(1-F$1-2*(C1717/C1716-1))</f>
        <v>4835666.6093829758</v>
      </c>
      <c r="G1717" s="2">
        <f>G1716*(1-G$1+IF(AND(WEEKDAY($A1717)&lt;&gt;1,WEEKDAY($A1717)&lt;&gt;7),-VLOOKUP($A1717,ETF_OP_Fee!$I$5:$J$14,2,1),0))^($A1717-$A1716)*(1+1*(B1717/B1716-1))</f>
        <v>0.437618443046005</v>
      </c>
      <c r="H1717" s="9" t="str">
        <f>IFERROR(VLOOKUP(A1717,'BITO-IV'!$A$1:$J$10000,4,0),"")</f>
        <v/>
      </c>
      <c r="P1717">
        <f>ROW()</f>
        <v>1717</v>
      </c>
      <c r="Q1717" t="str">
        <f>IF($A1717&gt;=$Q$2,B1717*Q$4,"")</f>
        <v/>
      </c>
      <c r="R1717" t="str">
        <f>IF($A1717&gt;=$Q$2,G1717*R$4,"")</f>
        <v/>
      </c>
    </row>
    <row r="1718" spans="1:18">
      <c r="A1718" s="1">
        <v>42661</v>
      </c>
      <c r="B1718">
        <f>IFERROR(VLOOKUP($A1718,'BTC-Web'!$A$2:$H$9999,2,0),"")</f>
        <v>639.41101100000003</v>
      </c>
      <c r="C1718">
        <f>VLOOKUP(A1718,H_SPBTFDUE!$B$2:$C$5828,2,0)</f>
        <v>4.4980672768290848</v>
      </c>
      <c r="D1718" s="2">
        <f>D1717*(1-D$1+IF(AND(WEEKDAY($A1718)&lt;&gt;1,WEEKDAY($A1718)&lt;&gt;7),-VLOOKUP($A1718,ETF_OP_Fee!$G$5:$H$14,2,1),0))^($A1718-$A1717)*(1+2*(C1718/C1717-1))+IFERROR(VLOOKUP(A1718,BITXeom!$C$9:$D$100,2,0),0)-$D$3*IFERROR(VLOOKUP($A1718,Dividends!$C$10:$E$100,2,0),0)</f>
        <v>0.71857663034232344</v>
      </c>
      <c r="F1718" s="60">
        <f>F1717*(1-F$1-2*(C1718/C1717-1))</f>
        <v>4855130.2751971735</v>
      </c>
      <c r="G1718" s="2">
        <f>G1717*(1-G$1+IF(AND(WEEKDAY($A1718)&lt;&gt;1,WEEKDAY($A1718)&lt;&gt;7),-VLOOKUP($A1718,ETF_OP_Fee!$I$5:$J$14,2,1),0))^($A1718-$A1717)*(1+1*(B1718/B1717-1))</f>
        <v>0.43596591435029369</v>
      </c>
      <c r="H1718" s="9" t="str">
        <f>IFERROR(VLOOKUP(A1718,'BITO-IV'!$A$1:$J$10000,4,0),"")</f>
        <v/>
      </c>
      <c r="P1718">
        <f>ROW()</f>
        <v>1718</v>
      </c>
      <c r="Q1718" t="str">
        <f>IF($A1718&gt;=$Q$2,B1718*Q$4,"")</f>
        <v/>
      </c>
      <c r="R1718" t="str">
        <f>IF($A1718&gt;=$Q$2,G1718*R$4,"")</f>
        <v/>
      </c>
    </row>
    <row r="1719" spans="1:18">
      <c r="A1719" s="1">
        <v>42662</v>
      </c>
      <c r="B1719">
        <f>IFERROR(VLOOKUP($A1719,'BTC-Web'!$A$2:$H$9999,2,0),"")</f>
        <v>638.13397199999997</v>
      </c>
      <c r="C1719">
        <f>VLOOKUP(A1719,H_SPBTFDUE!$B$2:$C$5828,2,0)</f>
        <v>4.4451170861128233</v>
      </c>
      <c r="D1719" s="2">
        <f>D1718*(1-D$1+IF(AND(WEEKDAY($A1719)&lt;&gt;1,WEEKDAY($A1719)&lt;&gt;7),-VLOOKUP($A1719,ETF_OP_Fee!$G$5:$H$14,2,1),0))^($A1719-$A1718)*(1+2*(C1719/C1718-1))+IFERROR(VLOOKUP(A1719,BITXeom!$C$9:$D$100,2,0),0)-$D$3*IFERROR(VLOOKUP($A1719,Dividends!$C$10:$E$100,2,0),0)</f>
        <v>0.70157421643252371</v>
      </c>
      <c r="F1719" s="60">
        <f>F1718*(1-F$1-2*(C1719/C1718-1))</f>
        <v>4969184.4471997702</v>
      </c>
      <c r="G1719" s="2">
        <f>G1718*(1-G$1+IF(AND(WEEKDAY($A1719)&lt;&gt;1,WEEKDAY($A1719)&lt;&gt;7),-VLOOKUP($A1719,ETF_OP_Fee!$I$5:$J$14,2,1),0))^($A1719-$A1718)*(1+1*(B1719/B1718-1))</f>
        <v>0.43508387383360853</v>
      </c>
      <c r="H1719" s="9" t="str">
        <f>IFERROR(VLOOKUP(A1719,'BITO-IV'!$A$1:$J$10000,4,0),"")</f>
        <v/>
      </c>
      <c r="P1719">
        <f>ROW()</f>
        <v>1719</v>
      </c>
      <c r="Q1719" t="str">
        <f>IF($A1719&gt;=$Q$2,B1719*Q$4,"")</f>
        <v/>
      </c>
      <c r="R1719" t="str">
        <f>IF($A1719&gt;=$Q$2,G1719*R$4,"")</f>
        <v/>
      </c>
    </row>
    <row r="1720" spans="1:18">
      <c r="A1720" s="1">
        <v>42663</v>
      </c>
      <c r="B1720">
        <f>IFERROR(VLOOKUP($A1720,'BTC-Web'!$A$2:$H$9999,2,0),"")</f>
        <v>630.66302499999995</v>
      </c>
      <c r="C1720">
        <f>VLOOKUP(A1720,H_SPBTFDUE!$B$2:$C$5828,2,0)</f>
        <v>4.4470055975269132</v>
      </c>
      <c r="D1720" s="2">
        <f>D1719*(1-D$1+IF(AND(WEEKDAY($A1720)&lt;&gt;1,WEEKDAY($A1720)&lt;&gt;7),-VLOOKUP($A1720,ETF_OP_Fee!$G$5:$H$14,2,1),0))^($A1720-$A1719)*(1+2*(C1720/C1719-1))+IFERROR(VLOOKUP(A1720,BITXeom!$C$9:$D$100,2,0),0)-$D$3*IFERROR(VLOOKUP($A1720,Dividends!$C$10:$E$100,2,0),0)</f>
        <v>0.70208569993151404</v>
      </c>
      <c r="F1720" s="60">
        <f>F1719*(1-F$1-2*(C1720/C1719-1))</f>
        <v>4964703.4536531121</v>
      </c>
      <c r="G1720" s="2">
        <f>G1719*(1-G$1+IF(AND(WEEKDAY($A1720)&lt;&gt;1,WEEKDAY($A1720)&lt;&gt;7),-VLOOKUP($A1720,ETF_OP_Fee!$I$5:$J$14,2,1),0))^($A1720-$A1719)*(1+1*(B1720/B1719-1))</f>
        <v>0.42997894227286126</v>
      </c>
      <c r="H1720" s="9" t="str">
        <f>IFERROR(VLOOKUP(A1720,'BITO-IV'!$A$1:$J$10000,4,0),"")</f>
        <v/>
      </c>
      <c r="P1720">
        <f>ROW()</f>
        <v>1720</v>
      </c>
      <c r="Q1720" t="str">
        <f>IF($A1720&gt;=$Q$2,B1720*Q$4,"")</f>
        <v/>
      </c>
      <c r="R1720" t="str">
        <f>IF($A1720&gt;=$Q$2,G1720*R$4,"")</f>
        <v/>
      </c>
    </row>
    <row r="1721" spans="1:18">
      <c r="A1721" s="1">
        <v>42664</v>
      </c>
      <c r="B1721">
        <f>IFERROR(VLOOKUP($A1721,'BTC-Web'!$A$2:$H$9999,2,0),"")</f>
        <v>630.82501200000002</v>
      </c>
      <c r="C1721">
        <f>VLOOKUP(A1721,H_SPBTFDUE!$B$2:$C$5828,2,0)</f>
        <v>4.4604121855259953</v>
      </c>
      <c r="D1721" s="2">
        <f>D1720*(1-D$1+IF(AND(WEEKDAY($A1721)&lt;&gt;1,WEEKDAY($A1721)&lt;&gt;7),-VLOOKUP($A1721,ETF_OP_Fee!$G$5:$H$14,2,1),0))^($A1721-$A1720)*(1+2*(C1721/C1720-1))+IFERROR(VLOOKUP(A1721,BITXeom!$C$9:$D$100,2,0),0)-$D$3*IFERROR(VLOOKUP($A1721,Dividends!$C$10:$E$100,2,0),0)</f>
        <v>0.70623377337849513</v>
      </c>
      <c r="F1721" s="60">
        <f>F1720*(1-F$1-2*(C1721/C1720-1))</f>
        <v>4934510.3869649069</v>
      </c>
      <c r="G1721" s="2">
        <f>G1720*(1-G$1+IF(AND(WEEKDAY($A1721)&lt;&gt;1,WEEKDAY($A1721)&lt;&gt;7),-VLOOKUP($A1721,ETF_OP_Fee!$I$5:$J$14,2,1),0))^($A1721-$A1720)*(1+1*(B1721/B1720-1))</f>
        <v>0.43007818907648021</v>
      </c>
      <c r="H1721" s="9" t="str">
        <f>IFERROR(VLOOKUP(A1721,'BITO-IV'!$A$1:$J$10000,4,0),"")</f>
        <v/>
      </c>
      <c r="P1721">
        <f>ROW()</f>
        <v>1721</v>
      </c>
      <c r="Q1721" t="str">
        <f>IF($A1721&gt;=$Q$2,B1721*Q$4,"")</f>
        <v/>
      </c>
      <c r="R1721" t="str">
        <f>IF($A1721&gt;=$Q$2,G1721*R$4,"")</f>
        <v/>
      </c>
    </row>
    <row r="1722" spans="1:18">
      <c r="A1722" s="1">
        <v>42667</v>
      </c>
      <c r="B1722">
        <f>IFERROR(VLOOKUP($A1722,'BTC-Web'!$A$2:$H$9999,2,0),"")</f>
        <v>657.16101100000003</v>
      </c>
      <c r="C1722">
        <f>VLOOKUP(A1722,H_SPBTFDUE!$B$2:$C$5828,2,0)</f>
        <v>4.6074669901544221</v>
      </c>
      <c r="D1722" s="2">
        <f>D1721*(1-D$1+IF(AND(WEEKDAY($A1722)&lt;&gt;1,WEEKDAY($A1722)&lt;&gt;7),-VLOOKUP($A1722,ETF_OP_Fee!$G$5:$H$14,2,1),0))^($A1722-$A1721)*(1+2*(C1722/C1721-1))+IFERROR(VLOOKUP(A1722,BITXeom!$C$9:$D$100,2,0),0)-$D$3*IFERROR(VLOOKUP($A1722,Dividends!$C$10:$E$100,2,0),0)</f>
        <v>0.75252903665291515</v>
      </c>
      <c r="F1722" s="60">
        <f>F1721*(1-F$1-2*(C1722/C1721-1))</f>
        <v>4608882.937121721</v>
      </c>
      <c r="G1722" s="2">
        <f>G1721*(1-G$1+IF(AND(WEEKDAY($A1722)&lt;&gt;1,WEEKDAY($A1722)&lt;&gt;7),-VLOOKUP($A1722,ETF_OP_Fee!$I$5:$J$14,2,1),0))^($A1722-$A1721)*(1+1*(B1722/B1721-1))</f>
        <v>0.44799832651347893</v>
      </c>
      <c r="H1722" s="9" t="str">
        <f>IFERROR(VLOOKUP(A1722,'BITO-IV'!$A$1:$J$10000,4,0),"")</f>
        <v/>
      </c>
      <c r="P1722">
        <f>ROW()</f>
        <v>1722</v>
      </c>
      <c r="Q1722" t="str">
        <f>IF($A1722&gt;=$Q$2,B1722*Q$4,"")</f>
        <v/>
      </c>
      <c r="R1722" t="str">
        <f>IF($A1722&gt;=$Q$2,G1722*R$4,"")</f>
        <v/>
      </c>
    </row>
    <row r="1723" spans="1:18">
      <c r="A1723" s="1">
        <v>42668</v>
      </c>
      <c r="B1723">
        <f>IFERROR(VLOOKUP($A1723,'BTC-Web'!$A$2:$H$9999,2,0),"")</f>
        <v>654.00201400000003</v>
      </c>
      <c r="C1723">
        <f>VLOOKUP(A1723,H_SPBTFDUE!$B$2:$C$5828,2,0)</f>
        <v>4.6339335410631994</v>
      </c>
      <c r="D1723" s="2">
        <f>D1722*(1-D$1+IF(AND(WEEKDAY($A1723)&lt;&gt;1,WEEKDAY($A1723)&lt;&gt;7),-VLOOKUP($A1723,ETF_OP_Fee!$G$5:$H$14,2,1),0))^($A1723-$A1722)*(1+2*(C1723/C1722-1))+IFERROR(VLOOKUP(A1723,BITXeom!$C$9:$D$100,2,0),0)-$D$3*IFERROR(VLOOKUP($A1723,Dividends!$C$10:$E$100,2,0),0)</f>
        <v>0.76108274395974185</v>
      </c>
      <c r="F1723" s="60">
        <f>F1722*(1-F$1-2*(C1723/C1722-1))</f>
        <v>4555693.6536763906</v>
      </c>
      <c r="G1723" s="2">
        <f>G1722*(1-G$1+IF(AND(WEEKDAY($A1723)&lt;&gt;1,WEEKDAY($A1723)&lt;&gt;7),-VLOOKUP($A1723,ETF_OP_Fee!$I$5:$J$14,2,1),0))^($A1723-$A1722)*(1+1*(B1723/B1722-1))</f>
        <v>0.44583317800372213</v>
      </c>
      <c r="H1723" s="9" t="str">
        <f>IFERROR(VLOOKUP(A1723,'BITO-IV'!$A$1:$J$10000,4,0),"")</f>
        <v/>
      </c>
      <c r="P1723">
        <f>ROW()</f>
        <v>1723</v>
      </c>
      <c r="Q1723" t="str">
        <f>IF($A1723&gt;=$Q$2,B1723*Q$4,"")</f>
        <v/>
      </c>
      <c r="R1723" t="str">
        <f>IF($A1723&gt;=$Q$2,G1723*R$4,"")</f>
        <v/>
      </c>
    </row>
    <row r="1724" spans="1:18">
      <c r="A1724" s="1">
        <v>42669</v>
      </c>
      <c r="B1724">
        <f>IFERROR(VLOOKUP($A1724,'BTC-Web'!$A$2:$H$9999,2,0),"")</f>
        <v>657.67797900000005</v>
      </c>
      <c r="C1724">
        <f>VLOOKUP(A1724,H_SPBTFDUE!$B$2:$C$5828,2,0)</f>
        <v>4.7794085762260563</v>
      </c>
      <c r="D1724" s="2">
        <f>D1723*(1-D$1+IF(AND(WEEKDAY($A1724)&lt;&gt;1,WEEKDAY($A1724)&lt;&gt;7),-VLOOKUP($A1724,ETF_OP_Fee!$G$5:$H$14,2,1),0))^($A1724-$A1723)*(1+2*(C1724/C1723-1))+IFERROR(VLOOKUP(A1724,BITXeom!$C$9:$D$100,2,0),0)-$D$3*IFERROR(VLOOKUP($A1724,Dividends!$C$10:$E$100,2,0),0)</f>
        <v>0.80877122132272605</v>
      </c>
      <c r="F1724" s="60">
        <f>F1723*(1-F$1-2*(C1724/C1723-1))</f>
        <v>4269418.8733922476</v>
      </c>
      <c r="G1724" s="2">
        <f>G1723*(1-G$1+IF(AND(WEEKDAY($A1724)&lt;&gt;1,WEEKDAY($A1724)&lt;&gt;7),-VLOOKUP($A1724,ETF_OP_Fee!$I$5:$J$14,2,1),0))^($A1724-$A1723)*(1+1*(B1724/B1723-1))</f>
        <v>0.44832741427323225</v>
      </c>
      <c r="H1724" s="9" t="str">
        <f>IFERROR(VLOOKUP(A1724,'BITO-IV'!$A$1:$J$10000,4,0),"")</f>
        <v/>
      </c>
      <c r="P1724">
        <f>ROW()</f>
        <v>1724</v>
      </c>
      <c r="Q1724" t="str">
        <f>IF($A1724&gt;=$Q$2,B1724*Q$4,"")</f>
        <v/>
      </c>
      <c r="R1724" t="str">
        <f>IF($A1724&gt;=$Q$2,G1724*R$4,"")</f>
        <v/>
      </c>
    </row>
    <row r="1725" spans="1:18">
      <c r="A1725" s="1">
        <v>42670</v>
      </c>
      <c r="B1725">
        <f>IFERROR(VLOOKUP($A1725,'BTC-Web'!$A$2:$H$9999,2,0),"")</f>
        <v>678.21398899999997</v>
      </c>
      <c r="C1725">
        <f>VLOOKUP(A1725,H_SPBTFDUE!$B$2:$C$5828,2,0)</f>
        <v>4.8494091801690438</v>
      </c>
      <c r="D1725" s="2">
        <f>D1724*(1-D$1+IF(AND(WEEKDAY($A1725)&lt;&gt;1,WEEKDAY($A1725)&lt;&gt;7),-VLOOKUP($A1725,ETF_OP_Fee!$G$5:$H$14,2,1),0))^($A1725-$A1724)*(1+2*(C1725/C1724-1))+IFERROR(VLOOKUP(A1725,BITXeom!$C$9:$D$100,2,0),0)-$D$3*IFERROR(VLOOKUP($A1725,Dividends!$C$10:$E$100,2,0),0)</f>
        <v>0.8323618653838567</v>
      </c>
      <c r="F1725" s="60">
        <f>F1724*(1-F$1-2*(C1725/C1724-1))</f>
        <v>4144134.3359337049</v>
      </c>
      <c r="G1725" s="2">
        <f>G1724*(1-G$1+IF(AND(WEEKDAY($A1725)&lt;&gt;1,WEEKDAY($A1725)&lt;&gt;7),-VLOOKUP($A1725,ETF_OP_Fee!$I$5:$J$14,2,1),0))^($A1725-$A1724)*(1+1*(B1725/B1724-1))</f>
        <v>0.46231441492709058</v>
      </c>
      <c r="H1725" s="9" t="str">
        <f>IFERROR(VLOOKUP(A1725,'BITO-IV'!$A$1:$J$10000,4,0),"")</f>
        <v/>
      </c>
      <c r="P1725">
        <f>ROW()</f>
        <v>1725</v>
      </c>
      <c r="Q1725" t="str">
        <f>IF($A1725&gt;=$Q$2,B1725*Q$4,"")</f>
        <v/>
      </c>
      <c r="R1725" t="str">
        <f>IF($A1725&gt;=$Q$2,G1725*R$4,"")</f>
        <v/>
      </c>
    </row>
    <row r="1726" spans="1:18">
      <c r="A1726" s="1">
        <v>42671</v>
      </c>
      <c r="B1726">
        <f>IFERROR(VLOOKUP($A1726,'BTC-Web'!$A$2:$H$9999,2,0),"")</f>
        <v>688</v>
      </c>
      <c r="C1726">
        <f>VLOOKUP(A1726,H_SPBTFDUE!$B$2:$C$5828,2,0)</f>
        <v>4.8583045143135335</v>
      </c>
      <c r="D1726" s="2">
        <f>D1725*(1-D$1+IF(AND(WEEKDAY($A1726)&lt;&gt;1,WEEKDAY($A1726)&lt;&gt;7),-VLOOKUP($A1726,ETF_OP_Fee!$G$5:$H$14,2,1),0))^($A1726-$A1725)*(1+2*(C1726/C1725-1))+IFERROR(VLOOKUP(A1726,BITXeom!$C$9:$D$100,2,0),0)-$D$3*IFERROR(VLOOKUP($A1726,Dividends!$C$10:$E$100,2,0),0)</f>
        <v>0.83531478209003485</v>
      </c>
      <c r="F1726" s="60">
        <f>F1725*(1-F$1-2*(C1726/C1725-1))</f>
        <v>4128715.3351684394</v>
      </c>
      <c r="G1726" s="2">
        <f>G1725*(1-G$1+IF(AND(WEEKDAY($A1726)&lt;&gt;1,WEEKDAY($A1726)&lt;&gt;7),-VLOOKUP($A1726,ETF_OP_Fee!$I$5:$J$14,2,1),0))^($A1726-$A1725)*(1+1*(B1726/B1725-1))</f>
        <v>0.46897298497815859</v>
      </c>
      <c r="H1726" s="9" t="str">
        <f>IFERROR(VLOOKUP(A1726,'BITO-IV'!$A$1:$J$10000,4,0),"")</f>
        <v/>
      </c>
      <c r="P1726">
        <f>ROW()</f>
        <v>1726</v>
      </c>
      <c r="Q1726" t="str">
        <f>IF($A1726&gt;=$Q$2,B1726*Q$4,"")</f>
        <v/>
      </c>
      <c r="R1726" t="str">
        <f>IF($A1726&gt;=$Q$2,G1726*R$4,"")</f>
        <v/>
      </c>
    </row>
    <row r="1727" spans="1:18">
      <c r="A1727" s="1">
        <v>42674</v>
      </c>
      <c r="B1727">
        <f>IFERROR(VLOOKUP($A1727,'BTC-Web'!$A$2:$H$9999,2,0),"")</f>
        <v>702.64001499999995</v>
      </c>
      <c r="C1727">
        <f>VLOOKUP(A1727,H_SPBTFDUE!$B$2:$C$5828,2,0)</f>
        <v>4.9375237218889705</v>
      </c>
      <c r="D1727" s="2">
        <f>D1726*(1-D$1+IF(AND(WEEKDAY($A1727)&lt;&gt;1,WEEKDAY($A1727)&lt;&gt;7),-VLOOKUP($A1727,ETF_OP_Fee!$G$5:$H$14,2,1),0))^($A1727-$A1726)*(1+2*(C1727/C1726-1))+IFERROR(VLOOKUP(A1727,BITXeom!$C$9:$D$100,2,0),0)-$D$3*IFERROR(VLOOKUP($A1727,Dividends!$C$10:$E$100,2,0),0)</f>
        <v>0.86224406215104388</v>
      </c>
      <c r="F1727" s="60">
        <f>F1726*(1-F$1-2*(C1727/C1726-1))</f>
        <v>3993855.2710427525</v>
      </c>
      <c r="G1727" s="2">
        <f>G1726*(1-G$1+IF(AND(WEEKDAY($A1727)&lt;&gt;1,WEEKDAY($A1727)&lt;&gt;7),-VLOOKUP($A1727,ETF_OP_Fee!$I$5:$J$14,2,1),0))^($A1727-$A1726)*(1+1*(B1727/B1726-1))</f>
        <v>0.47891490739695064</v>
      </c>
      <c r="H1727" s="9" t="str">
        <f>IFERROR(VLOOKUP(A1727,'BITO-IV'!$A$1:$J$10000,4,0),"")</f>
        <v/>
      </c>
      <c r="P1727">
        <f>ROW()</f>
        <v>1727</v>
      </c>
      <c r="Q1727" t="str">
        <f>IF($A1727&gt;=$Q$2,B1727*Q$4,"")</f>
        <v/>
      </c>
      <c r="R1727" t="str">
        <f>IF($A1727&gt;=$Q$2,G1727*R$4,"")</f>
        <v/>
      </c>
    </row>
    <row r="1728" spans="1:18">
      <c r="A1728" s="1">
        <v>42675</v>
      </c>
      <c r="B1728">
        <f>IFERROR(VLOOKUP($A1728,'BTC-Web'!$A$2:$H$9999,2,0),"")</f>
        <v>701.33697500000005</v>
      </c>
      <c r="C1728">
        <f>VLOOKUP(A1728,H_SPBTFDUE!$B$2:$C$5828,2,0)</f>
        <v>5.1399930095802118</v>
      </c>
      <c r="D1728" s="2">
        <f>D1727*(1-D$1+IF(AND(WEEKDAY($A1728)&lt;&gt;1,WEEKDAY($A1728)&lt;&gt;7),-VLOOKUP($A1728,ETF_OP_Fee!$G$5:$H$14,2,1),0))^($A1728-$A1727)*(1+2*(C1728/C1727-1))+IFERROR(VLOOKUP(A1728,BITXeom!$C$9:$D$100,2,0),0)-$D$3*IFERROR(VLOOKUP($A1728,Dividends!$C$10:$E$100,2,0),0)</f>
        <v>0.93284637150983718</v>
      </c>
      <c r="F1728" s="60">
        <f>F1727*(1-F$1-2*(C1728/C1727-1))</f>
        <v>3666101.3881869367</v>
      </c>
      <c r="G1728" s="2">
        <f>G1727*(1-G$1+IF(AND(WEEKDAY($A1728)&lt;&gt;1,WEEKDAY($A1728)&lt;&gt;7),-VLOOKUP($A1728,ETF_OP_Fee!$I$5:$J$14,2,1),0))^($A1728-$A1727)*(1+1*(B1728/B1727-1))</f>
        <v>0.47801432193543275</v>
      </c>
      <c r="H1728" s="9" t="str">
        <f>IFERROR(VLOOKUP(A1728,'BITO-IV'!$A$1:$J$10000,4,0),"")</f>
        <v/>
      </c>
      <c r="P1728">
        <f>ROW()</f>
        <v>1728</v>
      </c>
      <c r="Q1728" t="str">
        <f>IF($A1728&gt;=$Q$2,B1728*Q$4,"")</f>
        <v/>
      </c>
      <c r="R1728" t="str">
        <f>IF($A1728&gt;=$Q$2,G1728*R$4,"")</f>
        <v/>
      </c>
    </row>
    <row r="1729" spans="1:18">
      <c r="A1729" s="1">
        <v>42676</v>
      </c>
      <c r="B1729">
        <f>IFERROR(VLOOKUP($A1729,'BTC-Web'!$A$2:$H$9999,2,0),"")</f>
        <v>730.06597899999997</v>
      </c>
      <c r="C1729">
        <f>VLOOKUP(A1729,H_SPBTFDUE!$B$2:$C$5828,2,0)</f>
        <v>5.2171568293782826</v>
      </c>
      <c r="D1729" s="2">
        <f>D1728*(1-D$1+IF(AND(WEEKDAY($A1729)&lt;&gt;1,WEEKDAY($A1729)&lt;&gt;7),-VLOOKUP($A1729,ETF_OP_Fee!$G$5:$H$14,2,1),0))^($A1729-$A1728)*(1+2*(C1729/C1728-1))+IFERROR(VLOOKUP(A1729,BITXeom!$C$9:$D$100,2,0),0)-$D$3*IFERROR(VLOOKUP($A1729,Dividends!$C$10:$E$100,2,0),0)</f>
        <v>0.96073913666180466</v>
      </c>
      <c r="F1729" s="60">
        <f>F1728*(1-F$1-2*(C1729/C1728-1))</f>
        <v>3555836.3198332409</v>
      </c>
      <c r="G1729" s="2">
        <f>G1728*(1-G$1+IF(AND(WEEKDAY($A1729)&lt;&gt;1,WEEKDAY($A1729)&lt;&gt;7),-VLOOKUP($A1729,ETF_OP_Fee!$I$5:$J$14,2,1),0))^($A1729-$A1728)*(1+1*(B1729/B1728-1))</f>
        <v>0.49758236520585614</v>
      </c>
      <c r="H1729" s="9" t="str">
        <f>IFERROR(VLOOKUP(A1729,'BITO-IV'!$A$1:$J$10000,4,0),"")</f>
        <v/>
      </c>
      <c r="P1729">
        <f>ROW()</f>
        <v>1729</v>
      </c>
      <c r="Q1729" t="str">
        <f>IF($A1729&gt;=$Q$2,B1729*Q$4,"")</f>
        <v/>
      </c>
      <c r="R1729" t="str">
        <f>IF($A1729&gt;=$Q$2,G1729*R$4,"")</f>
        <v/>
      </c>
    </row>
    <row r="1730" spans="1:18">
      <c r="A1730" s="1">
        <v>42677</v>
      </c>
      <c r="B1730">
        <f>IFERROR(VLOOKUP($A1730,'BTC-Web'!$A$2:$H$9999,2,0),"")</f>
        <v>742.34600799999998</v>
      </c>
      <c r="C1730">
        <f>VLOOKUP(A1730,H_SPBTFDUE!$B$2:$C$5828,2,0)</f>
        <v>4.8494760719357535</v>
      </c>
      <c r="D1730" s="2">
        <f>D1729*(1-D$1+IF(AND(WEEKDAY($A1730)&lt;&gt;1,WEEKDAY($A1730)&lt;&gt;7),-VLOOKUP($A1730,ETF_OP_Fee!$G$5:$H$14,2,1),0))^($A1730-$A1729)*(1+2*(C1730/C1729-1))+IFERROR(VLOOKUP(A1730,BITXeom!$C$9:$D$100,2,0),0)-$D$3*IFERROR(VLOOKUP($A1730,Dividends!$C$10:$E$100,2,0),0)</f>
        <v>0.82522286414621371</v>
      </c>
      <c r="F1730" s="60">
        <f>F1729*(1-F$1-2*(C1730/C1729-1))</f>
        <v>4056848.572542584</v>
      </c>
      <c r="G1730" s="2">
        <f>G1729*(1-G$1+IF(AND(WEEKDAY($A1730)&lt;&gt;1,WEEKDAY($A1730)&lt;&gt;7),-VLOOKUP($A1730,ETF_OP_Fee!$I$5:$J$14,2,1),0))^($A1730-$A1729)*(1+1*(B1730/B1729-1))</f>
        <v>0.50593874955302964</v>
      </c>
      <c r="H1730" s="9" t="str">
        <f>IFERROR(VLOOKUP(A1730,'BITO-IV'!$A$1:$J$10000,4,0),"")</f>
        <v/>
      </c>
      <c r="P1730">
        <f>ROW()</f>
        <v>1730</v>
      </c>
      <c r="Q1730" t="str">
        <f>IF($A1730&gt;=$Q$2,B1730*Q$4,"")</f>
        <v/>
      </c>
      <c r="R1730" t="str">
        <f>IF($A1730&gt;=$Q$2,G1730*R$4,"")</f>
        <v/>
      </c>
    </row>
    <row r="1731" spans="1:18">
      <c r="A1731" s="1">
        <v>42678</v>
      </c>
      <c r="B1731">
        <f>IFERROR(VLOOKUP($A1731,'BTC-Web'!$A$2:$H$9999,2,0),"")</f>
        <v>689.12402299999997</v>
      </c>
      <c r="C1731">
        <f>VLOOKUP(A1731,H_SPBTFDUE!$B$2:$C$5828,2,0)</f>
        <v>4.9512925280376372</v>
      </c>
      <c r="D1731" s="2">
        <f>D1730*(1-D$1+IF(AND(WEEKDAY($A1731)&lt;&gt;1,WEEKDAY($A1731)&lt;&gt;7),-VLOOKUP($A1731,ETF_OP_Fee!$G$5:$H$14,2,1),0))^($A1731-$A1730)*(1+2*(C1731/C1730-1))+IFERROR(VLOOKUP(A1731,BITXeom!$C$9:$D$100,2,0),0)-$D$3*IFERROR(VLOOKUP($A1731,Dividends!$C$10:$E$100,2,0),0)</f>
        <v>0.85977089670282902</v>
      </c>
      <c r="F1731" s="60">
        <f>F1730*(1-F$1-2*(C1731/C1730-1))</f>
        <v>3886287.4682879806</v>
      </c>
      <c r="G1731" s="2">
        <f>G1730*(1-G$1+IF(AND(WEEKDAY($A1731)&lt;&gt;1,WEEKDAY($A1731)&lt;&gt;7),-VLOOKUP($A1731,ETF_OP_Fee!$I$5:$J$14,2,1),0))^($A1731-$A1730)*(1+1*(B1731/B1730-1))</f>
        <v>0.46965359570329268</v>
      </c>
      <c r="H1731" s="9" t="str">
        <f>IFERROR(VLOOKUP(A1731,'BITO-IV'!$A$1:$J$10000,4,0),"")</f>
        <v/>
      </c>
      <c r="P1731">
        <f>ROW()</f>
        <v>1731</v>
      </c>
      <c r="Q1731" t="str">
        <f>IF($A1731&gt;=$Q$2,B1731*Q$4,"")</f>
        <v/>
      </c>
      <c r="R1731" t="str">
        <f>IF($A1731&gt;=$Q$2,G1731*R$4,"")</f>
        <v/>
      </c>
    </row>
    <row r="1732" spans="1:18">
      <c r="A1732" s="1">
        <v>42681</v>
      </c>
      <c r="B1732">
        <f>IFERROR(VLOOKUP($A1732,'BTC-Web'!$A$2:$H$9999,2,0),"")</f>
        <v>710.73602300000005</v>
      </c>
      <c r="C1732">
        <f>VLOOKUP(A1732,H_SPBTFDUE!$B$2:$C$5828,2,0)</f>
        <v>4.9500176558338316</v>
      </c>
      <c r="D1732" s="2">
        <f>D1731*(1-D$1+IF(AND(WEEKDAY($A1732)&lt;&gt;1,WEEKDAY($A1732)&lt;&gt;7),-VLOOKUP($A1732,ETF_OP_Fee!$G$5:$H$14,2,1),0))^($A1732-$A1731)*(1+2*(C1732/C1731-1))+IFERROR(VLOOKUP(A1732,BITXeom!$C$9:$D$100,2,0),0)-$D$3*IFERROR(VLOOKUP($A1732,Dividends!$C$10:$E$100,2,0),0)</f>
        <v>0.85901741116194008</v>
      </c>
      <c r="F1732" s="60">
        <f>F1731*(1-F$1-2*(C1732/C1731-1))</f>
        <v>3888086.4720282452</v>
      </c>
      <c r="G1732" s="2">
        <f>G1731*(1-G$1+IF(AND(WEEKDAY($A1732)&lt;&gt;1,WEEKDAY($A1732)&lt;&gt;7),-VLOOKUP($A1732,ETF_OP_Fee!$I$5:$J$14,2,1),0))^($A1732-$A1731)*(1+1*(B1732/B1731-1))</f>
        <v>0.48434484145350298</v>
      </c>
      <c r="H1732" s="9" t="str">
        <f>IFERROR(VLOOKUP(A1732,'BITO-IV'!$A$1:$J$10000,4,0),"")</f>
        <v/>
      </c>
      <c r="P1732">
        <f>ROW()</f>
        <v>1732</v>
      </c>
      <c r="Q1732" t="str">
        <f>IF($A1732&gt;=$Q$2,B1732*Q$4,"")</f>
        <v/>
      </c>
      <c r="R1732" t="str">
        <f>IF($A1732&gt;=$Q$2,G1732*R$4,"")</f>
        <v/>
      </c>
    </row>
    <row r="1733" spans="1:18">
      <c r="A1733" s="1">
        <v>42682</v>
      </c>
      <c r="B1733">
        <f>IFERROR(VLOOKUP($A1733,'BTC-Web'!$A$2:$H$9999,2,0),"")</f>
        <v>703.08898899999997</v>
      </c>
      <c r="C1733">
        <f>VLOOKUP(A1733,H_SPBTFDUE!$B$2:$C$5828,2,0)</f>
        <v>4.9967629232097224</v>
      </c>
      <c r="D1733" s="2">
        <f>D1732*(1-D$1+IF(AND(WEEKDAY($A1733)&lt;&gt;1,WEEKDAY($A1733)&lt;&gt;7),-VLOOKUP($A1733,ETF_OP_Fee!$G$5:$H$14,2,1),0))^($A1733-$A1732)*(1+2*(C1733/C1732-1))+IFERROR(VLOOKUP(A1733,BITXeom!$C$9:$D$100,2,0),0)-$D$3*IFERROR(VLOOKUP($A1733,Dividends!$C$10:$E$100,2,0),0)</f>
        <v>0.87513608656166852</v>
      </c>
      <c r="F1733" s="60">
        <f>F1732*(1-F$1-2*(C1733/C1732-1))</f>
        <v>3814450.1417396632</v>
      </c>
      <c r="G1733" s="2">
        <f>G1732*(1-G$1+IF(AND(WEEKDAY($A1733)&lt;&gt;1,WEEKDAY($A1733)&lt;&gt;7),-VLOOKUP($A1733,ETF_OP_Fee!$I$5:$J$14,2,1),0))^($A1733-$A1732)*(1+1*(B1733/B1732-1))</f>
        <v>0.47912115128497701</v>
      </c>
      <c r="H1733" s="9" t="str">
        <f>IFERROR(VLOOKUP(A1733,'BITO-IV'!$A$1:$J$10000,4,0),"")</f>
        <v/>
      </c>
      <c r="P1733">
        <f>ROW()</f>
        <v>1733</v>
      </c>
      <c r="Q1733" t="str">
        <f>IF($A1733&gt;=$Q$2,B1733*Q$4,"")</f>
        <v/>
      </c>
      <c r="R1733" t="str">
        <f>IF($A1733&gt;=$Q$2,G1733*R$4,"")</f>
        <v/>
      </c>
    </row>
    <row r="1734" spans="1:18">
      <c r="A1734" s="1">
        <v>42683</v>
      </c>
      <c r="B1734">
        <f>IFERROR(VLOOKUP($A1734,'BTC-Web'!$A$2:$H$9999,2,0),"")</f>
        <v>709.82501200000002</v>
      </c>
      <c r="C1734">
        <f>VLOOKUP(A1734,H_SPBTFDUE!$B$2:$C$5828,2,0)</f>
        <v>5.0907165220265806</v>
      </c>
      <c r="D1734" s="2">
        <f>D1733*(1-D$1+IF(AND(WEEKDAY($A1734)&lt;&gt;1,WEEKDAY($A1734)&lt;&gt;7),-VLOOKUP($A1734,ETF_OP_Fee!$G$5:$H$14,2,1),0))^($A1734-$A1733)*(1+2*(C1734/C1733-1))+IFERROR(VLOOKUP(A1734,BITXeom!$C$9:$D$100,2,0),0)-$D$3*IFERROR(VLOOKUP($A1734,Dividends!$C$10:$E$100,2,0),0)</f>
        <v>0.90793680392108778</v>
      </c>
      <c r="F1734" s="60">
        <f>F1733*(1-F$1-2*(C1734/C1733-1))</f>
        <v>3670806.1852392936</v>
      </c>
      <c r="G1734" s="2">
        <f>G1733*(1-G$1+IF(AND(WEEKDAY($A1734)&lt;&gt;1,WEEKDAY($A1734)&lt;&gt;7),-VLOOKUP($A1734,ETF_OP_Fee!$I$5:$J$14,2,1),0))^($A1734-$A1733)*(1+1*(B1734/B1733-1))</f>
        <v>0.4836988355198345</v>
      </c>
      <c r="H1734" s="9" t="str">
        <f>IFERROR(VLOOKUP(A1734,'BITO-IV'!$A$1:$J$10000,4,0),"")</f>
        <v/>
      </c>
      <c r="P1734">
        <f>ROW()</f>
        <v>1734</v>
      </c>
      <c r="Q1734" t="str">
        <f>IF($A1734&gt;=$Q$2,B1734*Q$4,"")</f>
        <v/>
      </c>
      <c r="R1734" t="str">
        <f>IF($A1734&gt;=$Q$2,G1734*R$4,"")</f>
        <v/>
      </c>
    </row>
    <row r="1735" spans="1:18">
      <c r="A1735" s="1">
        <v>42684</v>
      </c>
      <c r="B1735">
        <f>IFERROR(VLOOKUP($A1735,'BTC-Web'!$A$2:$H$9999,2,0),"")</f>
        <v>722.84399399999995</v>
      </c>
      <c r="C1735">
        <f>VLOOKUP(A1735,H_SPBTFDUE!$B$2:$C$5828,2,0)</f>
        <v>5.0356880262632657</v>
      </c>
      <c r="D1735" s="2">
        <f>D1734*(1-D$1+IF(AND(WEEKDAY($A1735)&lt;&gt;1,WEEKDAY($A1735)&lt;&gt;7),-VLOOKUP($A1735,ETF_OP_Fee!$G$5:$H$14,2,1),0))^($A1735-$A1734)*(1+2*(C1735/C1734-1))+IFERROR(VLOOKUP(A1735,BITXeom!$C$9:$D$100,2,0),0)-$D$3*IFERROR(VLOOKUP($A1735,Dividends!$C$10:$E$100,2,0),0)</f>
        <v>0.88820089337316677</v>
      </c>
      <c r="F1735" s="60">
        <f>F1734*(1-F$1-2*(C1735/C1734-1))</f>
        <v>3749974.8314960049</v>
      </c>
      <c r="G1735" s="2">
        <f>G1734*(1-G$1+IF(AND(WEEKDAY($A1735)&lt;&gt;1,WEEKDAY($A1735)&lt;&gt;7),-VLOOKUP($A1735,ETF_OP_Fee!$I$5:$J$14,2,1),0))^($A1735-$A1734)*(1+1*(B1735/B1734-1))</f>
        <v>0.4925575910424651</v>
      </c>
      <c r="H1735" s="9" t="str">
        <f>IFERROR(VLOOKUP(A1735,'BITO-IV'!$A$1:$J$10000,4,0),"")</f>
        <v/>
      </c>
      <c r="P1735">
        <f>ROW()</f>
        <v>1735</v>
      </c>
      <c r="Q1735" t="str">
        <f>IF($A1735&gt;=$Q$2,B1735*Q$4,"")</f>
        <v/>
      </c>
      <c r="R1735" t="str">
        <f>IF($A1735&gt;=$Q$2,G1735*R$4,"")</f>
        <v/>
      </c>
    </row>
    <row r="1736" spans="1:18">
      <c r="A1736" s="1">
        <v>42685</v>
      </c>
      <c r="B1736">
        <f>IFERROR(VLOOKUP($A1736,'BTC-Web'!$A$2:$H$9999,2,0),"")</f>
        <v>715.55499299999997</v>
      </c>
      <c r="C1736">
        <f>VLOOKUP(A1736,H_SPBTFDUE!$B$2:$C$5828,2,0)</f>
        <v>5.0413083001107548</v>
      </c>
      <c r="D1736" s="2">
        <f>D1735*(1-D$1+IF(AND(WEEKDAY($A1736)&lt;&gt;1,WEEKDAY($A1736)&lt;&gt;7),-VLOOKUP($A1736,ETF_OP_Fee!$G$5:$H$14,2,1),0))^($A1736-$A1735)*(1+2*(C1736/C1735-1))+IFERROR(VLOOKUP(A1736,BITXeom!$C$9:$D$100,2,0),0)-$D$3*IFERROR(VLOOKUP($A1736,Dividends!$C$10:$E$100,2,0),0)</f>
        <v>0.89007620530923026</v>
      </c>
      <c r="F1736" s="60">
        <f>F1735*(1-F$1-2*(C1736/C1735-1))</f>
        <v>3741409.0192333101</v>
      </c>
      <c r="G1736" s="2">
        <f>G1735*(1-G$1+IF(AND(WEEKDAY($A1736)&lt;&gt;1,WEEKDAY($A1736)&lt;&gt;7),-VLOOKUP($A1736,ETF_OP_Fee!$I$5:$J$14,2,1),0))^($A1736-$A1735)*(1+1*(B1736/B1735-1))</f>
        <v>0.4875780571279586</v>
      </c>
      <c r="H1736" s="9" t="str">
        <f>IFERROR(VLOOKUP(A1736,'BITO-IV'!$A$1:$J$10000,4,0),"")</f>
        <v/>
      </c>
      <c r="P1736">
        <f>ROW()</f>
        <v>1736</v>
      </c>
      <c r="Q1736" t="str">
        <f>IF($A1736&gt;=$Q$2,B1736*Q$4,"")</f>
        <v/>
      </c>
      <c r="R1736" t="str">
        <f>IF($A1736&gt;=$Q$2,G1736*R$4,"")</f>
        <v/>
      </c>
    </row>
    <row r="1737" spans="1:18">
      <c r="A1737" s="1">
        <v>42688</v>
      </c>
      <c r="B1737">
        <f>IFERROR(VLOOKUP($A1737,'BTC-Web'!$A$2:$H$9999,2,0),"")</f>
        <v>701.99700900000005</v>
      </c>
      <c r="C1737">
        <f>VLOOKUP(A1737,H_SPBTFDUE!$B$2:$C$5828,2,0)</f>
        <v>4.9606055004660012</v>
      </c>
      <c r="D1737" s="2">
        <f>D1736*(1-D$1+IF(AND(WEEKDAY($A1737)&lt;&gt;1,WEEKDAY($A1737)&lt;&gt;7),-VLOOKUP($A1737,ETF_OP_Fee!$G$5:$H$14,2,1),0))^($A1737-$A1736)*(1+2*(C1737/C1736-1))+IFERROR(VLOOKUP(A1737,BITXeom!$C$9:$D$100,2,0),0)-$D$3*IFERROR(VLOOKUP($A1737,Dividends!$C$10:$E$100,2,0),0)</f>
        <v>0.86126743583651733</v>
      </c>
      <c r="F1737" s="60">
        <f>F1736*(1-F$1-2*(C1737/C1736-1))</f>
        <v>3861001.4925603876</v>
      </c>
      <c r="G1737" s="2">
        <f>G1736*(1-G$1+IF(AND(WEEKDAY($A1737)&lt;&gt;1,WEEKDAY($A1737)&lt;&gt;7),-VLOOKUP($A1737,ETF_OP_Fee!$I$5:$J$14,2,1),0))^($A1737-$A1736)*(1+1*(B1737/B1736-1))</f>
        <v>0.47830231912118726</v>
      </c>
      <c r="H1737" s="9" t="str">
        <f>IFERROR(VLOOKUP(A1737,'BITO-IV'!$A$1:$J$10000,4,0),"")</f>
        <v/>
      </c>
      <c r="P1737">
        <f>ROW()</f>
        <v>1737</v>
      </c>
      <c r="Q1737" t="str">
        <f>IF($A1737&gt;=$Q$2,B1737*Q$4,"")</f>
        <v/>
      </c>
      <c r="R1737" t="str">
        <f>IF($A1737&gt;=$Q$2,G1737*R$4,"")</f>
        <v/>
      </c>
    </row>
    <row r="1738" spans="1:18">
      <c r="A1738" s="1">
        <v>42689</v>
      </c>
      <c r="B1738">
        <f>IFERROR(VLOOKUP($A1738,'BTC-Web'!$A$2:$H$9999,2,0),"")</f>
        <v>705.79400599999997</v>
      </c>
      <c r="C1738">
        <f>VLOOKUP(A1738,H_SPBTFDUE!$B$2:$C$5828,2,0)</f>
        <v>5.0064862901381888</v>
      </c>
      <c r="D1738" s="2">
        <f>D1737*(1-D$1+IF(AND(WEEKDAY($A1738)&lt;&gt;1,WEEKDAY($A1738)&lt;&gt;7),-VLOOKUP($A1738,ETF_OP_Fee!$G$5:$H$14,2,1),0))^($A1738-$A1737)*(1+2*(C1738/C1737-1))+IFERROR(VLOOKUP(A1738,BITXeom!$C$9:$D$100,2,0),0)-$D$3*IFERROR(VLOOKUP($A1738,Dividends!$C$10:$E$100,2,0),0)</f>
        <v>0.87709346817951017</v>
      </c>
      <c r="F1738" s="60">
        <f>F1737*(1-F$1-2*(C1738/C1737-1))</f>
        <v>3789379.4707483803</v>
      </c>
      <c r="G1738" s="2">
        <f>G1737*(1-G$1+IF(AND(WEEKDAY($A1738)&lt;&gt;1,WEEKDAY($A1738)&lt;&gt;7),-VLOOKUP($A1738,ETF_OP_Fee!$I$5:$J$14,2,1),0))^($A1738-$A1737)*(1+1*(B1738/B1737-1))</f>
        <v>0.48087686864650026</v>
      </c>
      <c r="H1738" s="9" t="str">
        <f>IFERROR(VLOOKUP(A1738,'BITO-IV'!$A$1:$J$10000,4,0),"")</f>
        <v/>
      </c>
      <c r="P1738">
        <f>ROW()</f>
        <v>1738</v>
      </c>
      <c r="Q1738" t="str">
        <f>IF($A1738&gt;=$Q$2,B1738*Q$4,"")</f>
        <v/>
      </c>
      <c r="R1738" t="str">
        <f>IF($A1738&gt;=$Q$2,G1738*R$4,"")</f>
        <v/>
      </c>
    </row>
    <row r="1739" spans="1:18">
      <c r="A1739" s="1">
        <v>42690</v>
      </c>
      <c r="B1739">
        <f>IFERROR(VLOOKUP($A1739,'BTC-Web'!$A$2:$H$9999,2,0),"")</f>
        <v>711.16699200000005</v>
      </c>
      <c r="C1739">
        <f>VLOOKUP(A1739,H_SPBTFDUE!$B$2:$C$5828,2,0)</f>
        <v>5.2351420361183072</v>
      </c>
      <c r="D1739" s="2">
        <f>D1738*(1-D$1+IF(AND(WEEKDAY($A1739)&lt;&gt;1,WEEKDAY($A1739)&lt;&gt;7),-VLOOKUP($A1739,ETF_OP_Fee!$G$5:$H$14,2,1),0))^($A1739-$A1738)*(1+2*(C1739/C1738-1))+IFERROR(VLOOKUP(A1739,BITXeom!$C$9:$D$100,2,0),0)-$D$3*IFERROR(VLOOKUP($A1739,Dividends!$C$10:$E$100,2,0),0)</f>
        <v>0.95709513043364414</v>
      </c>
      <c r="F1739" s="60">
        <f>F1738*(1-F$1-2*(C1739/C1738-1))</f>
        <v>3443045.8876342066</v>
      </c>
      <c r="G1739" s="2">
        <f>G1738*(1-G$1+IF(AND(WEEKDAY($A1739)&lt;&gt;1,WEEKDAY($A1739)&lt;&gt;7),-VLOOKUP($A1739,ETF_OP_Fee!$I$5:$J$14,2,1),0))^($A1739-$A1738)*(1+1*(B1739/B1738-1))</f>
        <v>0.4845250205350024</v>
      </c>
      <c r="H1739" s="9" t="str">
        <f>IFERROR(VLOOKUP(A1739,'BITO-IV'!$A$1:$J$10000,4,0),"")</f>
        <v/>
      </c>
      <c r="P1739">
        <f>ROW()</f>
        <v>1739</v>
      </c>
      <c r="Q1739" t="str">
        <f>IF($A1739&gt;=$Q$2,B1739*Q$4,"")</f>
        <v/>
      </c>
      <c r="R1739" t="str">
        <f>IF($A1739&gt;=$Q$2,G1739*R$4,"")</f>
        <v/>
      </c>
    </row>
    <row r="1740" spans="1:18">
      <c r="A1740" s="1">
        <v>42691</v>
      </c>
      <c r="B1740">
        <f>IFERROR(VLOOKUP($A1740,'BTC-Web'!$A$2:$H$9999,2,0),"")</f>
        <v>744.87597700000003</v>
      </c>
      <c r="C1740">
        <f>VLOOKUP(A1740,H_SPBTFDUE!$B$2:$C$5828,2,0)</f>
        <v>5.2119097896169313</v>
      </c>
      <c r="D1740" s="2">
        <f>D1739*(1-D$1+IF(AND(WEEKDAY($A1740)&lt;&gt;1,WEEKDAY($A1740)&lt;&gt;7),-VLOOKUP($A1740,ETF_OP_Fee!$G$5:$H$14,2,1),0))^($A1740-$A1739)*(1+2*(C1740/C1739-1))+IFERROR(VLOOKUP(A1740,BITXeom!$C$9:$D$100,2,0),0)-$D$3*IFERROR(VLOOKUP($A1740,Dividends!$C$10:$E$100,2,0),0)</f>
        <v>0.94848608262387646</v>
      </c>
      <c r="F1740" s="60">
        <f>F1739*(1-F$1-2*(C1740/C1739-1))</f>
        <v>3473425.4076956064</v>
      </c>
      <c r="G1740" s="2">
        <f>G1739*(1-G$1+IF(AND(WEEKDAY($A1740)&lt;&gt;1,WEEKDAY($A1740)&lt;&gt;7),-VLOOKUP($A1740,ETF_OP_Fee!$I$5:$J$14,2,1),0))^($A1740-$A1739)*(1+1*(B1740/B1739-1))</f>
        <v>0.50747807271225498</v>
      </c>
      <c r="H1740" s="9" t="str">
        <f>IFERROR(VLOOKUP(A1740,'BITO-IV'!$A$1:$J$10000,4,0),"")</f>
        <v/>
      </c>
      <c r="P1740">
        <f>ROW()</f>
        <v>1740</v>
      </c>
      <c r="Q1740" t="str">
        <f>IF($A1740&gt;=$Q$2,B1740*Q$4,"")</f>
        <v/>
      </c>
      <c r="R1740" t="str">
        <f>IF($A1740&gt;=$Q$2,G1740*R$4,"")</f>
        <v/>
      </c>
    </row>
    <row r="1741" spans="1:18">
      <c r="A1741" s="1">
        <v>42692</v>
      </c>
      <c r="B1741">
        <f>IFERROR(VLOOKUP($A1741,'BTC-Web'!$A$2:$H$9999,2,0),"")</f>
        <v>740.705017</v>
      </c>
      <c r="C1741">
        <f>VLOOKUP(A1741,H_SPBTFDUE!$B$2:$C$5828,2,0)</f>
        <v>5.285953766797145</v>
      </c>
      <c r="D1741" s="2">
        <f>D1740*(1-D$1+IF(AND(WEEKDAY($A1741)&lt;&gt;1,WEEKDAY($A1741)&lt;&gt;7),-VLOOKUP($A1741,ETF_OP_Fee!$G$5:$H$14,2,1),0))^($A1741-$A1740)*(1+2*(C1741/C1740-1))+IFERROR(VLOOKUP(A1741,BITXeom!$C$9:$D$100,2,0),0)-$D$3*IFERROR(VLOOKUP($A1741,Dividends!$C$10:$E$100,2,0),0)</f>
        <v>0.9753181878749454</v>
      </c>
      <c r="F1741" s="60">
        <f>F1740*(1-F$1-2*(C1741/C1740-1))</f>
        <v>3374552.8559133592</v>
      </c>
      <c r="G1741" s="2">
        <f>G1740*(1-G$1+IF(AND(WEEKDAY($A1741)&lt;&gt;1,WEEKDAY($A1741)&lt;&gt;7),-VLOOKUP($A1741,ETF_OP_Fee!$I$5:$J$14,2,1),0))^($A1741-$A1740)*(1+1*(B1741/B1740-1))</f>
        <v>0.50462329649898607</v>
      </c>
      <c r="H1741" s="9" t="str">
        <f>IFERROR(VLOOKUP(A1741,'BITO-IV'!$A$1:$J$10000,4,0),"")</f>
        <v/>
      </c>
      <c r="P1741">
        <f>ROW()</f>
        <v>1741</v>
      </c>
      <c r="Q1741" t="str">
        <f>IF($A1741&gt;=$Q$2,B1741*Q$4,"")</f>
        <v/>
      </c>
      <c r="R1741" t="str">
        <f>IF($A1741&gt;=$Q$2,G1741*R$4,"")</f>
        <v/>
      </c>
    </row>
    <row r="1742" spans="1:18">
      <c r="A1742" s="1">
        <v>42695</v>
      </c>
      <c r="B1742">
        <f>IFERROR(VLOOKUP($A1742,'BTC-Web'!$A$2:$H$9999,2,0),"")</f>
        <v>731.26501499999995</v>
      </c>
      <c r="C1742">
        <f>VLOOKUP(A1742,H_SPBTFDUE!$B$2:$C$5828,2,0)</f>
        <v>5.1986071857413823</v>
      </c>
      <c r="D1742" s="2">
        <f>D1741*(1-D$1+IF(AND(WEEKDAY($A1742)&lt;&gt;1,WEEKDAY($A1742)&lt;&gt;7),-VLOOKUP($A1742,ETF_OP_Fee!$G$5:$H$14,2,1),0))^($A1742-$A1741)*(1+2*(C1742/C1741-1))+IFERROR(VLOOKUP(A1742,BITXeom!$C$9:$D$100,2,0),0)-$D$3*IFERROR(VLOOKUP($A1742,Dividends!$C$10:$E$100,2,0),0)</f>
        <v>0.94274430599270465</v>
      </c>
      <c r="F1742" s="60">
        <f>F1741*(1-F$1-2*(C1742/C1741-1))</f>
        <v>3485901.3079977175</v>
      </c>
      <c r="G1742" s="2">
        <f>G1741*(1-G$1+IF(AND(WEEKDAY($A1742)&lt;&gt;1,WEEKDAY($A1742)&lt;&gt;7),-VLOOKUP($A1742,ETF_OP_Fee!$I$5:$J$14,2,1),0))^($A1742-$A1741)*(1+1*(B1742/B1741-1))</f>
        <v>0.49815316677066851</v>
      </c>
      <c r="H1742" s="9" t="str">
        <f>IFERROR(VLOOKUP(A1742,'BITO-IV'!$A$1:$J$10000,4,0),"")</f>
        <v/>
      </c>
      <c r="P1742">
        <f>ROW()</f>
        <v>1742</v>
      </c>
      <c r="Q1742" t="str">
        <f>IF($A1742&gt;=$Q$2,B1742*Q$4,"")</f>
        <v/>
      </c>
      <c r="R1742" t="str">
        <f>IF($A1742&gt;=$Q$2,G1742*R$4,"")</f>
        <v/>
      </c>
    </row>
    <row r="1743" spans="1:18">
      <c r="A1743" s="1">
        <v>42696</v>
      </c>
      <c r="B1743">
        <f>IFERROR(VLOOKUP($A1743,'BTC-Web'!$A$2:$H$9999,2,0),"")</f>
        <v>739.64300500000002</v>
      </c>
      <c r="C1743">
        <f>VLOOKUP(A1743,H_SPBTFDUE!$B$2:$C$5828,2,0)</f>
        <v>5.2831211608572142</v>
      </c>
      <c r="D1743" s="2">
        <f>D1742*(1-D$1+IF(AND(WEEKDAY($A1743)&lt;&gt;1,WEEKDAY($A1743)&lt;&gt;7),-VLOOKUP($A1743,ETF_OP_Fee!$G$5:$H$14,2,1),0))^($A1743-$A1742)*(1+2*(C1743/C1742-1))+IFERROR(VLOOKUP(A1743,BITXeom!$C$9:$D$100,2,0),0)-$D$3*IFERROR(VLOOKUP($A1743,Dividends!$C$10:$E$100,2,0),0)</f>
        <v>0.97327943247876914</v>
      </c>
      <c r="F1743" s="60">
        <f>F1742*(1-F$1-2*(C1743/C1742-1))</f>
        <v>3372378.9625050486</v>
      </c>
      <c r="G1743" s="2">
        <f>G1742*(1-G$1+IF(AND(WEEKDAY($A1743)&lt;&gt;1,WEEKDAY($A1743)&lt;&gt;7),-VLOOKUP($A1743,ETF_OP_Fee!$I$5:$J$14,2,1),0))^($A1743-$A1742)*(1+1*(B1743/B1742-1))</f>
        <v>0.50384731626018819</v>
      </c>
      <c r="H1743" s="9" t="str">
        <f>IFERROR(VLOOKUP(A1743,'BITO-IV'!$A$1:$J$10000,4,0),"")</f>
        <v/>
      </c>
      <c r="P1743">
        <f>ROW()</f>
        <v>1743</v>
      </c>
      <c r="Q1743" t="str">
        <f>IF($A1743&gt;=$Q$2,B1743*Q$4,"")</f>
        <v/>
      </c>
      <c r="R1743" t="str">
        <f>IF($A1743&gt;=$Q$2,G1743*R$4,"")</f>
        <v/>
      </c>
    </row>
    <row r="1744" spans="1:18">
      <c r="A1744" s="1">
        <v>42697</v>
      </c>
      <c r="B1744">
        <f>IFERROR(VLOOKUP($A1744,'BTC-Web'!$A$2:$H$9999,2,0),"")</f>
        <v>751.74102800000003</v>
      </c>
      <c r="C1744">
        <f>VLOOKUP(A1744,H_SPBTFDUE!$B$2:$C$5828,2,0)</f>
        <v>5.2350583092380889</v>
      </c>
      <c r="D1744" s="2">
        <f>D1743*(1-D$1+IF(AND(WEEKDAY($A1744)&lt;&gt;1,WEEKDAY($A1744)&lt;&gt;7),-VLOOKUP($A1744,ETF_OP_Fee!$G$5:$H$14,2,1),0))^($A1744-$A1743)*(1+2*(C1744/C1743-1))+IFERROR(VLOOKUP(A1744,BITXeom!$C$9:$D$100,2,0),0)-$D$3*IFERROR(VLOOKUP($A1744,Dividends!$C$10:$E$100,2,0),0)</f>
        <v>0.95545554754577999</v>
      </c>
      <c r="F1744" s="60">
        <f>F1743*(1-F$1-2*(C1744/C1743-1))</f>
        <v>3433563.4111579629</v>
      </c>
      <c r="G1744" s="2">
        <f>G1743*(1-G$1+IF(AND(WEEKDAY($A1744)&lt;&gt;1,WEEKDAY($A1744)&lt;&gt;7),-VLOOKUP($A1744,ETF_OP_Fee!$I$5:$J$14,2,1),0))^($A1744-$A1743)*(1+1*(B1744/B1743-1))</f>
        <v>0.51207520210811464</v>
      </c>
      <c r="H1744" s="9" t="str">
        <f>IFERROR(VLOOKUP(A1744,'BITO-IV'!$A$1:$J$10000,4,0),"")</f>
        <v/>
      </c>
      <c r="P1744">
        <f>ROW()</f>
        <v>1744</v>
      </c>
      <c r="Q1744" t="str">
        <f>IF($A1744&gt;=$Q$2,B1744*Q$4,"")</f>
        <v/>
      </c>
      <c r="R1744" t="str">
        <f>IF($A1744&gt;=$Q$2,G1744*R$4,"")</f>
        <v/>
      </c>
    </row>
    <row r="1745" spans="1:18">
      <c r="A1745" s="1">
        <v>42699</v>
      </c>
      <c r="B1745">
        <f>IFERROR(VLOOKUP($A1745,'BTC-Web'!$A$2:$H$9999,2,0),"")</f>
        <v>740.44201699999996</v>
      </c>
      <c r="C1745">
        <f>VLOOKUP(A1745,H_SPBTFDUE!$B$2:$C$5828,2,0)</f>
        <v>5.2137789800920693</v>
      </c>
      <c r="D1745" s="2">
        <f>D1744*(1-D$1+IF(AND(WEEKDAY($A1745)&lt;&gt;1,WEEKDAY($A1745)&lt;&gt;7),-VLOOKUP($A1745,ETF_OP_Fee!$G$5:$H$14,2,1),0))^($A1745-$A1744)*(1+2*(C1745/C1744-1))+IFERROR(VLOOKUP(A1745,BITXeom!$C$9:$D$100,2,0),0)-$D$3*IFERROR(VLOOKUP($A1745,Dividends!$C$10:$E$100,2,0),0)</f>
        <v>0.94745965578087055</v>
      </c>
      <c r="F1745" s="60">
        <f>F1744*(1-F$1-2*(C1745/C1744-1))</f>
        <v>3461297.9965998093</v>
      </c>
      <c r="G1745" s="2">
        <f>G1744*(1-G$1+IF(AND(WEEKDAY($A1745)&lt;&gt;1,WEEKDAY($A1745)&lt;&gt;7),-VLOOKUP($A1745,ETF_OP_Fee!$I$5:$J$14,2,1),0))^($A1745-$A1744)*(1+1*(B1745/B1744-1))</f>
        <v>0.50435222295955751</v>
      </c>
      <c r="H1745" s="9" t="str">
        <f>IFERROR(VLOOKUP(A1745,'BITO-IV'!$A$1:$J$10000,4,0),"")</f>
        <v/>
      </c>
      <c r="P1745">
        <f>ROW()</f>
        <v>1745</v>
      </c>
      <c r="Q1745" t="str">
        <f>IF($A1745&gt;=$Q$2,B1745*Q$4,"")</f>
        <v/>
      </c>
      <c r="R1745" t="str">
        <f>IF($A1745&gt;=$Q$2,G1745*R$4,"")</f>
        <v/>
      </c>
    </row>
    <row r="1746" spans="1:18">
      <c r="A1746" s="1">
        <v>42702</v>
      </c>
      <c r="B1746">
        <f>IFERROR(VLOOKUP($A1746,'BTC-Web'!$A$2:$H$9999,2,0),"")</f>
        <v>732.48400900000001</v>
      </c>
      <c r="C1746">
        <f>VLOOKUP(A1746,H_SPBTFDUE!$B$2:$C$5828,2,0)</f>
        <v>5.1721806395154264</v>
      </c>
      <c r="D1746" s="2">
        <f>D1745*(1-D$1+IF(AND(WEEKDAY($A1746)&lt;&gt;1,WEEKDAY($A1746)&lt;&gt;7),-VLOOKUP($A1746,ETF_OP_Fee!$G$5:$H$14,2,1),0))^($A1746-$A1745)*(1+2*(C1746/C1745-1))+IFERROR(VLOOKUP(A1746,BITXeom!$C$9:$D$100,2,0),0)-$D$3*IFERROR(VLOOKUP($A1746,Dividends!$C$10:$E$100,2,0),0)</f>
        <v>0.93200383283383081</v>
      </c>
      <c r="F1746" s="60">
        <f>F1745*(1-F$1-2*(C1746/C1745-1))</f>
        <v>3516350.02374308</v>
      </c>
      <c r="G1746" s="2">
        <f>G1745*(1-G$1+IF(AND(WEEKDAY($A1746)&lt;&gt;1,WEEKDAY($A1746)&lt;&gt;7),-VLOOKUP($A1746,ETF_OP_Fee!$I$5:$J$14,2,1),0))^($A1746-$A1745)*(1+1*(B1746/B1745-1))</f>
        <v>0.49889266761177037</v>
      </c>
      <c r="H1746" s="9" t="str">
        <f>IFERROR(VLOOKUP(A1746,'BITO-IV'!$A$1:$J$10000,4,0),"")</f>
        <v/>
      </c>
      <c r="P1746">
        <f>ROW()</f>
        <v>1746</v>
      </c>
      <c r="Q1746" t="str">
        <f>IF($A1746&gt;=$Q$2,B1746*Q$4,"")</f>
        <v/>
      </c>
      <c r="R1746" t="str">
        <f>IF($A1746&gt;=$Q$2,G1746*R$4,"")</f>
        <v/>
      </c>
    </row>
    <row r="1747" spans="1:18">
      <c r="A1747" s="1">
        <v>42703</v>
      </c>
      <c r="B1747">
        <f>IFERROR(VLOOKUP($A1747,'BTC-Web'!$A$2:$H$9999,2,0),"")</f>
        <v>736.328979</v>
      </c>
      <c r="C1747">
        <f>VLOOKUP(A1747,H_SPBTFDUE!$B$2:$C$5828,2,0)</f>
        <v>5.1701448337343647</v>
      </c>
      <c r="D1747" s="2">
        <f>D1746*(1-D$1+IF(AND(WEEKDAY($A1747)&lt;&gt;1,WEEKDAY($A1747)&lt;&gt;7),-VLOOKUP($A1747,ETF_OP_Fee!$G$5:$H$14,2,1),0))^($A1747-$A1746)*(1+2*(C1747/C1746-1))+IFERROR(VLOOKUP(A1747,BITXeom!$C$9:$D$100,2,0),0)-$D$3*IFERROR(VLOOKUP($A1747,Dividends!$C$10:$E$100,2,0),0)</f>
        <v>0.93115788392685594</v>
      </c>
      <c r="F1747" s="60">
        <f>F1746*(1-F$1-2*(C1747/C1746-1))</f>
        <v>3518935.0998484013</v>
      </c>
      <c r="G1747" s="2">
        <f>G1746*(1-G$1+IF(AND(WEEKDAY($A1747)&lt;&gt;1,WEEKDAY($A1747)&lt;&gt;7),-VLOOKUP($A1747,ETF_OP_Fee!$I$5:$J$14,2,1),0))^($A1747-$A1746)*(1+1*(B1747/B1746-1))</f>
        <v>0.50149841214002344</v>
      </c>
      <c r="H1747" s="9" t="str">
        <f>IFERROR(VLOOKUP(A1747,'BITO-IV'!$A$1:$J$10000,4,0),"")</f>
        <v/>
      </c>
      <c r="P1747">
        <f>ROW()</f>
        <v>1747</v>
      </c>
      <c r="Q1747" t="str">
        <f>IF($A1747&gt;=$Q$2,B1747*Q$4,"")</f>
        <v/>
      </c>
      <c r="R1747" t="str">
        <f>IF($A1747&gt;=$Q$2,G1747*R$4,"")</f>
        <v/>
      </c>
    </row>
    <row r="1748" spans="1:18">
      <c r="A1748" s="1">
        <v>42704</v>
      </c>
      <c r="B1748">
        <f>IFERROR(VLOOKUP($A1748,'BTC-Web'!$A$2:$H$9999,2,0),"")</f>
        <v>736.283997</v>
      </c>
      <c r="C1748">
        <f>VLOOKUP(A1748,H_SPBTFDUE!$B$2:$C$5828,2,0)</f>
        <v>5.240473889363221</v>
      </c>
      <c r="D1748" s="2">
        <f>D1747*(1-D$1+IF(AND(WEEKDAY($A1748)&lt;&gt;1,WEEKDAY($A1748)&lt;&gt;7),-VLOOKUP($A1748,ETF_OP_Fee!$G$5:$H$14,2,1),0))^($A1748-$A1747)*(1+2*(C1748/C1747-1))+IFERROR(VLOOKUP(A1748,BITXeom!$C$9:$D$100,2,0),0)-$D$3*IFERROR(VLOOKUP($A1748,Dividends!$C$10:$E$100,2,0),0)</f>
        <v>0.9563755093915931</v>
      </c>
      <c r="F1748" s="60">
        <f>F1747*(1-F$1-2*(C1748/C1747-1))</f>
        <v>3423016.3519903463</v>
      </c>
      <c r="G1748" s="2">
        <f>G1747*(1-G$1+IF(AND(WEEKDAY($A1748)&lt;&gt;1,WEEKDAY($A1748)&lt;&gt;7),-VLOOKUP($A1748,ETF_OP_Fee!$I$5:$J$14,2,1),0))^($A1748-$A1747)*(1+1*(B1748/B1747-1))</f>
        <v>0.50145472393075741</v>
      </c>
      <c r="H1748" s="9" t="str">
        <f>IFERROR(VLOOKUP(A1748,'BITO-IV'!$A$1:$J$10000,4,0),"")</f>
        <v/>
      </c>
      <c r="P1748">
        <f>ROW()</f>
        <v>1748</v>
      </c>
      <c r="Q1748" t="str">
        <f>IF($A1748&gt;=$Q$2,B1748*Q$4,"")</f>
        <v/>
      </c>
      <c r="R1748" t="str">
        <f>IF($A1748&gt;=$Q$2,G1748*R$4,"")</f>
        <v/>
      </c>
    </row>
    <row r="1749" spans="1:18">
      <c r="A1749" s="1">
        <v>42705</v>
      </c>
      <c r="B1749">
        <f>IFERROR(VLOOKUP($A1749,'BTC-Web'!$A$2:$H$9999,2,0),"")</f>
        <v>746.046021</v>
      </c>
      <c r="C1749">
        <f>VLOOKUP(A1749,H_SPBTFDUE!$B$2:$C$5828,2,0)</f>
        <v>5.3177873696737015</v>
      </c>
      <c r="D1749" s="2">
        <f>D1748*(1-D$1+IF(AND(WEEKDAY($A1749)&lt;&gt;1,WEEKDAY($A1749)&lt;&gt;7),-VLOOKUP($A1749,ETF_OP_Fee!$G$5:$H$14,2,1),0))^($A1749-$A1748)*(1+2*(C1749/C1748-1))+IFERROR(VLOOKUP(A1749,BITXeom!$C$9:$D$100,2,0),0)-$D$3*IFERROR(VLOOKUP($A1749,Dividends!$C$10:$E$100,2,0),0)</f>
        <v>0.98447591500444076</v>
      </c>
      <c r="F1749" s="60">
        <f>F1748*(1-F$1-2*(C1749/C1748-1))</f>
        <v>3321837.6424649861</v>
      </c>
      <c r="G1749" s="2">
        <f>G1748*(1-G$1+IF(AND(WEEKDAY($A1749)&lt;&gt;1,WEEKDAY($A1749)&lt;&gt;7),-VLOOKUP($A1749,ETF_OP_Fee!$I$5:$J$14,2,1),0))^($A1749-$A1748)*(1+1*(B1749/B1748-1))</f>
        <v>0.50809003857082813</v>
      </c>
      <c r="H1749" s="9" t="str">
        <f>IFERROR(VLOOKUP(A1749,'BITO-IV'!$A$1:$J$10000,4,0),"")</f>
        <v/>
      </c>
      <c r="P1749">
        <f>ROW()</f>
        <v>1749</v>
      </c>
      <c r="Q1749" t="str">
        <f>IF($A1749&gt;=$Q$2,B1749*Q$4,"")</f>
        <v/>
      </c>
      <c r="R1749" t="str">
        <f>IF($A1749&gt;=$Q$2,G1749*R$4,"")</f>
        <v/>
      </c>
    </row>
    <row r="1750" spans="1:18">
      <c r="A1750" s="1">
        <v>42706</v>
      </c>
      <c r="B1750">
        <f>IFERROR(VLOOKUP($A1750,'BTC-Web'!$A$2:$H$9999,2,0),"")</f>
        <v>757.544983</v>
      </c>
      <c r="C1750">
        <f>VLOOKUP(A1750,H_SPBTFDUE!$B$2:$C$5828,2,0)</f>
        <v>5.4659642944112097</v>
      </c>
      <c r="D1750" s="2">
        <f>D1749*(1-D$1+IF(AND(WEEKDAY($A1750)&lt;&gt;1,WEEKDAY($A1750)&lt;&gt;7),-VLOOKUP($A1750,ETF_OP_Fee!$G$5:$H$14,2,1),0))^($A1750-$A1749)*(1+2*(C1750/C1749-1))+IFERROR(VLOOKUP(A1750,BITXeom!$C$9:$D$100,2,0),0)-$D$3*IFERROR(VLOOKUP($A1750,Dividends!$C$10:$E$100,2,0),0)</f>
        <v>1.0392142751508899</v>
      </c>
      <c r="F1750" s="60">
        <f>F1749*(1-F$1-2*(C1750/C1749-1))</f>
        <v>3136542.7363173682</v>
      </c>
      <c r="G1750" s="2">
        <f>G1749*(1-G$1+IF(AND(WEEKDAY($A1750)&lt;&gt;1,WEEKDAY($A1750)&lt;&gt;7),-VLOOKUP($A1750,ETF_OP_Fee!$I$5:$J$14,2,1),0))^($A1750-$A1749)*(1+1*(B1750/B1749-1))</f>
        <v>0.51590790758848148</v>
      </c>
      <c r="H1750" s="9" t="str">
        <f>IFERROR(VLOOKUP(A1750,'BITO-IV'!$A$1:$J$10000,4,0),"")</f>
        <v/>
      </c>
      <c r="P1750">
        <f>ROW()</f>
        <v>1750</v>
      </c>
      <c r="Q1750" t="str">
        <f>IF($A1750&gt;=$Q$2,B1750*Q$4,"")</f>
        <v/>
      </c>
      <c r="R1750" t="str">
        <f>IF($A1750&gt;=$Q$2,G1750*R$4,"")</f>
        <v/>
      </c>
    </row>
    <row r="1751" spans="1:18">
      <c r="A1751" s="1">
        <v>42709</v>
      </c>
      <c r="B1751">
        <f>IFERROR(VLOOKUP($A1751,'BTC-Web'!$A$2:$H$9999,2,0),"")</f>
        <v>773.39398200000005</v>
      </c>
      <c r="C1751">
        <f>VLOOKUP(A1751,H_SPBTFDUE!$B$2:$C$5828,2,0)</f>
        <v>5.3301540208745477</v>
      </c>
      <c r="D1751" s="2">
        <f>D1750*(1-D$1+IF(AND(WEEKDAY($A1751)&lt;&gt;1,WEEKDAY($A1751)&lt;&gt;7),-VLOOKUP($A1751,ETF_OP_Fee!$G$5:$H$14,2,1),0))^($A1751-$A1750)*(1+2*(C1751/C1750-1))+IFERROR(VLOOKUP(A1751,BITXeom!$C$9:$D$100,2,0),0)-$D$3*IFERROR(VLOOKUP($A1751,Dividends!$C$10:$E$100,2,0),0)</f>
        <v>0.98721542081892222</v>
      </c>
      <c r="F1751" s="60">
        <f>F1750*(1-F$1-2*(C1751/C1750-1))</f>
        <v>3292243.9024274782</v>
      </c>
      <c r="G1751" s="2">
        <f>G1750*(1-G$1+IF(AND(WEEKDAY($A1751)&lt;&gt;1,WEEKDAY($A1751)&lt;&gt;7),-VLOOKUP($A1751,ETF_OP_Fee!$I$5:$J$14,2,1),0))^($A1751-$A1750)*(1+1*(B1751/B1750-1))</f>
        <v>0.52666036467691979</v>
      </c>
      <c r="H1751" s="9" t="str">
        <f>IFERROR(VLOOKUP(A1751,'BITO-IV'!$A$1:$J$10000,4,0),"")</f>
        <v/>
      </c>
      <c r="P1751">
        <f>ROW()</f>
        <v>1751</v>
      </c>
      <c r="Q1751" t="str">
        <f>IF($A1751&gt;=$Q$2,B1751*Q$4,"")</f>
        <v/>
      </c>
      <c r="R1751" t="str">
        <f>IF($A1751&gt;=$Q$2,G1751*R$4,"")</f>
        <v/>
      </c>
    </row>
    <row r="1752" spans="1:18">
      <c r="A1752" s="1">
        <v>42710</v>
      </c>
      <c r="B1752">
        <f>IFERROR(VLOOKUP($A1752,'BTC-Web'!$A$2:$H$9999,2,0),"")</f>
        <v>758.71997099999999</v>
      </c>
      <c r="C1752">
        <f>VLOOKUP(A1752,H_SPBTFDUE!$B$2:$C$5828,2,0)</f>
        <v>5.3683779885855127</v>
      </c>
      <c r="D1752" s="2">
        <f>D1751*(1-D$1+IF(AND(WEEKDAY($A1752)&lt;&gt;1,WEEKDAY($A1752)&lt;&gt;7),-VLOOKUP($A1752,ETF_OP_Fee!$G$5:$H$14,2,1),0))^($A1752-$A1751)*(1+2*(C1752/C1751-1))+IFERROR(VLOOKUP(A1752,BITXeom!$C$9:$D$100,2,0),0)-$D$3*IFERROR(VLOOKUP($A1752,Dividends!$C$10:$E$100,2,0),0)</f>
        <v>1.001253881639973</v>
      </c>
      <c r="F1752" s="60">
        <f>F1751*(1-F$1-2*(C1752/C1751-1))</f>
        <v>3244853.3927934179</v>
      </c>
      <c r="G1752" s="2">
        <f>G1751*(1-G$1+IF(AND(WEEKDAY($A1752)&lt;&gt;1,WEEKDAY($A1752)&lt;&gt;7),-VLOOKUP($A1752,ETF_OP_Fee!$I$5:$J$14,2,1),0))^($A1752-$A1751)*(1+1*(B1752/B1751-1))</f>
        <v>0.51665431291882069</v>
      </c>
      <c r="H1752" s="9" t="str">
        <f>IFERROR(VLOOKUP(A1752,'BITO-IV'!$A$1:$J$10000,4,0),"")</f>
        <v/>
      </c>
      <c r="P1752">
        <f>ROW()</f>
        <v>1752</v>
      </c>
      <c r="Q1752" t="str">
        <f>IF($A1752&gt;=$Q$2,B1752*Q$4,"")</f>
        <v/>
      </c>
      <c r="R1752" t="str">
        <f>IF($A1752&gt;=$Q$2,G1752*R$4,"")</f>
        <v/>
      </c>
    </row>
    <row r="1753" spans="1:18">
      <c r="A1753" s="1">
        <v>42711</v>
      </c>
      <c r="B1753">
        <f>IFERROR(VLOOKUP($A1753,'BTC-Web'!$A$2:$H$9999,2,0),"")</f>
        <v>764.21099900000002</v>
      </c>
      <c r="C1753">
        <f>VLOOKUP(A1753,H_SPBTFDUE!$B$2:$C$5828,2,0)</f>
        <v>5.3952420020543439</v>
      </c>
      <c r="D1753" s="2">
        <f>D1752*(1-D$1+IF(AND(WEEKDAY($A1753)&lt;&gt;1,WEEKDAY($A1753)&lt;&gt;7),-VLOOKUP($A1753,ETF_OP_Fee!$G$5:$H$14,2,1),0))^($A1753-$A1752)*(1+2*(C1753/C1752-1))+IFERROR(VLOOKUP(A1753,BITXeom!$C$9:$D$100,2,0),0)-$D$3*IFERROR(VLOOKUP($A1753,Dividends!$C$10:$E$100,2,0),0)</f>
        <v>1.0111527658712101</v>
      </c>
      <c r="F1753" s="60">
        <f>F1752*(1-F$1-2*(C1753/C1752-1))</f>
        <v>3212209.2040750463</v>
      </c>
      <c r="G1753" s="2">
        <f>G1752*(1-G$1+IF(AND(WEEKDAY($A1753)&lt;&gt;1,WEEKDAY($A1753)&lt;&gt;7),-VLOOKUP($A1753,ETF_OP_Fee!$I$5:$J$14,2,1),0))^($A1753-$A1752)*(1+1*(B1753/B1752-1))</f>
        <v>0.52037991252557481</v>
      </c>
      <c r="H1753" s="9" t="str">
        <f>IFERROR(VLOOKUP(A1753,'BITO-IV'!$A$1:$J$10000,4,0),"")</f>
        <v/>
      </c>
      <c r="P1753">
        <f>ROW()</f>
        <v>1753</v>
      </c>
      <c r="Q1753" t="str">
        <f>IF($A1753&gt;=$Q$2,B1753*Q$4,"")</f>
        <v/>
      </c>
      <c r="R1753" t="str">
        <f>IF($A1753&gt;=$Q$2,G1753*R$4,"")</f>
        <v/>
      </c>
    </row>
    <row r="1754" spans="1:18">
      <c r="A1754" s="1">
        <v>42712</v>
      </c>
      <c r="B1754">
        <f>IFERROR(VLOOKUP($A1754,'BTC-Web'!$A$2:$H$9999,2,0),"")</f>
        <v>768.07598900000005</v>
      </c>
      <c r="C1754">
        <f>VLOOKUP(A1754,H_SPBTFDUE!$B$2:$C$5828,2,0)</f>
        <v>5.4134604582057939</v>
      </c>
      <c r="D1754" s="2">
        <f>D1753*(1-D$1+IF(AND(WEEKDAY($A1754)&lt;&gt;1,WEEKDAY($A1754)&lt;&gt;7),-VLOOKUP($A1754,ETF_OP_Fee!$G$5:$H$14,2,1),0))^($A1754-$A1753)*(1+2*(C1754/C1753-1))+IFERROR(VLOOKUP(A1754,BITXeom!$C$9:$D$100,2,0),0)-$D$3*IFERROR(VLOOKUP($A1754,Dividends!$C$10:$E$100,2,0),0)</f>
        <v>1.0178588977418883</v>
      </c>
      <c r="F1754" s="60">
        <f>F1753*(1-F$1-2*(C1754/C1753-1))</f>
        <v>3190348.251732246</v>
      </c>
      <c r="G1754" s="2">
        <f>G1753*(1-G$1+IF(AND(WEEKDAY($A1754)&lt;&gt;1,WEEKDAY($A1754)&lt;&gt;7),-VLOOKUP($A1754,ETF_OP_Fee!$I$5:$J$14,2,1),0))^($A1754-$A1753)*(1+1*(B1754/B1753-1))</f>
        <v>0.52299811644578564</v>
      </c>
      <c r="H1754" s="9" t="str">
        <f>IFERROR(VLOOKUP(A1754,'BITO-IV'!$A$1:$J$10000,4,0),"")</f>
        <v/>
      </c>
      <c r="P1754">
        <f>ROW()</f>
        <v>1754</v>
      </c>
      <c r="Q1754" t="str">
        <f>IF($A1754&gt;=$Q$2,B1754*Q$4,"")</f>
        <v/>
      </c>
      <c r="R1754" t="str">
        <f>IF($A1754&gt;=$Q$2,G1754*R$4,"")</f>
        <v/>
      </c>
    </row>
    <row r="1755" spans="1:18">
      <c r="A1755" s="1">
        <v>42713</v>
      </c>
      <c r="B1755">
        <f>IFERROR(VLOOKUP($A1755,'BTC-Web'!$A$2:$H$9999,2,0),"")</f>
        <v>769.94397000000004</v>
      </c>
      <c r="C1755">
        <f>VLOOKUP(A1755,H_SPBTFDUE!$B$2:$C$5828,2,0)</f>
        <v>5.4268010496265564</v>
      </c>
      <c r="D1755" s="2">
        <f>D1754*(1-D$1+IF(AND(WEEKDAY($A1755)&lt;&gt;1,WEEKDAY($A1755)&lt;&gt;7),-VLOOKUP($A1755,ETF_OP_Fee!$G$5:$H$14,2,1),0))^($A1755-$A1754)*(1+2*(C1755/C1754-1))+IFERROR(VLOOKUP(A1755,BITXeom!$C$9:$D$100,2,0),0)-$D$3*IFERROR(VLOOKUP($A1755,Dividends!$C$10:$E$100,2,0),0)</f>
        <v>1.0227522870698447</v>
      </c>
      <c r="F1755" s="60">
        <f>F1754*(1-F$1-2*(C1755/C1754-1))</f>
        <v>3174457.9917226075</v>
      </c>
      <c r="G1755" s="2">
        <f>G1754*(1-G$1+IF(AND(WEEKDAY($A1755)&lt;&gt;1,WEEKDAY($A1755)&lt;&gt;7),-VLOOKUP($A1755,ETF_OP_Fee!$I$5:$J$14,2,1),0))^($A1755-$A1754)*(1+1*(B1755/B1754-1))</f>
        <v>0.52425641623082198</v>
      </c>
      <c r="H1755" s="9" t="str">
        <f>IFERROR(VLOOKUP(A1755,'BITO-IV'!$A$1:$J$10000,4,0),"")</f>
        <v/>
      </c>
      <c r="P1755">
        <f>ROW()</f>
        <v>1755</v>
      </c>
      <c r="Q1755" t="str">
        <f>IF($A1755&gt;=$Q$2,B1755*Q$4,"")</f>
        <v/>
      </c>
      <c r="R1755" t="str">
        <f>IF($A1755&gt;=$Q$2,G1755*R$4,"")</f>
        <v/>
      </c>
    </row>
    <row r="1756" spans="1:18">
      <c r="A1756" s="1">
        <v>42716</v>
      </c>
      <c r="B1756">
        <f>IFERROR(VLOOKUP($A1756,'BTC-Web'!$A$2:$H$9999,2,0),"")</f>
        <v>770.03997800000002</v>
      </c>
      <c r="C1756">
        <f>VLOOKUP(A1756,H_SPBTFDUE!$B$2:$C$5828,2,0)</f>
        <v>5.4774198394645151</v>
      </c>
      <c r="D1756" s="2">
        <f>D1755*(1-D$1+IF(AND(WEEKDAY($A1756)&lt;&gt;1,WEEKDAY($A1756)&lt;&gt;7),-VLOOKUP($A1756,ETF_OP_Fee!$G$5:$H$14,2,1),0))^($A1756-$A1755)*(1+2*(C1756/C1755-1))+IFERROR(VLOOKUP(A1756,BITXeom!$C$9:$D$100,2,0),0)-$D$3*IFERROR(VLOOKUP($A1756,Dividends!$C$10:$E$100,2,0),0)</f>
        <v>1.0414551185644643</v>
      </c>
      <c r="F1756" s="60">
        <f>F1755*(1-F$1-2*(C1756/C1755-1))</f>
        <v>3115072.8775875354</v>
      </c>
      <c r="G1756" s="2">
        <f>G1755*(1-G$1+IF(AND(WEEKDAY($A1756)&lt;&gt;1,WEEKDAY($A1756)&lt;&gt;7),-VLOOKUP($A1756,ETF_OP_Fee!$I$5:$J$14,2,1),0))^($A1756-$A1755)*(1+1*(B1756/B1755-1))</f>
        <v>0.52428084914455642</v>
      </c>
      <c r="H1756" s="9" t="str">
        <f>IFERROR(VLOOKUP(A1756,'BITO-IV'!$A$1:$J$10000,4,0),"")</f>
        <v/>
      </c>
      <c r="P1756">
        <f>ROW()</f>
        <v>1756</v>
      </c>
      <c r="Q1756" t="str">
        <f>IF($A1756&gt;=$Q$2,B1756*Q$4,"")</f>
        <v/>
      </c>
      <c r="R1756" t="str">
        <f>IF($A1756&gt;=$Q$2,G1756*R$4,"")</f>
        <v/>
      </c>
    </row>
    <row r="1757" spans="1:18">
      <c r="A1757" s="1">
        <v>42717</v>
      </c>
      <c r="B1757">
        <f>IFERROR(VLOOKUP($A1757,'BTC-Web'!$A$2:$H$9999,2,0),"")</f>
        <v>780.646973</v>
      </c>
      <c r="C1757">
        <f>VLOOKUP(A1757,H_SPBTFDUE!$B$2:$C$5828,2,0)</f>
        <v>5.4801130674961502</v>
      </c>
      <c r="D1757" s="2">
        <f>D1756*(1-D$1+IF(AND(WEEKDAY($A1757)&lt;&gt;1,WEEKDAY($A1757)&lt;&gt;7),-VLOOKUP($A1757,ETF_OP_Fee!$G$5:$H$14,2,1),0))^($A1757-$A1756)*(1+2*(C1757/C1756-1))+IFERROR(VLOOKUP(A1757,BITXeom!$C$9:$D$100,2,0),0)-$D$3*IFERROR(VLOOKUP($A1757,Dividends!$C$10:$E$100,2,0),0)</f>
        <v>1.0423536094525991</v>
      </c>
      <c r="F1757" s="60">
        <f>F1756*(1-F$1-2*(C1757/C1756-1))</f>
        <v>3111847.3823973299</v>
      </c>
      <c r="G1757" s="2">
        <f>G1756*(1-G$1+IF(AND(WEEKDAY($A1757)&lt;&gt;1,WEEKDAY($A1757)&lt;&gt;7),-VLOOKUP($A1757,ETF_OP_Fee!$I$5:$J$14,2,1),0))^($A1757-$A1756)*(1+1*(B1757/B1756-1))</f>
        <v>0.53148877607853184</v>
      </c>
      <c r="H1757" s="9" t="str">
        <f>IFERROR(VLOOKUP(A1757,'BITO-IV'!$A$1:$J$10000,4,0),"")</f>
        <v/>
      </c>
      <c r="P1757">
        <f>ROW()</f>
        <v>1757</v>
      </c>
      <c r="Q1757" t="str">
        <f>IF($A1757&gt;=$Q$2,B1757*Q$4,"")</f>
        <v/>
      </c>
      <c r="R1757" t="str">
        <f>IF($A1757&gt;=$Q$2,G1757*R$4,"")</f>
        <v/>
      </c>
    </row>
    <row r="1758" spans="1:18">
      <c r="A1758" s="1">
        <v>42718</v>
      </c>
      <c r="B1758">
        <f>IFERROR(VLOOKUP($A1758,'BTC-Web'!$A$2:$H$9999,2,0),"")</f>
        <v>780.00500499999998</v>
      </c>
      <c r="C1758">
        <f>VLOOKUP(A1758,H_SPBTFDUE!$B$2:$C$5828,2,0)</f>
        <v>5.486006645480944</v>
      </c>
      <c r="D1758" s="2">
        <f>D1757*(1-D$1+IF(AND(WEEKDAY($A1758)&lt;&gt;1,WEEKDAY($A1758)&lt;&gt;7),-VLOOKUP($A1758,ETF_OP_Fee!$G$5:$H$14,2,1),0))^($A1758-$A1757)*(1+2*(C1758/C1757-1))+IFERROR(VLOOKUP(A1758,BITXeom!$C$9:$D$100,2,0),0)-$D$3*IFERROR(VLOOKUP($A1758,Dividends!$C$10:$E$100,2,0),0)</f>
        <v>1.0444696803203597</v>
      </c>
      <c r="F1758" s="60">
        <f>F1757*(1-F$1-2*(C1758/C1757-1))</f>
        <v>3104992.1342045562</v>
      </c>
      <c r="G1758" s="2">
        <f>G1757*(1-G$1+IF(AND(WEEKDAY($A1758)&lt;&gt;1,WEEKDAY($A1758)&lt;&gt;7),-VLOOKUP($A1758,ETF_OP_Fee!$I$5:$J$14,2,1),0))^($A1758-$A1757)*(1+1*(B1758/B1757-1))</f>
        <v>0.53103788237339689</v>
      </c>
      <c r="H1758" s="9" t="str">
        <f>IFERROR(VLOOKUP(A1758,'BITO-IV'!$A$1:$J$10000,4,0),"")</f>
        <v/>
      </c>
      <c r="P1758">
        <f>ROW()</f>
        <v>1758</v>
      </c>
      <c r="Q1758" t="str">
        <f>IF($A1758&gt;=$Q$2,B1758*Q$4,"")</f>
        <v/>
      </c>
      <c r="R1758" t="str">
        <f>IF($A1758&gt;=$Q$2,G1758*R$4,"")</f>
        <v/>
      </c>
    </row>
    <row r="1759" spans="1:18">
      <c r="A1759" s="1">
        <v>42719</v>
      </c>
      <c r="B1759">
        <f>IFERROR(VLOOKUP($A1759,'BTC-Web'!$A$2:$H$9999,2,0),"")</f>
        <v>780.07000700000003</v>
      </c>
      <c r="C1759">
        <f>VLOOKUP(A1759,H_SPBTFDUE!$B$2:$C$5828,2,0)</f>
        <v>5.4615865011935876</v>
      </c>
      <c r="D1759" s="2">
        <f>D1758*(1-D$1+IF(AND(WEEKDAY($A1759)&lt;&gt;1,WEEKDAY($A1759)&lt;&gt;7),-VLOOKUP($A1759,ETF_OP_Fee!$G$5:$H$14,2,1),0))^($A1759-$A1758)*(1+2*(C1759/C1758-1))+IFERROR(VLOOKUP(A1759,BITXeom!$C$9:$D$100,2,0),0)-$D$3*IFERROR(VLOOKUP($A1759,Dividends!$C$10:$E$100,2,0),0)</f>
        <v>1.035046289074169</v>
      </c>
      <c r="F1759" s="60">
        <f>F1758*(1-F$1-2*(C1759/C1758-1))</f>
        <v>3132473.3276919168</v>
      </c>
      <c r="G1759" s="2">
        <f>G1758*(1-G$1+IF(AND(WEEKDAY($A1759)&lt;&gt;1,WEEKDAY($A1759)&lt;&gt;7),-VLOOKUP($A1759,ETF_OP_Fee!$I$5:$J$14,2,1),0))^($A1759-$A1758)*(1+1*(B1759/B1758-1))</f>
        <v>0.53106831392218501</v>
      </c>
      <c r="H1759" s="9" t="str">
        <f>IFERROR(VLOOKUP(A1759,'BITO-IV'!$A$1:$J$10000,4,0),"")</f>
        <v/>
      </c>
      <c r="P1759">
        <f>ROW()</f>
        <v>1759</v>
      </c>
      <c r="Q1759" t="str">
        <f>IF($A1759&gt;=$Q$2,B1759*Q$4,"")</f>
        <v/>
      </c>
      <c r="R1759" t="str">
        <f>IF($A1759&gt;=$Q$2,G1759*R$4,"")</f>
        <v/>
      </c>
    </row>
    <row r="1760" spans="1:18">
      <c r="A1760" s="1">
        <v>42720</v>
      </c>
      <c r="B1760">
        <f>IFERROR(VLOOKUP($A1760,'BTC-Web'!$A$2:$H$9999,2,0),"")</f>
        <v>778.96301300000005</v>
      </c>
      <c r="C1760">
        <f>VLOOKUP(A1760,H_SPBTFDUE!$B$2:$C$5828,2,0)</f>
        <v>5.5088519511017813</v>
      </c>
      <c r="D1760" s="2">
        <f>D1759*(1-D$1+IF(AND(WEEKDAY($A1760)&lt;&gt;1,WEEKDAY($A1760)&lt;&gt;7),-VLOOKUP($A1760,ETF_OP_Fee!$G$5:$H$14,2,1),0))^($A1760-$A1759)*(1+2*(C1760/C1759-1))+IFERROR(VLOOKUP(A1760,BITXeom!$C$9:$D$100,2,0),0)-$D$3*IFERROR(VLOOKUP($A1760,Dividends!$C$10:$E$100,2,0),0)</f>
        <v>1.0528342716042196</v>
      </c>
      <c r="F1760" s="60">
        <f>F1759*(1-F$1-2*(C1760/C1759-1))</f>
        <v>3078092.4092641869</v>
      </c>
      <c r="G1760" s="2">
        <f>G1759*(1-G$1+IF(AND(WEEKDAY($A1760)&lt;&gt;1,WEEKDAY($A1760)&lt;&gt;7),-VLOOKUP($A1760,ETF_OP_Fee!$I$5:$J$14,2,1),0))^($A1760-$A1759)*(1+1*(B1760/B1759-1))</f>
        <v>0.53030087444570084</v>
      </c>
      <c r="H1760" s="9" t="str">
        <f>IFERROR(VLOOKUP(A1760,'BITO-IV'!$A$1:$J$10000,4,0),"")</f>
        <v/>
      </c>
      <c r="P1760">
        <f>ROW()</f>
        <v>1760</v>
      </c>
      <c r="Q1760" t="str">
        <f>IF($A1760&gt;=$Q$2,B1760*Q$4,"")</f>
        <v/>
      </c>
      <c r="R1760" t="str">
        <f>IF($A1760&gt;=$Q$2,G1760*R$4,"")</f>
        <v/>
      </c>
    </row>
    <row r="1761" spans="1:18">
      <c r="A1761" s="1">
        <v>42723</v>
      </c>
      <c r="B1761">
        <f>IFERROR(VLOOKUP($A1761,'BTC-Web'!$A$2:$H$9999,2,0),"")</f>
        <v>790.69201699999996</v>
      </c>
      <c r="C1761">
        <f>VLOOKUP(A1761,H_SPBTFDUE!$B$2:$C$5828,2,0)</f>
        <v>5.5630415438564151</v>
      </c>
      <c r="D1761" s="2">
        <f>D1760*(1-D$1+IF(AND(WEEKDAY($A1761)&lt;&gt;1,WEEKDAY($A1761)&lt;&gt;7),-VLOOKUP($A1761,ETF_OP_Fee!$G$5:$H$14,2,1),0))^($A1761-$A1760)*(1+2*(C1761/C1760-1))+IFERROR(VLOOKUP(A1761,BITXeom!$C$9:$D$100,2,0),0)-$D$3*IFERROR(VLOOKUP($A1761,Dividends!$C$10:$E$100,2,0),0)</f>
        <v>1.0731591620045038</v>
      </c>
      <c r="F1761" s="60">
        <f>F1760*(1-F$1-2*(C1761/C1760-1))</f>
        <v>3017374.8892393173</v>
      </c>
      <c r="G1761" s="2">
        <f>G1760*(1-G$1+IF(AND(WEEKDAY($A1761)&lt;&gt;1,WEEKDAY($A1761)&lt;&gt;7),-VLOOKUP($A1761,ETF_OP_Fee!$I$5:$J$14,2,1),0))^($A1761-$A1760)*(1+1*(B1761/B1760-1))</f>
        <v>0.53824369278104167</v>
      </c>
      <c r="H1761" s="9" t="str">
        <f>IFERROR(VLOOKUP(A1761,'BITO-IV'!$A$1:$J$10000,4,0),"")</f>
        <v/>
      </c>
      <c r="P1761">
        <f>ROW()</f>
        <v>1761</v>
      </c>
      <c r="Q1761" t="str">
        <f>IF($A1761&gt;=$Q$2,B1761*Q$4,"")</f>
        <v/>
      </c>
      <c r="R1761" t="str">
        <f>IF($A1761&gt;=$Q$2,G1761*R$4,"")</f>
        <v/>
      </c>
    </row>
    <row r="1762" spans="1:18">
      <c r="A1762" s="1">
        <v>42724</v>
      </c>
      <c r="B1762">
        <f>IFERROR(VLOOKUP($A1762,'BTC-Web'!$A$2:$H$9999,2,0),"")</f>
        <v>792.24700900000005</v>
      </c>
      <c r="C1762">
        <f>VLOOKUP(A1762,H_SPBTFDUE!$B$2:$C$5828,2,0)</f>
        <v>5.6197104082160516</v>
      </c>
      <c r="D1762" s="2">
        <f>D1761*(1-D$1+IF(AND(WEEKDAY($A1762)&lt;&gt;1,WEEKDAY($A1762)&lt;&gt;7),-VLOOKUP($A1762,ETF_OP_Fee!$G$5:$H$14,2,1),0))^($A1762-$A1761)*(1+2*(C1762/C1761-1))+IFERROR(VLOOKUP(A1762,BITXeom!$C$9:$D$100,2,0),0)-$D$3*IFERROR(VLOOKUP($A1762,Dividends!$C$10:$E$100,2,0),0)</f>
        <v>1.0948909941536902</v>
      </c>
      <c r="F1762" s="60">
        <f>F1761*(1-F$1-2*(C1762/C1761-1))</f>
        <v>2955743.8202703474</v>
      </c>
      <c r="G1762" s="2">
        <f>G1761*(1-G$1+IF(AND(WEEKDAY($A1762)&lt;&gt;1,WEEKDAY($A1762)&lt;&gt;7),-VLOOKUP($A1762,ETF_OP_Fee!$I$5:$J$14,2,1),0))^($A1762-$A1761)*(1+1*(B1762/B1761-1))</f>
        <v>0.53928817782063576</v>
      </c>
      <c r="H1762" s="9" t="str">
        <f>IFERROR(VLOOKUP(A1762,'BITO-IV'!$A$1:$J$10000,4,0),"")</f>
        <v/>
      </c>
      <c r="P1762">
        <f>ROW()</f>
        <v>1762</v>
      </c>
      <c r="Q1762" t="str">
        <f>IF($A1762&gt;=$Q$2,B1762*Q$4,"")</f>
        <v/>
      </c>
      <c r="R1762" t="str">
        <f>IF($A1762&gt;=$Q$2,G1762*R$4,"")</f>
        <v/>
      </c>
    </row>
    <row r="1763" spans="1:18">
      <c r="A1763" s="1">
        <v>42725</v>
      </c>
      <c r="B1763">
        <f>IFERROR(VLOOKUP($A1763,'BTC-Web'!$A$2:$H$9999,2,0),"")</f>
        <v>800.64398200000005</v>
      </c>
      <c r="C1763">
        <f>VLOOKUP(A1763,H_SPBTFDUE!$B$2:$C$5828,2,0)</f>
        <v>5.8534961230048559</v>
      </c>
      <c r="D1763" s="2">
        <f>D1762*(1-D$1+IF(AND(WEEKDAY($A1763)&lt;&gt;1,WEEKDAY($A1763)&lt;&gt;7),-VLOOKUP($A1763,ETF_OP_Fee!$G$5:$H$14,2,1),0))^($A1763-$A1762)*(1+2*(C1763/C1762-1))+IFERROR(VLOOKUP(A1763,BITXeom!$C$9:$D$100,2,0),0)-$D$3*IFERROR(VLOOKUP($A1763,Dividends!$C$10:$E$100,2,0),0)</f>
        <v>1.1858452015818384</v>
      </c>
      <c r="F1763" s="60">
        <f>F1762*(1-F$1-2*(C1763/C1762-1))</f>
        <v>2709666.0128246835</v>
      </c>
      <c r="G1763" s="2">
        <f>G1762*(1-G$1+IF(AND(WEEKDAY($A1763)&lt;&gt;1,WEEKDAY($A1763)&lt;&gt;7),-VLOOKUP($A1763,ETF_OP_Fee!$I$5:$J$14,2,1),0))^($A1763-$A1762)*(1+1*(B1763/B1762-1))</f>
        <v>0.54498987206983651</v>
      </c>
      <c r="H1763" s="9" t="str">
        <f>IFERROR(VLOOKUP(A1763,'BITO-IV'!$A$1:$J$10000,4,0),"")</f>
        <v/>
      </c>
      <c r="P1763">
        <f>ROW()</f>
        <v>1763</v>
      </c>
      <c r="Q1763" t="str">
        <f>IF($A1763&gt;=$Q$2,B1763*Q$4,"")</f>
        <v/>
      </c>
      <c r="R1763" t="str">
        <f>IF($A1763&gt;=$Q$2,G1763*R$4,"")</f>
        <v/>
      </c>
    </row>
    <row r="1764" spans="1:18">
      <c r="A1764" s="1">
        <v>42726</v>
      </c>
      <c r="B1764">
        <f>IFERROR(VLOOKUP($A1764,'BTC-Web'!$A$2:$H$9999,2,0),"")</f>
        <v>834.17999299999997</v>
      </c>
      <c r="C1764">
        <f>VLOOKUP(A1764,H_SPBTFDUE!$B$2:$C$5828,2,0)</f>
        <v>6.0651581412577205</v>
      </c>
      <c r="D1764" s="2">
        <f>D1763*(1-D$1+IF(AND(WEEKDAY($A1764)&lt;&gt;1,WEEKDAY($A1764)&lt;&gt;7),-VLOOKUP($A1764,ETF_OP_Fee!$G$5:$H$14,2,1),0))^($A1764-$A1763)*(1+2*(C1764/C1763-1))+IFERROR(VLOOKUP(A1764,BITXeom!$C$9:$D$100,2,0),0)-$D$3*IFERROR(VLOOKUP($A1764,Dividends!$C$10:$E$100,2,0),0)</f>
        <v>1.2714520744464601</v>
      </c>
      <c r="F1764" s="60">
        <f>F1763*(1-F$1-2*(C1764/C1763-1))</f>
        <v>2513562.2874406371</v>
      </c>
      <c r="G1764" s="2">
        <f>G1763*(1-G$1+IF(AND(WEEKDAY($A1764)&lt;&gt;1,WEEKDAY($A1764)&lt;&gt;7),-VLOOKUP($A1764,ETF_OP_Fee!$I$5:$J$14,2,1),0))^($A1764-$A1763)*(1+1*(B1764/B1763-1))</f>
        <v>0.56780270047931847</v>
      </c>
      <c r="H1764" s="9" t="str">
        <f>IFERROR(VLOOKUP(A1764,'BITO-IV'!$A$1:$J$10000,4,0),"")</f>
        <v/>
      </c>
      <c r="P1764">
        <f>ROW()</f>
        <v>1764</v>
      </c>
      <c r="Q1764" t="str">
        <f>IF($A1764&gt;=$Q$2,B1764*Q$4,"")</f>
        <v/>
      </c>
      <c r="R1764" t="str">
        <f>IF($A1764&gt;=$Q$2,G1764*R$4,"")</f>
        <v/>
      </c>
    </row>
    <row r="1765" spans="1:18">
      <c r="A1765" s="1">
        <v>42727</v>
      </c>
      <c r="B1765">
        <f>IFERROR(VLOOKUP($A1765,'BTC-Web'!$A$2:$H$9999,2,0),"")</f>
        <v>864.88800000000003</v>
      </c>
      <c r="C1765">
        <f>VLOOKUP(A1765,H_SPBTFDUE!$B$2:$C$5828,2,0)</f>
        <v>6.4674905991482028</v>
      </c>
      <c r="D1765" s="2">
        <f>D1764*(1-D$1+IF(AND(WEEKDAY($A1765)&lt;&gt;1,WEEKDAY($A1765)&lt;&gt;7),-VLOOKUP($A1765,ETF_OP_Fee!$G$5:$H$14,2,1),0))^($A1765-$A1764)*(1+2*(C1765/C1764-1))+IFERROR(VLOOKUP(A1765,BITXeom!$C$9:$D$100,2,0),0)-$D$3*IFERROR(VLOOKUP($A1765,Dividends!$C$10:$E$100,2,0),0)</f>
        <v>1.4399620965097608</v>
      </c>
      <c r="F1765" s="60">
        <f>F1764*(1-F$1-2*(C1765/C1764-1))</f>
        <v>2179956.9761685738</v>
      </c>
      <c r="G1765" s="2">
        <f>G1764*(1-G$1+IF(AND(WEEKDAY($A1765)&lt;&gt;1,WEEKDAY($A1765)&lt;&gt;7),-VLOOKUP($A1765,ETF_OP_Fee!$I$5:$J$14,2,1),0))^($A1765-$A1764)*(1+1*(B1765/B1764-1))</f>
        <v>0.58868944885910324</v>
      </c>
      <c r="H1765" s="9" t="str">
        <f>IFERROR(VLOOKUP(A1765,'BITO-IV'!$A$1:$J$10000,4,0),"")</f>
        <v/>
      </c>
      <c r="P1765">
        <f>ROW()</f>
        <v>1765</v>
      </c>
      <c r="Q1765" t="str">
        <f>IF($A1765&gt;=$Q$2,B1765*Q$4,"")</f>
        <v/>
      </c>
      <c r="R1765" t="str">
        <f>IF($A1765&gt;=$Q$2,G1765*R$4,"")</f>
        <v/>
      </c>
    </row>
    <row r="1766" spans="1:18">
      <c r="A1766" s="1">
        <v>42731</v>
      </c>
      <c r="B1766">
        <f>IFERROR(VLOOKUP($A1766,'BTC-Web'!$A$2:$H$9999,2,0),"")</f>
        <v>908.35400400000003</v>
      </c>
      <c r="C1766">
        <f>VLOOKUP(A1766,H_SPBTFDUE!$B$2:$C$5828,2,0)</f>
        <v>6.5454452021900549</v>
      </c>
      <c r="D1766" s="2">
        <f>D1765*(1-D$1+IF(AND(WEEKDAY($A1766)&lt;&gt;1,WEEKDAY($A1766)&lt;&gt;7),-VLOOKUP($A1766,ETF_OP_Fee!$G$5:$H$14,2,1),0))^($A1766-$A1765)*(1+2*(C1766/C1765-1))+IFERROR(VLOOKUP(A1766,BITXeom!$C$9:$D$100,2,0),0)-$D$3*IFERROR(VLOOKUP($A1766,Dividends!$C$10:$E$100,2,0),0)</f>
        <v>1.473963738718213</v>
      </c>
      <c r="F1766" s="60">
        <f>F1765*(1-F$1-2*(C1766/C1765-1))</f>
        <v>2127292.1490560728</v>
      </c>
      <c r="G1766" s="2">
        <f>G1765*(1-G$1+IF(AND(WEEKDAY($A1766)&lt;&gt;1,WEEKDAY($A1766)&lt;&gt;7),-VLOOKUP($A1766,ETF_OP_Fee!$I$5:$J$14,2,1),0))^($A1766-$A1765)*(1+1*(B1766/B1765-1))</f>
        <v>0.61821039112603415</v>
      </c>
      <c r="H1766" s="9" t="str">
        <f>IFERROR(VLOOKUP(A1766,'BITO-IV'!$A$1:$J$10000,4,0),"")</f>
        <v/>
      </c>
      <c r="P1766">
        <f>ROW()</f>
        <v>1766</v>
      </c>
      <c r="Q1766" t="str">
        <f>IF($A1766&gt;=$Q$2,B1766*Q$4,"")</f>
        <v/>
      </c>
      <c r="R1766" t="str">
        <f>IF($A1766&gt;=$Q$2,G1766*R$4,"")</f>
        <v/>
      </c>
    </row>
    <row r="1767" spans="1:18">
      <c r="A1767" s="1">
        <v>42732</v>
      </c>
      <c r="B1767">
        <f>IFERROR(VLOOKUP($A1767,'BTC-Web'!$A$2:$H$9999,2,0),"")</f>
        <v>934.83099400000003</v>
      </c>
      <c r="C1767">
        <f>VLOOKUP(A1767,H_SPBTFDUE!$B$2:$C$5828,2,0)</f>
        <v>6.8443869220978497</v>
      </c>
      <c r="D1767" s="2">
        <f>D1766*(1-D$1+IF(AND(WEEKDAY($A1767)&lt;&gt;1,WEEKDAY($A1767)&lt;&gt;7),-VLOOKUP($A1767,ETF_OP_Fee!$G$5:$H$14,2,1),0))^($A1767-$A1766)*(1+2*(C1767/C1766-1))+IFERROR(VLOOKUP(A1767,BITXeom!$C$9:$D$100,2,0),0)-$D$3*IFERROR(VLOOKUP($A1767,Dividends!$C$10:$E$100,2,0),0)</f>
        <v>1.6084067342485533</v>
      </c>
      <c r="F1767" s="60">
        <f>F1766*(1-F$1-2*(C1767/C1766-1))</f>
        <v>1932867.2439380183</v>
      </c>
      <c r="G1767" s="2">
        <f>G1766*(1-G$1+IF(AND(WEEKDAY($A1767)&lt;&gt;1,WEEKDAY($A1767)&lt;&gt;7),-VLOOKUP($A1767,ETF_OP_Fee!$I$5:$J$14,2,1),0))^($A1767-$A1766)*(1+1*(B1767/B1766-1))</f>
        <v>0.6362136238526428</v>
      </c>
      <c r="H1767" s="9" t="str">
        <f>IFERROR(VLOOKUP(A1767,'BITO-IV'!$A$1:$J$10000,4,0),"")</f>
        <v/>
      </c>
      <c r="P1767">
        <f>ROW()</f>
        <v>1767</v>
      </c>
      <c r="Q1767" t="str">
        <f>IF($A1767&gt;=$Q$2,B1767*Q$4,"")</f>
        <v/>
      </c>
      <c r="R1767" t="str">
        <f>IF($A1767&gt;=$Q$2,G1767*R$4,"")</f>
        <v/>
      </c>
    </row>
    <row r="1768" spans="1:18">
      <c r="A1768" s="1">
        <v>42733</v>
      </c>
      <c r="B1768">
        <f>IFERROR(VLOOKUP($A1768,'BTC-Web'!$A$2:$H$9999,2,0),"")</f>
        <v>975.125</v>
      </c>
      <c r="C1768">
        <f>VLOOKUP(A1768,H_SPBTFDUE!$B$2:$C$5828,2,0)</f>
        <v>6.8266366282279778</v>
      </c>
      <c r="D1768" s="2">
        <f>D1767*(1-D$1+IF(AND(WEEKDAY($A1768)&lt;&gt;1,WEEKDAY($A1768)&lt;&gt;7),-VLOOKUP($A1768,ETF_OP_Fee!$G$5:$H$14,2,1),0))^($A1768-$A1767)*(1+2*(C1768/C1767-1))+IFERROR(VLOOKUP(A1768,BITXeom!$C$9:$D$100,2,0),0)-$D$3*IFERROR(VLOOKUP($A1768,Dividends!$C$10:$E$100,2,0),0)</f>
        <v>1.5998713371574025</v>
      </c>
      <c r="F1768" s="60">
        <f>F1767*(1-F$1-2*(C1768/C1767-1))</f>
        <v>1942792.0591064605</v>
      </c>
      <c r="G1768" s="2">
        <f>G1767*(1-G$1+IF(AND(WEEKDAY($A1768)&lt;&gt;1,WEEKDAY($A1768)&lt;&gt;7),-VLOOKUP($A1768,ETF_OP_Fee!$I$5:$J$14,2,1),0))^($A1768-$A1767)*(1+1*(B1768/B1767-1))</f>
        <v>0.6636190571996835</v>
      </c>
      <c r="H1768" s="9" t="str">
        <f>IFERROR(VLOOKUP(A1768,'BITO-IV'!$A$1:$J$10000,4,0),"")</f>
        <v/>
      </c>
      <c r="P1768">
        <f>ROW()</f>
        <v>1768</v>
      </c>
      <c r="Q1768" t="str">
        <f>IF($A1768&gt;=$Q$2,B1768*Q$4,"")</f>
        <v/>
      </c>
      <c r="R1768" t="str">
        <f>IF($A1768&gt;=$Q$2,G1768*R$4,"")</f>
        <v/>
      </c>
    </row>
    <row r="1769" spans="1:18">
      <c r="A1769" s="1">
        <v>42734</v>
      </c>
      <c r="B1769">
        <f>IFERROR(VLOOKUP($A1769,'BTC-Web'!$A$2:$H$9999,2,0),"")</f>
        <v>972.53497300000004</v>
      </c>
      <c r="C1769">
        <f>VLOOKUP(A1769,H_SPBTFDUE!$B$2:$C$5828,2,0)</f>
        <v>6.7399221751300331</v>
      </c>
      <c r="D1769" s="2">
        <f>D1768*(1-D$1+IF(AND(WEEKDAY($A1769)&lt;&gt;1,WEEKDAY($A1769)&lt;&gt;7),-VLOOKUP($A1769,ETF_OP_Fee!$G$5:$H$14,2,1),0))^($A1769-$A1768)*(1+2*(C1769/C1768-1))+IFERROR(VLOOKUP(A1769,BITXeom!$C$9:$D$100,2,0),0)-$D$3*IFERROR(VLOOKUP($A1769,Dividends!$C$10:$E$100,2,0),0)</f>
        <v>1.5590390654432336</v>
      </c>
      <c r="F1769" s="60">
        <f>F1768*(1-F$1-2*(C1769/C1768-1))</f>
        <v>1992047.0482205499</v>
      </c>
      <c r="G1769" s="2">
        <f>G1768*(1-G$1+IF(AND(WEEKDAY($A1769)&lt;&gt;1,WEEKDAY($A1769)&lt;&gt;7),-VLOOKUP($A1769,ETF_OP_Fee!$I$5:$J$14,2,1),0))^($A1769-$A1768)*(1+1*(B1769/B1768-1))</f>
        <v>0.66183919393175028</v>
      </c>
      <c r="H1769" s="9" t="str">
        <f>IFERROR(VLOOKUP(A1769,'BITO-IV'!$A$1:$J$10000,4,0),"")</f>
        <v/>
      </c>
      <c r="P1769">
        <f>ROW()</f>
        <v>1769</v>
      </c>
      <c r="Q1769" t="str">
        <f>IF($A1769&gt;=$Q$2,B1769*Q$4,"")</f>
        <v/>
      </c>
      <c r="R1769" t="str">
        <f>IF($A1769&gt;=$Q$2,G1769*R$4,"")</f>
        <v/>
      </c>
    </row>
    <row r="1770" spans="1:18">
      <c r="A1770" s="1">
        <v>42738</v>
      </c>
      <c r="B1770">
        <f>IFERROR(VLOOKUP($A1770,'BTC-Web'!$A$2:$H$9999,2,0),"")</f>
        <v>1021.599976</v>
      </c>
      <c r="C1770">
        <f>VLOOKUP(A1770,H_SPBTFDUE!$B$2:$C$5828,2,0)</f>
        <v>7.3183647740012425</v>
      </c>
      <c r="D1770" s="2">
        <f>D1769*(1-D$1+IF(AND(WEEKDAY($A1770)&lt;&gt;1,WEEKDAY($A1770)&lt;&gt;7),-VLOOKUP($A1770,ETF_OP_Fee!$G$5:$H$14,2,1),0))^($A1770-$A1769)*(1+2*(C1770/C1769-1))+IFERROR(VLOOKUP(A1770,BITXeom!$C$9:$D$100,2,0),0)-$D$3*IFERROR(VLOOKUP($A1770,Dividends!$C$10:$E$100,2,0),0)</f>
        <v>1.8257622965476394</v>
      </c>
      <c r="F1770" s="60">
        <f>F1769*(1-F$1-2*(C1770/C1769-1))</f>
        <v>1650015.1102151661</v>
      </c>
      <c r="G1770" s="2">
        <f>G1769*(1-G$1+IF(AND(WEEKDAY($A1770)&lt;&gt;1,WEEKDAY($A1770)&lt;&gt;7),-VLOOKUP($A1770,ETF_OP_Fee!$I$5:$J$14,2,1),0))^($A1770-$A1769)*(1+1*(B1770/B1769-1))</f>
        <v>0.69515702162580773</v>
      </c>
      <c r="H1770" s="9" t="str">
        <f>IFERROR(VLOOKUP(A1770,'BITO-IV'!$A$1:$J$10000,4,0),"")</f>
        <v/>
      </c>
      <c r="P1770">
        <f>ROW()</f>
        <v>1770</v>
      </c>
      <c r="Q1770" t="str">
        <f>IF($A1770&gt;=$Q$2,B1770*Q$4,"")</f>
        <v/>
      </c>
      <c r="R1770" t="str">
        <f>IF($A1770&gt;=$Q$2,G1770*R$4,"")</f>
        <v/>
      </c>
    </row>
    <row r="1771" spans="1:18">
      <c r="A1771" s="1">
        <v>42739</v>
      </c>
      <c r="B1771">
        <f>IFERROR(VLOOKUP($A1771,'BTC-Web'!$A$2:$H$9999,2,0),"")</f>
        <v>1044.400024</v>
      </c>
      <c r="C1771">
        <f>VLOOKUP(A1771,H_SPBTFDUE!$B$2:$C$5828,2,0)</f>
        <v>8.0950129440943801</v>
      </c>
      <c r="D1771" s="2">
        <f>D1770*(1-D$1+IF(AND(WEEKDAY($A1771)&lt;&gt;1,WEEKDAY($A1771)&lt;&gt;7),-VLOOKUP($A1771,ETF_OP_Fee!$G$5:$H$14,2,1),0))^($A1771-$A1770)*(1+2*(C1771/C1770-1))+IFERROR(VLOOKUP(A1771,BITXeom!$C$9:$D$100,2,0),0)-$D$3*IFERROR(VLOOKUP($A1771,Dividends!$C$10:$E$100,2,0),0)</f>
        <v>2.2130069065258455</v>
      </c>
      <c r="F1771" s="60">
        <f>F1770*(1-F$1-2*(C1771/C1770-1))</f>
        <v>1299719.5053594431</v>
      </c>
      <c r="G1771" s="2">
        <f>G1770*(1-G$1+IF(AND(WEEKDAY($A1771)&lt;&gt;1,WEEKDAY($A1771)&lt;&gt;7),-VLOOKUP($A1771,ETF_OP_Fee!$I$5:$J$14,2,1),0))^($A1771-$A1770)*(1+1*(B1771/B1770-1))</f>
        <v>0.71065302531534746</v>
      </c>
      <c r="H1771" s="9" t="str">
        <f>IFERROR(VLOOKUP(A1771,'BITO-IV'!$A$1:$J$10000,4,0),"")</f>
        <v/>
      </c>
      <c r="P1771">
        <f>ROW()</f>
        <v>1771</v>
      </c>
      <c r="Q1771" t="str">
        <f>IF($A1771&gt;=$Q$2,B1771*Q$4,"")</f>
        <v/>
      </c>
      <c r="R1771" t="str">
        <f>IF($A1771&gt;=$Q$2,G1771*R$4,"")</f>
        <v/>
      </c>
    </row>
    <row r="1772" spans="1:18">
      <c r="A1772" s="1">
        <v>42740</v>
      </c>
      <c r="B1772">
        <f>IFERROR(VLOOKUP($A1772,'BTC-Web'!$A$2:$H$9999,2,0),"")</f>
        <v>1156.7299800000001</v>
      </c>
      <c r="C1772">
        <f>VLOOKUP(A1772,H_SPBTFDUE!$B$2:$C$5828,2,0)</f>
        <v>7.1032189432434896</v>
      </c>
      <c r="D1772" s="2">
        <f>D1771*(1-D$1+IF(AND(WEEKDAY($A1772)&lt;&gt;1,WEEKDAY($A1772)&lt;&gt;7),-VLOOKUP($A1772,ETF_OP_Fee!$G$5:$H$14,2,1),0))^($A1772-$A1771)*(1+2*(C1772/C1771-1))+IFERROR(VLOOKUP(A1772,BITXeom!$C$9:$D$100,2,0),0)-$D$3*IFERROR(VLOOKUP($A1772,Dividends!$C$10:$E$100,2,0),0)</f>
        <v>1.6705341095554609</v>
      </c>
      <c r="F1772" s="60">
        <f>F1771*(1-F$1-2*(C1772/C1771-1))</f>
        <v>1618132.873305832</v>
      </c>
      <c r="G1772" s="2">
        <f>G1771*(1-G$1+IF(AND(WEEKDAY($A1772)&lt;&gt;1,WEEKDAY($A1772)&lt;&gt;7),-VLOOKUP($A1772,ETF_OP_Fee!$I$5:$J$14,2,1),0))^($A1772-$A1771)*(1+1*(B1772/B1771-1))</f>
        <v>0.78706649317669641</v>
      </c>
      <c r="H1772" s="9" t="str">
        <f>IFERROR(VLOOKUP(A1772,'BITO-IV'!$A$1:$J$10000,4,0),"")</f>
        <v/>
      </c>
      <c r="P1772">
        <f>ROW()</f>
        <v>1772</v>
      </c>
      <c r="Q1772" t="str">
        <f>IF($A1772&gt;=$Q$2,B1772*Q$4,"")</f>
        <v/>
      </c>
      <c r="R1772" t="str">
        <f>IF($A1772&gt;=$Q$2,G1772*R$4,"")</f>
        <v/>
      </c>
    </row>
    <row r="1773" spans="1:18">
      <c r="A1773" s="1">
        <v>42741</v>
      </c>
      <c r="B1773">
        <f>IFERROR(VLOOKUP($A1773,'BTC-Web'!$A$2:$H$9999,2,0),"")</f>
        <v>1014.23999</v>
      </c>
      <c r="C1773">
        <f>VLOOKUP(A1773,H_SPBTFDUE!$B$2:$C$5828,2,0)</f>
        <v>6.3231386781324623</v>
      </c>
      <c r="D1773" s="2">
        <f>D1772*(1-D$1+IF(AND(WEEKDAY($A1773)&lt;&gt;1,WEEKDAY($A1773)&lt;&gt;7),-VLOOKUP($A1773,ETF_OP_Fee!$G$5:$H$14,2,1),0))^($A1773-$A1772)*(1+2*(C1773/C1772-1))+IFERROR(VLOOKUP(A1773,BITXeom!$C$9:$D$100,2,0),0)-$D$3*IFERROR(VLOOKUP($A1773,Dividends!$C$10:$E$100,2,0),0)</f>
        <v>1.303458610259947</v>
      </c>
      <c r="F1773" s="60">
        <f>F1772*(1-F$1-2*(C1773/C1772-1))</f>
        <v>1973457.5150548592</v>
      </c>
      <c r="G1773" s="2">
        <f>G1772*(1-G$1+IF(AND(WEEKDAY($A1773)&lt;&gt;1,WEEKDAY($A1773)&lt;&gt;7),-VLOOKUP($A1773,ETF_OP_Fee!$I$5:$J$14,2,1),0))^($A1773-$A1772)*(1+1*(B1773/B1772-1))</f>
        <v>0.69009496508962453</v>
      </c>
      <c r="H1773" s="9" t="str">
        <f>IFERROR(VLOOKUP(A1773,'BITO-IV'!$A$1:$J$10000,4,0),"")</f>
        <v/>
      </c>
      <c r="P1773">
        <f>ROW()</f>
        <v>1773</v>
      </c>
      <c r="Q1773" t="str">
        <f>IF($A1773&gt;=$Q$2,B1773*Q$4,"")</f>
        <v/>
      </c>
      <c r="R1773" t="str">
        <f>IF($A1773&gt;=$Q$2,G1773*R$4,"")</f>
        <v/>
      </c>
    </row>
    <row r="1774" spans="1:18">
      <c r="A1774" s="1">
        <v>42744</v>
      </c>
      <c r="B1774">
        <f>IFERROR(VLOOKUP($A1774,'BTC-Web'!$A$2:$H$9999,2,0),"")</f>
        <v>913.24401899999998</v>
      </c>
      <c r="C1774">
        <f>VLOOKUP(A1774,H_SPBTFDUE!$B$2:$C$5828,2,0)</f>
        <v>6.3268402028633881</v>
      </c>
      <c r="D1774" s="2">
        <f>D1773*(1-D$1+IF(AND(WEEKDAY($A1774)&lt;&gt;1,WEEKDAY($A1774)&lt;&gt;7),-VLOOKUP($A1774,ETF_OP_Fee!$G$5:$H$14,2,1),0))^($A1774-$A1773)*(1+2*(C1774/C1773-1))+IFERROR(VLOOKUP(A1774,BITXeom!$C$9:$D$100,2,0),0)-$D$3*IFERROR(VLOOKUP($A1774,Dividends!$C$10:$E$100,2,0),0)</f>
        <v>1.3045128000640009</v>
      </c>
      <c r="F1774" s="60">
        <f>F1773*(1-F$1-2*(C1774/C1773-1))</f>
        <v>1971044.2884453803</v>
      </c>
      <c r="G1774" s="2">
        <f>G1773*(1-G$1+IF(AND(WEEKDAY($A1774)&lt;&gt;1,WEEKDAY($A1774)&lt;&gt;7),-VLOOKUP($A1774,ETF_OP_Fee!$I$5:$J$14,2,1),0))^($A1774-$A1773)*(1+1*(B1774/B1773-1))</f>
        <v>0.6213281842040328</v>
      </c>
      <c r="H1774" s="9" t="str">
        <f>IFERROR(VLOOKUP(A1774,'BITO-IV'!$A$1:$J$10000,4,0),"")</f>
        <v/>
      </c>
      <c r="P1774">
        <f>ROW()</f>
        <v>1774</v>
      </c>
      <c r="Q1774" t="str">
        <f>IF($A1774&gt;=$Q$2,B1774*Q$4,"")</f>
        <v/>
      </c>
      <c r="R1774" t="str">
        <f>IF($A1774&gt;=$Q$2,G1774*R$4,"")</f>
        <v/>
      </c>
    </row>
    <row r="1775" spans="1:18">
      <c r="A1775" s="1">
        <v>42745</v>
      </c>
      <c r="B1775">
        <f>IFERROR(VLOOKUP($A1775,'BTC-Web'!$A$2:$H$9999,2,0),"")</f>
        <v>902.44000200000005</v>
      </c>
      <c r="C1775">
        <f>VLOOKUP(A1775,H_SPBTFDUE!$B$2:$C$5828,2,0)</f>
        <v>6.3601417908233113</v>
      </c>
      <c r="D1775" s="2">
        <f>D1774*(1-D$1+IF(AND(WEEKDAY($A1775)&lt;&gt;1,WEEKDAY($A1775)&lt;&gt;7),-VLOOKUP($A1775,ETF_OP_Fee!$G$5:$H$14,2,1),0))^($A1775-$A1774)*(1+2*(C1775/C1774-1))+IFERROR(VLOOKUP(A1775,BITXeom!$C$9:$D$100,2,0),0)-$D$3*IFERROR(VLOOKUP($A1775,Dividends!$C$10:$E$100,2,0),0)</f>
        <v>1.3180866036165957</v>
      </c>
      <c r="F1775" s="60">
        <f>F1774*(1-F$1-2*(C1775/C1774-1))</f>
        <v>1950192.3380799666</v>
      </c>
      <c r="G1775" s="2">
        <f>G1774*(1-G$1+IF(AND(WEEKDAY($A1775)&lt;&gt;1,WEEKDAY($A1775)&lt;&gt;7),-VLOOKUP($A1775,ETF_OP_Fee!$I$5:$J$14,2,1),0))^($A1775-$A1774)*(1+1*(B1775/B1774-1))</f>
        <v>0.61396166005132602</v>
      </c>
      <c r="H1775" s="9" t="str">
        <f>IFERROR(VLOOKUP(A1775,'BITO-IV'!$A$1:$J$10000,4,0),"")</f>
        <v/>
      </c>
      <c r="P1775">
        <f>ROW()</f>
        <v>1775</v>
      </c>
      <c r="Q1775" t="str">
        <f>IF($A1775&gt;=$Q$2,B1775*Q$4,"")</f>
        <v/>
      </c>
      <c r="R1775" t="str">
        <f>IF($A1775&gt;=$Q$2,G1775*R$4,"")</f>
        <v/>
      </c>
    </row>
    <row r="1776" spans="1:18">
      <c r="A1776" s="1">
        <v>42746</v>
      </c>
      <c r="B1776">
        <f>IFERROR(VLOOKUP($A1776,'BTC-Web'!$A$2:$H$9999,2,0),"")</f>
        <v>908.11499000000003</v>
      </c>
      <c r="C1776">
        <f>VLOOKUP(A1776,H_SPBTFDUE!$B$2:$C$5828,2,0)</f>
        <v>5.4490763568601617</v>
      </c>
      <c r="D1776" s="2">
        <f>D1775*(1-D$1+IF(AND(WEEKDAY($A1776)&lt;&gt;1,WEEKDAY($A1776)&lt;&gt;7),-VLOOKUP($A1776,ETF_OP_Fee!$G$5:$H$14,2,1),0))^($A1776-$A1775)*(1+2*(C1776/C1775-1))+IFERROR(VLOOKUP(A1776,BITXeom!$C$9:$D$100,2,0),0)-$D$3*IFERROR(VLOOKUP($A1776,Dividends!$C$10:$E$100,2,0),0)</f>
        <v>0.94035173188553278</v>
      </c>
      <c r="F1776" s="60">
        <f>F1775*(1-F$1-2*(C1776/C1775-1))</f>
        <v>2508805.6697987979</v>
      </c>
      <c r="G1776" s="2">
        <f>G1775*(1-G$1+IF(AND(WEEKDAY($A1776)&lt;&gt;1,WEEKDAY($A1776)&lt;&gt;7),-VLOOKUP($A1776,ETF_OP_Fee!$I$5:$J$14,2,1),0))^($A1776-$A1775)*(1+1*(B1776/B1775-1))</f>
        <v>0.61780647358776453</v>
      </c>
      <c r="H1776" s="9" t="str">
        <f>IFERROR(VLOOKUP(A1776,'BITO-IV'!$A$1:$J$10000,4,0),"")</f>
        <v/>
      </c>
      <c r="P1776">
        <f>ROW()</f>
        <v>1776</v>
      </c>
      <c r="Q1776" t="str">
        <f>IF($A1776&gt;=$Q$2,B1776*Q$4,"")</f>
        <v/>
      </c>
      <c r="R1776" t="str">
        <f>IF($A1776&gt;=$Q$2,G1776*R$4,"")</f>
        <v/>
      </c>
    </row>
    <row r="1777" spans="1:18">
      <c r="A1777" s="1">
        <v>42747</v>
      </c>
      <c r="B1777">
        <f>IFERROR(VLOOKUP($A1777,'BTC-Web'!$A$2:$H$9999,2,0),"")</f>
        <v>775.17797900000005</v>
      </c>
      <c r="C1777">
        <f>VLOOKUP(A1777,H_SPBTFDUE!$B$2:$C$5828,2,0)</f>
        <v>5.6381842678904706</v>
      </c>
      <c r="D1777" s="2">
        <f>D1776*(1-D$1+IF(AND(WEEKDAY($A1777)&lt;&gt;1,WEEKDAY($A1777)&lt;&gt;7),-VLOOKUP($A1777,ETF_OP_Fee!$G$5:$H$14,2,1),0))^($A1777-$A1776)*(1+2*(C1777/C1776-1))+IFERROR(VLOOKUP(A1777,BITXeom!$C$9:$D$100,2,0),0)-$D$3*IFERROR(VLOOKUP($A1777,Dividends!$C$10:$E$100,2,0),0)</f>
        <v>1.0054995317987192</v>
      </c>
      <c r="F1777" s="60">
        <f>F1776*(1-F$1-2*(C1777/C1776-1))</f>
        <v>2334540.9759840202</v>
      </c>
      <c r="G1777" s="2">
        <f>G1776*(1-G$1+IF(AND(WEEKDAY($A1777)&lt;&gt;1,WEEKDAY($A1777)&lt;&gt;7),-VLOOKUP($A1777,ETF_OP_Fee!$I$5:$J$14,2,1),0))^($A1777-$A1776)*(1+1*(B1777/B1776-1))</f>
        <v>0.5273533793652555</v>
      </c>
      <c r="H1777" s="9" t="str">
        <f>IFERROR(VLOOKUP(A1777,'BITO-IV'!$A$1:$J$10000,4,0),"")</f>
        <v/>
      </c>
      <c r="P1777">
        <f>ROW()</f>
        <v>1777</v>
      </c>
      <c r="Q1777" t="str">
        <f>IF($A1777&gt;=$Q$2,B1777*Q$4,"")</f>
        <v/>
      </c>
      <c r="R1777" t="str">
        <f>IF($A1777&gt;=$Q$2,G1777*R$4,"")</f>
        <v/>
      </c>
    </row>
    <row r="1778" spans="1:18">
      <c r="A1778" s="1">
        <v>42748</v>
      </c>
      <c r="B1778">
        <f>IFERROR(VLOOKUP($A1778,'BTC-Web'!$A$2:$H$9999,2,0),"")</f>
        <v>803.73699999999997</v>
      </c>
      <c r="C1778">
        <f>VLOOKUP(A1778,H_SPBTFDUE!$B$2:$C$5828,2,0)</f>
        <v>5.7717199763940759</v>
      </c>
      <c r="D1778" s="2">
        <f>D1777*(1-D$1+IF(AND(WEEKDAY($A1778)&lt;&gt;1,WEEKDAY($A1778)&lt;&gt;7),-VLOOKUP($A1778,ETF_OP_Fee!$G$5:$H$14,2,1),0))^($A1778-$A1777)*(1+2*(C1778/C1777-1))+IFERROR(VLOOKUP(A1778,BITXeom!$C$9:$D$100,2,0),0)-$D$3*IFERROR(VLOOKUP($A1778,Dividends!$C$10:$E$100,2,0),0)</f>
        <v>1.0530014208221041</v>
      </c>
      <c r="F1778" s="60">
        <f>F1777*(1-F$1-2*(C1778/C1777-1))</f>
        <v>2223836.1263636295</v>
      </c>
      <c r="G1778" s="2">
        <f>G1777*(1-G$1+IF(AND(WEEKDAY($A1778)&lt;&gt;1,WEEKDAY($A1778)&lt;&gt;7),-VLOOKUP($A1778,ETF_OP_Fee!$I$5:$J$14,2,1),0))^($A1778-$A1777)*(1+1*(B1778/B1777-1))</f>
        <v>0.54676784267819079</v>
      </c>
      <c r="H1778" s="9" t="str">
        <f>IFERROR(VLOOKUP(A1778,'BITO-IV'!$A$1:$J$10000,4,0),"")</f>
        <v/>
      </c>
      <c r="P1778">
        <f>ROW()</f>
        <v>1778</v>
      </c>
      <c r="Q1778" t="str">
        <f>IF($A1778&gt;=$Q$2,B1778*Q$4,"")</f>
        <v/>
      </c>
      <c r="R1778" t="str">
        <f>IF($A1778&gt;=$Q$2,G1778*R$4,"")</f>
        <v/>
      </c>
    </row>
    <row r="1779" spans="1:18">
      <c r="A1779" s="1">
        <v>42752</v>
      </c>
      <c r="B1779">
        <f>IFERROR(VLOOKUP($A1779,'BTC-Web'!$A$2:$H$9999,2,0),"")</f>
        <v>830.94598399999995</v>
      </c>
      <c r="C1779">
        <f>VLOOKUP(A1779,H_SPBTFDUE!$B$2:$C$5828,2,0)</f>
        <v>6.35915573764599</v>
      </c>
      <c r="D1779" s="2">
        <f>D1778*(1-D$1+IF(AND(WEEKDAY($A1779)&lt;&gt;1,WEEKDAY($A1779)&lt;&gt;7),-VLOOKUP($A1779,ETF_OP_Fee!$G$5:$H$14,2,1),0))^($A1779-$A1778)*(1+2*(C1779/C1778-1))+IFERROR(VLOOKUP(A1779,BITXeom!$C$9:$D$100,2,0),0)-$D$3*IFERROR(VLOOKUP($A1779,Dividends!$C$10:$E$100,2,0),0)</f>
        <v>1.2667357847441598</v>
      </c>
      <c r="F1779" s="60">
        <f>F1778*(1-F$1-2*(C1779/C1778-1))</f>
        <v>1771043.9104792273</v>
      </c>
      <c r="G1779" s="2">
        <f>G1778*(1-G$1+IF(AND(WEEKDAY($A1779)&lt;&gt;1,WEEKDAY($A1779)&lt;&gt;7),-VLOOKUP($A1779,ETF_OP_Fee!$I$5:$J$14,2,1),0))^($A1779-$A1778)*(1+1*(B1779/B1778-1))</f>
        <v>0.56521877718439795</v>
      </c>
      <c r="H1779" s="9" t="str">
        <f>IFERROR(VLOOKUP(A1779,'BITO-IV'!$A$1:$J$10000,4,0),"")</f>
        <v/>
      </c>
      <c r="P1779">
        <f>ROW()</f>
        <v>1779</v>
      </c>
      <c r="Q1779" t="str">
        <f>IF($A1779&gt;=$Q$2,B1779*Q$4,"")</f>
        <v/>
      </c>
      <c r="R1779" t="str">
        <f>IF($A1779&gt;=$Q$2,G1779*R$4,"")</f>
        <v/>
      </c>
    </row>
    <row r="1780" spans="1:18">
      <c r="A1780" s="1">
        <v>42753</v>
      </c>
      <c r="B1780">
        <f>IFERROR(VLOOKUP($A1780,'BTC-Web'!$A$2:$H$9999,2,0),"")</f>
        <v>909.37298599999997</v>
      </c>
      <c r="C1780">
        <f>VLOOKUP(A1780,H_SPBTFDUE!$B$2:$C$5828,2,0)</f>
        <v>6.2091344994370621</v>
      </c>
      <c r="D1780" s="2">
        <f>D1779*(1-D$1+IF(AND(WEEKDAY($A1780)&lt;&gt;1,WEEKDAY($A1780)&lt;&gt;7),-VLOOKUP($A1780,ETF_OP_Fee!$G$5:$H$14,2,1),0))^($A1780-$A1779)*(1+2*(C1780/C1779-1))+IFERROR(VLOOKUP(A1780,BITXeom!$C$9:$D$100,2,0),0)-$D$3*IFERROR(VLOOKUP($A1780,Dividends!$C$10:$E$100,2,0),0)</f>
        <v>1.2068222052294004</v>
      </c>
      <c r="F1780" s="60">
        <f>F1779*(1-F$1-2*(C1780/C1779-1))</f>
        <v>1854514.4470785344</v>
      </c>
      <c r="G1780" s="2">
        <f>G1779*(1-G$1+IF(AND(WEEKDAY($A1780)&lt;&gt;1,WEEKDAY($A1780)&lt;&gt;7),-VLOOKUP($A1780,ETF_OP_Fee!$I$5:$J$14,2,1),0))^($A1780-$A1779)*(1+1*(B1780/B1779-1))</f>
        <v>0.61854960383024415</v>
      </c>
      <c r="H1780" s="9" t="str">
        <f>IFERROR(VLOOKUP(A1780,'BITO-IV'!$A$1:$J$10000,4,0),"")</f>
        <v/>
      </c>
      <c r="P1780">
        <f>ROW()</f>
        <v>1780</v>
      </c>
      <c r="Q1780" t="str">
        <f>IF($A1780&gt;=$Q$2,B1780*Q$4,"")</f>
        <v/>
      </c>
      <c r="R1780" t="str">
        <f>IF($A1780&gt;=$Q$2,G1780*R$4,"")</f>
        <v/>
      </c>
    </row>
    <row r="1781" spans="1:18">
      <c r="A1781" s="1">
        <v>42754</v>
      </c>
      <c r="B1781">
        <f>IFERROR(VLOOKUP($A1781,'BTC-Web'!$A$2:$H$9999,2,0),"")</f>
        <v>888.33502199999998</v>
      </c>
      <c r="C1781">
        <f>VLOOKUP(A1781,H_SPBTFDUE!$B$2:$C$5828,2,0)</f>
        <v>6.295678620400234</v>
      </c>
      <c r="D1781" s="2">
        <f>D1780*(1-D$1+IF(AND(WEEKDAY($A1781)&lt;&gt;1,WEEKDAY($A1781)&lt;&gt;7),-VLOOKUP($A1781,ETF_OP_Fee!$G$5:$H$14,2,1),0))^($A1781-$A1780)*(1+2*(C1781/C1780-1))+IFERROR(VLOOKUP(A1781,BITXeom!$C$9:$D$100,2,0),0)-$D$3*IFERROR(VLOOKUP($A1781,Dividends!$C$10:$E$100,2,0),0)</f>
        <v>1.2403145137752876</v>
      </c>
      <c r="F1781" s="60">
        <f>F1780*(1-F$1-2*(C1781/C1780-1))</f>
        <v>1802720.7465882401</v>
      </c>
      <c r="G1781" s="2">
        <f>G1780*(1-G$1+IF(AND(WEEKDAY($A1781)&lt;&gt;1,WEEKDAY($A1781)&lt;&gt;7),-VLOOKUP($A1781,ETF_OP_Fee!$I$5:$J$14,2,1),0))^($A1781-$A1780)*(1+1*(B1781/B1780-1))</f>
        <v>0.60422399045316522</v>
      </c>
      <c r="H1781" s="9" t="str">
        <f>IFERROR(VLOOKUP(A1781,'BITO-IV'!$A$1:$J$10000,4,0),"")</f>
        <v/>
      </c>
      <c r="P1781">
        <f>ROW()</f>
        <v>1781</v>
      </c>
      <c r="Q1781" t="str">
        <f>IF($A1781&gt;=$Q$2,B1781*Q$4,"")</f>
        <v/>
      </c>
      <c r="R1781" t="str">
        <f>IF($A1781&gt;=$Q$2,G1781*R$4,"")</f>
        <v/>
      </c>
    </row>
    <row r="1782" spans="1:18">
      <c r="A1782" s="1">
        <v>42755</v>
      </c>
      <c r="B1782">
        <f>IFERROR(VLOOKUP($A1782,'BTC-Web'!$A$2:$H$9999,2,0),"")</f>
        <v>898.17199700000003</v>
      </c>
      <c r="C1782">
        <f>VLOOKUP(A1782,H_SPBTFDUE!$B$2:$C$5828,2,0)</f>
        <v>6.2666499468451393</v>
      </c>
      <c r="D1782" s="2">
        <f>D1781*(1-D$1+IF(AND(WEEKDAY($A1782)&lt;&gt;1,WEEKDAY($A1782)&lt;&gt;7),-VLOOKUP($A1782,ETF_OP_Fee!$G$5:$H$14,2,1),0))^($A1782-$A1781)*(1+2*(C1782/C1781-1))+IFERROR(VLOOKUP(A1782,BITXeom!$C$9:$D$100,2,0),0)-$D$3*IFERROR(VLOOKUP($A1782,Dividends!$C$10:$E$100,2,0),0)</f>
        <v>1.2287284708157784</v>
      </c>
      <c r="F1782" s="60">
        <f>F1781*(1-F$1-2*(C1782/C1781-1))</f>
        <v>1819251.1958528995</v>
      </c>
      <c r="G1782" s="2">
        <f>G1781*(1-G$1+IF(AND(WEEKDAY($A1782)&lt;&gt;1,WEEKDAY($A1782)&lt;&gt;7),-VLOOKUP($A1782,ETF_OP_Fee!$I$5:$J$14,2,1),0))^($A1782-$A1781)*(1+1*(B1782/B1781-1))</f>
        <v>0.61089896233815699</v>
      </c>
      <c r="H1782" s="9" t="str">
        <f>IFERROR(VLOOKUP(A1782,'BITO-IV'!$A$1:$J$10000,4,0),"")</f>
        <v/>
      </c>
      <c r="P1782">
        <f>ROW()</f>
        <v>1782</v>
      </c>
      <c r="Q1782" t="str">
        <f>IF($A1782&gt;=$Q$2,B1782*Q$4,"")</f>
        <v/>
      </c>
      <c r="R1782" t="str">
        <f>IF($A1782&gt;=$Q$2,G1782*R$4,"")</f>
        <v/>
      </c>
    </row>
    <row r="1783" spans="1:18">
      <c r="A1783" s="1">
        <v>42758</v>
      </c>
      <c r="B1783">
        <f>IFERROR(VLOOKUP($A1783,'BTC-Web'!$A$2:$H$9999,2,0),"")</f>
        <v>925.49902299999997</v>
      </c>
      <c r="C1783">
        <f>VLOOKUP(A1783,H_SPBTFDUE!$B$2:$C$5828,2,0)</f>
        <v>6.4479079715864902</v>
      </c>
      <c r="D1783" s="2">
        <f>D1782*(1-D$1+IF(AND(WEEKDAY($A1783)&lt;&gt;1,WEEKDAY($A1783)&lt;&gt;7),-VLOOKUP($A1783,ETF_OP_Fee!$G$5:$H$14,2,1),0))^($A1783-$A1782)*(1+2*(C1783/C1782-1))+IFERROR(VLOOKUP(A1783,BITXeom!$C$9:$D$100,2,0),0)-$D$3*IFERROR(VLOOKUP($A1783,Dividends!$C$10:$E$100,2,0),0)</f>
        <v>1.299338509672022</v>
      </c>
      <c r="F1783" s="60">
        <f>F1782*(1-F$1-2*(C1783/C1782-1))</f>
        <v>1713915.614869653</v>
      </c>
      <c r="G1783" s="2">
        <f>G1782*(1-G$1+IF(AND(WEEKDAY($A1783)&lt;&gt;1,WEEKDAY($A1783)&lt;&gt;7),-VLOOKUP($A1783,ETF_OP_Fee!$I$5:$J$14,2,1),0))^($A1783-$A1782)*(1+1*(B1783/B1782-1))</f>
        <v>0.62943651018317914</v>
      </c>
      <c r="H1783" s="9" t="str">
        <f>IFERROR(VLOOKUP(A1783,'BITO-IV'!$A$1:$J$10000,4,0),"")</f>
        <v/>
      </c>
      <c r="P1783">
        <f>ROW()</f>
        <v>1783</v>
      </c>
      <c r="Q1783" t="str">
        <f>IF($A1783&gt;=$Q$2,B1783*Q$4,"")</f>
        <v/>
      </c>
      <c r="R1783" t="str">
        <f>IF($A1783&gt;=$Q$2,G1783*R$4,"")</f>
        <v/>
      </c>
    </row>
    <row r="1784" spans="1:18">
      <c r="A1784" s="1">
        <v>42759</v>
      </c>
      <c r="B1784">
        <f>IFERROR(VLOOKUP($A1784,'BTC-Web'!$A$2:$H$9999,2,0),"")</f>
        <v>910.67700200000002</v>
      </c>
      <c r="C1784">
        <f>VLOOKUP(A1784,H_SPBTFDUE!$B$2:$C$5828,2,0)</f>
        <v>6.248900932093072</v>
      </c>
      <c r="D1784" s="2">
        <f>D1783*(1-D$1+IF(AND(WEEKDAY($A1784)&lt;&gt;1,WEEKDAY($A1784)&lt;&gt;7),-VLOOKUP($A1784,ETF_OP_Fee!$G$5:$H$14,2,1),0))^($A1784-$A1783)*(1+2*(C1784/C1783-1))+IFERROR(VLOOKUP(A1784,BITXeom!$C$9:$D$100,2,0),0)-$D$3*IFERROR(VLOOKUP($A1784,Dividends!$C$10:$E$100,2,0),0)</f>
        <v>1.2189864585824868</v>
      </c>
      <c r="F1784" s="60">
        <f>F1783*(1-F$1-2*(C1784/C1783-1))</f>
        <v>1819622.346653874</v>
      </c>
      <c r="G1784" s="2">
        <f>G1783*(1-G$1+IF(AND(WEEKDAY($A1784)&lt;&gt;1,WEEKDAY($A1784)&lt;&gt;7),-VLOOKUP($A1784,ETF_OP_Fee!$I$5:$J$14,2,1),0))^($A1784-$A1783)*(1+1*(B1784/B1783-1))</f>
        <v>0.61933985941255776</v>
      </c>
      <c r="H1784" s="9" t="str">
        <f>IFERROR(VLOOKUP(A1784,'BITO-IV'!$A$1:$J$10000,4,0),"")</f>
        <v/>
      </c>
      <c r="P1784">
        <f>ROW()</f>
        <v>1784</v>
      </c>
      <c r="Q1784" t="str">
        <f>IF($A1784&gt;=$Q$2,B1784*Q$4,"")</f>
        <v/>
      </c>
      <c r="R1784" t="str">
        <f>IF($A1784&gt;=$Q$2,G1784*R$4,"")</f>
        <v/>
      </c>
    </row>
    <row r="1785" spans="1:18">
      <c r="A1785" s="1">
        <v>42760</v>
      </c>
      <c r="B1785">
        <f>IFERROR(VLOOKUP($A1785,'BTC-Web'!$A$2:$H$9999,2,0),"")</f>
        <v>891.92401099999995</v>
      </c>
      <c r="C1785">
        <f>VLOOKUP(A1785,H_SPBTFDUE!$B$2:$C$5828,2,0)</f>
        <v>6.3102018921162166</v>
      </c>
      <c r="D1785" s="2">
        <f>D1784*(1-D$1+IF(AND(WEEKDAY($A1785)&lt;&gt;1,WEEKDAY($A1785)&lt;&gt;7),-VLOOKUP($A1785,ETF_OP_Fee!$G$5:$H$14,2,1),0))^($A1785-$A1784)*(1+2*(C1785/C1784-1))+IFERROR(VLOOKUP(A1785,BITXeom!$C$9:$D$100,2,0),0)-$D$3*IFERROR(VLOOKUP($A1785,Dividends!$C$10:$E$100,2,0),0)</f>
        <v>1.2427528477596119</v>
      </c>
      <c r="F1785" s="60">
        <f>F1784*(1-F$1-2*(C1785/C1784-1))</f>
        <v>1783827.0776606768</v>
      </c>
      <c r="G1785" s="2">
        <f>G1784*(1-G$1+IF(AND(WEEKDAY($A1785)&lt;&gt;1,WEEKDAY($A1785)&lt;&gt;7),-VLOOKUP($A1785,ETF_OP_Fee!$I$5:$J$14,2,1),0))^($A1785-$A1784)*(1+1*(B1785/B1784-1))</f>
        <v>0.60657040062013645</v>
      </c>
      <c r="H1785" s="9" t="str">
        <f>IFERROR(VLOOKUP(A1785,'BITO-IV'!$A$1:$J$10000,4,0),"")</f>
        <v/>
      </c>
      <c r="P1785">
        <f>ROW()</f>
        <v>1785</v>
      </c>
      <c r="Q1785" t="str">
        <f>IF($A1785&gt;=$Q$2,B1785*Q$4,"")</f>
        <v/>
      </c>
      <c r="R1785" t="str">
        <f>IF($A1785&gt;=$Q$2,G1785*R$4,"")</f>
        <v/>
      </c>
    </row>
    <row r="1786" spans="1:18">
      <c r="A1786" s="1">
        <v>42761</v>
      </c>
      <c r="B1786">
        <f>IFERROR(VLOOKUP($A1786,'BTC-Web'!$A$2:$H$9999,2,0),"")</f>
        <v>902.39502000000005</v>
      </c>
      <c r="C1786">
        <f>VLOOKUP(A1786,H_SPBTFDUE!$B$2:$C$5828,2,0)</f>
        <v>6.4218078758775903</v>
      </c>
      <c r="D1786" s="2">
        <f>D1785*(1-D$1+IF(AND(WEEKDAY($A1786)&lt;&gt;1,WEEKDAY($A1786)&lt;&gt;7),-VLOOKUP($A1786,ETF_OP_Fee!$G$5:$H$14,2,1),0))^($A1786-$A1785)*(1+2*(C1786/C1785-1))+IFERROR(VLOOKUP(A1786,BITXeom!$C$9:$D$100,2,0),0)-$D$3*IFERROR(VLOOKUP($A1786,Dividends!$C$10:$E$100,2,0),0)</f>
        <v>1.2865578691805866</v>
      </c>
      <c r="F1786" s="60">
        <f>F1785*(1-F$1-2*(C1786/C1785-1))</f>
        <v>1720634.5675960975</v>
      </c>
      <c r="G1786" s="2">
        <f>G1785*(1-G$1+IF(AND(WEEKDAY($A1786)&lt;&gt;1,WEEKDAY($A1786)&lt;&gt;7),-VLOOKUP($A1786,ETF_OP_Fee!$I$5:$J$14,2,1),0))^($A1786-$A1785)*(1+1*(B1786/B1785-1))</f>
        <v>0.61367544267608631</v>
      </c>
      <c r="H1786" s="9" t="str">
        <f>IFERROR(VLOOKUP(A1786,'BITO-IV'!$A$1:$J$10000,4,0),"")</f>
        <v/>
      </c>
      <c r="P1786">
        <f>ROW()</f>
        <v>1786</v>
      </c>
      <c r="Q1786" t="str">
        <f>IF($A1786&gt;=$Q$2,B1786*Q$4,"")</f>
        <v/>
      </c>
      <c r="R1786" t="str">
        <f>IF($A1786&gt;=$Q$2,G1786*R$4,"")</f>
        <v/>
      </c>
    </row>
    <row r="1787" spans="1:18">
      <c r="A1787" s="1">
        <v>42762</v>
      </c>
      <c r="B1787">
        <f>IFERROR(VLOOKUP($A1787,'BTC-Web'!$A$2:$H$9999,2,0),"")</f>
        <v>918.35900900000001</v>
      </c>
      <c r="C1787">
        <f>VLOOKUP(A1787,H_SPBTFDUE!$B$2:$C$5828,2,0)</f>
        <v>6.4362490711122486</v>
      </c>
      <c r="D1787" s="2">
        <f>D1786*(1-D$1+IF(AND(WEEKDAY($A1787)&lt;&gt;1,WEEKDAY($A1787)&lt;&gt;7),-VLOOKUP($A1787,ETF_OP_Fee!$G$5:$H$14,2,1),0))^($A1787-$A1786)*(1+2*(C1787/C1786-1))+IFERROR(VLOOKUP(A1787,BITXeom!$C$9:$D$100,2,0),0)-$D$3*IFERROR(VLOOKUP($A1787,Dividends!$C$10:$E$100,2,0),0)</f>
        <v>1.2921884357717572</v>
      </c>
      <c r="F1787" s="60">
        <f>F1786*(1-F$1-2*(C1787/C1786-1))</f>
        <v>1712806.363410488</v>
      </c>
      <c r="G1787" s="2">
        <f>G1786*(1-G$1+IF(AND(WEEKDAY($A1787)&lt;&gt;1,WEEKDAY($A1787)&lt;&gt;7),-VLOOKUP($A1787,ETF_OP_Fee!$I$5:$J$14,2,1),0))^($A1787-$A1786)*(1+1*(B1787/B1786-1))</f>
        <v>0.62451552869783922</v>
      </c>
      <c r="H1787" s="9" t="str">
        <f>IFERROR(VLOOKUP(A1787,'BITO-IV'!$A$1:$J$10000,4,0),"")</f>
        <v/>
      </c>
      <c r="P1787">
        <f>ROW()</f>
        <v>1787</v>
      </c>
      <c r="Q1787" t="str">
        <f>IF($A1787&gt;=$Q$2,B1787*Q$4,"")</f>
        <v/>
      </c>
      <c r="R1787" t="str">
        <f>IF($A1787&gt;=$Q$2,G1787*R$4,"")</f>
        <v/>
      </c>
    </row>
    <row r="1788" spans="1:18">
      <c r="A1788" s="1">
        <v>42765</v>
      </c>
      <c r="B1788">
        <f>IFERROR(VLOOKUP($A1788,'BTC-Web'!$A$2:$H$9999,2,0),"")</f>
        <v>920.15100099999995</v>
      </c>
      <c r="C1788">
        <f>VLOOKUP(A1788,H_SPBTFDUE!$B$2:$C$5828,2,0)</f>
        <v>6.4399664867821871</v>
      </c>
      <c r="D1788" s="2">
        <f>D1787*(1-D$1+IF(AND(WEEKDAY($A1788)&lt;&gt;1,WEEKDAY($A1788)&lt;&gt;7),-VLOOKUP($A1788,ETF_OP_Fee!$G$5:$H$14,2,1),0))^($A1788-$A1787)*(1+2*(C1788/C1787-1))+IFERROR(VLOOKUP(A1788,BITXeom!$C$9:$D$100,2,0),0)-$D$3*IFERROR(VLOOKUP($A1788,Dividends!$C$10:$E$100,2,0),0)</f>
        <v>1.2932133114858013</v>
      </c>
      <c r="F1788" s="60">
        <f>F1787*(1-F$1-2*(C1788/C1787-1))</f>
        <v>1710738.6558287526</v>
      </c>
      <c r="G1788" s="2">
        <f>G1787*(1-G$1+IF(AND(WEEKDAY($A1788)&lt;&gt;1,WEEKDAY($A1788)&lt;&gt;7),-VLOOKUP($A1788,ETF_OP_Fee!$I$5:$J$14,2,1),0))^($A1788-$A1787)*(1+1*(B1788/B1787-1))</f>
        <v>0.62568528711179938</v>
      </c>
      <c r="H1788" s="9" t="str">
        <f>IFERROR(VLOOKUP(A1788,'BITO-IV'!$A$1:$J$10000,4,0),"")</f>
        <v/>
      </c>
      <c r="P1788">
        <f>ROW()</f>
        <v>1788</v>
      </c>
      <c r="Q1788" t="str">
        <f>IF($A1788&gt;=$Q$2,B1788*Q$4,"")</f>
        <v/>
      </c>
      <c r="R1788" t="str">
        <f>IF($A1788&gt;=$Q$2,G1788*R$4,"")</f>
        <v/>
      </c>
    </row>
    <row r="1789" spans="1:18">
      <c r="A1789" s="1">
        <v>42766</v>
      </c>
      <c r="B1789">
        <f>IFERROR(VLOOKUP($A1789,'BTC-Web'!$A$2:$H$9999,2,0),"")</f>
        <v>920.95898399999999</v>
      </c>
      <c r="C1789">
        <f>VLOOKUP(A1789,H_SPBTFDUE!$B$2:$C$5828,2,0)</f>
        <v>6.7892605536557751</v>
      </c>
      <c r="D1789" s="2">
        <f>D1788*(1-D$1+IF(AND(WEEKDAY($A1789)&lt;&gt;1,WEEKDAY($A1789)&lt;&gt;7),-VLOOKUP($A1789,ETF_OP_Fee!$G$5:$H$14,2,1),0))^($A1789-$A1788)*(1+2*(C1789/C1788-1))+IFERROR(VLOOKUP(A1789,BITXeom!$C$9:$D$100,2,0),0)-$D$3*IFERROR(VLOOKUP($A1789,Dividends!$C$10:$E$100,2,0),0)</f>
        <v>1.4333243844774384</v>
      </c>
      <c r="F1789" s="60">
        <f>F1788*(1-F$1-2*(C1789/C1788-1))</f>
        <v>1525073.8359550599</v>
      </c>
      <c r="G1789" s="2">
        <f>G1788*(1-G$1+IF(AND(WEEKDAY($A1789)&lt;&gt;1,WEEKDAY($A1789)&lt;&gt;7),-VLOOKUP($A1789,ETF_OP_Fee!$I$5:$J$14,2,1),0))^($A1789-$A1788)*(1+1*(B1789/B1788-1))</f>
        <v>0.626218401019215</v>
      </c>
      <c r="H1789" s="9" t="str">
        <f>IFERROR(VLOOKUP(A1789,'BITO-IV'!$A$1:$J$10000,4,0),"")</f>
        <v/>
      </c>
      <c r="P1789">
        <f>ROW()</f>
        <v>1789</v>
      </c>
      <c r="Q1789" t="str">
        <f>IF($A1789&gt;=$Q$2,B1789*Q$4,"")</f>
        <v/>
      </c>
      <c r="R1789" t="str">
        <f>IF($A1789&gt;=$Q$2,G1789*R$4,"")</f>
        <v/>
      </c>
    </row>
    <row r="1790" spans="1:18">
      <c r="A1790" s="1">
        <v>42767</v>
      </c>
      <c r="B1790">
        <f>IFERROR(VLOOKUP($A1790,'BTC-Web'!$A$2:$H$9999,2,0),"")</f>
        <v>970.94097899999997</v>
      </c>
      <c r="C1790">
        <f>VLOOKUP(A1790,H_SPBTFDUE!$B$2:$C$5828,2,0)</f>
        <v>6.9187881706025243</v>
      </c>
      <c r="D1790" s="2">
        <f>D1789*(1-D$1+IF(AND(WEEKDAY($A1790)&lt;&gt;1,WEEKDAY($A1790)&lt;&gt;7),-VLOOKUP($A1790,ETF_OP_Fee!$G$5:$H$14,2,1),0))^($A1790-$A1789)*(1+2*(C1790/C1789-1))+IFERROR(VLOOKUP(A1790,BITXeom!$C$9:$D$100,2,0),0)-$D$3*IFERROR(VLOOKUP($A1790,Dividends!$C$10:$E$100,2,0),0)</f>
        <v>1.4878358209388456</v>
      </c>
      <c r="F1790" s="60">
        <f>F1789*(1-F$1-2*(C1790/C1789-1))</f>
        <v>1466802.7859740022</v>
      </c>
      <c r="G1790" s="2">
        <f>G1789*(1-G$1+IF(AND(WEEKDAY($A1790)&lt;&gt;1,WEEKDAY($A1790)&lt;&gt;7),-VLOOKUP($A1790,ETF_OP_Fee!$I$5:$J$14,2,1),0))^($A1790-$A1789)*(1+1*(B1790/B1789-1))</f>
        <v>0.66018714482349572</v>
      </c>
      <c r="H1790" s="9" t="str">
        <f>IFERROR(VLOOKUP(A1790,'BITO-IV'!$A$1:$J$10000,4,0),"")</f>
        <v/>
      </c>
      <c r="P1790">
        <f>ROW()</f>
        <v>1790</v>
      </c>
      <c r="Q1790" t="str">
        <f>IF($A1790&gt;=$Q$2,B1790*Q$4,"")</f>
        <v/>
      </c>
      <c r="R1790" t="str">
        <f>IF($A1790&gt;=$Q$2,G1790*R$4,"")</f>
        <v/>
      </c>
    </row>
    <row r="1791" spans="1:18">
      <c r="A1791" s="1">
        <v>42768</v>
      </c>
      <c r="B1791">
        <f>IFERROR(VLOOKUP($A1791,'BTC-Web'!$A$2:$H$9999,2,0),"")</f>
        <v>990.00097700000003</v>
      </c>
      <c r="C1791">
        <f>VLOOKUP(A1791,H_SPBTFDUE!$B$2:$C$5828,2,0)</f>
        <v>7.0773680863494448</v>
      </c>
      <c r="D1791" s="2">
        <f>D1790*(1-D$1+IF(AND(WEEKDAY($A1791)&lt;&gt;1,WEEKDAY($A1791)&lt;&gt;7),-VLOOKUP($A1791,ETF_OP_Fee!$G$5:$H$14,2,1),0))^($A1791-$A1790)*(1+2*(C1791/C1790-1))+IFERROR(VLOOKUP(A1791,BITXeom!$C$9:$D$100,2,0),0)-$D$3*IFERROR(VLOOKUP($A1791,Dividends!$C$10:$E$100,2,0),0)</f>
        <v>1.5558511928818541</v>
      </c>
      <c r="F1791" s="60">
        <f>F1790*(1-F$1-2*(C1791/C1790-1))</f>
        <v>1399487.6448082537</v>
      </c>
      <c r="G1791" s="2">
        <f>G1790*(1-G$1+IF(AND(WEEKDAY($A1791)&lt;&gt;1,WEEKDAY($A1791)&lt;&gt;7),-VLOOKUP($A1791,ETF_OP_Fee!$I$5:$J$14,2,1),0))^($A1791-$A1790)*(1+1*(B1791/B1790-1))</f>
        <v>0.67312938826713165</v>
      </c>
      <c r="H1791" s="9" t="str">
        <f>IFERROR(VLOOKUP(A1791,'BITO-IV'!$A$1:$J$10000,4,0),"")</f>
        <v/>
      </c>
      <c r="P1791">
        <f>ROW()</f>
        <v>1791</v>
      </c>
      <c r="Q1791" t="str">
        <f>IF($A1791&gt;=$Q$2,B1791*Q$4,"")</f>
        <v/>
      </c>
      <c r="R1791" t="str">
        <f>IF($A1791&gt;=$Q$2,G1791*R$4,"")</f>
        <v/>
      </c>
    </row>
    <row r="1792" spans="1:18">
      <c r="A1792" s="1">
        <v>42769</v>
      </c>
      <c r="B1792">
        <f>IFERROR(VLOOKUP($A1792,'BTC-Web'!$A$2:$H$9999,2,0),"")</f>
        <v>1011.460022</v>
      </c>
      <c r="C1792">
        <f>VLOOKUP(A1792,H_SPBTFDUE!$B$2:$C$5828,2,0)</f>
        <v>7.2032691626860608</v>
      </c>
      <c r="D1792" s="2">
        <f>D1791*(1-D$1+IF(AND(WEEKDAY($A1792)&lt;&gt;1,WEEKDAY($A1792)&lt;&gt;7),-VLOOKUP($A1792,ETF_OP_Fee!$G$5:$H$14,2,1),0))^($A1792-$A1791)*(1+2*(C1792/C1791-1))+IFERROR(VLOOKUP(A1792,BITXeom!$C$9:$D$100,2,0),0)-$D$3*IFERROR(VLOOKUP($A1792,Dividends!$C$10:$E$100,2,0),0)</f>
        <v>1.6110118196543566</v>
      </c>
      <c r="F1792" s="60">
        <f>F1791*(1-F$1-2*(C1792/C1791-1))</f>
        <v>1349623.1211806354</v>
      </c>
      <c r="G1792" s="2">
        <f>G1791*(1-G$1+IF(AND(WEEKDAY($A1792)&lt;&gt;1,WEEKDAY($A1792)&lt;&gt;7),-VLOOKUP($A1792,ETF_OP_Fee!$I$5:$J$14,2,1),0))^($A1792-$A1791)*(1+1*(B1792/B1791-1))</f>
        <v>0.68770209434062135</v>
      </c>
      <c r="H1792" s="9" t="str">
        <f>IFERROR(VLOOKUP(A1792,'BITO-IV'!$A$1:$J$10000,4,0),"")</f>
        <v/>
      </c>
      <c r="P1792">
        <f>ROW()</f>
        <v>1792</v>
      </c>
      <c r="Q1792" t="str">
        <f>IF($A1792&gt;=$Q$2,B1792*Q$4,"")</f>
        <v/>
      </c>
      <c r="R1792" t="str">
        <f>IF($A1792&gt;=$Q$2,G1792*R$4,"")</f>
        <v/>
      </c>
    </row>
    <row r="1793" spans="1:18">
      <c r="A1793" s="1">
        <v>42772</v>
      </c>
      <c r="B1793">
        <f>IFERROR(VLOOKUP($A1793,'BTC-Web'!$A$2:$H$9999,2,0),"")</f>
        <v>1028.400024</v>
      </c>
      <c r="C1793">
        <f>VLOOKUP(A1793,H_SPBTFDUE!$B$2:$C$5828,2,0)</f>
        <v>7.2601108805189041</v>
      </c>
      <c r="D1793" s="2">
        <f>D1792*(1-D$1+IF(AND(WEEKDAY($A1793)&lt;&gt;1,WEEKDAY($A1793)&lt;&gt;7),-VLOOKUP($A1793,ETF_OP_Fee!$G$5:$H$14,2,1),0))^($A1793-$A1792)*(1+2*(C1793/C1792-1))+IFERROR(VLOOKUP(A1793,BITXeom!$C$9:$D$100,2,0),0)-$D$3*IFERROR(VLOOKUP($A1793,Dividends!$C$10:$E$100,2,0),0)</f>
        <v>1.635845394575097</v>
      </c>
      <c r="F1793" s="60">
        <f>F1792*(1-F$1-2*(C1793/C1792-1))</f>
        <v>1328252.844599745</v>
      </c>
      <c r="G1793" s="2">
        <f>G1792*(1-G$1+IF(AND(WEEKDAY($A1793)&lt;&gt;1,WEEKDAY($A1793)&lt;&gt;7),-VLOOKUP($A1793,ETF_OP_Fee!$I$5:$J$14,2,1),0))^($A1793-$A1792)*(1+1*(B1793/B1792-1))</f>
        <v>0.69916518111377457</v>
      </c>
      <c r="H1793" s="9" t="str">
        <f>IFERROR(VLOOKUP(A1793,'BITO-IV'!$A$1:$J$10000,4,0),"")</f>
        <v/>
      </c>
      <c r="P1793">
        <f>ROW()</f>
        <v>1793</v>
      </c>
      <c r="Q1793" t="str">
        <f>IF($A1793&gt;=$Q$2,B1793*Q$4,"")</f>
        <v/>
      </c>
      <c r="R1793" t="str">
        <f>IF($A1793&gt;=$Q$2,G1793*R$4,"")</f>
        <v/>
      </c>
    </row>
    <row r="1794" spans="1:18">
      <c r="A1794" s="1">
        <v>42773</v>
      </c>
      <c r="B1794">
        <f>IFERROR(VLOOKUP($A1794,'BTC-Web'!$A$2:$H$9999,2,0),"")</f>
        <v>1040.1400149999999</v>
      </c>
      <c r="C1794">
        <f>VLOOKUP(A1794,H_SPBTFDUE!$B$2:$C$5828,2,0)</f>
        <v>7.4215598409085439</v>
      </c>
      <c r="D1794" s="2">
        <f>D1793*(1-D$1+IF(AND(WEEKDAY($A1794)&lt;&gt;1,WEEKDAY($A1794)&lt;&gt;7),-VLOOKUP($A1794,ETF_OP_Fee!$G$5:$H$14,2,1),0))^($A1794-$A1793)*(1+2*(C1794/C1793-1))+IFERROR(VLOOKUP(A1794,BITXeom!$C$9:$D$100,2,0),0)-$D$3*IFERROR(VLOOKUP($A1794,Dividends!$C$10:$E$100,2,0),0)</f>
        <v>1.708394661746415</v>
      </c>
      <c r="F1794" s="60">
        <f>F1793*(1-F$1-2*(C1794/C1793-1))</f>
        <v>1269108.8360677408</v>
      </c>
      <c r="G1794" s="2">
        <f>G1793*(1-G$1+IF(AND(WEEKDAY($A1794)&lt;&gt;1,WEEKDAY($A1794)&lt;&gt;7),-VLOOKUP($A1794,ETF_OP_Fee!$I$5:$J$14,2,1),0))^($A1794-$A1793)*(1+1*(B1794/B1793-1))</f>
        <v>0.70712829356694673</v>
      </c>
      <c r="H1794" s="9" t="str">
        <f>IFERROR(VLOOKUP(A1794,'BITO-IV'!$A$1:$J$10000,4,0),"")</f>
        <v/>
      </c>
      <c r="P1794">
        <f>ROW()</f>
        <v>1794</v>
      </c>
      <c r="Q1794" t="str">
        <f>IF($A1794&gt;=$Q$2,B1794*Q$4,"")</f>
        <v/>
      </c>
      <c r="R1794" t="str">
        <f>IF($A1794&gt;=$Q$2,G1794*R$4,"")</f>
        <v/>
      </c>
    </row>
    <row r="1795" spans="1:18">
      <c r="A1795" s="1">
        <v>42774</v>
      </c>
      <c r="B1795">
        <f>IFERROR(VLOOKUP($A1795,'BTC-Web'!$A$2:$H$9999,2,0),"")</f>
        <v>1062.3199460000001</v>
      </c>
      <c r="C1795">
        <f>VLOOKUP(A1795,H_SPBTFDUE!$B$2:$C$5828,2,0)</f>
        <v>7.4327735231623118</v>
      </c>
      <c r="D1795" s="2">
        <f>D1794*(1-D$1+IF(AND(WEEKDAY($A1795)&lt;&gt;1,WEEKDAY($A1795)&lt;&gt;7),-VLOOKUP($A1795,ETF_OP_Fee!$G$5:$H$14,2,1),0))^($A1795-$A1794)*(1+2*(C1795/C1794-1))+IFERROR(VLOOKUP(A1795,BITXeom!$C$9:$D$100,2,0),0)-$D$3*IFERROR(VLOOKUP($A1795,Dividends!$C$10:$E$100,2,0),0)</f>
        <v>1.7133507289430279</v>
      </c>
      <c r="F1795" s="60">
        <f>F1794*(1-F$1-2*(C1795/C1794-1))</f>
        <v>1265207.6267429325</v>
      </c>
      <c r="G1795" s="2">
        <f>G1794*(1-G$1+IF(AND(WEEKDAY($A1795)&lt;&gt;1,WEEKDAY($A1795)&lt;&gt;7),-VLOOKUP($A1795,ETF_OP_Fee!$I$5:$J$14,2,1),0))^($A1795-$A1794)*(1+1*(B1795/B1794-1))</f>
        <v>0.72218829014825348</v>
      </c>
      <c r="H1795" s="9" t="str">
        <f>IFERROR(VLOOKUP(A1795,'BITO-IV'!$A$1:$J$10000,4,0),"")</f>
        <v/>
      </c>
      <c r="P1795">
        <f>ROW()</f>
        <v>1795</v>
      </c>
      <c r="Q1795" t="str">
        <f>IF($A1795&gt;=$Q$2,B1795*Q$4,"")</f>
        <v/>
      </c>
      <c r="R1795" t="str">
        <f>IF($A1795&gt;=$Q$2,G1795*R$4,"")</f>
        <v/>
      </c>
    </row>
    <row r="1796" spans="1:18">
      <c r="A1796" s="1">
        <v>42775</v>
      </c>
      <c r="B1796">
        <f>IFERROR(VLOOKUP($A1796,'BTC-Web'!$A$2:$H$9999,2,0),"")</f>
        <v>1064.6999510000001</v>
      </c>
      <c r="C1796">
        <f>VLOOKUP(A1796,H_SPBTFDUE!$B$2:$C$5828,2,0)</f>
        <v>6.9517134861895746</v>
      </c>
      <c r="D1796" s="2">
        <f>D1795*(1-D$1+IF(AND(WEEKDAY($A1796)&lt;&gt;1,WEEKDAY($A1796)&lt;&gt;7),-VLOOKUP($A1796,ETF_OP_Fee!$G$5:$H$14,2,1),0))^($A1796-$A1795)*(1+2*(C1796/C1795-1))+IFERROR(VLOOKUP(A1796,BITXeom!$C$9:$D$100,2,0),0)-$D$3*IFERROR(VLOOKUP($A1796,Dividends!$C$10:$E$100,2,0),0)</f>
        <v>1.4913897638289413</v>
      </c>
      <c r="F1796" s="60">
        <f>F1795*(1-F$1-2*(C1796/C1795-1))</f>
        <v>1428913.9643876536</v>
      </c>
      <c r="G1796" s="2">
        <f>G1795*(1-G$1+IF(AND(WEEKDAY($A1796)&lt;&gt;1,WEEKDAY($A1796)&lt;&gt;7),-VLOOKUP($A1796,ETF_OP_Fee!$I$5:$J$14,2,1),0))^($A1796-$A1795)*(1+1*(B1796/B1795-1))</f>
        <v>0.72378743071037199</v>
      </c>
      <c r="H1796" s="9" t="str">
        <f>IFERROR(VLOOKUP(A1796,'BITO-IV'!$A$1:$J$10000,4,0),"")</f>
        <v/>
      </c>
      <c r="P1796">
        <f>ROW()</f>
        <v>1796</v>
      </c>
      <c r="Q1796" t="str">
        <f>IF($A1796&gt;=$Q$2,B1796*Q$4,"")</f>
        <v/>
      </c>
      <c r="R1796" t="str">
        <f>IF($A1796&gt;=$Q$2,G1796*R$4,"")</f>
        <v/>
      </c>
    </row>
    <row r="1797" spans="1:18">
      <c r="A1797" s="1">
        <v>42776</v>
      </c>
      <c r="B1797">
        <f>IFERROR(VLOOKUP($A1797,'BTC-Web'!$A$2:$H$9999,2,0),"")</f>
        <v>995.63201900000001</v>
      </c>
      <c r="C1797">
        <f>VLOOKUP(A1797,H_SPBTFDUE!$B$2:$C$5828,2,0)</f>
        <v>6.9110402440048793</v>
      </c>
      <c r="D1797" s="2">
        <f>D1796*(1-D$1+IF(AND(WEEKDAY($A1797)&lt;&gt;1,WEEKDAY($A1797)&lt;&gt;7),-VLOOKUP($A1797,ETF_OP_Fee!$G$5:$H$14,2,1),0))^($A1797-$A1796)*(1+2*(C1797/C1796-1))+IFERROR(VLOOKUP(A1797,BITXeom!$C$9:$D$100,2,0),0)-$D$3*IFERROR(VLOOKUP($A1797,Dividends!$C$10:$E$100,2,0),0)</f>
        <v>1.4737603698355171</v>
      </c>
      <c r="F1797" s="60">
        <f>F1796*(1-F$1-2*(C1797/C1796-1))</f>
        <v>1445560.2267197315</v>
      </c>
      <c r="G1797" s="2">
        <f>G1796*(1-G$1+IF(AND(WEEKDAY($A1797)&lt;&gt;1,WEEKDAY($A1797)&lt;&gt;7),-VLOOKUP($A1797,ETF_OP_Fee!$I$5:$J$14,2,1),0))^($A1797-$A1796)*(1+1*(B1797/B1796-1))</f>
        <v>0.67681714859715314</v>
      </c>
      <c r="H1797" s="9" t="str">
        <f>IFERROR(VLOOKUP(A1797,'BITO-IV'!$A$1:$J$10000,4,0),"")</f>
        <v/>
      </c>
      <c r="P1797">
        <f>ROW()</f>
        <v>1797</v>
      </c>
      <c r="Q1797" t="str">
        <f>IF($A1797&gt;=$Q$2,B1797*Q$4,"")</f>
        <v/>
      </c>
      <c r="R1797" t="str">
        <f>IF($A1797&gt;=$Q$2,G1797*R$4,"")</f>
        <v/>
      </c>
    </row>
    <row r="1798" spans="1:18">
      <c r="A1798" s="1">
        <v>42779</v>
      </c>
      <c r="B1798">
        <f>IFERROR(VLOOKUP($A1798,'BTC-Web'!$A$2:$H$9999,2,0),"")</f>
        <v>998.88500999999997</v>
      </c>
      <c r="C1798">
        <f>VLOOKUP(A1798,H_SPBTFDUE!$B$2:$C$5828,2,0)</f>
        <v>6.9240397313943571</v>
      </c>
      <c r="D1798" s="2">
        <f>D1797*(1-D$1+IF(AND(WEEKDAY($A1798)&lt;&gt;1,WEEKDAY($A1798)&lt;&gt;7),-VLOOKUP($A1798,ETF_OP_Fee!$G$5:$H$14,2,1),0))^($A1798-$A1797)*(1+2*(C1798/C1797-1))+IFERROR(VLOOKUP(A1798,BITXeom!$C$9:$D$100,2,0),0)-$D$3*IFERROR(VLOOKUP($A1798,Dividends!$C$10:$E$100,2,0),0)</f>
        <v>1.4787696629783276</v>
      </c>
      <c r="F1798" s="60">
        <f>F1797*(1-F$1-2*(C1798/C1797-1))</f>
        <v>1440046.8558174323</v>
      </c>
      <c r="G1798" s="2">
        <f>G1797*(1-G$1+IF(AND(WEEKDAY($A1798)&lt;&gt;1,WEEKDAY($A1798)&lt;&gt;7),-VLOOKUP($A1798,ETF_OP_Fee!$I$5:$J$14,2,1),0))^($A1798-$A1797)*(1+1*(B1798/B1797-1))</f>
        <v>0.67897546912506457</v>
      </c>
      <c r="H1798" s="9" t="str">
        <f>IFERROR(VLOOKUP(A1798,'BITO-IV'!$A$1:$J$10000,4,0),"")</f>
        <v/>
      </c>
      <c r="P1798">
        <f>ROW()</f>
        <v>1798</v>
      </c>
      <c r="Q1798" t="str">
        <f>IF($A1798&gt;=$Q$2,B1798*Q$4,"")</f>
        <v/>
      </c>
      <c r="R1798" t="str">
        <f>IF($A1798&gt;=$Q$2,G1798*R$4,"")</f>
        <v/>
      </c>
    </row>
    <row r="1799" spans="1:18">
      <c r="A1799" s="1">
        <v>42780</v>
      </c>
      <c r="B1799">
        <f>IFERROR(VLOOKUP($A1799,'BTC-Web'!$A$2:$H$9999,2,0),"")</f>
        <v>991.73498500000005</v>
      </c>
      <c r="C1799">
        <f>VLOOKUP(A1799,H_SPBTFDUE!$B$2:$C$5828,2,0)</f>
        <v>7.020489871651626</v>
      </c>
      <c r="D1799" s="2">
        <f>D1798*(1-D$1+IF(AND(WEEKDAY($A1799)&lt;&gt;1,WEEKDAY($A1799)&lt;&gt;7),-VLOOKUP($A1799,ETF_OP_Fee!$G$5:$H$14,2,1),0))^($A1799-$A1798)*(1+2*(C1799/C1798-1))+IFERROR(VLOOKUP(A1799,BITXeom!$C$9:$D$100,2,0),0)-$D$3*IFERROR(VLOOKUP($A1799,Dividends!$C$10:$E$100,2,0),0)</f>
        <v>1.5197842165158246</v>
      </c>
      <c r="F1799" s="60">
        <f>F1798*(1-F$1-2*(C1799/C1798-1))</f>
        <v>1399852.9100060165</v>
      </c>
      <c r="G1799" s="2">
        <f>G1798*(1-G$1+IF(AND(WEEKDAY($A1799)&lt;&gt;1,WEEKDAY($A1799)&lt;&gt;7),-VLOOKUP($A1799,ETF_OP_Fee!$I$5:$J$14,2,1),0))^($A1799-$A1798)*(1+1*(B1799/B1798-1))</f>
        <v>0.67409781310353101</v>
      </c>
      <c r="H1799" s="9" t="str">
        <f>IFERROR(VLOOKUP(A1799,'BITO-IV'!$A$1:$J$10000,4,0),"")</f>
        <v/>
      </c>
      <c r="P1799">
        <f>ROW()</f>
        <v>1799</v>
      </c>
      <c r="Q1799" t="str">
        <f>IF($A1799&gt;=$Q$2,B1799*Q$4,"")</f>
        <v/>
      </c>
      <c r="R1799" t="str">
        <f>IF($A1799&gt;=$Q$2,G1799*R$4,"")</f>
        <v/>
      </c>
    </row>
    <row r="1800" spans="1:18">
      <c r="A1800" s="1">
        <v>42781</v>
      </c>
      <c r="B1800">
        <f>IFERROR(VLOOKUP($A1800,'BTC-Web'!$A$2:$H$9999,2,0),"")</f>
        <v>1006.210022</v>
      </c>
      <c r="C1800">
        <f>VLOOKUP(A1800,H_SPBTFDUE!$B$2:$C$5828,2,0)</f>
        <v>7.0401973128191724</v>
      </c>
      <c r="D1800" s="2">
        <f>D1799*(1-D$1+IF(AND(WEEKDAY($A1800)&lt;&gt;1,WEEKDAY($A1800)&lt;&gt;7),-VLOOKUP($A1800,ETF_OP_Fee!$G$5:$H$14,2,1),0))^($A1800-$A1799)*(1+2*(C1800/C1799-1))+IFERROR(VLOOKUP(A1800,BITXeom!$C$9:$D$100,2,0),0)-$D$3*IFERROR(VLOOKUP($A1800,Dividends!$C$10:$E$100,2,0),0)</f>
        <v>1.5281324506315122</v>
      </c>
      <c r="F1800" s="60">
        <f>F1799*(1-F$1-2*(C1800/C1799-1))</f>
        <v>1391920.8973944883</v>
      </c>
      <c r="G1800" s="2">
        <f>G1799*(1-G$1+IF(AND(WEEKDAY($A1800)&lt;&gt;1,WEEKDAY($A1800)&lt;&gt;7),-VLOOKUP($A1800,ETF_OP_Fee!$I$5:$J$14,2,1),0))^($A1800-$A1799)*(1+1*(B1800/B1799-1))</f>
        <v>0.68391892153181832</v>
      </c>
      <c r="H1800" s="9" t="str">
        <f>IFERROR(VLOOKUP(A1800,'BITO-IV'!$A$1:$J$10000,4,0),"")</f>
        <v/>
      </c>
      <c r="P1800">
        <f>ROW()</f>
        <v>1800</v>
      </c>
      <c r="Q1800" t="str">
        <f>IF($A1800&gt;=$Q$2,B1800*Q$4,"")</f>
        <v/>
      </c>
      <c r="R1800" t="str">
        <f>IF($A1800&gt;=$Q$2,G1800*R$4,"")</f>
        <v/>
      </c>
    </row>
    <row r="1801" spans="1:18">
      <c r="A1801" s="1">
        <v>42782</v>
      </c>
      <c r="B1801">
        <f>IFERROR(VLOOKUP($A1801,'BTC-Web'!$A$2:$H$9999,2,0),"")</f>
        <v>1007.650024</v>
      </c>
      <c r="C1801">
        <f>VLOOKUP(A1801,H_SPBTFDUE!$B$2:$C$5828,2,0)</f>
        <v>7.1789045497669424</v>
      </c>
      <c r="D1801" s="2">
        <f>D1800*(1-D$1+IF(AND(WEEKDAY($A1801)&lt;&gt;1,WEEKDAY($A1801)&lt;&gt;7),-VLOOKUP($A1801,ETF_OP_Fee!$G$5:$H$14,2,1),0))^($A1801-$A1800)*(1+2*(C1801/C1800-1))+IFERROR(VLOOKUP(A1801,BITXeom!$C$9:$D$100,2,0),0)-$D$3*IFERROR(VLOOKUP($A1801,Dividends!$C$10:$E$100,2,0),0)</f>
        <v>1.5881560607914962</v>
      </c>
      <c r="F1801" s="60">
        <f>F1800*(1-F$1-2*(C1801/C1800-1))</f>
        <v>1337000.6882140201</v>
      </c>
      <c r="G1801" s="2">
        <f>G1800*(1-G$1+IF(AND(WEEKDAY($A1801)&lt;&gt;1,WEEKDAY($A1801)&lt;&gt;7),-VLOOKUP($A1801,ETF_OP_Fee!$I$5:$J$14,2,1),0))^($A1801-$A1800)*(1+1*(B1801/B1800-1))</f>
        <v>0.68487986188124417</v>
      </c>
      <c r="H1801" s="9" t="str">
        <f>IFERROR(VLOOKUP(A1801,'BITO-IV'!$A$1:$J$10000,4,0),"")</f>
        <v/>
      </c>
      <c r="P1801">
        <f>ROW()</f>
        <v>1801</v>
      </c>
      <c r="Q1801" t="str">
        <f>IF($A1801&gt;=$Q$2,B1801*Q$4,"")</f>
        <v/>
      </c>
      <c r="R1801" t="str">
        <f>IF($A1801&gt;=$Q$2,G1801*R$4,"")</f>
        <v/>
      </c>
    </row>
    <row r="1802" spans="1:18">
      <c r="A1802" s="1">
        <v>42783</v>
      </c>
      <c r="B1802">
        <f>IFERROR(VLOOKUP($A1802,'BTC-Web'!$A$2:$H$9999,2,0),"")</f>
        <v>1026.119995</v>
      </c>
      <c r="C1802">
        <f>VLOOKUP(A1802,H_SPBTFDUE!$B$2:$C$5828,2,0)</f>
        <v>7.3092672693401086</v>
      </c>
      <c r="D1802" s="2">
        <f>D1801*(1-D$1+IF(AND(WEEKDAY($A1802)&lt;&gt;1,WEEKDAY($A1802)&lt;&gt;7),-VLOOKUP($A1802,ETF_OP_Fee!$G$5:$H$14,2,1),0))^($A1802-$A1801)*(1+2*(C1802/C1801-1))+IFERROR(VLOOKUP(A1802,BITXeom!$C$9:$D$100,2,0),0)-$D$3*IFERROR(VLOOKUP($A1802,Dividends!$C$10:$E$100,2,0),0)</f>
        <v>1.6456367494082484</v>
      </c>
      <c r="F1802" s="60">
        <f>F1801*(1-F$1-2*(C1802/C1801-1))</f>
        <v>1288373.5304771899</v>
      </c>
      <c r="G1802" s="2">
        <f>G1801*(1-G$1+IF(AND(WEEKDAY($A1802)&lt;&gt;1,WEEKDAY($A1802)&lt;&gt;7),-VLOOKUP($A1802,ETF_OP_Fee!$I$5:$J$14,2,1),0))^($A1802-$A1801)*(1+1*(B1802/B1801-1))</f>
        <v>0.69741538477183451</v>
      </c>
      <c r="H1802" s="9" t="str">
        <f>IFERROR(VLOOKUP(A1802,'BITO-IV'!$A$1:$J$10000,4,0),"")</f>
        <v/>
      </c>
      <c r="P1802">
        <f>ROW()</f>
        <v>1802</v>
      </c>
      <c r="Q1802" t="str">
        <f>IF($A1802&gt;=$Q$2,B1802*Q$4,"")</f>
        <v/>
      </c>
      <c r="R1802" t="str">
        <f>IF($A1802&gt;=$Q$2,G1802*R$4,"")</f>
        <v/>
      </c>
    </row>
    <row r="1803" spans="1:18">
      <c r="A1803" s="1">
        <v>42787</v>
      </c>
      <c r="B1803">
        <f>IFERROR(VLOOKUP($A1803,'BTC-Web'!$A$2:$H$9999,2,0),"")</f>
        <v>1079.280029</v>
      </c>
      <c r="C1803">
        <f>VLOOKUP(A1803,H_SPBTFDUE!$B$2:$C$5828,2,0)</f>
        <v>7.791158961407298</v>
      </c>
      <c r="D1803" s="2">
        <f>D1802*(1-D$1+IF(AND(WEEKDAY($A1803)&lt;&gt;1,WEEKDAY($A1803)&lt;&gt;7),-VLOOKUP($A1803,ETF_OP_Fee!$G$5:$H$14,2,1),0))^($A1803-$A1802)*(1+2*(C1803/C1802-1))+IFERROR(VLOOKUP(A1803,BITXeom!$C$9:$D$100,2,0),0)-$D$3*IFERROR(VLOOKUP($A1803,Dividends!$C$10:$E$100,2,0),0)</f>
        <v>1.8617286933648933</v>
      </c>
      <c r="F1803" s="60">
        <f>F1802*(1-F$1-2*(C1803/C1802-1))</f>
        <v>1118424.4563882549</v>
      </c>
      <c r="G1803" s="2">
        <f>G1802*(1-G$1+IF(AND(WEEKDAY($A1803)&lt;&gt;1,WEEKDAY($A1803)&lt;&gt;7),-VLOOKUP($A1803,ETF_OP_Fee!$I$5:$J$14,2,1),0))^($A1803-$A1802)*(1+1*(B1803/B1802-1))</f>
        <v>0.73346990553177305</v>
      </c>
      <c r="H1803" s="9" t="str">
        <f>IFERROR(VLOOKUP(A1803,'BITO-IV'!$A$1:$J$10000,4,0),"")</f>
        <v/>
      </c>
      <c r="P1803">
        <f>ROW()</f>
        <v>1803</v>
      </c>
      <c r="Q1803" t="str">
        <f>IF($A1803&gt;=$Q$2,B1803*Q$4,"")</f>
        <v/>
      </c>
      <c r="R1803" t="str">
        <f>IF($A1803&gt;=$Q$2,G1803*R$4,"")</f>
        <v/>
      </c>
    </row>
    <row r="1804" spans="1:18">
      <c r="A1804" s="1">
        <v>42788</v>
      </c>
      <c r="B1804">
        <f>IFERROR(VLOOKUP($A1804,'BTC-Web'!$A$2:$H$9999,2,0),"")</f>
        <v>1114.8000489999999</v>
      </c>
      <c r="C1804">
        <f>VLOOKUP(A1804,H_SPBTFDUE!$B$2:$C$5828,2,0)</f>
        <v>7.8052537935277222</v>
      </c>
      <c r="D1804" s="2">
        <f>D1803*(1-D$1+IF(AND(WEEKDAY($A1804)&lt;&gt;1,WEEKDAY($A1804)&lt;&gt;7),-VLOOKUP($A1804,ETF_OP_Fee!$G$5:$H$14,2,1),0))^($A1804-$A1803)*(1+2*(C1804/C1803-1))+IFERROR(VLOOKUP(A1804,BITXeom!$C$9:$D$100,2,0),0)-$D$3*IFERROR(VLOOKUP($A1804,Dividends!$C$10:$E$100,2,0),0)</f>
        <v>1.8682394871537704</v>
      </c>
      <c r="F1804" s="60">
        <f>F1803*(1-F$1-2*(C1804/C1803-1))</f>
        <v>1114319.5977511448</v>
      </c>
      <c r="G1804" s="2">
        <f>G1803*(1-G$1+IF(AND(WEEKDAY($A1804)&lt;&gt;1,WEEKDAY($A1804)&lt;&gt;7),-VLOOKUP($A1804,ETF_OP_Fee!$I$5:$J$14,2,1),0))^($A1804-$A1803)*(1+1*(B1804/B1803-1))</f>
        <v>0.75758930284571513</v>
      </c>
      <c r="H1804" s="9" t="str">
        <f>IFERROR(VLOOKUP(A1804,'BITO-IV'!$A$1:$J$10000,4,0),"")</f>
        <v/>
      </c>
      <c r="P1804">
        <f>ROW()</f>
        <v>1804</v>
      </c>
      <c r="Q1804" t="str">
        <f>IF($A1804&gt;=$Q$2,B1804*Q$4,"")</f>
        <v/>
      </c>
      <c r="R1804" t="str">
        <f>IF($A1804&gt;=$Q$2,G1804*R$4,"")</f>
        <v/>
      </c>
    </row>
    <row r="1805" spans="1:18">
      <c r="A1805" s="1">
        <v>42789</v>
      </c>
      <c r="B1805">
        <f>IFERROR(VLOOKUP($A1805,'BTC-Web'!$A$2:$H$9999,2,0),"")</f>
        <v>1117.2700199999999</v>
      </c>
      <c r="C1805">
        <f>VLOOKUP(A1805,H_SPBTFDUE!$B$2:$C$5828,2,0)</f>
        <v>8.1486166017744779</v>
      </c>
      <c r="D1805" s="2">
        <f>D1804*(1-D$1+IF(AND(WEEKDAY($A1805)&lt;&gt;1,WEEKDAY($A1805)&lt;&gt;7),-VLOOKUP($A1805,ETF_OP_Fee!$G$5:$H$14,2,1),0))^($A1805-$A1804)*(1+2*(C1805/C1804-1))+IFERROR(VLOOKUP(A1805,BITXeom!$C$9:$D$100,2,0),0)-$D$3*IFERROR(VLOOKUP($A1805,Dividends!$C$10:$E$100,2,0),0)</f>
        <v>2.0323668106375696</v>
      </c>
      <c r="F1805" s="60">
        <f>F1804*(1-F$1-2*(C1805/C1804-1))</f>
        <v>1016220.9859664489</v>
      </c>
      <c r="G1805" s="2">
        <f>G1804*(1-G$1+IF(AND(WEEKDAY($A1805)&lt;&gt;1,WEEKDAY($A1805)&lt;&gt;7),-VLOOKUP($A1805,ETF_OP_Fee!$I$5:$J$14,2,1),0))^($A1805-$A1804)*(1+1*(B1805/B1804-1))</f>
        <v>0.75924806953888213</v>
      </c>
      <c r="H1805" s="9" t="str">
        <f>IFERROR(VLOOKUP(A1805,'BITO-IV'!$A$1:$J$10000,4,0),"")</f>
        <v/>
      </c>
      <c r="P1805">
        <f>ROW()</f>
        <v>1805</v>
      </c>
      <c r="Q1805" t="str">
        <f>IF($A1805&gt;=$Q$2,B1805*Q$4,"")</f>
        <v/>
      </c>
      <c r="R1805" t="str">
        <f>IF($A1805&gt;=$Q$2,G1805*R$4,"")</f>
        <v/>
      </c>
    </row>
    <row r="1806" spans="1:18">
      <c r="A1806" s="1">
        <v>42790</v>
      </c>
      <c r="B1806">
        <f>IFERROR(VLOOKUP($A1806,'BTC-Web'!$A$2:$H$9999,2,0),"")</f>
        <v>1172.709961</v>
      </c>
      <c r="C1806">
        <f>VLOOKUP(A1806,H_SPBTFDUE!$B$2:$C$5828,2,0)</f>
        <v>8.196334279886651</v>
      </c>
      <c r="D1806" s="2">
        <f>D1805*(1-D$1+IF(AND(WEEKDAY($A1806)&lt;&gt;1,WEEKDAY($A1806)&lt;&gt;7),-VLOOKUP($A1806,ETF_OP_Fee!$G$5:$H$14,2,1),0))^($A1806-$A1805)*(1+2*(C1806/C1805-1))+IFERROR(VLOOKUP(A1806,BITXeom!$C$9:$D$100,2,0),0)-$D$3*IFERROR(VLOOKUP($A1806,Dividends!$C$10:$E$100,2,0),0)</f>
        <v>2.0559217140811881</v>
      </c>
      <c r="F1806" s="60">
        <f>F1805*(1-F$1-2*(C1806/C1805-1))</f>
        <v>1004266.2614222099</v>
      </c>
      <c r="G1806" s="2">
        <f>G1805*(1-G$1+IF(AND(WEEKDAY($A1806)&lt;&gt;1,WEEKDAY($A1806)&lt;&gt;7),-VLOOKUP($A1806,ETF_OP_Fee!$I$5:$J$14,2,1),0))^($A1806-$A1805)*(1+1*(B1806/B1805-1))</f>
        <v>0.79690189825574276</v>
      </c>
      <c r="H1806" s="9" t="str">
        <f>IFERROR(VLOOKUP(A1806,'BITO-IV'!$A$1:$J$10000,4,0),"")</f>
        <v/>
      </c>
      <c r="P1806">
        <f>ROW()</f>
        <v>1806</v>
      </c>
      <c r="Q1806" t="str">
        <f>IF($A1806&gt;=$Q$2,B1806*Q$4,"")</f>
        <v/>
      </c>
      <c r="R1806" t="str">
        <f>IF($A1806&gt;=$Q$2,G1806*R$4,"")</f>
        <v/>
      </c>
    </row>
    <row r="1807" spans="1:18">
      <c r="A1807" s="1">
        <v>42793</v>
      </c>
      <c r="B1807">
        <f>IFERROR(VLOOKUP($A1807,'BTC-Web'!$A$2:$H$9999,2,0),"")</f>
        <v>1163.780029</v>
      </c>
      <c r="C1807">
        <f>VLOOKUP(A1807,H_SPBTFDUE!$B$2:$C$5828,2,0)</f>
        <v>8.2393613632718647</v>
      </c>
      <c r="D1807" s="2">
        <f>D1806*(1-D$1+IF(AND(WEEKDAY($A1807)&lt;&gt;1,WEEKDAY($A1807)&lt;&gt;7),-VLOOKUP($A1807,ETF_OP_Fee!$G$5:$H$14,2,1),0))^($A1807-$A1806)*(1+2*(C1807/C1806-1))+IFERROR(VLOOKUP(A1807,BITXeom!$C$9:$D$100,2,0),0)-$D$3*IFERROR(VLOOKUP($A1807,Dividends!$C$10:$E$100,2,0),0)</f>
        <v>2.0767558231086074</v>
      </c>
      <c r="F1807" s="60">
        <f>F1806*(1-F$1-2*(C1807/C1806-1))</f>
        <v>993670.08853442117</v>
      </c>
      <c r="G1807" s="2">
        <f>G1806*(1-G$1+IF(AND(WEEKDAY($A1807)&lt;&gt;1,WEEKDAY($A1807)&lt;&gt;7),-VLOOKUP($A1807,ETF_OP_Fee!$I$5:$J$14,2,1),0))^($A1807-$A1806)*(1+1*(B1807/B1806-1))</f>
        <v>0.79077191472468922</v>
      </c>
      <c r="H1807" s="9" t="str">
        <f>IFERROR(VLOOKUP(A1807,'BITO-IV'!$A$1:$J$10000,4,0),"")</f>
        <v/>
      </c>
      <c r="P1807">
        <f>ROW()</f>
        <v>1807</v>
      </c>
      <c r="Q1807" t="str">
        <f>IF($A1807&gt;=$Q$2,B1807*Q$4,"")</f>
        <v/>
      </c>
      <c r="R1807" t="str">
        <f>IF($A1807&gt;=$Q$2,G1807*R$4,"")</f>
        <v/>
      </c>
    </row>
    <row r="1808" spans="1:18">
      <c r="A1808" s="1">
        <v>42794</v>
      </c>
      <c r="B1808">
        <f>IFERROR(VLOOKUP($A1808,'BTC-Web'!$A$2:$H$9999,2,0),"")</f>
        <v>1180.719971</v>
      </c>
      <c r="C1808">
        <f>VLOOKUP(A1808,H_SPBTFDUE!$B$2:$C$5828,2,0)</f>
        <v>8.2384584195608213</v>
      </c>
      <c r="D1808" s="2">
        <f>D1807*(1-D$1+IF(AND(WEEKDAY($A1808)&lt;&gt;1,WEEKDAY($A1808)&lt;&gt;7),-VLOOKUP($A1808,ETF_OP_Fee!$G$5:$H$14,2,1),0))^($A1808-$A1807)*(1+2*(C1808/C1807-1))+IFERROR(VLOOKUP(A1808,BITXeom!$C$9:$D$100,2,0),0)-$D$3*IFERROR(VLOOKUP($A1808,Dividends!$C$10:$E$100,2,0),0)</f>
        <v>2.0760503499738849</v>
      </c>
      <c r="F1808" s="60">
        <f>F1807*(1-F$1-2*(C1808/C1807-1))</f>
        <v>993836.1539464778</v>
      </c>
      <c r="G1808" s="2">
        <f>G1807*(1-G$1+IF(AND(WEEKDAY($A1808)&lt;&gt;1,WEEKDAY($A1808)&lt;&gt;7),-VLOOKUP($A1808,ETF_OP_Fee!$I$5:$J$14,2,1),0))^($A1808-$A1807)*(1+1*(B1808/B1807-1))</f>
        <v>0.80226148214481219</v>
      </c>
      <c r="H1808" s="9" t="str">
        <f>IFERROR(VLOOKUP(A1808,'BITO-IV'!$A$1:$J$10000,4,0),"")</f>
        <v/>
      </c>
      <c r="P1808">
        <f>ROW()</f>
        <v>1808</v>
      </c>
      <c r="Q1808" t="str">
        <f>IF($A1808&gt;=$Q$2,B1808*Q$4,"")</f>
        <v/>
      </c>
      <c r="R1808" t="str">
        <f>IF($A1808&gt;=$Q$2,G1808*R$4,"")</f>
        <v/>
      </c>
    </row>
    <row r="1809" spans="1:18">
      <c r="A1809" s="1">
        <v>42795</v>
      </c>
      <c r="B1809">
        <f>IFERROR(VLOOKUP($A1809,'BTC-Web'!$A$2:$H$9999,2,0),"")</f>
        <v>1180.040039</v>
      </c>
      <c r="C1809">
        <f>VLOOKUP(A1809,H_SPBTFDUE!$B$2:$C$5828,2,0)</f>
        <v>8.5344969242525135</v>
      </c>
      <c r="D1809" s="2">
        <f>D1808*(1-D$1+IF(AND(WEEKDAY($A1809)&lt;&gt;1,WEEKDAY($A1809)&lt;&gt;7),-VLOOKUP($A1809,ETF_OP_Fee!$G$5:$H$14,2,1),0))^($A1809-$A1808)*(1+2*(C1809/C1808-1))+IFERROR(VLOOKUP(A1809,BITXeom!$C$9:$D$100,2,0),0)-$D$3*IFERROR(VLOOKUP($A1809,Dividends!$C$10:$E$100,2,0),0)</f>
        <v>2.2249825480181706</v>
      </c>
      <c r="F1809" s="60">
        <f>F1808*(1-F$1-2*(C1809/C1808-1))</f>
        <v>922359.94860026531</v>
      </c>
      <c r="G1809" s="2">
        <f>G1808*(1-G$1+IF(AND(WEEKDAY($A1809)&lt;&gt;1,WEEKDAY($A1809)&lt;&gt;7),-VLOOKUP($A1809,ETF_OP_Fee!$I$5:$J$14,2,1),0))^($A1809-$A1808)*(1+1*(B1809/B1808-1))</f>
        <v>0.80177862132893463</v>
      </c>
      <c r="H1809" s="9" t="str">
        <f>IFERROR(VLOOKUP(A1809,'BITO-IV'!$A$1:$J$10000,4,0),"")</f>
        <v/>
      </c>
      <c r="P1809">
        <f>ROW()</f>
        <v>1809</v>
      </c>
      <c r="Q1809" t="str">
        <f>IF($A1809&gt;=$Q$2,B1809*Q$4,"")</f>
        <v/>
      </c>
      <c r="R1809" t="str">
        <f>IF($A1809&gt;=$Q$2,G1809*R$4,"")</f>
        <v/>
      </c>
    </row>
    <row r="1810" spans="1:18">
      <c r="A1810" s="1">
        <v>42796</v>
      </c>
      <c r="B1810">
        <f>IFERROR(VLOOKUP($A1810,'BTC-Web'!$A$2:$H$9999,2,0),"")</f>
        <v>1224.6800539999999</v>
      </c>
      <c r="C1810">
        <f>VLOOKUP(A1810,H_SPBTFDUE!$B$2:$C$5828,2,0)</f>
        <v>8.7325952505424063</v>
      </c>
      <c r="D1810" s="2">
        <f>D1809*(1-D$1+IF(AND(WEEKDAY($A1810)&lt;&gt;1,WEEKDAY($A1810)&lt;&gt;7),-VLOOKUP($A1810,ETF_OP_Fee!$G$5:$H$14,2,1),0))^($A1810-$A1809)*(1+2*(C1810/C1809-1))+IFERROR(VLOOKUP(A1810,BITXeom!$C$9:$D$100,2,0),0)-$D$3*IFERROR(VLOOKUP($A1810,Dividends!$C$10:$E$100,2,0),0)</f>
        <v>2.3279921666135577</v>
      </c>
      <c r="F1810" s="60">
        <f>F1809*(1-F$1-2*(C1810/C1809-1))</f>
        <v>879493.25166951143</v>
      </c>
      <c r="G1810" s="2">
        <f>G1809*(1-G$1+IF(AND(WEEKDAY($A1810)&lt;&gt;1,WEEKDAY($A1810)&lt;&gt;7),-VLOOKUP($A1810,ETF_OP_Fee!$I$5:$J$14,2,1),0))^($A1810-$A1809)*(1+1*(B1810/B1809-1))</f>
        <v>0.83208763764986782</v>
      </c>
      <c r="H1810" s="9" t="str">
        <f>IFERROR(VLOOKUP(A1810,'BITO-IV'!$A$1:$J$10000,4,0),"")</f>
        <v/>
      </c>
      <c r="P1810">
        <f>ROW()</f>
        <v>1810</v>
      </c>
      <c r="Q1810" t="str">
        <f>IF($A1810&gt;=$Q$2,B1810*Q$4,"")</f>
        <v/>
      </c>
      <c r="R1810" t="str">
        <f>IF($A1810&gt;=$Q$2,G1810*R$4,"")</f>
        <v/>
      </c>
    </row>
    <row r="1811" spans="1:18">
      <c r="A1811" s="1">
        <v>42797</v>
      </c>
      <c r="B1811">
        <f>IFERROR(VLOOKUP($A1811,'BTC-Web'!$A$2:$H$9999,2,0),"")</f>
        <v>1250.709961</v>
      </c>
      <c r="C1811">
        <f>VLOOKUP(A1811,H_SPBTFDUE!$B$2:$C$5828,2,0)</f>
        <v>8.899028968331038</v>
      </c>
      <c r="D1811" s="2">
        <f>D1810*(1-D$1+IF(AND(WEEKDAY($A1811)&lt;&gt;1,WEEKDAY($A1811)&lt;&gt;7),-VLOOKUP($A1811,ETF_OP_Fee!$G$5:$H$14,2,1),0))^($A1811-$A1810)*(1+2*(C1811/C1810-1))+IFERROR(VLOOKUP(A1811,BITXeom!$C$9:$D$100,2,0),0)-$D$3*IFERROR(VLOOKUP($A1811,Dividends!$C$10:$E$100,2,0),0)</f>
        <v>2.4164388055835624</v>
      </c>
      <c r="F1811" s="60">
        <f>F1810*(1-F$1-2*(C1811/C1810-1))</f>
        <v>845923.11024386552</v>
      </c>
      <c r="G1811" s="2">
        <f>G1810*(1-G$1+IF(AND(WEEKDAY($A1811)&lt;&gt;1,WEEKDAY($A1811)&lt;&gt;7),-VLOOKUP($A1811,ETF_OP_Fee!$I$5:$J$14,2,1),0))^($A1811-$A1810)*(1+1*(B1811/B1810-1))</f>
        <v>0.84975108944951749</v>
      </c>
      <c r="H1811" s="9" t="str">
        <f>IFERROR(VLOOKUP(A1811,'BITO-IV'!$A$1:$J$10000,4,0),"")</f>
        <v/>
      </c>
      <c r="P1811">
        <f>ROW()</f>
        <v>1811</v>
      </c>
      <c r="Q1811" t="str">
        <f>IF($A1811&gt;=$Q$2,B1811*Q$4,"")</f>
        <v/>
      </c>
      <c r="R1811" t="str">
        <f>IF($A1811&gt;=$Q$2,G1811*R$4,"")</f>
        <v/>
      </c>
    </row>
    <row r="1812" spans="1:18">
      <c r="A1812" s="1">
        <v>42800</v>
      </c>
      <c r="B1812">
        <f>IFERROR(VLOOKUP($A1812,'BTC-Web'!$A$2:$H$9999,2,0),"")</f>
        <v>1267.469971</v>
      </c>
      <c r="C1812">
        <f>VLOOKUP(A1812,H_SPBTFDUE!$B$2:$C$5828,2,0)</f>
        <v>8.8829773745911478</v>
      </c>
      <c r="D1812" s="2">
        <f>D1811*(1-D$1+IF(AND(WEEKDAY($A1812)&lt;&gt;1,WEEKDAY($A1812)&lt;&gt;7),-VLOOKUP($A1812,ETF_OP_Fee!$G$5:$H$14,2,1),0))^($A1812-$A1811)*(1+2*(C1812/C1811-1))+IFERROR(VLOOKUP(A1812,BITXeom!$C$9:$D$100,2,0),0)-$D$3*IFERROR(VLOOKUP($A1812,Dividends!$C$10:$E$100,2,0),0)</f>
        <v>2.4068508860716773</v>
      </c>
      <c r="F1812" s="60">
        <f>F1811*(1-F$1-2*(C1812/C1811-1))</f>
        <v>848930.73785220925</v>
      </c>
      <c r="G1812" s="2">
        <f>G1811*(1-G$1+IF(AND(WEEKDAY($A1812)&lt;&gt;1,WEEKDAY($A1812)&lt;&gt;7),-VLOOKUP($A1812,ETF_OP_Fee!$I$5:$J$14,2,1),0))^($A1812-$A1811)*(1+1*(B1812/B1811-1))</f>
        <v>0.86107085359348923</v>
      </c>
      <c r="H1812" s="9" t="str">
        <f>IFERROR(VLOOKUP(A1812,'BITO-IV'!$A$1:$J$10000,4,0),"")</f>
        <v/>
      </c>
      <c r="P1812">
        <f>ROW()</f>
        <v>1812</v>
      </c>
      <c r="Q1812" t="str">
        <f>IF($A1812&gt;=$Q$2,B1812*Q$4,"")</f>
        <v/>
      </c>
      <c r="R1812" t="str">
        <f>IF($A1812&gt;=$Q$2,G1812*R$4,"")</f>
        <v/>
      </c>
    </row>
    <row r="1813" spans="1:18">
      <c r="A1813" s="1">
        <v>42801</v>
      </c>
      <c r="B1813">
        <f>IFERROR(VLOOKUP($A1813,'BTC-Web'!$A$2:$H$9999,2,0),"")</f>
        <v>1273.209961</v>
      </c>
      <c r="C1813">
        <f>VLOOKUP(A1813,H_SPBTFDUE!$B$2:$C$5828,2,0)</f>
        <v>8.5380135511920834</v>
      </c>
      <c r="D1813" s="2">
        <f>D1812*(1-D$1+IF(AND(WEEKDAY($A1813)&lt;&gt;1,WEEKDAY($A1813)&lt;&gt;7),-VLOOKUP($A1813,ETF_OP_Fee!$G$5:$H$14,2,1),0))^($A1813-$A1812)*(1+2*(C1813/C1812-1))+IFERROR(VLOOKUP(A1813,BITXeom!$C$9:$D$100,2,0),0)-$D$3*IFERROR(VLOOKUP($A1813,Dividends!$C$10:$E$100,2,0),0)</f>
        <v>2.219646749783406</v>
      </c>
      <c r="F1813" s="60">
        <f>F1812*(1-F$1-2*(C1813/C1812-1))</f>
        <v>914821.7352824182</v>
      </c>
      <c r="G1813" s="2">
        <f>G1812*(1-G$1+IF(AND(WEEKDAY($A1813)&lt;&gt;1,WEEKDAY($A1813)&lt;&gt;7),-VLOOKUP($A1813,ETF_OP_Fee!$I$5:$J$14,2,1),0))^($A1813-$A1812)*(1+1*(B1813/B1812-1))</f>
        <v>0.86494787138593565</v>
      </c>
      <c r="H1813" s="9" t="str">
        <f>IFERROR(VLOOKUP(A1813,'BITO-IV'!$A$1:$J$10000,4,0),"")</f>
        <v/>
      </c>
      <c r="P1813">
        <f>ROW()</f>
        <v>1813</v>
      </c>
      <c r="Q1813" t="str">
        <f>IF($A1813&gt;=$Q$2,B1813*Q$4,"")</f>
        <v/>
      </c>
      <c r="R1813" t="str">
        <f>IF($A1813&gt;=$Q$2,G1813*R$4,"")</f>
        <v/>
      </c>
    </row>
    <row r="1814" spans="1:18">
      <c r="A1814" s="1">
        <v>42802</v>
      </c>
      <c r="B1814">
        <f>IFERROR(VLOOKUP($A1814,'BTC-Web'!$A$2:$H$9999,2,0),"")</f>
        <v>1223.2299800000001</v>
      </c>
      <c r="C1814">
        <f>VLOOKUP(A1814,H_SPBTFDUE!$B$2:$C$5828,2,0)</f>
        <v>8.0239064010206036</v>
      </c>
      <c r="D1814" s="2">
        <f>D1813*(1-D$1+IF(AND(WEEKDAY($A1814)&lt;&gt;1,WEEKDAY($A1814)&lt;&gt;7),-VLOOKUP($A1814,ETF_OP_Fee!$G$5:$H$14,2,1),0))^($A1814-$A1813)*(1+2*(C1814/C1813-1))+IFERROR(VLOOKUP(A1814,BITXeom!$C$9:$D$100,2,0),0)-$D$3*IFERROR(VLOOKUP($A1814,Dividends!$C$10:$E$100,2,0),0)</f>
        <v>1.9521041952916507</v>
      </c>
      <c r="F1814" s="60">
        <f>F1813*(1-F$1-2*(C1814/C1813-1))</f>
        <v>1024944.0953979531</v>
      </c>
      <c r="G1814" s="2">
        <f>G1813*(1-G$1+IF(AND(WEEKDAY($A1814)&lt;&gt;1,WEEKDAY($A1814)&lt;&gt;7),-VLOOKUP($A1814,ETF_OP_Fee!$I$5:$J$14,2,1),0))^($A1814-$A1813)*(1+1*(B1814/B1813-1))</f>
        <v>0.83097262985125198</v>
      </c>
      <c r="H1814" s="9" t="str">
        <f>IFERROR(VLOOKUP(A1814,'BITO-IV'!$A$1:$J$10000,4,0),"")</f>
        <v/>
      </c>
      <c r="P1814">
        <f>ROW()</f>
        <v>1814</v>
      </c>
      <c r="Q1814" t="str">
        <f>IF($A1814&gt;=$Q$2,B1814*Q$4,"")</f>
        <v/>
      </c>
      <c r="R1814" t="str">
        <f>IF($A1814&gt;=$Q$2,G1814*R$4,"")</f>
        <v/>
      </c>
    </row>
    <row r="1815" spans="1:18">
      <c r="A1815" s="1">
        <v>42803</v>
      </c>
      <c r="B1815">
        <f>IFERROR(VLOOKUP($A1815,'BTC-Web'!$A$2:$H$9999,2,0),"")</f>
        <v>1150.349976</v>
      </c>
      <c r="C1815">
        <f>VLOOKUP(A1815,H_SPBTFDUE!$B$2:$C$5828,2,0)</f>
        <v>8.2915836576263757</v>
      </c>
      <c r="D1815" s="2">
        <f>D1814*(1-D$1+IF(AND(WEEKDAY($A1815)&lt;&gt;1,WEEKDAY($A1815)&lt;&gt;7),-VLOOKUP($A1815,ETF_OP_Fee!$G$5:$H$14,2,1),0))^($A1815-$A1814)*(1+2*(C1815/C1814-1))+IFERROR(VLOOKUP(A1815,BITXeom!$C$9:$D$100,2,0),0)-$D$3*IFERROR(VLOOKUP($A1815,Dividends!$C$10:$E$100,2,0),0)</f>
        <v>2.0820974374110808</v>
      </c>
      <c r="F1815" s="60">
        <f>F1814*(1-F$1-2*(C1815/C1814-1))</f>
        <v>956506.53875976591</v>
      </c>
      <c r="G1815" s="2">
        <f>G1814*(1-G$1+IF(AND(WEEKDAY($A1815)&lt;&gt;1,WEEKDAY($A1815)&lt;&gt;7),-VLOOKUP($A1815,ETF_OP_Fee!$I$5:$J$14,2,1),0))^($A1815-$A1814)*(1+1*(B1815/B1814-1))</f>
        <v>0.78144296706477256</v>
      </c>
      <c r="H1815" s="9" t="str">
        <f>IFERROR(VLOOKUP(A1815,'BITO-IV'!$A$1:$J$10000,4,0),"")</f>
        <v/>
      </c>
      <c r="P1815">
        <f>ROW()</f>
        <v>1815</v>
      </c>
      <c r="Q1815" t="str">
        <f>IF($A1815&gt;=$Q$2,B1815*Q$4,"")</f>
        <v/>
      </c>
      <c r="R1815" t="str">
        <f>IF($A1815&gt;=$Q$2,G1815*R$4,"")</f>
        <v/>
      </c>
    </row>
    <row r="1816" spans="1:18">
      <c r="A1816" s="1">
        <v>42804</v>
      </c>
      <c r="B1816">
        <f>IFERROR(VLOOKUP($A1816,'BTC-Web'!$A$2:$H$9999,2,0),"")</f>
        <v>1189.3599850000001</v>
      </c>
      <c r="C1816">
        <f>VLOOKUP(A1816,H_SPBTFDUE!$B$2:$C$5828,2,0)</f>
        <v>7.7899664265651767</v>
      </c>
      <c r="D1816" s="2">
        <f>D1815*(1-D$1+IF(AND(WEEKDAY($A1816)&lt;&gt;1,WEEKDAY($A1816)&lt;&gt;7),-VLOOKUP($A1816,ETF_OP_Fee!$G$5:$H$14,2,1),0))^($A1816-$A1815)*(1+2*(C1816/C1815-1))+IFERROR(VLOOKUP(A1816,BITXeom!$C$9:$D$100,2,0),0)-$D$3*IFERROR(VLOOKUP($A1816,Dividends!$C$10:$E$100,2,0),0)</f>
        <v>1.8299548660382188</v>
      </c>
      <c r="F1816" s="60">
        <f>F1815*(1-F$1-2*(C1816/C1815-1))</f>
        <v>1072188.5988288245</v>
      </c>
      <c r="G1816" s="2">
        <f>G1815*(1-G$1+IF(AND(WEEKDAY($A1816)&lt;&gt;1,WEEKDAY($A1816)&lt;&gt;7),-VLOOKUP($A1816,ETF_OP_Fee!$I$5:$J$14,2,1),0))^($A1816-$A1815)*(1+1*(B1816/B1815-1))</f>
        <v>0.80792178438846574</v>
      </c>
      <c r="H1816" s="9" t="str">
        <f>IFERROR(VLOOKUP(A1816,'BITO-IV'!$A$1:$J$10000,4,0),"")</f>
        <v/>
      </c>
      <c r="P1816">
        <f>ROW()</f>
        <v>1816</v>
      </c>
      <c r="Q1816" t="str">
        <f>IF($A1816&gt;=$Q$2,B1816*Q$4,"")</f>
        <v/>
      </c>
      <c r="R1816" t="str">
        <f>IF($A1816&gt;=$Q$2,G1816*R$4,"")</f>
        <v/>
      </c>
    </row>
    <row r="1817" spans="1:18">
      <c r="A1817" s="1">
        <v>42807</v>
      </c>
      <c r="B1817">
        <f>IFERROR(VLOOKUP($A1817,'BTC-Web'!$A$2:$H$9999,2,0),"")</f>
        <v>1221.780029</v>
      </c>
      <c r="C1817">
        <f>VLOOKUP(A1817,H_SPBTFDUE!$B$2:$C$5828,2,0)</f>
        <v>8.592720372126248</v>
      </c>
      <c r="D1817" s="2">
        <f>D1816*(1-D$1+IF(AND(WEEKDAY($A1817)&lt;&gt;1,WEEKDAY($A1817)&lt;&gt;7),-VLOOKUP($A1817,ETF_OP_Fee!$G$5:$H$14,2,1),0))^($A1817-$A1816)*(1+2*(C1817/C1816-1))+IFERROR(VLOOKUP(A1817,BITXeom!$C$9:$D$100,2,0),0)-$D$3*IFERROR(VLOOKUP($A1817,Dividends!$C$10:$E$100,2,0),0)</f>
        <v>2.2063094891560948</v>
      </c>
      <c r="F1817" s="60">
        <f>F1816*(1-F$1-2*(C1817/C1816-1))</f>
        <v>851155.29266901303</v>
      </c>
      <c r="G1817" s="2">
        <f>G1816*(1-G$1+IF(AND(WEEKDAY($A1817)&lt;&gt;1,WEEKDAY($A1817)&lt;&gt;7),-VLOOKUP($A1817,ETF_OP_Fee!$I$5:$J$14,2,1),0))^($A1817-$A1816)*(1+1*(B1817/B1816-1))</f>
        <v>0.82987963314025559</v>
      </c>
      <c r="H1817" s="9" t="str">
        <f>IFERROR(VLOOKUP(A1817,'BITO-IV'!$A$1:$J$10000,4,0),"")</f>
        <v/>
      </c>
      <c r="P1817">
        <f>ROW()</f>
        <v>1817</v>
      </c>
      <c r="Q1817" t="str">
        <f>IF($A1817&gt;=$Q$2,B1817*Q$4,"")</f>
        <v/>
      </c>
      <c r="R1817" t="str">
        <f>IF($A1817&gt;=$Q$2,G1817*R$4,"")</f>
        <v/>
      </c>
    </row>
    <row r="1818" spans="1:18">
      <c r="A1818" s="1">
        <v>42808</v>
      </c>
      <c r="B1818">
        <f>IFERROR(VLOOKUP($A1818,'BTC-Web'!$A$2:$H$9999,2,0),"")</f>
        <v>1232.160034</v>
      </c>
      <c r="C1818">
        <f>VLOOKUP(A1818,H_SPBTFDUE!$B$2:$C$5828,2,0)</f>
        <v>8.6481369092569285</v>
      </c>
      <c r="D1818" s="2">
        <f>D1817*(1-D$1+IF(AND(WEEKDAY($A1818)&lt;&gt;1,WEEKDAY($A1818)&lt;&gt;7),-VLOOKUP($A1818,ETF_OP_Fee!$G$5:$H$14,2,1),0))^($A1818-$A1817)*(1+2*(C1818/C1817-1))+IFERROR(VLOOKUP(A1818,BITXeom!$C$9:$D$100,2,0),0)-$D$3*IFERROR(VLOOKUP($A1818,Dividends!$C$10:$E$100,2,0),0)</f>
        <v>2.234498142226744</v>
      </c>
      <c r="F1818" s="60">
        <f>F1817*(1-F$1-2*(C1818/C1817-1))</f>
        <v>840132.3722362204</v>
      </c>
      <c r="G1818" s="2">
        <f>G1817*(1-G$1+IF(AND(WEEKDAY($A1818)&lt;&gt;1,WEEKDAY($A1818)&lt;&gt;7),-VLOOKUP($A1818,ETF_OP_Fee!$I$5:$J$14,2,1),0))^($A1818-$A1817)*(1+1*(B1818/B1817-1))</f>
        <v>0.83690834564594518</v>
      </c>
      <c r="H1818" s="9" t="str">
        <f>IFERROR(VLOOKUP(A1818,'BITO-IV'!$A$1:$J$10000,4,0),"")</f>
        <v/>
      </c>
      <c r="P1818">
        <f>ROW()</f>
        <v>1818</v>
      </c>
      <c r="Q1818" t="str">
        <f>IF($A1818&gt;=$Q$2,B1818*Q$4,"")</f>
        <v/>
      </c>
      <c r="R1818" t="str">
        <f>IF($A1818&gt;=$Q$2,G1818*R$4,"")</f>
        <v/>
      </c>
    </row>
    <row r="1819" spans="1:18">
      <c r="A1819" s="1">
        <v>42809</v>
      </c>
      <c r="B1819">
        <f>IFERROR(VLOOKUP($A1819,'BTC-Web'!$A$2:$H$9999,2,0),"")</f>
        <v>1240.160034</v>
      </c>
      <c r="C1819">
        <f>VLOOKUP(A1819,H_SPBTFDUE!$B$2:$C$5828,2,0)</f>
        <v>8.7142121246579602</v>
      </c>
      <c r="D1819" s="2">
        <f>D1818*(1-D$1+IF(AND(WEEKDAY($A1819)&lt;&gt;1,WEEKDAY($A1819)&lt;&gt;7),-VLOOKUP($A1819,ETF_OP_Fee!$G$5:$H$14,2,1),0))^($A1819-$A1818)*(1+2*(C1819/C1818-1))+IFERROR(VLOOKUP(A1819,BITXeom!$C$9:$D$100,2,0),0)-$D$3*IFERROR(VLOOKUP($A1819,Dividends!$C$10:$E$100,2,0),0)</f>
        <v>2.2683695760944982</v>
      </c>
      <c r="F1819" s="60">
        <f>F1818*(1-F$1-2*(C1819/C1818-1))</f>
        <v>827250.7464764691</v>
      </c>
      <c r="G1819" s="2">
        <f>G1818*(1-G$1+IF(AND(WEEKDAY($A1819)&lt;&gt;1,WEEKDAY($A1819)&lt;&gt;7),-VLOOKUP($A1819,ETF_OP_Fee!$I$5:$J$14,2,1),0))^($A1819-$A1818)*(1+1*(B1819/B1818-1))</f>
        <v>0.84232018561656485</v>
      </c>
      <c r="H1819" s="9" t="str">
        <f>IFERROR(VLOOKUP(A1819,'BITO-IV'!$A$1:$J$10000,4,0),"")</f>
        <v/>
      </c>
      <c r="P1819">
        <f>ROW()</f>
        <v>1819</v>
      </c>
      <c r="Q1819" t="str">
        <f>IF($A1819&gt;=$Q$2,B1819*Q$4,"")</f>
        <v/>
      </c>
      <c r="R1819" t="str">
        <f>IF($A1819&gt;=$Q$2,G1819*R$4,"")</f>
        <v/>
      </c>
    </row>
    <row r="1820" spans="1:18">
      <c r="A1820" s="1">
        <v>42810</v>
      </c>
      <c r="B1820">
        <f>IFERROR(VLOOKUP($A1820,'BTC-Web'!$A$2:$H$9999,2,0),"")</f>
        <v>1251.329956</v>
      </c>
      <c r="C1820">
        <f>VLOOKUP(A1820,H_SPBTFDUE!$B$2:$C$5828,2,0)</f>
        <v>8.2822925448195264</v>
      </c>
      <c r="D1820" s="2">
        <f>D1819*(1-D$1+IF(AND(WEEKDAY($A1820)&lt;&gt;1,WEEKDAY($A1820)&lt;&gt;7),-VLOOKUP($A1820,ETF_OP_Fee!$G$5:$H$14,2,1),0))^($A1820-$A1819)*(1+2*(C1820/C1819-1))+IFERROR(VLOOKUP(A1820,BITXeom!$C$9:$D$100,2,0),0)-$D$3*IFERROR(VLOOKUP($A1820,Dividends!$C$10:$E$100,2,0),0)</f>
        <v>2.0432599386870294</v>
      </c>
      <c r="F1820" s="60">
        <f>F1819*(1-F$1-2*(C1820/C1819-1))</f>
        <v>909212.98527155188</v>
      </c>
      <c r="G1820" s="2">
        <f>G1819*(1-G$1+IF(AND(WEEKDAY($A1820)&lt;&gt;1,WEEKDAY($A1820)&lt;&gt;7),-VLOOKUP($A1820,ETF_OP_Fee!$I$5:$J$14,2,1),0))^($A1820-$A1819)*(1+1*(B1820/B1819-1))</f>
        <v>0.8498847072149025</v>
      </c>
      <c r="H1820" s="9" t="str">
        <f>IFERROR(VLOOKUP(A1820,'BITO-IV'!$A$1:$J$10000,4,0),"")</f>
        <v/>
      </c>
      <c r="P1820">
        <f>ROW()</f>
        <v>1820</v>
      </c>
      <c r="Q1820" t="str">
        <f>IF($A1820&gt;=$Q$2,B1820*Q$4,"")</f>
        <v/>
      </c>
      <c r="R1820" t="str">
        <f>IF($A1820&gt;=$Q$2,G1820*R$4,"")</f>
        <v/>
      </c>
    </row>
    <row r="1821" spans="1:18">
      <c r="A1821" s="1">
        <v>42811</v>
      </c>
      <c r="B1821">
        <f>IFERROR(VLOOKUP($A1821,'BTC-Web'!$A$2:$H$9999,2,0),"")</f>
        <v>1180.160034</v>
      </c>
      <c r="C1821">
        <f>VLOOKUP(A1821,H_SPBTFDUE!$B$2:$C$5828,2,0)</f>
        <v>7.6707116410477392</v>
      </c>
      <c r="D1821" s="2">
        <f>D1820*(1-D$1+IF(AND(WEEKDAY($A1821)&lt;&gt;1,WEEKDAY($A1821)&lt;&gt;7),-VLOOKUP($A1821,ETF_OP_Fee!$G$5:$H$14,2,1),0))^($A1821-$A1820)*(1+2*(C1821/C1820-1))+IFERROR(VLOOKUP(A1821,BITXeom!$C$9:$D$100,2,0),0)-$D$3*IFERROR(VLOOKUP($A1821,Dividends!$C$10:$E$100,2,0),0)</f>
        <v>1.7412932734913553</v>
      </c>
      <c r="F1821" s="60">
        <f>F1820*(1-F$1-2*(C1821/C1820-1))</f>
        <v>1043441.8356454707</v>
      </c>
      <c r="G1821" s="2">
        <f>G1820*(1-G$1+IF(AND(WEEKDAY($A1821)&lt;&gt;1,WEEKDAY($A1821)&lt;&gt;7),-VLOOKUP($A1821,ETF_OP_Fee!$I$5:$J$14,2,1),0))^($A1821-$A1820)*(1+1*(B1821/B1820-1))</f>
        <v>0.80152629182664525</v>
      </c>
      <c r="H1821" s="9" t="str">
        <f>IFERROR(VLOOKUP(A1821,'BITO-IV'!$A$1:$J$10000,4,0),"")</f>
        <v/>
      </c>
      <c r="P1821">
        <f>ROW()</f>
        <v>1821</v>
      </c>
      <c r="Q1821" t="str">
        <f>IF($A1821&gt;=$Q$2,B1821*Q$4,"")</f>
        <v/>
      </c>
      <c r="R1821" t="str">
        <f>IF($A1821&gt;=$Q$2,G1821*R$4,"")</f>
        <v/>
      </c>
    </row>
    <row r="1822" spans="1:18">
      <c r="A1822" s="1">
        <v>42814</v>
      </c>
      <c r="B1822">
        <f>IFERROR(VLOOKUP($A1822,'BTC-Web'!$A$2:$H$9999,2,0),"")</f>
        <v>1037.23999</v>
      </c>
      <c r="C1822">
        <f>VLOOKUP(A1822,H_SPBTFDUE!$B$2:$C$5828,2,0)</f>
        <v>7.3491628523645396</v>
      </c>
      <c r="D1822" s="2">
        <f>D1821*(1-D$1+IF(AND(WEEKDAY($A1822)&lt;&gt;1,WEEKDAY($A1822)&lt;&gt;7),-VLOOKUP($A1822,ETF_OP_Fee!$G$5:$H$14,2,1),0))^($A1822-$A1821)*(1+2*(C1822/C1821-1))+IFERROR(VLOOKUP(A1822,BITXeom!$C$9:$D$100,2,0),0)-$D$3*IFERROR(VLOOKUP($A1822,Dividends!$C$10:$E$100,2,0),0)</f>
        <v>1.5947297615238487</v>
      </c>
      <c r="F1822" s="60">
        <f>F1821*(1-F$1-2*(C1822/C1821-1))</f>
        <v>1130867.6579786872</v>
      </c>
      <c r="G1822" s="2">
        <f>G1821*(1-G$1+IF(AND(WEEKDAY($A1822)&lt;&gt;1,WEEKDAY($A1822)&lt;&gt;7),-VLOOKUP($A1822,ETF_OP_Fee!$I$5:$J$14,2,1),0))^($A1822-$A1821)*(1+1*(B1822/B1821-1))</f>
        <v>0.70440464434231653</v>
      </c>
      <c r="H1822" s="9" t="str">
        <f>IFERROR(VLOOKUP(A1822,'BITO-IV'!$A$1:$J$10000,4,0),"")</f>
        <v/>
      </c>
      <c r="P1822">
        <f>ROW()</f>
        <v>1822</v>
      </c>
      <c r="Q1822" t="str">
        <f>IF($A1822&gt;=$Q$2,B1822*Q$4,"")</f>
        <v/>
      </c>
      <c r="R1822" t="str">
        <f>IF($A1822&gt;=$Q$2,G1822*R$4,"")</f>
        <v/>
      </c>
    </row>
    <row r="1823" spans="1:18">
      <c r="A1823" s="1">
        <v>42815</v>
      </c>
      <c r="B1823">
        <f>IFERROR(VLOOKUP($A1823,'BTC-Web'!$A$2:$H$9999,2,0),"")</f>
        <v>1055.3599850000001</v>
      </c>
      <c r="C1823">
        <f>VLOOKUP(A1823,H_SPBTFDUE!$B$2:$C$5828,2,0)</f>
        <v>7.8106127899499382</v>
      </c>
      <c r="D1823" s="2">
        <f>D1822*(1-D$1+IF(AND(WEEKDAY($A1823)&lt;&gt;1,WEEKDAY($A1823)&lt;&gt;7),-VLOOKUP($A1823,ETF_OP_Fee!$G$5:$H$14,2,1),0))^($A1823-$A1822)*(1+2*(C1823/C1822-1))+IFERROR(VLOOKUP(A1823,BITXeom!$C$9:$D$100,2,0),0)-$D$3*IFERROR(VLOOKUP($A1823,Dividends!$C$10:$E$100,2,0),0)</f>
        <v>1.7947778070618108</v>
      </c>
      <c r="F1823" s="60">
        <f>F1822*(1-F$1-2*(C1823/C1822-1))</f>
        <v>988795.66078093054</v>
      </c>
      <c r="G1823" s="2">
        <f>G1822*(1-G$1+IF(AND(WEEKDAY($A1823)&lt;&gt;1,WEEKDAY($A1823)&lt;&gt;7),-VLOOKUP($A1823,ETF_OP_Fee!$I$5:$J$14,2,1),0))^($A1823-$A1822)*(1+1*(B1823/B1822-1))</f>
        <v>0.71669154031320581</v>
      </c>
      <c r="H1823" s="9" t="str">
        <f>IFERROR(VLOOKUP(A1823,'BITO-IV'!$A$1:$J$10000,4,0),"")</f>
        <v/>
      </c>
      <c r="P1823">
        <f>ROW()</f>
        <v>1823</v>
      </c>
      <c r="Q1823" t="str">
        <f>IF($A1823&gt;=$Q$2,B1823*Q$4,"")</f>
        <v/>
      </c>
      <c r="R1823" t="str">
        <f>IF($A1823&gt;=$Q$2,G1823*R$4,"")</f>
        <v/>
      </c>
    </row>
    <row r="1824" spans="1:18">
      <c r="A1824" s="1">
        <v>42816</v>
      </c>
      <c r="B1824">
        <f>IFERROR(VLOOKUP($A1824,'BTC-Web'!$A$2:$H$9999,2,0),"")</f>
        <v>1120.650024</v>
      </c>
      <c r="C1824">
        <f>VLOOKUP(A1824,H_SPBTFDUE!$B$2:$C$5828,2,0)</f>
        <v>7.3120700731005801</v>
      </c>
      <c r="D1824" s="2">
        <f>D1823*(1-D$1+IF(AND(WEEKDAY($A1824)&lt;&gt;1,WEEKDAY($A1824)&lt;&gt;7),-VLOOKUP($A1824,ETF_OP_Fee!$G$5:$H$14,2,1),0))^($A1824-$A1823)*(1+2*(C1824/C1823-1))+IFERROR(VLOOKUP(A1824,BITXeom!$C$9:$D$100,2,0),0)-$D$3*IFERROR(VLOOKUP($A1824,Dividends!$C$10:$E$100,2,0),0)</f>
        <v>1.5654717322210971</v>
      </c>
      <c r="F1824" s="60">
        <f>F1823*(1-F$1-2*(C1824/C1823-1))</f>
        <v>1114971.6411280641</v>
      </c>
      <c r="G1824" s="2">
        <f>G1823*(1-G$1+IF(AND(WEEKDAY($A1824)&lt;&gt;1,WEEKDAY($A1824)&lt;&gt;7),-VLOOKUP($A1824,ETF_OP_Fee!$I$5:$J$14,2,1),0))^($A1824-$A1823)*(1+1*(B1824/B1823-1))</f>
        <v>0.76100998625412974</v>
      </c>
      <c r="H1824" s="9" t="str">
        <f>IFERROR(VLOOKUP(A1824,'BITO-IV'!$A$1:$J$10000,4,0),"")</f>
        <v/>
      </c>
      <c r="P1824">
        <f>ROW()</f>
        <v>1824</v>
      </c>
      <c r="Q1824" t="str">
        <f>IF($A1824&gt;=$Q$2,B1824*Q$4,"")</f>
        <v/>
      </c>
      <c r="R1824" t="str">
        <f>IF($A1824&gt;=$Q$2,G1824*R$4,"")</f>
        <v/>
      </c>
    </row>
    <row r="1825" spans="1:18">
      <c r="A1825" s="1">
        <v>42817</v>
      </c>
      <c r="B1825">
        <f>IFERROR(VLOOKUP($A1825,'BTC-Web'!$A$2:$H$9999,2,0),"")</f>
        <v>1050.0500489999999</v>
      </c>
      <c r="C1825">
        <f>VLOOKUP(A1825,H_SPBTFDUE!$B$2:$C$5828,2,0)</f>
        <v>7.2377392915011143</v>
      </c>
      <c r="D1825" s="2">
        <f>D1824*(1-D$1+IF(AND(WEEKDAY($A1825)&lt;&gt;1,WEEKDAY($A1825)&lt;&gt;7),-VLOOKUP($A1825,ETF_OP_Fee!$G$5:$H$14,2,1),0))^($A1825-$A1824)*(1+2*(C1825/C1824-1))+IFERROR(VLOOKUP(A1825,BITXeom!$C$9:$D$100,2,0),0)-$D$3*IFERROR(VLOOKUP($A1825,Dividends!$C$10:$E$100,2,0),0)</f>
        <v>1.5334592773541753</v>
      </c>
      <c r="F1825" s="60">
        <f>F1824*(1-F$1-2*(C1825/C1824-1))</f>
        <v>1137582.069594102</v>
      </c>
      <c r="G1825" s="2">
        <f>G1824*(1-G$1+IF(AND(WEEKDAY($A1825)&lt;&gt;1,WEEKDAY($A1825)&lt;&gt;7),-VLOOKUP($A1825,ETF_OP_Fee!$I$5:$J$14,2,1),0))^($A1825-$A1824)*(1+1*(B1825/B1824-1))</f>
        <v>0.71304846097037988</v>
      </c>
      <c r="H1825" s="9" t="str">
        <f>IFERROR(VLOOKUP(A1825,'BITO-IV'!$A$1:$J$10000,4,0),"")</f>
        <v/>
      </c>
      <c r="P1825">
        <f>ROW()</f>
        <v>1825</v>
      </c>
      <c r="Q1825" t="str">
        <f>IF($A1825&gt;=$Q$2,B1825*Q$4,"")</f>
        <v/>
      </c>
      <c r="R1825" t="str">
        <f>IF($A1825&gt;=$Q$2,G1825*R$4,"")</f>
        <v/>
      </c>
    </row>
    <row r="1826" spans="1:18">
      <c r="A1826" s="1">
        <v>42818</v>
      </c>
      <c r="B1826">
        <f>IFERROR(VLOOKUP($A1826,'BTC-Web'!$A$2:$H$9999,2,0),"")</f>
        <v>1038.4499510000001</v>
      </c>
      <c r="C1826">
        <f>VLOOKUP(A1826,H_SPBTFDUE!$B$2:$C$5828,2,0)</f>
        <v>6.5326085576146573</v>
      </c>
      <c r="D1826" s="2">
        <f>D1825*(1-D$1+IF(AND(WEEKDAY($A1826)&lt;&gt;1,WEEKDAY($A1826)&lt;&gt;7),-VLOOKUP($A1826,ETF_OP_Fee!$G$5:$H$14,2,1),0))^($A1826-$A1825)*(1+2*(C1826/C1825-1))+IFERROR(VLOOKUP(A1826,BITXeom!$C$9:$D$100,2,0),0)-$D$3*IFERROR(VLOOKUP($A1826,Dividends!$C$10:$E$100,2,0),0)</f>
        <v>1.2345184500254061</v>
      </c>
      <c r="F1826" s="60">
        <f>F1825*(1-F$1-2*(C1826/C1825-1))</f>
        <v>1359178.8279551461</v>
      </c>
      <c r="G1826" s="2">
        <f>G1825*(1-G$1+IF(AND(WEEKDAY($A1826)&lt;&gt;1,WEEKDAY($A1826)&lt;&gt;7),-VLOOKUP($A1826,ETF_OP_Fee!$I$5:$J$14,2,1),0))^($A1826-$A1825)*(1+1*(B1826/B1825-1))</f>
        <v>0.70515292835815779</v>
      </c>
      <c r="H1826" s="9" t="str">
        <f>IFERROR(VLOOKUP(A1826,'BITO-IV'!$A$1:$J$10000,4,0),"")</f>
        <v/>
      </c>
      <c r="P1826">
        <f>ROW()</f>
        <v>1826</v>
      </c>
      <c r="Q1826" t="str">
        <f>IF($A1826&gt;=$Q$2,B1826*Q$4,"")</f>
        <v/>
      </c>
      <c r="R1826" t="str">
        <f>IF($A1826&gt;=$Q$2,G1826*R$4,"")</f>
        <v/>
      </c>
    </row>
    <row r="1827" spans="1:18">
      <c r="A1827" s="1">
        <v>42821</v>
      </c>
      <c r="B1827">
        <f>IFERROR(VLOOKUP($A1827,'BTC-Web'!$A$2:$H$9999,2,0),"")</f>
        <v>972.05499299999997</v>
      </c>
      <c r="C1827">
        <f>VLOOKUP(A1827,H_SPBTFDUE!$B$2:$C$5828,2,0)</f>
        <v>7.2861750826430702</v>
      </c>
      <c r="D1827" s="2">
        <f>D1826*(1-D$1+IF(AND(WEEKDAY($A1827)&lt;&gt;1,WEEKDAY($A1827)&lt;&gt;7),-VLOOKUP($A1827,ETF_OP_Fee!$G$5:$H$14,2,1),0))^($A1827-$A1826)*(1+2*(C1827/C1826-1))+IFERROR(VLOOKUP(A1827,BITXeom!$C$9:$D$100,2,0),0)-$D$3*IFERROR(VLOOKUP($A1827,Dividends!$C$10:$E$100,2,0),0)</f>
        <v>1.518783852193424</v>
      </c>
      <c r="F1827" s="60">
        <f>F1826*(1-F$1-2*(C1827/C1826-1))</f>
        <v>1045532.9837068093</v>
      </c>
      <c r="G1827" s="2">
        <f>G1826*(1-G$1+IF(AND(WEEKDAY($A1827)&lt;&gt;1,WEEKDAY($A1827)&lt;&gt;7),-VLOOKUP($A1827,ETF_OP_Fee!$I$5:$J$14,2,1),0))^($A1827-$A1826)*(1+1*(B1827/B1826-1))</f>
        <v>0.66001631020813911</v>
      </c>
      <c r="H1827" s="9" t="str">
        <f>IFERROR(VLOOKUP(A1827,'BITO-IV'!$A$1:$J$10000,4,0),"")</f>
        <v/>
      </c>
      <c r="P1827">
        <f>ROW()</f>
        <v>1827</v>
      </c>
      <c r="Q1827" t="str">
        <f>IF($A1827&gt;=$Q$2,B1827*Q$4,"")</f>
        <v/>
      </c>
      <c r="R1827" t="str">
        <f>IF($A1827&gt;=$Q$2,G1827*R$4,"")</f>
        <v/>
      </c>
    </row>
    <row r="1828" spans="1:18">
      <c r="A1828" s="1">
        <v>42822</v>
      </c>
      <c r="B1828">
        <f>IFERROR(VLOOKUP($A1828,'BTC-Web'!$A$2:$H$9999,2,0),"")</f>
        <v>1044.579956</v>
      </c>
      <c r="C1828">
        <f>VLOOKUP(A1828,H_SPBTFDUE!$B$2:$C$5828,2,0)</f>
        <v>7.2949914753203879</v>
      </c>
      <c r="D1828" s="2">
        <f>D1827*(1-D$1+IF(AND(WEEKDAY($A1828)&lt;&gt;1,WEEKDAY($A1828)&lt;&gt;7),-VLOOKUP($A1828,ETF_OP_Fee!$G$5:$H$14,2,1),0))^($A1828-$A1827)*(1+2*(C1828/C1827-1))+IFERROR(VLOOKUP(A1828,BITXeom!$C$9:$D$100,2,0),0)-$D$3*IFERROR(VLOOKUP($A1828,Dividends!$C$10:$E$100,2,0),0)</f>
        <v>1.522275830140555</v>
      </c>
      <c r="F1828" s="60">
        <f>F1827*(1-F$1-2*(C1828/C1827-1))</f>
        <v>1042948.3342052661</v>
      </c>
      <c r="G1828" s="2">
        <f>G1827*(1-G$1+IF(AND(WEEKDAY($A1828)&lt;&gt;1,WEEKDAY($A1828)&lt;&gt;7),-VLOOKUP($A1828,ETF_OP_Fee!$I$5:$J$14,2,1),0))^($A1828-$A1827)*(1+1*(B1828/B1827-1))</f>
        <v>0.70924162616046893</v>
      </c>
      <c r="H1828" s="9" t="str">
        <f>IFERROR(VLOOKUP(A1828,'BITO-IV'!$A$1:$J$10000,4,0),"")</f>
        <v/>
      </c>
      <c r="P1828">
        <f>ROW()</f>
        <v>1828</v>
      </c>
      <c r="Q1828" t="str">
        <f>IF($A1828&gt;=$Q$2,B1828*Q$4,"")</f>
        <v/>
      </c>
      <c r="R1828" t="str">
        <f>IF($A1828&gt;=$Q$2,G1828*R$4,"")</f>
        <v/>
      </c>
    </row>
    <row r="1829" spans="1:18">
      <c r="A1829" s="1">
        <v>42823</v>
      </c>
      <c r="B1829">
        <f>IFERROR(VLOOKUP($A1829,'BTC-Web'!$A$2:$H$9999,2,0),"")</f>
        <v>1046.079956</v>
      </c>
      <c r="C1829">
        <f>VLOOKUP(A1829,H_SPBTFDUE!$B$2:$C$5828,2,0)</f>
        <v>7.2441720421276381</v>
      </c>
      <c r="D1829" s="2">
        <f>D1828*(1-D$1+IF(AND(WEEKDAY($A1829)&lt;&gt;1,WEEKDAY($A1829)&lt;&gt;7),-VLOOKUP($A1829,ETF_OP_Fee!$G$5:$H$14,2,1),0))^($A1829-$A1828)*(1+2*(C1829/C1828-1))+IFERROR(VLOOKUP(A1829,BITXeom!$C$9:$D$100,2,0),0)-$D$3*IFERROR(VLOOKUP($A1829,Dividends!$C$10:$E$100,2,0),0)</f>
        <v>1.5008854800087765</v>
      </c>
      <c r="F1829" s="60">
        <f>F1828*(1-F$1-2*(C1829/C1828-1))</f>
        <v>1057425.1212299895</v>
      </c>
      <c r="G1829" s="2">
        <f>G1828*(1-G$1+IF(AND(WEEKDAY($A1829)&lt;&gt;1,WEEKDAY($A1829)&lt;&gt;7),-VLOOKUP($A1829,ETF_OP_Fee!$I$5:$J$14,2,1),0))^($A1829-$A1828)*(1+1*(B1829/B1828-1))</f>
        <v>0.71024159949606158</v>
      </c>
      <c r="H1829" s="9" t="str">
        <f>IFERROR(VLOOKUP(A1829,'BITO-IV'!$A$1:$J$10000,4,0),"")</f>
        <v/>
      </c>
      <c r="P1829">
        <f>ROW()</f>
        <v>1829</v>
      </c>
      <c r="Q1829" t="str">
        <f>IF($A1829&gt;=$Q$2,B1829*Q$4,"")</f>
        <v/>
      </c>
      <c r="R1829" t="str">
        <f>IF($A1829&gt;=$Q$2,G1829*R$4,"")</f>
        <v/>
      </c>
    </row>
    <row r="1830" spans="1:18">
      <c r="A1830" s="1">
        <v>42824</v>
      </c>
      <c r="B1830">
        <f>IFERROR(VLOOKUP($A1830,'BTC-Web'!$A$2:$H$9999,2,0),"")</f>
        <v>1042.209961</v>
      </c>
      <c r="C1830">
        <f>VLOOKUP(A1830,H_SPBTFDUE!$B$2:$C$5828,2,0)</f>
        <v>7.1490624675772523</v>
      </c>
      <c r="D1830" s="2">
        <f>D1829*(1-D$1+IF(AND(WEEKDAY($A1830)&lt;&gt;1,WEEKDAY($A1830)&lt;&gt;7),-VLOOKUP($A1830,ETF_OP_Fee!$G$5:$H$14,2,1),0))^($A1830-$A1829)*(1+2*(C1830/C1829-1))+IFERROR(VLOOKUP(A1830,BITXeom!$C$9:$D$100,2,0),0)-$D$3*IFERROR(VLOOKUP($A1830,Dividends!$C$10:$E$100,2,0),0)</f>
        <v>1.4612987032886529</v>
      </c>
      <c r="F1830" s="60">
        <f>F1829*(1-F$1-2*(C1830/C1829-1))</f>
        <v>1085136.1911882176</v>
      </c>
      <c r="G1830" s="2">
        <f>G1829*(1-G$1+IF(AND(WEEKDAY($A1830)&lt;&gt;1,WEEKDAY($A1830)&lt;&gt;7),-VLOOKUP($A1830,ETF_OP_Fee!$I$5:$J$14,2,1),0))^($A1830-$A1829)*(1+1*(B1830/B1829-1))</f>
        <v>0.70759562827215816</v>
      </c>
      <c r="H1830" s="9" t="str">
        <f>IFERROR(VLOOKUP(A1830,'BITO-IV'!$A$1:$J$10000,4,0),"")</f>
        <v/>
      </c>
      <c r="P1830">
        <f>ROW()</f>
        <v>1830</v>
      </c>
      <c r="Q1830" t="str">
        <f>IF($A1830&gt;=$Q$2,B1830*Q$4,"")</f>
        <v/>
      </c>
      <c r="R1830" t="str">
        <f>IF($A1830&gt;=$Q$2,G1830*R$4,"")</f>
        <v/>
      </c>
    </row>
    <row r="1831" spans="1:18">
      <c r="A1831" s="1">
        <v>42825</v>
      </c>
      <c r="B1831">
        <f>IFERROR(VLOOKUP($A1831,'BTC-Web'!$A$2:$H$9999,2,0),"")</f>
        <v>1026.6400149999999</v>
      </c>
      <c r="C1831">
        <f>VLOOKUP(A1831,H_SPBTFDUE!$B$2:$C$5828,2,0)</f>
        <v>7.4642102940376835</v>
      </c>
      <c r="D1831" s="2">
        <f>D1830*(1-D$1+IF(AND(WEEKDAY($A1831)&lt;&gt;1,WEEKDAY($A1831)&lt;&gt;7),-VLOOKUP($A1831,ETF_OP_Fee!$G$5:$H$14,2,1),0))^($A1831-$A1830)*(1+2*(C1831/C1830-1))+IFERROR(VLOOKUP(A1831,BITXeom!$C$9:$D$100,2,0),0)-$D$3*IFERROR(VLOOKUP($A1831,Dividends!$C$10:$E$100,2,0),0)</f>
        <v>1.589942121854123</v>
      </c>
      <c r="F1831" s="60">
        <f>F1830*(1-F$1-2*(C1831/C1830-1))</f>
        <v>989408.89085334912</v>
      </c>
      <c r="G1831" s="2">
        <f>G1830*(1-G$1+IF(AND(WEEKDAY($A1831)&lt;&gt;1,WEEKDAY($A1831)&lt;&gt;7),-VLOOKUP($A1831,ETF_OP_Fee!$I$5:$J$14,2,1),0))^($A1831-$A1830)*(1+1*(B1831/B1830-1))</f>
        <v>0.69700646329265514</v>
      </c>
      <c r="H1831" s="9" t="str">
        <f>IFERROR(VLOOKUP(A1831,'BITO-IV'!$A$1:$J$10000,4,0),"")</f>
        <v/>
      </c>
      <c r="P1831">
        <f>ROW()</f>
        <v>1831</v>
      </c>
      <c r="Q1831" t="str">
        <f>IF($A1831&gt;=$Q$2,B1831*Q$4,"")</f>
        <v/>
      </c>
      <c r="R1831" t="str">
        <f>IF($A1831&gt;=$Q$2,G1831*R$4,"")</f>
        <v/>
      </c>
    </row>
    <row r="1832" spans="1:18">
      <c r="A1832" s="1">
        <v>42828</v>
      </c>
      <c r="B1832">
        <f>IFERROR(VLOOKUP($A1832,'BTC-Web'!$A$2:$H$9999,2,0),"")</f>
        <v>1102.9499510000001</v>
      </c>
      <c r="C1832">
        <f>VLOOKUP(A1832,H_SPBTFDUE!$B$2:$C$5828,2,0)</f>
        <v>7.9649574884913346</v>
      </c>
      <c r="D1832" s="2">
        <f>D1831*(1-D$1+IF(AND(WEEKDAY($A1832)&lt;&gt;1,WEEKDAY($A1832)&lt;&gt;7),-VLOOKUP($A1832,ETF_OP_Fee!$G$5:$H$14,2,1),0))^($A1832-$A1831)*(1+2*(C1832/C1831-1))+IFERROR(VLOOKUP(A1832,BITXeom!$C$9:$D$100,2,0),0)-$D$3*IFERROR(VLOOKUP($A1832,Dividends!$C$10:$E$100,2,0),0)</f>
        <v>1.8026171295235867</v>
      </c>
      <c r="F1832" s="60">
        <f>F1831*(1-F$1-2*(C1832/C1831-1))</f>
        <v>856605.57392429805</v>
      </c>
      <c r="G1832" s="2">
        <f>G1831*(1-G$1+IF(AND(WEEKDAY($A1832)&lt;&gt;1,WEEKDAY($A1832)&lt;&gt;7),-VLOOKUP($A1832,ETF_OP_Fee!$I$5:$J$14,2,1),0))^($A1832-$A1831)*(1+1*(B1832/B1831-1))</f>
        <v>0.74875633926907581</v>
      </c>
      <c r="H1832" s="9" t="str">
        <f>IFERROR(VLOOKUP(A1832,'BITO-IV'!$A$1:$J$10000,4,0),"")</f>
        <v/>
      </c>
      <c r="P1832">
        <f>ROW()</f>
        <v>1832</v>
      </c>
      <c r="Q1832" t="str">
        <f>IF($A1832&gt;=$Q$2,B1832*Q$4,"")</f>
        <v/>
      </c>
      <c r="R1832" t="str">
        <f>IF($A1832&gt;=$Q$2,G1832*R$4,"")</f>
        <v/>
      </c>
    </row>
    <row r="1833" spans="1:18">
      <c r="A1833" s="1">
        <v>42829</v>
      </c>
      <c r="B1833">
        <f>IFERROR(VLOOKUP($A1833,'BTC-Web'!$A$2:$H$9999,2,0),"")</f>
        <v>1145.5200199999999</v>
      </c>
      <c r="C1833">
        <f>VLOOKUP(A1833,H_SPBTFDUE!$B$2:$C$5828,2,0)</f>
        <v>7.8905493119096217</v>
      </c>
      <c r="D1833" s="2">
        <f>D1832*(1-D$1+IF(AND(WEEKDAY($A1833)&lt;&gt;1,WEEKDAY($A1833)&lt;&gt;7),-VLOOKUP($A1833,ETF_OP_Fee!$G$5:$H$14,2,1),0))^($A1833-$A1832)*(1+2*(C1833/C1832-1))+IFERROR(VLOOKUP(A1833,BITXeom!$C$9:$D$100,2,0),0)-$D$3*IFERROR(VLOOKUP($A1833,Dividends!$C$10:$E$100,2,0),0)</f>
        <v>1.7687239958536631</v>
      </c>
      <c r="F1833" s="60">
        <f>F1832*(1-F$1-2*(C1833/C1832-1))</f>
        <v>872565.70389837865</v>
      </c>
      <c r="G1833" s="2">
        <f>G1832*(1-G$1+IF(AND(WEEKDAY($A1833)&lt;&gt;1,WEEKDAY($A1833)&lt;&gt;7),-VLOOKUP($A1833,ETF_OP_Fee!$I$5:$J$14,2,1),0))^($A1833-$A1832)*(1+1*(B1833/B1832-1))</f>
        <v>0.77763551452008894</v>
      </c>
      <c r="H1833" s="9" t="str">
        <f>IFERROR(VLOOKUP(A1833,'BITO-IV'!$A$1:$J$10000,4,0),"")</f>
        <v/>
      </c>
      <c r="P1833">
        <f>ROW()</f>
        <v>1833</v>
      </c>
      <c r="Q1833" t="str">
        <f>IF($A1833&gt;=$Q$2,B1833*Q$4,"")</f>
        <v/>
      </c>
      <c r="R1833" t="str">
        <f>IF($A1833&gt;=$Q$2,G1833*R$4,"")</f>
        <v/>
      </c>
    </row>
    <row r="1834" spans="1:18">
      <c r="A1834" s="1">
        <v>42830</v>
      </c>
      <c r="B1834">
        <f>IFERROR(VLOOKUP($A1834,'BTC-Web'!$A$2:$H$9999,2,0),"")</f>
        <v>1134.1400149999999</v>
      </c>
      <c r="C1834">
        <f>VLOOKUP(A1834,H_SPBTFDUE!$B$2:$C$5828,2,0)</f>
        <v>7.830710207372535</v>
      </c>
      <c r="D1834" s="2">
        <f>D1833*(1-D$1+IF(AND(WEEKDAY($A1834)&lt;&gt;1,WEEKDAY($A1834)&lt;&gt;7),-VLOOKUP($A1834,ETF_OP_Fee!$G$5:$H$14,2,1),0))^($A1834-$A1833)*(1+2*(C1834/C1833-1))+IFERROR(VLOOKUP(A1834,BITXeom!$C$9:$D$100,2,0),0)-$D$3*IFERROR(VLOOKUP($A1834,Dividends!$C$10:$E$100,2,0),0)</f>
        <v>1.7416872730442505</v>
      </c>
      <c r="F1834" s="60">
        <f>F1833*(1-F$1-2*(C1834/C1833-1))</f>
        <v>885754.73525546736</v>
      </c>
      <c r="G1834" s="2">
        <f>G1833*(1-G$1+IF(AND(WEEKDAY($A1834)&lt;&gt;1,WEEKDAY($A1834)&lt;&gt;7),-VLOOKUP($A1834,ETF_OP_Fee!$I$5:$J$14,2,1),0))^($A1834-$A1833)*(1+1*(B1834/B1833-1))</f>
        <v>0.769890166828331</v>
      </c>
      <c r="H1834" s="9" t="str">
        <f>IFERROR(VLOOKUP(A1834,'BITO-IV'!$A$1:$J$10000,4,0),"")</f>
        <v/>
      </c>
      <c r="P1834">
        <f>ROW()</f>
        <v>1834</v>
      </c>
      <c r="Q1834" t="str">
        <f>IF($A1834&gt;=$Q$2,B1834*Q$4,"")</f>
        <v/>
      </c>
      <c r="R1834" t="str">
        <f>IF($A1834&gt;=$Q$2,G1834*R$4,"")</f>
        <v/>
      </c>
    </row>
    <row r="1835" spans="1:18">
      <c r="A1835" s="1">
        <v>42831</v>
      </c>
      <c r="B1835">
        <f>IFERROR(VLOOKUP($A1835,'BTC-Web'!$A$2:$H$9999,2,0),"")</f>
        <v>1125.8100589999999</v>
      </c>
      <c r="C1835">
        <f>VLOOKUP(A1835,H_SPBTFDUE!$B$2:$C$5828,2,0)</f>
        <v>8.2329515913359561</v>
      </c>
      <c r="D1835" s="2">
        <f>D1834*(1-D$1+IF(AND(WEEKDAY($A1835)&lt;&gt;1,WEEKDAY($A1835)&lt;&gt;7),-VLOOKUP($A1835,ETF_OP_Fee!$G$5:$H$14,2,1),0))^($A1835-$A1834)*(1+2*(C1835/C1834-1))+IFERROR(VLOOKUP(A1835,BITXeom!$C$9:$D$100,2,0),0)-$D$3*IFERROR(VLOOKUP($A1835,Dividends!$C$10:$E$100,2,0),0)</f>
        <v>1.9203868218144318</v>
      </c>
      <c r="F1835" s="60">
        <f>F1834*(1-F$1-2*(C1835/C1834-1))</f>
        <v>794711.20805142401</v>
      </c>
      <c r="G1835" s="2">
        <f>G1834*(1-G$1+IF(AND(WEEKDAY($A1835)&lt;&gt;1,WEEKDAY($A1835)&lt;&gt;7),-VLOOKUP($A1835,ETF_OP_Fee!$I$5:$J$14,2,1),0))^($A1835-$A1834)*(1+1*(B1835/B1834-1))</f>
        <v>0.76421563777687318</v>
      </c>
      <c r="H1835" s="9" t="str">
        <f>IFERROR(VLOOKUP(A1835,'BITO-IV'!$A$1:$J$10000,4,0),"")</f>
        <v/>
      </c>
      <c r="P1835">
        <f>ROW()</f>
        <v>1835</v>
      </c>
      <c r="Q1835" t="str">
        <f>IF($A1835&gt;=$Q$2,B1835*Q$4,"")</f>
        <v/>
      </c>
      <c r="R1835" t="str">
        <f>IF($A1835&gt;=$Q$2,G1835*R$4,"")</f>
        <v/>
      </c>
    </row>
    <row r="1836" spans="1:18">
      <c r="A1836" s="1">
        <v>42832</v>
      </c>
      <c r="B1836">
        <f>IFERROR(VLOOKUP($A1836,'BTC-Web'!$A$2:$H$9999,2,0),"")</f>
        <v>1178.9399410000001</v>
      </c>
      <c r="C1836">
        <f>VLOOKUP(A1836,H_SPBTFDUE!$B$2:$C$5828,2,0)</f>
        <v>8.1918130181637991</v>
      </c>
      <c r="D1836" s="2">
        <f>D1835*(1-D$1+IF(AND(WEEKDAY($A1836)&lt;&gt;1,WEEKDAY($A1836)&lt;&gt;7),-VLOOKUP($A1836,ETF_OP_Fee!$G$5:$H$14,2,1),0))^($A1836-$A1835)*(1+2*(C1836/C1835-1))+IFERROR(VLOOKUP(A1836,BITXeom!$C$9:$D$100,2,0),0)-$D$3*IFERROR(VLOOKUP($A1836,Dividends!$C$10:$E$100,2,0),0)</f>
        <v>1.9009659839507342</v>
      </c>
      <c r="F1836" s="60">
        <f>F1835*(1-F$1-2*(C1836/C1835-1))</f>
        <v>802611.89646808885</v>
      </c>
      <c r="G1836" s="2">
        <f>G1835*(1-G$1+IF(AND(WEEKDAY($A1836)&lt;&gt;1,WEEKDAY($A1836)&lt;&gt;7),-VLOOKUP($A1836,ETF_OP_Fee!$I$5:$J$14,2,1),0))^($A1836-$A1835)*(1+1*(B1836/B1835-1))</f>
        <v>0.80026011666251962</v>
      </c>
      <c r="H1836" s="9" t="str">
        <f>IFERROR(VLOOKUP(A1836,'BITO-IV'!$A$1:$J$10000,4,0),"")</f>
        <v/>
      </c>
      <c r="P1836">
        <f>ROW()</f>
        <v>1836</v>
      </c>
      <c r="Q1836" t="str">
        <f>IF($A1836&gt;=$Q$2,B1836*Q$4,"")</f>
        <v/>
      </c>
      <c r="R1836" t="str">
        <f>IF($A1836&gt;=$Q$2,G1836*R$4,"")</f>
        <v/>
      </c>
    </row>
    <row r="1837" spans="1:18">
      <c r="A1837" s="1">
        <v>42835</v>
      </c>
      <c r="B1837">
        <f>IFERROR(VLOOKUP($A1837,'BTC-Web'!$A$2:$H$9999,2,0),"")</f>
        <v>1187.3000489999999</v>
      </c>
      <c r="C1837">
        <f>VLOOKUP(A1837,H_SPBTFDUE!$B$2:$C$5828,2,0)</f>
        <v>8.2621210714673907</v>
      </c>
      <c r="D1837" s="2">
        <f>D1836*(1-D$1+IF(AND(WEEKDAY($A1837)&lt;&gt;1,WEEKDAY($A1837)&lt;&gt;7),-VLOOKUP($A1837,ETF_OP_Fee!$G$5:$H$14,2,1),0))^($A1837-$A1836)*(1+2*(C1837/C1836-1))+IFERROR(VLOOKUP(A1837,BITXeom!$C$9:$D$100,2,0),0)-$D$3*IFERROR(VLOOKUP($A1837,Dividends!$C$10:$E$100,2,0),0)</f>
        <v>1.9328977197486348</v>
      </c>
      <c r="F1837" s="60">
        <f>F1836*(1-F$1-2*(C1837/C1836-1))</f>
        <v>788792.9272075874</v>
      </c>
      <c r="G1837" s="2">
        <f>G1836*(1-G$1+IF(AND(WEEKDAY($A1837)&lt;&gt;1,WEEKDAY($A1837)&lt;&gt;7),-VLOOKUP($A1837,ETF_OP_Fee!$I$5:$J$14,2,1),0))^($A1837-$A1836)*(1+1*(B1837/B1836-1))</f>
        <v>0.8058719998446201</v>
      </c>
      <c r="H1837" s="9" t="str">
        <f>IFERROR(VLOOKUP(A1837,'BITO-IV'!$A$1:$J$10000,4,0),"")</f>
        <v/>
      </c>
      <c r="P1837">
        <f>ROW()</f>
        <v>1837</v>
      </c>
      <c r="Q1837" t="str">
        <f>IF($A1837&gt;=$Q$2,B1837*Q$4,"")</f>
        <v/>
      </c>
      <c r="R1837" t="str">
        <f>IF($A1837&gt;=$Q$2,G1837*R$4,"")</f>
        <v/>
      </c>
    </row>
    <row r="1838" spans="1:18">
      <c r="A1838" s="1">
        <v>42836</v>
      </c>
      <c r="B1838">
        <f>IFERROR(VLOOKUP($A1838,'BTC-Web'!$A$2:$H$9999,2,0),"")</f>
        <v>1187.459961</v>
      </c>
      <c r="C1838">
        <f>VLOOKUP(A1838,H_SPBTFDUE!$B$2:$C$5828,2,0)</f>
        <v>8.385655893198436</v>
      </c>
      <c r="D1838" s="2">
        <f>D1837*(1-D$1+IF(AND(WEEKDAY($A1838)&lt;&gt;1,WEEKDAY($A1838)&lt;&gt;7),-VLOOKUP($A1838,ETF_OP_Fee!$G$5:$H$14,2,1),0))^($A1838-$A1837)*(1+2*(C1838/C1837-1))+IFERROR(VLOOKUP(A1838,BITXeom!$C$9:$D$100,2,0),0)-$D$3*IFERROR(VLOOKUP($A1838,Dividends!$C$10:$E$100,2,0),0)</f>
        <v>1.9904589254780409</v>
      </c>
      <c r="F1838" s="60">
        <f>F1837*(1-F$1-2*(C1838/C1837-1))</f>
        <v>765163.88182783767</v>
      </c>
      <c r="G1838" s="2">
        <f>G1837*(1-G$1+IF(AND(WEEKDAY($A1838)&lt;&gt;1,WEEKDAY($A1838)&lt;&gt;7),-VLOOKUP($A1838,ETF_OP_Fee!$I$5:$J$14,2,1),0))^($A1838-$A1837)*(1+1*(B1838/B1837-1))</f>
        <v>0.80595956147379821</v>
      </c>
      <c r="H1838" s="9" t="str">
        <f>IFERROR(VLOOKUP(A1838,'BITO-IV'!$A$1:$J$10000,4,0),"")</f>
        <v/>
      </c>
      <c r="P1838">
        <f>ROW()</f>
        <v>1838</v>
      </c>
      <c r="Q1838" t="str">
        <f>IF($A1838&gt;=$Q$2,B1838*Q$4,"")</f>
        <v/>
      </c>
      <c r="R1838" t="str">
        <f>IF($A1838&gt;=$Q$2,G1838*R$4,"")</f>
        <v/>
      </c>
    </row>
    <row r="1839" spans="1:18">
      <c r="A1839" s="1">
        <v>42837</v>
      </c>
      <c r="B1839">
        <f>IFERROR(VLOOKUP($A1839,'BTC-Web'!$A$2:$H$9999,2,0),"")</f>
        <v>1204.8100589999999</v>
      </c>
      <c r="C1839">
        <f>VLOOKUP(A1839,H_SPBTFDUE!$B$2:$C$5828,2,0)</f>
        <v>8.3524470865810336</v>
      </c>
      <c r="D1839" s="2">
        <f>D1838*(1-D$1+IF(AND(WEEKDAY($A1839)&lt;&gt;1,WEEKDAY($A1839)&lt;&gt;7),-VLOOKUP($A1839,ETF_OP_Fee!$G$5:$H$14,2,1),0))^($A1839-$A1838)*(1+2*(C1839/C1838-1))+IFERROR(VLOOKUP(A1839,BITXeom!$C$9:$D$100,2,0),0)-$D$3*IFERROR(VLOOKUP($A1839,Dividends!$C$10:$E$100,2,0),0)</f>
        <v>1.9744556815443</v>
      </c>
      <c r="F1839" s="60">
        <f>F1838*(1-F$1-2*(C1839/C1838-1))</f>
        <v>771184.4430064857</v>
      </c>
      <c r="G1839" s="2">
        <f>G1838*(1-G$1+IF(AND(WEEKDAY($A1839)&lt;&gt;1,WEEKDAY($A1839)&lt;&gt;7),-VLOOKUP($A1839,ETF_OP_Fee!$I$5:$J$14,2,1),0))^($A1839-$A1838)*(1+1*(B1839/B1838-1))</f>
        <v>0.8177142348924149</v>
      </c>
      <c r="H1839" s="9" t="str">
        <f>IFERROR(VLOOKUP(A1839,'BITO-IV'!$A$1:$J$10000,4,0),"")</f>
        <v/>
      </c>
      <c r="P1839">
        <f>ROW()</f>
        <v>1839</v>
      </c>
      <c r="Q1839" t="str">
        <f>IF($A1839&gt;=$Q$2,B1839*Q$4,"")</f>
        <v/>
      </c>
      <c r="R1839" t="str">
        <f>IF($A1839&gt;=$Q$2,G1839*R$4,"")</f>
        <v/>
      </c>
    </row>
    <row r="1840" spans="1:18">
      <c r="A1840" s="1">
        <v>42838</v>
      </c>
      <c r="B1840">
        <f>IFERROR(VLOOKUP($A1840,'BTC-Web'!$A$2:$H$9999,2,0),"")</f>
        <v>1201.0200199999999</v>
      </c>
      <c r="C1840">
        <f>VLOOKUP(A1840,H_SPBTFDUE!$B$2:$C$5828,2,0)</f>
        <v>8.1352007044694741</v>
      </c>
      <c r="D1840" s="2">
        <f>D1839*(1-D$1+IF(AND(WEEKDAY($A1840)&lt;&gt;1,WEEKDAY($A1840)&lt;&gt;7),-VLOOKUP($A1840,ETF_OP_Fee!$G$5:$H$14,2,1),0))^($A1840-$A1839)*(1+2*(C1840/C1839-1))+IFERROR(VLOOKUP(A1840,BITXeom!$C$9:$D$100,2,0),0)-$D$3*IFERROR(VLOOKUP($A1840,Dividends!$C$10:$E$100,2,0),0)</f>
        <v>1.8715192244354859</v>
      </c>
      <c r="F1840" s="60">
        <f>F1839*(1-F$1-2*(C1840/C1839-1))</f>
        <v>811261.17232113483</v>
      </c>
      <c r="G1840" s="2">
        <f>G1839*(1-G$1+IF(AND(WEEKDAY($A1840)&lt;&gt;1,WEEKDAY($A1840)&lt;&gt;7),-VLOOKUP($A1840,ETF_OP_Fee!$I$5:$J$14,2,1),0))^($A1840-$A1839)*(1+1*(B1840/B1839-1))</f>
        <v>0.81512068905114454</v>
      </c>
      <c r="H1840" s="9" t="str">
        <f>IFERROR(VLOOKUP(A1840,'BITO-IV'!$A$1:$J$10000,4,0),"")</f>
        <v/>
      </c>
      <c r="P1840">
        <f>ROW()</f>
        <v>1840</v>
      </c>
      <c r="Q1840" t="str">
        <f>IF($A1840&gt;=$Q$2,B1840*Q$4,"")</f>
        <v/>
      </c>
      <c r="R1840" t="str">
        <f>IF($A1840&gt;=$Q$2,G1840*R$4,"")</f>
        <v/>
      </c>
    </row>
    <row r="1841" spans="1:18">
      <c r="A1841" s="1">
        <v>42842</v>
      </c>
      <c r="B1841">
        <f>IFERROR(VLOOKUP($A1841,'BTC-Web'!$A$2:$H$9999,2,0),"")</f>
        <v>1183.25</v>
      </c>
      <c r="C1841">
        <f>VLOOKUP(A1841,H_SPBTFDUE!$B$2:$C$5828,2,0)</f>
        <v>8.305671064186992</v>
      </c>
      <c r="D1841" s="2">
        <f>D1840*(1-D$1+IF(AND(WEEKDAY($A1841)&lt;&gt;1,WEEKDAY($A1841)&lt;&gt;7),-VLOOKUP($A1841,ETF_OP_Fee!$G$5:$H$14,2,1),0))^($A1841-$A1840)*(1+2*(C1841/C1840-1))+IFERROR(VLOOKUP(A1841,BITXeom!$C$9:$D$100,2,0),0)-$D$3*IFERROR(VLOOKUP($A1841,Dividends!$C$10:$E$100,2,0),0)</f>
        <v>1.9490132387032735</v>
      </c>
      <c r="F1841" s="60">
        <f>F1840*(1-F$1-2*(C1841/C1840-1))</f>
        <v>777219.53922558646</v>
      </c>
      <c r="G1841" s="2">
        <f>G1840*(1-G$1+IF(AND(WEEKDAY($A1841)&lt;&gt;1,WEEKDAY($A1841)&lt;&gt;7),-VLOOKUP($A1841,ETF_OP_Fee!$I$5:$J$14,2,1),0))^($A1841-$A1840)*(1+1*(B1841/B1840-1))</f>
        <v>0.80297674506746974</v>
      </c>
      <c r="H1841" s="9" t="str">
        <f>IFERROR(VLOOKUP(A1841,'BITO-IV'!$A$1:$J$10000,4,0),"")</f>
        <v/>
      </c>
      <c r="P1841">
        <f>ROW()</f>
        <v>1841</v>
      </c>
      <c r="Q1841" t="str">
        <f>IF($A1841&gt;=$Q$2,B1841*Q$4,"")</f>
        <v/>
      </c>
      <c r="R1841" t="str">
        <f>IF($A1841&gt;=$Q$2,G1841*R$4,"")</f>
        <v/>
      </c>
    </row>
    <row r="1842" spans="1:18">
      <c r="A1842" s="1">
        <v>42843</v>
      </c>
      <c r="B1842">
        <f>IFERROR(VLOOKUP($A1842,'BTC-Web'!$A$2:$H$9999,2,0),"")</f>
        <v>1193.7700199999999</v>
      </c>
      <c r="C1842">
        <f>VLOOKUP(A1842,H_SPBTFDUE!$B$2:$C$5828,2,0)</f>
        <v>8.428311872543528</v>
      </c>
      <c r="D1842" s="2">
        <f>D1841*(1-D$1+IF(AND(WEEKDAY($A1842)&lt;&gt;1,WEEKDAY($A1842)&lt;&gt;7),-VLOOKUP($A1842,ETF_OP_Fee!$G$5:$H$14,2,1),0))^($A1842-$A1841)*(1+2*(C1842/C1841-1))+IFERROR(VLOOKUP(A1842,BITXeom!$C$9:$D$100,2,0),0)-$D$3*IFERROR(VLOOKUP($A1842,Dividends!$C$10:$E$100,2,0),0)</f>
        <v>2.0063292667637391</v>
      </c>
      <c r="F1842" s="60">
        <f>F1841*(1-F$1-2*(C1842/C1841-1))</f>
        <v>754226.37052017672</v>
      </c>
      <c r="G1842" s="2">
        <f>G1841*(1-G$1+IF(AND(WEEKDAY($A1842)&lt;&gt;1,WEEKDAY($A1842)&lt;&gt;7),-VLOOKUP($A1842,ETF_OP_Fee!$I$5:$J$14,2,1),0))^($A1842-$A1841)*(1+1*(B1842/B1841-1))</f>
        <v>0.81009475254414343</v>
      </c>
      <c r="H1842" s="9" t="str">
        <f>IFERROR(VLOOKUP(A1842,'BITO-IV'!$A$1:$J$10000,4,0),"")</f>
        <v/>
      </c>
      <c r="P1842">
        <f>ROW()</f>
        <v>1842</v>
      </c>
      <c r="Q1842" t="str">
        <f>IF($A1842&gt;=$Q$2,B1842*Q$4,"")</f>
        <v/>
      </c>
      <c r="R1842" t="str">
        <f>IF($A1842&gt;=$Q$2,G1842*R$4,"")</f>
        <v/>
      </c>
    </row>
    <row r="1843" spans="1:18">
      <c r="A1843" s="1">
        <v>42844</v>
      </c>
      <c r="B1843">
        <f>IFERROR(VLOOKUP($A1843,'BTC-Web'!$A$2:$H$9999,2,0),"")</f>
        <v>1212.130005</v>
      </c>
      <c r="C1843">
        <f>VLOOKUP(A1843,H_SPBTFDUE!$B$2:$C$5828,2,0)</f>
        <v>8.4177889811247457</v>
      </c>
      <c r="D1843" s="2">
        <f>D1842*(1-D$1+IF(AND(WEEKDAY($A1843)&lt;&gt;1,WEEKDAY($A1843)&lt;&gt;7),-VLOOKUP($A1843,ETF_OP_Fee!$G$5:$H$14,2,1),0))^($A1843-$A1842)*(1+2*(C1843/C1842-1))+IFERROR(VLOOKUP(A1843,BITXeom!$C$9:$D$100,2,0),0)-$D$3*IFERROR(VLOOKUP($A1843,Dividends!$C$10:$E$100,2,0),0)</f>
        <v>2.0010781390647625</v>
      </c>
      <c r="F1843" s="60">
        <f>F1842*(1-F$1-2*(C1843/C1842-1))</f>
        <v>756070.43844916846</v>
      </c>
      <c r="G1843" s="2">
        <f>G1842*(1-G$1+IF(AND(WEEKDAY($A1843)&lt;&gt;1,WEEKDAY($A1843)&lt;&gt;7),-VLOOKUP($A1843,ETF_OP_Fee!$I$5:$J$14,2,1),0))^($A1843-$A1842)*(1+1*(B1843/B1842-1))</f>
        <v>0.82253246660128776</v>
      </c>
      <c r="H1843" s="9" t="str">
        <f>IFERROR(VLOOKUP(A1843,'BITO-IV'!$A$1:$J$10000,4,0),"")</f>
        <v/>
      </c>
      <c r="P1843">
        <f>ROW()</f>
        <v>1843</v>
      </c>
      <c r="Q1843" t="str">
        <f>IF($A1843&gt;=$Q$2,B1843*Q$4,"")</f>
        <v/>
      </c>
      <c r="R1843" t="str">
        <f>IF($A1843&gt;=$Q$2,G1843*R$4,"")</f>
        <v/>
      </c>
    </row>
    <row r="1844" spans="1:18">
      <c r="A1844" s="1">
        <v>42845</v>
      </c>
      <c r="B1844">
        <f>IFERROR(VLOOKUP($A1844,'BTC-Web'!$A$2:$H$9999,2,0),"")</f>
        <v>1211.079956</v>
      </c>
      <c r="C1844">
        <f>VLOOKUP(A1844,H_SPBTFDUE!$B$2:$C$5828,2,0)</f>
        <v>8.5475537992893678</v>
      </c>
      <c r="D1844" s="2">
        <f>D1843*(1-D$1+IF(AND(WEEKDAY($A1844)&lt;&gt;1,WEEKDAY($A1844)&lt;&gt;7),-VLOOKUP($A1844,ETF_OP_Fee!$G$5:$H$14,2,1),0))^($A1844-$A1843)*(1+2*(C1844/C1843-1))+IFERROR(VLOOKUP(A1844,BITXeom!$C$9:$D$100,2,0),0)-$D$3*IFERROR(VLOOKUP($A1844,Dividends!$C$10:$E$100,2,0),0)</f>
        <v>2.0625249024880654</v>
      </c>
      <c r="F1844" s="60">
        <f>F1843*(1-F$1-2*(C1844/C1843-1))</f>
        <v>732720.60322992597</v>
      </c>
      <c r="G1844" s="2">
        <f>G1843*(1-G$1+IF(AND(WEEKDAY($A1844)&lt;&gt;1,WEEKDAY($A1844)&lt;&gt;7),-VLOOKUP($A1844,ETF_OP_Fee!$I$5:$J$14,2,1),0))^($A1844-$A1843)*(1+1*(B1844/B1843-1))</f>
        <v>0.82179852993659486</v>
      </c>
      <c r="H1844" s="9" t="str">
        <f>IFERROR(VLOOKUP(A1844,'BITO-IV'!$A$1:$J$10000,4,0),"")</f>
        <v/>
      </c>
      <c r="P1844">
        <f>ROW()</f>
        <v>1844</v>
      </c>
      <c r="Q1844" t="str">
        <f>IF($A1844&gt;=$Q$2,B1844*Q$4,"")</f>
        <v/>
      </c>
      <c r="R1844" t="str">
        <f>IF($A1844&gt;=$Q$2,G1844*R$4,"")</f>
        <v/>
      </c>
    </row>
    <row r="1845" spans="1:18">
      <c r="A1845" s="1">
        <v>42846</v>
      </c>
      <c r="B1845">
        <f>IFERROR(VLOOKUP($A1845,'BTC-Web'!$A$2:$H$9999,2,0),"")</f>
        <v>1229.420044</v>
      </c>
      <c r="C1845">
        <f>VLOOKUP(A1845,H_SPBTFDUE!$B$2:$C$5828,2,0)</f>
        <v>8.4977280661612671</v>
      </c>
      <c r="D1845" s="2">
        <f>D1844*(1-D$1+IF(AND(WEEKDAY($A1845)&lt;&gt;1,WEEKDAY($A1845)&lt;&gt;7),-VLOOKUP($A1845,ETF_OP_Fee!$G$5:$H$14,2,1),0))^($A1845-$A1844)*(1+2*(C1845/C1844-1))+IFERROR(VLOOKUP(A1845,BITXeom!$C$9:$D$100,2,0),0)-$D$3*IFERROR(VLOOKUP($A1845,Dividends!$C$10:$E$100,2,0),0)</f>
        <v>2.0382332672351158</v>
      </c>
      <c r="F1845" s="60">
        <f>F1844*(1-F$1-2*(C1845/C1844-1))</f>
        <v>741224.86849951826</v>
      </c>
      <c r="G1845" s="2">
        <f>G1844*(1-G$1+IF(AND(WEEKDAY($A1845)&lt;&gt;1,WEEKDAY($A1845)&lt;&gt;7),-VLOOKUP($A1845,ETF_OP_Fee!$I$5:$J$14,2,1),0))^($A1845-$A1844)*(1+1*(B1845/B1844-1))</f>
        <v>0.83422178975287331</v>
      </c>
      <c r="H1845" s="9" t="str">
        <f>IFERROR(VLOOKUP(A1845,'BITO-IV'!$A$1:$J$10000,4,0),"")</f>
        <v/>
      </c>
      <c r="P1845">
        <f>ROW()</f>
        <v>1845</v>
      </c>
      <c r="Q1845" t="str">
        <f>IF($A1845&gt;=$Q$2,B1845*Q$4,"")</f>
        <v/>
      </c>
      <c r="R1845" t="str">
        <f>IF($A1845&gt;=$Q$2,G1845*R$4,"")</f>
        <v/>
      </c>
    </row>
    <row r="1846" spans="1:18">
      <c r="A1846" s="1">
        <v>42849</v>
      </c>
      <c r="B1846">
        <f>IFERROR(VLOOKUP($A1846,'BTC-Web'!$A$2:$H$9999,2,0),"")</f>
        <v>1209.630005</v>
      </c>
      <c r="C1846">
        <f>VLOOKUP(A1846,H_SPBTFDUE!$B$2:$C$5828,2,0)</f>
        <v>8.6921946534212662</v>
      </c>
      <c r="D1846" s="2">
        <f>D1845*(1-D$1+IF(AND(WEEKDAY($A1846)&lt;&gt;1,WEEKDAY($A1846)&lt;&gt;7),-VLOOKUP($A1846,ETF_OP_Fee!$G$5:$H$14,2,1),0))^($A1846-$A1845)*(1+2*(C1846/C1845-1))+IFERROR(VLOOKUP(A1846,BITXeom!$C$9:$D$100,2,0),0)-$D$3*IFERROR(VLOOKUP($A1846,Dividends!$C$10:$E$100,2,0),0)</f>
        <v>2.130750565000552</v>
      </c>
      <c r="F1846" s="60">
        <f>F1845*(1-F$1-2*(C1846/C1845-1))</f>
        <v>707261.10573251732</v>
      </c>
      <c r="G1846" s="2">
        <f>G1845*(1-G$1+IF(AND(WEEKDAY($A1846)&lt;&gt;1,WEEKDAY($A1846)&lt;&gt;7),-VLOOKUP($A1846,ETF_OP_Fee!$I$5:$J$14,2,1),0))^($A1846-$A1845)*(1+1*(B1846/B1845-1))</f>
        <v>0.82072919013163992</v>
      </c>
      <c r="H1846" s="9" t="str">
        <f>IFERROR(VLOOKUP(A1846,'BITO-IV'!$A$1:$J$10000,4,0),"")</f>
        <v/>
      </c>
      <c r="P1846">
        <f>ROW()</f>
        <v>1846</v>
      </c>
      <c r="Q1846" t="str">
        <f>IF($A1846&gt;=$Q$2,B1846*Q$4,"")</f>
        <v/>
      </c>
      <c r="R1846" t="str">
        <f>IF($A1846&gt;=$Q$2,G1846*R$4,"")</f>
        <v/>
      </c>
    </row>
    <row r="1847" spans="1:18">
      <c r="A1847" s="1">
        <v>42850</v>
      </c>
      <c r="B1847">
        <f>IFERROR(VLOOKUP($A1847,'BTC-Web'!$A$2:$H$9999,2,0),"")</f>
        <v>1250.4499510000001</v>
      </c>
      <c r="C1847">
        <f>VLOOKUP(A1847,H_SPBTFDUE!$B$2:$C$5828,2,0)</f>
        <v>8.7978996595463972</v>
      </c>
      <c r="D1847" s="2">
        <f>D1846*(1-D$1+IF(AND(WEEKDAY($A1847)&lt;&gt;1,WEEKDAY($A1847)&lt;&gt;7),-VLOOKUP($A1847,ETF_OP_Fee!$G$5:$H$14,2,1),0))^($A1847-$A1846)*(1+2*(C1847/C1846-1))+IFERROR(VLOOKUP(A1847,BITXeom!$C$9:$D$100,2,0),0)-$D$3*IFERROR(VLOOKUP($A1847,Dividends!$C$10:$E$100,2,0),0)</f>
        <v>2.1823111963913675</v>
      </c>
      <c r="F1847" s="60">
        <f>F1846*(1-F$1-2*(C1847/C1846-1))</f>
        <v>690022.41059029999</v>
      </c>
      <c r="G1847" s="2">
        <f>G1846*(1-G$1+IF(AND(WEEKDAY($A1847)&lt;&gt;1,WEEKDAY($A1847)&lt;&gt;7),-VLOOKUP($A1847,ETF_OP_Fee!$I$5:$J$14,2,1),0))^($A1847-$A1846)*(1+1*(B1847/B1846-1))</f>
        <v>0.84840328027985057</v>
      </c>
      <c r="H1847" s="9" t="str">
        <f>IFERROR(VLOOKUP(A1847,'BITO-IV'!$A$1:$J$10000,4,0),"")</f>
        <v/>
      </c>
      <c r="P1847">
        <f>ROW()</f>
        <v>1847</v>
      </c>
      <c r="Q1847" t="str">
        <f>IF($A1847&gt;=$Q$2,B1847*Q$4,"")</f>
        <v/>
      </c>
      <c r="R1847" t="str">
        <f>IF($A1847&gt;=$Q$2,G1847*R$4,"")</f>
        <v/>
      </c>
    </row>
    <row r="1848" spans="1:18">
      <c r="A1848" s="1">
        <v>42851</v>
      </c>
      <c r="B1848">
        <f>IFERROR(VLOOKUP($A1848,'BTC-Web'!$A$2:$H$9999,2,0),"")</f>
        <v>1265.98999</v>
      </c>
      <c r="C1848">
        <f>VLOOKUP(A1848,H_SPBTFDUE!$B$2:$C$5828,2,0)</f>
        <v>8.9053195768728308</v>
      </c>
      <c r="D1848" s="2">
        <f>D1847*(1-D$1+IF(AND(WEEKDAY($A1848)&lt;&gt;1,WEEKDAY($A1848)&lt;&gt;7),-VLOOKUP($A1848,ETF_OP_Fee!$G$5:$H$14,2,1),0))^($A1848-$A1847)*(1+2*(C1848/C1847-1))+IFERROR(VLOOKUP(A1848,BITXeom!$C$9:$D$100,2,0),0)-$D$3*IFERROR(VLOOKUP($A1848,Dividends!$C$10:$E$100,2,0),0)</f>
        <v>2.2353325293289763</v>
      </c>
      <c r="F1848" s="60">
        <f>F1847*(1-F$1-2*(C1848/C1847-1))</f>
        <v>673136.52669948537</v>
      </c>
      <c r="G1848" s="2">
        <f>G1847*(1-G$1+IF(AND(WEEKDAY($A1848)&lt;&gt;1,WEEKDAY($A1848)&lt;&gt;7),-VLOOKUP($A1848,ETF_OP_Fee!$I$5:$J$14,2,1),0))^($A1848-$A1847)*(1+1*(B1848/B1847-1))</f>
        <v>0.85892450490352323</v>
      </c>
      <c r="H1848" s="9" t="str">
        <f>IFERROR(VLOOKUP(A1848,'BITO-IV'!$A$1:$J$10000,4,0),"")</f>
        <v/>
      </c>
      <c r="P1848">
        <f>ROW()</f>
        <v>1848</v>
      </c>
      <c r="Q1848" t="str">
        <f>IF($A1848&gt;=$Q$2,B1848*Q$4,"")</f>
        <v/>
      </c>
      <c r="R1848" t="str">
        <f>IF($A1848&gt;=$Q$2,G1848*R$4,"")</f>
        <v/>
      </c>
    </row>
    <row r="1849" spans="1:18">
      <c r="A1849" s="1">
        <v>42852</v>
      </c>
      <c r="B1849">
        <f>IFERROR(VLOOKUP($A1849,'BTC-Web'!$A$2:$H$9999,2,0),"")</f>
        <v>1281.880005</v>
      </c>
      <c r="C1849">
        <f>VLOOKUP(A1849,H_SPBTFDUE!$B$2:$C$5828,2,0)</f>
        <v>9.1591132110534499</v>
      </c>
      <c r="D1849" s="2">
        <f>D1848*(1-D$1+IF(AND(WEEKDAY($A1849)&lt;&gt;1,WEEKDAY($A1849)&lt;&gt;7),-VLOOKUP($A1849,ETF_OP_Fee!$G$5:$H$14,2,1),0))^($A1849-$A1848)*(1+2*(C1849/C1848-1))+IFERROR(VLOOKUP(A1849,BITXeom!$C$9:$D$100,2,0),0)-$D$3*IFERROR(VLOOKUP($A1849,Dividends!$C$10:$E$100,2,0),0)</f>
        <v>2.3624576567477344</v>
      </c>
      <c r="F1849" s="60">
        <f>F1848*(1-F$1-2*(C1849/C1848-1))</f>
        <v>634733.91013741714</v>
      </c>
      <c r="G1849" s="2">
        <f>G1848*(1-G$1+IF(AND(WEEKDAY($A1849)&lt;&gt;1,WEEKDAY($A1849)&lt;&gt;7),-VLOOKUP($A1849,ETF_OP_Fee!$I$5:$J$14,2,1),0))^($A1849-$A1848)*(1+1*(B1849/B1848-1))</f>
        <v>0.86968262006799701</v>
      </c>
      <c r="H1849" s="9" t="str">
        <f>IFERROR(VLOOKUP(A1849,'BITO-IV'!$A$1:$J$10000,4,0),"")</f>
        <v/>
      </c>
      <c r="P1849">
        <f>ROW()</f>
        <v>1849</v>
      </c>
      <c r="Q1849" t="str">
        <f>IF($A1849&gt;=$Q$2,B1849*Q$4,"")</f>
        <v/>
      </c>
      <c r="R1849" t="str">
        <f>IF($A1849&gt;=$Q$2,G1849*R$4,"")</f>
        <v/>
      </c>
    </row>
    <row r="1850" spans="1:18">
      <c r="A1850" s="1">
        <v>42853</v>
      </c>
      <c r="B1850">
        <f>IFERROR(VLOOKUP($A1850,'BTC-Web'!$A$2:$H$9999,2,0),"")</f>
        <v>1317.73999</v>
      </c>
      <c r="C1850">
        <f>VLOOKUP(A1850,H_SPBTFDUE!$B$2:$C$5828,2,0)</f>
        <v>9.1494211285066953</v>
      </c>
      <c r="D1850" s="2">
        <f>D1849*(1-D$1+IF(AND(WEEKDAY($A1850)&lt;&gt;1,WEEKDAY($A1850)&lt;&gt;7),-VLOOKUP($A1850,ETF_OP_Fee!$G$5:$H$14,2,1),0))^($A1850-$A1849)*(1+2*(C1850/C1849-1))+IFERROR(VLOOKUP(A1850,BITXeom!$C$9:$D$100,2,0),0)-$D$3*IFERROR(VLOOKUP($A1850,Dividends!$C$10:$E$100,2,0),0)</f>
        <v>2.3571736116411364</v>
      </c>
      <c r="F1850" s="60">
        <f>F1849*(1-F$1-2*(C1850/C1849-1))</f>
        <v>636044.20742144703</v>
      </c>
      <c r="G1850" s="2">
        <f>G1849*(1-G$1+IF(AND(WEEKDAY($A1850)&lt;&gt;1,WEEKDAY($A1850)&lt;&gt;7),-VLOOKUP($A1850,ETF_OP_Fee!$I$5:$J$14,2,1),0))^($A1850-$A1849)*(1+1*(B1850/B1849-1))</f>
        <v>0.89398830998159273</v>
      </c>
      <c r="H1850" s="9" t="str">
        <f>IFERROR(VLOOKUP(A1850,'BITO-IV'!$A$1:$J$10000,4,0),"")</f>
        <v/>
      </c>
      <c r="P1850">
        <f>ROW()</f>
        <v>1850</v>
      </c>
      <c r="Q1850" t="str">
        <f>IF($A1850&gt;=$Q$2,B1850*Q$4,"")</f>
        <v/>
      </c>
      <c r="R1850" t="str">
        <f>IF($A1850&gt;=$Q$2,G1850*R$4,"")</f>
        <v/>
      </c>
    </row>
    <row r="1851" spans="1:18">
      <c r="A1851" s="1">
        <v>42856</v>
      </c>
      <c r="B1851">
        <f>IFERROR(VLOOKUP($A1851,'BTC-Web'!$A$2:$H$9999,2,0),"")</f>
        <v>1348.3000489999999</v>
      </c>
      <c r="C1851">
        <f>VLOOKUP(A1851,H_SPBTFDUE!$B$2:$C$5828,2,0)</f>
        <v>9.8789932631101358</v>
      </c>
      <c r="D1851" s="2">
        <f>D1850*(1-D$1+IF(AND(WEEKDAY($A1851)&lt;&gt;1,WEEKDAY($A1851)&lt;&gt;7),-VLOOKUP($A1851,ETF_OP_Fee!$G$5:$H$14,2,1),0))^($A1851-$A1850)*(1+2*(C1851/C1850-1))+IFERROR(VLOOKUP(A1851,BITXeom!$C$9:$D$100,2,0),0)-$D$3*IFERROR(VLOOKUP($A1851,Dividends!$C$10:$E$100,2,0),0)</f>
        <v>2.7321059772851548</v>
      </c>
      <c r="F1851" s="60">
        <f>F1850*(1-F$1-2*(C1851/C1850-1))</f>
        <v>534575.1443252</v>
      </c>
      <c r="G1851" s="2">
        <f>G1850*(1-G$1+IF(AND(WEEKDAY($A1851)&lt;&gt;1,WEEKDAY($A1851)&lt;&gt;7),-VLOOKUP($A1851,ETF_OP_Fee!$I$5:$J$14,2,1),0))^($A1851-$A1850)*(1+1*(B1851/B1850-1))</f>
        <v>0.9146496093683546</v>
      </c>
      <c r="H1851" s="9" t="str">
        <f>IFERROR(VLOOKUP(A1851,'BITO-IV'!$A$1:$J$10000,4,0),"")</f>
        <v/>
      </c>
      <c r="P1851">
        <f>ROW()</f>
        <v>1851</v>
      </c>
      <c r="Q1851" t="str">
        <f>IF($A1851&gt;=$Q$2,B1851*Q$4,"")</f>
        <v/>
      </c>
      <c r="R1851" t="str">
        <f>IF($A1851&gt;=$Q$2,G1851*R$4,"")</f>
        <v/>
      </c>
    </row>
    <row r="1852" spans="1:18">
      <c r="A1852" s="1">
        <v>42857</v>
      </c>
      <c r="B1852">
        <f>IFERROR(VLOOKUP($A1852,'BTC-Web'!$A$2:$H$9999,2,0),"")</f>
        <v>1421.030029</v>
      </c>
      <c r="C1852">
        <f>VLOOKUP(A1852,H_SPBTFDUE!$B$2:$C$5828,2,0)</f>
        <v>10.094864684436958</v>
      </c>
      <c r="D1852" s="2">
        <f>D1851*(1-D$1+IF(AND(WEEKDAY($A1852)&lt;&gt;1,WEEKDAY($A1852)&lt;&gt;7),-VLOOKUP($A1852,ETF_OP_Fee!$G$5:$H$14,2,1),0))^($A1852-$A1851)*(1+2*(C1852/C1851-1))+IFERROR(VLOOKUP(A1852,BITXeom!$C$9:$D$100,2,0),0)-$D$3*IFERROR(VLOOKUP($A1852,Dividends!$C$10:$E$100,2,0),0)</f>
        <v>2.8511637933257137</v>
      </c>
      <c r="F1852" s="60">
        <f>F1851*(1-F$1-2*(C1852/C1851-1))</f>
        <v>511184.71465458092</v>
      </c>
      <c r="G1852" s="2">
        <f>G1851*(1-G$1+IF(AND(WEEKDAY($A1852)&lt;&gt;1,WEEKDAY($A1852)&lt;&gt;7),-VLOOKUP($A1852,ETF_OP_Fee!$I$5:$J$14,2,1),0))^($A1852-$A1851)*(1+1*(B1852/B1851-1))</f>
        <v>0.96396253409728039</v>
      </c>
      <c r="H1852" s="9" t="str">
        <f>IFERROR(VLOOKUP(A1852,'BITO-IV'!$A$1:$J$10000,4,0),"")</f>
        <v/>
      </c>
      <c r="P1852">
        <f>ROW()</f>
        <v>1852</v>
      </c>
      <c r="Q1852" t="str">
        <f>IF($A1852&gt;=$Q$2,B1852*Q$4,"")</f>
        <v/>
      </c>
      <c r="R1852" t="str">
        <f>IF($A1852&gt;=$Q$2,G1852*R$4,"")</f>
        <v/>
      </c>
    </row>
    <row r="1853" spans="1:18">
      <c r="A1853" s="1">
        <v>42858</v>
      </c>
      <c r="B1853">
        <f>IFERROR(VLOOKUP($A1853,'BTC-Web'!$A$2:$H$9999,2,0),"")</f>
        <v>1453.780029</v>
      </c>
      <c r="C1853">
        <f>VLOOKUP(A1853,H_SPBTFDUE!$B$2:$C$5828,2,0)</f>
        <v>10.352727728350489</v>
      </c>
      <c r="D1853" s="2">
        <f>D1852*(1-D$1+IF(AND(WEEKDAY($A1853)&lt;&gt;1,WEEKDAY($A1853)&lt;&gt;7),-VLOOKUP($A1853,ETF_OP_Fee!$G$5:$H$14,2,1),0))^($A1853-$A1852)*(1+2*(C1853/C1852-1))+IFERROR(VLOOKUP(A1853,BITXeom!$C$9:$D$100,2,0),0)-$D$3*IFERROR(VLOOKUP($A1853,Dividends!$C$10:$E$100,2,0),0)</f>
        <v>2.9964626867867672</v>
      </c>
      <c r="F1853" s="60">
        <f>F1852*(1-F$1-2*(C1853/C1852-1))</f>
        <v>485042.71852478251</v>
      </c>
      <c r="G1853" s="2">
        <f>G1852*(1-G$1+IF(AND(WEEKDAY($A1853)&lt;&gt;1,WEEKDAY($A1853)&lt;&gt;7),-VLOOKUP($A1853,ETF_OP_Fee!$I$5:$J$14,2,1),0))^($A1853-$A1852)*(1+1*(B1853/B1852-1))</f>
        <v>0.98615298597192791</v>
      </c>
      <c r="H1853" s="9" t="str">
        <f>IFERROR(VLOOKUP(A1853,'BITO-IV'!$A$1:$J$10000,4,0),"")</f>
        <v/>
      </c>
      <c r="P1853">
        <f>ROW()</f>
        <v>1853</v>
      </c>
      <c r="Q1853" t="str">
        <f>IF($A1853&gt;=$Q$2,B1853*Q$4,"")</f>
        <v/>
      </c>
      <c r="R1853" t="str">
        <f>IF($A1853&gt;=$Q$2,G1853*R$4,"")</f>
        <v/>
      </c>
    </row>
    <row r="1854" spans="1:18">
      <c r="A1854" s="1">
        <v>42859</v>
      </c>
      <c r="B1854">
        <f>IFERROR(VLOOKUP($A1854,'BTC-Web'!$A$2:$H$9999,2,0),"")</f>
        <v>1490.719971</v>
      </c>
      <c r="C1854">
        <f>VLOOKUP(A1854,H_SPBTFDUE!$B$2:$C$5828,2,0)</f>
        <v>10.682166238209891</v>
      </c>
      <c r="D1854" s="2">
        <f>D1853*(1-D$1+IF(AND(WEEKDAY($A1854)&lt;&gt;1,WEEKDAY($A1854)&lt;&gt;7),-VLOOKUP($A1854,ETF_OP_Fee!$G$5:$H$14,2,1),0))^($A1854-$A1853)*(1+2*(C1854/C1853-1))+IFERROR(VLOOKUP(A1854,BITXeom!$C$9:$D$100,2,0),0)-$D$3*IFERROR(VLOOKUP($A1854,Dividends!$C$10:$E$100,2,0),0)</f>
        <v>3.1867818831390795</v>
      </c>
      <c r="F1854" s="60">
        <f>F1853*(1-F$1-2*(C1854/C1853-1))</f>
        <v>454147.97241028451</v>
      </c>
      <c r="G1854" s="2">
        <f>G1853*(1-G$1+IF(AND(WEEKDAY($A1854)&lt;&gt;1,WEEKDAY($A1854)&lt;&gt;7),-VLOOKUP($A1854,ETF_OP_Fee!$I$5:$J$14,2,1),0))^($A1854-$A1853)*(1+1*(B1854/B1853-1))</f>
        <v>1.011184401369164</v>
      </c>
      <c r="H1854" s="9" t="str">
        <f>IFERROR(VLOOKUP(A1854,'BITO-IV'!$A$1:$J$10000,4,0),"")</f>
        <v/>
      </c>
      <c r="P1854">
        <f>ROW()</f>
        <v>1854</v>
      </c>
      <c r="Q1854" t="str">
        <f>IF($A1854&gt;=$Q$2,B1854*Q$4,"")</f>
        <v/>
      </c>
      <c r="R1854" t="str">
        <f>IF($A1854&gt;=$Q$2,G1854*R$4,"")</f>
        <v/>
      </c>
    </row>
    <row r="1855" spans="1:18">
      <c r="A1855" s="1">
        <v>42860</v>
      </c>
      <c r="B1855">
        <f>IFERROR(VLOOKUP($A1855,'BTC-Web'!$A$2:$H$9999,2,0),"")</f>
        <v>1540.869995</v>
      </c>
      <c r="C1855">
        <f>VLOOKUP(A1855,H_SPBTFDUE!$B$2:$C$5828,2,0)</f>
        <v>10.804512285140211</v>
      </c>
      <c r="D1855" s="2">
        <f>D1854*(1-D$1+IF(AND(WEEKDAY($A1855)&lt;&gt;1,WEEKDAY($A1855)&lt;&gt;7),-VLOOKUP($A1855,ETF_OP_Fee!$G$5:$H$14,2,1),0))^($A1855-$A1854)*(1+2*(C1855/C1854-1))+IFERROR(VLOOKUP(A1855,BITXeom!$C$9:$D$100,2,0),0)-$D$3*IFERROR(VLOOKUP($A1855,Dividends!$C$10:$E$100,2,0),0)</f>
        <v>3.2593872566545934</v>
      </c>
      <c r="F1855" s="60">
        <f>F1854*(1-F$1-2*(C1855/C1854-1))</f>
        <v>443721.34653619898</v>
      </c>
      <c r="G1855" s="2">
        <f>G1854*(1-G$1+IF(AND(WEEKDAY($A1855)&lt;&gt;1,WEEKDAY($A1855)&lt;&gt;7),-VLOOKUP($A1855,ETF_OP_Fee!$I$5:$J$14,2,1),0))^($A1855-$A1854)*(1+1*(B1855/B1854-1))</f>
        <v>1.0451749358751419</v>
      </c>
      <c r="H1855" s="9" t="str">
        <f>IFERROR(VLOOKUP(A1855,'BITO-IV'!$A$1:$J$10000,4,0),"")</f>
        <v/>
      </c>
      <c r="P1855">
        <f>ROW()</f>
        <v>1855</v>
      </c>
      <c r="Q1855" t="str">
        <f>IF($A1855&gt;=$Q$2,B1855*Q$4,"")</f>
        <v/>
      </c>
      <c r="R1855" t="str">
        <f>IF($A1855&gt;=$Q$2,G1855*R$4,"")</f>
        <v/>
      </c>
    </row>
    <row r="1856" spans="1:18">
      <c r="A1856" s="1">
        <v>42863</v>
      </c>
      <c r="B1856">
        <f>IFERROR(VLOOKUP($A1856,'BTC-Web'!$A$2:$H$9999,2,0),"")</f>
        <v>1596.920044</v>
      </c>
      <c r="C1856">
        <f>VLOOKUP(A1856,H_SPBTFDUE!$B$2:$C$5828,2,0)</f>
        <v>11.969600330278862</v>
      </c>
      <c r="D1856" s="2">
        <f>D1855*(1-D$1+IF(AND(WEEKDAY($A1856)&lt;&gt;1,WEEKDAY($A1856)&lt;&gt;7),-VLOOKUP($A1856,ETF_OP_Fee!$G$5:$H$14,2,1),0))^($A1856-$A1855)*(1+2*(C1856/C1855-1))+IFERROR(VLOOKUP(A1856,BITXeom!$C$9:$D$100,2,0),0)-$D$3*IFERROR(VLOOKUP($A1856,Dividends!$C$10:$E$100,2,0),0)</f>
        <v>3.9608965495721407</v>
      </c>
      <c r="F1856" s="60">
        <f>F1855*(1-F$1-2*(C1856/C1855-1))</f>
        <v>348002.22420389071</v>
      </c>
      <c r="G1856" s="2">
        <f>G1855*(1-G$1+IF(AND(WEEKDAY($A1856)&lt;&gt;1,WEEKDAY($A1856)&lt;&gt;7),-VLOOKUP($A1856,ETF_OP_Fee!$I$5:$J$14,2,1),0))^($A1856-$A1855)*(1+1*(B1856/B1855-1))</f>
        <v>1.0831092106842888</v>
      </c>
      <c r="H1856" s="9" t="str">
        <f>IFERROR(VLOOKUP(A1856,'BITO-IV'!$A$1:$J$10000,4,0),"")</f>
        <v/>
      </c>
      <c r="P1856">
        <f>ROW()</f>
        <v>1856</v>
      </c>
      <c r="Q1856" t="str">
        <f>IF($A1856&gt;=$Q$2,B1856*Q$4,"")</f>
        <v/>
      </c>
      <c r="R1856" t="str">
        <f>IF($A1856&gt;=$Q$2,G1856*R$4,"")</f>
        <v/>
      </c>
    </row>
    <row r="1857" spans="1:18">
      <c r="A1857" s="1">
        <v>42864</v>
      </c>
      <c r="B1857">
        <f>IFERROR(VLOOKUP($A1857,'BTC-Web'!$A$2:$H$9999,2,0),"")</f>
        <v>1723.8900149999999</v>
      </c>
      <c r="C1857">
        <f>VLOOKUP(A1857,H_SPBTFDUE!$B$2:$C$5828,2,0)</f>
        <v>12.190615468026131</v>
      </c>
      <c r="D1857" s="2">
        <f>D1856*(1-D$1+IF(AND(WEEKDAY($A1857)&lt;&gt;1,WEEKDAY($A1857)&lt;&gt;7),-VLOOKUP($A1857,ETF_OP_Fee!$G$5:$H$14,2,1),0))^($A1857-$A1856)*(1+2*(C1857/C1856-1))+IFERROR(VLOOKUP(A1857,BITXeom!$C$9:$D$100,2,0),0)-$D$3*IFERROR(VLOOKUP($A1857,Dividends!$C$10:$E$100,2,0),0)</f>
        <v>4.1066750104270362</v>
      </c>
      <c r="F1857" s="60">
        <f>F1856*(1-F$1-2*(C1857/C1856-1))</f>
        <v>335132.59227778995</v>
      </c>
      <c r="G1857" s="2">
        <f>G1856*(1-G$1+IF(AND(WEEKDAY($A1857)&lt;&gt;1,WEEKDAY($A1857)&lt;&gt;7),-VLOOKUP($A1857,ETF_OP_Fee!$I$5:$J$14,2,1),0))^($A1857-$A1856)*(1+1*(B1857/B1856-1))</f>
        <v>1.1691960177488303</v>
      </c>
      <c r="H1857" s="9" t="str">
        <f>IFERROR(VLOOKUP(A1857,'BITO-IV'!$A$1:$J$10000,4,0),"")</f>
        <v/>
      </c>
      <c r="P1857">
        <f>ROW()</f>
        <v>1857</v>
      </c>
      <c r="Q1857" t="str">
        <f>IF($A1857&gt;=$Q$2,B1857*Q$4,"")</f>
        <v/>
      </c>
      <c r="R1857" t="str">
        <f>IF($A1857&gt;=$Q$2,G1857*R$4,"")</f>
        <v/>
      </c>
    </row>
    <row r="1858" spans="1:18">
      <c r="A1858" s="1">
        <v>42865</v>
      </c>
      <c r="B1858">
        <f>IFERROR(VLOOKUP($A1858,'BTC-Web'!$A$2:$H$9999,2,0),"")</f>
        <v>1756.5200199999999</v>
      </c>
      <c r="C1858">
        <f>VLOOKUP(A1858,H_SPBTFDUE!$B$2:$C$5828,2,0)</f>
        <v>12.409915790212336</v>
      </c>
      <c r="D1858" s="2">
        <f>D1857*(1-D$1+IF(AND(WEEKDAY($A1858)&lt;&gt;1,WEEKDAY($A1858)&lt;&gt;7),-VLOOKUP($A1858,ETF_OP_Fee!$G$5:$H$14,2,1),0))^($A1858-$A1857)*(1+2*(C1858/C1857-1))+IFERROR(VLOOKUP(A1858,BITXeom!$C$9:$D$100,2,0),0)-$D$3*IFERROR(VLOOKUP($A1858,Dividends!$C$10:$E$100,2,0),0)</f>
        <v>4.2539143521556477</v>
      </c>
      <c r="F1858" s="60">
        <f>F1857*(1-F$1-2*(C1858/C1857-1))</f>
        <v>323057.56294525787</v>
      </c>
      <c r="G1858" s="2">
        <f>G1857*(1-G$1+IF(AND(WEEKDAY($A1858)&lt;&gt;1,WEEKDAY($A1858)&lt;&gt;7),-VLOOKUP($A1858,ETF_OP_Fee!$I$5:$J$14,2,1),0))^($A1858-$A1857)*(1+1*(B1858/B1857-1))</f>
        <v>1.1912956985207512</v>
      </c>
      <c r="H1858" s="9" t="str">
        <f>IFERROR(VLOOKUP(A1858,'BITO-IV'!$A$1:$J$10000,4,0),"")</f>
        <v/>
      </c>
      <c r="P1858">
        <f>ROW()</f>
        <v>1858</v>
      </c>
      <c r="Q1858" t="str">
        <f>IF($A1858&gt;=$Q$2,B1858*Q$4,"")</f>
        <v/>
      </c>
      <c r="R1858" t="str">
        <f>IF($A1858&gt;=$Q$2,G1858*R$4,"")</f>
        <v/>
      </c>
    </row>
    <row r="1859" spans="1:18">
      <c r="A1859" s="1">
        <v>42866</v>
      </c>
      <c r="B1859">
        <f>IFERROR(VLOOKUP($A1859,'BTC-Web'!$A$2:$H$9999,2,0),"")</f>
        <v>1780.369995</v>
      </c>
      <c r="C1859">
        <f>VLOOKUP(A1859,H_SPBTFDUE!$B$2:$C$5828,2,0)</f>
        <v>12.835197673189446</v>
      </c>
      <c r="D1859" s="2">
        <f>D1858*(1-D$1+IF(AND(WEEKDAY($A1859)&lt;&gt;1,WEEKDAY($A1859)&lt;&gt;7),-VLOOKUP($A1859,ETF_OP_Fee!$G$5:$H$14,2,1),0))^($A1859-$A1858)*(1+2*(C1859/C1858-1))+IFERROR(VLOOKUP(A1859,BITXeom!$C$9:$D$100,2,0),0)-$D$3*IFERROR(VLOOKUP($A1859,Dividends!$C$10:$E$100,2,0),0)</f>
        <v>4.5449256281497936</v>
      </c>
      <c r="F1859" s="60">
        <f>F1858*(1-F$1-2*(C1859/C1858-1))</f>
        <v>300898.68968802539</v>
      </c>
      <c r="G1859" s="2">
        <f>G1858*(1-G$1+IF(AND(WEEKDAY($A1859)&lt;&gt;1,WEEKDAY($A1859)&lt;&gt;7),-VLOOKUP($A1859,ETF_OP_Fee!$I$5:$J$14,2,1),0))^($A1859-$A1858)*(1+1*(B1859/B1858-1))</f>
        <v>1.2074396476766225</v>
      </c>
      <c r="H1859" s="9" t="str">
        <f>IFERROR(VLOOKUP(A1859,'BITO-IV'!$A$1:$J$10000,4,0),"")</f>
        <v/>
      </c>
      <c r="P1859">
        <f>ROW()</f>
        <v>1859</v>
      </c>
      <c r="Q1859" t="str">
        <f>IF($A1859&gt;=$Q$2,B1859*Q$4,"")</f>
        <v/>
      </c>
      <c r="R1859" t="str">
        <f>IF($A1859&gt;=$Q$2,G1859*R$4,"")</f>
        <v/>
      </c>
    </row>
    <row r="1860" spans="1:18">
      <c r="A1860" s="1">
        <v>42867</v>
      </c>
      <c r="B1860">
        <f>IFERROR(VLOOKUP($A1860,'BTC-Web'!$A$2:$H$9999,2,0),"")</f>
        <v>1845.76001</v>
      </c>
      <c r="C1860">
        <f>VLOOKUP(A1860,H_SPBTFDUE!$B$2:$C$5828,2,0)</f>
        <v>11.970529415238095</v>
      </c>
      <c r="D1860" s="2">
        <f>D1859*(1-D$1+IF(AND(WEEKDAY($A1860)&lt;&gt;1,WEEKDAY($A1860)&lt;&gt;7),-VLOOKUP($A1860,ETF_OP_Fee!$G$5:$H$14,2,1),0))^($A1860-$A1859)*(1+2*(C1860/C1859-1))+IFERROR(VLOOKUP(A1860,BITXeom!$C$9:$D$100,2,0),0)-$D$3*IFERROR(VLOOKUP($A1860,Dividends!$C$10:$E$100,2,0),0)</f>
        <v>3.9320959120545687</v>
      </c>
      <c r="F1860" s="60">
        <f>F1859*(1-F$1-2*(C1860/C1859-1))</f>
        <v>341424.28690833796</v>
      </c>
      <c r="G1860" s="2">
        <f>G1859*(1-G$1+IF(AND(WEEKDAY($A1860)&lt;&gt;1,WEEKDAY($A1860)&lt;&gt;7),-VLOOKUP($A1860,ETF_OP_Fee!$I$5:$J$14,2,1),0))^($A1860-$A1859)*(1+1*(B1860/B1859-1))</f>
        <v>1.251754307605057</v>
      </c>
      <c r="H1860" s="9" t="str">
        <f>IFERROR(VLOOKUP(A1860,'BITO-IV'!$A$1:$J$10000,4,0),"")</f>
        <v/>
      </c>
      <c r="P1860">
        <f>ROW()</f>
        <v>1860</v>
      </c>
      <c r="Q1860" t="str">
        <f>IF($A1860&gt;=$Q$2,B1860*Q$4,"")</f>
        <v/>
      </c>
      <c r="R1860" t="str">
        <f>IF($A1860&gt;=$Q$2,G1860*R$4,"")</f>
        <v/>
      </c>
    </row>
    <row r="1861" spans="1:18">
      <c r="A1861" s="1">
        <v>42870</v>
      </c>
      <c r="B1861">
        <f>IFERROR(VLOOKUP($A1861,'BTC-Web'!$A$2:$H$9999,2,0),"")</f>
        <v>1808.4399410000001</v>
      </c>
      <c r="C1861">
        <f>VLOOKUP(A1861,H_SPBTFDUE!$B$2:$C$5828,2,0)</f>
        <v>12.067732040452526</v>
      </c>
      <c r="D1861" s="2">
        <f>D1860*(1-D$1+IF(AND(WEEKDAY($A1861)&lt;&gt;1,WEEKDAY($A1861)&lt;&gt;7),-VLOOKUP($A1861,ETF_OP_Fee!$G$5:$H$14,2,1),0))^($A1861-$A1860)*(1+2*(C1861/C1860-1))+IFERROR(VLOOKUP(A1861,BITXeom!$C$9:$D$100,2,0),0)-$D$3*IFERROR(VLOOKUP($A1861,Dividends!$C$10:$E$100,2,0),0)</f>
        <v>3.9945094771315035</v>
      </c>
      <c r="F1861" s="60">
        <f>F1860*(1-F$1-2*(C1861/C1860-1))</f>
        <v>335861.67383014096</v>
      </c>
      <c r="G1861" s="2">
        <f>G1860*(1-G$1+IF(AND(WEEKDAY($A1861)&lt;&gt;1,WEEKDAY($A1861)&lt;&gt;7),-VLOOKUP($A1861,ETF_OP_Fee!$I$5:$J$14,2,1),0))^($A1861-$A1860)*(1+1*(B1861/B1860-1))</f>
        <v>1.2263488872418191</v>
      </c>
      <c r="H1861" s="9" t="str">
        <f>IFERROR(VLOOKUP(A1861,'BITO-IV'!$A$1:$J$10000,4,0),"")</f>
        <v/>
      </c>
      <c r="P1861">
        <f>ROW()</f>
        <v>1861</v>
      </c>
      <c r="Q1861" t="str">
        <f>IF($A1861&gt;=$Q$2,B1861*Q$4,"")</f>
        <v/>
      </c>
      <c r="R1861" t="str">
        <f>IF($A1861&gt;=$Q$2,G1861*R$4,"")</f>
        <v/>
      </c>
    </row>
    <row r="1862" spans="1:18">
      <c r="A1862" s="1">
        <v>42871</v>
      </c>
      <c r="B1862">
        <f>IFERROR(VLOOKUP($A1862,'BTC-Web'!$A$2:$H$9999,2,0),"")</f>
        <v>1741.6999510000001</v>
      </c>
      <c r="C1862">
        <f>VLOOKUP(A1862,H_SPBTFDUE!$B$2:$C$5828,2,0)</f>
        <v>12.038780703124095</v>
      </c>
      <c r="D1862" s="2">
        <f>D1861*(1-D$1+IF(AND(WEEKDAY($A1862)&lt;&gt;1,WEEKDAY($A1862)&lt;&gt;7),-VLOOKUP($A1862,ETF_OP_Fee!$G$5:$H$14,2,1),0))^($A1862-$A1861)*(1+2*(C1862/C1861-1))+IFERROR(VLOOKUP(A1862,BITXeom!$C$9:$D$100,2,0),0)-$D$3*IFERROR(VLOOKUP($A1862,Dividends!$C$10:$E$100,2,0),0)</f>
        <v>3.9748640397020112</v>
      </c>
      <c r="F1862" s="60">
        <f>F1861*(1-F$1-2*(C1862/C1861-1))</f>
        <v>337455.70214187977</v>
      </c>
      <c r="G1862" s="2">
        <f>G1861*(1-G$1+IF(AND(WEEKDAY($A1862)&lt;&gt;1,WEEKDAY($A1862)&lt;&gt;7),-VLOOKUP($A1862,ETF_OP_Fee!$I$5:$J$14,2,1),0))^($A1862-$A1861)*(1+1*(B1862/B1861-1))</f>
        <v>1.181060070422645</v>
      </c>
      <c r="H1862" s="9" t="str">
        <f>IFERROR(VLOOKUP(A1862,'BITO-IV'!$A$1:$J$10000,4,0),"")</f>
        <v/>
      </c>
      <c r="P1862">
        <f>ROW()</f>
        <v>1862</v>
      </c>
      <c r="Q1862" t="str">
        <f>IF($A1862&gt;=$Q$2,B1862*Q$4,"")</f>
        <v/>
      </c>
      <c r="R1862" t="str">
        <f>IF($A1862&gt;=$Q$2,G1862*R$4,"")</f>
        <v/>
      </c>
    </row>
    <row r="1863" spans="1:18">
      <c r="A1863" s="1">
        <v>42872</v>
      </c>
      <c r="B1863">
        <f>IFERROR(VLOOKUP($A1863,'BTC-Web'!$A$2:$H$9999,2,0),"")</f>
        <v>1726.7299800000001</v>
      </c>
      <c r="C1863">
        <f>VLOOKUP(A1863,H_SPBTFDUE!$B$2:$C$5828,2,0)</f>
        <v>12.763765532371997</v>
      </c>
      <c r="D1863" s="2">
        <f>D1862*(1-D$1+IF(AND(WEEKDAY($A1863)&lt;&gt;1,WEEKDAY($A1863)&lt;&gt;7),-VLOOKUP($A1863,ETF_OP_Fee!$G$5:$H$14,2,1),0))^($A1863-$A1862)*(1+2*(C1863/C1862-1))+IFERROR(VLOOKUP(A1863,BITXeom!$C$9:$D$100,2,0),0)-$D$3*IFERROR(VLOOKUP($A1863,Dividends!$C$10:$E$100,2,0),0)</f>
        <v>4.4530660357120899</v>
      </c>
      <c r="F1863" s="60">
        <f>F1862*(1-F$1-2*(C1863/C1862-1))</f>
        <v>296794.44111060252</v>
      </c>
      <c r="G1863" s="2">
        <f>G1862*(1-G$1+IF(AND(WEEKDAY($A1863)&lt;&gt;1,WEEKDAY($A1863)&lt;&gt;7),-VLOOKUP($A1863,ETF_OP_Fee!$I$5:$J$14,2,1),0))^($A1863-$A1862)*(1+1*(B1863/B1862-1))</f>
        <v>1.1708783427753942</v>
      </c>
      <c r="H1863" s="9" t="str">
        <f>IFERROR(VLOOKUP(A1863,'BITO-IV'!$A$1:$J$10000,4,0),"")</f>
        <v/>
      </c>
      <c r="P1863">
        <f>ROW()</f>
        <v>1863</v>
      </c>
      <c r="Q1863" t="str">
        <f>IF($A1863&gt;=$Q$2,B1863*Q$4,"")</f>
        <v/>
      </c>
      <c r="R1863" t="str">
        <f>IF($A1863&gt;=$Q$2,G1863*R$4,"")</f>
        <v/>
      </c>
    </row>
    <row r="1864" spans="1:18">
      <c r="A1864" s="1">
        <v>42873</v>
      </c>
      <c r="B1864">
        <f>IFERROR(VLOOKUP($A1864,'BTC-Web'!$A$2:$H$9999,2,0),"")</f>
        <v>1818.6999510000001</v>
      </c>
      <c r="C1864">
        <f>VLOOKUP(A1864,H_SPBTFDUE!$B$2:$C$5828,2,0)</f>
        <v>13.106326532659185</v>
      </c>
      <c r="D1864" s="2">
        <f>D1863*(1-D$1+IF(AND(WEEKDAY($A1864)&lt;&gt;1,WEEKDAY($A1864)&lt;&gt;7),-VLOOKUP($A1864,ETF_OP_Fee!$G$5:$H$14,2,1),0))^($A1864-$A1863)*(1+2*(C1864/C1863-1))+IFERROR(VLOOKUP(A1864,BITXeom!$C$9:$D$100,2,0),0)-$D$3*IFERROR(VLOOKUP($A1864,Dividends!$C$10:$E$100,2,0),0)</f>
        <v>4.6915281128687294</v>
      </c>
      <c r="F1864" s="60">
        <f>F1863*(1-F$1-2*(C1864/C1863-1))</f>
        <v>280847.9247418684</v>
      </c>
      <c r="G1864" s="2">
        <f>G1863*(1-G$1+IF(AND(WEEKDAY($A1864)&lt;&gt;1,WEEKDAY($A1864)&lt;&gt;7),-VLOOKUP($A1864,ETF_OP_Fee!$I$5:$J$14,2,1),0))^($A1864-$A1863)*(1+1*(B1864/B1863-1))</f>
        <v>1.2332101628911032</v>
      </c>
      <c r="H1864" s="9" t="str">
        <f>IFERROR(VLOOKUP(A1864,'BITO-IV'!$A$1:$J$10000,4,0),"")</f>
        <v/>
      </c>
      <c r="P1864">
        <f>ROW()</f>
        <v>1864</v>
      </c>
      <c r="Q1864" t="str">
        <f>IF($A1864&gt;=$Q$2,B1864*Q$4,"")</f>
        <v/>
      </c>
      <c r="R1864" t="str">
        <f>IF($A1864&gt;=$Q$2,G1864*R$4,"")</f>
        <v/>
      </c>
    </row>
    <row r="1865" spans="1:18">
      <c r="A1865" s="1">
        <v>42874</v>
      </c>
      <c r="B1865">
        <f>IFERROR(VLOOKUP($A1865,'BTC-Web'!$A$2:$H$9999,2,0),"")</f>
        <v>1897.369995</v>
      </c>
      <c r="C1865">
        <f>VLOOKUP(A1865,H_SPBTFDUE!$B$2:$C$5828,2,0)</f>
        <v>13.792318737517576</v>
      </c>
      <c r="D1865" s="2">
        <f>D1864*(1-D$1+IF(AND(WEEKDAY($A1865)&lt;&gt;1,WEEKDAY($A1865)&lt;&gt;7),-VLOOKUP($A1865,ETF_OP_Fee!$G$5:$H$14,2,1),0))^($A1865-$A1864)*(1+2*(C1865/C1864-1))+IFERROR(VLOOKUP(A1865,BITXeom!$C$9:$D$100,2,0),0)-$D$3*IFERROR(VLOOKUP($A1865,Dividends!$C$10:$E$100,2,0),0)</f>
        <v>5.1820175833430477</v>
      </c>
      <c r="F1865" s="60">
        <f>F1864*(1-F$1-2*(C1865/C1864-1))</f>
        <v>251433.84132357253</v>
      </c>
      <c r="G1865" s="2">
        <f>G1864*(1-G$1+IF(AND(WEEKDAY($A1865)&lt;&gt;1,WEEKDAY($A1865)&lt;&gt;7),-VLOOKUP($A1865,ETF_OP_Fee!$I$5:$J$14,2,1),0))^($A1865-$A1864)*(1+1*(B1865/B1864-1))</f>
        <v>1.2865206594147112</v>
      </c>
      <c r="H1865" s="9" t="str">
        <f>IFERROR(VLOOKUP(A1865,'BITO-IV'!$A$1:$J$10000,4,0),"")</f>
        <v/>
      </c>
      <c r="P1865">
        <f>ROW()</f>
        <v>1865</v>
      </c>
      <c r="Q1865" t="str">
        <f>IF($A1865&gt;=$Q$2,B1865*Q$4,"")</f>
        <v/>
      </c>
      <c r="R1865" t="str">
        <f>IF($A1865&gt;=$Q$2,G1865*R$4,"")</f>
        <v/>
      </c>
    </row>
    <row r="1866" spans="1:18">
      <c r="A1866" s="1">
        <v>42877</v>
      </c>
      <c r="B1866">
        <f>IFERROR(VLOOKUP($A1866,'BTC-Web'!$A$2:$H$9999,2,0),"")</f>
        <v>2043.1899410000001</v>
      </c>
      <c r="C1866">
        <f>VLOOKUP(A1866,H_SPBTFDUE!$B$2:$C$5828,2,0)</f>
        <v>15.0792723198199</v>
      </c>
      <c r="D1866" s="2">
        <f>D1865*(1-D$1+IF(AND(WEEKDAY($A1866)&lt;&gt;1,WEEKDAY($A1866)&lt;&gt;7),-VLOOKUP($A1866,ETF_OP_Fee!$G$5:$H$14,2,1),0))^($A1866-$A1865)*(1+2*(C1866/C1865-1))+IFERROR(VLOOKUP(A1866,BITXeom!$C$9:$D$100,2,0),0)-$D$3*IFERROR(VLOOKUP($A1866,Dividends!$C$10:$E$100,2,0),0)</f>
        <v>6.1468564256111105</v>
      </c>
      <c r="F1866" s="60">
        <f>F1865*(1-F$1-2*(C1866/C1865-1))</f>
        <v>204498.44949849768</v>
      </c>
      <c r="G1866" s="2">
        <f>G1865*(1-G$1+IF(AND(WEEKDAY($A1866)&lt;&gt;1,WEEKDAY($A1866)&lt;&gt;7),-VLOOKUP($A1866,ETF_OP_Fee!$I$5:$J$14,2,1),0))^($A1866-$A1865)*(1+1*(B1866/B1865-1))</f>
        <v>1.3852863886063203</v>
      </c>
      <c r="H1866" s="9" t="str">
        <f>IFERROR(VLOOKUP(A1866,'BITO-IV'!$A$1:$J$10000,4,0),"")</f>
        <v/>
      </c>
      <c r="P1866">
        <f>ROW()</f>
        <v>1866</v>
      </c>
      <c r="Q1866" t="str">
        <f>IF($A1866&gt;=$Q$2,B1866*Q$4,"")</f>
        <v/>
      </c>
      <c r="R1866" t="str">
        <f>IF($A1866&gt;=$Q$2,G1866*R$4,"")</f>
        <v/>
      </c>
    </row>
    <row r="1867" spans="1:18">
      <c r="A1867" s="1">
        <v>42878</v>
      </c>
      <c r="B1867">
        <f>IFERROR(VLOOKUP($A1867,'BTC-Web'!$A$2:$H$9999,2,0),"")</f>
        <v>2191.5600589999999</v>
      </c>
      <c r="C1867">
        <f>VLOOKUP(A1867,H_SPBTFDUE!$B$2:$C$5828,2,0)</f>
        <v>16.097659834559128</v>
      </c>
      <c r="D1867" s="2">
        <f>D1866*(1-D$1+IF(AND(WEEKDAY($A1867)&lt;&gt;1,WEEKDAY($A1867)&lt;&gt;7),-VLOOKUP($A1867,ETF_OP_Fee!$G$5:$H$14,2,1),0))^($A1867-$A1866)*(1+2*(C1867/C1866-1))+IFERROR(VLOOKUP(A1867,BITXeom!$C$9:$D$100,2,0),0)-$D$3*IFERROR(VLOOKUP($A1867,Dividends!$C$10:$E$100,2,0),0)</f>
        <v>6.9762784677813316</v>
      </c>
      <c r="F1867" s="60">
        <f>F1866*(1-F$1-2*(C1867/C1866-1))</f>
        <v>176865.9585265567</v>
      </c>
      <c r="G1867" s="2">
        <f>G1866*(1-G$1+IF(AND(WEEKDAY($A1867)&lt;&gt;1,WEEKDAY($A1867)&lt;&gt;7),-VLOOKUP($A1867,ETF_OP_Fee!$I$5:$J$14,2,1),0))^($A1867-$A1866)*(1+1*(B1867/B1866-1))</f>
        <v>1.4858429170258249</v>
      </c>
      <c r="H1867" s="9" t="str">
        <f>IFERROR(VLOOKUP(A1867,'BITO-IV'!$A$1:$J$10000,4,0),"")</f>
        <v/>
      </c>
      <c r="P1867">
        <f>ROW()</f>
        <v>1867</v>
      </c>
      <c r="Q1867" t="str">
        <f>IF($A1867&gt;=$Q$2,B1867*Q$4,"")</f>
        <v/>
      </c>
      <c r="R1867" t="str">
        <f>IF($A1867&gt;=$Q$2,G1867*R$4,"")</f>
        <v/>
      </c>
    </row>
    <row r="1868" spans="1:18">
      <c r="A1868" s="1">
        <v>42879</v>
      </c>
      <c r="B1868">
        <f>IFERROR(VLOOKUP($A1868,'BTC-Web'!$A$2:$H$9999,2,0),"")</f>
        <v>2321.3701169999999</v>
      </c>
      <c r="C1868">
        <f>VLOOKUP(A1868,H_SPBTFDUE!$B$2:$C$5828,2,0)</f>
        <v>16.95072080147083</v>
      </c>
      <c r="D1868" s="2">
        <f>D1867*(1-D$1+IF(AND(WEEKDAY($A1868)&lt;&gt;1,WEEKDAY($A1868)&lt;&gt;7),-VLOOKUP($A1868,ETF_OP_Fee!$G$5:$H$14,2,1),0))^($A1868-$A1867)*(1+2*(C1868/C1867-1))+IFERROR(VLOOKUP(A1868,BITXeom!$C$9:$D$100,2,0),0)-$D$3*IFERROR(VLOOKUP($A1868,Dividends!$C$10:$E$100,2,0),0)</f>
        <v>7.7147341985348827</v>
      </c>
      <c r="F1868" s="60">
        <f>F1867*(1-F$1-2*(C1868/C1867-1))</f>
        <v>158111.48732039772</v>
      </c>
      <c r="G1868" s="2">
        <f>G1867*(1-G$1+IF(AND(WEEKDAY($A1868)&lt;&gt;1,WEEKDAY($A1868)&lt;&gt;7),-VLOOKUP($A1868,ETF_OP_Fee!$I$5:$J$14,2,1),0))^($A1868-$A1867)*(1+1*(B1868/B1867-1))</f>
        <v>1.5738111116335449</v>
      </c>
      <c r="H1868" s="9" t="str">
        <f>IFERROR(VLOOKUP(A1868,'BITO-IV'!$A$1:$J$10000,4,0),"")</f>
        <v/>
      </c>
      <c r="P1868">
        <f>ROW()</f>
        <v>1868</v>
      </c>
      <c r="Q1868" t="str">
        <f>IF($A1868&gt;=$Q$2,B1868*Q$4,"")</f>
        <v/>
      </c>
      <c r="R1868" t="str">
        <f>IF($A1868&gt;=$Q$2,G1868*R$4,"")</f>
        <v/>
      </c>
    </row>
    <row r="1869" spans="1:18">
      <c r="A1869" s="1">
        <v>42880</v>
      </c>
      <c r="B1869">
        <f>IFERROR(VLOOKUP($A1869,'BTC-Web'!$A$2:$H$9999,2,0),"")</f>
        <v>2446.23999</v>
      </c>
      <c r="C1869">
        <f>VLOOKUP(A1869,H_SPBTFDUE!$B$2:$C$5828,2,0)</f>
        <v>15.987025284721202</v>
      </c>
      <c r="D1869" s="2">
        <f>D1868*(1-D$1+IF(AND(WEEKDAY($A1869)&lt;&gt;1,WEEKDAY($A1869)&lt;&gt;7),-VLOOKUP($A1869,ETF_OP_Fee!$G$5:$H$14,2,1),0))^($A1869-$A1868)*(1+2*(C1869/C1868-1))+IFERROR(VLOOKUP(A1869,BITXeom!$C$9:$D$100,2,0),0)-$D$3*IFERROR(VLOOKUP($A1869,Dividends!$C$10:$E$100,2,0),0)</f>
        <v>6.8367018528129107</v>
      </c>
      <c r="F1869" s="60">
        <f>F1868*(1-F$1-2*(C1869/C1868-1))</f>
        <v>176081.41050395527</v>
      </c>
      <c r="G1869" s="2">
        <f>G1868*(1-G$1+IF(AND(WEEKDAY($A1869)&lt;&gt;1,WEEKDAY($A1869)&lt;&gt;7),-VLOOKUP($A1869,ETF_OP_Fee!$I$5:$J$14,2,1),0))^($A1869-$A1868)*(1+1*(B1869/B1868-1))</f>
        <v>1.6584255334391611</v>
      </c>
      <c r="H1869" s="9" t="str">
        <f>IFERROR(VLOOKUP(A1869,'BITO-IV'!$A$1:$J$10000,4,0),"")</f>
        <v/>
      </c>
      <c r="P1869">
        <f>ROW()</f>
        <v>1869</v>
      </c>
      <c r="Q1869" t="str">
        <f>IF($A1869&gt;=$Q$2,B1869*Q$4,"")</f>
        <v/>
      </c>
      <c r="R1869" t="str">
        <f>IF($A1869&gt;=$Q$2,G1869*R$4,"")</f>
        <v/>
      </c>
    </row>
    <row r="1870" spans="1:18">
      <c r="A1870" s="1">
        <v>42881</v>
      </c>
      <c r="B1870">
        <f>IFERROR(VLOOKUP($A1870,'BTC-Web'!$A$2:$H$9999,2,0),"")</f>
        <v>2320.889893</v>
      </c>
      <c r="C1870">
        <f>VLOOKUP(A1870,H_SPBTFDUE!$B$2:$C$5828,2,0)</f>
        <v>15.273930773696266</v>
      </c>
      <c r="D1870" s="2">
        <f>D1869*(1-D$1+IF(AND(WEEKDAY($A1870)&lt;&gt;1,WEEKDAY($A1870)&lt;&gt;7),-VLOOKUP($A1870,ETF_OP_Fee!$G$5:$H$14,2,1),0))^($A1870-$A1869)*(1+2*(C1870/C1869-1))+IFERROR(VLOOKUP(A1870,BITXeom!$C$9:$D$100,2,0),0)-$D$3*IFERROR(VLOOKUP($A1870,Dividends!$C$10:$E$100,2,0),0)</f>
        <v>6.2260548266089506</v>
      </c>
      <c r="F1870" s="60">
        <f>F1869*(1-F$1-2*(C1870/C1869-1))</f>
        <v>191780.31852445364</v>
      </c>
      <c r="G1870" s="2">
        <f>G1869*(1-G$1+IF(AND(WEEKDAY($A1870)&lt;&gt;1,WEEKDAY($A1870)&lt;&gt;7),-VLOOKUP($A1870,ETF_OP_Fee!$I$5:$J$14,2,1),0))^($A1870-$A1869)*(1+1*(B1870/B1869-1))</f>
        <v>1.5734036294615008</v>
      </c>
      <c r="H1870" s="9" t="str">
        <f>IFERROR(VLOOKUP(A1870,'BITO-IV'!$A$1:$J$10000,4,0),"")</f>
        <v/>
      </c>
      <c r="P1870">
        <f>ROW()</f>
        <v>1870</v>
      </c>
      <c r="Q1870" t="str">
        <f>IF($A1870&gt;=$Q$2,B1870*Q$4,"")</f>
        <v/>
      </c>
      <c r="R1870" t="str">
        <f>IF($A1870&gt;=$Q$2,G1870*R$4,"")</f>
        <v/>
      </c>
    </row>
    <row r="1871" spans="1:18">
      <c r="A1871" s="1">
        <v>42885</v>
      </c>
      <c r="B1871">
        <f>IFERROR(VLOOKUP($A1871,'BTC-Web'!$A$2:$H$9999,2,0),"")</f>
        <v>2255.360107</v>
      </c>
      <c r="C1871">
        <f>VLOOKUP(A1871,H_SPBTFDUE!$B$2:$C$5828,2,0)</f>
        <v>15.085357189558461</v>
      </c>
      <c r="D1871" s="2">
        <f>D1870*(1-D$1+IF(AND(WEEKDAY($A1871)&lt;&gt;1,WEEKDAY($A1871)&lt;&gt;7),-VLOOKUP($A1871,ETF_OP_Fee!$G$5:$H$14,2,1),0))^($A1871-$A1870)*(1+2*(C1871/C1870-1))+IFERROR(VLOOKUP(A1871,BITXeom!$C$9:$D$100,2,0),0)-$D$3*IFERROR(VLOOKUP($A1871,Dividends!$C$10:$E$100,2,0),0)</f>
        <v>6.0693922547860062</v>
      </c>
      <c r="F1871" s="60">
        <f>F1870*(1-F$1-2*(C1871/C1870-1))</f>
        <v>196505.81611780816</v>
      </c>
      <c r="G1871" s="2">
        <f>G1870*(1-G$1+IF(AND(WEEKDAY($A1871)&lt;&gt;1,WEEKDAY($A1871)&lt;&gt;7),-VLOOKUP($A1871,ETF_OP_Fee!$I$5:$J$14,2,1),0))^($A1871-$A1870)*(1+1*(B1871/B1870-1))</f>
        <v>1.5288197689988272</v>
      </c>
      <c r="H1871" s="9" t="str">
        <f>IFERROR(VLOOKUP(A1871,'BITO-IV'!$A$1:$J$10000,4,0),"")</f>
        <v/>
      </c>
      <c r="P1871">
        <f>ROW()</f>
        <v>1871</v>
      </c>
      <c r="Q1871" t="str">
        <f>IF($A1871&gt;=$Q$2,B1871*Q$4,"")</f>
        <v/>
      </c>
      <c r="R1871" t="str">
        <f>IF($A1871&gt;=$Q$2,G1871*R$4,"")</f>
        <v/>
      </c>
    </row>
    <row r="1872" spans="1:18">
      <c r="A1872" s="1">
        <v>42886</v>
      </c>
      <c r="B1872">
        <f>IFERROR(VLOOKUP($A1872,'BTC-Web'!$A$2:$H$9999,2,0),"")</f>
        <v>2187.1899410000001</v>
      </c>
      <c r="C1872">
        <f>VLOOKUP(A1872,H_SPBTFDUE!$B$2:$C$5828,2,0)</f>
        <v>15.852994616875636</v>
      </c>
      <c r="D1872" s="2">
        <f>D1871*(1-D$1+IF(AND(WEEKDAY($A1872)&lt;&gt;1,WEEKDAY($A1872)&lt;&gt;7),-VLOOKUP($A1872,ETF_OP_Fee!$G$5:$H$14,2,1),0))^($A1872-$A1871)*(1+2*(C1872/C1871-1))+IFERROR(VLOOKUP(A1872,BITXeom!$C$9:$D$100,2,0),0)-$D$3*IFERROR(VLOOKUP($A1872,Dividends!$C$10:$E$100,2,0),0)</f>
        <v>6.6862834999423484</v>
      </c>
      <c r="F1872" s="60">
        <f>F1871*(1-F$1-2*(C1872/C1871-1))</f>
        <v>176496.69444736766</v>
      </c>
      <c r="G1872" s="2">
        <f>G1871*(1-G$1+IF(AND(WEEKDAY($A1872)&lt;&gt;1,WEEKDAY($A1872)&lt;&gt;7),-VLOOKUP($A1872,ETF_OP_Fee!$I$5:$J$14,2,1),0))^($A1872-$A1871)*(1+1*(B1872/B1871-1))</f>
        <v>1.4825713104825098</v>
      </c>
      <c r="H1872" s="9" t="str">
        <f>IFERROR(VLOOKUP(A1872,'BITO-IV'!$A$1:$J$10000,4,0),"")</f>
        <v/>
      </c>
      <c r="P1872">
        <f>ROW()</f>
        <v>1872</v>
      </c>
      <c r="Q1872" t="str">
        <f>IF($A1872&gt;=$Q$2,B1872*Q$4,"")</f>
        <v/>
      </c>
      <c r="R1872" t="str">
        <f>IF($A1872&gt;=$Q$2,G1872*R$4,"")</f>
        <v/>
      </c>
    </row>
    <row r="1873" spans="1:18">
      <c r="A1873" s="1">
        <v>42887</v>
      </c>
      <c r="B1873">
        <f>IFERROR(VLOOKUP($A1873,'BTC-Web'!$A$2:$H$9999,2,0),"")</f>
        <v>2288.330078</v>
      </c>
      <c r="C1873">
        <f>VLOOKUP(A1873,H_SPBTFDUE!$B$2:$C$5828,2,0)</f>
        <v>16.693478457172684</v>
      </c>
      <c r="D1873" s="2">
        <f>D1872*(1-D$1+IF(AND(WEEKDAY($A1873)&lt;&gt;1,WEEKDAY($A1873)&lt;&gt;7),-VLOOKUP($A1873,ETF_OP_Fee!$G$5:$H$14,2,1),0))^($A1873-$A1872)*(1+2*(C1873/C1872-1))+IFERROR(VLOOKUP(A1873,BITXeom!$C$9:$D$100,2,0),0)-$D$3*IFERROR(VLOOKUP($A1873,Dividends!$C$10:$E$100,2,0),0)</f>
        <v>7.3943701456119291</v>
      </c>
      <c r="F1873" s="60">
        <f>F1872*(1-F$1-2*(C1873/C1872-1))</f>
        <v>157772.73120596772</v>
      </c>
      <c r="G1873" s="2">
        <f>G1872*(1-G$1+IF(AND(WEEKDAY($A1873)&lt;&gt;1,WEEKDAY($A1873)&lt;&gt;7),-VLOOKUP($A1873,ETF_OP_Fee!$I$5:$J$14,2,1),0))^($A1873-$A1872)*(1+1*(B1873/B1872-1))</f>
        <v>1.551088068799384</v>
      </c>
      <c r="H1873" s="9" t="str">
        <f>IFERROR(VLOOKUP(A1873,'BITO-IV'!$A$1:$J$10000,4,0),"")</f>
        <v/>
      </c>
      <c r="P1873">
        <f>ROW()</f>
        <v>1873</v>
      </c>
      <c r="Q1873" t="str">
        <f>IF($A1873&gt;=$Q$2,B1873*Q$4,"")</f>
        <v/>
      </c>
      <c r="R1873" t="str">
        <f>IF($A1873&gt;=$Q$2,G1873*R$4,"")</f>
        <v/>
      </c>
    </row>
    <row r="1874" spans="1:18">
      <c r="A1874" s="1">
        <v>42888</v>
      </c>
      <c r="B1874">
        <f>IFERROR(VLOOKUP($A1874,'BTC-Web'!$A$2:$H$9999,2,0),"")</f>
        <v>2404.030029</v>
      </c>
      <c r="C1874">
        <f>VLOOKUP(A1874,H_SPBTFDUE!$B$2:$C$5828,2,0)</f>
        <v>17.25092347699632</v>
      </c>
      <c r="D1874" s="2">
        <f>D1873*(1-D$1+IF(AND(WEEKDAY($A1874)&lt;&gt;1,WEEKDAY($A1874)&lt;&gt;7),-VLOOKUP($A1874,ETF_OP_Fee!$G$5:$H$14,2,1),0))^($A1874-$A1873)*(1+2*(C1874/C1873-1))+IFERROR(VLOOKUP(A1874,BITXeom!$C$9:$D$100,2,0),0)-$D$3*IFERROR(VLOOKUP($A1874,Dividends!$C$10:$E$100,2,0),0)</f>
        <v>7.887259371268259</v>
      </c>
      <c r="F1874" s="60">
        <f>F1873*(1-F$1-2*(C1874/C1873-1))</f>
        <v>147227.51454226076</v>
      </c>
      <c r="G1874" s="2">
        <f>G1873*(1-G$1+IF(AND(WEEKDAY($A1874)&lt;&gt;1,WEEKDAY($A1874)&lt;&gt;7),-VLOOKUP($A1874,ETF_OP_Fee!$I$5:$J$14,2,1),0))^($A1874-$A1873)*(1+1*(B1874/B1873-1))</f>
        <v>1.6294700132141755</v>
      </c>
      <c r="H1874" s="9" t="str">
        <f>IFERROR(VLOOKUP(A1874,'BITO-IV'!$A$1:$J$10000,4,0),"")</f>
        <v/>
      </c>
      <c r="P1874">
        <f>ROW()</f>
        <v>1874</v>
      </c>
      <c r="Q1874" t="str">
        <f>IF($A1874&gt;=$Q$2,B1874*Q$4,"")</f>
        <v/>
      </c>
      <c r="R1874" t="str">
        <f>IF($A1874&gt;=$Q$2,G1874*R$4,"")</f>
        <v/>
      </c>
    </row>
    <row r="1875" spans="1:18">
      <c r="A1875" s="1">
        <v>42891</v>
      </c>
      <c r="B1875">
        <f>IFERROR(VLOOKUP($A1875,'BTC-Web'!$A$2:$H$9999,2,0),"")</f>
        <v>2512.3999020000001</v>
      </c>
      <c r="C1875">
        <f>VLOOKUP(A1875,H_SPBTFDUE!$B$2:$C$5828,2,0)</f>
        <v>18.623394819615271</v>
      </c>
      <c r="D1875" s="2">
        <f>D1874*(1-D$1+IF(AND(WEEKDAY($A1875)&lt;&gt;1,WEEKDAY($A1875)&lt;&gt;7),-VLOOKUP($A1875,ETF_OP_Fee!$G$5:$H$14,2,1),0))^($A1875-$A1874)*(1+2*(C1875/C1874-1))+IFERROR(VLOOKUP(A1875,BITXeom!$C$9:$D$100,2,0),0)-$D$3*IFERROR(VLOOKUP($A1875,Dividends!$C$10:$E$100,2,0),0)</f>
        <v>9.138963144601977</v>
      </c>
      <c r="F1875" s="60">
        <f>F1874*(1-F$1-2*(C1875/C1874-1))</f>
        <v>123793.21556308772</v>
      </c>
      <c r="G1875" s="2">
        <f>G1874*(1-G$1+IF(AND(WEEKDAY($A1875)&lt;&gt;1,WEEKDAY($A1875)&lt;&gt;7),-VLOOKUP($A1875,ETF_OP_Fee!$I$5:$J$14,2,1),0))^($A1875-$A1874)*(1+1*(B1875/B1874-1))</f>
        <v>1.7027909806879644</v>
      </c>
      <c r="H1875" s="9" t="str">
        <f>IFERROR(VLOOKUP(A1875,'BITO-IV'!$A$1:$J$10000,4,0),"")</f>
        <v/>
      </c>
      <c r="P1875">
        <f>ROW()</f>
        <v>1875</v>
      </c>
      <c r="Q1875" t="str">
        <f>IF($A1875&gt;=$Q$2,B1875*Q$4,"")</f>
        <v/>
      </c>
      <c r="R1875" t="str">
        <f>IF($A1875&gt;=$Q$2,G1875*R$4,"")</f>
        <v/>
      </c>
    </row>
    <row r="1876" spans="1:18">
      <c r="A1876" s="1">
        <v>42892</v>
      </c>
      <c r="B1876">
        <f>IFERROR(VLOOKUP($A1876,'BTC-Web'!$A$2:$H$9999,2,0),"")</f>
        <v>2690.8400879999999</v>
      </c>
      <c r="C1876">
        <f>VLOOKUP(A1876,H_SPBTFDUE!$B$2:$C$5828,2,0)</f>
        <v>19.843985395263701</v>
      </c>
      <c r="D1876" s="2">
        <f>D1875*(1-D$1+IF(AND(WEEKDAY($A1876)&lt;&gt;1,WEEKDAY($A1876)&lt;&gt;7),-VLOOKUP($A1876,ETF_OP_Fee!$G$5:$H$14,2,1),0))^($A1876-$A1875)*(1+2*(C1876/C1875-1))+IFERROR(VLOOKUP(A1876,BITXeom!$C$9:$D$100,2,0),0)-$D$3*IFERROR(VLOOKUP($A1876,Dividends!$C$10:$E$100,2,0),0)</f>
        <v>10.335665372998333</v>
      </c>
      <c r="F1876" s="60">
        <f>F1875*(1-F$1-2*(C1876/C1875-1))</f>
        <v>107559.78029837598</v>
      </c>
      <c r="G1876" s="2">
        <f>G1875*(1-G$1+IF(AND(WEEKDAY($A1876)&lt;&gt;1,WEEKDAY($A1876)&lt;&gt;7),-VLOOKUP($A1876,ETF_OP_Fee!$I$5:$J$14,2,1),0))^($A1876-$A1875)*(1+1*(B1876/B1875-1))</f>
        <v>1.8236821983419318</v>
      </c>
      <c r="H1876" s="9" t="str">
        <f>IFERROR(VLOOKUP(A1876,'BITO-IV'!$A$1:$J$10000,4,0),"")</f>
        <v/>
      </c>
      <c r="P1876">
        <f>ROW()</f>
        <v>1876</v>
      </c>
      <c r="Q1876" t="str">
        <f>IF($A1876&gt;=$Q$2,B1876*Q$4,"")</f>
        <v/>
      </c>
      <c r="R1876" t="str">
        <f>IF($A1876&gt;=$Q$2,G1876*R$4,"")</f>
        <v/>
      </c>
    </row>
    <row r="1877" spans="1:18">
      <c r="A1877" s="1">
        <v>42893</v>
      </c>
      <c r="B1877">
        <f>IFERROR(VLOOKUP($A1877,'BTC-Web'!$A$2:$H$9999,2,0),"")</f>
        <v>2869.3798830000001</v>
      </c>
      <c r="C1877">
        <f>VLOOKUP(A1877,H_SPBTFDUE!$B$2:$C$5828,2,0)</f>
        <v>18.933611262151853</v>
      </c>
      <c r="D1877" s="2">
        <f>D1876*(1-D$1+IF(AND(WEEKDAY($A1877)&lt;&gt;1,WEEKDAY($A1877)&lt;&gt;7),-VLOOKUP($A1877,ETF_OP_Fee!$G$5:$H$14,2,1),0))^($A1877-$A1876)*(1+2*(C1877/C1876-1))+IFERROR(VLOOKUP(A1877,BITXeom!$C$9:$D$100,2,0),0)-$D$3*IFERROR(VLOOKUP($A1877,Dividends!$C$10:$E$100,2,0),0)</f>
        <v>9.3862038428154797</v>
      </c>
      <c r="F1877" s="60">
        <f>F1876*(1-F$1-2*(C1877/C1876-1))</f>
        <v>117423.13048111035</v>
      </c>
      <c r="G1877" s="2">
        <f>G1876*(1-G$1+IF(AND(WEEKDAY($A1877)&lt;&gt;1,WEEKDAY($A1877)&lt;&gt;7),-VLOOKUP($A1877,ETF_OP_Fee!$I$5:$J$14,2,1),0))^($A1877-$A1876)*(1+1*(B1877/B1876-1))</f>
        <v>1.9446346288341094</v>
      </c>
      <c r="H1877" s="9" t="str">
        <f>IFERROR(VLOOKUP(A1877,'BITO-IV'!$A$1:$J$10000,4,0),"")</f>
        <v/>
      </c>
      <c r="P1877">
        <f>ROW()</f>
        <v>1877</v>
      </c>
      <c r="Q1877" t="str">
        <f>IF($A1877&gt;=$Q$2,B1877*Q$4,"")</f>
        <v/>
      </c>
      <c r="R1877" t="str">
        <f>IF($A1877&gt;=$Q$2,G1877*R$4,"")</f>
        <v/>
      </c>
    </row>
    <row r="1878" spans="1:18">
      <c r="A1878" s="1">
        <v>42894</v>
      </c>
      <c r="B1878">
        <f>IFERROR(VLOOKUP($A1878,'BTC-Web'!$A$2:$H$9999,2,0),"")</f>
        <v>2720.48999</v>
      </c>
      <c r="C1878">
        <f>VLOOKUP(A1878,H_SPBTFDUE!$B$2:$C$5828,2,0)</f>
        <v>19.440608658417361</v>
      </c>
      <c r="D1878" s="2">
        <f>D1877*(1-D$1+IF(AND(WEEKDAY($A1878)&lt;&gt;1,WEEKDAY($A1878)&lt;&gt;7),-VLOOKUP($A1878,ETF_OP_Fee!$G$5:$H$14,2,1),0))^($A1878-$A1877)*(1+2*(C1878/C1877-1))+IFERROR(VLOOKUP(A1878,BITXeom!$C$9:$D$100,2,0),0)-$D$3*IFERROR(VLOOKUP($A1878,Dividends!$C$10:$E$100,2,0),0)</f>
        <v>9.8876925032802703</v>
      </c>
      <c r="F1878" s="60">
        <f>F1877*(1-F$1-2*(C1878/C1877-1))</f>
        <v>111128.38978505197</v>
      </c>
      <c r="G1878" s="2">
        <f>G1877*(1-G$1+IF(AND(WEEKDAY($A1878)&lt;&gt;1,WEEKDAY($A1878)&lt;&gt;7),-VLOOKUP($A1878,ETF_OP_Fee!$I$5:$J$14,2,1),0))^($A1878-$A1877)*(1+1*(B1878/B1877-1))</f>
        <v>1.8436810611995655</v>
      </c>
      <c r="H1878" s="9" t="str">
        <f>IFERROR(VLOOKUP(A1878,'BITO-IV'!$A$1:$J$10000,4,0),"")</f>
        <v/>
      </c>
      <c r="P1878">
        <f>ROW()</f>
        <v>1878</v>
      </c>
      <c r="Q1878" t="str">
        <f>IF($A1878&gt;=$Q$2,B1878*Q$4,"")</f>
        <v/>
      </c>
      <c r="R1878" t="str">
        <f>IF($A1878&gt;=$Q$2,G1878*R$4,"")</f>
        <v/>
      </c>
    </row>
    <row r="1879" spans="1:18">
      <c r="A1879" s="1">
        <v>42895</v>
      </c>
      <c r="B1879">
        <f>IFERROR(VLOOKUP($A1879,'BTC-Web'!$A$2:$H$9999,2,0),"")</f>
        <v>2807.4399410000001</v>
      </c>
      <c r="C1879">
        <f>VLOOKUP(A1879,H_SPBTFDUE!$B$2:$C$5828,2,0)</f>
        <v>19.564519315761796</v>
      </c>
      <c r="D1879" s="2">
        <f>D1878*(1-D$1+IF(AND(WEEKDAY($A1879)&lt;&gt;1,WEEKDAY($A1879)&lt;&gt;7),-VLOOKUP($A1879,ETF_OP_Fee!$G$5:$H$14,2,1),0))^($A1879-$A1878)*(1+2*(C1879/C1878-1))+IFERROR(VLOOKUP(A1879,BITXeom!$C$9:$D$100,2,0),0)-$D$3*IFERROR(VLOOKUP($A1879,Dividends!$C$10:$E$100,2,0),0)</f>
        <v>10.012529824521412</v>
      </c>
      <c r="F1879" s="60">
        <f>F1878*(1-F$1-2*(C1879/C1878-1))</f>
        <v>109705.98354747782</v>
      </c>
      <c r="G1879" s="2">
        <f>G1878*(1-G$1+IF(AND(WEEKDAY($A1879)&lt;&gt;1,WEEKDAY($A1879)&lt;&gt;7),-VLOOKUP($A1879,ETF_OP_Fee!$I$5:$J$14,2,1),0))^($A1879-$A1878)*(1+1*(B1879/B1878-1))</f>
        <v>1.9025576827238984</v>
      </c>
      <c r="H1879" s="9" t="str">
        <f>IFERROR(VLOOKUP(A1879,'BITO-IV'!$A$1:$J$10000,4,0),"")</f>
        <v/>
      </c>
      <c r="P1879">
        <f>ROW()</f>
        <v>1879</v>
      </c>
      <c r="Q1879" t="str">
        <f>IF($A1879&gt;=$Q$2,B1879*Q$4,"")</f>
        <v/>
      </c>
      <c r="R1879" t="str">
        <f>IF($A1879&gt;=$Q$2,G1879*R$4,"")</f>
        <v/>
      </c>
    </row>
    <row r="1880" spans="1:18">
      <c r="A1880" s="1">
        <v>42898</v>
      </c>
      <c r="B1880">
        <f>IFERROR(VLOOKUP($A1880,'BTC-Web'!$A$2:$H$9999,2,0),"")</f>
        <v>2953.219971</v>
      </c>
      <c r="C1880">
        <f>VLOOKUP(A1880,H_SPBTFDUE!$B$2:$C$5828,2,0)</f>
        <v>18.424867367914402</v>
      </c>
      <c r="D1880" s="2">
        <f>D1879*(1-D$1+IF(AND(WEEKDAY($A1880)&lt;&gt;1,WEEKDAY($A1880)&lt;&gt;7),-VLOOKUP($A1880,ETF_OP_Fee!$G$5:$H$14,2,1),0))^($A1880-$A1879)*(1+2*(C1880/C1879-1))+IFERROR(VLOOKUP(A1880,BITXeom!$C$9:$D$100,2,0),0)-$D$3*IFERROR(VLOOKUP($A1880,Dividends!$C$10:$E$100,2,0),0)</f>
        <v>8.8428522279563371</v>
      </c>
      <c r="F1880" s="60">
        <f>F1879*(1-F$1-2*(C1880/C1879-1))</f>
        <v>122481.22959914652</v>
      </c>
      <c r="G1880" s="2">
        <f>G1879*(1-G$1+IF(AND(WEEKDAY($A1880)&lt;&gt;1,WEEKDAY($A1880)&lt;&gt;7),-VLOOKUP($A1880,ETF_OP_Fee!$I$5:$J$14,2,1),0))^($A1880-$A1879)*(1+1*(B1880/B1879-1))</f>
        <v>2.0011942395617601</v>
      </c>
      <c r="H1880" s="9" t="str">
        <f>IFERROR(VLOOKUP(A1880,'BITO-IV'!$A$1:$J$10000,4,0),"")</f>
        <v/>
      </c>
      <c r="P1880">
        <f>ROW()</f>
        <v>1880</v>
      </c>
      <c r="Q1880" t="str">
        <f>IF($A1880&gt;=$Q$2,B1880*Q$4,"")</f>
        <v/>
      </c>
      <c r="R1880" t="str">
        <f>IF($A1880&gt;=$Q$2,G1880*R$4,"")</f>
        <v/>
      </c>
    </row>
    <row r="1881" spans="1:18">
      <c r="A1881" s="1">
        <v>42899</v>
      </c>
      <c r="B1881">
        <f>IFERROR(VLOOKUP($A1881,'BTC-Web'!$A$2:$H$9999,2,0),"")</f>
        <v>2680.9099120000001</v>
      </c>
      <c r="C1881">
        <f>VLOOKUP(A1881,H_SPBTFDUE!$B$2:$C$5828,2,0)</f>
        <v>18.820424449547151</v>
      </c>
      <c r="D1881" s="2">
        <f>D1880*(1-D$1+IF(AND(WEEKDAY($A1881)&lt;&gt;1,WEEKDAY($A1881)&lt;&gt;7),-VLOOKUP($A1881,ETF_OP_Fee!$G$5:$H$14,2,1),0))^($A1881-$A1880)*(1+2*(C1881/C1880-1))+IFERROR(VLOOKUP(A1881,BITXeom!$C$9:$D$100,2,0),0)-$D$3*IFERROR(VLOOKUP($A1881,Dividends!$C$10:$E$100,2,0),0)</f>
        <v>9.221428719315389</v>
      </c>
      <c r="F1881" s="60">
        <f>F1880*(1-F$1-2*(C1881/C1880-1))</f>
        <v>117215.83986205893</v>
      </c>
      <c r="G1881" s="2">
        <f>G1880*(1-G$1+IF(AND(WEEKDAY($A1881)&lt;&gt;1,WEEKDAY($A1881)&lt;&gt;7),-VLOOKUP($A1881,ETF_OP_Fee!$I$5:$J$14,2,1),0))^($A1881-$A1880)*(1+1*(B1881/B1880-1))</f>
        <v>1.8166211416065379</v>
      </c>
      <c r="H1881" s="9" t="str">
        <f>IFERROR(VLOOKUP(A1881,'BITO-IV'!$A$1:$J$10000,4,0),"")</f>
        <v/>
      </c>
      <c r="P1881">
        <f>ROW()</f>
        <v>1881</v>
      </c>
      <c r="Q1881" t="str">
        <f>IF($A1881&gt;=$Q$2,B1881*Q$4,"")</f>
        <v/>
      </c>
      <c r="R1881" t="str">
        <f>IF($A1881&gt;=$Q$2,G1881*R$4,"")</f>
        <v/>
      </c>
    </row>
    <row r="1882" spans="1:18">
      <c r="A1882" s="1">
        <v>42900</v>
      </c>
      <c r="B1882">
        <f>IFERROR(VLOOKUP($A1882,'BTC-Web'!$A$2:$H$9999,2,0),"")</f>
        <v>2716.8798830000001</v>
      </c>
      <c r="C1882">
        <f>VLOOKUP(A1882,H_SPBTFDUE!$B$2:$C$5828,2,0)</f>
        <v>17.359218995550975</v>
      </c>
      <c r="D1882" s="2">
        <f>D1881*(1-D$1+IF(AND(WEEKDAY($A1882)&lt;&gt;1,WEEKDAY($A1882)&lt;&gt;7),-VLOOKUP($A1882,ETF_OP_Fee!$G$5:$H$14,2,1),0))^($A1882-$A1881)*(1+2*(C1882/C1881-1))+IFERROR(VLOOKUP(A1882,BITXeom!$C$9:$D$100,2,0),0)-$D$3*IFERROR(VLOOKUP($A1882,Dividends!$C$10:$E$100,2,0),0)</f>
        <v>7.7885983085660824</v>
      </c>
      <c r="F1882" s="60">
        <f>F1881*(1-F$1-2*(C1882/C1881-1))</f>
        <v>135410.86061433604</v>
      </c>
      <c r="G1882" s="2">
        <f>G1881*(1-G$1+IF(AND(WEEKDAY($A1882)&lt;&gt;1,WEEKDAY($A1882)&lt;&gt;7),-VLOOKUP($A1882,ETF_OP_Fee!$I$5:$J$14,2,1),0))^($A1882-$A1881)*(1+1*(B1882/B1881-1))</f>
        <v>1.8409469685177853</v>
      </c>
      <c r="H1882" s="9" t="str">
        <f>IFERROR(VLOOKUP(A1882,'BITO-IV'!$A$1:$J$10000,4,0),"")</f>
        <v/>
      </c>
      <c r="P1882">
        <f>ROW()</f>
        <v>1882</v>
      </c>
      <c r="Q1882" t="str">
        <f>IF($A1882&gt;=$Q$2,B1882*Q$4,"")</f>
        <v/>
      </c>
      <c r="R1882" t="str">
        <f>IF($A1882&gt;=$Q$2,G1882*R$4,"")</f>
        <v/>
      </c>
    </row>
    <row r="1883" spans="1:18">
      <c r="A1883" s="1">
        <v>42901</v>
      </c>
      <c r="B1883">
        <f>IFERROR(VLOOKUP($A1883,'BTC-Web'!$A$2:$H$9999,2,0),"")</f>
        <v>2499.580078</v>
      </c>
      <c r="C1883">
        <f>VLOOKUP(A1883,H_SPBTFDUE!$B$2:$C$5828,2,0)</f>
        <v>17.067877145169515</v>
      </c>
      <c r="D1883" s="2">
        <f>D1882*(1-D$1+IF(AND(WEEKDAY($A1883)&lt;&gt;1,WEEKDAY($A1883)&lt;&gt;7),-VLOOKUP($A1883,ETF_OP_Fee!$G$5:$H$14,2,1),0))^($A1883-$A1882)*(1+2*(C1883/C1882-1))+IFERROR(VLOOKUP(A1883,BITXeom!$C$9:$D$100,2,0),0)-$D$3*IFERROR(VLOOKUP($A1883,Dividends!$C$10:$E$100,2,0),0)</f>
        <v>7.5262569688819925</v>
      </c>
      <c r="F1883" s="60">
        <f>F1882*(1-F$1-2*(C1883/C1882-1))</f>
        <v>139949.04519580942</v>
      </c>
      <c r="G1883" s="2">
        <f>G1882*(1-G$1+IF(AND(WEEKDAY($A1883)&lt;&gt;1,WEEKDAY($A1883)&lt;&gt;7),-VLOOKUP($A1883,ETF_OP_Fee!$I$5:$J$14,2,1),0))^($A1883-$A1882)*(1+1*(B1883/B1882-1))</f>
        <v>1.6936614049186232</v>
      </c>
      <c r="H1883" s="9" t="str">
        <f>IFERROR(VLOOKUP(A1883,'BITO-IV'!$A$1:$J$10000,4,0),"")</f>
        <v/>
      </c>
      <c r="P1883">
        <f>ROW()</f>
        <v>1883</v>
      </c>
      <c r="Q1883" t="str">
        <f>IF($A1883&gt;=$Q$2,B1883*Q$4,"")</f>
        <v/>
      </c>
      <c r="R1883" t="str">
        <f>IF($A1883&gt;=$Q$2,G1883*R$4,"")</f>
        <v/>
      </c>
    </row>
    <row r="1884" spans="1:18">
      <c r="A1884" s="1">
        <v>42902</v>
      </c>
      <c r="B1884">
        <f>IFERROR(VLOOKUP($A1884,'BTC-Web'!$A$2:$H$9999,2,0),"")</f>
        <v>2469.570068</v>
      </c>
      <c r="C1884">
        <f>VLOOKUP(A1884,H_SPBTFDUE!$B$2:$C$5828,2,0)</f>
        <v>17.439832519125147</v>
      </c>
      <c r="D1884" s="2">
        <f>D1883*(1-D$1+IF(AND(WEEKDAY($A1884)&lt;&gt;1,WEEKDAY($A1884)&lt;&gt;7),-VLOOKUP($A1884,ETF_OP_Fee!$G$5:$H$14,2,1),0))^($A1884-$A1883)*(1+2*(C1884/C1883-1))+IFERROR(VLOOKUP(A1884,BITXeom!$C$9:$D$100,2,0),0)-$D$3*IFERROR(VLOOKUP($A1884,Dividends!$C$10:$E$100,2,0),0)</f>
        <v>7.853345289045409</v>
      </c>
      <c r="F1884" s="60">
        <f>F1883*(1-F$1-2*(C1884/C1883-1))</f>
        <v>133842.02100057685</v>
      </c>
      <c r="G1884" s="2">
        <f>G1883*(1-G$1+IF(AND(WEEKDAY($A1884)&lt;&gt;1,WEEKDAY($A1884)&lt;&gt;7),-VLOOKUP($A1884,ETF_OP_Fee!$I$5:$J$14,2,1),0))^($A1884-$A1883)*(1+1*(B1884/B1883-1))</f>
        <v>1.673283718785652</v>
      </c>
      <c r="H1884" s="9" t="str">
        <f>IFERROR(VLOOKUP(A1884,'BITO-IV'!$A$1:$J$10000,4,0),"")</f>
        <v/>
      </c>
      <c r="P1884">
        <f>ROW()</f>
        <v>1884</v>
      </c>
      <c r="Q1884" t="str">
        <f>IF($A1884&gt;=$Q$2,B1884*Q$4,"")</f>
        <v/>
      </c>
      <c r="R1884" t="str">
        <f>IF($A1884&gt;=$Q$2,G1884*R$4,"")</f>
        <v/>
      </c>
    </row>
    <row r="1885" spans="1:18">
      <c r="A1885" s="1">
        <v>42905</v>
      </c>
      <c r="B1885">
        <f>IFERROR(VLOOKUP($A1885,'BTC-Web'!$A$2:$H$9999,2,0),"")</f>
        <v>2549.030029</v>
      </c>
      <c r="C1885">
        <f>VLOOKUP(A1885,H_SPBTFDUE!$B$2:$C$5828,2,0)</f>
        <v>17.929839842691305</v>
      </c>
      <c r="D1885" s="2">
        <f>D1884*(1-D$1+IF(AND(WEEKDAY($A1885)&lt;&gt;1,WEEKDAY($A1885)&lt;&gt;7),-VLOOKUP($A1885,ETF_OP_Fee!$G$5:$H$14,2,1),0))^($A1885-$A1884)*(1+2*(C1885/C1884-1))+IFERROR(VLOOKUP(A1885,BITXeom!$C$9:$D$100,2,0),0)-$D$3*IFERROR(VLOOKUP($A1885,Dividends!$C$10:$E$100,2,0),0)</f>
        <v>8.29165713899061</v>
      </c>
      <c r="F1885" s="60">
        <f>F1884*(1-F$1-2*(C1885/C1884-1))</f>
        <v>126313.92999252607</v>
      </c>
      <c r="G1885" s="2">
        <f>G1884*(1-G$1+IF(AND(WEEKDAY($A1885)&lt;&gt;1,WEEKDAY($A1885)&lt;&gt;7),-VLOOKUP($A1885,ETF_OP_Fee!$I$5:$J$14,2,1),0))^($A1885-$A1884)*(1+1*(B1885/B1884-1))</f>
        <v>1.7269878146199553</v>
      </c>
      <c r="H1885" s="9" t="str">
        <f>IFERROR(VLOOKUP(A1885,'BITO-IV'!$A$1:$J$10000,4,0),"")</f>
        <v/>
      </c>
      <c r="P1885">
        <f>ROW()</f>
        <v>1885</v>
      </c>
      <c r="Q1885" t="str">
        <f>IF($A1885&gt;=$Q$2,B1885*Q$4,"")</f>
        <v/>
      </c>
      <c r="R1885" t="str">
        <f>IF($A1885&gt;=$Q$2,G1885*R$4,"")</f>
        <v/>
      </c>
    </row>
    <row r="1886" spans="1:18">
      <c r="A1886" s="1">
        <v>42906</v>
      </c>
      <c r="B1886">
        <f>IFERROR(VLOOKUP($A1886,'BTC-Web'!$A$2:$H$9999,2,0),"")</f>
        <v>2591.26001</v>
      </c>
      <c r="C1886">
        <f>VLOOKUP(A1886,H_SPBTFDUE!$B$2:$C$5828,2,0)</f>
        <v>18.843129941575693</v>
      </c>
      <c r="D1886" s="2">
        <f>D1885*(1-D$1+IF(AND(WEEKDAY($A1886)&lt;&gt;1,WEEKDAY($A1886)&lt;&gt;7),-VLOOKUP($A1886,ETF_OP_Fee!$G$5:$H$14,2,1),0))^($A1886-$A1885)*(1+2*(C1886/C1885-1))+IFERROR(VLOOKUP(A1886,BITXeom!$C$9:$D$100,2,0),0)-$D$3*IFERROR(VLOOKUP($A1886,Dividends!$C$10:$E$100,2,0),0)</f>
        <v>9.1352580575331714</v>
      </c>
      <c r="F1886" s="60">
        <f>F1885*(1-F$1-2*(C1886/C1885-1))</f>
        <v>113439.27978071163</v>
      </c>
      <c r="G1886" s="2">
        <f>G1885*(1-G$1+IF(AND(WEEKDAY($A1886)&lt;&gt;1,WEEKDAY($A1886)&lt;&gt;7),-VLOOKUP($A1886,ETF_OP_Fee!$I$5:$J$14,2,1),0))^($A1886-$A1885)*(1+1*(B1886/B1885-1))</f>
        <v>1.7555532639200608</v>
      </c>
      <c r="H1886" s="9" t="str">
        <f>IFERROR(VLOOKUP(A1886,'BITO-IV'!$A$1:$J$10000,4,0),"")</f>
        <v/>
      </c>
      <c r="P1886">
        <f>ROW()</f>
        <v>1886</v>
      </c>
      <c r="Q1886" t="str">
        <f>IF($A1886&gt;=$Q$2,B1886*Q$4,"")</f>
        <v/>
      </c>
      <c r="R1886" t="str">
        <f>IF($A1886&gt;=$Q$2,G1886*R$4,"")</f>
        <v/>
      </c>
    </row>
    <row r="1887" spans="1:18">
      <c r="A1887" s="1">
        <v>42907</v>
      </c>
      <c r="B1887">
        <f>IFERROR(VLOOKUP($A1887,'BTC-Web'!$A$2:$H$9999,2,0),"")</f>
        <v>2709.429932</v>
      </c>
      <c r="C1887">
        <f>VLOOKUP(A1887,H_SPBTFDUE!$B$2:$C$5828,2,0)</f>
        <v>18.614750347616152</v>
      </c>
      <c r="D1887" s="2">
        <f>D1886*(1-D$1+IF(AND(WEEKDAY($A1887)&lt;&gt;1,WEEKDAY($A1887)&lt;&gt;7),-VLOOKUP($A1887,ETF_OP_Fee!$G$5:$H$14,2,1),0))^($A1887-$A1886)*(1+2*(C1887/C1886-1))+IFERROR(VLOOKUP(A1887,BITXeom!$C$9:$D$100,2,0),0)-$D$3*IFERROR(VLOOKUP($A1887,Dividends!$C$10:$E$100,2,0),0)</f>
        <v>8.912744026744214</v>
      </c>
      <c r="F1887" s="60">
        <f>F1886*(1-F$1-2*(C1887/C1886-1))</f>
        <v>116183.15320770262</v>
      </c>
      <c r="G1887" s="2">
        <f>G1886*(1-G$1+IF(AND(WEEKDAY($A1887)&lt;&gt;1,WEEKDAY($A1887)&lt;&gt;7),-VLOOKUP($A1887,ETF_OP_Fee!$I$5:$J$14,2,1),0))^($A1887-$A1886)*(1+1*(B1887/B1886-1))</f>
        <v>1.8355644518692422</v>
      </c>
      <c r="H1887" s="9" t="str">
        <f>IFERROR(VLOOKUP(A1887,'BITO-IV'!$A$1:$J$10000,4,0),"")</f>
        <v/>
      </c>
      <c r="P1887">
        <f>ROW()</f>
        <v>1887</v>
      </c>
      <c r="Q1887" t="str">
        <f>IF($A1887&gt;=$Q$2,B1887*Q$4,"")</f>
        <v/>
      </c>
      <c r="R1887" t="str">
        <f>IF($A1887&gt;=$Q$2,G1887*R$4,"")</f>
        <v/>
      </c>
    </row>
    <row r="1888" spans="1:18">
      <c r="A1888" s="1">
        <v>42908</v>
      </c>
      <c r="B1888">
        <f>IFERROR(VLOOKUP($A1888,'BTC-Web'!$A$2:$H$9999,2,0),"")</f>
        <v>2691.030029</v>
      </c>
      <c r="C1888">
        <f>VLOOKUP(A1888,H_SPBTFDUE!$B$2:$C$5828,2,0)</f>
        <v>18.725611756389817</v>
      </c>
      <c r="D1888" s="2">
        <f>D1887*(1-D$1+IF(AND(WEEKDAY($A1888)&lt;&gt;1,WEEKDAY($A1888)&lt;&gt;7),-VLOOKUP($A1888,ETF_OP_Fee!$G$5:$H$14,2,1),0))^($A1888-$A1887)*(1+2*(C1888/C1887-1))+IFERROR(VLOOKUP(A1888,BITXeom!$C$9:$D$100,2,0),0)-$D$3*IFERROR(VLOOKUP($A1888,Dividends!$C$10:$E$100,2,0),0)</f>
        <v>9.0178177199135288</v>
      </c>
      <c r="F1888" s="60">
        <f>F1887*(1-F$1-2*(C1888/C1887-1))</f>
        <v>114793.23201278065</v>
      </c>
      <c r="G1888" s="2">
        <f>G1887*(1-G$1+IF(AND(WEEKDAY($A1888)&lt;&gt;1,WEEKDAY($A1888)&lt;&gt;7),-VLOOKUP($A1888,ETF_OP_Fee!$I$5:$J$14,2,1),0))^($A1888-$A1887)*(1+1*(B1888/B1887-1))</f>
        <v>1.8230515718238205</v>
      </c>
      <c r="H1888" s="9" t="str">
        <f>IFERROR(VLOOKUP(A1888,'BITO-IV'!$A$1:$J$10000,4,0),"")</f>
        <v/>
      </c>
      <c r="P1888">
        <f>ROW()</f>
        <v>1888</v>
      </c>
      <c r="Q1888" t="str">
        <f>IF($A1888&gt;=$Q$2,B1888*Q$4,"")</f>
        <v/>
      </c>
      <c r="R1888" t="str">
        <f>IF($A1888&gt;=$Q$2,G1888*R$4,"")</f>
        <v/>
      </c>
    </row>
    <row r="1889" spans="1:18">
      <c r="A1889" s="1">
        <v>42909</v>
      </c>
      <c r="B1889">
        <f>IFERROR(VLOOKUP($A1889,'BTC-Web'!$A$2:$H$9999,2,0),"")</f>
        <v>2707.3400879999999</v>
      </c>
      <c r="C1889">
        <f>VLOOKUP(A1889,H_SPBTFDUE!$B$2:$C$5828,2,0)</f>
        <v>18.996960593534464</v>
      </c>
      <c r="D1889" s="2">
        <f>D1888*(1-D$1+IF(AND(WEEKDAY($A1889)&lt;&gt;1,WEEKDAY($A1889)&lt;&gt;7),-VLOOKUP($A1889,ETF_OP_Fee!$G$5:$H$14,2,1),0))^($A1889-$A1888)*(1+2*(C1889/C1888-1))+IFERROR(VLOOKUP(A1889,BITXeom!$C$9:$D$100,2,0),0)-$D$3*IFERROR(VLOOKUP($A1889,Dividends!$C$10:$E$100,2,0),0)</f>
        <v>9.2780496730786357</v>
      </c>
      <c r="F1889" s="60">
        <f>F1888*(1-F$1-2*(C1889/C1888-1))</f>
        <v>111460.3681012571</v>
      </c>
      <c r="G1889" s="2">
        <f>G1888*(1-G$1+IF(AND(WEEKDAY($A1889)&lt;&gt;1,WEEKDAY($A1889)&lt;&gt;7),-VLOOKUP($A1889,ETF_OP_Fee!$I$5:$J$14,2,1),0))^($A1889-$A1888)*(1+1*(B1889/B1888-1))</f>
        <v>1.8340531649012985</v>
      </c>
      <c r="H1889" s="9" t="str">
        <f>IFERROR(VLOOKUP(A1889,'BITO-IV'!$A$1:$J$10000,4,0),"")</f>
        <v/>
      </c>
      <c r="P1889">
        <f>ROW()</f>
        <v>1889</v>
      </c>
      <c r="Q1889" t="str">
        <f>IF($A1889&gt;=$Q$2,B1889*Q$4,"")</f>
        <v/>
      </c>
      <c r="R1889" t="str">
        <f>IF($A1889&gt;=$Q$2,G1889*R$4,"")</f>
        <v/>
      </c>
    </row>
    <row r="1890" spans="1:18">
      <c r="A1890" s="1">
        <v>42912</v>
      </c>
      <c r="B1890">
        <f>IFERROR(VLOOKUP($A1890,'BTC-Web'!$A$2:$H$9999,2,0),"")</f>
        <v>2590.570068</v>
      </c>
      <c r="C1890">
        <f>VLOOKUP(A1890,H_SPBTFDUE!$B$2:$C$5828,2,0)</f>
        <v>17.150763794402675</v>
      </c>
      <c r="D1890" s="2">
        <f>D1889*(1-D$1+IF(AND(WEEKDAY($A1890)&lt;&gt;1,WEEKDAY($A1890)&lt;&gt;7),-VLOOKUP($A1890,ETF_OP_Fee!$G$5:$H$14,2,1),0))^($A1890-$A1889)*(1+2*(C1890/C1889-1))+IFERROR(VLOOKUP(A1890,BITXeom!$C$9:$D$100,2,0),0)-$D$3*IFERROR(VLOOKUP($A1890,Dividends!$C$10:$E$100,2,0),0)</f>
        <v>7.4719945923757374</v>
      </c>
      <c r="F1890" s="60">
        <f>F1889*(1-F$1-2*(C1890/C1889-1))</f>
        <v>133118.85006533403</v>
      </c>
      <c r="G1890" s="2">
        <f>G1889*(1-G$1+IF(AND(WEEKDAY($A1890)&lt;&gt;1,WEEKDAY($A1890)&lt;&gt;7),-VLOOKUP($A1890,ETF_OP_Fee!$I$5:$J$14,2,1),0))^($A1890-$A1889)*(1+1*(B1890/B1889-1))</f>
        <v>1.754811770912055</v>
      </c>
      <c r="H1890" s="9" t="str">
        <f>IFERROR(VLOOKUP(A1890,'BITO-IV'!$A$1:$J$10000,4,0),"")</f>
        <v/>
      </c>
      <c r="P1890">
        <f>ROW()</f>
        <v>1890</v>
      </c>
      <c r="Q1890" t="str">
        <f>IF($A1890&gt;=$Q$2,B1890*Q$4,"")</f>
        <v/>
      </c>
      <c r="R1890" t="str">
        <f>IF($A1890&gt;=$Q$2,G1890*R$4,"")</f>
        <v/>
      </c>
    </row>
    <row r="1891" spans="1:18">
      <c r="A1891" s="1">
        <v>42913</v>
      </c>
      <c r="B1891">
        <f>IFERROR(VLOOKUP($A1891,'BTC-Web'!$A$2:$H$9999,2,0),"")</f>
        <v>2478.4499510000001</v>
      </c>
      <c r="C1891">
        <f>VLOOKUP(A1891,H_SPBTFDUE!$B$2:$C$5828,2,0)</f>
        <v>17.660960978319004</v>
      </c>
      <c r="D1891" s="2">
        <f>D1890*(1-D$1+IF(AND(WEEKDAY($A1891)&lt;&gt;1,WEEKDAY($A1891)&lt;&gt;7),-VLOOKUP($A1891,ETF_OP_Fee!$G$5:$H$14,2,1),0))^($A1891-$A1890)*(1+2*(C1891/C1890-1))+IFERROR(VLOOKUP(A1891,BITXeom!$C$9:$D$100,2,0),0)-$D$3*IFERROR(VLOOKUP($A1891,Dividends!$C$10:$E$100,2,0),0)</f>
        <v>7.9155908028493478</v>
      </c>
      <c r="F1891" s="60">
        <f>F1890*(1-F$1-2*(C1891/C1890-1))</f>
        <v>125191.93950512756</v>
      </c>
      <c r="G1891" s="2">
        <f>G1890*(1-G$1+IF(AND(WEEKDAY($A1891)&lt;&gt;1,WEEKDAY($A1891)&lt;&gt;7),-VLOOKUP($A1891,ETF_OP_Fee!$I$5:$J$14,2,1),0))^($A1891-$A1890)*(1+1*(B1891/B1890-1))</f>
        <v>1.6788196554322432</v>
      </c>
      <c r="H1891" s="9" t="str">
        <f>IFERROR(VLOOKUP(A1891,'BITO-IV'!$A$1:$J$10000,4,0),"")</f>
        <v/>
      </c>
      <c r="P1891">
        <f>ROW()</f>
        <v>1891</v>
      </c>
      <c r="Q1891" t="str">
        <f>IF($A1891&gt;=$Q$2,B1891*Q$4,"")</f>
        <v/>
      </c>
      <c r="R1891" t="str">
        <f>IF($A1891&gt;=$Q$2,G1891*R$4,"")</f>
        <v/>
      </c>
    </row>
    <row r="1892" spans="1:18">
      <c r="A1892" s="1">
        <v>42914</v>
      </c>
      <c r="B1892">
        <f>IFERROR(VLOOKUP($A1892,'BTC-Web'!$A$2:$H$9999,2,0),"")</f>
        <v>2553.030029</v>
      </c>
      <c r="C1892">
        <f>VLOOKUP(A1892,H_SPBTFDUE!$B$2:$C$5828,2,0)</f>
        <v>17.813601498725806</v>
      </c>
      <c r="D1892" s="2">
        <f>D1891*(1-D$1+IF(AND(WEEKDAY($A1892)&lt;&gt;1,WEEKDAY($A1892)&lt;&gt;7),-VLOOKUP($A1892,ETF_OP_Fee!$G$5:$H$14,2,1),0))^($A1892-$A1891)*(1+2*(C1892/C1891-1))+IFERROR(VLOOKUP(A1892,BITXeom!$C$9:$D$100,2,0),0)-$D$3*IFERROR(VLOOKUP($A1892,Dividends!$C$10:$E$100,2,0),0)</f>
        <v>8.0514461657778789</v>
      </c>
      <c r="F1892" s="60">
        <f>F1891*(1-F$1-2*(C1892/C1891-1))</f>
        <v>123021.39967381681</v>
      </c>
      <c r="G1892" s="2">
        <f>G1891*(1-G$1+IF(AND(WEEKDAY($A1892)&lt;&gt;1,WEEKDAY($A1892)&lt;&gt;7),-VLOOKUP($A1892,ETF_OP_Fee!$I$5:$J$14,2,1),0))^($A1892-$A1891)*(1+1*(B1892/B1891-1))</f>
        <v>1.7292927123406536</v>
      </c>
      <c r="H1892" s="9" t="str">
        <f>IFERROR(VLOOKUP(A1892,'BITO-IV'!$A$1:$J$10000,4,0),"")</f>
        <v/>
      </c>
      <c r="P1892">
        <f>ROW()</f>
        <v>1892</v>
      </c>
      <c r="Q1892" t="str">
        <f>IF($A1892&gt;=$Q$2,B1892*Q$4,"")</f>
        <v/>
      </c>
      <c r="R1892" t="str">
        <f>IF($A1892&gt;=$Q$2,G1892*R$4,"")</f>
        <v/>
      </c>
    </row>
    <row r="1893" spans="1:18">
      <c r="A1893" s="1">
        <v>42915</v>
      </c>
      <c r="B1893">
        <f>IFERROR(VLOOKUP($A1893,'BTC-Web'!$A$2:$H$9999,2,0),"")</f>
        <v>2567.5600589999999</v>
      </c>
      <c r="C1893">
        <f>VLOOKUP(A1893,H_SPBTFDUE!$B$2:$C$5828,2,0)</f>
        <v>17.566251477571551</v>
      </c>
      <c r="D1893" s="2">
        <f>D1892*(1-D$1+IF(AND(WEEKDAY($A1893)&lt;&gt;1,WEEKDAY($A1893)&lt;&gt;7),-VLOOKUP($A1893,ETF_OP_Fee!$G$5:$H$14,2,1),0))^($A1893-$A1892)*(1+2*(C1893/C1892-1))+IFERROR(VLOOKUP(A1893,BITXeom!$C$9:$D$100,2,0),0)-$D$3*IFERROR(VLOOKUP($A1893,Dividends!$C$10:$E$100,2,0),0)</f>
        <v>7.8269064942154083</v>
      </c>
      <c r="F1893" s="60">
        <f>F1892*(1-F$1-2*(C1893/C1892-1))</f>
        <v>126431.41285561462</v>
      </c>
      <c r="G1893" s="2">
        <f>G1892*(1-G$1+IF(AND(WEEKDAY($A1893)&lt;&gt;1,WEEKDAY($A1893)&lt;&gt;7),-VLOOKUP($A1893,ETF_OP_Fee!$I$5:$J$14,2,1),0))^($A1893-$A1892)*(1+1*(B1893/B1892-1))</f>
        <v>1.7390893506191178</v>
      </c>
      <c r="H1893" s="9" t="str">
        <f>IFERROR(VLOOKUP(A1893,'BITO-IV'!$A$1:$J$10000,4,0),"")</f>
        <v/>
      </c>
      <c r="P1893">
        <f>ROW()</f>
        <v>1893</v>
      </c>
      <c r="Q1893" t="str">
        <f>IF($A1893&gt;=$Q$2,B1893*Q$4,"")</f>
        <v/>
      </c>
      <c r="R1893" t="str">
        <f>IF($A1893&gt;=$Q$2,G1893*R$4,"")</f>
        <v/>
      </c>
    </row>
    <row r="1894" spans="1:18">
      <c r="A1894" s="1">
        <v>42916</v>
      </c>
      <c r="B1894">
        <f>IFERROR(VLOOKUP($A1894,'BTC-Web'!$A$2:$H$9999,2,0),"")</f>
        <v>2539.23999</v>
      </c>
      <c r="C1894">
        <f>VLOOKUP(A1894,H_SPBTFDUE!$B$2:$C$5828,2,0)</f>
        <v>17.159779519365664</v>
      </c>
      <c r="D1894" s="2">
        <f>D1893*(1-D$1+IF(AND(WEEKDAY($A1894)&lt;&gt;1,WEEKDAY($A1894)&lt;&gt;7),-VLOOKUP($A1894,ETF_OP_Fee!$G$5:$H$14,2,1),0))^($A1894-$A1893)*(1+2*(C1894/C1893-1))+IFERROR(VLOOKUP(A1894,BITXeom!$C$9:$D$100,2,0),0)-$D$3*IFERROR(VLOOKUP($A1894,Dividends!$C$10:$E$100,2,0),0)</f>
        <v>7.4637873013855245</v>
      </c>
      <c r="F1894" s="60">
        <f>F1893*(1-F$1-2*(C1894/C1893-1))</f>
        <v>132275.91748480065</v>
      </c>
      <c r="G1894" s="2">
        <f>G1893*(1-G$1+IF(AND(WEEKDAY($A1894)&lt;&gt;1,WEEKDAY($A1894)&lt;&gt;7),-VLOOKUP($A1894,ETF_OP_Fee!$I$5:$J$14,2,1),0))^($A1894-$A1893)*(1+1*(B1894/B1893-1))</f>
        <v>1.7198625106023233</v>
      </c>
      <c r="H1894" s="9" t="str">
        <f>IFERROR(VLOOKUP(A1894,'BITO-IV'!$A$1:$J$10000,4,0),"")</f>
        <v/>
      </c>
      <c r="P1894">
        <f>ROW()</f>
        <v>1894</v>
      </c>
      <c r="Q1894" t="str">
        <f>IF($A1894&gt;=$Q$2,B1894*Q$4,"")</f>
        <v/>
      </c>
      <c r="R1894" t="str">
        <f>IF($A1894&gt;=$Q$2,G1894*R$4,"")</f>
        <v/>
      </c>
    </row>
    <row r="1895" spans="1:18">
      <c r="A1895" s="1">
        <v>42919</v>
      </c>
      <c r="B1895">
        <f>IFERROR(VLOOKUP($A1895,'BTC-Web'!$A$2:$H$9999,2,0),"")</f>
        <v>2498.5600589999999</v>
      </c>
      <c r="C1895">
        <f>VLOOKUP(A1895,H_SPBTFDUE!$B$2:$C$5828,2,0)</f>
        <v>17.73352511549086</v>
      </c>
      <c r="D1895" s="2">
        <f>D1894*(1-D$1+IF(AND(WEEKDAY($A1895)&lt;&gt;1,WEEKDAY($A1895)&lt;&gt;7),-VLOOKUP($A1895,ETF_OP_Fee!$G$5:$H$14,2,1),0))^($A1895-$A1894)*(1+2*(C1895/C1894-1))+IFERROR(VLOOKUP(A1895,BITXeom!$C$9:$D$100,2,0),0)-$D$3*IFERROR(VLOOKUP($A1895,Dividends!$C$10:$E$100,2,0),0)</f>
        <v>7.9600186517419305</v>
      </c>
      <c r="F1895" s="60">
        <f>F1894*(1-F$1-2*(C1895/C1894-1))</f>
        <v>123423.6122792839</v>
      </c>
      <c r="G1895" s="2">
        <f>G1894*(1-G$1+IF(AND(WEEKDAY($A1895)&lt;&gt;1,WEEKDAY($A1895)&lt;&gt;7),-VLOOKUP($A1895,ETF_OP_Fee!$I$5:$J$14,2,1),0))^($A1895-$A1894)*(1+1*(B1895/B1894-1))</f>
        <v>1.6921772925764398</v>
      </c>
      <c r="H1895" s="9" t="str">
        <f>IFERROR(VLOOKUP(A1895,'BITO-IV'!$A$1:$J$10000,4,0),"")</f>
        <v/>
      </c>
      <c r="P1895">
        <f>ROW()</f>
        <v>1895</v>
      </c>
      <c r="Q1895" t="str">
        <f>IF($A1895&gt;=$Q$2,B1895*Q$4,"")</f>
        <v/>
      </c>
      <c r="R1895" t="str">
        <f>IF($A1895&gt;=$Q$2,G1895*R$4,"")</f>
        <v/>
      </c>
    </row>
    <row r="1896" spans="1:18">
      <c r="A1896" s="1">
        <v>42921</v>
      </c>
      <c r="B1896">
        <f>IFERROR(VLOOKUP($A1896,'BTC-Web'!$A$2:$H$9999,2,0),"")</f>
        <v>2602.8701169999999</v>
      </c>
      <c r="C1896">
        <f>VLOOKUP(A1896,H_SPBTFDUE!$B$2:$C$5828,2,0)</f>
        <v>17.993912303896508</v>
      </c>
      <c r="D1896" s="2">
        <f>D1895*(1-D$1+IF(AND(WEEKDAY($A1896)&lt;&gt;1,WEEKDAY($A1896)&lt;&gt;7),-VLOOKUP($A1896,ETF_OP_Fee!$G$5:$H$14,2,1),0))^($A1896-$A1895)*(1+2*(C1896/C1895-1))+IFERROR(VLOOKUP(A1896,BITXeom!$C$9:$D$100,2,0),0)-$D$3*IFERROR(VLOOKUP($A1896,Dividends!$C$10:$E$100,2,0),0)</f>
        <v>8.1918024343905245</v>
      </c>
      <c r="F1896" s="60">
        <f>F1895*(1-F$1-2*(C1896/C1895-1))</f>
        <v>119792.64841069089</v>
      </c>
      <c r="G1896" s="2">
        <f>G1895*(1-G$1+IF(AND(WEEKDAY($A1896)&lt;&gt;1,WEEKDAY($A1896)&lt;&gt;7),-VLOOKUP($A1896,ETF_OP_Fee!$I$5:$J$14,2,1),0))^($A1896-$A1895)*(1+1*(B1896/B1895-1))</f>
        <v>1.7627306649556453</v>
      </c>
      <c r="H1896" s="9" t="str">
        <f>IFERROR(VLOOKUP(A1896,'BITO-IV'!$A$1:$J$10000,4,0),"")</f>
        <v/>
      </c>
      <c r="P1896">
        <f>ROW()</f>
        <v>1896</v>
      </c>
      <c r="Q1896" t="str">
        <f>IF($A1896&gt;=$Q$2,B1896*Q$4,"")</f>
        <v/>
      </c>
      <c r="R1896" t="str">
        <f>IF($A1896&gt;=$Q$2,G1896*R$4,"")</f>
        <v/>
      </c>
    </row>
    <row r="1897" spans="1:18">
      <c r="A1897" s="1">
        <v>42922</v>
      </c>
      <c r="B1897">
        <f>IFERROR(VLOOKUP($A1897,'BTC-Web'!$A$2:$H$9999,2,0),"")</f>
        <v>2608.1000979999999</v>
      </c>
      <c r="C1897">
        <f>VLOOKUP(A1897,H_SPBTFDUE!$B$2:$C$5828,2,0)</f>
        <v>18.037375303051846</v>
      </c>
      <c r="D1897" s="2">
        <f>D1896*(1-D$1+IF(AND(WEEKDAY($A1897)&lt;&gt;1,WEEKDAY($A1897)&lt;&gt;7),-VLOOKUP($A1897,ETF_OP_Fee!$G$5:$H$14,2,1),0))^($A1897-$A1896)*(1+2*(C1897/C1896-1))+IFERROR(VLOOKUP(A1897,BITXeom!$C$9:$D$100,2,0),0)-$D$3*IFERROR(VLOOKUP($A1897,Dividends!$C$10:$E$100,2,0),0)</f>
        <v>8.2303835764738569</v>
      </c>
      <c r="F1897" s="60">
        <f>F1896*(1-F$1-2*(C1897/C1896-1))</f>
        <v>119207.71160069422</v>
      </c>
      <c r="G1897" s="2">
        <f>G1896*(1-G$1+IF(AND(WEEKDAY($A1897)&lt;&gt;1,WEEKDAY($A1897)&lt;&gt;7),-VLOOKUP($A1897,ETF_OP_Fee!$I$5:$J$14,2,1),0))^($A1897-$A1896)*(1+1*(B1897/B1896-1))</f>
        <v>1.766226571279331</v>
      </c>
      <c r="H1897" s="9" t="str">
        <f>IFERROR(VLOOKUP(A1897,'BITO-IV'!$A$1:$J$10000,4,0),"")</f>
        <v/>
      </c>
      <c r="P1897">
        <f>ROW()</f>
        <v>1897</v>
      </c>
      <c r="Q1897" t="str">
        <f>IF($A1897&gt;=$Q$2,B1897*Q$4,"")</f>
        <v/>
      </c>
      <c r="R1897" t="str">
        <f>IF($A1897&gt;=$Q$2,G1897*R$4,"")</f>
        <v/>
      </c>
    </row>
    <row r="1898" spans="1:18">
      <c r="A1898" s="1">
        <v>42923</v>
      </c>
      <c r="B1898">
        <f>IFERROR(VLOOKUP($A1898,'BTC-Web'!$A$2:$H$9999,2,0),"")</f>
        <v>2608.5900879999999</v>
      </c>
      <c r="C1898">
        <f>VLOOKUP(A1898,H_SPBTFDUE!$B$2:$C$5828,2,0)</f>
        <v>17.413767261976485</v>
      </c>
      <c r="D1898" s="2">
        <f>D1897*(1-D$1+IF(AND(WEEKDAY($A1898)&lt;&gt;1,WEEKDAY($A1898)&lt;&gt;7),-VLOOKUP($A1898,ETF_OP_Fee!$G$5:$H$14,2,1),0))^($A1898-$A1897)*(1+2*(C1898/C1897-1))+IFERROR(VLOOKUP(A1898,BITXeom!$C$9:$D$100,2,0),0)-$D$3*IFERROR(VLOOKUP($A1898,Dividends!$C$10:$E$100,2,0),0)</f>
        <v>7.660360219947119</v>
      </c>
      <c r="F1898" s="60">
        <f>F1897*(1-F$1-2*(C1898/C1897-1))</f>
        <v>127444.26734174196</v>
      </c>
      <c r="G1898" s="2">
        <f>G1897*(1-G$1+IF(AND(WEEKDAY($A1898)&lt;&gt;1,WEEKDAY($A1898)&lt;&gt;7),-VLOOKUP($A1898,ETF_OP_Fee!$I$5:$J$14,2,1),0))^($A1898-$A1897)*(1+1*(B1898/B1897-1))</f>
        <v>1.7665124175702225</v>
      </c>
      <c r="H1898" s="9" t="str">
        <f>IFERROR(VLOOKUP(A1898,'BITO-IV'!$A$1:$J$10000,4,0),"")</f>
        <v/>
      </c>
      <c r="P1898">
        <f>ROW()</f>
        <v>1898</v>
      </c>
      <c r="Q1898" t="str">
        <f>IF($A1898&gt;=$Q$2,B1898*Q$4,"")</f>
        <v/>
      </c>
      <c r="R1898" t="str">
        <f>IF($A1898&gt;=$Q$2,G1898*R$4,"")</f>
        <v/>
      </c>
    </row>
    <row r="1899" spans="1:18">
      <c r="A1899" s="1">
        <v>42926</v>
      </c>
      <c r="B1899">
        <f>IFERROR(VLOOKUP($A1899,'BTC-Web'!$A$2:$H$9999,2,0),"")</f>
        <v>2525.25</v>
      </c>
      <c r="C1899">
        <f>VLOOKUP(A1899,H_SPBTFDUE!$B$2:$C$5828,2,0)</f>
        <v>16.401738869441115</v>
      </c>
      <c r="D1899" s="2">
        <f>D1898*(1-D$1+IF(AND(WEEKDAY($A1899)&lt;&gt;1,WEEKDAY($A1899)&lt;&gt;7),-VLOOKUP($A1899,ETF_OP_Fee!$G$5:$H$14,2,1),0))^($A1899-$A1898)*(1+2*(C1899/C1898-1))+IFERROR(VLOOKUP(A1899,BITXeom!$C$9:$D$100,2,0),0)-$D$3*IFERROR(VLOOKUP($A1899,Dividends!$C$10:$E$100,2,0),0)</f>
        <v>6.7675245020700547</v>
      </c>
      <c r="F1899" s="60">
        <f>F1898*(1-F$1-2*(C1899/C1898-1))</f>
        <v>142250.88016351982</v>
      </c>
      <c r="G1899" s="2">
        <f>G1898*(1-G$1+IF(AND(WEEKDAY($A1899)&lt;&gt;1,WEEKDAY($A1899)&lt;&gt;7),-VLOOKUP($A1899,ETF_OP_Fee!$I$5:$J$14,2,1),0))^($A1899-$A1898)*(1+1*(B1899/B1898-1))</f>
        <v>1.7099417790240112</v>
      </c>
      <c r="H1899" s="9" t="str">
        <f>IFERROR(VLOOKUP(A1899,'BITO-IV'!$A$1:$J$10000,4,0),"")</f>
        <v/>
      </c>
      <c r="P1899">
        <f>ROW()</f>
        <v>1899</v>
      </c>
      <c r="Q1899" t="str">
        <f>IF($A1899&gt;=$Q$2,B1899*Q$4,"")</f>
        <v/>
      </c>
      <c r="R1899" t="str">
        <f>IF($A1899&gt;=$Q$2,G1899*R$4,"")</f>
        <v/>
      </c>
    </row>
    <row r="1900" spans="1:18">
      <c r="A1900" s="1">
        <v>42927</v>
      </c>
      <c r="B1900">
        <f>IFERROR(VLOOKUP($A1900,'BTC-Web'!$A$2:$H$9999,2,0),"")</f>
        <v>2385.889893</v>
      </c>
      <c r="C1900">
        <f>VLOOKUP(A1900,H_SPBTFDUE!$B$2:$C$5828,2,0)</f>
        <v>16.159572882365296</v>
      </c>
      <c r="D1900" s="2">
        <f>D1899*(1-D$1+IF(AND(WEEKDAY($A1900)&lt;&gt;1,WEEKDAY($A1900)&lt;&gt;7),-VLOOKUP($A1900,ETF_OP_Fee!$G$5:$H$14,2,1),0))^($A1900-$A1899)*(1+2*(C1900/C1899-1))+IFERROR(VLOOKUP(A1900,BITXeom!$C$9:$D$100,2,0),0)-$D$3*IFERROR(VLOOKUP($A1900,Dividends!$C$10:$E$100,2,0),0)</f>
        <v>6.5668924759910245</v>
      </c>
      <c r="F1900" s="60">
        <f>F1899*(1-F$1-2*(C1900/C1899-1))</f>
        <v>146444.04516293108</v>
      </c>
      <c r="G1900" s="2">
        <f>G1899*(1-G$1+IF(AND(WEEKDAY($A1900)&lt;&gt;1,WEEKDAY($A1900)&lt;&gt;7),-VLOOKUP($A1900,ETF_OP_Fee!$I$5:$J$14,2,1),0))^($A1900-$A1899)*(1+1*(B1900/B1899-1))</f>
        <v>1.6155337583864224</v>
      </c>
      <c r="H1900" s="9" t="str">
        <f>IFERROR(VLOOKUP(A1900,'BITO-IV'!$A$1:$J$10000,4,0),"")</f>
        <v/>
      </c>
      <c r="P1900">
        <f>ROW()</f>
        <v>1900</v>
      </c>
      <c r="Q1900" t="str">
        <f>IF($A1900&gt;=$Q$2,B1900*Q$4,"")</f>
        <v/>
      </c>
      <c r="R1900" t="str">
        <f>IF($A1900&gt;=$Q$2,G1900*R$4,"")</f>
        <v/>
      </c>
    </row>
    <row r="1901" spans="1:18">
      <c r="A1901" s="1">
        <v>42928</v>
      </c>
      <c r="B1901">
        <f>IFERROR(VLOOKUP($A1901,'BTC-Web'!$A$2:$H$9999,2,0),"")</f>
        <v>2332.7700199999999</v>
      </c>
      <c r="C1901">
        <f>VLOOKUP(A1901,H_SPBTFDUE!$B$2:$C$5828,2,0)</f>
        <v>16.579799968305014</v>
      </c>
      <c r="D1901" s="2">
        <f>D1900*(1-D$1+IF(AND(WEEKDAY($A1901)&lt;&gt;1,WEEKDAY($A1901)&lt;&gt;7),-VLOOKUP($A1901,ETF_OP_Fee!$G$5:$H$14,2,1),0))^($A1901-$A1900)*(1+2*(C1901/C1900-1))+IFERROR(VLOOKUP(A1901,BITXeom!$C$9:$D$100,2,0),0)-$D$3*IFERROR(VLOOKUP($A1901,Dividends!$C$10:$E$100,2,0),0)</f>
        <v>6.9076016373462492</v>
      </c>
      <c r="F1901" s="60">
        <f>F1900*(1-F$1-2*(C1901/C1900-1))</f>
        <v>138819.91450810462</v>
      </c>
      <c r="G1901" s="2">
        <f>G1900*(1-G$1+IF(AND(WEEKDAY($A1901)&lt;&gt;1,WEEKDAY($A1901)&lt;&gt;7),-VLOOKUP($A1901,ETF_OP_Fee!$I$5:$J$14,2,1),0))^($A1901-$A1900)*(1+1*(B1901/B1900-1))</f>
        <v>1.5795241181416528</v>
      </c>
      <c r="H1901" s="9" t="str">
        <f>IFERROR(VLOOKUP(A1901,'BITO-IV'!$A$1:$J$10000,4,0),"")</f>
        <v/>
      </c>
      <c r="P1901">
        <f>ROW()</f>
        <v>1901</v>
      </c>
      <c r="Q1901" t="str">
        <f>IF($A1901&gt;=$Q$2,B1901*Q$4,"")</f>
        <v/>
      </c>
      <c r="R1901" t="str">
        <f>IF($A1901&gt;=$Q$2,G1901*R$4,"")</f>
        <v/>
      </c>
    </row>
    <row r="1902" spans="1:18">
      <c r="A1902" s="1">
        <v>42929</v>
      </c>
      <c r="B1902">
        <f>IFERROR(VLOOKUP($A1902,'BTC-Web'!$A$2:$H$9999,2,0),"")</f>
        <v>2402.6999510000001</v>
      </c>
      <c r="C1902">
        <f>VLOOKUP(A1902,H_SPBTFDUE!$B$2:$C$5828,2,0)</f>
        <v>16.295021210039312</v>
      </c>
      <c r="D1902" s="2">
        <f>D1901*(1-D$1+IF(AND(WEEKDAY($A1902)&lt;&gt;1,WEEKDAY($A1902)&lt;&gt;7),-VLOOKUP($A1902,ETF_OP_Fee!$G$5:$H$14,2,1),0))^($A1902-$A1901)*(1+2*(C1902/C1901-1))+IFERROR(VLOOKUP(A1902,BITXeom!$C$9:$D$100,2,0),0)-$D$3*IFERROR(VLOOKUP($A1902,Dividends!$C$10:$E$100,2,0),0)</f>
        <v>6.6695041859233548</v>
      </c>
      <c r="F1902" s="60">
        <f>F1901*(1-F$1-2*(C1902/C1901-1))</f>
        <v>143581.49886100995</v>
      </c>
      <c r="G1902" s="2">
        <f>G1901*(1-G$1+IF(AND(WEEKDAY($A1902)&lt;&gt;1,WEEKDAY($A1902)&lt;&gt;7),-VLOOKUP($A1902,ETF_OP_Fee!$I$5:$J$14,2,1),0))^($A1902-$A1901)*(1+1*(B1902/B1901-1))</f>
        <v>1.6268314971317899</v>
      </c>
      <c r="H1902" s="9" t="str">
        <f>IFERROR(VLOOKUP(A1902,'BITO-IV'!$A$1:$J$10000,4,0),"")</f>
        <v/>
      </c>
      <c r="P1902">
        <f>ROW()</f>
        <v>1902</v>
      </c>
      <c r="Q1902" t="str">
        <f>IF($A1902&gt;=$Q$2,B1902*Q$4,"")</f>
        <v/>
      </c>
      <c r="R1902" t="str">
        <f>IF($A1902&gt;=$Q$2,G1902*R$4,"")</f>
        <v/>
      </c>
    </row>
    <row r="1903" spans="1:18">
      <c r="A1903" s="1">
        <v>42930</v>
      </c>
      <c r="B1903">
        <f>IFERROR(VLOOKUP($A1903,'BTC-Web'!$A$2:$H$9999,2,0),"")</f>
        <v>2360.5900879999999</v>
      </c>
      <c r="C1903">
        <f>VLOOKUP(A1903,H_SPBTFDUE!$B$2:$C$5828,2,0)</f>
        <v>15.432425031707469</v>
      </c>
      <c r="D1903" s="2">
        <f>D1902*(1-D$1+IF(AND(WEEKDAY($A1903)&lt;&gt;1,WEEKDAY($A1903)&lt;&gt;7),-VLOOKUP($A1903,ETF_OP_Fee!$G$5:$H$14,2,1),0))^($A1903-$A1902)*(1+2*(C1903/C1902-1))+IFERROR(VLOOKUP(A1903,BITXeom!$C$9:$D$100,2,0),0)-$D$3*IFERROR(VLOOKUP($A1903,Dividends!$C$10:$E$100,2,0),0)</f>
        <v>5.962669161547276</v>
      </c>
      <c r="F1903" s="60">
        <f>F1902*(1-F$1-2*(C1903/C1902-1))</f>
        <v>158775.33693557756</v>
      </c>
      <c r="G1903" s="2">
        <f>G1902*(1-G$1+IF(AND(WEEKDAY($A1903)&lt;&gt;1,WEEKDAY($A1903)&lt;&gt;7),-VLOOKUP($A1903,ETF_OP_Fee!$I$5:$J$14,2,1),0))^($A1903-$A1902)*(1+1*(B1903/B1902-1))</f>
        <v>1.598277950945989</v>
      </c>
      <c r="H1903" s="9" t="str">
        <f>IFERROR(VLOOKUP(A1903,'BITO-IV'!$A$1:$J$10000,4,0),"")</f>
        <v/>
      </c>
      <c r="P1903">
        <f>ROW()</f>
        <v>1903</v>
      </c>
      <c r="Q1903" t="str">
        <f>IF($A1903&gt;=$Q$2,B1903*Q$4,"")</f>
        <v/>
      </c>
      <c r="R1903" t="str">
        <f>IF($A1903&gt;=$Q$2,G1903*R$4,"")</f>
        <v/>
      </c>
    </row>
    <row r="1904" spans="1:18">
      <c r="A1904" s="1">
        <v>42933</v>
      </c>
      <c r="B1904">
        <f>IFERROR(VLOOKUP($A1904,'BTC-Web'!$A$2:$H$9999,2,0),"")</f>
        <v>1932.619995</v>
      </c>
      <c r="C1904">
        <f>VLOOKUP(A1904,H_SPBTFDUE!$B$2:$C$5828,2,0)</f>
        <v>15.396666191495235</v>
      </c>
      <c r="D1904" s="2">
        <f>D1903*(1-D$1+IF(AND(WEEKDAY($A1904)&lt;&gt;1,WEEKDAY($A1904)&lt;&gt;7),-VLOOKUP($A1904,ETF_OP_Fee!$G$5:$H$14,2,1),0))^($A1904-$A1903)*(1+2*(C1904/C1903-1))+IFERROR(VLOOKUP(A1904,BITXeom!$C$9:$D$100,2,0),0)-$D$3*IFERROR(VLOOKUP($A1904,Dividends!$C$10:$E$100,2,0),0)</f>
        <v>5.9328905649182477</v>
      </c>
      <c r="F1904" s="60">
        <f>F1903*(1-F$1-2*(C1904/C1903-1))</f>
        <v>159502.87616026972</v>
      </c>
      <c r="G1904" s="2">
        <f>G1903*(1-G$1+IF(AND(WEEKDAY($A1904)&lt;&gt;1,WEEKDAY($A1904)&lt;&gt;7),-VLOOKUP($A1904,ETF_OP_Fee!$I$5:$J$14,2,1),0))^($A1904-$A1903)*(1+1*(B1904/B1903-1))</f>
        <v>1.3084113003264446</v>
      </c>
      <c r="H1904" s="9" t="str">
        <f>IFERROR(VLOOKUP(A1904,'BITO-IV'!$A$1:$J$10000,4,0),"")</f>
        <v/>
      </c>
      <c r="P1904">
        <f>ROW()</f>
        <v>1904</v>
      </c>
      <c r="Q1904" t="str">
        <f>IF($A1904&gt;=$Q$2,B1904*Q$4,"")</f>
        <v/>
      </c>
      <c r="R1904" t="str">
        <f>IF($A1904&gt;=$Q$2,G1904*R$4,"")</f>
        <v/>
      </c>
    </row>
    <row r="1905" spans="1:18">
      <c r="A1905" s="1">
        <v>42934</v>
      </c>
      <c r="B1905">
        <f>IFERROR(VLOOKUP($A1905,'BTC-Web'!$A$2:$H$9999,2,0),"")</f>
        <v>2233.5200199999999</v>
      </c>
      <c r="C1905">
        <f>VLOOKUP(A1905,H_SPBTFDUE!$B$2:$C$5828,2,0)</f>
        <v>16.020059547988605</v>
      </c>
      <c r="D1905" s="2">
        <f>D1904*(1-D$1+IF(AND(WEEKDAY($A1905)&lt;&gt;1,WEEKDAY($A1905)&lt;&gt;7),-VLOOKUP($A1905,ETF_OP_Fee!$G$5:$H$14,2,1),0))^($A1905-$A1904)*(1+2*(C1905/C1904-1))+IFERROR(VLOOKUP(A1905,BITXeom!$C$9:$D$100,2,0),0)-$D$3*IFERROR(VLOOKUP($A1905,Dividends!$C$10:$E$100,2,0),0)</f>
        <v>6.4125493218039349</v>
      </c>
      <c r="F1905" s="60">
        <f>F1904*(1-F$1-2*(C1905/C1904-1))</f>
        <v>146578.3962097395</v>
      </c>
      <c r="G1905" s="2">
        <f>G1904*(1-G$1+IF(AND(WEEKDAY($A1905)&lt;&gt;1,WEEKDAY($A1905)&lt;&gt;7),-VLOOKUP($A1905,ETF_OP_Fee!$I$5:$J$14,2,1),0))^($A1905-$A1904)*(1+1*(B1905/B1904-1))</f>
        <v>1.5120855521185559</v>
      </c>
      <c r="H1905" s="9" t="str">
        <f>IFERROR(VLOOKUP(A1905,'BITO-IV'!$A$1:$J$10000,4,0),"")</f>
        <v/>
      </c>
      <c r="P1905">
        <f>ROW()</f>
        <v>1905</v>
      </c>
      <c r="Q1905" t="str">
        <f>IF($A1905&gt;=$Q$2,B1905*Q$4,"")</f>
        <v/>
      </c>
      <c r="R1905" t="str">
        <f>IF($A1905&gt;=$Q$2,G1905*R$4,"")</f>
        <v/>
      </c>
    </row>
    <row r="1906" spans="1:18">
      <c r="A1906" s="1">
        <v>42935</v>
      </c>
      <c r="B1906">
        <f>IFERROR(VLOOKUP($A1906,'BTC-Web'!$A$2:$H$9999,2,0),"")</f>
        <v>2323.080078</v>
      </c>
      <c r="C1906">
        <f>VLOOKUP(A1906,H_SPBTFDUE!$B$2:$C$5828,2,0)</f>
        <v>15.704311412168973</v>
      </c>
      <c r="D1906" s="2">
        <f>D1905*(1-D$1+IF(AND(WEEKDAY($A1906)&lt;&gt;1,WEEKDAY($A1906)&lt;&gt;7),-VLOOKUP($A1906,ETF_OP_Fee!$G$5:$H$14,2,1),0))^($A1906-$A1905)*(1+2*(C1906/C1905-1))+IFERROR(VLOOKUP(A1906,BITXeom!$C$9:$D$100,2,0),0)-$D$3*IFERROR(VLOOKUP($A1906,Dividends!$C$10:$E$100,2,0),0)</f>
        <v>6.1590298740162552</v>
      </c>
      <c r="F1906" s="60">
        <f>F1905*(1-F$1-2*(C1906/C1905-1))</f>
        <v>152348.75403164051</v>
      </c>
      <c r="G1906" s="2">
        <f>G1905*(1-G$1+IF(AND(WEEKDAY($A1906)&lt;&gt;1,WEEKDAY($A1906)&lt;&gt;7),-VLOOKUP($A1906,ETF_OP_Fee!$I$5:$J$14,2,1),0))^($A1906-$A1905)*(1+1*(B1906/B1905-1))</f>
        <v>1.5726764768504848</v>
      </c>
      <c r="H1906" s="9" t="str">
        <f>IFERROR(VLOOKUP(A1906,'BITO-IV'!$A$1:$J$10000,4,0),"")</f>
        <v/>
      </c>
      <c r="P1906">
        <f>ROW()</f>
        <v>1906</v>
      </c>
      <c r="Q1906" t="str">
        <f>IF($A1906&gt;=$Q$2,B1906*Q$4,"")</f>
        <v/>
      </c>
      <c r="R1906" t="str">
        <f>IF($A1906&gt;=$Q$2,G1906*R$4,"")</f>
        <v/>
      </c>
    </row>
    <row r="1907" spans="1:18">
      <c r="A1907" s="1">
        <v>42936</v>
      </c>
      <c r="B1907">
        <f>IFERROR(VLOOKUP($A1907,'BTC-Web'!$A$2:$H$9999,2,0),"")</f>
        <v>2269.889893</v>
      </c>
      <c r="C1907">
        <f>VLOOKUP(A1907,H_SPBTFDUE!$B$2:$C$5828,2,0)</f>
        <v>19.461588031292603</v>
      </c>
      <c r="D1907" s="2">
        <f>D1906*(1-D$1+IF(AND(WEEKDAY($A1907)&lt;&gt;1,WEEKDAY($A1907)&lt;&gt;7),-VLOOKUP($A1907,ETF_OP_Fee!$G$5:$H$14,2,1),0))^($A1907-$A1906)*(1+2*(C1907/C1906-1))+IFERROR(VLOOKUP(A1907,BITXeom!$C$9:$D$100,2,0),0)-$D$3*IFERROR(VLOOKUP($A1907,Dividends!$C$10:$E$100,2,0),0)</f>
        <v>9.1050437188130733</v>
      </c>
      <c r="F1907" s="60">
        <f>F1906*(1-F$1-2*(C1907/C1906-1))</f>
        <v>79441.554494051466</v>
      </c>
      <c r="G1907" s="2">
        <f>G1906*(1-G$1+IF(AND(WEEKDAY($A1907)&lt;&gt;1,WEEKDAY($A1907)&lt;&gt;7),-VLOOKUP($A1907,ETF_OP_Fee!$I$5:$J$14,2,1),0))^($A1907-$A1906)*(1+1*(B1907/B1906-1))</f>
        <v>1.5366278420194535</v>
      </c>
      <c r="H1907" s="9" t="str">
        <f>IFERROR(VLOOKUP(A1907,'BITO-IV'!$A$1:$J$10000,4,0),"")</f>
        <v/>
      </c>
      <c r="P1907">
        <f>ROW()</f>
        <v>1907</v>
      </c>
      <c r="Q1907" t="str">
        <f>IF($A1907&gt;=$Q$2,B1907*Q$4,"")</f>
        <v/>
      </c>
      <c r="R1907" t="str">
        <f>IF($A1907&gt;=$Q$2,G1907*R$4,"")</f>
        <v/>
      </c>
    </row>
    <row r="1908" spans="1:18">
      <c r="A1908" s="1">
        <v>42937</v>
      </c>
      <c r="B1908">
        <f>IFERROR(VLOOKUP($A1908,'BTC-Web'!$A$2:$H$9999,2,0),"")</f>
        <v>2838.4099120000001</v>
      </c>
      <c r="C1908">
        <f>VLOOKUP(A1908,H_SPBTFDUE!$B$2:$C$5828,2,0)</f>
        <v>18.424487210157427</v>
      </c>
      <c r="D1908" s="2">
        <f>D1907*(1-D$1+IF(AND(WEEKDAY($A1908)&lt;&gt;1,WEEKDAY($A1908)&lt;&gt;7),-VLOOKUP($A1908,ETF_OP_Fee!$G$5:$H$14,2,1),0))^($A1908-$A1907)*(1+2*(C1908/C1907-1))+IFERROR(VLOOKUP(A1908,BITXeom!$C$9:$D$100,2,0),0)-$D$3*IFERROR(VLOOKUP($A1908,Dividends!$C$10:$E$100,2,0),0)</f>
        <v>8.1336542874625977</v>
      </c>
      <c r="F1908" s="60">
        <f>F1907*(1-F$1-2*(C1908/C1907-1))</f>
        <v>87904.241236663744</v>
      </c>
      <c r="G1908" s="2">
        <f>G1907*(1-G$1+IF(AND(WEEKDAY($A1908)&lt;&gt;1,WEEKDAY($A1908)&lt;&gt;7),-VLOOKUP($A1908,ETF_OP_Fee!$I$5:$J$14,2,1),0))^($A1908-$A1907)*(1+1*(B1908/B1907-1))</f>
        <v>1.9214439390764353</v>
      </c>
      <c r="H1908" s="9" t="str">
        <f>IFERROR(VLOOKUP(A1908,'BITO-IV'!$A$1:$J$10000,4,0),"")</f>
        <v/>
      </c>
      <c r="P1908">
        <f>ROW()</f>
        <v>1908</v>
      </c>
      <c r="Q1908" t="str">
        <f>IF($A1908&gt;=$Q$2,B1908*Q$4,"")</f>
        <v/>
      </c>
      <c r="R1908" t="str">
        <f>IF($A1908&gt;=$Q$2,G1908*R$4,"")</f>
        <v/>
      </c>
    </row>
    <row r="1909" spans="1:18">
      <c r="A1909" s="1">
        <v>42940</v>
      </c>
      <c r="B1909">
        <f>IFERROR(VLOOKUP($A1909,'BTC-Web'!$A$2:$H$9999,2,0),"")</f>
        <v>2732.6999510000001</v>
      </c>
      <c r="C1909">
        <f>VLOOKUP(A1909,H_SPBTFDUE!$B$2:$C$5828,2,0)</f>
        <v>19.024011936730215</v>
      </c>
      <c r="D1909" s="2">
        <f>D1908*(1-D$1+IF(AND(WEEKDAY($A1909)&lt;&gt;1,WEEKDAY($A1909)&lt;&gt;7),-VLOOKUP($A1909,ETF_OP_Fee!$G$5:$H$14,2,1),0))^($A1909-$A1908)*(1+2*(C1909/C1908-1))+IFERROR(VLOOKUP(A1909,BITXeom!$C$9:$D$100,2,0),0)-$D$3*IFERROR(VLOOKUP($A1909,Dividends!$C$10:$E$100,2,0),0)</f>
        <v>8.6598528305119782</v>
      </c>
      <c r="F1909" s="60">
        <f>F1908*(1-F$1-2*(C1909/C1908-1))</f>
        <v>82178.934549154495</v>
      </c>
      <c r="G1909" s="2">
        <f>G1908*(1-G$1+IF(AND(WEEKDAY($A1909)&lt;&gt;1,WEEKDAY($A1909)&lt;&gt;7),-VLOOKUP($A1909,ETF_OP_Fee!$I$5:$J$14,2,1),0))^($A1909-$A1908)*(1+1*(B1909/B1908-1))</f>
        <v>1.8497397990858957</v>
      </c>
      <c r="H1909" s="9" t="str">
        <f>IFERROR(VLOOKUP(A1909,'BITO-IV'!$A$1:$J$10000,4,0),"")</f>
        <v/>
      </c>
      <c r="P1909">
        <f>ROW()</f>
        <v>1909</v>
      </c>
      <c r="Q1909" t="str">
        <f>IF($A1909&gt;=$Q$2,B1909*Q$4,"")</f>
        <v/>
      </c>
      <c r="R1909" t="str">
        <f>IF($A1909&gt;=$Q$2,G1909*R$4,"")</f>
        <v/>
      </c>
    </row>
    <row r="1910" spans="1:18">
      <c r="A1910" s="1">
        <v>42941</v>
      </c>
      <c r="B1910">
        <f>IFERROR(VLOOKUP($A1910,'BTC-Web'!$A$2:$H$9999,2,0),"")</f>
        <v>2757.5</v>
      </c>
      <c r="C1910">
        <f>VLOOKUP(A1910,H_SPBTFDUE!$B$2:$C$5828,2,0)</f>
        <v>17.790102072116262</v>
      </c>
      <c r="D1910" s="2">
        <f>D1909*(1-D$1+IF(AND(WEEKDAY($A1910)&lt;&gt;1,WEEKDAY($A1910)&lt;&gt;7),-VLOOKUP($A1910,ETF_OP_Fee!$G$5:$H$14,2,1),0))^($A1910-$A1909)*(1+2*(C1910/C1909-1))+IFERROR(VLOOKUP(A1910,BITXeom!$C$9:$D$100,2,0),0)-$D$3*IFERROR(VLOOKUP($A1910,Dividends!$C$10:$E$100,2,0),0)</f>
        <v>7.535576878508099</v>
      </c>
      <c r="F1910" s="60">
        <f>F1909*(1-F$1-2*(C1910/C1909-1))</f>
        <v>92835.015696475602</v>
      </c>
      <c r="G1910" s="2">
        <f>G1909*(1-G$1+IF(AND(WEEKDAY($A1910)&lt;&gt;1,WEEKDAY($A1910)&lt;&gt;7),-VLOOKUP($A1910,ETF_OP_Fee!$I$5:$J$14,2,1),0))^($A1910-$A1909)*(1+1*(B1910/B1909-1))</f>
        <v>1.866478146374593</v>
      </c>
      <c r="H1910" s="9" t="str">
        <f>IFERROR(VLOOKUP(A1910,'BITO-IV'!$A$1:$J$10000,4,0),"")</f>
        <v/>
      </c>
      <c r="P1910">
        <f>ROW()</f>
        <v>1910</v>
      </c>
      <c r="Q1910" t="str">
        <f>IF($A1910&gt;=$Q$2,B1910*Q$4,"")</f>
        <v/>
      </c>
      <c r="R1910" t="str">
        <f>IF($A1910&gt;=$Q$2,G1910*R$4,"")</f>
        <v/>
      </c>
    </row>
    <row r="1911" spans="1:18">
      <c r="A1911" s="1">
        <v>42942</v>
      </c>
      <c r="B1911">
        <f>IFERROR(VLOOKUP($A1911,'BTC-Web'!$A$2:$H$9999,2,0),"")</f>
        <v>2577.7700199999999</v>
      </c>
      <c r="C1911">
        <f>VLOOKUP(A1911,H_SPBTFDUE!$B$2:$C$5828,2,0)</f>
        <v>17.463419105878479</v>
      </c>
      <c r="D1911" s="2">
        <f>D1910*(1-D$1+IF(AND(WEEKDAY($A1911)&lt;&gt;1,WEEKDAY($A1911)&lt;&gt;7),-VLOOKUP($A1911,ETF_OP_Fee!$G$5:$H$14,2,1),0))^($A1911-$A1910)*(1+2*(C1911/C1910-1))+IFERROR(VLOOKUP(A1911,BITXeom!$C$9:$D$100,2,0),0)-$D$3*IFERROR(VLOOKUP($A1911,Dividends!$C$10:$E$100,2,0),0)</f>
        <v>7.2579474317477004</v>
      </c>
      <c r="F1911" s="60">
        <f>F1910*(1-F$1-2*(C1911/C1910-1))</f>
        <v>96239.676644835039</v>
      </c>
      <c r="G1911" s="2">
        <f>G1910*(1-G$1+IF(AND(WEEKDAY($A1911)&lt;&gt;1,WEEKDAY($A1911)&lt;&gt;7),-VLOOKUP($A1911,ETF_OP_Fee!$I$5:$J$14,2,1),0))^($A1911-$A1910)*(1+1*(B1911/B1910-1))</f>
        <v>1.7447783070734808</v>
      </c>
      <c r="H1911" s="9" t="str">
        <f>IFERROR(VLOOKUP(A1911,'BITO-IV'!$A$1:$J$10000,4,0),"")</f>
        <v/>
      </c>
      <c r="P1911">
        <f>ROW()</f>
        <v>1911</v>
      </c>
      <c r="Q1911" t="str">
        <f>IF($A1911&gt;=$Q$2,B1911*Q$4,"")</f>
        <v/>
      </c>
      <c r="R1911" t="str">
        <f>IF($A1911&gt;=$Q$2,G1911*R$4,"")</f>
        <v/>
      </c>
    </row>
    <row r="1912" spans="1:18">
      <c r="A1912" s="1">
        <v>42943</v>
      </c>
      <c r="B1912">
        <f>IFERROR(VLOOKUP($A1912,'BTC-Web'!$A$2:$H$9999,2,0),"")</f>
        <v>2538.709961</v>
      </c>
      <c r="C1912">
        <f>VLOOKUP(A1912,H_SPBTFDUE!$B$2:$C$5828,2,0)</f>
        <v>18.444157603124989</v>
      </c>
      <c r="D1912" s="2">
        <f>D1911*(1-D$1+IF(AND(WEEKDAY($A1912)&lt;&gt;1,WEEKDAY($A1912)&lt;&gt;7),-VLOOKUP($A1912,ETF_OP_Fee!$G$5:$H$14,2,1),0))^($A1912-$A1911)*(1+2*(C1912/C1911-1))+IFERROR(VLOOKUP(A1912,BITXeom!$C$9:$D$100,2,0),0)-$D$3*IFERROR(VLOOKUP($A1912,Dividends!$C$10:$E$100,2,0),0)</f>
        <v>8.0721809670849218</v>
      </c>
      <c r="F1912" s="60">
        <f>F1911*(1-F$1-2*(C1912/C1911-1))</f>
        <v>85425.104900265142</v>
      </c>
      <c r="G1912" s="2">
        <f>G1911*(1-G$1+IF(AND(WEEKDAY($A1912)&lt;&gt;1,WEEKDAY($A1912)&lt;&gt;7),-VLOOKUP($A1912,ETF_OP_Fee!$I$5:$J$14,2,1),0))^($A1912-$A1911)*(1+1*(B1912/B1911-1))</f>
        <v>1.7182955599392897</v>
      </c>
      <c r="H1912" s="9" t="str">
        <f>IFERROR(VLOOKUP(A1912,'BITO-IV'!$A$1:$J$10000,4,0),"")</f>
        <v/>
      </c>
      <c r="P1912">
        <f>ROW()</f>
        <v>1912</v>
      </c>
      <c r="Q1912" t="str">
        <f>IF($A1912&gt;=$Q$2,B1912*Q$4,"")</f>
        <v/>
      </c>
      <c r="R1912" t="str">
        <f>IF($A1912&gt;=$Q$2,G1912*R$4,"")</f>
        <v/>
      </c>
    </row>
    <row r="1913" spans="1:18">
      <c r="A1913" s="1">
        <v>42944</v>
      </c>
      <c r="B1913">
        <f>IFERROR(VLOOKUP($A1913,'BTC-Web'!$A$2:$H$9999,2,0),"")</f>
        <v>2679.7299800000001</v>
      </c>
      <c r="C1913">
        <f>VLOOKUP(A1913,H_SPBTFDUE!$B$2:$C$5828,2,0)</f>
        <v>19.389479059623753</v>
      </c>
      <c r="D1913" s="2">
        <f>D1912*(1-D$1+IF(AND(WEEKDAY($A1913)&lt;&gt;1,WEEKDAY($A1913)&lt;&gt;7),-VLOOKUP($A1913,ETF_OP_Fee!$G$5:$H$14,2,1),0))^($A1913-$A1912)*(1+2*(C1913/C1912-1))+IFERROR(VLOOKUP(A1913,BITXeom!$C$9:$D$100,2,0),0)-$D$3*IFERROR(VLOOKUP($A1913,Dividends!$C$10:$E$100,2,0),0)</f>
        <v>8.8985577840662007</v>
      </c>
      <c r="F1913" s="60">
        <f>F1912*(1-F$1-2*(C1913/C1912-1))</f>
        <v>76664.044087631468</v>
      </c>
      <c r="G1913" s="2">
        <f>G1912*(1-G$1+IF(AND(WEEKDAY($A1913)&lt;&gt;1,WEEKDAY($A1913)&lt;&gt;7),-VLOOKUP($A1913,ETF_OP_Fee!$I$5:$J$14,2,1),0))^($A1913-$A1912)*(1+1*(B1913/B1912-1))</f>
        <v>1.8136960709496195</v>
      </c>
      <c r="H1913" s="9" t="str">
        <f>IFERROR(VLOOKUP(A1913,'BITO-IV'!$A$1:$J$10000,4,0),"")</f>
        <v/>
      </c>
      <c r="P1913">
        <f>ROW()</f>
        <v>1913</v>
      </c>
      <c r="Q1913" t="str">
        <f>IF($A1913&gt;=$Q$2,B1913*Q$4,"")</f>
        <v/>
      </c>
      <c r="R1913" t="str">
        <f>IF($A1913&gt;=$Q$2,G1913*R$4,"")</f>
        <v/>
      </c>
    </row>
    <row r="1914" spans="1:18">
      <c r="A1914" s="1">
        <v>42947</v>
      </c>
      <c r="B1914">
        <f>IFERROR(VLOOKUP($A1914,'BTC-Web'!$A$2:$H$9999,2,0),"")</f>
        <v>2763.23999</v>
      </c>
      <c r="C1914">
        <f>VLOOKUP(A1914,H_SPBTFDUE!$B$2:$C$5828,2,0)</f>
        <v>19.84520433662107</v>
      </c>
      <c r="D1914" s="2">
        <f>D1913*(1-D$1+IF(AND(WEEKDAY($A1914)&lt;&gt;1,WEEKDAY($A1914)&lt;&gt;7),-VLOOKUP($A1914,ETF_OP_Fee!$G$5:$H$14,2,1),0))^($A1914-$A1913)*(1+2*(C1914/C1913-1))+IFERROR(VLOOKUP(A1914,BITXeom!$C$9:$D$100,2,0),0)-$D$3*IFERROR(VLOOKUP($A1914,Dividends!$C$10:$E$100,2,0),0)</f>
        <v>9.313487585785758</v>
      </c>
      <c r="F1914" s="60">
        <f>F1913*(1-F$1-2*(C1914/C1913-1))</f>
        <v>73056.269818070505</v>
      </c>
      <c r="G1914" s="2">
        <f>G1913*(1-G$1+IF(AND(WEEKDAY($A1914)&lt;&gt;1,WEEKDAY($A1914)&lt;&gt;7),-VLOOKUP($A1914,ETF_OP_Fee!$I$5:$J$14,2,1),0))^($A1914-$A1913)*(1+1*(B1914/B1913-1))</f>
        <v>1.8700713272514793</v>
      </c>
      <c r="H1914" s="9" t="str">
        <f>IFERROR(VLOOKUP(A1914,'BITO-IV'!$A$1:$J$10000,4,0),"")</f>
        <v/>
      </c>
      <c r="P1914">
        <f>ROW()</f>
        <v>1914</v>
      </c>
      <c r="Q1914" t="str">
        <f>IF($A1914&gt;=$Q$2,B1914*Q$4,"")</f>
        <v/>
      </c>
      <c r="R1914" t="str">
        <f>IF($A1914&gt;=$Q$2,G1914*R$4,"")</f>
        <v/>
      </c>
    </row>
    <row r="1915" spans="1:18">
      <c r="A1915" s="1">
        <v>42948</v>
      </c>
      <c r="B1915">
        <f>IFERROR(VLOOKUP($A1915,'BTC-Web'!$A$2:$H$9999,2,0),"")</f>
        <v>2871.3000489999999</v>
      </c>
      <c r="C1915">
        <f>VLOOKUP(A1915,H_SPBTFDUE!$B$2:$C$5828,2,0)</f>
        <v>18.758884288285238</v>
      </c>
      <c r="D1915" s="2">
        <f>D1914*(1-D$1+IF(AND(WEEKDAY($A1915)&lt;&gt;1,WEEKDAY($A1915)&lt;&gt;7),-VLOOKUP($A1915,ETF_OP_Fee!$G$5:$H$14,2,1),0))^($A1915-$A1914)*(1+2*(C1915/C1914-1))+IFERROR(VLOOKUP(A1915,BITXeom!$C$9:$D$100,2,0),0)-$D$3*IFERROR(VLOOKUP($A1915,Dividends!$C$10:$E$100,2,0),0)</f>
        <v>8.2928531998584187</v>
      </c>
      <c r="F1915" s="60">
        <f>F1914*(1-F$1-2*(C1915/C1914-1))</f>
        <v>81050.619915131538</v>
      </c>
      <c r="G1915" s="2">
        <f>G1914*(1-G$1+IF(AND(WEEKDAY($A1915)&lt;&gt;1,WEEKDAY($A1915)&lt;&gt;7),-VLOOKUP($A1915,ETF_OP_Fee!$I$5:$J$14,2,1),0))^($A1915-$A1914)*(1+1*(B1915/B1914-1))</f>
        <v>1.9431522987356817</v>
      </c>
      <c r="H1915" s="9" t="str">
        <f>IFERROR(VLOOKUP(A1915,'BITO-IV'!$A$1:$J$10000,4,0),"")</f>
        <v/>
      </c>
      <c r="P1915">
        <f>ROW()</f>
        <v>1915</v>
      </c>
      <c r="Q1915" t="str">
        <f>IF($A1915&gt;=$Q$2,B1915*Q$4,"")</f>
        <v/>
      </c>
      <c r="R1915" t="str">
        <f>IF($A1915&gt;=$Q$2,G1915*R$4,"")</f>
        <v/>
      </c>
    </row>
    <row r="1916" spans="1:18">
      <c r="A1916" s="1">
        <v>42949</v>
      </c>
      <c r="B1916">
        <f>IFERROR(VLOOKUP($A1916,'BTC-Web'!$A$2:$H$9999,2,0),"")</f>
        <v>2727.1298830000001</v>
      </c>
      <c r="C1916">
        <f>VLOOKUP(A1916,H_SPBTFDUE!$B$2:$C$5828,2,0)</f>
        <v>18.704448842701094</v>
      </c>
      <c r="D1916" s="2">
        <f>D1915*(1-D$1+IF(AND(WEEKDAY($A1916)&lt;&gt;1,WEEKDAY($A1916)&lt;&gt;7),-VLOOKUP($A1916,ETF_OP_Fee!$G$5:$H$14,2,1),0))^($A1916-$A1915)*(1+2*(C1916/C1915-1))+IFERROR(VLOOKUP(A1916,BITXeom!$C$9:$D$100,2,0),0)-$D$3*IFERROR(VLOOKUP($A1916,Dividends!$C$10:$E$100,2,0),0)</f>
        <v>8.2437301033547694</v>
      </c>
      <c r="F1916" s="60">
        <f>F1915*(1-F$1-2*(C1916/C1915-1))</f>
        <v>81516.794127651083</v>
      </c>
      <c r="G1916" s="2">
        <f>G1915*(1-G$1+IF(AND(WEEKDAY($A1916)&lt;&gt;1,WEEKDAY($A1916)&lt;&gt;7),-VLOOKUP($A1916,ETF_OP_Fee!$I$5:$J$14,2,1),0))^($A1916-$A1915)*(1+1*(B1916/B1915-1))</f>
        <v>1.8455371035908217</v>
      </c>
      <c r="H1916" s="9" t="str">
        <f>IFERROR(VLOOKUP(A1916,'BITO-IV'!$A$1:$J$10000,4,0),"")</f>
        <v/>
      </c>
      <c r="P1916">
        <f>ROW()</f>
        <v>1916</v>
      </c>
      <c r="Q1916" t="str">
        <f>IF($A1916&gt;=$Q$2,B1916*Q$4,"")</f>
        <v/>
      </c>
      <c r="R1916" t="str">
        <f>IF($A1916&gt;=$Q$2,G1916*R$4,"")</f>
        <v/>
      </c>
    </row>
    <row r="1917" spans="1:18">
      <c r="A1917" s="1">
        <v>42950</v>
      </c>
      <c r="B1917">
        <f>IFERROR(VLOOKUP($A1917,'BTC-Web'!$A$2:$H$9999,2,0),"")</f>
        <v>2709.5600589999999</v>
      </c>
      <c r="C1917">
        <f>VLOOKUP(A1917,H_SPBTFDUE!$B$2:$C$5828,2,0)</f>
        <v>19.351442115648062</v>
      </c>
      <c r="D1917" s="2">
        <f>D1916*(1-D$1+IF(AND(WEEKDAY($A1917)&lt;&gt;1,WEEKDAY($A1917)&lt;&gt;7),-VLOOKUP($A1917,ETF_OP_Fee!$G$5:$H$14,2,1),0))^($A1917-$A1916)*(1+2*(C1917/C1916-1))+IFERROR(VLOOKUP(A1917,BITXeom!$C$9:$D$100,2,0),0)-$D$3*IFERROR(VLOOKUP($A1917,Dividends!$C$10:$E$100,2,0),0)</f>
        <v>8.8129744682448159</v>
      </c>
      <c r="F1917" s="60">
        <f>F1916*(1-F$1-2*(C1917/C1916-1))</f>
        <v>75873.163294757673</v>
      </c>
      <c r="G1917" s="2">
        <f>G1916*(1-G$1+IF(AND(WEEKDAY($A1917)&lt;&gt;1,WEEKDAY($A1917)&lt;&gt;7),-VLOOKUP($A1917,ETF_OP_Fee!$I$5:$J$14,2,1),0))^($A1917-$A1916)*(1+1*(B1917/B1916-1))</f>
        <v>1.8335993096722869</v>
      </c>
      <c r="H1917" s="9" t="str">
        <f>IFERROR(VLOOKUP(A1917,'BITO-IV'!$A$1:$J$10000,4,0),"")</f>
        <v/>
      </c>
      <c r="P1917">
        <f>ROW()</f>
        <v>1917</v>
      </c>
      <c r="Q1917" t="str">
        <f>IF($A1917&gt;=$Q$2,B1917*Q$4,"")</f>
        <v/>
      </c>
      <c r="R1917" t="str">
        <f>IF($A1917&gt;=$Q$2,G1917*R$4,"")</f>
        <v/>
      </c>
    </row>
    <row r="1918" spans="1:18">
      <c r="A1918" s="1">
        <v>42951</v>
      </c>
      <c r="B1918">
        <f>IFERROR(VLOOKUP($A1918,'BTC-Web'!$A$2:$H$9999,2,0),"")</f>
        <v>2806.929932</v>
      </c>
      <c r="C1918">
        <f>VLOOKUP(A1918,H_SPBTFDUE!$B$2:$C$5828,2,0)</f>
        <v>19.978285977470133</v>
      </c>
      <c r="D1918" s="2">
        <f>D1917*(1-D$1+IF(AND(WEEKDAY($A1918)&lt;&gt;1,WEEKDAY($A1918)&lt;&gt;7),-VLOOKUP($A1918,ETF_OP_Fee!$G$5:$H$14,2,1),0))^($A1918-$A1917)*(1+2*(C1918/C1917-1))+IFERROR(VLOOKUP(A1918,BITXeom!$C$9:$D$100,2,0),0)-$D$3*IFERROR(VLOOKUP($A1918,Dividends!$C$10:$E$100,2,0),0)</f>
        <v>9.3827938766907675</v>
      </c>
      <c r="F1918" s="60">
        <f>F1917*(1-F$1-2*(C1918/C1917-1))</f>
        <v>70953.753024105114</v>
      </c>
      <c r="G1918" s="2">
        <f>G1917*(1-G$1+IF(AND(WEEKDAY($A1918)&lt;&gt;1,WEEKDAY($A1918)&lt;&gt;7),-VLOOKUP($A1918,ETF_OP_Fee!$I$5:$J$14,2,1),0))^($A1918-$A1917)*(1+1*(B1918/B1917-1))</f>
        <v>1.8994415019908777</v>
      </c>
      <c r="H1918" s="9" t="str">
        <f>IFERROR(VLOOKUP(A1918,'BITO-IV'!$A$1:$J$10000,4,0),"")</f>
        <v/>
      </c>
      <c r="P1918">
        <f>ROW()</f>
        <v>1918</v>
      </c>
      <c r="Q1918" t="str">
        <f>IF($A1918&gt;=$Q$2,B1918*Q$4,"")</f>
        <v/>
      </c>
      <c r="R1918" t="str">
        <f>IF($A1918&gt;=$Q$2,G1918*R$4,"")</f>
        <v/>
      </c>
    </row>
    <row r="1919" spans="1:18">
      <c r="A1919" s="1">
        <v>42954</v>
      </c>
      <c r="B1919">
        <f>IFERROR(VLOOKUP($A1919,'BTC-Web'!$A$2:$H$9999,2,0),"")</f>
        <v>3212.780029</v>
      </c>
      <c r="C1919">
        <f>VLOOKUP(A1919,H_SPBTFDUE!$B$2:$C$5828,2,0)</f>
        <v>23.308582394772195</v>
      </c>
      <c r="D1919" s="2">
        <f>D1918*(1-D$1+IF(AND(WEEKDAY($A1919)&lt;&gt;1,WEEKDAY($A1919)&lt;&gt;7),-VLOOKUP($A1919,ETF_OP_Fee!$G$5:$H$14,2,1),0))^($A1919-$A1918)*(1+2*(C1919/C1918-1))+IFERROR(VLOOKUP(A1919,BITXeom!$C$9:$D$100,2,0),0)-$D$3*IFERROR(VLOOKUP($A1919,Dividends!$C$10:$E$100,2,0),0)</f>
        <v>12.506414631691499</v>
      </c>
      <c r="F1919" s="60">
        <f>F1918*(1-F$1-2*(C1919/C1918-1))</f>
        <v>47294.673913215913</v>
      </c>
      <c r="G1919" s="2">
        <f>G1918*(1-G$1+IF(AND(WEEKDAY($A1919)&lt;&gt;1,WEEKDAY($A1919)&lt;&gt;7),-VLOOKUP($A1919,ETF_OP_Fee!$I$5:$J$14,2,1),0))^($A1919-$A1918)*(1+1*(B1919/B1918-1))</f>
        <v>2.1739093559372447</v>
      </c>
      <c r="H1919" s="9" t="str">
        <f>IFERROR(VLOOKUP(A1919,'BITO-IV'!$A$1:$J$10000,4,0),"")</f>
        <v/>
      </c>
      <c r="P1919">
        <f>ROW()</f>
        <v>1919</v>
      </c>
      <c r="Q1919" t="str">
        <f>IF($A1919&gt;=$Q$2,B1919*Q$4,"")</f>
        <v/>
      </c>
      <c r="R1919" t="str">
        <f>IF($A1919&gt;=$Q$2,G1919*R$4,"")</f>
        <v/>
      </c>
    </row>
    <row r="1920" spans="1:18">
      <c r="A1920" s="1">
        <v>42955</v>
      </c>
      <c r="B1920">
        <f>IFERROR(VLOOKUP($A1920,'BTC-Web'!$A$2:$H$9999,2,0),"")</f>
        <v>3370.219971</v>
      </c>
      <c r="C1920">
        <f>VLOOKUP(A1920,H_SPBTFDUE!$B$2:$C$5828,2,0)</f>
        <v>23.588853973475565</v>
      </c>
      <c r="D1920" s="2">
        <f>D1919*(1-D$1+IF(AND(WEEKDAY($A1920)&lt;&gt;1,WEEKDAY($A1920)&lt;&gt;7),-VLOOKUP($A1920,ETF_OP_Fee!$G$5:$H$14,2,1),0))^($A1920-$A1919)*(1+2*(C1920/C1919-1))+IFERROR(VLOOKUP(A1920,BITXeom!$C$9:$D$100,2,0),0)-$D$3*IFERROR(VLOOKUP($A1920,Dividends!$C$10:$E$100,2,0),0)</f>
        <v>12.805634867164342</v>
      </c>
      <c r="F1920" s="60">
        <f>F1919*(1-F$1-2*(C1920/C1919-1))</f>
        <v>46154.832410563053</v>
      </c>
      <c r="G1920" s="2">
        <f>G1919*(1-G$1+IF(AND(WEEKDAY($A1920)&lt;&gt;1,WEEKDAY($A1920)&lt;&gt;7),-VLOOKUP($A1920,ETF_OP_Fee!$I$5:$J$14,2,1),0))^($A1920-$A1919)*(1+1*(B1920/B1919-1))</f>
        <v>2.2803808444070381</v>
      </c>
      <c r="H1920" s="9" t="str">
        <f>IFERROR(VLOOKUP(A1920,'BITO-IV'!$A$1:$J$10000,4,0),"")</f>
        <v/>
      </c>
      <c r="P1920">
        <f>ROW()</f>
        <v>1920</v>
      </c>
      <c r="Q1920" t="str">
        <f>IF($A1920&gt;=$Q$2,B1920*Q$4,"")</f>
        <v/>
      </c>
      <c r="R1920" t="str">
        <f>IF($A1920&gt;=$Q$2,G1920*R$4,"")</f>
        <v/>
      </c>
    </row>
    <row r="1921" spans="1:18">
      <c r="A1921" s="1">
        <v>42956</v>
      </c>
      <c r="B1921">
        <f>IFERROR(VLOOKUP($A1921,'BTC-Web'!$A$2:$H$9999,2,0),"")</f>
        <v>3420.3999020000001</v>
      </c>
      <c r="C1921">
        <f>VLOOKUP(A1921,H_SPBTFDUE!$B$2:$C$5828,2,0)</f>
        <v>23.051923893036623</v>
      </c>
      <c r="D1921" s="2">
        <f>D1920*(1-D$1+IF(AND(WEEKDAY($A1921)&lt;&gt;1,WEEKDAY($A1921)&lt;&gt;7),-VLOOKUP($A1921,ETF_OP_Fee!$G$5:$H$14,2,1),0))^($A1921-$A1920)*(1+2*(C1921/C1920-1))+IFERROR(VLOOKUP(A1921,BITXeom!$C$9:$D$100,2,0),0)-$D$3*IFERROR(VLOOKUP($A1921,Dividends!$C$10:$E$100,2,0),0)</f>
        <v>12.221197091095483</v>
      </c>
      <c r="F1921" s="60">
        <f>F1920*(1-F$1-2*(C1921/C1920-1))</f>
        <v>48253.584715236422</v>
      </c>
      <c r="G1921" s="2">
        <f>G1920*(1-G$1+IF(AND(WEEKDAY($A1921)&lt;&gt;1,WEEKDAY($A1921)&lt;&gt;7),-VLOOKUP($A1921,ETF_OP_Fee!$I$5:$J$14,2,1),0))^($A1921-$A1920)*(1+1*(B1921/B1920-1))</f>
        <v>2.3142736898416327</v>
      </c>
      <c r="H1921" s="9" t="str">
        <f>IFERROR(VLOOKUP(A1921,'BITO-IV'!$A$1:$J$10000,4,0),"")</f>
        <v/>
      </c>
      <c r="P1921">
        <f>ROW()</f>
        <v>1921</v>
      </c>
      <c r="Q1921" t="str">
        <f>IF($A1921&gt;=$Q$2,B1921*Q$4,"")</f>
        <v/>
      </c>
      <c r="R1921" t="str">
        <f>IF($A1921&gt;=$Q$2,G1921*R$4,"")</f>
        <v/>
      </c>
    </row>
    <row r="1922" spans="1:18">
      <c r="A1922" s="1">
        <v>42957</v>
      </c>
      <c r="B1922">
        <f>IFERROR(VLOOKUP($A1922,'BTC-Web'!$A$2:$H$9999,2,0),"")</f>
        <v>3341.8400879999999</v>
      </c>
      <c r="C1922">
        <f>VLOOKUP(A1922,H_SPBTFDUE!$B$2:$C$5828,2,0)</f>
        <v>23.317057951247957</v>
      </c>
      <c r="D1922" s="2">
        <f>D1921*(1-D$1+IF(AND(WEEKDAY($A1922)&lt;&gt;1,WEEKDAY($A1922)&lt;&gt;7),-VLOOKUP($A1922,ETF_OP_Fee!$G$5:$H$14,2,1),0))^($A1922-$A1921)*(1+2*(C1922/C1921-1))+IFERROR(VLOOKUP(A1922,BITXeom!$C$9:$D$100,2,0),0)-$D$3*IFERROR(VLOOKUP($A1922,Dividends!$C$10:$E$100,2,0),0)</f>
        <v>12.500816655979788</v>
      </c>
      <c r="F1922" s="60">
        <f>F1921*(1-F$1-2*(C1922/C1921-1))</f>
        <v>47141.085814031561</v>
      </c>
      <c r="G1922" s="2">
        <f>G1921*(1-G$1+IF(AND(WEEKDAY($A1922)&lt;&gt;1,WEEKDAY($A1922)&lt;&gt;7),-VLOOKUP($A1922,ETF_OP_Fee!$I$5:$J$14,2,1),0))^($A1922-$A1921)*(1+1*(B1922/B1921-1))</f>
        <v>2.2610605539598998</v>
      </c>
      <c r="H1922" s="9" t="str">
        <f>IFERROR(VLOOKUP(A1922,'BITO-IV'!$A$1:$J$10000,4,0),"")</f>
        <v/>
      </c>
      <c r="P1922">
        <f>ROW()</f>
        <v>1922</v>
      </c>
      <c r="Q1922" t="str">
        <f>IF($A1922&gt;=$Q$2,B1922*Q$4,"")</f>
        <v/>
      </c>
      <c r="R1922" t="str">
        <f>IF($A1922&gt;=$Q$2,G1922*R$4,"")</f>
        <v/>
      </c>
    </row>
    <row r="1923" spans="1:18">
      <c r="A1923" s="1">
        <v>42958</v>
      </c>
      <c r="B1923">
        <f>IFERROR(VLOOKUP($A1923,'BTC-Web'!$A$2:$H$9999,2,0),"")</f>
        <v>3373.820068</v>
      </c>
      <c r="C1923">
        <f>VLOOKUP(A1923,H_SPBTFDUE!$B$2:$C$5828,2,0)</f>
        <v>25.17185205941297</v>
      </c>
      <c r="D1923" s="2">
        <f>D1922*(1-D$1+IF(AND(WEEKDAY($A1923)&lt;&gt;1,WEEKDAY($A1923)&lt;&gt;7),-VLOOKUP($A1923,ETF_OP_Fee!$G$5:$H$14,2,1),0))^($A1923-$A1922)*(1+2*(C1923/C1922-1))+IFERROR(VLOOKUP(A1923,BITXeom!$C$9:$D$100,2,0),0)-$D$3*IFERROR(VLOOKUP($A1923,Dividends!$C$10:$E$100,2,0),0)</f>
        <v>14.487866416479621</v>
      </c>
      <c r="F1923" s="60">
        <f>F1922*(1-F$1-2*(C1923/C1922-1))</f>
        <v>39638.799934290495</v>
      </c>
      <c r="G1923" s="2">
        <f>G1922*(1-G$1+IF(AND(WEEKDAY($A1923)&lt;&gt;1,WEEKDAY($A1923)&lt;&gt;7),-VLOOKUP($A1923,ETF_OP_Fee!$I$5:$J$14,2,1),0))^($A1923-$A1922)*(1+1*(B1923/B1922-1))</f>
        <v>2.2826385234915709</v>
      </c>
      <c r="H1923" s="9" t="str">
        <f>IFERROR(VLOOKUP(A1923,'BITO-IV'!$A$1:$J$10000,4,0),"")</f>
        <v/>
      </c>
      <c r="P1923">
        <f>ROW()</f>
        <v>1923</v>
      </c>
      <c r="Q1923" t="str">
        <f>IF($A1923&gt;=$Q$2,B1923*Q$4,"")</f>
        <v/>
      </c>
      <c r="R1923" t="str">
        <f>IF($A1923&gt;=$Q$2,G1923*R$4,"")</f>
        <v/>
      </c>
    </row>
    <row r="1924" spans="1:18">
      <c r="A1924" s="1">
        <v>42961</v>
      </c>
      <c r="B1924">
        <f>IFERROR(VLOOKUP($A1924,'BTC-Web'!$A$2:$H$9999,2,0),"")</f>
        <v>4066.1000979999999</v>
      </c>
      <c r="C1924">
        <f>VLOOKUP(A1924,H_SPBTFDUE!$B$2:$C$5828,2,0)</f>
        <v>29.819991018574925</v>
      </c>
      <c r="D1924" s="2">
        <f>D1923*(1-D$1+IF(AND(WEEKDAY($A1924)&lt;&gt;1,WEEKDAY($A1924)&lt;&gt;7),-VLOOKUP($A1924,ETF_OP_Fee!$G$5:$H$14,2,1),0))^($A1924-$A1923)*(1+2*(C1924/C1923-1))+IFERROR(VLOOKUP(A1924,BITXeom!$C$9:$D$100,2,0),0)-$D$3*IFERROR(VLOOKUP($A1924,Dividends!$C$10:$E$100,2,0),0)</f>
        <v>19.831242030749536</v>
      </c>
      <c r="F1924" s="60">
        <f>F1923*(1-F$1-2*(C1924/C1923-1))</f>
        <v>24997.634913714373</v>
      </c>
      <c r="G1924" s="2">
        <f>G1923*(1-G$1+IF(AND(WEEKDAY($A1924)&lt;&gt;1,WEEKDAY($A1924)&lt;&gt;7),-VLOOKUP($A1924,ETF_OP_Fee!$I$5:$J$14,2,1),0))^($A1924-$A1923)*(1+1*(B1924/B1923-1))</f>
        <v>2.750802307459522</v>
      </c>
      <c r="H1924" s="9" t="str">
        <f>IFERROR(VLOOKUP(A1924,'BITO-IV'!$A$1:$J$10000,4,0),"")</f>
        <v/>
      </c>
      <c r="P1924">
        <f>ROW()</f>
        <v>1924</v>
      </c>
      <c r="Q1924" t="str">
        <f>IF($A1924&gt;=$Q$2,B1924*Q$4,"")</f>
        <v/>
      </c>
      <c r="R1924" t="str">
        <f>IF($A1924&gt;=$Q$2,G1924*R$4,"")</f>
        <v/>
      </c>
    </row>
    <row r="1925" spans="1:18">
      <c r="A1925" s="1">
        <v>42962</v>
      </c>
      <c r="B1925">
        <f>IFERROR(VLOOKUP($A1925,'BTC-Web'!$A$2:$H$9999,2,0),"")</f>
        <v>4326.9902339999999</v>
      </c>
      <c r="C1925">
        <f>VLOOKUP(A1925,H_SPBTFDUE!$B$2:$C$5828,2,0)</f>
        <v>28.829420012453369</v>
      </c>
      <c r="D1925" s="2">
        <f>D1924*(1-D$1+IF(AND(WEEKDAY($A1925)&lt;&gt;1,WEEKDAY($A1925)&lt;&gt;7),-VLOOKUP($A1925,ETF_OP_Fee!$G$5:$H$14,2,1),0))^($A1925-$A1924)*(1+2*(C1925/C1924-1))+IFERROR(VLOOKUP(A1925,BITXeom!$C$9:$D$100,2,0),0)-$D$3*IFERROR(VLOOKUP($A1925,Dividends!$C$10:$E$100,2,0),0)</f>
        <v>18.511487819526593</v>
      </c>
      <c r="F1925" s="60">
        <f>F1924*(1-F$1-2*(C1925/C1924-1))</f>
        <v>26657.094218617731</v>
      </c>
      <c r="G1925" s="2">
        <f>G1924*(1-G$1+IF(AND(WEEKDAY($A1925)&lt;&gt;1,WEEKDAY($A1925)&lt;&gt;7),-VLOOKUP($A1925,ETF_OP_Fee!$I$5:$J$14,2,1),0))^($A1925-$A1924)*(1+1*(B1925/B1924-1))</f>
        <v>2.9272237861858144</v>
      </c>
      <c r="H1925" s="9" t="str">
        <f>IFERROR(VLOOKUP(A1925,'BITO-IV'!$A$1:$J$10000,4,0),"")</f>
        <v/>
      </c>
      <c r="P1925">
        <f>ROW()</f>
        <v>1925</v>
      </c>
      <c r="Q1925" t="str">
        <f>IF($A1925&gt;=$Q$2,B1925*Q$4,"")</f>
        <v/>
      </c>
      <c r="R1925" t="str">
        <f>IF($A1925&gt;=$Q$2,G1925*R$4,"")</f>
        <v/>
      </c>
    </row>
    <row r="1926" spans="1:18">
      <c r="A1926" s="1">
        <v>42963</v>
      </c>
      <c r="B1926">
        <f>IFERROR(VLOOKUP($A1926,'BTC-Web'!$A$2:$H$9999,2,0),"")</f>
        <v>4200.3398440000001</v>
      </c>
      <c r="C1926">
        <f>VLOOKUP(A1926,H_SPBTFDUE!$B$2:$C$5828,2,0)</f>
        <v>30.168482849862563</v>
      </c>
      <c r="D1926" s="2">
        <f>D1925*(1-D$1+IF(AND(WEEKDAY($A1926)&lt;&gt;1,WEEKDAY($A1926)&lt;&gt;7),-VLOOKUP($A1926,ETF_OP_Fee!$G$5:$H$14,2,1),0))^($A1926-$A1925)*(1+2*(C1926/C1925-1))+IFERROR(VLOOKUP(A1926,BITXeom!$C$9:$D$100,2,0),0)-$D$3*IFERROR(VLOOKUP($A1926,Dividends!$C$10:$E$100,2,0),0)</f>
        <v>20.228684385101001</v>
      </c>
      <c r="F1926" s="60">
        <f>F1925*(1-F$1-2*(C1926/C1925-1))</f>
        <v>24179.380377425521</v>
      </c>
      <c r="G1926" s="2">
        <f>G1925*(1-G$1+IF(AND(WEEKDAY($A1926)&lt;&gt;1,WEEKDAY($A1926)&lt;&gt;7),-VLOOKUP($A1926,ETF_OP_Fee!$I$5:$J$14,2,1),0))^($A1926-$A1925)*(1+1*(B1926/B1925-1))</f>
        <v>2.8414704034342617</v>
      </c>
      <c r="H1926" s="9" t="str">
        <f>IFERROR(VLOOKUP(A1926,'BITO-IV'!$A$1:$J$10000,4,0),"")</f>
        <v/>
      </c>
      <c r="P1926">
        <f>ROW()</f>
        <v>1926</v>
      </c>
      <c r="Q1926" t="str">
        <f>IF($A1926&gt;=$Q$2,B1926*Q$4,"")</f>
        <v/>
      </c>
      <c r="R1926" t="str">
        <f>IF($A1926&gt;=$Q$2,G1926*R$4,"")</f>
        <v/>
      </c>
    </row>
    <row r="1927" spans="1:18">
      <c r="A1927" s="1">
        <v>42964</v>
      </c>
      <c r="B1927">
        <f>IFERROR(VLOOKUP($A1927,'BTC-Web'!$A$2:$H$9999,2,0),"")</f>
        <v>4384.4399409999996</v>
      </c>
      <c r="C1927">
        <f>VLOOKUP(A1927,H_SPBTFDUE!$B$2:$C$5828,2,0)</f>
        <v>29.855401863844303</v>
      </c>
      <c r="D1927" s="2">
        <f>D1926*(1-D$1+IF(AND(WEEKDAY($A1927)&lt;&gt;1,WEEKDAY($A1927)&lt;&gt;7),-VLOOKUP($A1927,ETF_OP_Fee!$G$5:$H$14,2,1),0))^($A1927-$A1926)*(1+2*(C1927/C1926-1))+IFERROR(VLOOKUP(A1927,BITXeom!$C$9:$D$100,2,0),0)-$D$3*IFERROR(VLOOKUP($A1927,Dividends!$C$10:$E$100,2,0),0)</f>
        <v>19.806439995246013</v>
      </c>
      <c r="F1927" s="60">
        <f>F1926*(1-F$1-2*(C1927/C1926-1))</f>
        <v>24679.976875207754</v>
      </c>
      <c r="G1927" s="2">
        <f>G1926*(1-G$1+IF(AND(WEEKDAY($A1927)&lt;&gt;1,WEEKDAY($A1927)&lt;&gt;7),-VLOOKUP($A1927,ETF_OP_Fee!$I$5:$J$14,2,1),0))^($A1927-$A1926)*(1+1*(B1927/B1926-1))</f>
        <v>2.9659343135759708</v>
      </c>
      <c r="H1927" s="9" t="str">
        <f>IFERROR(VLOOKUP(A1927,'BITO-IV'!$A$1:$J$10000,4,0),"")</f>
        <v/>
      </c>
      <c r="P1927">
        <f>ROW()</f>
        <v>1927</v>
      </c>
      <c r="Q1927" t="str">
        <f>IF($A1927&gt;=$Q$2,B1927*Q$4,"")</f>
        <v/>
      </c>
      <c r="R1927" t="str">
        <f>IF($A1927&gt;=$Q$2,G1927*R$4,"")</f>
        <v/>
      </c>
    </row>
    <row r="1928" spans="1:18">
      <c r="A1928" s="1">
        <v>42965</v>
      </c>
      <c r="B1928">
        <f>IFERROR(VLOOKUP($A1928,'BTC-Web'!$A$2:$H$9999,2,0),"")</f>
        <v>4324.3398440000001</v>
      </c>
      <c r="C1928">
        <f>VLOOKUP(A1928,H_SPBTFDUE!$B$2:$C$5828,2,0)</f>
        <v>28.673061728031794</v>
      </c>
      <c r="D1928" s="2">
        <f>D1927*(1-D$1+IF(AND(WEEKDAY($A1928)&lt;&gt;1,WEEKDAY($A1928)&lt;&gt;7),-VLOOKUP($A1928,ETF_OP_Fee!$G$5:$H$14,2,1),0))^($A1928-$A1927)*(1+2*(C1928/C1927-1))+IFERROR(VLOOKUP(A1928,BITXeom!$C$9:$D$100,2,0),0)-$D$3*IFERROR(VLOOKUP($A1928,Dividends!$C$10:$E$100,2,0),0)</f>
        <v>18.235483567541468</v>
      </c>
      <c r="F1928" s="60">
        <f>F1927*(1-F$1-2*(C1928/C1927-1))</f>
        <v>26633.455817478454</v>
      </c>
      <c r="G1928" s="2">
        <f>G1927*(1-G$1+IF(AND(WEEKDAY($A1928)&lt;&gt;1,WEEKDAY($A1928)&lt;&gt;7),-VLOOKUP($A1928,ETF_OP_Fee!$I$5:$J$14,2,1),0))^($A1928-$A1927)*(1+1*(B1928/B1927-1))</f>
        <v>2.9252023701259326</v>
      </c>
      <c r="H1928" s="9" t="str">
        <f>IFERROR(VLOOKUP(A1928,'BITO-IV'!$A$1:$J$10000,4,0),"")</f>
        <v/>
      </c>
      <c r="P1928">
        <f>ROW()</f>
        <v>1928</v>
      </c>
      <c r="Q1928" t="str">
        <f>IF($A1928&gt;=$Q$2,B1928*Q$4,"")</f>
        <v/>
      </c>
      <c r="R1928" t="str">
        <f>IF($A1928&gt;=$Q$2,G1928*R$4,"")</f>
        <v/>
      </c>
    </row>
    <row r="1929" spans="1:18">
      <c r="A1929" s="1">
        <v>42968</v>
      </c>
      <c r="B1929">
        <f>IFERROR(VLOOKUP($A1929,'BTC-Web'!$A$2:$H$9999,2,0),"")</f>
        <v>4090.4799800000001</v>
      </c>
      <c r="C1929">
        <f>VLOOKUP(A1929,H_SPBTFDUE!$B$2:$C$5828,2,0)</f>
        <v>27.57499142052626</v>
      </c>
      <c r="D1929" s="2">
        <f>D1928*(1-D$1+IF(AND(WEEKDAY($A1929)&lt;&gt;1,WEEKDAY($A1929)&lt;&gt;7),-VLOOKUP($A1929,ETF_OP_Fee!$G$5:$H$14,2,1),0))^($A1929-$A1928)*(1+2*(C1929/C1928-1))+IFERROR(VLOOKUP(A1929,BITXeom!$C$9:$D$100,2,0),0)-$D$3*IFERROR(VLOOKUP($A1929,Dividends!$C$10:$E$100,2,0),0)</f>
        <v>16.832693934816977</v>
      </c>
      <c r="F1929" s="60">
        <f>F1928*(1-F$1-2*(C1929/C1928-1))</f>
        <v>28671.991579273683</v>
      </c>
      <c r="G1929" s="2">
        <f>G1928*(1-G$1+IF(AND(WEEKDAY($A1929)&lt;&gt;1,WEEKDAY($A1929)&lt;&gt;7),-VLOOKUP($A1929,ETF_OP_Fee!$I$5:$J$14,2,1),0))^($A1929-$A1928)*(1+1*(B1929/B1928-1))</f>
        <v>2.7667916716413941</v>
      </c>
      <c r="H1929" s="9" t="str">
        <f>IFERROR(VLOOKUP(A1929,'BITO-IV'!$A$1:$J$10000,4,0),"")</f>
        <v/>
      </c>
      <c r="P1929">
        <f>ROW()</f>
        <v>1929</v>
      </c>
      <c r="Q1929" t="str">
        <f>IF($A1929&gt;=$Q$2,B1929*Q$4,"")</f>
        <v/>
      </c>
      <c r="R1929" t="str">
        <f>IF($A1929&gt;=$Q$2,G1929*R$4,"")</f>
        <v/>
      </c>
    </row>
    <row r="1930" spans="1:18">
      <c r="A1930" s="1">
        <v>42969</v>
      </c>
      <c r="B1930">
        <f>IFERROR(VLOOKUP($A1930,'BTC-Web'!$A$2:$H$9999,2,0),"")</f>
        <v>3998.3500979999999</v>
      </c>
      <c r="C1930">
        <f>VLOOKUP(A1930,H_SPBTFDUE!$B$2:$C$5828,2,0)</f>
        <v>28.252638034491348</v>
      </c>
      <c r="D1930" s="2">
        <f>D1929*(1-D$1+IF(AND(WEEKDAY($A1930)&lt;&gt;1,WEEKDAY($A1930)&lt;&gt;7),-VLOOKUP($A1930,ETF_OP_Fee!$G$5:$H$14,2,1),0))^($A1930-$A1929)*(1+2*(C1930/C1929-1))+IFERROR(VLOOKUP(A1930,BITXeom!$C$9:$D$100,2,0),0)-$D$3*IFERROR(VLOOKUP($A1930,Dividends!$C$10:$E$100,2,0),0)</f>
        <v>17.657881219919688</v>
      </c>
      <c r="F1930" s="60">
        <f>F1929*(1-F$1-2*(C1930/C1929-1))</f>
        <v>27261.288979097149</v>
      </c>
      <c r="G1930" s="2">
        <f>G1929*(1-G$1+IF(AND(WEEKDAY($A1930)&lt;&gt;1,WEEKDAY($A1930)&lt;&gt;7),-VLOOKUP($A1930,ETF_OP_Fee!$I$5:$J$14,2,1),0))^($A1930-$A1929)*(1+1*(B1930/B1929-1))</f>
        <v>2.7044048314160025</v>
      </c>
      <c r="H1930" s="9" t="str">
        <f>IFERROR(VLOOKUP(A1930,'BITO-IV'!$A$1:$J$10000,4,0),"")</f>
        <v/>
      </c>
      <c r="P1930">
        <f>ROW()</f>
        <v>1930</v>
      </c>
      <c r="Q1930" t="str">
        <f>IF($A1930&gt;=$Q$2,B1930*Q$4,"")</f>
        <v/>
      </c>
      <c r="R1930" t="str">
        <f>IF($A1930&gt;=$Q$2,G1930*R$4,"")</f>
        <v/>
      </c>
    </row>
    <row r="1931" spans="1:18">
      <c r="A1931" s="1">
        <v>42970</v>
      </c>
      <c r="B1931">
        <f>IFERROR(VLOOKUP($A1931,'BTC-Web'!$A$2:$H$9999,2,0),"")</f>
        <v>4089.01001</v>
      </c>
      <c r="C1931">
        <f>VLOOKUP(A1931,H_SPBTFDUE!$B$2:$C$5828,2,0)</f>
        <v>28.600932540242894</v>
      </c>
      <c r="D1931" s="2">
        <f>D1930*(1-D$1+IF(AND(WEEKDAY($A1931)&lt;&gt;1,WEEKDAY($A1931)&lt;&gt;7),-VLOOKUP($A1931,ETF_OP_Fee!$G$5:$H$14,2,1),0))^($A1931-$A1930)*(1+2*(C1931/C1930-1))+IFERROR(VLOOKUP(A1931,BITXeom!$C$9:$D$100,2,0),0)-$D$3*IFERROR(VLOOKUP($A1931,Dividends!$C$10:$E$100,2,0),0)</f>
        <v>18.091067815381621</v>
      </c>
      <c r="F1931" s="60">
        <f>F1930*(1-F$1-2*(C1931/C1930-1))</f>
        <v>26587.723307279415</v>
      </c>
      <c r="G1931" s="2">
        <f>G1930*(1-G$1+IF(AND(WEEKDAY($A1931)&lt;&gt;1,WEEKDAY($A1931)&lt;&gt;7),-VLOOKUP($A1931,ETF_OP_Fee!$I$5:$J$14,2,1),0))^($A1931-$A1930)*(1+1*(B1931/B1930-1))</f>
        <v>2.7656534160218813</v>
      </c>
      <c r="H1931" s="9" t="str">
        <f>IFERROR(VLOOKUP(A1931,'BITO-IV'!$A$1:$J$10000,4,0),"")</f>
        <v/>
      </c>
      <c r="P1931">
        <f>ROW()</f>
        <v>1931</v>
      </c>
      <c r="Q1931" t="str">
        <f>IF($A1931&gt;=$Q$2,B1931*Q$4,"")</f>
        <v/>
      </c>
      <c r="R1931" t="str">
        <f>IF($A1931&gt;=$Q$2,G1931*R$4,"")</f>
        <v/>
      </c>
    </row>
    <row r="1932" spans="1:18">
      <c r="A1932" s="1">
        <v>42971</v>
      </c>
      <c r="B1932">
        <f>IFERROR(VLOOKUP($A1932,'BTC-Web'!$A$2:$H$9999,2,0),"")</f>
        <v>4137.6000979999999</v>
      </c>
      <c r="C1932">
        <f>VLOOKUP(A1932,H_SPBTFDUE!$B$2:$C$5828,2,0)</f>
        <v>29.859637527565027</v>
      </c>
      <c r="D1932" s="2">
        <f>D1931*(1-D$1+IF(AND(WEEKDAY($A1932)&lt;&gt;1,WEEKDAY($A1932)&lt;&gt;7),-VLOOKUP($A1932,ETF_OP_Fee!$G$5:$H$14,2,1),0))^($A1932-$A1931)*(1+2*(C1932/C1931-1))+IFERROR(VLOOKUP(A1932,BITXeom!$C$9:$D$100,2,0),0)-$D$3*IFERROR(VLOOKUP($A1932,Dividends!$C$10:$E$100,2,0),0)</f>
        <v>19.681042909641377</v>
      </c>
      <c r="F1932" s="60">
        <f>F1931*(1-F$1-2*(C1932/C1931-1))</f>
        <v>24246.128886132821</v>
      </c>
      <c r="G1932" s="2">
        <f>G1931*(1-G$1+IF(AND(WEEKDAY($A1932)&lt;&gt;1,WEEKDAY($A1932)&lt;&gt;7),-VLOOKUP($A1932,ETF_OP_Fee!$I$5:$J$14,2,1),0))^($A1932-$A1931)*(1+1*(B1932/B1931-1))</f>
        <v>2.7984450958315823</v>
      </c>
      <c r="H1932" s="9" t="str">
        <f>IFERROR(VLOOKUP(A1932,'BITO-IV'!$A$1:$J$10000,4,0),"")</f>
        <v/>
      </c>
      <c r="P1932">
        <f>ROW()</f>
        <v>1932</v>
      </c>
      <c r="Q1932" t="str">
        <f>IF($A1932&gt;=$Q$2,B1932*Q$4,"")</f>
        <v/>
      </c>
      <c r="R1932" t="str">
        <f>IF($A1932&gt;=$Q$2,G1932*R$4,"")</f>
        <v/>
      </c>
    </row>
    <row r="1933" spans="1:18">
      <c r="A1933" s="1">
        <v>42972</v>
      </c>
      <c r="B1933">
        <f>IFERROR(VLOOKUP($A1933,'BTC-Web'!$A$2:$H$9999,2,0),"")</f>
        <v>4332.8198240000002</v>
      </c>
      <c r="C1933">
        <f>VLOOKUP(A1933,H_SPBTFDUE!$B$2:$C$5828,2,0)</f>
        <v>30.110689766214968</v>
      </c>
      <c r="D1933" s="2">
        <f>D1932*(1-D$1+IF(AND(WEEKDAY($A1933)&lt;&gt;1,WEEKDAY($A1933)&lt;&gt;7),-VLOOKUP($A1933,ETF_OP_Fee!$G$5:$H$14,2,1),0))^($A1933-$A1932)*(1+2*(C1933/C1932-1))+IFERROR(VLOOKUP(A1933,BITXeom!$C$9:$D$100,2,0),0)-$D$3*IFERROR(VLOOKUP($A1933,Dividends!$C$10:$E$100,2,0),0)</f>
        <v>20.009576912744194</v>
      </c>
      <c r="F1933" s="60">
        <f>F1932*(1-F$1-2*(C1933/C1932-1))</f>
        <v>23837.156187718309</v>
      </c>
      <c r="G1933" s="2">
        <f>G1932*(1-G$1+IF(AND(WEEKDAY($A1933)&lt;&gt;1,WEEKDAY($A1933)&lt;&gt;7),-VLOOKUP($A1933,ETF_OP_Fee!$I$5:$J$14,2,1),0))^($A1933-$A1932)*(1+1*(B1933/B1932-1))</f>
        <v>2.9304047066175563</v>
      </c>
      <c r="H1933" s="9" t="str">
        <f>IFERROR(VLOOKUP(A1933,'BITO-IV'!$A$1:$J$10000,4,0),"")</f>
        <v/>
      </c>
      <c r="P1933">
        <f>ROW()</f>
        <v>1933</v>
      </c>
      <c r="Q1933" t="str">
        <f>IF($A1933&gt;=$Q$2,B1933*Q$4,"")</f>
        <v/>
      </c>
      <c r="R1933" t="str">
        <f>IF($A1933&gt;=$Q$2,G1933*R$4,"")</f>
        <v/>
      </c>
    </row>
    <row r="1934" spans="1:18">
      <c r="A1934" s="1">
        <v>42975</v>
      </c>
      <c r="B1934">
        <f>IFERROR(VLOOKUP($A1934,'BTC-Web'!$A$2:$H$9999,2,0),"")</f>
        <v>4384.4501950000003</v>
      </c>
      <c r="C1934">
        <f>VLOOKUP(A1934,H_SPBTFDUE!$B$2:$C$5828,2,0)</f>
        <v>30.183569388095876</v>
      </c>
      <c r="D1934" s="2">
        <f>D1933*(1-D$1+IF(AND(WEEKDAY($A1934)&lt;&gt;1,WEEKDAY($A1934)&lt;&gt;7),-VLOOKUP($A1934,ETF_OP_Fee!$G$5:$H$14,2,1),0))^($A1934-$A1933)*(1+2*(C1934/C1933-1))+IFERROR(VLOOKUP(A1934,BITXeom!$C$9:$D$100,2,0),0)-$D$3*IFERROR(VLOOKUP($A1934,Dividends!$C$10:$E$100,2,0),0)</f>
        <v>20.09916839190279</v>
      </c>
      <c r="F1934" s="60">
        <f>F1933*(1-F$1-2*(C1934/C1933-1))</f>
        <v>23720.524905514623</v>
      </c>
      <c r="G1934" s="2">
        <f>G1933*(1-G$1+IF(AND(WEEKDAY($A1934)&lt;&gt;1,WEEKDAY($A1934)&lt;&gt;7),-VLOOKUP($A1934,ETF_OP_Fee!$I$5:$J$14,2,1),0))^($A1934-$A1933)*(1+1*(B1934/B1933-1))</f>
        <v>2.9650922075359278</v>
      </c>
      <c r="H1934" s="9" t="str">
        <f>IFERROR(VLOOKUP(A1934,'BITO-IV'!$A$1:$J$10000,4,0),"")</f>
        <v/>
      </c>
      <c r="P1934">
        <f>ROW()</f>
        <v>1934</v>
      </c>
      <c r="Q1934" t="str">
        <f>IF($A1934&gt;=$Q$2,B1934*Q$4,"")</f>
        <v/>
      </c>
      <c r="R1934" t="str">
        <f>IF($A1934&gt;=$Q$2,G1934*R$4,"")</f>
        <v/>
      </c>
    </row>
    <row r="1935" spans="1:18">
      <c r="A1935" s="1">
        <v>42976</v>
      </c>
      <c r="B1935">
        <f>IFERROR(VLOOKUP($A1935,'BTC-Web'!$A$2:$H$9999,2,0),"")</f>
        <v>4389.2099609999996</v>
      </c>
      <c r="C1935">
        <f>VLOOKUP(A1935,H_SPBTFDUE!$B$2:$C$5828,2,0)</f>
        <v>31.532600446195918</v>
      </c>
      <c r="D1935" s="2">
        <f>D1934*(1-D$1+IF(AND(WEEKDAY($A1935)&lt;&gt;1,WEEKDAY($A1935)&lt;&gt;7),-VLOOKUP($A1935,ETF_OP_Fee!$G$5:$H$14,2,1),0))^($A1935-$A1934)*(1+2*(C1935/C1934-1))+IFERROR(VLOOKUP(A1935,BITXeom!$C$9:$D$100,2,0),0)-$D$3*IFERROR(VLOOKUP($A1935,Dividends!$C$10:$E$100,2,0),0)</f>
        <v>21.893162162548283</v>
      </c>
      <c r="F1935" s="60">
        <f>F1934*(1-F$1-2*(C1935/C1934-1))</f>
        <v>21598.949472287924</v>
      </c>
      <c r="G1935" s="2">
        <f>G1934*(1-G$1+IF(AND(WEEKDAY($A1935)&lt;&gt;1,WEEKDAY($A1935)&lt;&gt;7),-VLOOKUP($A1935,ETF_OP_Fee!$I$5:$J$14,2,1),0))^($A1935-$A1934)*(1+1*(B1935/B1934-1))</f>
        <v>2.968233858868675</v>
      </c>
      <c r="H1935" s="9" t="str">
        <f>IFERROR(VLOOKUP(A1935,'BITO-IV'!$A$1:$J$10000,4,0),"")</f>
        <v/>
      </c>
      <c r="P1935">
        <f>ROW()</f>
        <v>1935</v>
      </c>
      <c r="Q1935" t="str">
        <f>IF($A1935&gt;=$Q$2,B1935*Q$4,"")</f>
        <v/>
      </c>
      <c r="R1935" t="str">
        <f>IF($A1935&gt;=$Q$2,G1935*R$4,"")</f>
        <v/>
      </c>
    </row>
    <row r="1936" spans="1:18">
      <c r="A1936" s="1">
        <v>42977</v>
      </c>
      <c r="B1936">
        <f>IFERROR(VLOOKUP($A1936,'BTC-Web'!$A$2:$H$9999,2,0),"")</f>
        <v>4570.3598629999997</v>
      </c>
      <c r="C1936">
        <f>VLOOKUP(A1936,H_SPBTFDUE!$B$2:$C$5828,2,0)</f>
        <v>31.434663017896895</v>
      </c>
      <c r="D1936" s="2">
        <f>D1935*(1-D$1+IF(AND(WEEKDAY($A1936)&lt;&gt;1,WEEKDAY($A1936)&lt;&gt;7),-VLOOKUP($A1936,ETF_OP_Fee!$G$5:$H$14,2,1),0))^($A1936-$A1935)*(1+2*(C1936/C1935-1))+IFERROR(VLOOKUP(A1936,BITXeom!$C$9:$D$100,2,0),0)-$D$3*IFERROR(VLOOKUP($A1936,Dividends!$C$10:$E$100,2,0),0)</f>
        <v>21.754542985496325</v>
      </c>
      <c r="F1936" s="60">
        <f>F1935*(1-F$1-2*(C1936/C1935-1))</f>
        <v>21731.993942390352</v>
      </c>
      <c r="G1936" s="2">
        <f>G1935*(1-G$1+IF(AND(WEEKDAY($A1936)&lt;&gt;1,WEEKDAY($A1936)&lt;&gt;7),-VLOOKUP($A1936,ETF_OP_Fee!$I$5:$J$14,2,1),0))^($A1936-$A1935)*(1+1*(B1936/B1935-1))</f>
        <v>3.0906573000879467</v>
      </c>
      <c r="H1936" s="9" t="str">
        <f>IFERROR(VLOOKUP(A1936,'BITO-IV'!$A$1:$J$10000,4,0),"")</f>
        <v/>
      </c>
      <c r="P1936">
        <f>ROW()</f>
        <v>1936</v>
      </c>
      <c r="Q1936" t="str">
        <f>IF($A1936&gt;=$Q$2,B1936*Q$4,"")</f>
        <v/>
      </c>
      <c r="R1936" t="str">
        <f>IF($A1936&gt;=$Q$2,G1936*R$4,"")</f>
        <v/>
      </c>
    </row>
    <row r="1937" spans="1:18">
      <c r="A1937" s="1">
        <v>42978</v>
      </c>
      <c r="B1937">
        <f>IFERROR(VLOOKUP($A1937,'BTC-Web'!$A$2:$H$9999,2,0),"")</f>
        <v>4555.5898440000001</v>
      </c>
      <c r="C1937">
        <f>VLOOKUP(A1937,H_SPBTFDUE!$B$2:$C$5828,2,0)</f>
        <v>32.382047912788266</v>
      </c>
      <c r="D1937" s="2">
        <f>D1936*(1-D$1+IF(AND(WEEKDAY($A1937)&lt;&gt;1,WEEKDAY($A1937)&lt;&gt;7),-VLOOKUP($A1937,ETF_OP_Fee!$G$5:$H$14,2,1),0))^($A1937-$A1936)*(1+2*(C1937/C1936-1))+IFERROR(VLOOKUP(A1937,BITXeom!$C$9:$D$100,2,0),0)-$D$3*IFERROR(VLOOKUP($A1937,Dividends!$C$10:$E$100,2,0),0)</f>
        <v>23.063048997786996</v>
      </c>
      <c r="F1937" s="60">
        <f>F1936*(1-F$1-2*(C1937/C1936-1))</f>
        <v>20420.935313460253</v>
      </c>
      <c r="G1937" s="2">
        <f>G1936*(1-G$1+IF(AND(WEEKDAY($A1937)&lt;&gt;1,WEEKDAY($A1937)&lt;&gt;7),-VLOOKUP($A1937,ETF_OP_Fee!$I$5:$J$14,2,1),0))^($A1937-$A1936)*(1+1*(B1937/B1936-1))</f>
        <v>3.0805890498596549</v>
      </c>
      <c r="H1937" s="9" t="str">
        <f>IFERROR(VLOOKUP(A1937,'BITO-IV'!$A$1:$J$10000,4,0),"")</f>
        <v/>
      </c>
      <c r="P1937">
        <f>ROW()</f>
        <v>1937</v>
      </c>
      <c r="Q1937" t="str">
        <f>IF($A1937&gt;=$Q$2,B1937*Q$4,"")</f>
        <v/>
      </c>
      <c r="R1937" t="str">
        <f>IF($A1937&gt;=$Q$2,G1937*R$4,"")</f>
        <v/>
      </c>
    </row>
    <row r="1938" spans="1:18">
      <c r="A1938" s="1">
        <v>42979</v>
      </c>
      <c r="B1938">
        <f>IFERROR(VLOOKUP($A1938,'BTC-Web'!$A$2:$H$9999,2,0),"")</f>
        <v>4701.7597660000001</v>
      </c>
      <c r="C1938">
        <f>VLOOKUP(A1938,H_SPBTFDUE!$B$2:$C$5828,2,0)</f>
        <v>33.677113532029708</v>
      </c>
      <c r="D1938" s="2">
        <f>D1937*(1-D$1+IF(AND(WEEKDAY($A1938)&lt;&gt;1,WEEKDAY($A1938)&lt;&gt;7),-VLOOKUP($A1938,ETF_OP_Fee!$G$5:$H$14,2,1),0))^($A1938-$A1937)*(1+2*(C1938/C1937-1))+IFERROR(VLOOKUP(A1938,BITXeom!$C$9:$D$100,2,0),0)-$D$3*IFERROR(VLOOKUP($A1938,Dividends!$C$10:$E$100,2,0),0)</f>
        <v>24.90478223409194</v>
      </c>
      <c r="F1938" s="60">
        <f>F1937*(1-F$1-2*(C1938/C1937-1))</f>
        <v>18786.470285808482</v>
      </c>
      <c r="G1938" s="2">
        <f>G1937*(1-G$1+IF(AND(WEEKDAY($A1938)&lt;&gt;1,WEEKDAY($A1938)&lt;&gt;7),-VLOOKUP($A1938,ETF_OP_Fee!$I$5:$J$14,2,1),0))^($A1938-$A1937)*(1+1*(B1938/B1937-1))</f>
        <v>3.1793495815977315</v>
      </c>
      <c r="H1938" s="9" t="str">
        <f>IFERROR(VLOOKUP(A1938,'BITO-IV'!$A$1:$J$10000,4,0),"")</f>
        <v/>
      </c>
      <c r="P1938">
        <f>ROW()</f>
        <v>1938</v>
      </c>
      <c r="Q1938" t="str">
        <f>IF($A1938&gt;=$Q$2,B1938*Q$4,"")</f>
        <v/>
      </c>
      <c r="R1938" t="str">
        <f>IF($A1938&gt;=$Q$2,G1938*R$4,"")</f>
        <v/>
      </c>
    </row>
    <row r="1939" spans="1:18">
      <c r="A1939" s="1">
        <v>42983</v>
      </c>
      <c r="B1939">
        <f>IFERROR(VLOOKUP($A1939,'BTC-Web'!$A$2:$H$9999,2,0),"")</f>
        <v>4228.2900390000004</v>
      </c>
      <c r="C1939">
        <f>VLOOKUP(A1939,H_SPBTFDUE!$B$2:$C$5828,2,0)</f>
        <v>30.124804085727572</v>
      </c>
      <c r="D1939" s="2">
        <f>D1938*(1-D$1+IF(AND(WEEKDAY($A1939)&lt;&gt;1,WEEKDAY($A1939)&lt;&gt;7),-VLOOKUP($A1939,ETF_OP_Fee!$G$5:$H$14,2,1),0))^($A1939-$A1938)*(1+2*(C1939/C1938-1))+IFERROR(VLOOKUP(A1939,BITXeom!$C$9:$D$100,2,0),0)-$D$3*IFERROR(VLOOKUP($A1939,Dividends!$C$10:$E$100,2,0),0)</f>
        <v>19.641325363148919</v>
      </c>
      <c r="F1939" s="60">
        <f>F1938*(1-F$1-2*(C1939/C1938-1))</f>
        <v>22748.739138544348</v>
      </c>
      <c r="G1939" s="2">
        <f>G1938*(1-G$1+IF(AND(WEEKDAY($A1939)&lt;&gt;1,WEEKDAY($A1939)&lt;&gt;7),-VLOOKUP($A1939,ETF_OP_Fee!$I$5:$J$14,2,1),0))^($A1939-$A1938)*(1+1*(B1939/B1938-1))</f>
        <v>2.8588897184659277</v>
      </c>
      <c r="H1939" s="9" t="str">
        <f>IFERROR(VLOOKUP(A1939,'BITO-IV'!$A$1:$J$10000,4,0),"")</f>
        <v/>
      </c>
      <c r="P1939">
        <f>ROW()</f>
        <v>1939</v>
      </c>
      <c r="Q1939" t="str">
        <f>IF($A1939&gt;=$Q$2,B1939*Q$4,"")</f>
        <v/>
      </c>
      <c r="R1939" t="str">
        <f>IF($A1939&gt;=$Q$2,G1939*R$4,"")</f>
        <v/>
      </c>
    </row>
    <row r="1940" spans="1:18">
      <c r="A1940" s="1">
        <v>42984</v>
      </c>
      <c r="B1940">
        <f>IFERROR(VLOOKUP($A1940,'BTC-Web'!$A$2:$H$9999,2,0),"")</f>
        <v>4376.5898440000001</v>
      </c>
      <c r="C1940">
        <f>VLOOKUP(A1940,H_SPBTFDUE!$B$2:$C$5828,2,0)</f>
        <v>31.639883934574804</v>
      </c>
      <c r="D1940" s="2">
        <f>D1939*(1-D$1+IF(AND(WEEKDAY($A1940)&lt;&gt;1,WEEKDAY($A1940)&lt;&gt;7),-VLOOKUP($A1940,ETF_OP_Fee!$G$5:$H$14,2,1),0))^($A1940-$A1939)*(1+2*(C1940/C1939-1))+IFERROR(VLOOKUP(A1940,BITXeom!$C$9:$D$100,2,0),0)-$D$3*IFERROR(VLOOKUP($A1940,Dividends!$C$10:$E$100,2,0),0)</f>
        <v>21.614378885351236</v>
      </c>
      <c r="F1940" s="60">
        <f>F1939*(1-F$1-2*(C1940/C1939-1))</f>
        <v>20459.33053248073</v>
      </c>
      <c r="G1940" s="2">
        <f>G1939*(1-G$1+IF(AND(WEEKDAY($A1940)&lt;&gt;1,WEEKDAY($A1940)&lt;&gt;7),-VLOOKUP($A1940,ETF_OP_Fee!$I$5:$J$14,2,1),0))^($A1940-$A1939)*(1+1*(B1940/B1939-1))</f>
        <v>2.9590832066555768</v>
      </c>
      <c r="H1940" s="9" t="str">
        <f>IFERROR(VLOOKUP(A1940,'BITO-IV'!$A$1:$J$10000,4,0),"")</f>
        <v/>
      </c>
      <c r="P1940">
        <f>ROW()</f>
        <v>1940</v>
      </c>
      <c r="Q1940" t="str">
        <f>IF($A1940&gt;=$Q$2,B1940*Q$4,"")</f>
        <v/>
      </c>
      <c r="R1940" t="str">
        <f>IF($A1940&gt;=$Q$2,G1940*R$4,"")</f>
        <v/>
      </c>
    </row>
    <row r="1941" spans="1:18">
      <c r="A1941" s="1">
        <v>42985</v>
      </c>
      <c r="B1941">
        <f>IFERROR(VLOOKUP($A1941,'BTC-Web'!$A$2:$H$9999,2,0),"")</f>
        <v>4589.1401370000003</v>
      </c>
      <c r="C1941">
        <f>VLOOKUP(A1941,H_SPBTFDUE!$B$2:$C$5828,2,0)</f>
        <v>31.655410762433149</v>
      </c>
      <c r="D1941" s="2">
        <f>D1940*(1-D$1+IF(AND(WEEKDAY($A1941)&lt;&gt;1,WEEKDAY($A1941)&lt;&gt;7),-VLOOKUP($A1941,ETF_OP_Fee!$G$5:$H$14,2,1),0))^($A1941-$A1940)*(1+2*(C1941/C1940-1))+IFERROR(VLOOKUP(A1941,BITXeom!$C$9:$D$100,2,0),0)-$D$3*IFERROR(VLOOKUP($A1941,Dividends!$C$10:$E$100,2,0),0)</f>
        <v>21.632984663731634</v>
      </c>
      <c r="F1941" s="60">
        <f>F1940*(1-F$1-2*(C1941/C1940-1))</f>
        <v>20438.185269053898</v>
      </c>
      <c r="G1941" s="2">
        <f>G1940*(1-G$1+IF(AND(WEEKDAY($A1941)&lt;&gt;1,WEEKDAY($A1941)&lt;&gt;7),-VLOOKUP($A1941,ETF_OP_Fee!$I$5:$J$14,2,1),0))^($A1941-$A1940)*(1+1*(B1941/B1940-1))</f>
        <v>3.1027111412145647</v>
      </c>
      <c r="H1941" s="9" t="str">
        <f>IFERROR(VLOOKUP(A1941,'BITO-IV'!$A$1:$J$10000,4,0),"")</f>
        <v/>
      </c>
      <c r="P1941">
        <f>ROW()</f>
        <v>1941</v>
      </c>
      <c r="Q1941" t="str">
        <f>IF($A1941&gt;=$Q$2,B1941*Q$4,"")</f>
        <v/>
      </c>
      <c r="R1941" t="str">
        <f>IF($A1941&gt;=$Q$2,G1941*R$4,"")</f>
        <v/>
      </c>
    </row>
    <row r="1942" spans="1:18">
      <c r="A1942" s="1">
        <v>42986</v>
      </c>
      <c r="B1942">
        <f>IFERROR(VLOOKUP($A1942,'BTC-Web'!$A$2:$H$9999,2,0),"")</f>
        <v>4605.1601559999999</v>
      </c>
      <c r="C1942">
        <f>VLOOKUP(A1942,H_SPBTFDUE!$B$2:$C$5828,2,0)</f>
        <v>29.097903485890878</v>
      </c>
      <c r="D1942" s="2">
        <f>D1941*(1-D$1+IF(AND(WEEKDAY($A1942)&lt;&gt;1,WEEKDAY($A1942)&lt;&gt;7),-VLOOKUP($A1942,ETF_OP_Fee!$G$5:$H$14,2,1),0))^($A1942-$A1941)*(1+2*(C1942/C1941-1))+IFERROR(VLOOKUP(A1942,BITXeom!$C$9:$D$100,2,0),0)-$D$3*IFERROR(VLOOKUP($A1942,Dividends!$C$10:$E$100,2,0),0)</f>
        <v>18.135249487514113</v>
      </c>
      <c r="F1942" s="60">
        <f>F1941*(1-F$1-2*(C1942/C1941-1))</f>
        <v>23739.609392324612</v>
      </c>
      <c r="G1942" s="2">
        <f>G1941*(1-G$1+IF(AND(WEEKDAY($A1942)&lt;&gt;1,WEEKDAY($A1942)&lt;&gt;7),-VLOOKUP($A1942,ETF_OP_Fee!$I$5:$J$14,2,1),0))^($A1942-$A1941)*(1+1*(B1942/B1941-1))</f>
        <v>3.1134612159499082</v>
      </c>
      <c r="H1942" s="9" t="str">
        <f>IFERROR(VLOOKUP(A1942,'BITO-IV'!$A$1:$J$10000,4,0),"")</f>
        <v/>
      </c>
      <c r="P1942">
        <f>ROW()</f>
        <v>1942</v>
      </c>
      <c r="Q1942" t="str">
        <f>IF($A1942&gt;=$Q$2,B1942*Q$4,"")</f>
        <v/>
      </c>
      <c r="R1942" t="str">
        <f>IF($A1942&gt;=$Q$2,G1942*R$4,"")</f>
        <v/>
      </c>
    </row>
    <row r="1943" spans="1:18">
      <c r="A1943" s="1">
        <v>42989</v>
      </c>
      <c r="B1943">
        <f>IFERROR(VLOOKUP($A1943,'BTC-Web'!$A$2:$H$9999,2,0),"")</f>
        <v>4122.4702150000003</v>
      </c>
      <c r="C1943">
        <f>VLOOKUP(A1943,H_SPBTFDUE!$B$2:$C$5828,2,0)</f>
        <v>28.630386931063146</v>
      </c>
      <c r="D1943" s="2">
        <f>D1942*(1-D$1+IF(AND(WEEKDAY($A1943)&lt;&gt;1,WEEKDAY($A1943)&lt;&gt;7),-VLOOKUP($A1943,ETF_OP_Fee!$G$5:$H$14,2,1),0))^($A1943-$A1942)*(1+2*(C1943/C1942-1))+IFERROR(VLOOKUP(A1943,BITXeom!$C$9:$D$100,2,0),0)-$D$3*IFERROR(VLOOKUP($A1943,Dividends!$C$10:$E$100,2,0),0)</f>
        <v>17.546143723084679</v>
      </c>
      <c r="F1943" s="60">
        <f>F1942*(1-F$1-2*(C1943/C1942-1))</f>
        <v>24501.223120386461</v>
      </c>
      <c r="G1943" s="2">
        <f>G1942*(1-G$1+IF(AND(WEEKDAY($A1943)&lt;&gt;1,WEEKDAY($A1943)&lt;&gt;7),-VLOOKUP($A1943,ETF_OP_Fee!$I$5:$J$14,2,1),0))^($A1943-$A1942)*(1+1*(B1943/B1942-1))</f>
        <v>2.7869061059564135</v>
      </c>
      <c r="H1943" s="9" t="str">
        <f>IFERROR(VLOOKUP(A1943,'BITO-IV'!$A$1:$J$10000,4,0),"")</f>
        <v/>
      </c>
      <c r="P1943">
        <f>ROW()</f>
        <v>1943</v>
      </c>
      <c r="Q1943" t="str">
        <f>IF($A1943&gt;=$Q$2,B1943*Q$4,"")</f>
        <v/>
      </c>
      <c r="R1943" t="str">
        <f>IF($A1943&gt;=$Q$2,G1943*R$4,"")</f>
        <v/>
      </c>
    </row>
    <row r="1944" spans="1:18">
      <c r="A1944" s="1">
        <v>42990</v>
      </c>
      <c r="B1944">
        <f>IFERROR(VLOOKUP($A1944,'BTC-Web'!$A$2:$H$9999,2,0),"")</f>
        <v>4168.8798829999996</v>
      </c>
      <c r="C1944">
        <f>VLOOKUP(A1944,H_SPBTFDUE!$B$2:$C$5828,2,0)</f>
        <v>28.417678606746311</v>
      </c>
      <c r="D1944" s="2">
        <f>D1943*(1-D$1+IF(AND(WEEKDAY($A1944)&lt;&gt;1,WEEKDAY($A1944)&lt;&gt;7),-VLOOKUP($A1944,ETF_OP_Fee!$G$5:$H$14,2,1),0))^($A1944-$A1943)*(1+2*(C1944/C1943-1))+IFERROR(VLOOKUP(A1944,BITXeom!$C$9:$D$100,2,0),0)-$D$3*IFERROR(VLOOKUP($A1944,Dividends!$C$10:$E$100,2,0),0)</f>
        <v>17.283343242446048</v>
      </c>
      <c r="F1944" s="60">
        <f>F1943*(1-F$1-2*(C1944/C1943-1))</f>
        <v>24864.009445320517</v>
      </c>
      <c r="G1944" s="2">
        <f>G1943*(1-G$1+IF(AND(WEEKDAY($A1944)&lt;&gt;1,WEEKDAY($A1944)&lt;&gt;7),-VLOOKUP($A1944,ETF_OP_Fee!$I$5:$J$14,2,1),0))^($A1944-$A1943)*(1+1*(B1944/B1943-1))</f>
        <v>2.8182069976279451</v>
      </c>
      <c r="H1944" s="9" t="str">
        <f>IFERROR(VLOOKUP(A1944,'BITO-IV'!$A$1:$J$10000,4,0),"")</f>
        <v/>
      </c>
      <c r="P1944">
        <f>ROW()</f>
        <v>1944</v>
      </c>
      <c r="Q1944" t="str">
        <f>IF($A1944&gt;=$Q$2,B1944*Q$4,"")</f>
        <v/>
      </c>
      <c r="R1944" t="str">
        <f>IF($A1944&gt;=$Q$2,G1944*R$4,"")</f>
        <v/>
      </c>
    </row>
    <row r="1945" spans="1:18">
      <c r="A1945" s="1">
        <v>42991</v>
      </c>
      <c r="B1945">
        <f>IFERROR(VLOOKUP($A1945,'BTC-Web'!$A$2:$H$9999,2,0),"")</f>
        <v>4131.9799800000001</v>
      </c>
      <c r="C1945">
        <f>VLOOKUP(A1945,H_SPBTFDUE!$B$2:$C$5828,2,0)</f>
        <v>26.70694882235675</v>
      </c>
      <c r="D1945" s="2">
        <f>D1944*(1-D$1+IF(AND(WEEKDAY($A1945)&lt;&gt;1,WEEKDAY($A1945)&lt;&gt;7),-VLOOKUP($A1945,ETF_OP_Fee!$G$5:$H$14,2,1),0))^($A1945-$A1944)*(1+2*(C1945/C1944-1))+IFERROR(VLOOKUP(A1945,BITXeom!$C$9:$D$100,2,0),0)-$D$3*IFERROR(VLOOKUP($A1945,Dividends!$C$10:$E$100,2,0),0)</f>
        <v>15.200613690650869</v>
      </c>
      <c r="F1945" s="60">
        <f>F1944*(1-F$1-2*(C1945/C1944-1))</f>
        <v>27856.3165745814</v>
      </c>
      <c r="G1945" s="2">
        <f>G1944*(1-G$1+IF(AND(WEEKDAY($A1945)&lt;&gt;1,WEEKDAY($A1945)&lt;&gt;7),-VLOOKUP($A1945,ETF_OP_Fee!$I$5:$J$14,2,1),0))^($A1945-$A1944)*(1+1*(B1945/B1944-1))</f>
        <v>2.7931895706558096</v>
      </c>
      <c r="H1945" s="9" t="str">
        <f>IFERROR(VLOOKUP(A1945,'BITO-IV'!$A$1:$J$10000,4,0),"")</f>
        <v/>
      </c>
      <c r="P1945">
        <f>ROW()</f>
        <v>1945</v>
      </c>
      <c r="Q1945" t="str">
        <f>IF($A1945&gt;=$Q$2,B1945*Q$4,"")</f>
        <v/>
      </c>
      <c r="R1945" t="str">
        <f>IF($A1945&gt;=$Q$2,G1945*R$4,"")</f>
        <v/>
      </c>
    </row>
    <row r="1946" spans="1:18">
      <c r="A1946" s="1">
        <v>42992</v>
      </c>
      <c r="B1946">
        <f>IFERROR(VLOOKUP($A1946,'BTC-Web'!$A$2:$H$9999,2,0),"")</f>
        <v>3875.3701169999999</v>
      </c>
      <c r="C1946">
        <f>VLOOKUP(A1946,H_SPBTFDUE!$B$2:$C$5828,2,0)</f>
        <v>21.6988457311578</v>
      </c>
      <c r="D1946" s="2">
        <f>D1945*(1-D$1+IF(AND(WEEKDAY($A1946)&lt;&gt;1,WEEKDAY($A1946)&lt;&gt;7),-VLOOKUP($A1946,ETF_OP_Fee!$G$5:$H$14,2,1),0))^($A1946-$A1945)*(1+2*(C1946/C1945-1))+IFERROR(VLOOKUP(A1946,BITXeom!$C$9:$D$100,2,0),0)-$D$3*IFERROR(VLOOKUP($A1946,Dividends!$C$10:$E$100,2,0),0)</f>
        <v>9.4986120879926119</v>
      </c>
      <c r="F1946" s="60">
        <f>F1945*(1-F$1-2*(C1946/C1945-1))</f>
        <v>38302.132965233359</v>
      </c>
      <c r="G1946" s="2">
        <f>G1945*(1-G$1+IF(AND(WEEKDAY($A1946)&lt;&gt;1,WEEKDAY($A1946)&lt;&gt;7),-VLOOKUP($A1946,ETF_OP_Fee!$I$5:$J$14,2,1),0))^($A1946-$A1945)*(1+1*(B1946/B1945-1))</f>
        <v>2.6196549132219626</v>
      </c>
      <c r="H1946" s="9" t="str">
        <f>IFERROR(VLOOKUP(A1946,'BITO-IV'!$A$1:$J$10000,4,0),"")</f>
        <v/>
      </c>
      <c r="P1946">
        <f>ROW()</f>
        <v>1946</v>
      </c>
      <c r="Q1946" t="str">
        <f>IF($A1946&gt;=$Q$2,B1946*Q$4,"")</f>
        <v/>
      </c>
      <c r="R1946" t="str">
        <f>IF($A1946&gt;=$Q$2,G1946*R$4,"")</f>
        <v/>
      </c>
    </row>
    <row r="1947" spans="1:18">
      <c r="A1947" s="1">
        <v>42993</v>
      </c>
      <c r="B1947">
        <f>IFERROR(VLOOKUP($A1947,'BTC-Web'!$A$2:$H$9999,2,0),"")</f>
        <v>3166.3000489999999</v>
      </c>
      <c r="C1947">
        <f>VLOOKUP(A1947,H_SPBTFDUE!$B$2:$C$5828,2,0)</f>
        <v>25.015447044335595</v>
      </c>
      <c r="D1947" s="2">
        <f>D1946*(1-D$1+IF(AND(WEEKDAY($A1947)&lt;&gt;1,WEEKDAY($A1947)&lt;&gt;7),-VLOOKUP($A1947,ETF_OP_Fee!$G$5:$H$14,2,1),0))^($A1947-$A1946)*(1+2*(C1947/C1946-1))+IFERROR(VLOOKUP(A1947,BITXeom!$C$9:$D$100,2,0),0)-$D$3*IFERROR(VLOOKUP($A1947,Dividends!$C$10:$E$100,2,0),0)</f>
        <v>12.400783851055127</v>
      </c>
      <c r="F1947" s="60">
        <f>F1946*(1-F$1-2*(C1947/C1946-1))</f>
        <v>26591.414547461372</v>
      </c>
      <c r="G1947" s="2">
        <f>G1946*(1-G$1+IF(AND(WEEKDAY($A1947)&lt;&gt;1,WEEKDAY($A1947)&lt;&gt;7),-VLOOKUP($A1947,ETF_OP_Fee!$I$5:$J$14,2,1),0))^($A1947-$A1946)*(1+1*(B1947/B1946-1))</f>
        <v>2.1402852740471867</v>
      </c>
      <c r="H1947" s="9" t="str">
        <f>IFERROR(VLOOKUP(A1947,'BITO-IV'!$A$1:$J$10000,4,0),"")</f>
        <v/>
      </c>
      <c r="P1947">
        <f>ROW()</f>
        <v>1947</v>
      </c>
      <c r="Q1947" t="str">
        <f>IF($A1947&gt;=$Q$2,B1947*Q$4,"")</f>
        <v/>
      </c>
      <c r="R1947" t="str">
        <f>IF($A1947&gt;=$Q$2,G1947*R$4,"")</f>
        <v/>
      </c>
    </row>
    <row r="1948" spans="1:18">
      <c r="A1948" s="1">
        <v>42996</v>
      </c>
      <c r="B1948">
        <f>IFERROR(VLOOKUP($A1948,'BTC-Web'!$A$2:$H$9999,2,0),"")</f>
        <v>3591.0900879999999</v>
      </c>
      <c r="C1948">
        <f>VLOOKUP(A1948,H_SPBTFDUE!$B$2:$C$5828,2,0)</f>
        <v>27.953886596866319</v>
      </c>
      <c r="D1948" s="2">
        <f>D1947*(1-D$1+IF(AND(WEEKDAY($A1948)&lt;&gt;1,WEEKDAY($A1948)&lt;&gt;7),-VLOOKUP($A1948,ETF_OP_Fee!$G$5:$H$14,2,1),0))^($A1948-$A1947)*(1+2*(C1948/C1947-1))+IFERROR(VLOOKUP(A1948,BITXeom!$C$9:$D$100,2,0),0)-$D$3*IFERROR(VLOOKUP($A1948,Dividends!$C$10:$E$100,2,0),0)</f>
        <v>15.308562483802513</v>
      </c>
      <c r="F1948" s="60">
        <f>F1947*(1-F$1-2*(C1948/C1947-1))</f>
        <v>20342.909178021389</v>
      </c>
      <c r="G1948" s="2">
        <f>G1947*(1-G$1+IF(AND(WEEKDAY($A1948)&lt;&gt;1,WEEKDAY($A1948)&lt;&gt;7),-VLOOKUP($A1948,ETF_OP_Fee!$I$5:$J$14,2,1),0))^($A1948-$A1947)*(1+1*(B1948/B1947-1))</f>
        <v>2.4272358883939655</v>
      </c>
      <c r="H1948" s="9" t="str">
        <f>IFERROR(VLOOKUP(A1948,'BITO-IV'!$A$1:$J$10000,4,0),"")</f>
        <v/>
      </c>
      <c r="P1948">
        <f>ROW()</f>
        <v>1948</v>
      </c>
      <c r="Q1948" t="str">
        <f>IF($A1948&gt;=$Q$2,B1948*Q$4,"")</f>
        <v/>
      </c>
      <c r="R1948" t="str">
        <f>IF($A1948&gt;=$Q$2,G1948*R$4,"")</f>
        <v/>
      </c>
    </row>
    <row r="1949" spans="1:18">
      <c r="A1949" s="1">
        <v>42997</v>
      </c>
      <c r="B1949">
        <f>IFERROR(VLOOKUP($A1949,'BTC-Web'!$A$2:$H$9999,2,0),"")</f>
        <v>4073.790039</v>
      </c>
      <c r="C1949">
        <f>VLOOKUP(A1949,H_SPBTFDUE!$B$2:$C$5828,2,0)</f>
        <v>26.986547597451224</v>
      </c>
      <c r="D1949" s="2">
        <f>D1948*(1-D$1+IF(AND(WEEKDAY($A1949)&lt;&gt;1,WEEKDAY($A1949)&lt;&gt;7),-VLOOKUP($A1949,ETF_OP_Fee!$G$5:$H$14,2,1),0))^($A1949-$A1948)*(1+2*(C1949/C1948-1))+IFERROR(VLOOKUP(A1949,BITXeom!$C$9:$D$100,2,0),0)-$D$3*IFERROR(VLOOKUP($A1949,Dividends!$C$10:$E$100,2,0),0)</f>
        <v>14.247344925173541</v>
      </c>
      <c r="F1949" s="60">
        <f>F1948*(1-F$1-2*(C1949/C1948-1))</f>
        <v>21749.775340529439</v>
      </c>
      <c r="G1949" s="2">
        <f>G1948*(1-G$1+IF(AND(WEEKDAY($A1949)&lt;&gt;1,WEEKDAY($A1949)&lt;&gt;7),-VLOOKUP($A1949,ETF_OP_Fee!$I$5:$J$14,2,1),0))^($A1949-$A1948)*(1+1*(B1949/B1948-1))</f>
        <v>2.7534235516102137</v>
      </c>
      <c r="H1949" s="9" t="str">
        <f>IFERROR(VLOOKUP(A1949,'BITO-IV'!$A$1:$J$10000,4,0),"")</f>
        <v/>
      </c>
      <c r="P1949">
        <f>ROW()</f>
        <v>1949</v>
      </c>
      <c r="Q1949" t="str">
        <f>IF($A1949&gt;=$Q$2,B1949*Q$4,"")</f>
        <v/>
      </c>
      <c r="R1949" t="str">
        <f>IF($A1949&gt;=$Q$2,G1949*R$4,"")</f>
        <v/>
      </c>
    </row>
    <row r="1950" spans="1:18">
      <c r="A1950" s="1">
        <v>42998</v>
      </c>
      <c r="B1950">
        <f>IFERROR(VLOOKUP($A1950,'BTC-Web'!$A$2:$H$9999,2,0),"")</f>
        <v>3916.360107</v>
      </c>
      <c r="C1950">
        <f>VLOOKUP(A1950,H_SPBTFDUE!$B$2:$C$5828,2,0)</f>
        <v>26.852816001449654</v>
      </c>
      <c r="D1950" s="2">
        <f>D1949*(1-D$1+IF(AND(WEEKDAY($A1950)&lt;&gt;1,WEEKDAY($A1950)&lt;&gt;7),-VLOOKUP($A1950,ETF_OP_Fee!$G$5:$H$14,2,1),0))^($A1950-$A1949)*(1+2*(C1950/C1949-1))+IFERROR(VLOOKUP(A1950,BITXeom!$C$9:$D$100,2,0),0)-$D$3*IFERROR(VLOOKUP($A1950,Dividends!$C$10:$E$100,2,0),0)</f>
        <v>14.10443927752377</v>
      </c>
      <c r="F1950" s="60">
        <f>F1949*(1-F$1-2*(C1950/C1949-1))</f>
        <v>21964.204795992286</v>
      </c>
      <c r="G1950" s="2">
        <f>G1949*(1-G$1+IF(AND(WEEKDAY($A1950)&lt;&gt;1,WEEKDAY($A1950)&lt;&gt;7),-VLOOKUP($A1950,ETF_OP_Fee!$I$5:$J$14,2,1),0))^($A1950-$A1949)*(1+1*(B1950/B1949-1))</f>
        <v>2.6469497416857162</v>
      </c>
      <c r="H1950" s="9" t="str">
        <f>IFERROR(VLOOKUP(A1950,'BITO-IV'!$A$1:$J$10000,4,0),"")</f>
        <v/>
      </c>
      <c r="P1950">
        <f>ROW()</f>
        <v>1950</v>
      </c>
      <c r="Q1950" t="str">
        <f>IF($A1950&gt;=$Q$2,B1950*Q$4,"")</f>
        <v/>
      </c>
      <c r="R1950" t="str">
        <f>IF($A1950&gt;=$Q$2,G1950*R$4,"")</f>
        <v/>
      </c>
    </row>
    <row r="1951" spans="1:18">
      <c r="A1951" s="1">
        <v>42999</v>
      </c>
      <c r="B1951">
        <f>IFERROR(VLOOKUP($A1951,'BTC-Web'!$A$2:$H$9999,2,0),"")</f>
        <v>3901.469971</v>
      </c>
      <c r="C1951">
        <f>VLOOKUP(A1951,H_SPBTFDUE!$B$2:$C$5828,2,0)</f>
        <v>24.959909101459626</v>
      </c>
      <c r="D1951" s="2">
        <f>D1950*(1-D$1+IF(AND(WEEKDAY($A1951)&lt;&gt;1,WEEKDAY($A1951)&lt;&gt;7),-VLOOKUP($A1951,ETF_OP_Fee!$G$5:$H$14,2,1),0))^($A1951-$A1950)*(1+2*(C1951/C1950-1))+IFERROR(VLOOKUP(A1951,BITXeom!$C$9:$D$100,2,0),0)-$D$3*IFERROR(VLOOKUP($A1951,Dividends!$C$10:$E$100,2,0),0)</f>
        <v>12.114480355406616</v>
      </c>
      <c r="F1951" s="60">
        <f>F1950*(1-F$1-2*(C1951/C1950-1))</f>
        <v>25059.659949035409</v>
      </c>
      <c r="G1951" s="2">
        <f>G1950*(1-G$1+IF(AND(WEEKDAY($A1951)&lt;&gt;1,WEEKDAY($A1951)&lt;&gt;7),-VLOOKUP($A1951,ETF_OP_Fee!$I$5:$J$14,2,1),0))^($A1951-$A1950)*(1+1*(B1951/B1950-1))</f>
        <v>2.6368173163330177</v>
      </c>
      <c r="H1951" s="9" t="str">
        <f>IFERROR(VLOOKUP(A1951,'BITO-IV'!$A$1:$J$10000,4,0),"")</f>
        <v/>
      </c>
      <c r="P1951">
        <f>ROW()</f>
        <v>1951</v>
      </c>
      <c r="Q1951" t="str">
        <f>IF($A1951&gt;=$Q$2,B1951*Q$4,"")</f>
        <v/>
      </c>
      <c r="R1951" t="str">
        <f>IF($A1951&gt;=$Q$2,G1951*R$4,"")</f>
        <v/>
      </c>
    </row>
    <row r="1952" spans="1:18">
      <c r="A1952" s="1">
        <v>43000</v>
      </c>
      <c r="B1952">
        <f>IFERROR(VLOOKUP($A1952,'BTC-Web'!$A$2:$H$9999,2,0),"")</f>
        <v>3628.0200199999999</v>
      </c>
      <c r="C1952">
        <f>VLOOKUP(A1952,H_SPBTFDUE!$B$2:$C$5828,2,0)</f>
        <v>24.95483599094263</v>
      </c>
      <c r="D1952" s="2">
        <f>D1951*(1-D$1+IF(AND(WEEKDAY($A1952)&lt;&gt;1,WEEKDAY($A1952)&lt;&gt;7),-VLOOKUP($A1952,ETF_OP_Fee!$G$5:$H$14,2,1),0))^($A1952-$A1951)*(1+2*(C1952/C1951-1))+IFERROR(VLOOKUP(A1952,BITXeom!$C$9:$D$100,2,0),0)-$D$3*IFERROR(VLOOKUP($A1952,Dividends!$C$10:$E$100,2,0),0)</f>
        <v>12.108096028343056</v>
      </c>
      <c r="F1952" s="60">
        <f>F1951*(1-F$1-2*(C1952/C1951-1))</f>
        <v>25068.542243411408</v>
      </c>
      <c r="G1952" s="2">
        <f>G1951*(1-G$1+IF(AND(WEEKDAY($A1952)&lt;&gt;1,WEEKDAY($A1952)&lt;&gt;7),-VLOOKUP($A1952,ETF_OP_Fee!$I$5:$J$14,2,1),0))^($A1952-$A1951)*(1+1*(B1952/B1951-1))</f>
        <v>2.4519417282908691</v>
      </c>
      <c r="H1952" s="9" t="str">
        <f>IFERROR(VLOOKUP(A1952,'BITO-IV'!$A$1:$J$10000,4,0),"")</f>
        <v/>
      </c>
      <c r="P1952">
        <f>ROW()</f>
        <v>1952</v>
      </c>
      <c r="Q1952" t="str">
        <f>IF($A1952&gt;=$Q$2,B1952*Q$4,"")</f>
        <v/>
      </c>
      <c r="R1952" t="str">
        <f>IF($A1952&gt;=$Q$2,G1952*R$4,"")</f>
        <v/>
      </c>
    </row>
    <row r="1953" spans="1:18">
      <c r="A1953" s="1">
        <v>43003</v>
      </c>
      <c r="B1953">
        <f>IFERROR(VLOOKUP($A1953,'BTC-Web'!$A$2:$H$9999,2,0),"")</f>
        <v>3681.580078</v>
      </c>
      <c r="C1953">
        <f>VLOOKUP(A1953,H_SPBTFDUE!$B$2:$C$5828,2,0)</f>
        <v>26.982264247926</v>
      </c>
      <c r="D1953" s="2">
        <f>D1952*(1-D$1+IF(AND(WEEKDAY($A1953)&lt;&gt;1,WEEKDAY($A1953)&lt;&gt;7),-VLOOKUP($A1953,ETF_OP_Fee!$G$5:$H$14,2,1),0))^($A1953-$A1952)*(1+2*(C1953/C1952-1))+IFERROR(VLOOKUP(A1953,BITXeom!$C$9:$D$100,2,0),0)-$D$3*IFERROR(VLOOKUP($A1953,Dividends!$C$10:$E$100,2,0),0)</f>
        <v>14.070424260445476</v>
      </c>
      <c r="F1953" s="60">
        <f>F1952*(1-F$1-2*(C1953/C1952-1))</f>
        <v>20993.90491229793</v>
      </c>
      <c r="G1953" s="2">
        <f>G1952*(1-G$1+IF(AND(WEEKDAY($A1953)&lt;&gt;1,WEEKDAY($A1953)&lt;&gt;7),-VLOOKUP($A1953,ETF_OP_Fee!$I$5:$J$14,2,1),0))^($A1953-$A1952)*(1+1*(B1953/B1952-1))</f>
        <v>2.4879451983137213</v>
      </c>
      <c r="H1953" s="9" t="str">
        <f>IFERROR(VLOOKUP(A1953,'BITO-IV'!$A$1:$J$10000,4,0),"")</f>
        <v/>
      </c>
      <c r="P1953">
        <f>ROW()</f>
        <v>1953</v>
      </c>
      <c r="Q1953" t="str">
        <f>IF($A1953&gt;=$Q$2,B1953*Q$4,"")</f>
        <v/>
      </c>
      <c r="R1953" t="str">
        <f>IF($A1953&gt;=$Q$2,G1953*R$4,"")</f>
        <v/>
      </c>
    </row>
    <row r="1954" spans="1:18">
      <c r="A1954" s="1">
        <v>43004</v>
      </c>
      <c r="B1954">
        <f>IFERROR(VLOOKUP($A1954,'BTC-Web'!$A$2:$H$9999,2,0),"")</f>
        <v>3928.4099120000001</v>
      </c>
      <c r="C1954">
        <f>VLOOKUP(A1954,H_SPBTFDUE!$B$2:$C$5828,2,0)</f>
        <v>26.747563807284727</v>
      </c>
      <c r="D1954" s="2">
        <f>D1953*(1-D$1+IF(AND(WEEKDAY($A1954)&lt;&gt;1,WEEKDAY($A1954)&lt;&gt;7),-VLOOKUP($A1954,ETF_OP_Fee!$G$5:$H$14,2,1),0))^($A1954-$A1953)*(1+2*(C1954/C1953-1))+IFERROR(VLOOKUP(A1954,BITXeom!$C$9:$D$100,2,0),0)-$D$3*IFERROR(VLOOKUP($A1954,Dividends!$C$10:$E$100,2,0),0)</f>
        <v>13.823979426738118</v>
      </c>
      <c r="F1954" s="60">
        <f>F1953*(1-F$1-2*(C1954/C1953-1))</f>
        <v>21358.035596712212</v>
      </c>
      <c r="G1954" s="2">
        <f>G1953*(1-G$1+IF(AND(WEEKDAY($A1954)&lt;&gt;1,WEEKDAY($A1954)&lt;&gt;7),-VLOOKUP($A1954,ETF_OP_Fee!$I$5:$J$14,2,1),0))^($A1954-$A1953)*(1+1*(B1954/B1953-1))</f>
        <v>2.6546792375416777</v>
      </c>
      <c r="H1954" s="9" t="str">
        <f>IFERROR(VLOOKUP(A1954,'BITO-IV'!$A$1:$J$10000,4,0),"")</f>
        <v/>
      </c>
      <c r="P1954">
        <f>ROW()</f>
        <v>1954</v>
      </c>
      <c r="Q1954" t="str">
        <f>IF($A1954&gt;=$Q$2,B1954*Q$4,"")</f>
        <v/>
      </c>
      <c r="R1954" t="str">
        <f>IF($A1954&gt;=$Q$2,G1954*R$4,"")</f>
        <v/>
      </c>
    </row>
    <row r="1955" spans="1:18">
      <c r="A1955" s="1">
        <v>43005</v>
      </c>
      <c r="B1955">
        <f>IFERROR(VLOOKUP($A1955,'BTC-Web'!$A$2:$H$9999,2,0),"")</f>
        <v>3892.9399410000001</v>
      </c>
      <c r="C1955">
        <f>VLOOKUP(A1955,H_SPBTFDUE!$B$2:$C$5828,2,0)</f>
        <v>28.863353637683048</v>
      </c>
      <c r="D1955" s="2">
        <f>D1954*(1-D$1+IF(AND(WEEKDAY($A1955)&lt;&gt;1,WEEKDAY($A1955)&lt;&gt;7),-VLOOKUP($A1955,ETF_OP_Fee!$G$5:$H$14,2,1),0))^($A1955-$A1954)*(1+2*(C1955/C1954-1))+IFERROR(VLOOKUP(A1955,BITXeom!$C$9:$D$100,2,0),0)-$D$3*IFERROR(VLOOKUP($A1955,Dividends!$C$10:$E$100,2,0),0)</f>
        <v>16.009062349774503</v>
      </c>
      <c r="F1955" s="60">
        <f>F1954*(1-F$1-2*(C1955/C1954-1))</f>
        <v>17977.990696114801</v>
      </c>
      <c r="G1955" s="2">
        <f>G1954*(1-G$1+IF(AND(WEEKDAY($A1955)&lt;&gt;1,WEEKDAY($A1955)&lt;&gt;7),-VLOOKUP($A1955,ETF_OP_Fee!$I$5:$J$14,2,1),0))^($A1955-$A1954)*(1+1*(B1955/B1954-1))</f>
        <v>2.6306414263152269</v>
      </c>
      <c r="H1955" s="9" t="str">
        <f>IFERROR(VLOOKUP(A1955,'BITO-IV'!$A$1:$J$10000,4,0),"")</f>
        <v/>
      </c>
      <c r="P1955">
        <f>ROW()</f>
        <v>1955</v>
      </c>
      <c r="Q1955" t="str">
        <f>IF($A1955&gt;=$Q$2,B1955*Q$4,"")</f>
        <v/>
      </c>
      <c r="R1955" t="str">
        <f>IF($A1955&gt;=$Q$2,G1955*R$4,"")</f>
        <v/>
      </c>
    </row>
    <row r="1956" spans="1:18">
      <c r="A1956" s="1">
        <v>43006</v>
      </c>
      <c r="B1956">
        <f>IFERROR(VLOOKUP($A1956,'BTC-Web'!$A$2:$H$9999,2,0),"")</f>
        <v>4197.1298829999996</v>
      </c>
      <c r="C1956">
        <f>VLOOKUP(A1956,H_SPBTFDUE!$B$2:$C$5828,2,0)</f>
        <v>28.681953788870175</v>
      </c>
      <c r="D1956" s="2">
        <f>D1955*(1-D$1+IF(AND(WEEKDAY($A1956)&lt;&gt;1,WEEKDAY($A1956)&lt;&gt;7),-VLOOKUP($A1956,ETF_OP_Fee!$G$5:$H$14,2,1),0))^($A1956-$A1955)*(1+2*(C1956/C1955-1))+IFERROR(VLOOKUP(A1956,BITXeom!$C$9:$D$100,2,0),0)-$D$3*IFERROR(VLOOKUP($A1956,Dividends!$C$10:$E$100,2,0),0)</f>
        <v>15.805929854494629</v>
      </c>
      <c r="F1956" s="60">
        <f>F1955*(1-F$1-2*(C1956/C1955-1))</f>
        <v>18203.03031456954</v>
      </c>
      <c r="G1956" s="2">
        <f>G1955*(1-G$1+IF(AND(WEEKDAY($A1956)&lt;&gt;1,WEEKDAY($A1956)&lt;&gt;7),-VLOOKUP($A1956,ETF_OP_Fee!$I$5:$J$14,2,1),0))^($A1956-$A1955)*(1+1*(B1956/B1955-1))</f>
        <v>2.8361229654046189</v>
      </c>
      <c r="H1956" s="9" t="str">
        <f>IFERROR(VLOOKUP(A1956,'BITO-IV'!$A$1:$J$10000,4,0),"")</f>
        <v/>
      </c>
      <c r="P1956">
        <f>ROW()</f>
        <v>1956</v>
      </c>
      <c r="Q1956" t="str">
        <f>IF($A1956&gt;=$Q$2,B1956*Q$4,"")</f>
        <v/>
      </c>
      <c r="R1956" t="str">
        <f>IF($A1956&gt;=$Q$2,G1956*R$4,"")</f>
        <v/>
      </c>
    </row>
    <row r="1957" spans="1:18">
      <c r="A1957" s="1">
        <v>43007</v>
      </c>
      <c r="B1957">
        <f>IFERROR(VLOOKUP($A1957,'BTC-Web'!$A$2:$H$9999,2,0),"")</f>
        <v>4171.6201170000004</v>
      </c>
      <c r="C1957">
        <f>VLOOKUP(A1957,H_SPBTFDUE!$B$2:$C$5828,2,0)</f>
        <v>28.598700935485454</v>
      </c>
      <c r="D1957" s="2">
        <f>D1956*(1-D$1+IF(AND(WEEKDAY($A1957)&lt;&gt;1,WEEKDAY($A1957)&lt;&gt;7),-VLOOKUP($A1957,ETF_OP_Fee!$G$5:$H$14,2,1),0))^($A1957-$A1956)*(1+2*(C1957/C1956-1))+IFERROR(VLOOKUP(A1957,BITXeom!$C$9:$D$100,2,0),0)-$D$3*IFERROR(VLOOKUP($A1957,Dividends!$C$10:$E$100,2,0),0)</f>
        <v>15.712278282215982</v>
      </c>
      <c r="F1957" s="60">
        <f>F1956*(1-F$1-2*(C1957/C1956-1))</f>
        <v>18307.755770902968</v>
      </c>
      <c r="G1957" s="2">
        <f>G1956*(1-G$1+IF(AND(WEEKDAY($A1957)&lt;&gt;1,WEEKDAY($A1957)&lt;&gt;7),-VLOOKUP($A1957,ETF_OP_Fee!$I$5:$J$14,2,1),0))^($A1957-$A1956)*(1+1*(B1957/B1956-1))</f>
        <v>2.8188119049224918</v>
      </c>
      <c r="H1957" s="9" t="str">
        <f>IFERROR(VLOOKUP(A1957,'BITO-IV'!$A$1:$J$10000,4,0),"")</f>
        <v/>
      </c>
      <c r="P1957">
        <f>ROW()</f>
        <v>1957</v>
      </c>
      <c r="Q1957" t="str">
        <f>IF($A1957&gt;=$Q$2,B1957*Q$4,"")</f>
        <v/>
      </c>
      <c r="R1957" t="str">
        <f>IF($A1957&gt;=$Q$2,G1957*R$4,"")</f>
        <v/>
      </c>
    </row>
    <row r="1958" spans="1:18">
      <c r="A1958" s="1">
        <v>43010</v>
      </c>
      <c r="B1958">
        <f>IFERROR(VLOOKUP($A1958,'BTC-Web'!$A$2:$H$9999,2,0),"")</f>
        <v>4395.8100590000004</v>
      </c>
      <c r="C1958">
        <f>VLOOKUP(A1958,H_SPBTFDUE!$B$2:$C$5828,2,0)</f>
        <v>30.287210354704985</v>
      </c>
      <c r="D1958" s="2">
        <f>D1957*(1-D$1+IF(AND(WEEKDAY($A1958)&lt;&gt;1,WEEKDAY($A1958)&lt;&gt;7),-VLOOKUP($A1958,ETF_OP_Fee!$G$5:$H$14,2,1),0))^($A1958-$A1957)*(1+2*(C1958/C1957-1))+IFERROR(VLOOKUP(A1958,BITXeom!$C$9:$D$100,2,0),0)-$D$3*IFERROR(VLOOKUP($A1958,Dividends!$C$10:$E$100,2,0),0)</f>
        <v>17.561277919880251</v>
      </c>
      <c r="F1958" s="60">
        <f>F1957*(1-F$1-2*(C1958/C1957-1))</f>
        <v>16144.969041034081</v>
      </c>
      <c r="G1958" s="2">
        <f>G1957*(1-G$1+IF(AND(WEEKDAY($A1958)&lt;&gt;1,WEEKDAY($A1958)&lt;&gt;7),-VLOOKUP($A1958,ETF_OP_Fee!$I$5:$J$14,2,1),0))^($A1958-$A1957)*(1+1*(B1958/B1957-1))</f>
        <v>2.9700677171748886</v>
      </c>
      <c r="H1958" s="9" t="str">
        <f>IFERROR(VLOOKUP(A1958,'BITO-IV'!$A$1:$J$10000,4,0),"")</f>
        <v/>
      </c>
      <c r="P1958">
        <f>ROW()</f>
        <v>1958</v>
      </c>
      <c r="Q1958" t="str">
        <f>IF($A1958&gt;=$Q$2,B1958*Q$4,"")</f>
        <v/>
      </c>
      <c r="R1958" t="str">
        <f>IF($A1958&gt;=$Q$2,G1958*R$4,"")</f>
        <v/>
      </c>
    </row>
    <row r="1959" spans="1:18">
      <c r="A1959" s="1">
        <v>43011</v>
      </c>
      <c r="B1959">
        <f>IFERROR(VLOOKUP($A1959,'BTC-Web'!$A$2:$H$9999,2,0),"")</f>
        <v>4408.4599609999996</v>
      </c>
      <c r="C1959">
        <f>VLOOKUP(A1959,H_SPBTFDUE!$B$2:$C$5828,2,0)</f>
        <v>29.653051807913194</v>
      </c>
      <c r="D1959" s="2">
        <f>D1958*(1-D$1+IF(AND(WEEKDAY($A1959)&lt;&gt;1,WEEKDAY($A1959)&lt;&gt;7),-VLOOKUP($A1959,ETF_OP_Fee!$G$5:$H$14,2,1),0))^($A1959-$A1958)*(1+2*(C1959/C1958-1))+IFERROR(VLOOKUP(A1959,BITXeom!$C$9:$D$100,2,0),0)-$D$3*IFERROR(VLOOKUP($A1959,Dividends!$C$10:$E$100,2,0),0)</f>
        <v>16.823847796437054</v>
      </c>
      <c r="F1959" s="60">
        <f>F1958*(1-F$1-2*(C1959/C1958-1))</f>
        <v>16820.220604351602</v>
      </c>
      <c r="G1959" s="2">
        <f>G1958*(1-G$1+IF(AND(WEEKDAY($A1959)&lt;&gt;1,WEEKDAY($A1959)&lt;&gt;7),-VLOOKUP($A1959,ETF_OP_Fee!$I$5:$J$14,2,1),0))^($A1959-$A1958)*(1+1*(B1959/B1958-1))</f>
        <v>2.9785372090983411</v>
      </c>
      <c r="H1959" s="9" t="str">
        <f>IFERROR(VLOOKUP(A1959,'BITO-IV'!$A$1:$J$10000,4,0),"")</f>
        <v/>
      </c>
      <c r="P1959">
        <f>ROW()</f>
        <v>1959</v>
      </c>
      <c r="Q1959" t="str">
        <f>IF($A1959&gt;=$Q$2,B1959*Q$4,"")</f>
        <v/>
      </c>
      <c r="R1959" t="str">
        <f>IF($A1959&gt;=$Q$2,G1959*R$4,"")</f>
        <v/>
      </c>
    </row>
    <row r="1960" spans="1:18">
      <c r="A1960" s="1">
        <v>43012</v>
      </c>
      <c r="B1960">
        <f>IFERROR(VLOOKUP($A1960,'BTC-Web'!$A$2:$H$9999,2,0),"")</f>
        <v>4319.3701170000004</v>
      </c>
      <c r="C1960">
        <f>VLOOKUP(A1960,H_SPBTFDUE!$B$2:$C$5828,2,0)</f>
        <v>29.044580962974702</v>
      </c>
      <c r="D1960" s="2">
        <f>D1959*(1-D$1+IF(AND(WEEKDAY($A1960)&lt;&gt;1,WEEKDAY($A1960)&lt;&gt;7),-VLOOKUP($A1960,ETF_OP_Fee!$G$5:$H$14,2,1),0))^($A1960-$A1959)*(1+2*(C1960/C1959-1))+IFERROR(VLOOKUP(A1960,BITXeom!$C$9:$D$100,2,0),0)-$D$3*IFERROR(VLOOKUP($A1960,Dividends!$C$10:$E$100,2,0),0)</f>
        <v>16.131463329068801</v>
      </c>
      <c r="F1960" s="60">
        <f>F1959*(1-F$1-2*(C1960/C1959-1))</f>
        <v>17509.635791816421</v>
      </c>
      <c r="G1960" s="2">
        <f>G1959*(1-G$1+IF(AND(WEEKDAY($A1960)&lt;&gt;1,WEEKDAY($A1960)&lt;&gt;7),-VLOOKUP($A1960,ETF_OP_Fee!$I$5:$J$14,2,1),0))^($A1960-$A1959)*(1+1*(B1960/B1959-1))</f>
        <v>2.918268482455924</v>
      </c>
      <c r="H1960" s="9" t="str">
        <f>IFERROR(VLOOKUP(A1960,'BITO-IV'!$A$1:$J$10000,4,0),"")</f>
        <v/>
      </c>
      <c r="P1960">
        <f>ROW()</f>
        <v>1960</v>
      </c>
      <c r="Q1960" t="str">
        <f>IF($A1960&gt;=$Q$2,B1960*Q$4,"")</f>
        <v/>
      </c>
      <c r="R1960" t="str">
        <f>IF($A1960&gt;=$Q$2,G1960*R$4,"")</f>
        <v/>
      </c>
    </row>
    <row r="1961" spans="1:18">
      <c r="A1961" s="1">
        <v>43013</v>
      </c>
      <c r="B1961">
        <f>IFERROR(VLOOKUP($A1961,'BTC-Web'!$A$2:$H$9999,2,0),"")</f>
        <v>4229.8798829999996</v>
      </c>
      <c r="C1961">
        <f>VLOOKUP(A1961,H_SPBTFDUE!$B$2:$C$5828,2,0)</f>
        <v>29.721613050817311</v>
      </c>
      <c r="D1961" s="2">
        <f>D1960*(1-D$1+IF(AND(WEEKDAY($A1961)&lt;&gt;1,WEEKDAY($A1961)&lt;&gt;7),-VLOOKUP($A1961,ETF_OP_Fee!$G$5:$H$14,2,1),0))^($A1961-$A1960)*(1+2*(C1961/C1960-1))+IFERROR(VLOOKUP(A1961,BITXeom!$C$9:$D$100,2,0),0)-$D$3*IFERROR(VLOOKUP($A1961,Dividends!$C$10:$E$100,2,0),0)</f>
        <v>16.881480103939733</v>
      </c>
      <c r="F1961" s="60">
        <f>F1960*(1-F$1-2*(C1961/C1960-1))</f>
        <v>16692.421607409928</v>
      </c>
      <c r="G1961" s="2">
        <f>G1960*(1-G$1+IF(AND(WEEKDAY($A1961)&lt;&gt;1,WEEKDAY($A1961)&lt;&gt;7),-VLOOKUP($A1961,ETF_OP_Fee!$I$5:$J$14,2,1),0))^($A1961-$A1960)*(1+1*(B1961/B1960-1))</f>
        <v>2.8577323851707548</v>
      </c>
      <c r="H1961" s="9" t="str">
        <f>IFERROR(VLOOKUP(A1961,'BITO-IV'!$A$1:$J$10000,4,0),"")</f>
        <v/>
      </c>
      <c r="P1961">
        <f>ROW()</f>
        <v>1961</v>
      </c>
      <c r="Q1961" t="str">
        <f>IF($A1961&gt;=$Q$2,B1961*Q$4,"")</f>
        <v/>
      </c>
      <c r="R1961" t="str">
        <f>IF($A1961&gt;=$Q$2,G1961*R$4,"")</f>
        <v/>
      </c>
    </row>
    <row r="1962" spans="1:18">
      <c r="A1962" s="1">
        <v>43014</v>
      </c>
      <c r="B1962">
        <f>IFERROR(VLOOKUP($A1962,'BTC-Web'!$A$2:$H$9999,2,0),"")</f>
        <v>4324.4599609999996</v>
      </c>
      <c r="C1962">
        <f>VLOOKUP(A1962,H_SPBTFDUE!$B$2:$C$5828,2,0)</f>
        <v>30.009500549394904</v>
      </c>
      <c r="D1962" s="2">
        <f>D1961*(1-D$1+IF(AND(WEEKDAY($A1962)&lt;&gt;1,WEEKDAY($A1962)&lt;&gt;7),-VLOOKUP($A1962,ETF_OP_Fee!$G$5:$H$14,2,1),0))^($A1962-$A1961)*(1+2*(C1962/C1961-1))+IFERROR(VLOOKUP(A1962,BITXeom!$C$9:$D$100,2,0),0)-$D$3*IFERROR(VLOOKUP($A1962,Dividends!$C$10:$E$100,2,0),0)</f>
        <v>17.20643817795894</v>
      </c>
      <c r="F1962" s="60">
        <f>F1961*(1-F$1-2*(C1962/C1961-1))</f>
        <v>16368.18265348105</v>
      </c>
      <c r="G1962" s="2">
        <f>G1961*(1-G$1+IF(AND(WEEKDAY($A1962)&lt;&gt;1,WEEKDAY($A1962)&lt;&gt;7),-VLOOKUP($A1962,ETF_OP_Fee!$I$5:$J$14,2,1),0))^($A1962-$A1961)*(1+1*(B1962/B1961-1))</f>
        <v>2.9215552143997545</v>
      </c>
      <c r="H1962" s="9" t="str">
        <f>IFERROR(VLOOKUP(A1962,'BITO-IV'!$A$1:$J$10000,4,0),"")</f>
        <v/>
      </c>
      <c r="P1962">
        <f>ROW()</f>
        <v>1962</v>
      </c>
      <c r="Q1962" t="str">
        <f>IF($A1962&gt;=$Q$2,B1962*Q$4,"")</f>
        <v/>
      </c>
      <c r="R1962" t="str">
        <f>IF($A1962&gt;=$Q$2,G1962*R$4,"")</f>
        <v/>
      </c>
    </row>
    <row r="1963" spans="1:18">
      <c r="A1963" s="1">
        <v>43017</v>
      </c>
      <c r="B1963">
        <f>IFERROR(VLOOKUP($A1963,'BTC-Web'!$A$2:$H$9999,2,0),"")</f>
        <v>4614.5200199999999</v>
      </c>
      <c r="C1963">
        <f>VLOOKUP(A1963,H_SPBTFDUE!$B$2:$C$5828,2,0)</f>
        <v>32.76087524779868</v>
      </c>
      <c r="D1963" s="2">
        <f>D1962*(1-D$1+IF(AND(WEEKDAY($A1963)&lt;&gt;1,WEEKDAY($A1963)&lt;&gt;7),-VLOOKUP($A1963,ETF_OP_Fee!$G$5:$H$14,2,1),0))^($A1963-$A1962)*(1+2*(C1963/C1962-1))+IFERROR(VLOOKUP(A1963,BITXeom!$C$9:$D$100,2,0),0)-$D$3*IFERROR(VLOOKUP($A1963,Dividends!$C$10:$E$100,2,0),0)</f>
        <v>20.354166850708509</v>
      </c>
      <c r="F1963" s="60">
        <f>F1962*(1-F$1-2*(C1963/C1962-1))</f>
        <v>13365.947529927582</v>
      </c>
      <c r="G1963" s="2">
        <f>G1962*(1-G$1+IF(AND(WEEKDAY($A1963)&lt;&gt;1,WEEKDAY($A1963)&lt;&gt;7),-VLOOKUP($A1963,ETF_OP_Fee!$I$5:$J$14,2,1),0))^($A1963-$A1962)*(1+1*(B1963/B1962-1))</f>
        <v>3.1172730247078326</v>
      </c>
      <c r="H1963" s="9" t="str">
        <f>IFERROR(VLOOKUP(A1963,'BITO-IV'!$A$1:$J$10000,4,0),"")</f>
        <v/>
      </c>
      <c r="P1963">
        <f>ROW()</f>
        <v>1963</v>
      </c>
      <c r="Q1963" t="str">
        <f>IF($A1963&gt;=$Q$2,B1963*Q$4,"")</f>
        <v/>
      </c>
      <c r="R1963" t="str">
        <f>IF($A1963&gt;=$Q$2,G1963*R$4,"")</f>
        <v/>
      </c>
    </row>
    <row r="1964" spans="1:18">
      <c r="A1964" s="1">
        <v>43018</v>
      </c>
      <c r="B1964">
        <f>IFERROR(VLOOKUP($A1964,'BTC-Web'!$A$2:$H$9999,2,0),"")</f>
        <v>4776.2099609999996</v>
      </c>
      <c r="C1964">
        <f>VLOOKUP(A1964,H_SPBTFDUE!$B$2:$C$5828,2,0)</f>
        <v>32.825732535164825</v>
      </c>
      <c r="D1964" s="2">
        <f>D1963*(1-D$1+IF(AND(WEEKDAY($A1964)&lt;&gt;1,WEEKDAY($A1964)&lt;&gt;7),-VLOOKUP($A1964,ETF_OP_Fee!$G$5:$H$14,2,1),0))^($A1964-$A1963)*(1+2*(C1964/C1963-1))+IFERROR(VLOOKUP(A1964,BITXeom!$C$9:$D$100,2,0),0)-$D$3*IFERROR(VLOOKUP($A1964,Dividends!$C$10:$E$100,2,0),0)</f>
        <v>20.432294494846268</v>
      </c>
      <c r="F1964" s="60">
        <f>F1963*(1-F$1-2*(C1964/C1963-1))</f>
        <v>13312.330160210086</v>
      </c>
      <c r="G1964" s="2">
        <f>G1963*(1-G$1+IF(AND(WEEKDAY($A1964)&lt;&gt;1,WEEKDAY($A1964)&lt;&gt;7),-VLOOKUP($A1964,ETF_OP_Fee!$I$5:$J$14,2,1),0))^($A1964-$A1963)*(1+1*(B1964/B1963-1))</f>
        <v>3.2264163752274522</v>
      </c>
      <c r="H1964" s="9" t="str">
        <f>IFERROR(VLOOKUP(A1964,'BITO-IV'!$A$1:$J$10000,4,0),"")</f>
        <v/>
      </c>
      <c r="P1964">
        <f>ROW()</f>
        <v>1964</v>
      </c>
      <c r="Q1964" t="str">
        <f>IF($A1964&gt;=$Q$2,B1964*Q$4,"")</f>
        <v/>
      </c>
      <c r="R1964" t="str">
        <f>IF($A1964&gt;=$Q$2,G1964*R$4,"")</f>
        <v/>
      </c>
    </row>
    <row r="1965" spans="1:18">
      <c r="A1965" s="1">
        <v>43019</v>
      </c>
      <c r="B1965">
        <f>IFERROR(VLOOKUP($A1965,'BTC-Web'!$A$2:$H$9999,2,0),"")</f>
        <v>4789.25</v>
      </c>
      <c r="C1965">
        <f>VLOOKUP(A1965,H_SPBTFDUE!$B$2:$C$5828,2,0)</f>
        <v>33.127532828504023</v>
      </c>
      <c r="D1965" s="2">
        <f>D1964*(1-D$1+IF(AND(WEEKDAY($A1965)&lt;&gt;1,WEEKDAY($A1965)&lt;&gt;7),-VLOOKUP($A1965,ETF_OP_Fee!$G$5:$H$14,2,1),0))^($A1965-$A1964)*(1+2*(C1965/C1964-1))+IFERROR(VLOOKUP(A1965,BITXeom!$C$9:$D$100,2,0),0)-$D$3*IFERROR(VLOOKUP($A1965,Dividends!$C$10:$E$100,2,0),0)</f>
        <v>20.805495796790471</v>
      </c>
      <c r="F1965" s="60">
        <f>F1964*(1-F$1-2*(C1965/C1964-1))</f>
        <v>13066.849650245502</v>
      </c>
      <c r="G1965" s="2">
        <f>G1964*(1-G$1+IF(AND(WEEKDAY($A1965)&lt;&gt;1,WEEKDAY($A1965)&lt;&gt;7),-VLOOKUP($A1965,ETF_OP_Fee!$I$5:$J$14,2,1),0))^($A1965-$A1964)*(1+1*(B1965/B1964-1))</f>
        <v>3.2351409533715465</v>
      </c>
      <c r="H1965" s="9" t="str">
        <f>IFERROR(VLOOKUP(A1965,'BITO-IV'!$A$1:$J$10000,4,0),"")</f>
        <v/>
      </c>
      <c r="P1965">
        <f>ROW()</f>
        <v>1965</v>
      </c>
      <c r="Q1965" t="str">
        <f>IF($A1965&gt;=$Q$2,B1965*Q$4,"")</f>
        <v/>
      </c>
      <c r="R1965" t="str">
        <f>IF($A1965&gt;=$Q$2,G1965*R$4,"")</f>
        <v/>
      </c>
    </row>
    <row r="1966" spans="1:18">
      <c r="A1966" s="1">
        <v>43020</v>
      </c>
      <c r="B1966">
        <f>IFERROR(VLOOKUP($A1966,'BTC-Web'!$A$2:$H$9999,2,0),"")</f>
        <v>4829.580078</v>
      </c>
      <c r="C1966">
        <f>VLOOKUP(A1966,H_SPBTFDUE!$B$2:$C$5828,2,0)</f>
        <v>37.38235186539108</v>
      </c>
      <c r="D1966" s="2">
        <f>D1965*(1-D$1+IF(AND(WEEKDAY($A1966)&lt;&gt;1,WEEKDAY($A1966)&lt;&gt;7),-VLOOKUP($A1966,ETF_OP_Fee!$G$5:$H$14,2,1),0))^($A1966-$A1965)*(1+2*(C1966/C1965-1))+IFERROR(VLOOKUP(A1966,BITXeom!$C$9:$D$100,2,0),0)-$D$3*IFERROR(VLOOKUP($A1966,Dividends!$C$10:$E$100,2,0),0)</f>
        <v>26.146757145136473</v>
      </c>
      <c r="F1966" s="60">
        <f>F1965*(1-F$1-2*(C1966/C1965-1))</f>
        <v>9709.6212398980733</v>
      </c>
      <c r="G1966" s="2">
        <f>G1965*(1-G$1+IF(AND(WEEKDAY($A1966)&lt;&gt;1,WEEKDAY($A1966)&lt;&gt;7),-VLOOKUP($A1966,ETF_OP_Fee!$I$5:$J$14,2,1),0))^($A1966-$A1965)*(1+1*(B1966/B1965-1))</f>
        <v>3.2622990314100133</v>
      </c>
      <c r="H1966" s="9" t="str">
        <f>IFERROR(VLOOKUP(A1966,'BITO-IV'!$A$1:$J$10000,4,0),"")</f>
        <v/>
      </c>
      <c r="P1966">
        <f>ROW()</f>
        <v>1966</v>
      </c>
      <c r="Q1966" t="str">
        <f>IF($A1966&gt;=$Q$2,B1966*Q$4,"")</f>
        <v/>
      </c>
      <c r="R1966" t="str">
        <f>IF($A1966&gt;=$Q$2,G1966*R$4,"")</f>
        <v/>
      </c>
    </row>
    <row r="1967" spans="1:18">
      <c r="A1967" s="1">
        <v>43021</v>
      </c>
      <c r="B1967">
        <f>IFERROR(VLOOKUP($A1967,'BTC-Web'!$A$2:$H$9999,2,0),"")</f>
        <v>5464.1601559999999</v>
      </c>
      <c r="C1967">
        <f>VLOOKUP(A1967,H_SPBTFDUE!$B$2:$C$5828,2,0)</f>
        <v>38.752920360134986</v>
      </c>
      <c r="D1967" s="2">
        <f>D1966*(1-D$1+IF(AND(WEEKDAY($A1967)&lt;&gt;1,WEEKDAY($A1967)&lt;&gt;7),-VLOOKUP($A1967,ETF_OP_Fee!$G$5:$H$14,2,1),0))^($A1967-$A1966)*(1+2*(C1967/C1966-1))+IFERROR(VLOOKUP(A1967,BITXeom!$C$9:$D$100,2,0),0)-$D$3*IFERROR(VLOOKUP($A1967,Dividends!$C$10:$E$100,2,0),0)</f>
        <v>28.060638237482213</v>
      </c>
      <c r="F1967" s="60">
        <f>F1966*(1-F$1-2*(C1967/C1966-1))</f>
        <v>8997.1380799291601</v>
      </c>
      <c r="G1967" s="2">
        <f>G1966*(1-G$1+IF(AND(WEEKDAY($A1967)&lt;&gt;1,WEEKDAY($A1967)&lt;&gt;7),-VLOOKUP($A1967,ETF_OP_Fee!$I$5:$J$14,2,1),0))^($A1967-$A1966)*(1+1*(B1967/B1966-1))</f>
        <v>3.690850993107393</v>
      </c>
      <c r="H1967" s="9" t="str">
        <f>IFERROR(VLOOKUP(A1967,'BITO-IV'!$A$1:$J$10000,4,0),"")</f>
        <v/>
      </c>
      <c r="P1967">
        <f>ROW()</f>
        <v>1967</v>
      </c>
      <c r="Q1967" t="str">
        <f>IF($A1967&gt;=$Q$2,B1967*Q$4,"")</f>
        <v/>
      </c>
      <c r="R1967" t="str">
        <f>IF($A1967&gt;=$Q$2,G1967*R$4,"")</f>
        <v/>
      </c>
    </row>
    <row r="1968" spans="1:18">
      <c r="A1968" s="1">
        <v>43024</v>
      </c>
      <c r="B1968">
        <f>IFERROR(VLOOKUP($A1968,'BTC-Web'!$A$2:$H$9999,2,0),"")</f>
        <v>5687.5698240000002</v>
      </c>
      <c r="C1968">
        <f>VLOOKUP(A1968,H_SPBTFDUE!$B$2:$C$5828,2,0)</f>
        <v>39.286540727474396</v>
      </c>
      <c r="D1968" s="2">
        <f>D1967*(1-D$1+IF(AND(WEEKDAY($A1968)&lt;&gt;1,WEEKDAY($A1968)&lt;&gt;7),-VLOOKUP($A1968,ETF_OP_Fee!$G$5:$H$14,2,1),0))^($A1968-$A1967)*(1+2*(C1968/C1967-1))+IFERROR(VLOOKUP(A1968,BITXeom!$C$9:$D$100,2,0),0)-$D$3*IFERROR(VLOOKUP($A1968,Dividends!$C$10:$E$100,2,0),0)</f>
        <v>28.822991405398334</v>
      </c>
      <c r="F1968" s="60">
        <f>F1967*(1-F$1-2*(C1968/C1967-1))</f>
        <v>8748.8919640363383</v>
      </c>
      <c r="G1968" s="2">
        <f>G1967*(1-G$1+IF(AND(WEEKDAY($A1968)&lt;&gt;1,WEEKDAY($A1968)&lt;&gt;7),-VLOOKUP($A1968,ETF_OP_Fee!$I$5:$J$14,2,1),0))^($A1968-$A1967)*(1+1*(B1968/B1967-1))</f>
        <v>3.8414565234969551</v>
      </c>
      <c r="H1968" s="9" t="str">
        <f>IFERROR(VLOOKUP(A1968,'BITO-IV'!$A$1:$J$10000,4,0),"")</f>
        <v/>
      </c>
      <c r="P1968">
        <f>ROW()</f>
        <v>1968</v>
      </c>
      <c r="Q1968" t="str">
        <f>IF($A1968&gt;=$Q$2,B1968*Q$4,"")</f>
        <v/>
      </c>
      <c r="R1968" t="str">
        <f>IF($A1968&gt;=$Q$2,G1968*R$4,"")</f>
        <v/>
      </c>
    </row>
    <row r="1969" spans="1:18">
      <c r="A1969" s="1">
        <v>43025</v>
      </c>
      <c r="B1969">
        <f>IFERROR(VLOOKUP($A1969,'BTC-Web'!$A$2:$H$9999,2,0),"")</f>
        <v>5741.580078</v>
      </c>
      <c r="C1969">
        <f>VLOOKUP(A1969,H_SPBTFDUE!$B$2:$C$5828,2,0)</f>
        <v>38.458297382835937</v>
      </c>
      <c r="D1969" s="2">
        <f>D1968*(1-D$1+IF(AND(WEEKDAY($A1969)&lt;&gt;1,WEEKDAY($A1969)&lt;&gt;7),-VLOOKUP($A1969,ETF_OP_Fee!$G$5:$H$14,2,1),0))^($A1969-$A1968)*(1+2*(C1969/C1968-1))+IFERROR(VLOOKUP(A1969,BITXeom!$C$9:$D$100,2,0),0)-$D$3*IFERROR(VLOOKUP($A1969,Dividends!$C$10:$E$100,2,0),0)</f>
        <v>27.604364152506975</v>
      </c>
      <c r="F1969" s="60">
        <f>F1968*(1-F$1-2*(C1969/C1968-1))</f>
        <v>9117.3268241759542</v>
      </c>
      <c r="G1969" s="2">
        <f>G1968*(1-G$1+IF(AND(WEEKDAY($A1969)&lt;&gt;1,WEEKDAY($A1969)&lt;&gt;7),-VLOOKUP($A1969,ETF_OP_Fee!$I$5:$J$14,2,1),0))^($A1969-$A1968)*(1+1*(B1969/B1968-1))</f>
        <v>3.8778347989125388</v>
      </c>
      <c r="H1969" s="9" t="str">
        <f>IFERROR(VLOOKUP(A1969,'BITO-IV'!$A$1:$J$10000,4,0),"")</f>
        <v/>
      </c>
      <c r="P1969">
        <f>ROW()</f>
        <v>1969</v>
      </c>
      <c r="Q1969" t="str">
        <f>IF($A1969&gt;=$Q$2,B1969*Q$4,"")</f>
        <v/>
      </c>
      <c r="R1969" t="str">
        <f>IF($A1969&gt;=$Q$2,G1969*R$4,"")</f>
        <v/>
      </c>
    </row>
    <row r="1970" spans="1:18">
      <c r="A1970" s="1">
        <v>43026</v>
      </c>
      <c r="B1970">
        <f>IFERROR(VLOOKUP($A1970,'BTC-Web'!$A$2:$H$9999,2,0),"")</f>
        <v>5603.8198240000002</v>
      </c>
      <c r="C1970">
        <f>VLOOKUP(A1970,H_SPBTFDUE!$B$2:$C$5828,2,0)</f>
        <v>38.35240687729501</v>
      </c>
      <c r="D1970" s="2">
        <f>D1969*(1-D$1+IF(AND(WEEKDAY($A1970)&lt;&gt;1,WEEKDAY($A1970)&lt;&gt;7),-VLOOKUP($A1970,ETF_OP_Fee!$G$5:$H$14,2,1),0))^($A1970-$A1969)*(1+2*(C1970/C1969-1))+IFERROR(VLOOKUP(A1970,BITXeom!$C$9:$D$100,2,0),0)-$D$3*IFERROR(VLOOKUP($A1970,Dividends!$C$10:$E$100,2,0),0)</f>
        <v>27.449043934156812</v>
      </c>
      <c r="F1970" s="60">
        <f>F1969*(1-F$1-2*(C1970/C1969-1))</f>
        <v>9167.0592484723202</v>
      </c>
      <c r="G1970" s="2">
        <f>G1969*(1-G$1+IF(AND(WEEKDAY($A1970)&lt;&gt;1,WEEKDAY($A1970)&lt;&gt;7),-VLOOKUP($A1970,ETF_OP_Fee!$I$5:$J$14,2,1),0))^($A1970-$A1969)*(1+1*(B1970/B1969-1))</f>
        <v>3.7846936961429085</v>
      </c>
      <c r="H1970" s="9" t="str">
        <f>IFERROR(VLOOKUP(A1970,'BITO-IV'!$A$1:$J$10000,4,0),"")</f>
        <v/>
      </c>
      <c r="P1970">
        <f>ROW()</f>
        <v>1970</v>
      </c>
      <c r="Q1970" t="str">
        <f>IF($A1970&gt;=$Q$2,B1970*Q$4,"")</f>
        <v/>
      </c>
      <c r="R1970" t="str">
        <f>IF($A1970&gt;=$Q$2,G1970*R$4,"")</f>
        <v/>
      </c>
    </row>
    <row r="1971" spans="1:18">
      <c r="A1971" s="1">
        <v>43027</v>
      </c>
      <c r="B1971">
        <f>IFERROR(VLOOKUP($A1971,'BTC-Web'!$A$2:$H$9999,2,0),"")</f>
        <v>5583.7402339999999</v>
      </c>
      <c r="C1971">
        <f>VLOOKUP(A1971,H_SPBTFDUE!$B$2:$C$5828,2,0)</f>
        <v>39.15652398811357</v>
      </c>
      <c r="D1971" s="2">
        <f>D1970*(1-D$1+IF(AND(WEEKDAY($A1971)&lt;&gt;1,WEEKDAY($A1971)&lt;&gt;7),-VLOOKUP($A1971,ETF_OP_Fee!$G$5:$H$14,2,1),0))^($A1971-$A1970)*(1+2*(C1971/C1970-1))+IFERROR(VLOOKUP(A1971,BITXeom!$C$9:$D$100,2,0),0)-$D$3*IFERROR(VLOOKUP($A1971,Dividends!$C$10:$E$100,2,0),0)</f>
        <v>28.59661897811338</v>
      </c>
      <c r="F1971" s="60">
        <f>F1970*(1-F$1-2*(C1971/C1970-1))</f>
        <v>8782.1791077326125</v>
      </c>
      <c r="G1971" s="2">
        <f>G1970*(1-G$1+IF(AND(WEEKDAY($A1971)&lt;&gt;1,WEEKDAY($A1971)&lt;&gt;7),-VLOOKUP($A1971,ETF_OP_Fee!$I$5:$J$14,2,1),0))^($A1971-$A1970)*(1+1*(B1971/B1970-1))</f>
        <v>3.7710342405419732</v>
      </c>
      <c r="H1971" s="9" t="str">
        <f>IFERROR(VLOOKUP(A1971,'BITO-IV'!$A$1:$J$10000,4,0),"")</f>
        <v/>
      </c>
      <c r="P1971">
        <f>ROW()</f>
        <v>1971</v>
      </c>
      <c r="Q1971" t="str">
        <f>IF($A1971&gt;=$Q$2,B1971*Q$4,"")</f>
        <v/>
      </c>
      <c r="R1971" t="str">
        <f>IF($A1971&gt;=$Q$2,G1971*R$4,"")</f>
        <v/>
      </c>
    </row>
    <row r="1972" spans="1:18">
      <c r="A1972" s="1">
        <v>43028</v>
      </c>
      <c r="B1972">
        <f>IFERROR(VLOOKUP($A1972,'BTC-Web'!$A$2:$H$9999,2,0),"")</f>
        <v>5708.1098629999997</v>
      </c>
      <c r="C1972">
        <f>VLOOKUP(A1972,H_SPBTFDUE!$B$2:$C$5828,2,0)</f>
        <v>41.23012566498187</v>
      </c>
      <c r="D1972" s="2">
        <f>D1971*(1-D$1+IF(AND(WEEKDAY($A1972)&lt;&gt;1,WEEKDAY($A1972)&lt;&gt;7),-VLOOKUP($A1972,ETF_OP_Fee!$G$5:$H$14,2,1),0))^($A1972-$A1971)*(1+2*(C1972/C1971-1))+IFERROR(VLOOKUP(A1972,BITXeom!$C$9:$D$100,2,0),0)-$D$3*IFERROR(VLOOKUP($A1972,Dividends!$C$10:$E$100,2,0),0)</f>
        <v>31.621573767307893</v>
      </c>
      <c r="F1972" s="60">
        <f>F1971*(1-F$1-2*(C1972/C1971-1))</f>
        <v>7851.5708841312826</v>
      </c>
      <c r="G1972" s="2">
        <f>G1971*(1-G$1+IF(AND(WEEKDAY($A1972)&lt;&gt;1,WEEKDAY($A1972)&lt;&gt;7),-VLOOKUP($A1972,ETF_OP_Fee!$I$5:$J$14,2,1),0))^($A1972-$A1971)*(1+1*(B1972/B1971-1))</f>
        <v>3.8549281642653042</v>
      </c>
      <c r="H1972" s="9" t="str">
        <f>IFERROR(VLOOKUP(A1972,'BITO-IV'!$A$1:$J$10000,4,0),"")</f>
        <v/>
      </c>
      <c r="P1972">
        <f>ROW()</f>
        <v>1972</v>
      </c>
      <c r="Q1972" t="str">
        <f>IF($A1972&gt;=$Q$2,B1972*Q$4,"")</f>
        <v/>
      </c>
      <c r="R1972" t="str">
        <f>IF($A1972&gt;=$Q$2,G1972*R$4,"")</f>
        <v/>
      </c>
    </row>
    <row r="1973" spans="1:18">
      <c r="A1973" s="1">
        <v>43031</v>
      </c>
      <c r="B1973">
        <f>IFERROR(VLOOKUP($A1973,'BTC-Web'!$A$2:$H$9999,2,0),"")</f>
        <v>6006</v>
      </c>
      <c r="C1973">
        <f>VLOOKUP(A1973,H_SPBTFDUE!$B$2:$C$5828,2,0)</f>
        <v>40.669166622151643</v>
      </c>
      <c r="D1973" s="2">
        <f>D1972*(1-D$1+IF(AND(WEEKDAY($A1973)&lt;&gt;1,WEEKDAY($A1973)&lt;&gt;7),-VLOOKUP($A1973,ETF_OP_Fee!$G$5:$H$14,2,1),0))^($A1973-$A1972)*(1+2*(C1973/C1972-1))+IFERROR(VLOOKUP(A1973,BITXeom!$C$9:$D$100,2,0),0)-$D$3*IFERROR(VLOOKUP($A1973,Dividends!$C$10:$E$100,2,0),0)</f>
        <v>30.74999195761502</v>
      </c>
      <c r="F1973" s="60">
        <f>F1972*(1-F$1-2*(C1973/C1972-1))</f>
        <v>8064.8122456498295</v>
      </c>
      <c r="G1973" s="2">
        <f>G1972*(1-G$1+IF(AND(WEEKDAY($A1973)&lt;&gt;1,WEEKDAY($A1973)&lt;&gt;7),-VLOOKUP($A1973,ETF_OP_Fee!$I$5:$J$14,2,1),0))^($A1973-$A1972)*(1+1*(B1973/B1972-1))</f>
        <v>4.0557892794329531</v>
      </c>
      <c r="H1973" s="9" t="str">
        <f>IFERROR(VLOOKUP(A1973,'BITO-IV'!$A$1:$J$10000,4,0),"")</f>
        <v/>
      </c>
      <c r="P1973">
        <f>ROW()</f>
        <v>1973</v>
      </c>
      <c r="Q1973" t="str">
        <f>IF($A1973&gt;=$Q$2,B1973*Q$4,"")</f>
        <v/>
      </c>
      <c r="R1973" t="str">
        <f>IF($A1973&gt;=$Q$2,G1973*R$4,"")</f>
        <v/>
      </c>
    </row>
    <row r="1974" spans="1:18">
      <c r="A1974" s="1">
        <v>43032</v>
      </c>
      <c r="B1974">
        <f>IFERROR(VLOOKUP($A1974,'BTC-Web'!$A$2:$H$9999,2,0),"")</f>
        <v>5935.5200199999999</v>
      </c>
      <c r="C1974">
        <f>VLOOKUP(A1974,H_SPBTFDUE!$B$2:$C$5828,2,0)</f>
        <v>37.8963402395608</v>
      </c>
      <c r="D1974" s="2">
        <f>D1973*(1-D$1+IF(AND(WEEKDAY($A1974)&lt;&gt;1,WEEKDAY($A1974)&lt;&gt;7),-VLOOKUP($A1974,ETF_OP_Fee!$G$5:$H$14,2,1),0))^($A1974-$A1973)*(1+2*(C1974/C1973-1))+IFERROR(VLOOKUP(A1974,BITXeom!$C$9:$D$100,2,0),0)-$D$3*IFERROR(VLOOKUP($A1974,Dividends!$C$10:$E$100,2,0),0)</f>
        <v>26.553717737052573</v>
      </c>
      <c r="F1974" s="60">
        <f>F1973*(1-F$1-2*(C1974/C1973-1))</f>
        <v>9164.1112634064793</v>
      </c>
      <c r="G1974" s="2">
        <f>G1973*(1-G$1+IF(AND(WEEKDAY($A1974)&lt;&gt;1,WEEKDAY($A1974)&lt;&gt;7),-VLOOKUP($A1974,ETF_OP_Fee!$I$5:$J$14,2,1),0))^($A1974-$A1973)*(1+1*(B1974/B1973-1))</f>
        <v>4.0080905597328247</v>
      </c>
      <c r="H1974" s="9" t="str">
        <f>IFERROR(VLOOKUP(A1974,'BITO-IV'!$A$1:$J$10000,4,0),"")</f>
        <v/>
      </c>
      <c r="P1974">
        <f>ROW()</f>
        <v>1974</v>
      </c>
      <c r="Q1974" t="str">
        <f>IF($A1974&gt;=$Q$2,B1974*Q$4,"")</f>
        <v/>
      </c>
      <c r="R1974" t="str">
        <f>IF($A1974&gt;=$Q$2,G1974*R$4,"")</f>
        <v/>
      </c>
    </row>
    <row r="1975" spans="1:18">
      <c r="A1975" s="1">
        <v>43033</v>
      </c>
      <c r="B1975">
        <f>IFERROR(VLOOKUP($A1975,'BTC-Web'!$A$2:$H$9999,2,0),"")</f>
        <v>5524.6000979999999</v>
      </c>
      <c r="C1975">
        <f>VLOOKUP(A1975,H_SPBTFDUE!$B$2:$C$5828,2,0)</f>
        <v>39.429256906768117</v>
      </c>
      <c r="D1975" s="2">
        <f>D1974*(1-D$1+IF(AND(WEEKDAY($A1975)&lt;&gt;1,WEEKDAY($A1975)&lt;&gt;7),-VLOOKUP($A1975,ETF_OP_Fee!$G$5:$H$14,2,1),0))^($A1975-$A1974)*(1+2*(C1975/C1974-1))+IFERROR(VLOOKUP(A1975,BITXeom!$C$9:$D$100,2,0),0)-$D$3*IFERROR(VLOOKUP($A1975,Dividends!$C$10:$E$100,2,0),0)</f>
        <v>28.698467143427859</v>
      </c>
      <c r="F1975" s="60">
        <f>F1974*(1-F$1-2*(C1975/C1974-1))</f>
        <v>8422.2529327661196</v>
      </c>
      <c r="G1975" s="2">
        <f>G1974*(1-G$1+IF(AND(WEEKDAY($A1975)&lt;&gt;1,WEEKDAY($A1975)&lt;&gt;7),-VLOOKUP($A1975,ETF_OP_Fee!$I$5:$J$14,2,1),0))^($A1975-$A1974)*(1+1*(B1975/B1974-1))</f>
        <v>3.7305107382819767</v>
      </c>
      <c r="H1975" s="9" t="str">
        <f>IFERROR(VLOOKUP(A1975,'BITO-IV'!$A$1:$J$10000,4,0),"")</f>
        <v/>
      </c>
      <c r="P1975">
        <f>ROW()</f>
        <v>1975</v>
      </c>
      <c r="Q1975" t="str">
        <f>IF($A1975&gt;=$Q$2,B1975*Q$4,"")</f>
        <v/>
      </c>
      <c r="R1975" t="str">
        <f>IF($A1975&gt;=$Q$2,G1975*R$4,"")</f>
        <v/>
      </c>
    </row>
    <row r="1976" spans="1:18">
      <c r="A1976" s="1">
        <v>43034</v>
      </c>
      <c r="B1976">
        <f>IFERROR(VLOOKUP($A1976,'BTC-Web'!$A$2:$H$9999,2,0),"")</f>
        <v>5747.9501950000003</v>
      </c>
      <c r="C1976">
        <f>VLOOKUP(A1976,H_SPBTFDUE!$B$2:$C$5828,2,0)</f>
        <v>40.481014944178767</v>
      </c>
      <c r="D1976" s="2">
        <f>D1975*(1-D$1+IF(AND(WEEKDAY($A1976)&lt;&gt;1,WEEKDAY($A1976)&lt;&gt;7),-VLOOKUP($A1976,ETF_OP_Fee!$G$5:$H$14,2,1),0))^($A1976-$A1975)*(1+2*(C1976/C1975-1))+IFERROR(VLOOKUP(A1976,BITXeom!$C$9:$D$100,2,0),0)-$D$3*IFERROR(VLOOKUP($A1976,Dividends!$C$10:$E$100,2,0),0)</f>
        <v>30.225860945451501</v>
      </c>
      <c r="F1976" s="60">
        <f>F1975*(1-F$1-2*(C1976/C1975-1))</f>
        <v>7972.4947495562565</v>
      </c>
      <c r="G1976" s="2">
        <f>G1975*(1-G$1+IF(AND(WEEKDAY($A1976)&lt;&gt;1,WEEKDAY($A1976)&lt;&gt;7),-VLOOKUP($A1976,ETF_OP_Fee!$I$5:$J$14,2,1),0))^($A1976-$A1975)*(1+1*(B1976/B1975-1))</f>
        <v>3.8812278617792044</v>
      </c>
      <c r="H1976" s="9" t="str">
        <f>IFERROR(VLOOKUP(A1976,'BITO-IV'!$A$1:$J$10000,4,0),"")</f>
        <v/>
      </c>
      <c r="P1976">
        <f>ROW()</f>
        <v>1976</v>
      </c>
      <c r="Q1976" t="str">
        <f>IF($A1976&gt;=$Q$2,B1976*Q$4,"")</f>
        <v/>
      </c>
      <c r="R1976" t="str">
        <f>IF($A1976&gt;=$Q$2,G1976*R$4,"")</f>
        <v/>
      </c>
    </row>
    <row r="1977" spans="1:18">
      <c r="A1977" s="1">
        <v>43035</v>
      </c>
      <c r="B1977">
        <f>IFERROR(VLOOKUP($A1977,'BTC-Web'!$A$2:$H$9999,2,0),"")</f>
        <v>5899.7402339999999</v>
      </c>
      <c r="C1977">
        <f>VLOOKUP(A1977,H_SPBTFDUE!$B$2:$C$5828,2,0)</f>
        <v>39.626965853225599</v>
      </c>
      <c r="D1977" s="2">
        <f>D1976*(1-D$1+IF(AND(WEEKDAY($A1977)&lt;&gt;1,WEEKDAY($A1977)&lt;&gt;7),-VLOOKUP($A1977,ETF_OP_Fee!$G$5:$H$14,2,1),0))^($A1977-$A1976)*(1+2*(C1977/C1976-1))+IFERROR(VLOOKUP(A1977,BITXeom!$C$9:$D$100,2,0),0)-$D$3*IFERROR(VLOOKUP($A1977,Dividends!$C$10:$E$100,2,0),0)</f>
        <v>28.94698951065034</v>
      </c>
      <c r="F1977" s="60">
        <f>F1976*(1-F$1-2*(C1977/C1976-1))</f>
        <v>8308.479504837831</v>
      </c>
      <c r="G1977" s="2">
        <f>G1976*(1-G$1+IF(AND(WEEKDAY($A1977)&lt;&gt;1,WEEKDAY($A1977)&lt;&gt;7),-VLOOKUP($A1977,ETF_OP_Fee!$I$5:$J$14,2,1),0))^($A1977-$A1976)*(1+1*(B1977/B1976-1))</f>
        <v>3.9836184057212609</v>
      </c>
      <c r="H1977" s="9" t="str">
        <f>IFERROR(VLOOKUP(A1977,'BITO-IV'!$A$1:$J$10000,4,0),"")</f>
        <v/>
      </c>
      <c r="P1977">
        <f>ROW()</f>
        <v>1977</v>
      </c>
      <c r="Q1977" t="str">
        <f>IF($A1977&gt;=$Q$2,B1977*Q$4,"")</f>
        <v/>
      </c>
      <c r="R1977" t="str">
        <f>IF($A1977&gt;=$Q$2,G1977*R$4,"")</f>
        <v/>
      </c>
    </row>
    <row r="1978" spans="1:18">
      <c r="A1978" s="1">
        <v>43038</v>
      </c>
      <c r="B1978">
        <f>IFERROR(VLOOKUP($A1978,'BTC-Web'!$A$2:$H$9999,2,0),"")</f>
        <v>6114.8500979999999</v>
      </c>
      <c r="C1978">
        <f>VLOOKUP(A1978,H_SPBTFDUE!$B$2:$C$5828,2,0)</f>
        <v>42.019269311872492</v>
      </c>
      <c r="D1978" s="2">
        <f>D1977*(1-D$1+IF(AND(WEEKDAY($A1978)&lt;&gt;1,WEEKDAY($A1978)&lt;&gt;7),-VLOOKUP($A1978,ETF_OP_Fee!$G$5:$H$14,2,1),0))^($A1978-$A1977)*(1+2*(C1978/C1977-1))+IFERROR(VLOOKUP(A1978,BITXeom!$C$9:$D$100,2,0),0)-$D$3*IFERROR(VLOOKUP($A1978,Dividends!$C$10:$E$100,2,0),0)</f>
        <v>32.430352335812742</v>
      </c>
      <c r="F1978" s="60">
        <f>F1977*(1-F$1-2*(C1978/C1977-1))</f>
        <v>7304.8713262497367</v>
      </c>
      <c r="G1978" s="2">
        <f>G1977*(1-G$1+IF(AND(WEEKDAY($A1978)&lt;&gt;1,WEEKDAY($A1978)&lt;&gt;7),-VLOOKUP($A1978,ETF_OP_Fee!$I$5:$J$14,2,1),0))^($A1978-$A1977)*(1+1*(B1978/B1977-1))</f>
        <v>4.1285423527177567</v>
      </c>
      <c r="H1978" s="9" t="str">
        <f>IFERROR(VLOOKUP(A1978,'BITO-IV'!$A$1:$J$10000,4,0),"")</f>
        <v/>
      </c>
      <c r="P1978">
        <f>ROW()</f>
        <v>1978</v>
      </c>
      <c r="Q1978" t="str">
        <f>IF($A1978&gt;=$Q$2,B1978*Q$4,"")</f>
        <v/>
      </c>
      <c r="R1978" t="str">
        <f>IF($A1978&gt;=$Q$2,G1978*R$4,"")</f>
        <v/>
      </c>
    </row>
    <row r="1979" spans="1:18">
      <c r="A1979" s="1">
        <v>43039</v>
      </c>
      <c r="B1979">
        <f>IFERROR(VLOOKUP($A1979,'BTC-Web'!$A$2:$H$9999,2,0),"")</f>
        <v>6132.0200199999999</v>
      </c>
      <c r="C1979">
        <f>VLOOKUP(A1979,H_SPBTFDUE!$B$2:$C$5828,2,0)</f>
        <v>44.330460311134715</v>
      </c>
      <c r="D1979" s="2">
        <f>D1978*(1-D$1+IF(AND(WEEKDAY($A1979)&lt;&gt;1,WEEKDAY($A1979)&lt;&gt;7),-VLOOKUP($A1979,ETF_OP_Fee!$G$5:$H$14,2,1),0))^($A1979-$A1978)*(1+2*(C1979/C1978-1))+IFERROR(VLOOKUP(A1979,BITXeom!$C$9:$D$100,2,0),0)-$D$3*IFERROR(VLOOKUP($A1979,Dividends!$C$10:$E$100,2,0),0)</f>
        <v>35.993554120322131</v>
      </c>
      <c r="F1979" s="60">
        <f>F1978*(1-F$1-2*(C1979/C1978-1))</f>
        <v>6500.9096141439722</v>
      </c>
      <c r="G1979" s="2">
        <f>G1978*(1-G$1+IF(AND(WEEKDAY($A1979)&lt;&gt;1,WEEKDAY($A1979)&lt;&gt;7),-VLOOKUP($A1979,ETF_OP_Fee!$I$5:$J$14,2,1),0))^($A1979-$A1978)*(1+1*(B1979/B1978-1))</f>
        <v>4.1400271530863026</v>
      </c>
      <c r="H1979" s="9" t="str">
        <f>IFERROR(VLOOKUP(A1979,'BITO-IV'!$A$1:$J$10000,4,0),"")</f>
        <v/>
      </c>
      <c r="P1979">
        <f>ROW()</f>
        <v>1979</v>
      </c>
      <c r="Q1979" t="str">
        <f>IF($A1979&gt;=$Q$2,B1979*Q$4,"")</f>
        <v/>
      </c>
      <c r="R1979" t="str">
        <f>IF($A1979&gt;=$Q$2,G1979*R$4,"")</f>
        <v/>
      </c>
    </row>
    <row r="1980" spans="1:18">
      <c r="A1980" s="1">
        <v>43040</v>
      </c>
      <c r="B1980">
        <f>IFERROR(VLOOKUP($A1980,'BTC-Web'!$A$2:$H$9999,2,0),"")</f>
        <v>6440.9702150000003</v>
      </c>
      <c r="C1980">
        <f>VLOOKUP(A1980,H_SPBTFDUE!$B$2:$C$5828,2,0)</f>
        <v>46.374149740838057</v>
      </c>
      <c r="D1980" s="2">
        <f>D1979*(1-D$1+IF(AND(WEEKDAY($A1980)&lt;&gt;1,WEEKDAY($A1980)&lt;&gt;7),-VLOOKUP($A1980,ETF_OP_Fee!$G$5:$H$14,2,1),0))^($A1980-$A1979)*(1+2*(C1980/C1979-1))+IFERROR(VLOOKUP(A1980,BITXeom!$C$9:$D$100,2,0),0)-$D$3*IFERROR(VLOOKUP($A1980,Dividends!$C$10:$E$100,2,0),0)</f>
        <v>39.307510452398738</v>
      </c>
      <c r="F1980" s="60">
        <f>F1979*(1-F$1-2*(C1980/C1979-1))</f>
        <v>5901.1711516800151</v>
      </c>
      <c r="G1980" s="2">
        <f>G1979*(1-G$1+IF(AND(WEEKDAY($A1980)&lt;&gt;1,WEEKDAY($A1980)&lt;&gt;7),-VLOOKUP($A1980,ETF_OP_Fee!$I$5:$J$14,2,1),0))^($A1980-$A1979)*(1+1*(B1980/B1979-1))</f>
        <v>4.3485013835896362</v>
      </c>
      <c r="H1980" s="9" t="str">
        <f>IFERROR(VLOOKUP(A1980,'BITO-IV'!$A$1:$J$10000,4,0),"")</f>
        <v/>
      </c>
      <c r="P1980">
        <f>ROW()</f>
        <v>1980</v>
      </c>
      <c r="Q1980" t="str">
        <f>IF($A1980&gt;=$Q$2,B1980*Q$4,"")</f>
        <v/>
      </c>
      <c r="R1980" t="str">
        <f>IF($A1980&gt;=$Q$2,G1980*R$4,"")</f>
        <v/>
      </c>
    </row>
    <row r="1981" spans="1:18">
      <c r="A1981" s="1">
        <v>43041</v>
      </c>
      <c r="B1981">
        <f>IFERROR(VLOOKUP($A1981,'BTC-Web'!$A$2:$H$9999,2,0),"")</f>
        <v>6777.7700199999999</v>
      </c>
      <c r="C1981">
        <f>VLOOKUP(A1981,H_SPBTFDUE!$B$2:$C$5828,2,0)</f>
        <v>48.501549942583154</v>
      </c>
      <c r="D1981" s="2">
        <f>D1980*(1-D$1+IF(AND(WEEKDAY($A1981)&lt;&gt;1,WEEKDAY($A1981)&lt;&gt;7),-VLOOKUP($A1981,ETF_OP_Fee!$G$5:$H$14,2,1),0))^($A1981-$A1980)*(1+2*(C1981/C1980-1))+IFERROR(VLOOKUP(A1981,BITXeom!$C$9:$D$100,2,0),0)-$D$3*IFERROR(VLOOKUP($A1981,Dividends!$C$10:$E$100,2,0),0)</f>
        <v>42.908777754188279</v>
      </c>
      <c r="F1981" s="60">
        <f>F1980*(1-F$1-2*(C1981/C1980-1))</f>
        <v>5359.4350563312473</v>
      </c>
      <c r="G1981" s="2">
        <f>G1980*(1-G$1+IF(AND(WEEKDAY($A1981)&lt;&gt;1,WEEKDAY($A1981)&lt;&gt;7),-VLOOKUP($A1981,ETF_OP_Fee!$I$5:$J$14,2,1),0))^($A1981-$A1980)*(1+1*(B1981/B1980-1))</f>
        <v>4.5757664166498477</v>
      </c>
      <c r="H1981" s="9" t="str">
        <f>IFERROR(VLOOKUP(A1981,'BITO-IV'!$A$1:$J$10000,4,0),"")</f>
        <v/>
      </c>
      <c r="P1981">
        <f>ROW()</f>
        <v>1981</v>
      </c>
      <c r="Q1981" t="str">
        <f>IF($A1981&gt;=$Q$2,B1981*Q$4,"")</f>
        <v/>
      </c>
      <c r="R1981" t="str">
        <f>IF($A1981&gt;=$Q$2,G1981*R$4,"")</f>
        <v/>
      </c>
    </row>
    <row r="1982" spans="1:18">
      <c r="A1982" s="1">
        <v>43042</v>
      </c>
      <c r="B1982">
        <f>IFERROR(VLOOKUP($A1982,'BTC-Web'!$A$2:$H$9999,2,0),"")</f>
        <v>7087.5297849999997</v>
      </c>
      <c r="C1982">
        <f>VLOOKUP(A1982,H_SPBTFDUE!$B$2:$C$5828,2,0)</f>
        <v>49.381916557198686</v>
      </c>
      <c r="D1982" s="2">
        <f>D1981*(1-D$1+IF(AND(WEEKDAY($A1982)&lt;&gt;1,WEEKDAY($A1982)&lt;&gt;7),-VLOOKUP($A1982,ETF_OP_Fee!$G$5:$H$14,2,1),0))^($A1982-$A1981)*(1+2*(C1982/C1981-1))+IFERROR(VLOOKUP(A1982,BITXeom!$C$9:$D$100,2,0),0)-$D$3*IFERROR(VLOOKUP($A1982,Dividends!$C$10:$E$100,2,0),0)</f>
        <v>44.461118369702454</v>
      </c>
      <c r="F1982" s="60">
        <f>F1981*(1-F$1-2*(C1982/C1981-1))</f>
        <v>5164.5945496818858</v>
      </c>
      <c r="G1982" s="2">
        <f>G1981*(1-G$1+IF(AND(WEEKDAY($A1982)&lt;&gt;1,WEEKDAY($A1982)&lt;&gt;7),-VLOOKUP($A1982,ETF_OP_Fee!$I$5:$J$14,2,1),0))^($A1982-$A1981)*(1+1*(B1982/B1981-1))</f>
        <v>4.7847649861379162</v>
      </c>
      <c r="H1982" s="9" t="str">
        <f>IFERROR(VLOOKUP(A1982,'BITO-IV'!$A$1:$J$10000,4,0),"")</f>
        <v/>
      </c>
      <c r="P1982">
        <f>ROW()</f>
        <v>1982</v>
      </c>
      <c r="Q1982" t="str">
        <f>IF($A1982&gt;=$Q$2,B1982*Q$4,"")</f>
        <v/>
      </c>
      <c r="R1982" t="str">
        <f>IF($A1982&gt;=$Q$2,G1982*R$4,"")</f>
        <v/>
      </c>
    </row>
    <row r="1983" spans="1:18">
      <c r="A1983" s="1">
        <v>43045</v>
      </c>
      <c r="B1983">
        <f>IFERROR(VLOOKUP($A1983,'BTC-Web'!$A$2:$H$9999,2,0),"")</f>
        <v>7403.2202150000003</v>
      </c>
      <c r="C1983">
        <f>VLOOKUP(A1983,H_SPBTFDUE!$B$2:$C$5828,2,0)</f>
        <v>48.109029943860925</v>
      </c>
      <c r="D1983" s="2">
        <f>D1982*(1-D$1+IF(AND(WEEKDAY($A1983)&lt;&gt;1,WEEKDAY($A1983)&lt;&gt;7),-VLOOKUP($A1983,ETF_OP_Fee!$G$5:$H$14,2,1),0))^($A1983-$A1982)*(1+2*(C1983/C1982-1))+IFERROR(VLOOKUP(A1983,BITXeom!$C$9:$D$100,2,0),0)-$D$3*IFERROR(VLOOKUP($A1983,Dividends!$C$10:$E$100,2,0),0)</f>
        <v>42.153777454780169</v>
      </c>
      <c r="F1983" s="60">
        <f>F1982*(1-F$1-2*(C1983/C1982-1))</f>
        <v>5430.57472052701</v>
      </c>
      <c r="G1983" s="2">
        <f>G1982*(1-G$1+IF(AND(WEEKDAY($A1983)&lt;&gt;1,WEEKDAY($A1983)&lt;&gt;7),-VLOOKUP($A1983,ETF_OP_Fee!$I$5:$J$14,2,1),0))^($A1983-$A1982)*(1+1*(B1983/B1982-1))</f>
        <v>4.9974961850215891</v>
      </c>
      <c r="H1983" s="9" t="str">
        <f>IFERROR(VLOOKUP(A1983,'BITO-IV'!$A$1:$J$10000,4,0),"")</f>
        <v/>
      </c>
      <c r="P1983">
        <f>ROW()</f>
        <v>1983</v>
      </c>
      <c r="Q1983" t="str">
        <f>IF($A1983&gt;=$Q$2,B1983*Q$4,"")</f>
        <v/>
      </c>
      <c r="R1983" t="str">
        <f>IF($A1983&gt;=$Q$2,G1983*R$4,"")</f>
        <v/>
      </c>
    </row>
    <row r="1984" spans="1:18">
      <c r="A1984" s="1">
        <v>43046</v>
      </c>
      <c r="B1984">
        <f>IFERROR(VLOOKUP($A1984,'BTC-Web'!$A$2:$H$9999,2,0),"")</f>
        <v>7023.1000979999999</v>
      </c>
      <c r="C1984">
        <f>VLOOKUP(A1984,H_SPBTFDUE!$B$2:$C$5828,2,0)</f>
        <v>48.936909651053831</v>
      </c>
      <c r="D1984" s="2">
        <f>D1983*(1-D$1+IF(AND(WEEKDAY($A1984)&lt;&gt;1,WEEKDAY($A1984)&lt;&gt;7),-VLOOKUP($A1984,ETF_OP_Fee!$G$5:$H$14,2,1),0))^($A1984-$A1983)*(1+2*(C1984/C1983-1))+IFERROR(VLOOKUP(A1984,BITXeom!$C$9:$D$100,2,0),0)-$D$3*IFERROR(VLOOKUP($A1984,Dividends!$C$10:$E$100,2,0),0)</f>
        <v>43.599319624847183</v>
      </c>
      <c r="F1984" s="60">
        <f>F1983*(1-F$1-2*(C1984/C1983-1))</f>
        <v>5243.388966654994</v>
      </c>
      <c r="G1984" s="2">
        <f>G1983*(1-G$1+IF(AND(WEEKDAY($A1984)&lt;&gt;1,WEEKDAY($A1984)&lt;&gt;7),-VLOOKUP($A1984,ETF_OP_Fee!$I$5:$J$14,2,1),0))^($A1984-$A1983)*(1+1*(B1984/B1983-1))</f>
        <v>4.7407751519084584</v>
      </c>
      <c r="H1984" s="9" t="str">
        <f>IFERROR(VLOOKUP(A1984,'BITO-IV'!$A$1:$J$10000,4,0),"")</f>
        <v/>
      </c>
      <c r="P1984">
        <f>ROW()</f>
        <v>1984</v>
      </c>
      <c r="Q1984" t="str">
        <f>IF($A1984&gt;=$Q$2,B1984*Q$4,"")</f>
        <v/>
      </c>
      <c r="R1984" t="str">
        <f>IF($A1984&gt;=$Q$2,G1984*R$4,"")</f>
        <v/>
      </c>
    </row>
    <row r="1985" spans="1:23">
      <c r="A1985" s="1">
        <v>43047</v>
      </c>
      <c r="B1985">
        <f>IFERROR(VLOOKUP($A1985,'BTC-Web'!$A$2:$H$9999,2,0),"")</f>
        <v>7141.3798829999996</v>
      </c>
      <c r="C1985">
        <f>VLOOKUP(A1985,H_SPBTFDUE!$B$2:$C$5828,2,0)</f>
        <v>51.091328246860883</v>
      </c>
      <c r="D1985" s="2">
        <f>D1984*(1-D$1+IF(AND(WEEKDAY($A1985)&lt;&gt;1,WEEKDAY($A1985)&lt;&gt;7),-VLOOKUP($A1985,ETF_OP_Fee!$G$5:$H$14,2,1),0))^($A1985-$A1984)*(1+2*(C1985/C1984-1))+IFERROR(VLOOKUP(A1985,BITXeom!$C$9:$D$100,2,0),0)-$D$3*IFERROR(VLOOKUP($A1985,Dividends!$C$10:$E$100,2,0),0)</f>
        <v>47.432469732261417</v>
      </c>
      <c r="F1985" s="60">
        <f>F1984*(1-F$1-2*(C1985/C1984-1))</f>
        <v>4781.4418072626022</v>
      </c>
      <c r="G1985" s="2">
        <f>G1984*(1-G$1+IF(AND(WEEKDAY($A1985)&lt;&gt;1,WEEKDAY($A1985)&lt;&gt;7),-VLOOKUP($A1985,ETF_OP_Fee!$I$5:$J$14,2,1),0))^($A1985-$A1984)*(1+1*(B1985/B1984-1))</f>
        <v>4.8204916136920435</v>
      </c>
      <c r="H1985" s="9" t="str">
        <f>IFERROR(VLOOKUP(A1985,'BITO-IV'!$A$1:$J$10000,4,0),"")</f>
        <v/>
      </c>
      <c r="P1985">
        <f>ROW()</f>
        <v>1985</v>
      </c>
      <c r="Q1985" t="str">
        <f>IF($A1985&gt;=$Q$2,B1985*Q$4,"")</f>
        <v/>
      </c>
      <c r="R1985" t="str">
        <f>IF($A1985&gt;=$Q$2,G1985*R$4,"")</f>
        <v/>
      </c>
    </row>
    <row r="1986" spans="1:23">
      <c r="A1986" s="1">
        <v>43048</v>
      </c>
      <c r="B1986">
        <f>IFERROR(VLOOKUP($A1986,'BTC-Web'!$A$2:$H$9999,2,0),"")</f>
        <v>7446.830078</v>
      </c>
      <c r="C1986">
        <f>VLOOKUP(A1986,H_SPBTFDUE!$B$2:$C$5828,2,0)</f>
        <v>48.920696481307679</v>
      </c>
      <c r="D1986" s="2">
        <f>D1985*(1-D$1+IF(AND(WEEKDAY($A1986)&lt;&gt;1,WEEKDAY($A1986)&lt;&gt;7),-VLOOKUP($A1986,ETF_OP_Fee!$G$5:$H$14,2,1),0))^($A1986-$A1985)*(1+2*(C1986/C1985-1))+IFERROR(VLOOKUP(A1986,BITXeom!$C$9:$D$100,2,0),0)-$D$3*IFERROR(VLOOKUP($A1986,Dividends!$C$10:$E$100,2,0),0)</f>
        <v>43.39686976471085</v>
      </c>
      <c r="F1986" s="60">
        <f>F1985*(1-F$1-2*(C1986/C1985-1))</f>
        <v>5187.4751436227125</v>
      </c>
      <c r="G1986" s="2">
        <f>G1985*(1-G$1+IF(AND(WEEKDAY($A1986)&lt;&gt;1,WEEKDAY($A1986)&lt;&gt;7),-VLOOKUP($A1986,ETF_OP_Fee!$I$5:$J$14,2,1),0))^($A1986-$A1985)*(1+1*(B1986/B1985-1))</f>
        <v>5.0265422386532812</v>
      </c>
      <c r="H1986" s="9" t="str">
        <f>IFERROR(VLOOKUP(A1986,'BITO-IV'!$A$1:$J$10000,4,0),"")</f>
        <v/>
      </c>
      <c r="J1986" s="48">
        <f>VLOOKUP(A1986,'ETH-Web'!$A$1:$G$10000,6,0)</f>
        <v>320.88400300000001</v>
      </c>
      <c r="K1986" s="48">
        <f>K2*$K$4</f>
        <v>981</v>
      </c>
      <c r="L1986" s="41"/>
      <c r="P1986">
        <f>ROW()</f>
        <v>1986</v>
      </c>
      <c r="Q1986" t="str">
        <f>IF($A1986&gt;=$Q$2,B1986*Q$4,"")</f>
        <v/>
      </c>
      <c r="R1986" t="str">
        <f>IF($A1986&gt;=$Q$2,G1986*R$4,"")</f>
        <v/>
      </c>
      <c r="T1986" s="48" t="str">
        <f>IF($A1986&gt;=$Q$2,J1986*T$4,"")</f>
        <v/>
      </c>
      <c r="U1986" s="48" t="str">
        <f>IF($A1986&gt;=$Q$2,K1986*U$4,"")</f>
        <v/>
      </c>
    </row>
    <row r="1987" spans="1:23">
      <c r="A1987" s="1">
        <v>43049</v>
      </c>
      <c r="B1987">
        <f>IFERROR(VLOOKUP($A1987,'BTC-Web'!$A$2:$H$9999,2,0),"")</f>
        <v>7173.7299800000001</v>
      </c>
      <c r="C1987">
        <f>VLOOKUP(A1987,H_SPBTFDUE!$B$2:$C$5828,2,0)</f>
        <v>45.317015196185224</v>
      </c>
      <c r="D1987" s="2">
        <f>D1986*(1-D$1+IF(AND(WEEKDAY($A1987)&lt;&gt;1,WEEKDAY($A1987)&lt;&gt;7),-VLOOKUP($A1987,ETF_OP_Fee!$G$5:$H$14,2,1),0))^($A1987-$A1986)*(1+2*(C1987/C1986-1))+IFERROR(VLOOKUP(A1987,BITXeom!$C$9:$D$100,2,0),0)-$D$3*IFERROR(VLOOKUP($A1987,Dividends!$C$10:$E$100,2,0),0)</f>
        <v>36.998857949656561</v>
      </c>
      <c r="F1987" s="60">
        <f>F1986*(1-F$1-2*(C1987/C1986-1))</f>
        <v>5951.4627127364274</v>
      </c>
      <c r="G1987" s="2">
        <f>G1986*(1-G$1+IF(AND(WEEKDAY($A1987)&lt;&gt;1,WEEKDAY($A1987)&lt;&gt;7),-VLOOKUP($A1987,ETF_OP_Fee!$I$5:$J$14,2,1),0))^($A1987-$A1986)*(1+1*(B1987/B1986-1))</f>
        <v>4.8420761387176112</v>
      </c>
      <c r="H1987" s="9" t="str">
        <f>IFERROR(VLOOKUP(A1987,'BITO-IV'!$A$1:$J$10000,4,0),"")</f>
        <v/>
      </c>
      <c r="J1987" s="9">
        <f>VLOOKUP(A1987,'ETH-Web'!$A$1:$G$10000,6,0)</f>
        <v>299.25299100000001</v>
      </c>
      <c r="K1987" s="2">
        <f>K1986*(1-K$1+IF(AND(WEEKDAY($A1987)&lt;&gt;1,WEEKDAY($A1987)&lt;&gt;7),-VLOOKUP($A1987,ETF_OP_Fee!$K$5:$L$14,2,1),0))^($A1987-$A1986)*(1+2*(J1987/J1986-1))-K$3*IFERROR(VLOOKUP($A3583,Dividends!$C$10:$E$100,3,0),0)</f>
        <v>848.71836857164317</v>
      </c>
      <c r="P1987">
        <f>ROW()</f>
        <v>1987</v>
      </c>
      <c r="Q1987" t="str">
        <f>IF($A1987&gt;=$Q$2,B1987*Q$4,"")</f>
        <v/>
      </c>
      <c r="R1987" t="str">
        <f>IF($A1987&gt;=$Q$2,G1987*R$4,"")</f>
        <v/>
      </c>
      <c r="T1987" t="str">
        <f>IF($A1987&gt;=$Q$2,J1987*T$4,"")</f>
        <v/>
      </c>
      <c r="U1987" t="str">
        <f>IF($A1987&gt;=$Q$2,K1987*U$4,"")</f>
        <v/>
      </c>
      <c r="W1987" t="e">
        <f ca="1">IF(ROW()+$W$1&lt;3711,INDIRECT("m"&amp;ROW()+$W$1,1)/INDIRECT("m"&amp;ROW(),1),"")</f>
        <v>#DIV/0!</v>
      </c>
    </row>
    <row r="1988" spans="1:23">
      <c r="A1988" s="1">
        <v>43052</v>
      </c>
      <c r="B1988">
        <f>IFERROR(VLOOKUP($A1988,'BTC-Web'!$A$2:$H$9999,2,0),"")</f>
        <v>5938.25</v>
      </c>
      <c r="C1988">
        <f>VLOOKUP(A1988,H_SPBTFDUE!$B$2:$C$5828,2,0)</f>
        <v>44.910449935157459</v>
      </c>
      <c r="D1988" s="2">
        <f>D1987*(1-D$1+IF(AND(WEEKDAY($A1988)&lt;&gt;1,WEEKDAY($A1988)&lt;&gt;7),-VLOOKUP($A1988,ETF_OP_Fee!$G$5:$H$14,2,1),0))^($A1988-$A1987)*(1+2*(C1988/C1987-1))+IFERROR(VLOOKUP(A1988,BITXeom!$C$9:$D$100,2,0),0)-$D$3*IFERROR(VLOOKUP($A1988,Dividends!$C$10:$E$100,2,0),0)</f>
        <v>36.321842728312042</v>
      </c>
      <c r="F1988" s="60">
        <f>F1987*(1-F$1-2*(C1988/C1987-1))</f>
        <v>6057.9409671432832</v>
      </c>
      <c r="G1988" s="2">
        <f>G1987*(1-G$1+IF(AND(WEEKDAY($A1988)&lt;&gt;1,WEEKDAY($A1988)&lt;&gt;7),-VLOOKUP($A1988,ETF_OP_Fee!$I$5:$J$14,2,1),0))^($A1988-$A1987)*(1+1*(B1988/B1987-1))</f>
        <v>4.0078471919433953</v>
      </c>
      <c r="H1988" s="9" t="str">
        <f>IFERROR(VLOOKUP(A1988,'BITO-IV'!$A$1:$J$10000,4,0),"")</f>
        <v/>
      </c>
      <c r="J1988" s="9">
        <f>VLOOKUP(A1988,'ETH-Web'!$A$1:$G$10000,6,0)</f>
        <v>316.716003</v>
      </c>
      <c r="K1988" s="2">
        <f>K1987*(1-K$1+IF(AND(WEEKDAY($A1988)&lt;&gt;1,WEEKDAY($A1988)&lt;&gt;7),-VLOOKUP($A1988,ETF_OP_Fee!$K$5:$L$14,2,1),0))^($A1988-$A1987)*(1+2*(J1988/J1987-1))-K$3*IFERROR(VLOOKUP($A3584,Dividends!$C$10:$E$100,3,0),0)</f>
        <v>947.69965433102584</v>
      </c>
      <c r="P1988">
        <f>ROW()</f>
        <v>1988</v>
      </c>
      <c r="Q1988" t="str">
        <f>IF($A1988&gt;=$Q$2,B1988*Q$4,"")</f>
        <v/>
      </c>
      <c r="R1988" t="str">
        <f>IF($A1988&gt;=$Q$2,G1988*R$4,"")</f>
        <v/>
      </c>
      <c r="T1988" t="str">
        <f>IF($A1988&gt;=$Q$2,J1988*T$4,"")</f>
        <v/>
      </c>
      <c r="U1988" t="str">
        <f>IF($A1988&gt;=$Q$2,K1988*U$4,"")</f>
        <v/>
      </c>
      <c r="W1988" t="e">
        <f t="shared" ref="W1988:W2051" ca="1" si="1">IF(ROW()+$W$1&lt;3711,INDIRECT("m"&amp;ROW()+$W$1,1)/INDIRECT("m"&amp;ROW(),1),"")</f>
        <v>#DIV/0!</v>
      </c>
    </row>
    <row r="1989" spans="1:23">
      <c r="A1989" s="1">
        <v>43053</v>
      </c>
      <c r="B1989">
        <f>IFERROR(VLOOKUP($A1989,'BTC-Web'!$A$2:$H$9999,2,0),"")</f>
        <v>6561.4799800000001</v>
      </c>
      <c r="C1989">
        <f>VLOOKUP(A1989,H_SPBTFDUE!$B$2:$C$5828,2,0)</f>
        <v>45.427651193772796</v>
      </c>
      <c r="D1989" s="2">
        <f>D1988*(1-D$1+IF(AND(WEEKDAY($A1989)&lt;&gt;1,WEEKDAY($A1989)&lt;&gt;7),-VLOOKUP($A1989,ETF_OP_Fee!$G$5:$H$14,2,1),0))^($A1989-$A1988)*(1+2*(C1989/C1988-1))+IFERROR(VLOOKUP(A1989,BITXeom!$C$9:$D$100,2,0),0)-$D$3*IFERROR(VLOOKUP($A1989,Dividends!$C$10:$E$100,2,0),0)</f>
        <v>37.153948284726894</v>
      </c>
      <c r="F1989" s="60">
        <f>F1988*(1-F$1-2*(C1989/C1988-1))</f>
        <v>5918.0957490523078</v>
      </c>
      <c r="G1989" s="2">
        <f>G1988*(1-G$1+IF(AND(WEEKDAY($A1989)&lt;&gt;1,WEEKDAY($A1989)&lt;&gt;7),-VLOOKUP($A1989,ETF_OP_Fee!$I$5:$J$14,2,1),0))^($A1989-$A1988)*(1+1*(B1989/B1988-1))</f>
        <v>4.4283626758256904</v>
      </c>
      <c r="H1989" s="9" t="str">
        <f>IFERROR(VLOOKUP(A1989,'BITO-IV'!$A$1:$J$10000,4,0),"")</f>
        <v/>
      </c>
      <c r="J1989" s="9">
        <f>VLOOKUP(A1989,'ETH-Web'!$A$1:$G$10000,6,0)</f>
        <v>337.631012</v>
      </c>
      <c r="K1989" s="2">
        <f>K1988*(1-K$1+IF(AND(WEEKDAY($A1989)&lt;&gt;1,WEEKDAY($A1989)&lt;&gt;7),-VLOOKUP($A1989,ETF_OP_Fee!$K$5:$L$14,2,1),0))^($A1989-$A1988)*(1+2*(J1989/J1988-1))-K$3*IFERROR(VLOOKUP($A3585,Dividends!$C$10:$E$100,3,0),0)</f>
        <v>1072.8387138234616</v>
      </c>
      <c r="P1989">
        <f>ROW()</f>
        <v>1989</v>
      </c>
      <c r="Q1989" t="str">
        <f>IF($A1989&gt;=$Q$2,B1989*Q$4,"")</f>
        <v/>
      </c>
      <c r="R1989" t="str">
        <f>IF($A1989&gt;=$Q$2,G1989*R$4,"")</f>
        <v/>
      </c>
      <c r="T1989" t="str">
        <f>IF($A1989&gt;=$Q$2,J1989*T$4,"")</f>
        <v/>
      </c>
      <c r="U1989" t="str">
        <f>IF($A1989&gt;=$Q$2,K1989*U$4,"")</f>
        <v/>
      </c>
      <c r="W1989" t="e">
        <f t="shared" ca="1" si="1"/>
        <v>#DIV/0!</v>
      </c>
    </row>
    <row r="1990" spans="1:23">
      <c r="A1990" s="1">
        <v>43054</v>
      </c>
      <c r="B1990">
        <f>IFERROR(VLOOKUP($A1990,'BTC-Web'!$A$2:$H$9999,2,0),"")</f>
        <v>6634.7597660000001</v>
      </c>
      <c r="C1990">
        <f>VLOOKUP(A1990,H_SPBTFDUE!$B$2:$C$5828,2,0)</f>
        <v>50.076444403255749</v>
      </c>
      <c r="D1990" s="2">
        <f>D1989*(1-D$1+IF(AND(WEEKDAY($A1990)&lt;&gt;1,WEEKDAY($A1990)&lt;&gt;7),-VLOOKUP($A1990,ETF_OP_Fee!$G$5:$H$14,2,1),0))^($A1990-$A1989)*(1+2*(C1990/C1989-1))+IFERROR(VLOOKUP(A1990,BITXeom!$C$9:$D$100,2,0),0)-$D$3*IFERROR(VLOOKUP($A1990,Dividends!$C$10:$E$100,2,0),0)</f>
        <v>44.752776988383367</v>
      </c>
      <c r="F1990" s="60">
        <f>F1989*(1-F$1-2*(C1990/C1989-1))</f>
        <v>4706.5428754763525</v>
      </c>
      <c r="G1990" s="2">
        <f>G1989*(1-G$1+IF(AND(WEEKDAY($A1990)&lt;&gt;1,WEEKDAY($A1990)&lt;&gt;7),-VLOOKUP($A1990,ETF_OP_Fee!$I$5:$J$14,2,1),0))^($A1990-$A1989)*(1+1*(B1990/B1989-1))</f>
        <v>4.4777028789588496</v>
      </c>
      <c r="H1990" s="9" t="str">
        <f>IFERROR(VLOOKUP(A1990,'BITO-IV'!$A$1:$J$10000,4,0),"")</f>
        <v/>
      </c>
      <c r="J1990" s="9">
        <f>VLOOKUP(A1990,'ETH-Web'!$A$1:$G$10000,6,0)</f>
        <v>333.35699499999998</v>
      </c>
      <c r="K1990" s="2">
        <f>K1989*(1-K$1+IF(AND(WEEKDAY($A1990)&lt;&gt;1,WEEKDAY($A1990)&lt;&gt;7),-VLOOKUP($A1990,ETF_OP_Fee!$K$5:$L$14,2,1),0))^($A1990-$A1989)*(1+2*(J1990/J1989-1))-K$3*IFERROR(VLOOKUP($A3586,Dividends!$C$10:$E$100,3,0),0)</f>
        <v>1045.649996558783</v>
      </c>
      <c r="P1990">
        <f>ROW()</f>
        <v>1990</v>
      </c>
      <c r="Q1990" t="str">
        <f>IF($A1990&gt;=$Q$2,B1990*Q$4,"")</f>
        <v/>
      </c>
      <c r="R1990" t="str">
        <f>IF($A1990&gt;=$Q$2,G1990*R$4,"")</f>
        <v/>
      </c>
      <c r="T1990" t="str">
        <f>IF($A1990&gt;=$Q$2,J1990*T$4,"")</f>
        <v/>
      </c>
      <c r="U1990" t="str">
        <f>IF($A1990&gt;=$Q$2,K1990*U$4,"")</f>
        <v/>
      </c>
      <c r="W1990" t="e">
        <f t="shared" ca="1" si="1"/>
        <v>#DIV/0!</v>
      </c>
    </row>
    <row r="1991" spans="1:23">
      <c r="A1991" s="1">
        <v>43055</v>
      </c>
      <c r="B1991">
        <f>IFERROR(VLOOKUP($A1991,'BTC-Web'!$A$2:$H$9999,2,0),"")</f>
        <v>7323.2402339999999</v>
      </c>
      <c r="C1991">
        <f>VLOOKUP(A1991,H_SPBTFDUE!$B$2:$C$5828,2,0)</f>
        <v>53.877922224785536</v>
      </c>
      <c r="D1991" s="2">
        <f>D1990*(1-D$1+IF(AND(WEEKDAY($A1991)&lt;&gt;1,WEEKDAY($A1991)&lt;&gt;7),-VLOOKUP($A1991,ETF_OP_Fee!$G$5:$H$14,2,1),0))^($A1991-$A1990)*(1+2*(C1991/C1990-1))+IFERROR(VLOOKUP(A1991,BITXeom!$C$9:$D$100,2,0),0)-$D$3*IFERROR(VLOOKUP($A1991,Dividends!$C$10:$E$100,2,0),0)</f>
        <v>51.541242311348704</v>
      </c>
      <c r="F1991" s="60">
        <f>F1990*(1-F$1-2*(C1991/C1990-1))</f>
        <v>3991.7176562376039</v>
      </c>
      <c r="G1991" s="2">
        <f>G1990*(1-G$1+IF(AND(WEEKDAY($A1991)&lt;&gt;1,WEEKDAY($A1991)&lt;&gt;7),-VLOOKUP($A1991,ETF_OP_Fee!$I$5:$J$14,2,1),0))^($A1991-$A1990)*(1+1*(B1991/B1990-1))</f>
        <v>4.9422196980050543</v>
      </c>
      <c r="H1991" s="9" t="str">
        <f>IFERROR(VLOOKUP(A1991,'BITO-IV'!$A$1:$J$10000,4,0),"")</f>
        <v/>
      </c>
      <c r="J1991" s="9">
        <f>VLOOKUP(A1991,'ETH-Web'!$A$1:$G$10000,6,0)</f>
        <v>330.92401100000001</v>
      </c>
      <c r="K1991" s="2">
        <f>K1990*(1-K$1+IF(AND(WEEKDAY($A1991)&lt;&gt;1,WEEKDAY($A1991)&lt;&gt;7),-VLOOKUP($A1991,ETF_OP_Fee!$K$5:$L$14,2,1),0))^($A1991-$A1990)*(1+2*(J1991/J1990-1))-K$3*IFERROR(VLOOKUP($A3587,Dividends!$C$10:$E$100,3,0),0)</f>
        <v>1030.3602457623688</v>
      </c>
      <c r="P1991">
        <f>ROW()</f>
        <v>1991</v>
      </c>
      <c r="Q1991" t="str">
        <f>IF($A1991&gt;=$Q$2,B1991*Q$4,"")</f>
        <v/>
      </c>
      <c r="R1991" t="str">
        <f>IF($A1991&gt;=$Q$2,G1991*R$4,"")</f>
        <v/>
      </c>
      <c r="T1991" t="str">
        <f>IF($A1991&gt;=$Q$2,J1991*T$4,"")</f>
        <v/>
      </c>
      <c r="U1991" t="str">
        <f>IF($A1991&gt;=$Q$2,K1991*U$4,"")</f>
        <v/>
      </c>
      <c r="W1991" t="e">
        <f t="shared" ca="1" si="1"/>
        <v>#DIV/0!</v>
      </c>
    </row>
    <row r="1992" spans="1:23">
      <c r="A1992" s="1">
        <v>43056</v>
      </c>
      <c r="B1992">
        <f>IFERROR(VLOOKUP($A1992,'BTC-Web'!$A$2:$H$9999,2,0),"")</f>
        <v>7853.5698240000002</v>
      </c>
      <c r="C1992">
        <f>VLOOKUP(A1992,H_SPBTFDUE!$B$2:$C$5828,2,0)</f>
        <v>52.758416747980071</v>
      </c>
      <c r="D1992" s="2">
        <f>D1991*(1-D$1+IF(AND(WEEKDAY($A1992)&lt;&gt;1,WEEKDAY($A1992)&lt;&gt;7),-VLOOKUP($A1992,ETF_OP_Fee!$G$5:$H$14,2,1),0))^($A1992-$A1991)*(1+2*(C1992/C1991-1))+IFERROR(VLOOKUP(A1992,BITXeom!$C$9:$D$100,2,0),0)-$D$3*IFERROR(VLOOKUP($A1992,Dividends!$C$10:$E$100,2,0),0)</f>
        <v>49.393382042605673</v>
      </c>
      <c r="F1992" s="60">
        <f>F1991*(1-F$1-2*(C1992/C1991-1))</f>
        <v>4157.3941337158922</v>
      </c>
      <c r="G1992" s="2">
        <f>G1991*(1-G$1+IF(AND(WEEKDAY($A1992)&lt;&gt;1,WEEKDAY($A1992)&lt;&gt;7),-VLOOKUP($A1992,ETF_OP_Fee!$I$5:$J$14,2,1),0))^($A1992-$A1991)*(1+1*(B1992/B1991-1))</f>
        <v>5.2999841619939954</v>
      </c>
      <c r="H1992" s="9" t="str">
        <f>IFERROR(VLOOKUP(A1992,'BITO-IV'!$A$1:$J$10000,4,0),"")</f>
        <v/>
      </c>
      <c r="J1992" s="9">
        <f>VLOOKUP(A1992,'ETH-Web'!$A$1:$G$10000,6,0)</f>
        <v>332.39401199999998</v>
      </c>
      <c r="K1992" s="2">
        <f>K1991*(1-K$1+IF(AND(WEEKDAY($A1992)&lt;&gt;1,WEEKDAY($A1992)&lt;&gt;7),-VLOOKUP($A1992,ETF_OP_Fee!$K$5:$L$14,2,1),0))^($A1992-$A1991)*(1+2*(J1992/J1991-1))-K$3*IFERROR(VLOOKUP($A3588,Dividends!$C$10:$E$100,3,0),0)</f>
        <v>1039.4874226956315</v>
      </c>
      <c r="P1992">
        <f>ROW()</f>
        <v>1992</v>
      </c>
      <c r="Q1992">
        <f>IF($A1992&gt;=$Q$2,B1992*Q$4,"")</f>
        <v>100</v>
      </c>
      <c r="R1992">
        <f>IF($A1992&gt;=$Q$2,G1992*R$4,"")</f>
        <v>100.00000000000001</v>
      </c>
      <c r="T1992">
        <f>IF($A1992&gt;=$Q$2,J1992*T$4,"")</f>
        <v>100</v>
      </c>
      <c r="U1992">
        <f>IF($A1992&gt;=$Q$2,K1992*U$4,"")</f>
        <v>100</v>
      </c>
      <c r="W1992" t="e">
        <f t="shared" ca="1" si="1"/>
        <v>#DIV/0!</v>
      </c>
    </row>
    <row r="1993" spans="1:23">
      <c r="A1993" s="1">
        <v>43059</v>
      </c>
      <c r="B1993">
        <f>IFERROR(VLOOKUP($A1993,'BTC-Web'!$A$2:$H$9999,2,0),"")</f>
        <v>8039.0698240000002</v>
      </c>
      <c r="C1993">
        <f>VLOOKUP(A1993,H_SPBTFDUE!$B$2:$C$5828,2,0)</f>
        <v>56.117361626798974</v>
      </c>
      <c r="D1993" s="2">
        <f>D1992*(1-D$1+IF(AND(WEEKDAY($A1993)&lt;&gt;1,WEEKDAY($A1993)&lt;&gt;7),-VLOOKUP($A1993,ETF_OP_Fee!$G$5:$H$14,2,1),0))^($A1993-$A1992)*(1+2*(C1993/C1992-1))+IFERROR(VLOOKUP(A1993,BITXeom!$C$9:$D$100,2,0),0)-$D$3*IFERROR(VLOOKUP($A1993,Dividends!$C$10:$E$100,2,0),0)</f>
        <v>55.66265677986955</v>
      </c>
      <c r="F1993" s="60">
        <f>F1992*(1-F$1-2*(C1993/C1992-1))</f>
        <v>3627.8040746928009</v>
      </c>
      <c r="G1993" s="2">
        <f>G1992*(1-G$1+IF(AND(WEEKDAY($A1993)&lt;&gt;1,WEEKDAY($A1993)&lt;&gt;7),-VLOOKUP($A1993,ETF_OP_Fee!$I$5:$J$14,2,1),0))^($A1993-$A1992)*(1+1*(B1993/B1992-1))</f>
        <v>5.4247452995558438</v>
      </c>
      <c r="H1993" s="9" t="str">
        <f>IFERROR(VLOOKUP(A1993,'BITO-IV'!$A$1:$J$10000,4,0),"")</f>
        <v/>
      </c>
      <c r="J1993" s="9">
        <f>VLOOKUP(A1993,'ETH-Web'!$A$1:$G$10000,6,0)</f>
        <v>366.73001099999999</v>
      </c>
      <c r="K1993" s="2">
        <f>K1992*(1-K$1+IF(AND(WEEKDAY($A1993)&lt;&gt;1,WEEKDAY($A1993)&lt;&gt;7),-VLOOKUP($A1993,ETF_OP_Fee!$K$5:$L$14,2,1),0))^($A1993-$A1992)*(1+2*(J1993/J1992-1))-K$3*IFERROR(VLOOKUP($A3589,Dividends!$C$10:$E$100,3,0),0)</f>
        <v>1254.1467318899456</v>
      </c>
      <c r="P1993">
        <f>ROW()</f>
        <v>1993</v>
      </c>
      <c r="Q1993">
        <f>IF($A1993&gt;=$Q$2,B1993*Q$4,"")</f>
        <v>102.36198320199718</v>
      </c>
      <c r="R1993">
        <f>IF($A1993&gt;=$Q$2,G1993*R$4,"")</f>
        <v>102.35399076201976</v>
      </c>
      <c r="T1993">
        <f>IF($A1993&gt;=$Q$2,J1993*T$4,"")</f>
        <v>110.3299090117183</v>
      </c>
      <c r="U1993">
        <f>IF($A1993&gt;=$Q$2,K1993*U$4,"")</f>
        <v>120.65049605291546</v>
      </c>
      <c r="W1993" t="e">
        <f t="shared" ca="1" si="1"/>
        <v>#DIV/0!</v>
      </c>
    </row>
    <row r="1994" spans="1:23">
      <c r="A1994" s="1">
        <v>43060</v>
      </c>
      <c r="B1994">
        <f>IFERROR(VLOOKUP($A1994,'BTC-Web'!$A$2:$H$9999,2,0),"")</f>
        <v>8205.7402340000008</v>
      </c>
      <c r="C1994">
        <f>VLOOKUP(A1994,H_SPBTFDUE!$B$2:$C$5828,2,0)</f>
        <v>55.225859179997343</v>
      </c>
      <c r="D1994" s="2">
        <f>D1993*(1-D$1+IF(AND(WEEKDAY($A1994)&lt;&gt;1,WEEKDAY($A1994)&lt;&gt;7),-VLOOKUP($A1994,ETF_OP_Fee!$G$5:$H$14,2,1),0))^($A1994-$A1993)*(1+2*(C1994/C1993-1))+IFERROR(VLOOKUP(A1994,BITXeom!$C$9:$D$100,2,0),0)-$D$3*IFERROR(VLOOKUP($A1994,Dividends!$C$10:$E$100,2,0),0)</f>
        <v>53.887602302923725</v>
      </c>
      <c r="F1994" s="60">
        <f>F1993*(1-F$1-2*(C1994/C1993-1))</f>
        <v>3742.8806707860272</v>
      </c>
      <c r="G1994" s="2">
        <f>G1993*(1-G$1+IF(AND(WEEKDAY($A1994)&lt;&gt;1,WEEKDAY($A1994)&lt;&gt;7),-VLOOKUP($A1994,ETF_OP_Fee!$I$5:$J$14,2,1),0))^($A1994-$A1993)*(1+1*(B1994/B1993-1))</f>
        <v>5.5370699786678292</v>
      </c>
      <c r="H1994" s="9" t="str">
        <f>IFERROR(VLOOKUP(A1994,'BITO-IV'!$A$1:$J$10000,4,0),"")</f>
        <v/>
      </c>
      <c r="J1994" s="9">
        <f>VLOOKUP(A1994,'ETH-Web'!$A$1:$G$10000,6,0)</f>
        <v>360.40100100000001</v>
      </c>
      <c r="K1994" s="2">
        <f>K1993*(1-K$1+IF(AND(WEEKDAY($A1994)&lt;&gt;1,WEEKDAY($A1994)&lt;&gt;7),-VLOOKUP($A1994,ETF_OP_Fee!$K$5:$L$14,2,1),0))^($A1994-$A1993)*(1+2*(J1994/J1993-1))-K$3*IFERROR(VLOOKUP($A3590,Dividends!$C$10:$E$100,3,0),0)</f>
        <v>1210.8275325911002</v>
      </c>
      <c r="P1994">
        <f>ROW()</f>
        <v>1994</v>
      </c>
      <c r="Q1994">
        <f>IF($A1994&gt;=$Q$2,B1994*Q$4,"")</f>
        <v>104.48420804668713</v>
      </c>
      <c r="R1994">
        <f>IF($A1994&gt;=$Q$2,G1994*R$4,"")</f>
        <v>104.47333066340025</v>
      </c>
      <c r="T1994">
        <f>IF($A1994&gt;=$Q$2,J1994*T$4,"")</f>
        <v>108.42584041495911</v>
      </c>
      <c r="U1994">
        <f>IF($A1994&gt;=$Q$2,K1994*U$4,"")</f>
        <v>116.48313449056883</v>
      </c>
      <c r="W1994" t="e">
        <f t="shared" ca="1" si="1"/>
        <v>#DIV/0!</v>
      </c>
    </row>
    <row r="1995" spans="1:23">
      <c r="A1995" s="1">
        <v>43061</v>
      </c>
      <c r="B1995">
        <f>IFERROR(VLOOKUP($A1995,'BTC-Web'!$A$2:$H$9999,2,0),"")</f>
        <v>8077.9501950000003</v>
      </c>
      <c r="C1995">
        <f>VLOOKUP(A1995,H_SPBTFDUE!$B$2:$C$5828,2,0)</f>
        <v>56.467087420426935</v>
      </c>
      <c r="D1995" s="2">
        <f>D1994*(1-D$1+IF(AND(WEEKDAY($A1995)&lt;&gt;1,WEEKDAY($A1995)&lt;&gt;7),-VLOOKUP($A1995,ETF_OP_Fee!$G$5:$H$14,2,1),0))^($A1995-$A1994)*(1+2*(C1995/C1994-1))+IFERROR(VLOOKUP(A1995,BITXeom!$C$9:$D$100,2,0),0)-$D$3*IFERROR(VLOOKUP($A1995,Dividends!$C$10:$E$100,2,0),0)</f>
        <v>56.303114782843764</v>
      </c>
      <c r="F1995" s="60">
        <f>F1994*(1-F$1-2*(C1995/C1994-1))</f>
        <v>3574.4396824469159</v>
      </c>
      <c r="G1995" s="2">
        <f>G1994*(1-G$1+IF(AND(WEEKDAY($A1995)&lt;&gt;1,WEEKDAY($A1995)&lt;&gt;7),-VLOOKUP($A1995,ETF_OP_Fee!$I$5:$J$14,2,1),0))^($A1995-$A1994)*(1+1*(B1995/B1994-1))</f>
        <v>5.4506979358902781</v>
      </c>
      <c r="H1995" s="9" t="str">
        <f>IFERROR(VLOOKUP(A1995,'BITO-IV'!$A$1:$J$10000,4,0),"")</f>
        <v/>
      </c>
      <c r="J1995" s="9">
        <f>VLOOKUP(A1995,'ETH-Web'!$A$1:$G$10000,6,0)</f>
        <v>380.65200800000002</v>
      </c>
      <c r="K1995" s="2">
        <f>K1994*(1-K$1+IF(AND(WEEKDAY($A1995)&lt;&gt;1,WEEKDAY($A1995)&lt;&gt;7),-VLOOKUP($A1995,ETF_OP_Fee!$K$5:$L$14,2,1),0))^($A1995-$A1994)*(1+2*(J1995/J1994-1))-K$3*IFERROR(VLOOKUP($A3591,Dividends!$C$10:$E$100,3,0),0)</f>
        <v>1346.8661456904574</v>
      </c>
      <c r="P1995">
        <f>ROW()</f>
        <v>1995</v>
      </c>
      <c r="Q1995">
        <f>IF($A1995&gt;=$Q$2,B1995*Q$4,"")</f>
        <v>102.85704941865173</v>
      </c>
      <c r="R1995">
        <f>IF($A1995&gt;=$Q$2,G1995*R$4,"")</f>
        <v>102.84366460898217</v>
      </c>
      <c r="T1995">
        <f>IF($A1995&gt;=$Q$2,J1995*T$4,"")</f>
        <v>114.51831087739332</v>
      </c>
      <c r="U1995">
        <f>IF($A1995&gt;=$Q$2,K1995*U$4,"")</f>
        <v>129.57022050326705</v>
      </c>
      <c r="W1995" t="e">
        <f t="shared" ca="1" si="1"/>
        <v>#DIV/0!</v>
      </c>
    </row>
    <row r="1996" spans="1:23">
      <c r="A1996" s="1">
        <v>43063</v>
      </c>
      <c r="B1996">
        <f>IFERROR(VLOOKUP($A1996,'BTC-Web'!$A$2:$H$9999,2,0),"")</f>
        <v>8074.0200199999999</v>
      </c>
      <c r="C1996">
        <f>VLOOKUP(A1996,H_SPBTFDUE!$B$2:$C$5828,2,0)</f>
        <v>56.461861339666115</v>
      </c>
      <c r="D1996" s="2">
        <f>D1995*(1-D$1+IF(AND(WEEKDAY($A1996)&lt;&gt;1,WEEKDAY($A1996)&lt;&gt;7),-VLOOKUP($A1996,ETF_OP_Fee!$G$5:$H$14,2,1),0))^($A1996-$A1995)*(1+2*(C1996/C1995-1))+IFERROR(VLOOKUP(A1996,BITXeom!$C$9:$D$100,2,0),0)-$D$3*IFERROR(VLOOKUP($A1996,Dividends!$C$10:$E$100,2,0),0)</f>
        <v>56.27912185405691</v>
      </c>
      <c r="F1996" s="60">
        <f>F1995*(1-F$1-2*(C1996/C1995-1))</f>
        <v>3574.9152510694948</v>
      </c>
      <c r="G1996" s="2">
        <f>G1995*(1-G$1+IF(AND(WEEKDAY($A1996)&lt;&gt;1,WEEKDAY($A1996)&lt;&gt;7),-VLOOKUP($A1996,ETF_OP_Fee!$I$5:$J$14,2,1),0))^($A1996-$A1995)*(1+1*(B1996/B1995-1))</f>
        <v>5.4477624079245466</v>
      </c>
      <c r="H1996" s="9" t="str">
        <f>IFERROR(VLOOKUP(A1996,'BITO-IV'!$A$1:$J$10000,4,0),"")</f>
        <v/>
      </c>
      <c r="J1996" s="9">
        <f>VLOOKUP(A1996,'ETH-Web'!$A$1:$G$10000,6,0)</f>
        <v>474.91101099999997</v>
      </c>
      <c r="K1996" s="2">
        <f>K1995*(1-K$1+IF(AND(WEEKDAY($A1996)&lt;&gt;1,WEEKDAY($A1996)&lt;&gt;7),-VLOOKUP($A1996,ETF_OP_Fee!$K$5:$L$14,2,1),0))^($A1996-$A1995)*(1+2*(J1996/J1995-1))-K$3*IFERROR(VLOOKUP($A3592,Dividends!$C$10:$E$100,3,0),0)</f>
        <v>2013.7982263623289</v>
      </c>
      <c r="P1996">
        <f>ROW()</f>
        <v>1996</v>
      </c>
      <c r="Q1996">
        <f>IF($A1996&gt;=$Q$2,B1996*Q$4,"")</f>
        <v>102.80700625244737</v>
      </c>
      <c r="R1996">
        <f>IF($A1996&gt;=$Q$2,G1996*R$4,"")</f>
        <v>102.78827712335944</v>
      </c>
      <c r="T1996">
        <f>IF($A1996&gt;=$Q$2,J1996*T$4,"")</f>
        <v>142.87592250608895</v>
      </c>
      <c r="U1996">
        <f>IF($A1996&gt;=$Q$2,K1996*U$4,"")</f>
        <v>193.72992711543193</v>
      </c>
      <c r="W1996" t="e">
        <f t="shared" ca="1" si="1"/>
        <v>#DIV/0!</v>
      </c>
    </row>
    <row r="1997" spans="1:23">
      <c r="A1997" s="1">
        <v>43066</v>
      </c>
      <c r="B1997">
        <f>IFERROR(VLOOKUP($A1997,'BTC-Web'!$A$2:$H$9999,2,0),"")</f>
        <v>9352.7197269999997</v>
      </c>
      <c r="C1997">
        <f>VLOOKUP(A1997,H_SPBTFDUE!$B$2:$C$5828,2,0)</f>
        <v>67.159197254089591</v>
      </c>
      <c r="D1997" s="2">
        <f>D1996*(1-D$1+IF(AND(WEEKDAY($A1997)&lt;&gt;1,WEEKDAY($A1997)&lt;&gt;7),-VLOOKUP($A1997,ETF_OP_Fee!$G$5:$H$14,2,1),0))^($A1997-$A1996)*(1+2*(C1997/C1996-1))+IFERROR(VLOOKUP(A1997,BITXeom!$C$9:$D$100,2,0),0)-$D$3*IFERROR(VLOOKUP($A1997,Dividends!$C$10:$E$100,2,0),0)</f>
        <v>77.576487749225677</v>
      </c>
      <c r="F1997" s="60">
        <f>F1996*(1-F$1-2*(C1997/C1996-1))</f>
        <v>2220.1131976326574</v>
      </c>
      <c r="G1997" s="2">
        <f>G1996*(1-G$1+IF(AND(WEEKDAY($A1997)&lt;&gt;1,WEEKDAY($A1997)&lt;&gt;7),-VLOOKUP($A1997,ETF_OP_Fee!$I$5:$J$14,2,1),0))^($A1997-$A1996)*(1+1*(B1997/B1996-1))</f>
        <v>6.3100433887158074</v>
      </c>
      <c r="H1997" s="9" t="str">
        <f>IFERROR(VLOOKUP(A1997,'BITO-IV'!$A$1:$J$10000,4,0),"")</f>
        <v/>
      </c>
      <c r="J1997" s="9">
        <f>VLOOKUP(A1997,'ETH-Web'!$A$1:$G$10000,6,0)</f>
        <v>480.35501099999999</v>
      </c>
      <c r="K1997" s="2">
        <f>K1996*(1-K$1+IF(AND(WEEKDAY($A1997)&lt;&gt;1,WEEKDAY($A1997)&lt;&gt;7),-VLOOKUP($A1997,ETF_OP_Fee!$K$5:$L$14,2,1),0))^($A1997-$A1996)*(1+2*(J1997/J1996-1))-K$3*IFERROR(VLOOKUP($A3593,Dividends!$C$10:$E$100,3,0),0)</f>
        <v>2059.8082213115613</v>
      </c>
      <c r="P1997">
        <f>ROW()</f>
        <v>1997</v>
      </c>
      <c r="Q1997">
        <f>IF($A1997&gt;=$Q$2,B1997*Q$4,"")</f>
        <v>119.08877028658603</v>
      </c>
      <c r="R1997">
        <f>IF($A1997&gt;=$Q$2,G1997*R$4,"")</f>
        <v>119.0577782093183</v>
      </c>
      <c r="T1997">
        <f>IF($A1997&gt;=$Q$2,J1997*T$4,"")</f>
        <v>144.51373781065587</v>
      </c>
      <c r="U1997">
        <f>IF($A1997&gt;=$Q$2,K1997*U$4,"")</f>
        <v>198.15614661022079</v>
      </c>
      <c r="W1997" t="e">
        <f t="shared" ca="1" si="1"/>
        <v>#DIV/0!</v>
      </c>
    </row>
    <row r="1998" spans="1:23">
      <c r="A1998" s="1">
        <v>43067</v>
      </c>
      <c r="B1998">
        <f>IFERROR(VLOOKUP($A1998,'BTC-Web'!$A$2:$H$9999,2,0),"")</f>
        <v>9823.4296880000002</v>
      </c>
      <c r="C1998">
        <f>VLOOKUP(A1998,H_SPBTFDUE!$B$2:$C$5828,2,0)</f>
        <v>68.796558005088656</v>
      </c>
      <c r="D1998" s="2">
        <f>D1997*(1-D$1+IF(AND(WEEKDAY($A1998)&lt;&gt;1,WEEKDAY($A1998)&lt;&gt;7),-VLOOKUP($A1998,ETF_OP_Fee!$G$5:$H$14,2,1),0))^($A1998-$A1997)*(1+2*(C1998/C1997-1))+IFERROR(VLOOKUP(A1998,BITXeom!$C$9:$D$100,2,0),0)-$D$3*IFERROR(VLOOKUP($A1998,Dividends!$C$10:$E$100,2,0),0)</f>
        <v>81.349354712146436</v>
      </c>
      <c r="F1998" s="60">
        <f>F1997*(1-F$1-2*(C1998/C1997-1))</f>
        <v>2111.7436198875653</v>
      </c>
      <c r="G1998" s="2">
        <f>G1997*(1-G$1+IF(AND(WEEKDAY($A1998)&lt;&gt;1,WEEKDAY($A1998)&lt;&gt;7),-VLOOKUP($A1998,ETF_OP_Fee!$I$5:$J$14,2,1),0))^($A1998-$A1997)*(1+1*(B1998/B1997-1))</f>
        <v>6.6274469913951899</v>
      </c>
      <c r="H1998" s="9" t="str">
        <f>IFERROR(VLOOKUP(A1998,'BITO-IV'!$A$1:$J$10000,4,0),"")</f>
        <v/>
      </c>
      <c r="J1998" s="9">
        <f>VLOOKUP(A1998,'ETH-Web'!$A$1:$G$10000,6,0)</f>
        <v>472.90200800000002</v>
      </c>
      <c r="K1998" s="2">
        <f>K1997*(1-K$1+IF(AND(WEEKDAY($A1998)&lt;&gt;1,WEEKDAY($A1998)&lt;&gt;7),-VLOOKUP($A1998,ETF_OP_Fee!$K$5:$L$14,2,1),0))^($A1998-$A1997)*(1+2*(J1998/J1997-1))-K$3*IFERROR(VLOOKUP($A3594,Dividends!$C$10:$E$100,3,0),0)</f>
        <v>1995.8384411919919</v>
      </c>
      <c r="P1998">
        <f>ROW()</f>
        <v>1998</v>
      </c>
      <c r="Q1998">
        <f>IF($A1998&gt;=$Q$2,B1998*Q$4,"")</f>
        <v>125.08234991405101</v>
      </c>
      <c r="R1998">
        <f>IF($A1998&gt;=$Q$2,G1998*R$4,"")</f>
        <v>125.04654332592888</v>
      </c>
      <c r="T1998">
        <f>IF($A1998&gt;=$Q$2,J1998*T$4,"")</f>
        <v>142.27151841712481</v>
      </c>
      <c r="U1998">
        <f>IF($A1998&gt;=$Q$2,K1998*U$4,"")</f>
        <v>192.00217314956257</v>
      </c>
      <c r="W1998" t="e">
        <f t="shared" ca="1" si="1"/>
        <v>#DIV/0!</v>
      </c>
    </row>
    <row r="1999" spans="1:23">
      <c r="A1999" s="1">
        <v>43068</v>
      </c>
      <c r="B1999">
        <f>IFERROR(VLOOKUP($A1999,'BTC-Web'!$A$2:$H$9999,2,0),"")</f>
        <v>10077.400390999999</v>
      </c>
      <c r="C1999">
        <f>VLOOKUP(A1999,H_SPBTFDUE!$B$2:$C$5828,2,0)</f>
        <v>67.625018065707479</v>
      </c>
      <c r="D1999" s="2">
        <f>D1998*(1-D$1+IF(AND(WEEKDAY($A1999)&lt;&gt;1,WEEKDAY($A1999)&lt;&gt;7),-VLOOKUP($A1999,ETF_OP_Fee!$G$5:$H$14,2,1),0))^($A1999-$A1998)*(1+2*(C1999/C1998-1))+IFERROR(VLOOKUP(A1999,BITXeom!$C$9:$D$100,2,0),0)-$D$3*IFERROR(VLOOKUP($A1999,Dividends!$C$10:$E$100,2,0),0)</f>
        <v>78.569277952595357</v>
      </c>
      <c r="F1999" s="60">
        <f>F1998*(1-F$1-2*(C1999/C1998-1))</f>
        <v>2183.5556635643038</v>
      </c>
      <c r="G1999" s="2">
        <f>G1998*(1-G$1+IF(AND(WEEKDAY($A1999)&lt;&gt;1,WEEKDAY($A1999)&lt;&gt;7),-VLOOKUP($A1999,ETF_OP_Fee!$I$5:$J$14,2,1),0))^($A1999-$A1998)*(1+1*(B1999/B1998-1))</f>
        <v>6.79861318505173</v>
      </c>
      <c r="H1999" s="9" t="str">
        <f>IFERROR(VLOOKUP(A1999,'BITO-IV'!$A$1:$J$10000,4,0),"")</f>
        <v/>
      </c>
      <c r="J1999" s="9">
        <f>VLOOKUP(A1999,'ETH-Web'!$A$1:$G$10000,6,0)</f>
        <v>427.52301</v>
      </c>
      <c r="K1999" s="2">
        <f>K1998*(1-K$1+IF(AND(WEEKDAY($A1999)&lt;&gt;1,WEEKDAY($A1999)&lt;&gt;7),-VLOOKUP($A1999,ETF_OP_Fee!$K$5:$L$14,2,1),0))^($A1999-$A1998)*(1+2*(J1999/J1998-1))-K$3*IFERROR(VLOOKUP($A3595,Dividends!$C$10:$E$100,3,0),0)</f>
        <v>1612.7613210366046</v>
      </c>
      <c r="P1999">
        <f>ROW()</f>
        <v>1999</v>
      </c>
      <c r="Q1999">
        <f>IF($A1999&gt;=$Q$2,B1999*Q$4,"")</f>
        <v>128.31617489672169</v>
      </c>
      <c r="R1999">
        <f>IF($A1999&gt;=$Q$2,G1999*R$4,"")</f>
        <v>128.2761038005425</v>
      </c>
      <c r="T1999">
        <f>IF($A1999&gt;=$Q$2,J1999*T$4,"")</f>
        <v>128.61934769149812</v>
      </c>
      <c r="U1999">
        <f>IF($A1999&gt;=$Q$2,K1999*U$4,"")</f>
        <v>155.14967144617691</v>
      </c>
      <c r="W1999" t="e">
        <f t="shared" ca="1" si="1"/>
        <v>#DIV/0!</v>
      </c>
    </row>
    <row r="2000" spans="1:23">
      <c r="A2000" s="1">
        <v>43069</v>
      </c>
      <c r="B2000">
        <f>IFERROR(VLOOKUP($A2000,'BTC-Web'!$A$2:$H$9999,2,0),"")</f>
        <v>9906.7900389999995</v>
      </c>
      <c r="C2000">
        <f>VLOOKUP(A2000,H_SPBTFDUE!$B$2:$C$5828,2,0)</f>
        <v>69.976877414226195</v>
      </c>
      <c r="D2000" s="2">
        <f>D1999*(1-D$1+IF(AND(WEEKDAY($A2000)&lt;&gt;1,WEEKDAY($A2000)&lt;&gt;7),-VLOOKUP($A2000,ETF_OP_Fee!$G$5:$H$14,2,1),0))^($A2000-$A1999)*(1+2*(C2000/C1999-1))+IFERROR(VLOOKUP(A2000,BITXeom!$C$9:$D$100,2,0),0)-$D$3*IFERROR(VLOOKUP($A2000,Dividends!$C$10:$E$100,2,0),0)</f>
        <v>84.024104293537533</v>
      </c>
      <c r="F2000" s="60">
        <f>F1999*(1-F$1-2*(C2000/C1999-1))</f>
        <v>2031.5628292347467</v>
      </c>
      <c r="G2000" s="2">
        <f>G1999*(1-G$1+IF(AND(WEEKDAY($A2000)&lt;&gt;1,WEEKDAY($A2000)&lt;&gt;7),-VLOOKUP($A2000,ETF_OP_Fee!$I$5:$J$14,2,1),0))^($A2000-$A1999)*(1+1*(B2000/B1999-1))</f>
        <v>6.6833387340940176</v>
      </c>
      <c r="H2000" s="9" t="str">
        <f>IFERROR(VLOOKUP(A2000,'BITO-IV'!$A$1:$J$10000,4,0),"")</f>
        <v/>
      </c>
      <c r="J2000" s="9">
        <f>VLOOKUP(A2000,'ETH-Web'!$A$1:$G$10000,6,0)</f>
        <v>447.114014</v>
      </c>
      <c r="K2000" s="2">
        <f>K1999*(1-K$1+IF(AND(WEEKDAY($A2000)&lt;&gt;1,WEEKDAY($A2000)&lt;&gt;7),-VLOOKUP($A2000,ETF_OP_Fee!$K$5:$L$14,2,1),0))^($A2000-$A1999)*(1+2*(J2000/J1999-1))-K$3*IFERROR(VLOOKUP($A3596,Dividends!$C$10:$E$100,3,0),0)</f>
        <v>1760.5237602966047</v>
      </c>
      <c r="P2000">
        <f>ROW()</f>
        <v>2000</v>
      </c>
      <c r="Q2000">
        <f>IF($A2000&gt;=$Q$2,B2000*Q$4,"")</f>
        <v>126.14378252200027</v>
      </c>
      <c r="R2000">
        <f>IF($A2000&gt;=$Q$2,G2000*R$4,"")</f>
        <v>126.10110766028342</v>
      </c>
      <c r="T2000">
        <f>IF($A2000&gt;=$Q$2,J2000*T$4,"")</f>
        <v>134.51325771777141</v>
      </c>
      <c r="U2000">
        <f>IF($A2000&gt;=$Q$2,K2000*U$4,"")</f>
        <v>169.36460430960858</v>
      </c>
      <c r="W2000" t="e">
        <f t="shared" ca="1" si="1"/>
        <v>#DIV/0!</v>
      </c>
    </row>
    <row r="2001" spans="1:23">
      <c r="A2001" s="1">
        <v>43070</v>
      </c>
      <c r="B2001">
        <f>IFERROR(VLOOKUP($A2001,'BTC-Web'!$A$2:$H$9999,2,0),"")</f>
        <v>10198.599609000001</v>
      </c>
      <c r="C2001">
        <f>VLOOKUP(A2001,H_SPBTFDUE!$B$2:$C$5828,2,0)</f>
        <v>75.042970150224662</v>
      </c>
      <c r="D2001" s="2">
        <f>D2000*(1-D$1+IF(AND(WEEKDAY($A2001)&lt;&gt;1,WEEKDAY($A2001)&lt;&gt;7),-VLOOKUP($A2001,ETF_OP_Fee!$G$5:$H$14,2,1),0))^($A2001-$A2000)*(1+2*(C2001/C2000-1))+IFERROR(VLOOKUP(A2001,BITXeom!$C$9:$D$100,2,0),0)-$D$3*IFERROR(VLOOKUP($A2001,Dividends!$C$10:$E$100,2,0),0)</f>
        <v>96.178639061436698</v>
      </c>
      <c r="F2001" s="60">
        <f>F2000*(1-F$1-2*(C2001/C2000-1))</f>
        <v>1737.3003188107534</v>
      </c>
      <c r="G2001" s="2">
        <f>G2000*(1-G$1+IF(AND(WEEKDAY($A2001)&lt;&gt;1,WEEKDAY($A2001)&lt;&gt;7),-VLOOKUP($A2001,ETF_OP_Fee!$I$5:$J$14,2,1),0))^($A2001-$A2000)*(1+1*(B2001/B2000-1))</f>
        <v>6.8800208227405504</v>
      </c>
      <c r="H2001" s="9" t="str">
        <f>IFERROR(VLOOKUP(A2001,'BITO-IV'!$A$1:$J$10000,4,0),"")</f>
        <v/>
      </c>
      <c r="J2001" s="9">
        <f>VLOOKUP(A2001,'ETH-Web'!$A$1:$G$10000,6,0)</f>
        <v>466.540009</v>
      </c>
      <c r="K2001" s="2">
        <f>K2000*(1-K$1+IF(AND(WEEKDAY($A2001)&lt;&gt;1,WEEKDAY($A2001)&lt;&gt;7),-VLOOKUP($A2001,ETF_OP_Fee!$K$5:$L$14,2,1),0))^($A2001-$A2000)*(1+2*(J2001/J2000-1))-K$3*IFERROR(VLOOKUP($A3597,Dividends!$C$10:$E$100,3,0),0)</f>
        <v>1913.4552630572928</v>
      </c>
      <c r="P2001">
        <f>ROW()</f>
        <v>2001</v>
      </c>
      <c r="Q2001">
        <f>IF($A2001&gt;=$Q$2,B2001*Q$4,"")</f>
        <v>129.85941218519179</v>
      </c>
      <c r="R2001">
        <f>IF($A2001&gt;=$Q$2,G2001*R$4,"")</f>
        <v>129.81210155450924</v>
      </c>
      <c r="T2001">
        <f>IF($A2001&gt;=$Q$2,J2001*T$4,"")</f>
        <v>140.35752515301027</v>
      </c>
      <c r="U2001">
        <f>IF($A2001&gt;=$Q$2,K2001*U$4,"")</f>
        <v>184.0768075957341</v>
      </c>
      <c r="W2001" t="e">
        <f t="shared" ca="1" si="1"/>
        <v>#DIV/0!</v>
      </c>
    </row>
    <row r="2002" spans="1:23">
      <c r="A2002" s="1">
        <v>43073</v>
      </c>
      <c r="B2002">
        <f>IFERROR(VLOOKUP($A2002,'BTC-Web'!$A$2:$H$9999,2,0),"")</f>
        <v>11315.400390999999</v>
      </c>
      <c r="C2002">
        <f>VLOOKUP(A2002,H_SPBTFDUE!$B$2:$C$5828,2,0)</f>
        <v>79.695023108747435</v>
      </c>
      <c r="D2002" s="2">
        <f>D2001*(1-D$1+IF(AND(WEEKDAY($A2002)&lt;&gt;1,WEEKDAY($A2002)&lt;&gt;7),-VLOOKUP($A2002,ETF_OP_Fee!$G$5:$H$14,2,1),0))^($A2002-$A2001)*(1+2*(C2002/C2001-1))+IFERROR(VLOOKUP(A2002,BITXeom!$C$9:$D$100,2,0),0)-$D$3*IFERROR(VLOOKUP($A2002,Dividends!$C$10:$E$100,2,0),0)</f>
        <v>108.06413349086662</v>
      </c>
      <c r="F2002" s="60">
        <f>F2001*(1-F$1-2*(C2002/C2001-1))</f>
        <v>1521.8129435057538</v>
      </c>
      <c r="G2002" s="2">
        <f>G2001*(1-G$1+IF(AND(WEEKDAY($A2002)&lt;&gt;1,WEEKDAY($A2002)&lt;&gt;7),-VLOOKUP($A2002,ETF_OP_Fee!$I$5:$J$14,2,1),0))^($A2002-$A2001)*(1+1*(B2002/B2001-1))</f>
        <v>7.6328235970508214</v>
      </c>
      <c r="H2002" s="9" t="str">
        <f>IFERROR(VLOOKUP(A2002,'BITO-IV'!$A$1:$J$10000,4,0),"")</f>
        <v/>
      </c>
      <c r="J2002" s="9">
        <f>VLOOKUP(A2002,'ETH-Web'!$A$1:$G$10000,6,0)</f>
        <v>470.20400999999998</v>
      </c>
      <c r="K2002" s="2">
        <f>K2001*(1-K$1+IF(AND(WEEKDAY($A2002)&lt;&gt;1,WEEKDAY($A2002)&lt;&gt;7),-VLOOKUP($A2002,ETF_OP_Fee!$K$5:$L$14,2,1),0))^($A2002-$A2001)*(1+2*(J2002/J2001-1))-K$3*IFERROR(VLOOKUP($A3598,Dividends!$C$10:$E$100,3,0),0)</f>
        <v>1943.3599908172491</v>
      </c>
      <c r="P2002">
        <f>ROW()</f>
        <v>2002</v>
      </c>
      <c r="Q2002">
        <f>IF($A2002&gt;=$Q$2,B2002*Q$4,"")</f>
        <v>144.07970699414767</v>
      </c>
      <c r="R2002">
        <f>IF($A2002&gt;=$Q$2,G2002*R$4,"")</f>
        <v>144.01596993035449</v>
      </c>
      <c r="T2002">
        <f>IF($A2002&gt;=$Q$2,J2002*T$4,"")</f>
        <v>141.4598317132139</v>
      </c>
      <c r="U2002">
        <f>IF($A2002&gt;=$Q$2,K2002*U$4,"")</f>
        <v>186.95368009144994</v>
      </c>
      <c r="W2002" t="e">
        <f t="shared" ca="1" si="1"/>
        <v>#DIV/0!</v>
      </c>
    </row>
    <row r="2003" spans="1:23">
      <c r="A2003" s="1">
        <v>43074</v>
      </c>
      <c r="B2003">
        <f>IFERROR(VLOOKUP($A2003,'BTC-Web'!$A$2:$H$9999,2,0),"")</f>
        <v>11685.700194999999</v>
      </c>
      <c r="C2003">
        <f>VLOOKUP(A2003,H_SPBTFDUE!$B$2:$C$5828,2,0)</f>
        <v>81.460373934049429</v>
      </c>
      <c r="D2003" s="2">
        <f>D2002*(1-D$1+IF(AND(WEEKDAY($A2003)&lt;&gt;1,WEEKDAY($A2003)&lt;&gt;7),-VLOOKUP($A2003,ETF_OP_Fee!$G$5:$H$14,2,1),0))^($A2003-$A2002)*(1+2*(C2003/C2002-1))+IFERROR(VLOOKUP(A2003,BITXeom!$C$9:$D$100,2,0),0)-$D$3*IFERROR(VLOOKUP($A2003,Dividends!$C$10:$E$100,2,0),0)</f>
        <v>112.83805820640424</v>
      </c>
      <c r="F2003" s="60">
        <f>F2002*(1-F$1-2*(C2003/C2002-1))</f>
        <v>1454.3133617883861</v>
      </c>
      <c r="G2003" s="2">
        <f>G2002*(1-G$1+IF(AND(WEEKDAY($A2003)&lt;&gt;1,WEEKDAY($A2003)&lt;&gt;7),-VLOOKUP($A2003,ETF_OP_Fee!$I$5:$J$14,2,1),0))^($A2003-$A2002)*(1+1*(B2003/B2002-1))</f>
        <v>7.8824048291397926</v>
      </c>
      <c r="H2003" s="9" t="str">
        <f>IFERROR(VLOOKUP(A2003,'BITO-IV'!$A$1:$J$10000,4,0),"")</f>
        <v/>
      </c>
      <c r="J2003" s="9">
        <f>VLOOKUP(A2003,'ETH-Web'!$A$1:$G$10000,6,0)</f>
        <v>463.28100599999999</v>
      </c>
      <c r="K2003" s="2">
        <f>K2002*(1-K$1+IF(AND(WEEKDAY($A2003)&lt;&gt;1,WEEKDAY($A2003)&lt;&gt;7),-VLOOKUP($A2003,ETF_OP_Fee!$K$5:$L$14,2,1),0))^($A2003-$A2002)*(1+2*(J2003/J2002-1))-K$3*IFERROR(VLOOKUP($A3599,Dividends!$C$10:$E$100,3,0),0)</f>
        <v>1886.0856645839815</v>
      </c>
      <c r="P2003">
        <f>ROW()</f>
        <v>2003</v>
      </c>
      <c r="Q2003">
        <f>IF($A2003&gt;=$Q$2,B2003*Q$4,"")</f>
        <v>148.79475775830321</v>
      </c>
      <c r="R2003">
        <f>IF($A2003&gt;=$Q$2,G2003*R$4,"")</f>
        <v>148.72506385328938</v>
      </c>
      <c r="T2003">
        <f>IF($A2003&gt;=$Q$2,J2003*T$4,"")</f>
        <v>139.37706134128553</v>
      </c>
      <c r="U2003">
        <f>IF($A2003&gt;=$Q$2,K2003*U$4,"")</f>
        <v>181.44381773210154</v>
      </c>
      <c r="W2003" t="e">
        <f t="shared" ca="1" si="1"/>
        <v>#DIV/0!</v>
      </c>
    </row>
    <row r="2004" spans="1:23">
      <c r="A2004" s="1">
        <v>43075</v>
      </c>
      <c r="B2004">
        <f>IFERROR(VLOOKUP($A2004,'BTC-Web'!$A$2:$H$9999,2,0),"")</f>
        <v>11923.400390999999</v>
      </c>
      <c r="C2004">
        <f>VLOOKUP(A2004,H_SPBTFDUE!$B$2:$C$5828,2,0)</f>
        <v>97.685142044461656</v>
      </c>
      <c r="D2004" s="2">
        <f>D2003*(1-D$1+IF(AND(WEEKDAY($A2004)&lt;&gt;1,WEEKDAY($A2004)&lt;&gt;7),-VLOOKUP($A2004,ETF_OP_Fee!$G$5:$H$14,2,1),0))^($A2004-$A2003)*(1+2*(C2004/C2003-1))+IFERROR(VLOOKUP(A2004,BITXeom!$C$9:$D$100,2,0),0)-$D$3*IFERROR(VLOOKUP($A2004,Dividends!$C$10:$E$100,2,0),0)</f>
        <v>157.76779560371259</v>
      </c>
      <c r="F2004" s="60">
        <f>F2003*(1-F$1-2*(C2004/C2003-1))</f>
        <v>874.91556743534363</v>
      </c>
      <c r="G2004" s="2">
        <f>G2003*(1-G$1+IF(AND(WEEKDAY($A2004)&lt;&gt;1,WEEKDAY($A2004)&lt;&gt;7),-VLOOKUP($A2004,ETF_OP_Fee!$I$5:$J$14,2,1),0))^($A2004-$A2003)*(1+1*(B2004/B2003-1))</f>
        <v>8.0425324171225618</v>
      </c>
      <c r="H2004" s="9" t="str">
        <f>IFERROR(VLOOKUP(A2004,'BITO-IV'!$A$1:$J$10000,4,0),"")</f>
        <v/>
      </c>
      <c r="J2004" s="9">
        <f>VLOOKUP(A2004,'ETH-Web'!$A$1:$G$10000,6,0)</f>
        <v>428.58801299999999</v>
      </c>
      <c r="K2004" s="2">
        <f>K2003*(1-K$1+IF(AND(WEEKDAY($A2004)&lt;&gt;1,WEEKDAY($A2004)&lt;&gt;7),-VLOOKUP($A2004,ETF_OP_Fee!$K$5:$L$14,2,1),0))^($A2004-$A2003)*(1+2*(J2004/J2003-1))-K$3*IFERROR(VLOOKUP($A3600,Dividends!$C$10:$E$100,3,0),0)</f>
        <v>1603.5637296237389</v>
      </c>
      <c r="P2004">
        <f>ROW()</f>
        <v>2004</v>
      </c>
      <c r="Q2004">
        <f>IF($A2004&gt;=$Q$2,B2004*Q$4,"")</f>
        <v>151.82140934894167</v>
      </c>
      <c r="R2004">
        <f>IF($A2004&gt;=$Q$2,G2004*R$4,"")</f>
        <v>151.74634812676021</v>
      </c>
      <c r="T2004">
        <f>IF($A2004&gt;=$Q$2,J2004*T$4,"")</f>
        <v>128.93975147783348</v>
      </c>
      <c r="U2004">
        <f>IF($A2004&gt;=$Q$2,K2004*U$4,"")</f>
        <v>154.26485156167902</v>
      </c>
      <c r="W2004" t="e">
        <f t="shared" ca="1" si="1"/>
        <v>#DIV/0!</v>
      </c>
    </row>
    <row r="2005" spans="1:23">
      <c r="A2005" s="1">
        <v>43076</v>
      </c>
      <c r="B2005">
        <f>IFERROR(VLOOKUP($A2005,'BTC-Web'!$A$2:$H$9999,2,0),"")</f>
        <v>14266.099609000001</v>
      </c>
      <c r="C2005">
        <f>VLOOKUP(A2005,H_SPBTFDUE!$B$2:$C$5828,2,0)</f>
        <v>122.3371701495477</v>
      </c>
      <c r="D2005" s="2">
        <f>D2004*(1-D$1+IF(AND(WEEKDAY($A2005)&lt;&gt;1,WEEKDAY($A2005)&lt;&gt;7),-VLOOKUP($A2005,ETF_OP_Fee!$G$5:$H$14,2,1),0))^($A2005-$A2004)*(1+2*(C2005/C2004-1))+IFERROR(VLOOKUP(A2005,BITXeom!$C$9:$D$100,2,0),0)-$D$3*IFERROR(VLOOKUP($A2005,Dividends!$C$10:$E$100,2,0),0)</f>
        <v>237.36840398189261</v>
      </c>
      <c r="F2005" s="60">
        <f>F2004*(1-F$1-2*(C2005/C2004-1))</f>
        <v>433.27895473010506</v>
      </c>
      <c r="G2005" s="2">
        <f>G2004*(1-G$1+IF(AND(WEEKDAY($A2005)&lt;&gt;1,WEEKDAY($A2005)&lt;&gt;7),-VLOOKUP($A2005,ETF_OP_Fee!$I$5:$J$14,2,1),0))^($A2005-$A2004)*(1+1*(B2005/B2004-1))</f>
        <v>9.6224716557921823</v>
      </c>
      <c r="H2005" s="9" t="str">
        <f>IFERROR(VLOOKUP(A2005,'BITO-IV'!$A$1:$J$10000,4,0),"")</f>
        <v/>
      </c>
      <c r="J2005" s="9">
        <f>VLOOKUP(A2005,'ETH-Web'!$A$1:$G$10000,6,0)</f>
        <v>434.40798999999998</v>
      </c>
      <c r="K2005" s="2">
        <f>K2004*(1-K$1+IF(AND(WEEKDAY($A2005)&lt;&gt;1,WEEKDAY($A2005)&lt;&gt;7),-VLOOKUP($A2005,ETF_OP_Fee!$K$5:$L$14,2,1),0))^($A2005-$A2004)*(1+2*(J2005/J2004-1))-K$3*IFERROR(VLOOKUP($A3601,Dividends!$C$10:$E$100,3,0),0)</f>
        <v>1647.0722442706274</v>
      </c>
      <c r="P2005">
        <f>ROW()</f>
        <v>2005</v>
      </c>
      <c r="Q2005">
        <f>IF($A2005&gt;=$Q$2,B2005*Q$4,"")</f>
        <v>181.65114627750205</v>
      </c>
      <c r="R2005">
        <f>IF($A2005&gt;=$Q$2,G2005*R$4,"")</f>
        <v>181.55661152338146</v>
      </c>
      <c r="T2005">
        <f>IF($A2005&gt;=$Q$2,J2005*T$4,"")</f>
        <v>130.69067862750788</v>
      </c>
      <c r="U2005">
        <f>IF($A2005&gt;=$Q$2,K2005*U$4,"")</f>
        <v>158.45042549907797</v>
      </c>
      <c r="W2005" t="e">
        <f t="shared" ca="1" si="1"/>
        <v>#DIV/0!</v>
      </c>
    </row>
    <row r="2006" spans="1:23">
      <c r="A2006" s="1">
        <v>43077</v>
      </c>
      <c r="B2006">
        <f>IFERROR(VLOOKUP($A2006,'BTC-Web'!$A$2:$H$9999,2,0),"")</f>
        <v>17802.900390999999</v>
      </c>
      <c r="C2006">
        <f>VLOOKUP(A2006,H_SPBTFDUE!$B$2:$C$5828,2,0)</f>
        <v>113.23171143566414</v>
      </c>
      <c r="D2006" s="2">
        <f>D2005*(1-D$1+IF(AND(WEEKDAY($A2006)&lt;&gt;1,WEEKDAY($A2006)&lt;&gt;7),-VLOOKUP($A2006,ETF_OP_Fee!$G$5:$H$14,2,1),0))^($A2006-$A2005)*(1+2*(C2006/C2005-1))+IFERROR(VLOOKUP(A2006,BITXeom!$C$9:$D$100,2,0),0)-$D$3*IFERROR(VLOOKUP($A2006,Dividends!$C$10:$E$100,2,0),0)</f>
        <v>202.00976443966434</v>
      </c>
      <c r="F2006" s="60">
        <f>F2005*(1-F$1-2*(C2006/C2005-1))</f>
        <v>497.75361958780434</v>
      </c>
      <c r="G2006" s="2">
        <f>G2005*(1-G$1+IF(AND(WEEKDAY($A2006)&lt;&gt;1,WEEKDAY($A2006)&lt;&gt;7),-VLOOKUP($A2006,ETF_OP_Fee!$I$5:$J$14,2,1),0))^($A2006-$A2005)*(1+1*(B2006/B2005-1))</f>
        <v>12.007728138694455</v>
      </c>
      <c r="H2006" s="9" t="str">
        <f>IFERROR(VLOOKUP(A2006,'BITO-IV'!$A$1:$J$10000,4,0),"")</f>
        <v/>
      </c>
      <c r="J2006" s="9">
        <f>VLOOKUP(A2006,'ETH-Web'!$A$1:$G$10000,6,0)</f>
        <v>456.03100599999999</v>
      </c>
      <c r="K2006" s="2">
        <f>K2005*(1-K$1+IF(AND(WEEKDAY($A2006)&lt;&gt;1,WEEKDAY($A2006)&lt;&gt;7),-VLOOKUP($A2006,ETF_OP_Fee!$K$5:$L$14,2,1),0))^($A2006-$A2005)*(1+2*(J2006/J2005-1))-K$3*IFERROR(VLOOKUP($A3602,Dividends!$C$10:$E$100,3,0),0)</f>
        <v>1810.9943626752515</v>
      </c>
      <c r="P2006">
        <f>ROW()</f>
        <v>2006</v>
      </c>
      <c r="Q2006">
        <f>IF($A2006&gt;=$Q$2,B2006*Q$4,"")</f>
        <v>226.68545374863146</v>
      </c>
      <c r="R2006">
        <f>IF($A2006&gt;=$Q$2,G2006*R$4,"")</f>
        <v>226.56158531192344</v>
      </c>
      <c r="T2006">
        <f>IF($A2006&gt;=$Q$2,J2006*T$4,"")</f>
        <v>137.19591494927411</v>
      </c>
      <c r="U2006">
        <f>IF($A2006&gt;=$Q$2,K2006*U$4,"")</f>
        <v>174.21993986025572</v>
      </c>
      <c r="W2006" t="e">
        <f t="shared" ca="1" si="1"/>
        <v>#DIV/0!</v>
      </c>
    </row>
    <row r="2007" spans="1:23">
      <c r="A2007" s="1">
        <v>43080</v>
      </c>
      <c r="B2007">
        <f>IFERROR(VLOOKUP($A2007,'BTC-Web'!$A$2:$H$9999,2,0),"")</f>
        <v>15427.400390999999</v>
      </c>
      <c r="C2007">
        <f>VLOOKUP(A2007,H_SPBTFDUE!$B$2:$C$5828,2,0)</f>
        <v>115.7300375687169</v>
      </c>
      <c r="D2007" s="2">
        <f>D2006*(1-D$1+IF(AND(WEEKDAY($A2007)&lt;&gt;1,WEEKDAY($A2007)&lt;&gt;7),-VLOOKUP($A2007,ETF_OP_Fee!$G$5:$H$14,2,1),0))^($A2007-$A2006)*(1+2*(C2007/C2006-1))+IFERROR(VLOOKUP(A2007,BITXeom!$C$9:$D$100,2,0),0)-$D$3*IFERROR(VLOOKUP($A2007,Dividends!$C$10:$E$100,2,0),0)</f>
        <v>210.84771569322484</v>
      </c>
      <c r="F2007" s="60">
        <f>F2006*(1-F$1-2*(C2007/C2006-1))</f>
        <v>475.76299871221272</v>
      </c>
      <c r="G2007" s="2">
        <f>G2006*(1-G$1+IF(AND(WEEKDAY($A2007)&lt;&gt;1,WEEKDAY($A2007)&lt;&gt;7),-VLOOKUP($A2007,ETF_OP_Fee!$I$5:$J$14,2,1),0))^($A2007-$A2006)*(1+1*(B2007/B2006-1))</f>
        <v>10.404684715297408</v>
      </c>
      <c r="H2007" s="9" t="str">
        <f>IFERROR(VLOOKUP(A2007,'BITO-IV'!$A$1:$J$10000,4,0),"")</f>
        <v/>
      </c>
      <c r="J2007" s="9">
        <f>VLOOKUP(A2007,'ETH-Web'!$A$1:$G$10000,6,0)</f>
        <v>515.135986</v>
      </c>
      <c r="K2007" s="2">
        <f>K2006*(1-K$1+IF(AND(WEEKDAY($A2007)&lt;&gt;1,WEEKDAY($A2007)&lt;&gt;7),-VLOOKUP($A2007,ETF_OP_Fee!$K$5:$L$14,2,1),0))^($A2007-$A2006)*(1+2*(J2007/J2006-1))-K$3*IFERROR(VLOOKUP($A3603,Dividends!$C$10:$E$100,3,0),0)</f>
        <v>2280.2546187187854</v>
      </c>
      <c r="P2007">
        <f>ROW()</f>
        <v>2007</v>
      </c>
      <c r="Q2007">
        <f>IF($A2007&gt;=$Q$2,B2007*Q$4,"")</f>
        <v>196.43806239367558</v>
      </c>
      <c r="R2007">
        <f>IF($A2007&gt;=$Q$2,G2007*R$4,"")</f>
        <v>196.31539259888825</v>
      </c>
      <c r="T2007">
        <f>IF($A2007&gt;=$Q$2,J2007*T$4,"")</f>
        <v>154.97751686333027</v>
      </c>
      <c r="U2007">
        <f>IF($A2007&gt;=$Q$2,K2007*U$4,"")</f>
        <v>219.36336784196553</v>
      </c>
      <c r="W2007" t="e">
        <f t="shared" ca="1" si="1"/>
        <v>#DIV/0!</v>
      </c>
    </row>
    <row r="2008" spans="1:23">
      <c r="A2008" s="1">
        <v>43081</v>
      </c>
      <c r="B2008">
        <f>IFERROR(VLOOKUP($A2008,'BTC-Web'!$A$2:$H$9999,2,0),"")</f>
        <v>16919.800781000002</v>
      </c>
      <c r="C2008">
        <f>VLOOKUP(A2008,H_SPBTFDUE!$B$2:$C$5828,2,0)</f>
        <v>118.98765076595129</v>
      </c>
      <c r="D2008" s="2">
        <f>D2007*(1-D$1+IF(AND(WEEKDAY($A2008)&lt;&gt;1,WEEKDAY($A2008)&lt;&gt;7),-VLOOKUP($A2008,ETF_OP_Fee!$G$5:$H$14,2,1),0))^($A2008-$A2007)*(1+2*(C2008/C2007-1))+IFERROR(VLOOKUP(A2008,BITXeom!$C$9:$D$100,2,0),0)-$D$3*IFERROR(VLOOKUP($A2008,Dividends!$C$10:$E$100,2,0),0)</f>
        <v>222.6909112176655</v>
      </c>
      <c r="F2008" s="60">
        <f>F2007*(1-F$1-2*(C2008/C2007-1))</f>
        <v>448.95431660585371</v>
      </c>
      <c r="G2008" s="2">
        <f>G2007*(1-G$1+IF(AND(WEEKDAY($A2008)&lt;&gt;1,WEEKDAY($A2008)&lt;&gt;7),-VLOOKUP($A2008,ETF_OP_Fee!$I$5:$J$14,2,1),0))^($A2008-$A2007)*(1+1*(B2008/B2007-1))</f>
        <v>11.410905668623419</v>
      </c>
      <c r="H2008" s="9" t="str">
        <f>IFERROR(VLOOKUP(A2008,'BITO-IV'!$A$1:$J$10000,4,0),"")</f>
        <v/>
      </c>
      <c r="J2008" s="9">
        <f>VLOOKUP(A2008,'ETH-Web'!$A$1:$G$10000,6,0)</f>
        <v>651.43102999999996</v>
      </c>
      <c r="K2008" s="2">
        <f>K2007*(1-K$1+IF(AND(WEEKDAY($A2008)&lt;&gt;1,WEEKDAY($A2008)&lt;&gt;7),-VLOOKUP($A2008,ETF_OP_Fee!$K$5:$L$14,2,1),0))^($A2008-$A2007)*(1+2*(J2008/J2007-1))-K$3*IFERROR(VLOOKUP($A3604,Dividends!$C$10:$E$100,3,0),0)</f>
        <v>3486.7875835213222</v>
      </c>
      <c r="P2008">
        <f>ROW()</f>
        <v>2008</v>
      </c>
      <c r="Q2008">
        <f>IF($A2008&gt;=$Q$2,B2008*Q$4,"")</f>
        <v>215.44089070544948</v>
      </c>
      <c r="R2008">
        <f>IF($A2008&gt;=$Q$2,G2008*R$4,"")</f>
        <v>215.30075033904126</v>
      </c>
      <c r="T2008">
        <f>IF($A2008&gt;=$Q$2,J2008*T$4,"")</f>
        <v>195.98157803155613</v>
      </c>
      <c r="U2008">
        <f>IF($A2008&gt;=$Q$2,K2008*U$4,"")</f>
        <v>335.43335949936505</v>
      </c>
      <c r="W2008" t="e">
        <f t="shared" ca="1" si="1"/>
        <v>#DIV/0!</v>
      </c>
    </row>
    <row r="2009" spans="1:23">
      <c r="A2009" s="1">
        <v>43082</v>
      </c>
      <c r="B2009">
        <f>IFERROR(VLOOKUP($A2009,'BTC-Web'!$A$2:$H$9999,2,0),"")</f>
        <v>17500</v>
      </c>
      <c r="C2009">
        <f>VLOOKUP(A2009,H_SPBTFDUE!$B$2:$C$5828,2,0)</f>
        <v>112.09308671829099</v>
      </c>
      <c r="D2009" s="2">
        <f>D2008*(1-D$1+IF(AND(WEEKDAY($A2009)&lt;&gt;1,WEEKDAY($A2009)&lt;&gt;7),-VLOOKUP($A2009,ETF_OP_Fee!$G$5:$H$14,2,1),0))^($A2009-$A2008)*(1+2*(C2009/C2008-1))+IFERROR(VLOOKUP(A2009,BITXeom!$C$9:$D$100,2,0),0)-$D$3*IFERROR(VLOOKUP($A2009,Dividends!$C$10:$E$100,2,0),0)</f>
        <v>196.86018401344168</v>
      </c>
      <c r="F2009" s="60">
        <f>F2008*(1-F$1-2*(C2009/C2008-1))</f>
        <v>500.95893870451096</v>
      </c>
      <c r="G2009" s="2">
        <f>G2008*(1-G$1+IF(AND(WEEKDAY($A2009)&lt;&gt;1,WEEKDAY($A2009)&lt;&gt;7),-VLOOKUP($A2009,ETF_OP_Fee!$I$5:$J$14,2,1),0))^($A2009-$A2008)*(1+1*(B2009/B2008-1))</f>
        <v>11.801891426055343</v>
      </c>
      <c r="H2009" s="9" t="str">
        <f>IFERROR(VLOOKUP(A2009,'BITO-IV'!$A$1:$J$10000,4,0),"")</f>
        <v/>
      </c>
      <c r="J2009" s="9">
        <f>VLOOKUP(A2009,'ETH-Web'!$A$1:$G$10000,6,0)</f>
        <v>702.76702899999998</v>
      </c>
      <c r="K2009" s="2">
        <f>K2008*(1-K$1+IF(AND(WEEKDAY($A2009)&lt;&gt;1,WEEKDAY($A2009)&lt;&gt;7),-VLOOKUP($A2009,ETF_OP_Fee!$K$5:$L$14,2,1),0))^($A2009-$A2008)*(1+2*(J2009/J2008-1))-K$3*IFERROR(VLOOKUP($A3605,Dividends!$C$10:$E$100,3,0),0)</f>
        <v>4036.2359753522533</v>
      </c>
      <c r="P2009">
        <f>ROW()</f>
        <v>2009</v>
      </c>
      <c r="Q2009">
        <f>IF($A2009&gt;=$Q$2,B2009*Q$4,"")</f>
        <v>222.82860396199871</v>
      </c>
      <c r="R2009">
        <f>IF($A2009&gt;=$Q$2,G2009*R$4,"")</f>
        <v>222.67786214695326</v>
      </c>
      <c r="T2009">
        <f>IF($A2009&gt;=$Q$2,J2009*T$4,"")</f>
        <v>211.42589927281844</v>
      </c>
      <c r="U2009">
        <f>IF($A2009&gt;=$Q$2,K2009*U$4,"")</f>
        <v>388.29098719495414</v>
      </c>
      <c r="W2009" t="e">
        <f t="shared" ca="1" si="1"/>
        <v>#DIV/0!</v>
      </c>
    </row>
    <row r="2010" spans="1:23">
      <c r="A2010" s="1">
        <v>43083</v>
      </c>
      <c r="B2010">
        <f>IFERROR(VLOOKUP($A2010,'BTC-Web'!$A$2:$H$9999,2,0),"")</f>
        <v>16384.599609000001</v>
      </c>
      <c r="C2010">
        <f>VLOOKUP(A2010,H_SPBTFDUE!$B$2:$C$5828,2,0)</f>
        <v>113.14516007134281</v>
      </c>
      <c r="D2010" s="2">
        <f>D2009*(1-D$1+IF(AND(WEEKDAY($A2010)&lt;&gt;1,WEEKDAY($A2010)&lt;&gt;7),-VLOOKUP($A2010,ETF_OP_Fee!$G$5:$H$14,2,1),0))^($A2010-$A2009)*(1+2*(C2010/C2009-1))+IFERROR(VLOOKUP(A2010,BITXeom!$C$9:$D$100,2,0),0)-$D$3*IFERROR(VLOOKUP($A2010,Dividends!$C$10:$E$100,2,0),0)</f>
        <v>200.53135317205133</v>
      </c>
      <c r="F2010" s="60">
        <f>F2009*(1-F$1-2*(C2010/C2009-1))</f>
        <v>491.52914942487826</v>
      </c>
      <c r="G2010" s="2">
        <f>G2009*(1-G$1+IF(AND(WEEKDAY($A2010)&lt;&gt;1,WEEKDAY($A2010)&lt;&gt;7),-VLOOKUP($A2010,ETF_OP_Fee!$I$5:$J$14,2,1),0))^($A2010-$A2009)*(1+1*(B2010/B2009-1))</f>
        <v>11.049384728349255</v>
      </c>
      <c r="H2010" s="9" t="str">
        <f>IFERROR(VLOOKUP(A2010,'BITO-IV'!$A$1:$J$10000,4,0),"")</f>
        <v/>
      </c>
      <c r="J2010" s="9">
        <f>VLOOKUP(A2010,'ETH-Web'!$A$1:$G$10000,6,0)</f>
        <v>695.81597899999997</v>
      </c>
      <c r="K2010" s="2">
        <f>K2009*(1-K$1+IF(AND(WEEKDAY($A2010)&lt;&gt;1,WEEKDAY($A2010)&lt;&gt;7),-VLOOKUP($A2010,ETF_OP_Fee!$K$5:$L$14,2,1),0))^($A2010-$A2009)*(1+2*(J2010/J2009-1))-K$3*IFERROR(VLOOKUP($A3606,Dividends!$C$10:$E$100,3,0),0)</f>
        <v>3956.2894792763723</v>
      </c>
      <c r="P2010">
        <f>ROW()</f>
        <v>2010</v>
      </c>
      <c r="Q2010">
        <f>IF($A2010&gt;=$Q$2,B2010*Q$4,"")</f>
        <v>208.62614041998742</v>
      </c>
      <c r="R2010">
        <f>IF($A2010&gt;=$Q$2,G2010*R$4,"")</f>
        <v>208.47958013882408</v>
      </c>
      <c r="T2010">
        <f>IF($A2010&gt;=$Q$2,J2010*T$4,"")</f>
        <v>209.33469132410244</v>
      </c>
      <c r="U2010">
        <f>IF($A2010&gt;=$Q$2,K2010*U$4,"")</f>
        <v>380.60003352583118</v>
      </c>
      <c r="W2010" t="e">
        <f t="shared" ca="1" si="1"/>
        <v>#DIV/0!</v>
      </c>
    </row>
    <row r="2011" spans="1:23">
      <c r="A2011" s="1">
        <v>43084</v>
      </c>
      <c r="B2011">
        <f>IFERROR(VLOOKUP($A2011,'BTC-Web'!$A$2:$H$9999,2,0),"")</f>
        <v>16601.300781000002</v>
      </c>
      <c r="C2011">
        <f>VLOOKUP(A2011,H_SPBTFDUE!$B$2:$C$5828,2,0)</f>
        <v>120.93967001807958</v>
      </c>
      <c r="D2011" s="2">
        <f>D2010*(1-D$1+IF(AND(WEEKDAY($A2011)&lt;&gt;1,WEEKDAY($A2011)&lt;&gt;7),-VLOOKUP($A2011,ETF_OP_Fee!$G$5:$H$14,2,1),0))^($A2011-$A2010)*(1+2*(C2011/C2010-1))+IFERROR(VLOOKUP(A2011,BITXeom!$C$9:$D$100,2,0),0)-$D$3*IFERROR(VLOOKUP($A2011,Dividends!$C$10:$E$100,2,0),0)</f>
        <v>228.13284560744637</v>
      </c>
      <c r="F2011" s="60">
        <f>F2010*(1-F$1-2*(C2011/C2010-1))</f>
        <v>423.78119921095174</v>
      </c>
      <c r="G2011" s="2">
        <f>G2010*(1-G$1+IF(AND(WEEKDAY($A2011)&lt;&gt;1,WEEKDAY($A2011)&lt;&gt;7),-VLOOKUP($A2011,ETF_OP_Fee!$I$5:$J$14,2,1),0))^($A2011-$A2010)*(1+1*(B2011/B2010-1))</f>
        <v>11.195231460268406</v>
      </c>
      <c r="H2011" s="9" t="str">
        <f>IFERROR(VLOOKUP(A2011,'BITO-IV'!$A$1:$J$10000,4,0),"")</f>
        <v/>
      </c>
      <c r="J2011" s="9">
        <f>VLOOKUP(A2011,'ETH-Web'!$A$1:$G$10000,6,0)</f>
        <v>684.44799799999998</v>
      </c>
      <c r="K2011" s="2">
        <f>K2010*(1-K$1+IF(AND(WEEKDAY($A2011)&lt;&gt;1,WEEKDAY($A2011)&lt;&gt;7),-VLOOKUP($A2011,ETF_OP_Fee!$K$5:$L$14,2,1),0))^($A2011-$A2010)*(1+2*(J2011/J2010-1))-K$3*IFERROR(VLOOKUP($A3607,Dividends!$C$10:$E$100,3,0),0)</f>
        <v>3826.918167381511</v>
      </c>
      <c r="P2011">
        <f>ROW()</f>
        <v>2011</v>
      </c>
      <c r="Q2011">
        <f>IF($A2011&gt;=$Q$2,B2011*Q$4,"")</f>
        <v>211.38541011334109</v>
      </c>
      <c r="R2011">
        <f>IF($A2011&gt;=$Q$2,G2011*R$4,"")</f>
        <v>211.23141349268604</v>
      </c>
      <c r="T2011">
        <f>IF($A2011&gt;=$Q$2,J2011*T$4,"")</f>
        <v>205.91465949753632</v>
      </c>
      <c r="U2011">
        <f>IF($A2011&gt;=$Q$2,K2011*U$4,"")</f>
        <v>368.15435029097574</v>
      </c>
      <c r="W2011" t="e">
        <f t="shared" ca="1" si="1"/>
        <v>#DIV/0!</v>
      </c>
    </row>
    <row r="2012" spans="1:23">
      <c r="A2012" s="1">
        <v>43087</v>
      </c>
      <c r="B2012">
        <f>IFERROR(VLOOKUP($A2012,'BTC-Web'!$A$2:$H$9999,2,0),"")</f>
        <v>19106.400390999999</v>
      </c>
      <c r="C2012">
        <f>VLOOKUP(A2012,H_SPBTFDUE!$B$2:$C$5828,2,0)</f>
        <v>130.53838978790998</v>
      </c>
      <c r="D2012" s="2">
        <f>D2011*(1-D$1+IF(AND(WEEKDAY($A2012)&lt;&gt;1,WEEKDAY($A2012)&lt;&gt;7),-VLOOKUP($A2012,ETF_OP_Fee!$G$5:$H$14,2,1),0))^($A2012-$A2011)*(1+2*(C2012/C2011-1))+IFERROR(VLOOKUP(A2012,BITXeom!$C$9:$D$100,2,0),0)-$D$3*IFERROR(VLOOKUP($A2012,Dividends!$C$10:$E$100,2,0),0)</f>
        <v>264.25007822796948</v>
      </c>
      <c r="F2012" s="60">
        <f>F2011*(1-F$1-2*(C2012/C2011-1))</f>
        <v>356.48994681342589</v>
      </c>
      <c r="G2012" s="2">
        <f>G2011*(1-G$1+IF(AND(WEEKDAY($A2012)&lt;&gt;1,WEEKDAY($A2012)&lt;&gt;7),-VLOOKUP($A2012,ETF_OP_Fee!$I$5:$J$14,2,1),0))^($A2012-$A2011)*(1+1*(B2012/B2011-1))</f>
        <v>12.883561124535314</v>
      </c>
      <c r="H2012" s="9" t="str">
        <f>IFERROR(VLOOKUP(A2012,'BITO-IV'!$A$1:$J$10000,4,0),"")</f>
        <v/>
      </c>
      <c r="J2012" s="9">
        <f>VLOOKUP(A2012,'ETH-Web'!$A$1:$G$10000,6,0)</f>
        <v>794.64502000000005</v>
      </c>
      <c r="K2012" s="2">
        <f>K2011*(1-K$1+IF(AND(WEEKDAY($A2012)&lt;&gt;1,WEEKDAY($A2012)&lt;&gt;7),-VLOOKUP($A2012,ETF_OP_Fee!$K$5:$L$14,2,1),0))^($A2012-$A2011)*(1+2*(J2012/J2011-1))-K$3*IFERROR(VLOOKUP($A3608,Dividends!$C$10:$E$100,3,0),0)</f>
        <v>5058.8049532409759</v>
      </c>
      <c r="P2012">
        <f>ROW()</f>
        <v>2012</v>
      </c>
      <c r="Q2012">
        <f>IF($A2012&gt;=$Q$2,B2012*Q$4,"")</f>
        <v>243.28300147802949</v>
      </c>
      <c r="R2012">
        <f>IF($A2012&gt;=$Q$2,G2012*R$4,"")</f>
        <v>243.08678537047129</v>
      </c>
      <c r="T2012">
        <f>IF($A2012&gt;=$Q$2,J2012*T$4,"")</f>
        <v>239.0671887314264</v>
      </c>
      <c r="U2012">
        <f>IF($A2012&gt;=$Q$2,K2012*U$4,"")</f>
        <v>486.66341148431826</v>
      </c>
      <c r="W2012" t="e">
        <f t="shared" ca="1" si="1"/>
        <v>#DIV/0!</v>
      </c>
    </row>
    <row r="2013" spans="1:23">
      <c r="A2013" s="1">
        <v>43088</v>
      </c>
      <c r="B2013">
        <f>IFERROR(VLOOKUP($A2013,'BTC-Web'!$A$2:$H$9999,2,0),"")</f>
        <v>19118.300781000002</v>
      </c>
      <c r="C2013">
        <f>VLOOKUP(A2013,H_SPBTFDUE!$B$2:$C$5828,2,0)</f>
        <v>121.38977027334585</v>
      </c>
      <c r="D2013" s="2">
        <f>D2012*(1-D$1+IF(AND(WEEKDAY($A2013)&lt;&gt;1,WEEKDAY($A2013)&lt;&gt;7),-VLOOKUP($A2013,ETF_OP_Fee!$G$5:$H$14,2,1),0))^($A2013-$A2012)*(1+2*(C2013/C2012-1))+IFERROR(VLOOKUP(A2013,BITXeom!$C$9:$D$100,2,0),0)-$D$3*IFERROR(VLOOKUP($A2013,Dividends!$C$10:$E$100,2,0),0)</f>
        <v>227.18341705253215</v>
      </c>
      <c r="F2013" s="60">
        <f>F2012*(1-F$1-2*(C2013/C2012-1))</f>
        <v>406.43969245219341</v>
      </c>
      <c r="G2013" s="2">
        <f>G2012*(1-G$1+IF(AND(WEEKDAY($A2013)&lt;&gt;1,WEEKDAY($A2013)&lt;&gt;7),-VLOOKUP($A2013,ETF_OP_Fee!$I$5:$J$14,2,1),0))^($A2013-$A2012)*(1+1*(B2013/B2012-1))</f>
        <v>12.891250094931705</v>
      </c>
      <c r="H2013" s="9" t="str">
        <f>IFERROR(VLOOKUP(A2013,'BITO-IV'!$A$1:$J$10000,4,0),"")</f>
        <v/>
      </c>
      <c r="J2013" s="9">
        <f>VLOOKUP(A2013,'ETH-Web'!$A$1:$G$10000,6,0)</f>
        <v>826.82299799999998</v>
      </c>
      <c r="K2013" s="2">
        <f>K2012*(1-K$1+IF(AND(WEEKDAY($A2013)&lt;&gt;1,WEEKDAY($A2013)&lt;&gt;7),-VLOOKUP($A2013,ETF_OP_Fee!$K$5:$L$14,2,1),0))^($A2013-$A2012)*(1+2*(J2013/J2012-1))-K$3*IFERROR(VLOOKUP($A3609,Dividends!$C$10:$E$100,3,0),0)</f>
        <v>5468.3618104686802</v>
      </c>
      <c r="P2013">
        <f>ROW()</f>
        <v>2013</v>
      </c>
      <c r="Q2013">
        <f>IF($A2013&gt;=$Q$2,B2013*Q$4,"")</f>
        <v>243.43452989461829</v>
      </c>
      <c r="R2013">
        <f>IF($A2013&gt;=$Q$2,G2013*R$4,"")</f>
        <v>243.23186071713982</v>
      </c>
      <c r="T2013">
        <f>IF($A2013&gt;=$Q$2,J2013*T$4,"")</f>
        <v>248.74786191996745</v>
      </c>
      <c r="U2013">
        <f>IF($A2013&gt;=$Q$2,K2013*U$4,"")</f>
        <v>526.06329726317915</v>
      </c>
      <c r="W2013" t="e">
        <f t="shared" ca="1" si="1"/>
        <v>#DIV/0!</v>
      </c>
    </row>
    <row r="2014" spans="1:23">
      <c r="A2014" s="1">
        <v>43089</v>
      </c>
      <c r="B2014">
        <f>IFERROR(VLOOKUP($A2014,'BTC-Web'!$A$2:$H$9999,2,0),"")</f>
        <v>17760.300781000002</v>
      </c>
      <c r="C2014">
        <f>VLOOKUP(A2014,H_SPBTFDUE!$B$2:$C$5828,2,0)</f>
        <v>113.50925272158331</v>
      </c>
      <c r="D2014" s="2">
        <f>D2013*(1-D$1+IF(AND(WEEKDAY($A2014)&lt;&gt;1,WEEKDAY($A2014)&lt;&gt;7),-VLOOKUP($A2014,ETF_OP_Fee!$G$5:$H$14,2,1),0))^($A2014-$A2013)*(1+2*(C2014/C2013-1))+IFERROR(VLOOKUP(A2014,BITXeom!$C$9:$D$100,2,0),0)-$D$3*IFERROR(VLOOKUP($A2014,Dividends!$C$10:$E$100,2,0),0)</f>
        <v>197.66248951664559</v>
      </c>
      <c r="F2014" s="60">
        <f>F2013*(1-F$1-2*(C2014/C2013-1))</f>
        <v>459.18995292363161</v>
      </c>
      <c r="G2014" s="2">
        <f>G2013*(1-G$1+IF(AND(WEEKDAY($A2014)&lt;&gt;1,WEEKDAY($A2014)&lt;&gt;7),-VLOOKUP($A2014,ETF_OP_Fee!$I$5:$J$14,2,1),0))^($A2014-$A2013)*(1+1*(B2014/B2013-1))</f>
        <v>11.975254637665483</v>
      </c>
      <c r="H2014" s="9" t="str">
        <f>IFERROR(VLOOKUP(A2014,'BITO-IV'!$A$1:$J$10000,4,0),"")</f>
        <v/>
      </c>
      <c r="J2014" s="9">
        <f>VLOOKUP(A2014,'ETH-Web'!$A$1:$G$10000,6,0)</f>
        <v>819.08599900000002</v>
      </c>
      <c r="K2014" s="2">
        <f>K2013*(1-K$1+IF(AND(WEEKDAY($A2014)&lt;&gt;1,WEEKDAY($A2014)&lt;&gt;7),-VLOOKUP($A2014,ETF_OP_Fee!$K$5:$L$14,2,1),0))^($A2014-$A2013)*(1+2*(J2014/J2013-1))-K$3*IFERROR(VLOOKUP($A3610,Dividends!$C$10:$E$100,3,0),0)</f>
        <v>5365.8831887717106</v>
      </c>
      <c r="P2014">
        <f>ROW()</f>
        <v>2014</v>
      </c>
      <c r="Q2014">
        <f>IF($A2014&gt;=$Q$2,B2014*Q$4,"")</f>
        <v>226.14303022716717</v>
      </c>
      <c r="R2014">
        <f>IF($A2014&gt;=$Q$2,G2014*R$4,"")</f>
        <v>225.94887591437771</v>
      </c>
      <c r="T2014">
        <f>IF($A2014&gt;=$Q$2,J2014*T$4,"")</f>
        <v>246.42020296081628</v>
      </c>
      <c r="U2014">
        <f>IF($A2014&gt;=$Q$2,K2014*U$4,"")</f>
        <v>516.20472471487278</v>
      </c>
      <c r="W2014" t="e">
        <f t="shared" ca="1" si="1"/>
        <v>#DIV/0!</v>
      </c>
    </row>
    <row r="2015" spans="1:23">
      <c r="A2015" s="1">
        <v>43090</v>
      </c>
      <c r="B2015">
        <f>IFERROR(VLOOKUP($A2015,'BTC-Web'!$A$2:$H$9999,2,0),"")</f>
        <v>16642.400390999999</v>
      </c>
      <c r="C2015">
        <f>VLOOKUP(A2015,H_SPBTFDUE!$B$2:$C$5828,2,0)</f>
        <v>107.88642473382164</v>
      </c>
      <c r="D2015" s="2">
        <f>D2014*(1-D$1+IF(AND(WEEKDAY($A2015)&lt;&gt;1,WEEKDAY($A2015)&lt;&gt;7),-VLOOKUP($A2015,ETF_OP_Fee!$G$5:$H$14,2,1),0))^($A2015-$A2014)*(1+2*(C2015/C2014-1))+IFERROR(VLOOKUP(A2015,BITXeom!$C$9:$D$100,2,0),0)-$D$3*IFERROR(VLOOKUP($A2015,Dividends!$C$10:$E$100,2,0),0)</f>
        <v>178.05808705379343</v>
      </c>
      <c r="F2015" s="60">
        <f>F2014*(1-F$1-2*(C2015/C2014-1))</f>
        <v>504.65918911533578</v>
      </c>
      <c r="G2015" s="2">
        <f>G2014*(1-G$1+IF(AND(WEEKDAY($A2015)&lt;&gt;1,WEEKDAY($A2015)&lt;&gt;7),-VLOOKUP($A2015,ETF_OP_Fee!$I$5:$J$14,2,1),0))^($A2015-$A2014)*(1+1*(B2015/B2014-1))</f>
        <v>11.221194828844109</v>
      </c>
      <c r="H2015" s="9" t="str">
        <f>IFERROR(VLOOKUP(A2015,'BITO-IV'!$A$1:$J$10000,4,0),"")</f>
        <v/>
      </c>
      <c r="J2015" s="9">
        <f>VLOOKUP(A2015,'ETH-Web'!$A$1:$G$10000,6,0)</f>
        <v>821.06298800000002</v>
      </c>
      <c r="K2015" s="2">
        <f>K2014*(1-K$1+IF(AND(WEEKDAY($A2015)&lt;&gt;1,WEEKDAY($A2015)&lt;&gt;7),-VLOOKUP($A2015,ETF_OP_Fee!$K$5:$L$14,2,1),0))^($A2015-$A2014)*(1+2*(J2015/J2014-1))-K$3*IFERROR(VLOOKUP($A3611,Dividends!$C$10:$E$100,3,0),0)</f>
        <v>5391.6470869687364</v>
      </c>
      <c r="P2015">
        <f>ROW()</f>
        <v>2015</v>
      </c>
      <c r="Q2015">
        <f>IF($A2015&gt;=$Q$2,B2015*Q$4,"")</f>
        <v>211.90873404018006</v>
      </c>
      <c r="R2015">
        <f>IF($A2015&gt;=$Q$2,G2015*R$4,"")</f>
        <v>211.72128983537183</v>
      </c>
      <c r="T2015">
        <f>IF($A2015&gt;=$Q$2,J2015*T$4,"")</f>
        <v>247.01497570900887</v>
      </c>
      <c r="U2015">
        <f>IF($A2015&gt;=$Q$2,K2015*U$4,"")</f>
        <v>518.68324418846237</v>
      </c>
      <c r="W2015" t="e">
        <f t="shared" ca="1" si="1"/>
        <v>#DIV/0!</v>
      </c>
    </row>
    <row r="2016" spans="1:23">
      <c r="A2016" s="1">
        <v>43091</v>
      </c>
      <c r="B2016">
        <f>IFERROR(VLOOKUP($A2016,'BTC-Web'!$A$2:$H$9999,2,0),"")</f>
        <v>15898</v>
      </c>
      <c r="C2016">
        <f>VLOOKUP(A2016,H_SPBTFDUE!$B$2:$C$5828,2,0)</f>
        <v>94.41789493932734</v>
      </c>
      <c r="D2016" s="2">
        <f>D2015*(1-D$1+IF(AND(WEEKDAY($A2016)&lt;&gt;1,WEEKDAY($A2016)&lt;&gt;7),-VLOOKUP($A2016,ETF_OP_Fee!$G$5:$H$14,2,1),0))^($A2016-$A2015)*(1+2*(C2016/C2015-1))+IFERROR(VLOOKUP(A2016,BITXeom!$C$9:$D$100,2,0),0)-$D$3*IFERROR(VLOOKUP($A2016,Dividends!$C$10:$E$100,2,0),0)</f>
        <v>133.58447646087765</v>
      </c>
      <c r="F2016" s="60">
        <f>F2015*(1-F$1-2*(C2016/C2015-1))</f>
        <v>630.63611822383825</v>
      </c>
      <c r="G2016" s="2">
        <f>G2015*(1-G$1+IF(AND(WEEKDAY($A2016)&lt;&gt;1,WEEKDAY($A2016)&lt;&gt;7),-VLOOKUP($A2016,ETF_OP_Fee!$I$5:$J$14,2,1),0))^($A2016-$A2015)*(1+1*(B2016/B2015-1))</f>
        <v>10.719001349076571</v>
      </c>
      <c r="H2016" s="9" t="str">
        <f>IFERROR(VLOOKUP(A2016,'BITO-IV'!$A$1:$J$10000,4,0),"")</f>
        <v/>
      </c>
      <c r="J2016" s="9">
        <f>VLOOKUP(A2016,'ETH-Web'!$A$1:$G$10000,6,0)</f>
        <v>674.85998500000005</v>
      </c>
      <c r="K2016" s="2">
        <f>K2015*(1-K$1+IF(AND(WEEKDAY($A2016)&lt;&gt;1,WEEKDAY($A2016)&lt;&gt;7),-VLOOKUP($A2016,ETF_OP_Fee!$K$5:$L$14,2,1),0))^($A2016-$A2015)*(1+2*(J2016/J2015-1))-K$3*IFERROR(VLOOKUP($A3612,Dividends!$C$10:$E$100,3,0),0)</f>
        <v>3471.4248636899224</v>
      </c>
      <c r="P2016">
        <f>ROW()</f>
        <v>2016</v>
      </c>
      <c r="Q2016">
        <f>IF($A2016&gt;=$Q$2,B2016*Q$4,"")</f>
        <v>202.43023690216316</v>
      </c>
      <c r="R2016">
        <f>IF($A2016&gt;=$Q$2,G2016*R$4,"")</f>
        <v>202.24591284521495</v>
      </c>
      <c r="T2016">
        <f>IF($A2016&gt;=$Q$2,J2016*T$4,"")</f>
        <v>203.0301270890524</v>
      </c>
      <c r="U2016">
        <f>IF($A2016&gt;=$Q$2,K2016*U$4,"")</f>
        <v>333.95544649185979</v>
      </c>
      <c r="W2016" t="e">
        <f t="shared" ca="1" si="1"/>
        <v>#DIV/0!</v>
      </c>
    </row>
    <row r="2017" spans="1:23">
      <c r="A2017" s="1">
        <v>43095</v>
      </c>
      <c r="B2017">
        <f>IFERROR(VLOOKUP($A2017,'BTC-Web'!$A$2:$H$9999,2,0),"")</f>
        <v>14036.599609000001</v>
      </c>
      <c r="C2017">
        <f>VLOOKUP(A2017,H_SPBTFDUE!$B$2:$C$5828,2,0)</f>
        <v>109.88924853939187</v>
      </c>
      <c r="D2017" s="2">
        <f>D2016*(1-D$1+IF(AND(WEEKDAY($A2017)&lt;&gt;1,WEEKDAY($A2017)&lt;&gt;7),-VLOOKUP($A2017,ETF_OP_Fee!$G$5:$H$14,2,1),0))^($A2017-$A2016)*(1+2*(C2017/C2016-1))+IFERROR(VLOOKUP(A2017,BITXeom!$C$9:$D$100,2,0),0)-$D$3*IFERROR(VLOOKUP($A2017,Dividends!$C$10:$E$100,2,0),0)</f>
        <v>177.27737926920329</v>
      </c>
      <c r="F2017" s="60">
        <f>F2016*(1-F$1-2*(C2017/C2016-1))</f>
        <v>423.93072318592374</v>
      </c>
      <c r="G2017" s="2">
        <f>G2016*(1-G$1+IF(AND(WEEKDAY($A2017)&lt;&gt;1,WEEKDAY($A2017)&lt;&gt;7),-VLOOKUP($A2017,ETF_OP_Fee!$I$5:$J$14,2,1),0))^($A2017-$A2016)*(1+1*(B2017/B2016-1))</f>
        <v>9.4629932445549478</v>
      </c>
      <c r="H2017" s="9" t="str">
        <f>IFERROR(VLOOKUP(A2017,'BITO-IV'!$A$1:$J$10000,4,0),"")</f>
        <v/>
      </c>
      <c r="J2017" s="9">
        <f>VLOOKUP(A2017,'ETH-Web'!$A$1:$G$10000,6,0)</f>
        <v>773.83599900000002</v>
      </c>
      <c r="K2017" s="2">
        <f>K2016*(1-K$1+IF(AND(WEEKDAY($A2017)&lt;&gt;1,WEEKDAY($A2017)&lt;&gt;7),-VLOOKUP($A2017,ETF_OP_Fee!$K$5:$L$14,2,1),0))^($A2017-$A2016)*(1+2*(J2017/J2016-1))-K$3*IFERROR(VLOOKUP($A3613,Dividends!$C$10:$E$100,3,0),0)</f>
        <v>4489.2115124750544</v>
      </c>
      <c r="P2017">
        <f>ROW()</f>
        <v>2017</v>
      </c>
      <c r="Q2017">
        <f>IF($A2017&gt;=$Q$2,B2017*Q$4,"")</f>
        <v>178.72890829982899</v>
      </c>
      <c r="R2017">
        <f>IF($A2017&gt;=$Q$2,G2017*R$4,"")</f>
        <v>178.54757590435361</v>
      </c>
      <c r="T2017">
        <f>IF($A2017&gt;=$Q$2,J2017*T$4,"")</f>
        <v>232.80684099688295</v>
      </c>
      <c r="U2017">
        <f>IF($A2017&gt;=$Q$2,K2017*U$4,"")</f>
        <v>431.86780469488411</v>
      </c>
      <c r="W2017" t="e">
        <f t="shared" ca="1" si="1"/>
        <v>#DIV/0!</v>
      </c>
    </row>
    <row r="2018" spans="1:23">
      <c r="A2018" s="1">
        <v>43096</v>
      </c>
      <c r="B2018">
        <f>IFERROR(VLOOKUP($A2018,'BTC-Web'!$A$2:$H$9999,2,0),"")</f>
        <v>16163.5</v>
      </c>
      <c r="C2018">
        <f>VLOOKUP(A2018,H_SPBTFDUE!$B$2:$C$5828,2,0)</f>
        <v>108.09370297494732</v>
      </c>
      <c r="D2018" s="2">
        <f>D2017*(1-D$1+IF(AND(WEEKDAY($A2018)&lt;&gt;1,WEEKDAY($A2018)&lt;&gt;7),-VLOOKUP($A2018,ETF_OP_Fee!$G$5:$H$14,2,1),0))^($A2018-$A2017)*(1+2*(C2018/C2017-1))+IFERROR(VLOOKUP(A2018,BITXeom!$C$9:$D$100,2,0),0)-$D$3*IFERROR(VLOOKUP($A2018,Dividends!$C$10:$E$100,2,0),0)</f>
        <v>171.46342686520092</v>
      </c>
      <c r="F2018" s="60">
        <f>F2017*(1-F$1-2*(C2018/C2017-1))</f>
        <v>437.76236626825897</v>
      </c>
      <c r="G2018" s="2">
        <f>G2017*(1-G$1+IF(AND(WEEKDAY($A2018)&lt;&gt;1,WEEKDAY($A2018)&lt;&gt;7),-VLOOKUP($A2018,ETF_OP_Fee!$I$5:$J$14,2,1),0))^($A2018-$A2017)*(1+1*(B2018/B2017-1))</f>
        <v>10.896592803528433</v>
      </c>
      <c r="H2018" s="9" t="str">
        <f>IFERROR(VLOOKUP(A2018,'BITO-IV'!$A$1:$J$10000,4,0),"")</f>
        <v/>
      </c>
      <c r="J2018" s="9">
        <f>VLOOKUP(A2018,'ETH-Web'!$A$1:$G$10000,6,0)</f>
        <v>762.84198000000004</v>
      </c>
      <c r="K2018" s="2">
        <f>K2017*(1-K$1+IF(AND(WEEKDAY($A2018)&lt;&gt;1,WEEKDAY($A2018)&lt;&gt;7),-VLOOKUP($A2018,ETF_OP_Fee!$K$5:$L$14,2,1),0))^($A2018-$A2017)*(1+2*(J2018/J2017-1))-K$3*IFERROR(VLOOKUP($A3614,Dividends!$C$10:$E$100,3,0),0)</f>
        <v>4361.5412095563815</v>
      </c>
      <c r="P2018">
        <f>ROW()</f>
        <v>2018</v>
      </c>
      <c r="Q2018">
        <f>IF($A2018&gt;=$Q$2,B2018*Q$4,"")</f>
        <v>205.81086515084377</v>
      </c>
      <c r="R2018">
        <f>IF($A2018&gt;=$Q$2,G2018*R$4,"")</f>
        <v>205.59670501786641</v>
      </c>
      <c r="T2018">
        <f>IF($A2018&gt;=$Q$2,J2018*T$4,"")</f>
        <v>229.49931480715125</v>
      </c>
      <c r="U2018">
        <f>IF($A2018&gt;=$Q$2,K2018*U$4,"")</f>
        <v>419.58576066710799</v>
      </c>
      <c r="W2018" t="e">
        <f t="shared" ca="1" si="1"/>
        <v>#DIV/0!</v>
      </c>
    </row>
    <row r="2019" spans="1:23">
      <c r="A2019" s="1">
        <v>43097</v>
      </c>
      <c r="B2019">
        <f>IFERROR(VLOOKUP($A2019,'BTC-Web'!$A$2:$H$9999,2,0),"")</f>
        <v>15864.099609000001</v>
      </c>
      <c r="C2019">
        <f>VLOOKUP(A2019,H_SPBTFDUE!$B$2:$C$5828,2,0)</f>
        <v>94.99</v>
      </c>
      <c r="D2019" s="2">
        <f>D2018*(1-D$1+IF(AND(WEEKDAY($A2019)&lt;&gt;1,WEEKDAY($A2019)&lt;&gt;7),-VLOOKUP($A2019,ETF_OP_Fee!$G$5:$H$14,2,1),0))^($A2019-$A2018)*(1+2*(C2019/C2018-1))+IFERROR(VLOOKUP(A2019,BITXeom!$C$9:$D$100,2,0),0)-$D$3*IFERROR(VLOOKUP($A2019,Dividends!$C$10:$E$100,2,0),0)</f>
        <v>129.87632175420421</v>
      </c>
      <c r="F2019" s="60">
        <f>F2018*(1-F$1-2*(C2019/C2018-1))</f>
        <v>543.875419363736</v>
      </c>
      <c r="G2019" s="2">
        <f>G2018*(1-G$1+IF(AND(WEEKDAY($A2019)&lt;&gt;1,WEEKDAY($A2019)&lt;&gt;7),-VLOOKUP($A2019,ETF_OP_Fee!$I$5:$J$14,2,1),0))^($A2019-$A2018)*(1+1*(B2019/B2018-1))</f>
        <v>10.694474242422482</v>
      </c>
      <c r="H2019" s="9" t="str">
        <f>IFERROR(VLOOKUP(A2019,'BITO-IV'!$A$1:$J$10000,4,0),"")</f>
        <v/>
      </c>
      <c r="J2019" s="9">
        <f>VLOOKUP(A2019,'ETH-Web'!$A$1:$G$10000,6,0)</f>
        <v>737.02301</v>
      </c>
      <c r="K2019" s="2">
        <f>K2018*(1-K$1+IF(AND(WEEKDAY($A2019)&lt;&gt;1,WEEKDAY($A2019)&lt;&gt;7),-VLOOKUP($A2019,ETF_OP_Fee!$K$5:$L$14,2,1),0))^($A2019-$A2018)*(1+2*(J2019/J2018-1))-K$3*IFERROR(VLOOKUP($A3615,Dividends!$C$10:$E$100,3,0),0)</f>
        <v>4066.1970951537892</v>
      </c>
      <c r="P2019">
        <f>ROW()</f>
        <v>2019</v>
      </c>
      <c r="Q2019">
        <f>IF($A2019&gt;=$Q$2,B2019*Q$4,"")</f>
        <v>201.99858108500342</v>
      </c>
      <c r="R2019">
        <f>IF($A2019&gt;=$Q$2,G2019*R$4,"")</f>
        <v>201.78313586505013</v>
      </c>
      <c r="T2019">
        <f>IF($A2019&gt;=$Q$2,J2019*T$4,"")</f>
        <v>221.73173504702004</v>
      </c>
      <c r="U2019">
        <f>IF($A2019&gt;=$Q$2,K2019*U$4,"")</f>
        <v>391.17328467613379</v>
      </c>
      <c r="W2019" t="e">
        <f t="shared" ca="1" si="1"/>
        <v>#DIV/0!</v>
      </c>
    </row>
    <row r="2020" spans="1:23">
      <c r="A2020" s="1">
        <v>43098</v>
      </c>
      <c r="B2020">
        <f>IFERROR(VLOOKUP($A2020,'BTC-Web'!$A$2:$H$9999,2,0),"")</f>
        <v>14695.799805000001</v>
      </c>
      <c r="C2020">
        <f>VLOOKUP(A2020,H_SPBTFDUE!$B$2:$C$5828,2,0)</f>
        <v>100</v>
      </c>
      <c r="D2020" s="2">
        <f>D2019*(1-D$1+IF(AND(WEEKDAY($A2020)&lt;&gt;1,WEEKDAY($A2020)&lt;&gt;7),-VLOOKUP($A2020,ETF_OP_Fee!$G$5:$H$14,2,1),0))^($A2020-$A2019)*(1+2*(C2020/C2019-1))+IFERROR(VLOOKUP(A2020,BITXeom!$C$9:$D$100,2,0),0)-$D$3*IFERROR(VLOOKUP($A2020,Dividends!$C$10:$E$100,2,0),0)</f>
        <v>143.55899017639044</v>
      </c>
      <c r="F2020" s="60">
        <f>F2019*(1-F$1-2*(C2020/C2019-1))</f>
        <v>486.4765247999357</v>
      </c>
      <c r="G2020" s="2">
        <f>G2019*(1-G$1+IF(AND(WEEKDAY($A2020)&lt;&gt;1,WEEKDAY($A2020)&lt;&gt;7),-VLOOKUP($A2020,ETF_OP_Fee!$I$5:$J$14,2,1),0))^($A2020-$A2019)*(1+1*(B2020/B2019-1))</f>
        <v>9.9066297989699041</v>
      </c>
      <c r="H2020" s="9" t="str">
        <f>IFERROR(VLOOKUP(A2020,'BITO-IV'!$A$1:$J$10000,4,0),"")</f>
        <v/>
      </c>
      <c r="J2020" s="9">
        <f>VLOOKUP(A2020,'ETH-Web'!$A$1:$G$10000,6,0)</f>
        <v>753.59198000000004</v>
      </c>
      <c r="K2020" s="2">
        <f>K2019*(1-K$1+IF(AND(WEEKDAY($A2020)&lt;&gt;1,WEEKDAY($A2020)&lt;&gt;7),-VLOOKUP($A2020,ETF_OP_Fee!$K$5:$L$14,2,1),0))^($A2020-$A2019)*(1+2*(J2020/J2019-1))-K$3*IFERROR(VLOOKUP($A3616,Dividends!$C$10:$E$100,3,0),0)</f>
        <v>4248.9115334282851</v>
      </c>
      <c r="P2020">
        <f>ROW()</f>
        <v>2020</v>
      </c>
      <c r="Q2020">
        <f>IF($A2020&gt;=$Q$2,B2020*Q$4,"")</f>
        <v>187.12254598018075</v>
      </c>
      <c r="R2020">
        <f>IF($A2020&gt;=$Q$2,G2020*R$4,"")</f>
        <v>186.91810194471915</v>
      </c>
      <c r="T2020">
        <f>IF($A2020&gt;=$Q$2,J2020*T$4,"")</f>
        <v>226.71647285872288</v>
      </c>
      <c r="U2020">
        <f>IF($A2020&gt;=$Q$2,K2020*U$4,"")</f>
        <v>408.75064389041609</v>
      </c>
      <c r="W2020" t="e">
        <f t="shared" ca="1" si="1"/>
        <v>#DIV/0!</v>
      </c>
    </row>
    <row r="2021" spans="1:23">
      <c r="A2021" s="1">
        <v>43102</v>
      </c>
      <c r="B2021">
        <f>IFERROR(VLOOKUP($A2021,'BTC-Web'!$A$2:$H$9999,2,0),"")</f>
        <v>13625</v>
      </c>
      <c r="C2021">
        <f>VLOOKUP(A2021,H_SPBTFDUE!$B$2:$C$5828,2,0)</f>
        <v>102.71</v>
      </c>
      <c r="D2021" s="2">
        <f>D2020*(1-D$1+IF(AND(WEEKDAY($A2021)&lt;&gt;1,WEEKDAY($A2021)&lt;&gt;7),-VLOOKUP($A2021,ETF_OP_Fee!$G$5:$H$14,2,1),0))^($A2021-$A2020)*(1+2*(C2021/C2020-1))+IFERROR(VLOOKUP(A2021,BITXeom!$C$9:$D$100,2,0),0)-$D$3*IFERROR(VLOOKUP($A2021,Dividends!$C$10:$E$100,2,0),0)</f>
        <v>151.26692578850665</v>
      </c>
      <c r="F2021" s="60">
        <f>F2020*(1-F$1-2*(C2021/C2020-1))</f>
        <v>460.08417372024178</v>
      </c>
      <c r="G2021" s="2">
        <f>G2020*(1-G$1+IF(AND(WEEKDAY($A2021)&lt;&gt;1,WEEKDAY($A2021)&lt;&gt;7),-VLOOKUP($A2021,ETF_OP_Fee!$I$5:$J$14,2,1),0))^($A2021-$A2020)*(1+1*(B2021/B2020-1))</f>
        <v>9.1838335350175697</v>
      </c>
      <c r="H2021" s="9" t="str">
        <f>IFERROR(VLOOKUP(A2021,'BITO-IV'!$A$1:$J$10000,4,0),"")</f>
        <v/>
      </c>
      <c r="J2021" s="9">
        <f>VLOOKUP(A2021,'ETH-Web'!$A$1:$G$10000,6,0)</f>
        <v>884.44397000000004</v>
      </c>
      <c r="K2021" s="2">
        <f>K2020*(1-K$1+IF(AND(WEEKDAY($A2021)&lt;&gt;1,WEEKDAY($A2021)&lt;&gt;7),-VLOOKUP($A2021,ETF_OP_Fee!$K$5:$L$14,2,1),0))^($A2021-$A2020)*(1+2*(J2021/J2020-1))-K$3*IFERROR(VLOOKUP($A3617,Dividends!$C$10:$E$100,3,0),0)</f>
        <v>5723.8644450271468</v>
      </c>
      <c r="P2021">
        <f>ROW()</f>
        <v>2021</v>
      </c>
      <c r="Q2021">
        <f>IF($A2021&gt;=$Q$2,B2021*Q$4,"")</f>
        <v>173.48798451327042</v>
      </c>
      <c r="R2021">
        <f>IF($A2021&gt;=$Q$2,G2021*R$4,"")</f>
        <v>173.28039583352958</v>
      </c>
      <c r="T2021">
        <f>IF($A2021&gt;=$Q$2,J2021*T$4,"")</f>
        <v>266.08300332438</v>
      </c>
      <c r="U2021">
        <f>IF($A2021&gt;=$Q$2,K2021*U$4,"")</f>
        <v>550.64297268588791</v>
      </c>
      <c r="W2021" t="e">
        <f t="shared" ca="1" si="1"/>
        <v>#DIV/0!</v>
      </c>
    </row>
    <row r="2022" spans="1:23">
      <c r="A2022" s="1">
        <v>43103</v>
      </c>
      <c r="B2022">
        <f>IFERROR(VLOOKUP($A2022,'BTC-Web'!$A$2:$H$9999,2,0),"")</f>
        <v>14978.200194999999</v>
      </c>
      <c r="C2022">
        <f>VLOOKUP(A2022,H_SPBTFDUE!$B$2:$C$5828,2,0)</f>
        <v>103.51</v>
      </c>
      <c r="D2022" s="2">
        <f>D2021*(1-D$1+IF(AND(WEEKDAY($A2022)&lt;&gt;1,WEEKDAY($A2022)&lt;&gt;7),-VLOOKUP($A2022,ETF_OP_Fee!$G$5:$H$14,2,1),0))^($A2022-$A2021)*(1+2*(C2022/C2021-1))+IFERROR(VLOOKUP(A2022,BITXeom!$C$9:$D$100,2,0),0)-$D$3*IFERROR(VLOOKUP($A2022,Dividends!$C$10:$E$100,2,0),0)</f>
        <v>153.60481885696015</v>
      </c>
      <c r="F2022" s="60">
        <f>F2021*(1-F$1-2*(C2022/C2021-1))</f>
        <v>452.89310624827198</v>
      </c>
      <c r="G2022" s="2">
        <f>G2021*(1-G$1+IF(AND(WEEKDAY($A2022)&lt;&gt;1,WEEKDAY($A2022)&lt;&gt;7),-VLOOKUP($A2022,ETF_OP_Fee!$I$5:$J$14,2,1),0))^($A2022-$A2021)*(1+1*(B2022/B2021-1))</f>
        <v>10.095685650394586</v>
      </c>
      <c r="H2022" s="9" t="str">
        <f>IFERROR(VLOOKUP(A2022,'BITO-IV'!$A$1:$J$10000,4,0),"")</f>
        <v/>
      </c>
      <c r="J2022" s="9">
        <f>VLOOKUP(A2022,'ETH-Web'!$A$1:$G$10000,6,0)</f>
        <v>962.71997099999999</v>
      </c>
      <c r="K2022" s="2">
        <f>K2021*(1-K$1+IF(AND(WEEKDAY($A2022)&lt;&gt;1,WEEKDAY($A2022)&lt;&gt;7),-VLOOKUP($A2022,ETF_OP_Fee!$K$5:$L$14,2,1),0))^($A2022-$A2021)*(1+2*(J2022/J2021-1))-K$3*IFERROR(VLOOKUP($A3618,Dividends!$C$10:$E$100,3,0),0)</f>
        <v>6736.8500225692333</v>
      </c>
      <c r="P2022">
        <f>ROW()</f>
        <v>2022</v>
      </c>
      <c r="Q2022">
        <f>IF($A2022&gt;=$Q$2,B2022*Q$4,"")</f>
        <v>190.71836796086779</v>
      </c>
      <c r="R2022">
        <f>IF($A2022&gt;=$Q$2,G2022*R$4,"")</f>
        <v>190.48520414061616</v>
      </c>
      <c r="T2022">
        <f>IF($A2022&gt;=$Q$2,J2022*T$4,"")</f>
        <v>289.63216431227409</v>
      </c>
      <c r="U2022">
        <f>IF($A2022&gt;=$Q$2,K2022*U$4,"")</f>
        <v>648.0934617851384</v>
      </c>
      <c r="W2022" t="e">
        <f t="shared" ca="1" si="1"/>
        <v>#DIV/0!</v>
      </c>
    </row>
    <row r="2023" spans="1:23">
      <c r="A2023" s="1">
        <v>43104</v>
      </c>
      <c r="B2023">
        <f>IFERROR(VLOOKUP($A2023,'BTC-Web'!$A$2:$H$9999,2,0),"")</f>
        <v>15270.700194999999</v>
      </c>
      <c r="C2023">
        <f>VLOOKUP(A2023,H_SPBTFDUE!$B$2:$C$5828,2,0)</f>
        <v>102.99</v>
      </c>
      <c r="D2023" s="2">
        <f>D2022*(1-D$1+IF(AND(WEEKDAY($A2023)&lt;&gt;1,WEEKDAY($A2023)&lt;&gt;7),-VLOOKUP($A2023,ETF_OP_Fee!$G$5:$H$14,2,1),0))^($A2023-$A2022)*(1+2*(C2023/C2022-1))+IFERROR(VLOOKUP(A2023,BITXeom!$C$9:$D$100,2,0),0)-$D$3*IFERROR(VLOOKUP($A2023,Dividends!$C$10:$E$100,2,0),0)</f>
        <v>152.04316855746458</v>
      </c>
      <c r="F2023" s="60">
        <f>F2022*(1-F$1-2*(C2023/C2022-1))</f>
        <v>457.41990129788587</v>
      </c>
      <c r="G2023" s="2">
        <f>G2022*(1-G$1+IF(AND(WEEKDAY($A2023)&lt;&gt;1,WEEKDAY($A2023)&lt;&gt;7),-VLOOKUP($A2023,ETF_OP_Fee!$I$5:$J$14,2,1),0))^($A2023-$A2022)*(1+1*(B2023/B2022-1))</f>
        <v>10.292570150378053</v>
      </c>
      <c r="H2023" s="9" t="str">
        <f>IFERROR(VLOOKUP(A2023,'BITO-IV'!$A$1:$J$10000,4,0),"")</f>
        <v/>
      </c>
      <c r="J2023" s="9">
        <f>VLOOKUP(A2023,'ETH-Web'!$A$1:$G$10000,6,0)</f>
        <v>980.92199700000003</v>
      </c>
      <c r="K2023" s="2">
        <f>K2022*(1-K$1+IF(AND(WEEKDAY($A2023)&lt;&gt;1,WEEKDAY($A2023)&lt;&gt;7),-VLOOKUP($A2023,ETF_OP_Fee!$K$5:$L$14,2,1),0))^($A2023-$A2022)*(1+2*(J2023/J2022-1))-K$3*IFERROR(VLOOKUP($A3619,Dividends!$C$10:$E$100,3,0),0)</f>
        <v>6991.4155254569605</v>
      </c>
      <c r="P2023">
        <f>ROW()</f>
        <v>2023</v>
      </c>
      <c r="Q2023">
        <f>IF($A2023&gt;=$Q$2,B2023*Q$4,"")</f>
        <v>194.44278891280408</v>
      </c>
      <c r="R2023">
        <f>IF($A2023&gt;=$Q$2,G2023*R$4,"")</f>
        <v>194.20001712808354</v>
      </c>
      <c r="T2023">
        <f>IF($A2023&gt;=$Q$2,J2023*T$4,"")</f>
        <v>295.10820339326693</v>
      </c>
      <c r="U2023">
        <f>IF($A2023&gt;=$Q$2,K2023*U$4,"")</f>
        <v>672.58298396017153</v>
      </c>
      <c r="W2023" t="e">
        <f t="shared" ca="1" si="1"/>
        <v>#DIV/0!</v>
      </c>
    </row>
    <row r="2024" spans="1:23">
      <c r="A2024" s="1">
        <v>43105</v>
      </c>
      <c r="B2024">
        <f>IFERROR(VLOOKUP($A2024,'BTC-Web'!$A$2:$H$9999,2,0),"")</f>
        <v>15477.200194999999</v>
      </c>
      <c r="C2024">
        <f>VLOOKUP(A2024,H_SPBTFDUE!$B$2:$C$5828,2,0)</f>
        <v>114.53</v>
      </c>
      <c r="D2024" s="2">
        <f>D2023*(1-D$1+IF(AND(WEEKDAY($A2024)&lt;&gt;1,WEEKDAY($A2024)&lt;&gt;7),-VLOOKUP($A2024,ETF_OP_Fee!$G$5:$H$14,2,1),0))^($A2024-$A2023)*(1+2*(C2024/C2023-1))+IFERROR(VLOOKUP(A2024,BITXeom!$C$9:$D$100,2,0),0)-$D$3*IFERROR(VLOOKUP($A2024,Dividends!$C$10:$E$100,2,0),0)</f>
        <v>186.09351963403813</v>
      </c>
      <c r="F2024" s="60">
        <f>F2023*(1-F$1-2*(C2024/C2023-1))</f>
        <v>354.88855256072395</v>
      </c>
      <c r="G2024" s="2">
        <f>G2023*(1-G$1+IF(AND(WEEKDAY($A2024)&lt;&gt;1,WEEKDAY($A2024)&lt;&gt;7),-VLOOKUP($A2024,ETF_OP_Fee!$I$5:$J$14,2,1),0))^($A2024-$A2023)*(1+1*(B2024/B2023-1))</f>
        <v>10.431481237636005</v>
      </c>
      <c r="H2024" s="9" t="str">
        <f>IFERROR(VLOOKUP(A2024,'BITO-IV'!$A$1:$J$10000,4,0),"")</f>
        <v/>
      </c>
      <c r="J2024" s="9">
        <f>VLOOKUP(A2024,'ETH-Web'!$A$1:$G$10000,6,0)</f>
        <v>997.71997099999999</v>
      </c>
      <c r="K2024" s="2">
        <f>K2023*(1-K$1+IF(AND(WEEKDAY($A2024)&lt;&gt;1,WEEKDAY($A2024)&lt;&gt;7),-VLOOKUP($A2024,ETF_OP_Fee!$K$5:$L$14,2,1),0))^($A2024-$A2023)*(1+2*(J2024/J2023-1))-K$3*IFERROR(VLOOKUP($A3620,Dividends!$C$10:$E$100,3,0),0)</f>
        <v>7230.6807945267301</v>
      </c>
      <c r="P2024">
        <f>ROW()</f>
        <v>2024</v>
      </c>
      <c r="Q2024">
        <f>IF($A2024&gt;=$Q$2,B2024*Q$4,"")</f>
        <v>197.07216643955564</v>
      </c>
      <c r="R2024">
        <f>IF($A2024&gt;=$Q$2,G2024*R$4,"")</f>
        <v>196.82098887086872</v>
      </c>
      <c r="T2024">
        <f>IF($A2024&gt;=$Q$2,J2024*T$4,"")</f>
        <v>300.16183654957058</v>
      </c>
      <c r="U2024">
        <f>IF($A2024&gt;=$Q$2,K2024*U$4,"")</f>
        <v>695.6006043609359</v>
      </c>
      <c r="W2024" t="e">
        <f t="shared" ca="1" si="1"/>
        <v>#DIV/0!</v>
      </c>
    </row>
    <row r="2025" spans="1:23">
      <c r="A2025" s="1">
        <v>43108</v>
      </c>
      <c r="B2025">
        <f>IFERROR(VLOOKUP($A2025,'BTC-Web'!$A$2:$H$9999,2,0),"")</f>
        <v>16476.199218999998</v>
      </c>
      <c r="C2025">
        <f>VLOOKUP(A2025,H_SPBTFDUE!$B$2:$C$5828,2,0)</f>
        <v>103.01</v>
      </c>
      <c r="D2025" s="2">
        <f>D2024*(1-D$1+IF(AND(WEEKDAY($A2025)&lt;&gt;1,WEEKDAY($A2025)&lt;&gt;7),-VLOOKUP($A2025,ETF_OP_Fee!$G$5:$H$14,2,1),0))^($A2025-$A2024)*(1+2*(C2025/C2024-1))+IFERROR(VLOOKUP(A2025,BITXeom!$C$9:$D$100,2,0),0)-$D$3*IFERROR(VLOOKUP($A2025,Dividends!$C$10:$E$100,2,0),0)</f>
        <v>148.60333201331514</v>
      </c>
      <c r="F2025" s="60">
        <f>F2024*(1-F$1-2*(C2025/C2024-1))</f>
        <v>426.26300871881836</v>
      </c>
      <c r="G2025" s="2">
        <f>G2024*(1-G$1+IF(AND(WEEKDAY($A2025)&lt;&gt;1,WEEKDAY($A2025)&lt;&gt;7),-VLOOKUP($A2025,ETF_OP_Fee!$I$5:$J$14,2,1),0))^($A2025-$A2024)*(1+1*(B2025/B2024-1))</f>
        <v>11.10392972420459</v>
      </c>
      <c r="H2025" s="9" t="str">
        <f>IFERROR(VLOOKUP(A2025,'BITO-IV'!$A$1:$J$10000,4,0),"")</f>
        <v/>
      </c>
      <c r="J2025" s="9">
        <f>VLOOKUP(A2025,'ETH-Web'!$A$1:$G$10000,6,0)</f>
        <v>1148.530029</v>
      </c>
      <c r="K2025" s="2">
        <f>K2024*(1-K$1+IF(AND(WEEKDAY($A2025)&lt;&gt;1,WEEKDAY($A2025)&lt;&gt;7),-VLOOKUP($A2025,ETF_OP_Fee!$K$5:$L$14,2,1),0))^($A2025-$A2024)*(1+2*(J2025/J2024-1))-K$3*IFERROR(VLOOKUP($A3621,Dividends!$C$10:$E$100,3,0),0)</f>
        <v>9415.8559869969577</v>
      </c>
      <c r="P2025">
        <f>ROW()</f>
        <v>2025</v>
      </c>
      <c r="Q2025">
        <f>IF($A2025&gt;=$Q$2,B2025*Q$4,"")</f>
        <v>209.7924840325453</v>
      </c>
      <c r="R2025">
        <f>IF($A2025&gt;=$Q$2,G2025*R$4,"")</f>
        <v>209.50873407944292</v>
      </c>
      <c r="T2025">
        <f>IF($A2025&gt;=$Q$2,J2025*T$4,"")</f>
        <v>345.53270743036131</v>
      </c>
      <c r="U2025">
        <f>IF($A2025&gt;=$Q$2,K2025*U$4,"")</f>
        <v>905.81721158101777</v>
      </c>
      <c r="W2025" t="e">
        <f t="shared" ca="1" si="1"/>
        <v>#DIV/0!</v>
      </c>
    </row>
    <row r="2026" spans="1:23">
      <c r="A2026" s="1">
        <v>43109</v>
      </c>
      <c r="B2026">
        <f>IFERROR(VLOOKUP($A2026,'BTC-Web'!$A$2:$H$9999,2,0),"")</f>
        <v>15123.700194999999</v>
      </c>
      <c r="C2026">
        <f>VLOOKUP(A2026,H_SPBTFDUE!$B$2:$C$5828,2,0)</f>
        <v>101.89</v>
      </c>
      <c r="D2026" s="2">
        <f>D2025*(1-D$1+IF(AND(WEEKDAY($A2026)&lt;&gt;1,WEEKDAY($A2026)&lt;&gt;7),-VLOOKUP($A2026,ETF_OP_Fee!$G$5:$H$14,2,1),0))^($A2026-$A2025)*(1+2*(C2026/C2025-1))+IFERROR(VLOOKUP(A2026,BITXeom!$C$9:$D$100,2,0),0)-$D$3*IFERROR(VLOOKUP($A2026,Dividends!$C$10:$E$100,2,0),0)</f>
        <v>145.35435968064272</v>
      </c>
      <c r="F2026" s="60">
        <f>F2025*(1-F$1-2*(C2026/C2025-1))</f>
        <v>435.51010557549989</v>
      </c>
      <c r="G2026" s="2">
        <f>G2025*(1-G$1+IF(AND(WEEKDAY($A2026)&lt;&gt;1,WEEKDAY($A2026)&lt;&gt;7),-VLOOKUP($A2026,ETF_OP_Fee!$I$5:$J$14,2,1),0))^($A2026-$A2025)*(1+1*(B2026/B2025-1))</f>
        <v>10.192164531220897</v>
      </c>
      <c r="H2026" s="9" t="str">
        <f>IFERROR(VLOOKUP(A2026,'BITO-IV'!$A$1:$J$10000,4,0),"")</f>
        <v/>
      </c>
      <c r="J2026" s="9">
        <f>VLOOKUP(A2026,'ETH-Web'!$A$1:$G$10000,6,0)</f>
        <v>1299.73999</v>
      </c>
      <c r="K2026" s="2">
        <f>K2025*(1-K$1+IF(AND(WEEKDAY($A2026)&lt;&gt;1,WEEKDAY($A2026)&lt;&gt;7),-VLOOKUP($A2026,ETF_OP_Fee!$K$5:$L$14,2,1),0))^($A2026-$A2025)*(1+2*(J2026/J2025-1))-K$3*IFERROR(VLOOKUP($A3622,Dividends!$C$10:$E$100,3,0),0)</f>
        <v>11894.842621761729</v>
      </c>
      <c r="P2026">
        <f>ROW()</f>
        <v>2026</v>
      </c>
      <c r="Q2026">
        <f>IF($A2026&gt;=$Q$2,B2026*Q$4,"")</f>
        <v>192.57102863952329</v>
      </c>
      <c r="R2026">
        <f>IF($A2026&gt;=$Q$2,G2026*R$4,"")</f>
        <v>192.30556582241434</v>
      </c>
      <c r="T2026">
        <f>IF($A2026&gt;=$Q$2,J2026*T$4,"")</f>
        <v>391.02388824020096</v>
      </c>
      <c r="U2026">
        <f>IF($A2026&gt;=$Q$2,K2026*U$4,"")</f>
        <v>1144.2988498038435</v>
      </c>
      <c r="W2026" t="e">
        <f t="shared" ca="1" si="1"/>
        <v>#DIV/0!</v>
      </c>
    </row>
    <row r="2027" spans="1:23">
      <c r="A2027" s="1">
        <v>43110</v>
      </c>
      <c r="B2027">
        <f>IFERROR(VLOOKUP($A2027,'BTC-Web'!$A$2:$H$9999,2,0),"")</f>
        <v>14588.5</v>
      </c>
      <c r="C2027">
        <f>VLOOKUP(A2027,H_SPBTFDUE!$B$2:$C$5828,2,0)</f>
        <v>99.79</v>
      </c>
      <c r="D2027" s="2">
        <f>D2026*(1-D$1+IF(AND(WEEKDAY($A2027)&lt;&gt;1,WEEKDAY($A2027)&lt;&gt;7),-VLOOKUP($A2027,ETF_OP_Fee!$G$5:$H$14,2,1),0))^($A2027-$A2026)*(1+2*(C2027/C2026-1))+IFERROR(VLOOKUP(A2027,BITXeom!$C$9:$D$100,2,0),0)-$D$3*IFERROR(VLOOKUP($A2027,Dividends!$C$10:$E$100,2,0),0)</f>
        <v>139.34591870129213</v>
      </c>
      <c r="F2027" s="60">
        <f>F2026*(1-F$1-2*(C2027/C2026-1))</f>
        <v>453.43956437887647</v>
      </c>
      <c r="G2027" s="2">
        <f>G2026*(1-G$1+IF(AND(WEEKDAY($A2027)&lt;&gt;1,WEEKDAY($A2027)&lt;&gt;7),-VLOOKUP($A2027,ETF_OP_Fee!$I$5:$J$14,2,1),0))^($A2027-$A2026)*(1+1*(B2027/B2026-1))</f>
        <v>9.8312265103627716</v>
      </c>
      <c r="H2027" s="9" t="str">
        <f>IFERROR(VLOOKUP(A2027,'BITO-IV'!$A$1:$J$10000,4,0),"")</f>
        <v/>
      </c>
      <c r="J2027" s="9">
        <f>VLOOKUP(A2027,'ETH-Web'!$A$1:$G$10000,6,0)</f>
        <v>1255.8199460000001</v>
      </c>
      <c r="K2027" s="2">
        <f>K2026*(1-K$1+IF(AND(WEEKDAY($A2027)&lt;&gt;1,WEEKDAY($A2027)&lt;&gt;7),-VLOOKUP($A2027,ETF_OP_Fee!$K$5:$L$14,2,1),0))^($A2027-$A2026)*(1+2*(J2027/J2026-1))-K$3*IFERROR(VLOOKUP($A3623,Dividends!$C$10:$E$100,3,0),0)</f>
        <v>11090.670036833022</v>
      </c>
      <c r="P2027">
        <f>ROW()</f>
        <v>2027</v>
      </c>
      <c r="Q2027">
        <f>IF($A2027&gt;=$Q$2,B2027*Q$4,"")</f>
        <v>185.75629079426389</v>
      </c>
      <c r="R2027">
        <f>IF($A2027&gt;=$Q$2,G2027*R$4,"")</f>
        <v>185.49539413461196</v>
      </c>
      <c r="T2027">
        <f>IF($A2027&gt;=$Q$2,J2027*T$4,"")</f>
        <v>377.81064058398266</v>
      </c>
      <c r="U2027">
        <f>IF($A2027&gt;=$Q$2,K2027*U$4,"")</f>
        <v>1066.9364337350371</v>
      </c>
      <c r="W2027" t="e">
        <f t="shared" ca="1" si="1"/>
        <v>#DIV/0!</v>
      </c>
    </row>
    <row r="2028" spans="1:23">
      <c r="A2028" s="1">
        <v>43111</v>
      </c>
      <c r="B2028">
        <f>IFERROR(VLOOKUP($A2028,'BTC-Web'!$A$2:$H$9999,2,0),"")</f>
        <v>14968.200194999999</v>
      </c>
      <c r="C2028">
        <f>VLOOKUP(A2028,H_SPBTFDUE!$B$2:$C$5828,2,0)</f>
        <v>92.42</v>
      </c>
      <c r="D2028" s="2">
        <f>D2027*(1-D$1+IF(AND(WEEKDAY($A2028)&lt;&gt;1,WEEKDAY($A2028)&lt;&gt;7),-VLOOKUP($A2028,ETF_OP_Fee!$G$5:$H$14,2,1),0))^($A2028-$A2027)*(1+2*(C2028/C2027-1))+IFERROR(VLOOKUP(A2028,BITXeom!$C$9:$D$100,2,0),0)-$D$3*IFERROR(VLOOKUP($A2028,Dividends!$C$10:$E$100,2,0),0)</f>
        <v>118.74878973040434</v>
      </c>
      <c r="F2028" s="60">
        <f>F2027*(1-F$1-2*(C2028/C2027-1))</f>
        <v>520.39360551914319</v>
      </c>
      <c r="G2028" s="2">
        <f>G2027*(1-G$1+IF(AND(WEEKDAY($A2028)&lt;&gt;1,WEEKDAY($A2028)&lt;&gt;7),-VLOOKUP($A2028,ETF_OP_Fee!$I$5:$J$14,2,1),0))^($A2028-$A2027)*(1+1*(B2028/B2027-1))</f>
        <v>10.086844876985678</v>
      </c>
      <c r="H2028" s="9" t="str">
        <f>IFERROR(VLOOKUP(A2028,'BITO-IV'!$A$1:$J$10000,4,0),"")</f>
        <v/>
      </c>
      <c r="J2028" s="9">
        <f>VLOOKUP(A2028,'ETH-Web'!$A$1:$G$10000,6,0)</f>
        <v>1154.9300539999999</v>
      </c>
      <c r="K2028" s="2">
        <f>K2027*(1-K$1+IF(AND(WEEKDAY($A2028)&lt;&gt;1,WEEKDAY($A2028)&lt;&gt;7),-VLOOKUP($A2028,ETF_OP_Fee!$K$5:$L$14,2,1),0))^($A2028-$A2027)*(1+2*(J2028/J2027-1))-K$3*IFERROR(VLOOKUP($A3624,Dividends!$C$10:$E$100,3,0),0)</f>
        <v>9308.4288250968311</v>
      </c>
      <c r="P2028">
        <f>ROW()</f>
        <v>2028</v>
      </c>
      <c r="Q2028">
        <f>IF($A2028&gt;=$Q$2,B2028*Q$4,"")</f>
        <v>190.59103733003238</v>
      </c>
      <c r="R2028">
        <f>IF($A2028&gt;=$Q$2,G2028*R$4,"")</f>
        <v>190.31839659669359</v>
      </c>
      <c r="T2028">
        <f>IF($A2028&gt;=$Q$2,J2028*T$4,"")</f>
        <v>347.45814073208999</v>
      </c>
      <c r="U2028">
        <f>IF($A2028&gt;=$Q$2,K2028*U$4,"")</f>
        <v>895.48258322913807</v>
      </c>
      <c r="W2028" t="e">
        <f t="shared" ca="1" si="1"/>
        <v>#DIV/0!</v>
      </c>
    </row>
    <row r="2029" spans="1:23">
      <c r="A2029" s="1">
        <v>43112</v>
      </c>
      <c r="B2029">
        <f>IFERROR(VLOOKUP($A2029,'BTC-Web'!$A$2:$H$9999,2,0),"")</f>
        <v>13453.900390999999</v>
      </c>
      <c r="C2029">
        <f>VLOOKUP(A2029,H_SPBTFDUE!$B$2:$C$5828,2,0)</f>
        <v>96.36</v>
      </c>
      <c r="D2029" s="2">
        <f>D2028*(1-D$1+IF(AND(WEEKDAY($A2029)&lt;&gt;1,WEEKDAY($A2029)&lt;&gt;7),-VLOOKUP($A2029,ETF_OP_Fee!$G$5:$H$14,2,1),0))^($A2029-$A2028)*(1+2*(C2029/C2028-1))+IFERROR(VLOOKUP(A2029,BITXeom!$C$9:$D$100,2,0),0)-$D$3*IFERROR(VLOOKUP($A2029,Dividends!$C$10:$E$100,2,0),0)</f>
        <v>128.85812403400791</v>
      </c>
      <c r="F2029" s="60">
        <f>F2028*(1-F$1-2*(C2029/C2028-1))</f>
        <v>475.99623292418278</v>
      </c>
      <c r="G2029" s="2">
        <f>G2028*(1-G$1+IF(AND(WEEKDAY($A2029)&lt;&gt;1,WEEKDAY($A2029)&lt;&gt;7),-VLOOKUP($A2029,ETF_OP_Fee!$I$5:$J$14,2,1),0))^($A2029-$A2028)*(1+1*(B2029/B2028-1))</f>
        <v>9.0661450512394577</v>
      </c>
      <c r="H2029" s="9" t="str">
        <f>IFERROR(VLOOKUP(A2029,'BITO-IV'!$A$1:$J$10000,4,0),"")</f>
        <v/>
      </c>
      <c r="J2029" s="9">
        <f>VLOOKUP(A2029,'ETH-Web'!$A$1:$G$10000,6,0)</f>
        <v>1273.1999510000001</v>
      </c>
      <c r="K2029" s="2">
        <f>K2028*(1-K$1+IF(AND(WEEKDAY($A2029)&lt;&gt;1,WEEKDAY($A2029)&lt;&gt;7),-VLOOKUP($A2029,ETF_OP_Fee!$K$5:$L$14,2,1),0))^($A2029-$A2028)*(1+2*(J2029/J2028-1))-K$3*IFERROR(VLOOKUP($A3625,Dividends!$C$10:$E$100,3,0),0)</f>
        <v>11214.587782966455</v>
      </c>
      <c r="P2029">
        <f>ROW()</f>
        <v>2029</v>
      </c>
      <c r="Q2029">
        <f>IF($A2029&gt;=$Q$2,B2029*Q$4,"")</f>
        <v>171.3093623983039</v>
      </c>
      <c r="R2029">
        <f>IF($A2029&gt;=$Q$2,G2029*R$4,"")</f>
        <v>171.05985176809534</v>
      </c>
      <c r="T2029">
        <f>IF($A2029&gt;=$Q$2,J2029*T$4,"")</f>
        <v>383.03937647348477</v>
      </c>
      <c r="U2029">
        <f>IF($A2029&gt;=$Q$2,K2029*U$4,"")</f>
        <v>1078.8574770711928</v>
      </c>
      <c r="W2029" t="e">
        <f t="shared" ca="1" si="1"/>
        <v>#DIV/0!</v>
      </c>
    </row>
    <row r="2030" spans="1:23">
      <c r="A2030" s="1">
        <v>43116</v>
      </c>
      <c r="B2030">
        <f>IFERROR(VLOOKUP($A2030,'BTC-Web'!$A$2:$H$9999,2,0),"")</f>
        <v>13836.099609000001</v>
      </c>
      <c r="C2030">
        <f>VLOOKUP(A2030,H_SPBTFDUE!$B$2:$C$5828,2,0)</f>
        <v>77.239999999999995</v>
      </c>
      <c r="D2030" s="2">
        <f>D2029*(1-D$1+IF(AND(WEEKDAY($A2030)&lt;&gt;1,WEEKDAY($A2030)&lt;&gt;7),-VLOOKUP($A2030,ETF_OP_Fee!$G$5:$H$14,2,1),0))^($A2030-$A2029)*(1+2*(C2030/C2029-1))+IFERROR(VLOOKUP(A2030,BITXeom!$C$9:$D$100,2,0),0)-$D$3*IFERROR(VLOOKUP($A2030,Dividends!$C$10:$E$100,2,0),0)</f>
        <v>77.683930828516253</v>
      </c>
      <c r="F2030" s="60">
        <f>F2029*(1-F$1-2*(C2030/C2029-1))</f>
        <v>664.86825814124813</v>
      </c>
      <c r="G2030" s="2">
        <f>G2029*(1-G$1+IF(AND(WEEKDAY($A2030)&lt;&gt;1,WEEKDAY($A2030)&lt;&gt;7),-VLOOKUP($A2030,ETF_OP_Fee!$I$5:$J$14,2,1),0))^($A2030-$A2029)*(1+1*(B2030/B2029-1))</f>
        <v>9.3227260011931143</v>
      </c>
      <c r="H2030" s="9" t="str">
        <f>IFERROR(VLOOKUP(A2030,'BITO-IV'!$A$1:$J$10000,4,0),"")</f>
        <v/>
      </c>
      <c r="J2030" s="9">
        <f>VLOOKUP(A2030,'ETH-Web'!$A$1:$G$10000,6,0)</f>
        <v>1053.6899410000001</v>
      </c>
      <c r="K2030" s="2">
        <f>K2029*(1-K$1+IF(AND(WEEKDAY($A2030)&lt;&gt;1,WEEKDAY($A2030)&lt;&gt;7),-VLOOKUP($A2030,ETF_OP_Fee!$K$5:$L$14,2,1),0))^($A2030-$A2029)*(1+2*(J2030/J2029-1))-K$3*IFERROR(VLOOKUP($A3626,Dividends!$C$10:$E$100,3,0),0)</f>
        <v>7346.8589135268858</v>
      </c>
      <c r="P2030">
        <f>ROW()</f>
        <v>2030</v>
      </c>
      <c r="Q2030">
        <f>IF($A2030&gt;=$Q$2,B2030*Q$4,"")</f>
        <v>176.17592915157866</v>
      </c>
      <c r="R2030">
        <f>IF($A2030&gt;=$Q$2,G2030*R$4,"")</f>
        <v>175.90101623408734</v>
      </c>
      <c r="T2030">
        <f>IF($A2030&gt;=$Q$2,J2030*T$4,"")</f>
        <v>317.00027767046544</v>
      </c>
      <c r="U2030">
        <f>IF($A2030&gt;=$Q$2,K2030*U$4,"")</f>
        <v>706.77708581358104</v>
      </c>
      <c r="W2030" t="e">
        <f t="shared" ca="1" si="1"/>
        <v>#DIV/0!</v>
      </c>
    </row>
    <row r="2031" spans="1:23">
      <c r="A2031" s="1">
        <v>43117</v>
      </c>
      <c r="B2031">
        <f>IFERROR(VLOOKUP($A2031,'BTC-Web'!$A$2:$H$9999,2,0),"")</f>
        <v>11431.099609000001</v>
      </c>
      <c r="C2031">
        <f>VLOOKUP(A2031,H_SPBTFDUE!$B$2:$C$5828,2,0)</f>
        <v>75.83</v>
      </c>
      <c r="D2031" s="2">
        <f>D2030*(1-D$1+IF(AND(WEEKDAY($A2031)&lt;&gt;1,WEEKDAY($A2031)&lt;&gt;7),-VLOOKUP($A2031,ETF_OP_Fee!$G$5:$H$14,2,1),0))^($A2031-$A2030)*(1+2*(C2031/C2030-1))+IFERROR(VLOOKUP(A2031,BITXeom!$C$9:$D$100,2,0),0)-$D$3*IFERROR(VLOOKUP($A2031,Dividends!$C$10:$E$100,2,0),0)</f>
        <v>74.838700360960559</v>
      </c>
      <c r="F2031" s="60">
        <f>F2030*(1-F$1-2*(C2031/C2030-1))</f>
        <v>689.10770977195511</v>
      </c>
      <c r="G2031" s="2">
        <f>G2030*(1-G$1+IF(AND(WEEKDAY($A2031)&lt;&gt;1,WEEKDAY($A2031)&lt;&gt;7),-VLOOKUP($A2031,ETF_OP_Fee!$I$5:$J$14,2,1),0))^($A2031-$A2030)*(1+1*(B2031/B2030-1))</f>
        <v>7.7020431223108021</v>
      </c>
      <c r="H2031" s="9" t="str">
        <f>IFERROR(VLOOKUP(A2031,'BITO-IV'!$A$1:$J$10000,4,0),"")</f>
        <v/>
      </c>
      <c r="J2031" s="9">
        <f>VLOOKUP(A2031,'ETH-Web'!$A$1:$G$10000,6,0)</f>
        <v>1014.25</v>
      </c>
      <c r="K2031" s="2">
        <f>K2030*(1-K$1+IF(AND(WEEKDAY($A2031)&lt;&gt;1,WEEKDAY($A2031)&lt;&gt;7),-VLOOKUP($A2031,ETF_OP_Fee!$K$5:$L$14,2,1),0))^($A2031-$A2030)*(1+2*(J2031/J2030-1))-K$3*IFERROR(VLOOKUP($A3627,Dividends!$C$10:$E$100,3,0),0)</f>
        <v>6796.6934594565719</v>
      </c>
      <c r="P2031">
        <f>ROW()</f>
        <v>2031</v>
      </c>
      <c r="Q2031">
        <f>IF($A2031&gt;=$Q$2,B2031*Q$4,"")</f>
        <v>145.55291243565824</v>
      </c>
      <c r="R2031">
        <f>IF($A2031&gt;=$Q$2,G2031*R$4,"")</f>
        <v>145.32200261166608</v>
      </c>
      <c r="T2031">
        <f>IF($A2031&gt;=$Q$2,J2031*T$4,"")</f>
        <v>305.1348590479422</v>
      </c>
      <c r="U2031">
        <f>IF($A2031&gt;=$Q$2,K2031*U$4,"")</f>
        <v>653.85047582693903</v>
      </c>
      <c r="W2031" t="e">
        <f t="shared" ca="1" si="1"/>
        <v>#DIV/0!</v>
      </c>
    </row>
    <row r="2032" spans="1:23">
      <c r="A2032" s="1">
        <v>43118</v>
      </c>
      <c r="B2032">
        <f>IFERROR(VLOOKUP($A2032,'BTC-Web'!$A$2:$H$9999,2,0),"")</f>
        <v>11198.799805000001</v>
      </c>
      <c r="C2032">
        <f>VLOOKUP(A2032,H_SPBTFDUE!$B$2:$C$5828,2,0)</f>
        <v>81.78</v>
      </c>
      <c r="D2032" s="2">
        <f>D2031*(1-D$1+IF(AND(WEEKDAY($A2032)&lt;&gt;1,WEEKDAY($A2032)&lt;&gt;7),-VLOOKUP($A2032,ETF_OP_Fee!$G$5:$H$14,2,1),0))^($A2032-$A2031)*(1+2*(C2032/C2031-1))+IFERROR(VLOOKUP(A2032,BITXeom!$C$9:$D$100,2,0),0)-$D$3*IFERROR(VLOOKUP($A2032,Dividends!$C$10:$E$100,2,0),0)</f>
        <v>86.572698314342034</v>
      </c>
      <c r="F2032" s="60">
        <f>F2031*(1-F$1-2*(C2032/C2031-1))</f>
        <v>580.93018278352235</v>
      </c>
      <c r="G2032" s="2">
        <f>G2031*(1-G$1+IF(AND(WEEKDAY($A2032)&lt;&gt;1,WEEKDAY($A2032)&lt;&gt;7),-VLOOKUP($A2032,ETF_OP_Fee!$I$5:$J$14,2,1),0))^($A2032-$A2031)*(1+1*(B2032/B2031-1))</f>
        <v>7.545327834480597</v>
      </c>
      <c r="H2032" s="9" t="str">
        <f>IFERROR(VLOOKUP(A2032,'BITO-IV'!$A$1:$J$10000,4,0),"")</f>
        <v/>
      </c>
      <c r="J2032" s="9">
        <f>VLOOKUP(A2032,'ETH-Web'!$A$1:$G$10000,6,0)</f>
        <v>1036.280029</v>
      </c>
      <c r="K2032" s="2">
        <f>K2031*(1-K$1+IF(AND(WEEKDAY($A2032)&lt;&gt;1,WEEKDAY($A2032)&lt;&gt;7),-VLOOKUP($A2032,ETF_OP_Fee!$K$5:$L$14,2,1),0))^($A2032-$A2031)*(1+2*(J2032/J2031-1))-K$3*IFERROR(VLOOKUP($A3628,Dividends!$C$10:$E$100,3,0),0)</f>
        <v>7091.7661372137964</v>
      </c>
      <c r="P2032">
        <f>ROW()</f>
        <v>2032</v>
      </c>
      <c r="Q2032">
        <f>IF($A2032&gt;=$Q$2,B2032*Q$4,"")</f>
        <v>142.59502437703162</v>
      </c>
      <c r="R2032">
        <f>IF($A2032&gt;=$Q$2,G2032*R$4,"")</f>
        <v>142.3651015523383</v>
      </c>
      <c r="T2032">
        <f>IF($A2032&gt;=$Q$2,J2032*T$4,"")</f>
        <v>311.76254432646039</v>
      </c>
      <c r="U2032">
        <f>IF($A2032&gt;=$Q$2,K2032*U$4,"")</f>
        <v>682.23683927057095</v>
      </c>
      <c r="W2032" t="e">
        <f t="shared" ca="1" si="1"/>
        <v>#DIV/0!</v>
      </c>
    </row>
    <row r="2033" spans="1:23">
      <c r="A2033" s="1">
        <v>43119</v>
      </c>
      <c r="B2033">
        <f>IFERROR(VLOOKUP($A2033,'BTC-Web'!$A$2:$H$9999,2,0),"")</f>
        <v>11429.799805000001</v>
      </c>
      <c r="C2033">
        <f>VLOOKUP(A2033,H_SPBTFDUE!$B$2:$C$5828,2,0)</f>
        <v>78.72</v>
      </c>
      <c r="D2033" s="2">
        <f>D2032*(1-D$1+IF(AND(WEEKDAY($A2033)&lt;&gt;1,WEEKDAY($A2033)&lt;&gt;7),-VLOOKUP($A2033,ETF_OP_Fee!$G$5:$H$14,2,1),0))^($A2033-$A2032)*(1+2*(C2033/C2032-1))+IFERROR(VLOOKUP(A2033,BITXeom!$C$9:$D$100,2,0),0)-$D$3*IFERROR(VLOOKUP($A2033,Dividends!$C$10:$E$100,2,0),0)</f>
        <v>80.084381933602074</v>
      </c>
      <c r="F2033" s="60">
        <f>F2032*(1-F$1-2*(C2033/C2032-1))</f>
        <v>624.37380805832322</v>
      </c>
      <c r="G2033" s="2">
        <f>G2032*(1-G$1+IF(AND(WEEKDAY($A2033)&lt;&gt;1,WEEKDAY($A2033)&lt;&gt;7),-VLOOKUP($A2033,ETF_OP_Fee!$I$5:$J$14,2,1),0))^($A2033-$A2032)*(1+1*(B2033/B2032-1))</f>
        <v>7.7007664632658654</v>
      </c>
      <c r="H2033" s="9" t="str">
        <f>IFERROR(VLOOKUP(A2033,'BITO-IV'!$A$1:$J$10000,4,0),"")</f>
        <v/>
      </c>
      <c r="J2033" s="9">
        <f>VLOOKUP(A2033,'ETH-Web'!$A$1:$G$10000,6,0)</f>
        <v>1039.099976</v>
      </c>
      <c r="K2033" s="2">
        <f>K2032*(1-K$1+IF(AND(WEEKDAY($A2033)&lt;&gt;1,WEEKDAY($A2033)&lt;&gt;7),-VLOOKUP($A2033,ETF_OP_Fee!$K$5:$L$14,2,1),0))^($A2033-$A2032)*(1+2*(J2033/J2032-1))-K$3*IFERROR(VLOOKUP($A3629,Dividends!$C$10:$E$100,3,0),0)</f>
        <v>7130.1790321531134</v>
      </c>
      <c r="P2033">
        <f>ROW()</f>
        <v>2033</v>
      </c>
      <c r="Q2033">
        <f>IF($A2033&gt;=$Q$2,B2033*Q$4,"")</f>
        <v>145.53636194933</v>
      </c>
      <c r="R2033">
        <f>IF($A2033&gt;=$Q$2,G2033*R$4,"")</f>
        <v>145.29791463317568</v>
      </c>
      <c r="T2033">
        <f>IF($A2033&gt;=$Q$2,J2033*T$4,"")</f>
        <v>312.61091911607605</v>
      </c>
      <c r="U2033">
        <f>IF($A2033&gt;=$Q$2,K2033*U$4,"")</f>
        <v>685.93220817072597</v>
      </c>
      <c r="W2033" t="e">
        <f t="shared" ca="1" si="1"/>
        <v>#DIV/0!</v>
      </c>
    </row>
    <row r="2034" spans="1:23">
      <c r="A2034" s="1">
        <v>43122</v>
      </c>
      <c r="B2034">
        <f>IFERROR(VLOOKUP($A2034,'BTC-Web'!$A$2:$H$9999,2,0),"")</f>
        <v>11633.099609000001</v>
      </c>
      <c r="C2034">
        <f>VLOOKUP(A2034,H_SPBTFDUE!$B$2:$C$5828,2,0)</f>
        <v>71.59</v>
      </c>
      <c r="D2034" s="2">
        <f>D2033*(1-D$1+IF(AND(WEEKDAY($A2034)&lt;&gt;1,WEEKDAY($A2034)&lt;&gt;7),-VLOOKUP($A2034,ETF_OP_Fee!$G$5:$H$14,2,1),0))^($A2034-$A2033)*(1+2*(C2034/C2033-1))+IFERROR(VLOOKUP(A2034,BITXeom!$C$9:$D$100,2,0),0)-$D$3*IFERROR(VLOOKUP($A2034,Dividends!$C$10:$E$100,2,0),0)</f>
        <v>65.553513623917553</v>
      </c>
      <c r="F2034" s="60">
        <f>F2033*(1-F$1-2*(C2034/C2033-1))</f>
        <v>737.44560649584162</v>
      </c>
      <c r="G2034" s="2">
        <f>G2033*(1-G$1+IF(AND(WEEKDAY($A2034)&lt;&gt;1,WEEKDAY($A2034)&lt;&gt;7),-VLOOKUP($A2034,ETF_OP_Fee!$I$5:$J$14,2,1),0))^($A2034-$A2033)*(1+1*(B2034/B2033-1))</f>
        <v>7.8371266465699225</v>
      </c>
      <c r="H2034" s="9" t="str">
        <f>IFERROR(VLOOKUP(A2034,'BITO-IV'!$A$1:$J$10000,4,0),"")</f>
        <v/>
      </c>
      <c r="J2034" s="9">
        <f>VLOOKUP(A2034,'ETH-Web'!$A$1:$G$10000,6,0)</f>
        <v>1003.26001</v>
      </c>
      <c r="K2034" s="2">
        <f>K2033*(1-K$1+IF(AND(WEEKDAY($A2034)&lt;&gt;1,WEEKDAY($A2034)&lt;&gt;7),-VLOOKUP($A2034,ETF_OP_Fee!$K$5:$L$14,2,1),0))^($A2034-$A2033)*(1+2*(J2034/J2033-1))-K$3*IFERROR(VLOOKUP($A3630,Dividends!$C$10:$E$100,3,0),0)</f>
        <v>6637.8070966150308</v>
      </c>
      <c r="P2034">
        <f>ROW()</f>
        <v>2034</v>
      </c>
      <c r="Q2034">
        <f>IF($A2034&gt;=$Q$2,B2034*Q$4,"")</f>
        <v>148.12499117853389</v>
      </c>
      <c r="R2034">
        <f>IF($A2034&gt;=$Q$2,G2034*R$4,"")</f>
        <v>147.87075596885157</v>
      </c>
      <c r="T2034">
        <f>IF($A2034&gt;=$Q$2,J2034*T$4,"")</f>
        <v>301.82854497390883</v>
      </c>
      <c r="U2034">
        <f>IF($A2034&gt;=$Q$2,K2034*U$4,"")</f>
        <v>638.5654074968661</v>
      </c>
      <c r="W2034" t="e">
        <f t="shared" ca="1" si="1"/>
        <v>#DIV/0!</v>
      </c>
    </row>
    <row r="2035" spans="1:23">
      <c r="A2035" s="1">
        <v>43123</v>
      </c>
      <c r="B2035">
        <f>IFERROR(VLOOKUP($A2035,'BTC-Web'!$A$2:$H$9999,2,0),"")</f>
        <v>10944.5</v>
      </c>
      <c r="C2035">
        <f>VLOOKUP(A2035,H_SPBTFDUE!$B$2:$C$5828,2,0)</f>
        <v>76.69</v>
      </c>
      <c r="D2035" s="2">
        <f>D2034*(1-D$1+IF(AND(WEEKDAY($A2035)&lt;&gt;1,WEEKDAY($A2035)&lt;&gt;7),-VLOOKUP($A2035,ETF_OP_Fee!$G$5:$H$14,2,1),0))^($A2035-$A2034)*(1+2*(C2035/C2034-1))+IFERROR(VLOOKUP(A2035,BITXeom!$C$9:$D$100,2,0),0)-$D$3*IFERROR(VLOOKUP($A2035,Dividends!$C$10:$E$100,2,0),0)</f>
        <v>74.884418868552828</v>
      </c>
      <c r="F2035" s="60">
        <f>F2034*(1-F$1-2*(C2035/C2034-1))</f>
        <v>632.33744400003025</v>
      </c>
      <c r="G2035" s="2">
        <f>G2034*(1-G$1+IF(AND(WEEKDAY($A2035)&lt;&gt;1,WEEKDAY($A2035)&lt;&gt;7),-VLOOKUP($A2035,ETF_OP_Fee!$I$5:$J$14,2,1),0))^($A2035-$A2034)*(1+1*(B2035/B2034-1))</f>
        <v>7.3730306631108888</v>
      </c>
      <c r="H2035" s="9" t="str">
        <f>IFERROR(VLOOKUP(A2035,'BITO-IV'!$A$1:$J$10000,4,0),"")</f>
        <v/>
      </c>
      <c r="J2035" s="9">
        <f>VLOOKUP(A2035,'ETH-Web'!$A$1:$G$10000,6,0)</f>
        <v>986.22900400000003</v>
      </c>
      <c r="K2035" s="2">
        <f>K2034*(1-K$1+IF(AND(WEEKDAY($A2035)&lt;&gt;1,WEEKDAY($A2035)&lt;&gt;7),-VLOOKUP($A2035,ETF_OP_Fee!$K$5:$L$14,2,1),0))^($A2035-$A2034)*(1+2*(J2035/J2034-1))-K$3*IFERROR(VLOOKUP($A3631,Dividends!$C$10:$E$100,3,0),0)</f>
        <v>6412.2795728414631</v>
      </c>
      <c r="P2035">
        <f>ROW()</f>
        <v>2035</v>
      </c>
      <c r="Q2035">
        <f>IF($A2035&gt;=$Q$2,B2035*Q$4,"")</f>
        <v>139.35700891783398</v>
      </c>
      <c r="R2035">
        <f>IF($A2035&gt;=$Q$2,G2035*R$4,"")</f>
        <v>139.11420181182123</v>
      </c>
      <c r="T2035">
        <f>IF($A2035&gt;=$Q$2,J2035*T$4,"")</f>
        <v>296.70480465815376</v>
      </c>
      <c r="U2035">
        <f>IF($A2035&gt;=$Q$2,K2035*U$4,"")</f>
        <v>616.86937550556763</v>
      </c>
      <c r="W2035" t="e">
        <f t="shared" ca="1" si="1"/>
        <v>#DIV/0!</v>
      </c>
    </row>
    <row r="2036" spans="1:23">
      <c r="A2036" s="1">
        <v>43124</v>
      </c>
      <c r="B2036">
        <f>IFERROR(VLOOKUP($A2036,'BTC-Web'!$A$2:$H$9999,2,0),"")</f>
        <v>10903.400390999999</v>
      </c>
      <c r="C2036">
        <f>VLOOKUP(A2036,H_SPBTFDUE!$B$2:$C$5828,2,0)</f>
        <v>76.86</v>
      </c>
      <c r="D2036" s="2">
        <f>D2035*(1-D$1+IF(AND(WEEKDAY($A2036)&lt;&gt;1,WEEKDAY($A2036)&lt;&gt;7),-VLOOKUP($A2036,ETF_OP_Fee!$G$5:$H$14,2,1),0))^($A2036-$A2035)*(1+2*(C2036/C2035-1))+IFERROR(VLOOKUP(A2036,BITXeom!$C$9:$D$100,2,0),0)-$D$3*IFERROR(VLOOKUP($A2036,Dividends!$C$10:$E$100,2,0),0)</f>
        <v>75.207346760886779</v>
      </c>
      <c r="F2036" s="60">
        <f>F2035*(1-F$1-2*(C2036/C2035-1))</f>
        <v>629.50110192140983</v>
      </c>
      <c r="G2036" s="2">
        <f>G2035*(1-G$1+IF(AND(WEEKDAY($A2036)&lt;&gt;1,WEEKDAY($A2036)&lt;&gt;7),-VLOOKUP($A2036,ETF_OP_Fee!$I$5:$J$14,2,1),0))^($A2036-$A2035)*(1+1*(B2036/B2035-1))</f>
        <v>7.3451517240423421</v>
      </c>
      <c r="H2036" s="9" t="str">
        <f>IFERROR(VLOOKUP(A2036,'BITO-IV'!$A$1:$J$10000,4,0),"")</f>
        <v/>
      </c>
      <c r="J2036" s="9">
        <f>VLOOKUP(A2036,'ETH-Web'!$A$1:$G$10000,6,0)</f>
        <v>1058.780029</v>
      </c>
      <c r="K2036" s="2">
        <f>K2035*(1-K$1+IF(AND(WEEKDAY($A2036)&lt;&gt;1,WEEKDAY($A2036)&lt;&gt;7),-VLOOKUP($A2036,ETF_OP_Fee!$K$5:$L$14,2,1),0))^($A2036-$A2035)*(1+2*(J2036/J2035-1))-K$3*IFERROR(VLOOKUP($A3632,Dividends!$C$10:$E$100,3,0),0)</f>
        <v>7355.5169766210611</v>
      </c>
      <c r="P2036">
        <f>ROW()</f>
        <v>2036</v>
      </c>
      <c r="Q2036">
        <f>IF($A2036&gt;=$Q$2,B2036*Q$4,"")</f>
        <v>138.83368500372805</v>
      </c>
      <c r="R2036">
        <f>IF($A2036&gt;=$Q$2,G2036*R$4,"")</f>
        <v>138.58818252164173</v>
      </c>
      <c r="T2036">
        <f>IF($A2036&gt;=$Q$2,J2036*T$4,"")</f>
        <v>318.53161933615098</v>
      </c>
      <c r="U2036">
        <f>IF($A2036&gt;=$Q$2,K2036*U$4,"")</f>
        <v>707.61000239392047</v>
      </c>
      <c r="W2036" t="e">
        <f t="shared" ca="1" si="1"/>
        <v>#DIV/0!</v>
      </c>
    </row>
    <row r="2037" spans="1:23">
      <c r="A2037" s="1">
        <v>43125</v>
      </c>
      <c r="B2037">
        <f>IFERROR(VLOOKUP($A2037,'BTC-Web'!$A$2:$H$9999,2,0),"")</f>
        <v>11421.700194999999</v>
      </c>
      <c r="C2037">
        <f>VLOOKUP(A2037,H_SPBTFDUE!$B$2:$C$5828,2,0)</f>
        <v>77.17</v>
      </c>
      <c r="D2037" s="2">
        <f>D2036*(1-D$1+IF(AND(WEEKDAY($A2037)&lt;&gt;1,WEEKDAY($A2037)&lt;&gt;7),-VLOOKUP($A2037,ETF_OP_Fee!$G$5:$H$14,2,1),0))^($A2037-$A2036)*(1+2*(C2037/C2036-1))+IFERROR(VLOOKUP(A2037,BITXeom!$C$9:$D$100,2,0),0)-$D$3*IFERROR(VLOOKUP($A2037,Dividends!$C$10:$E$100,2,0),0)</f>
        <v>75.804876220320196</v>
      </c>
      <c r="F2037" s="60">
        <f>F2036*(1-F$1-2*(C2037/C2036-1))</f>
        <v>624.39039057632078</v>
      </c>
      <c r="G2037" s="2">
        <f>G2036*(1-G$1+IF(AND(WEEKDAY($A2037)&lt;&gt;1,WEEKDAY($A2037)&lt;&gt;7),-VLOOKUP($A2037,ETF_OP_Fee!$I$5:$J$14,2,1),0))^($A2037-$A2036)*(1+1*(B2037/B2036-1))</f>
        <v>7.6941077393098443</v>
      </c>
      <c r="H2037" s="9" t="str">
        <f>IFERROR(VLOOKUP(A2037,'BITO-IV'!$A$1:$J$10000,4,0),"")</f>
        <v/>
      </c>
      <c r="J2037" s="9">
        <f>VLOOKUP(A2037,'ETH-Web'!$A$1:$G$10000,6,0)</f>
        <v>1056.030029</v>
      </c>
      <c r="K2037" s="2">
        <f>K2036*(1-K$1+IF(AND(WEEKDAY($A2037)&lt;&gt;1,WEEKDAY($A2037)&lt;&gt;7),-VLOOKUP($A2037,ETF_OP_Fee!$K$5:$L$14,2,1),0))^($A2037-$A2036)*(1+2*(J2037/J2036-1))-K$3*IFERROR(VLOOKUP($A3633,Dividends!$C$10:$E$100,3,0),0)</f>
        <v>7317.1191368121799</v>
      </c>
      <c r="P2037">
        <f>ROW()</f>
        <v>2037</v>
      </c>
      <c r="Q2037">
        <f>IF($A2037&gt;=$Q$2,B2037*Q$4,"")</f>
        <v>145.43322910424791</v>
      </c>
      <c r="R2037">
        <f>IF($A2037&gt;=$Q$2,G2037*R$4,"")</f>
        <v>145.17227795667822</v>
      </c>
      <c r="T2037">
        <f>IF($A2037&gt;=$Q$2,J2037*T$4,"")</f>
        <v>317.70428794607773</v>
      </c>
      <c r="U2037">
        <f>IF($A2037&gt;=$Q$2,K2037*U$4,"")</f>
        <v>703.91608181628555</v>
      </c>
      <c r="W2037" t="e">
        <f t="shared" ca="1" si="1"/>
        <v>#DIV/0!</v>
      </c>
    </row>
    <row r="2038" spans="1:23">
      <c r="A2038" s="1">
        <v>43126</v>
      </c>
      <c r="B2038">
        <f>IFERROR(VLOOKUP($A2038,'BTC-Web'!$A$2:$H$9999,2,0),"")</f>
        <v>11256</v>
      </c>
      <c r="C2038">
        <f>VLOOKUP(A2038,H_SPBTFDUE!$B$2:$C$5828,2,0)</f>
        <v>75.540000000000006</v>
      </c>
      <c r="D2038" s="2">
        <f>D2037*(1-D$1+IF(AND(WEEKDAY($A2038)&lt;&gt;1,WEEKDAY($A2038)&lt;&gt;7),-VLOOKUP($A2038,ETF_OP_Fee!$G$5:$H$14,2,1),0))^($A2038-$A2037)*(1+2*(C2038/C2037-1))+IFERROR(VLOOKUP(A2038,BITXeom!$C$9:$D$100,2,0),0)-$D$3*IFERROR(VLOOKUP($A2038,Dividends!$C$10:$E$100,2,0),0)</f>
        <v>72.593792961540089</v>
      </c>
      <c r="F2038" s="60">
        <f>F2037*(1-F$1-2*(C2038/C2037-1))</f>
        <v>650.7348826627973</v>
      </c>
      <c r="G2038" s="2">
        <f>G2037*(1-G$1+IF(AND(WEEKDAY($A2038)&lt;&gt;1,WEEKDAY($A2038)&lt;&gt;7),-VLOOKUP($A2038,ETF_OP_Fee!$I$5:$J$14,2,1),0))^($A2038-$A2037)*(1+1*(B2038/B2037-1))</f>
        <v>7.5822882001448564</v>
      </c>
      <c r="H2038" s="9" t="str">
        <f>IFERROR(VLOOKUP(A2038,'BITO-IV'!$A$1:$J$10000,4,0),"")</f>
        <v/>
      </c>
      <c r="J2038" s="9">
        <f>VLOOKUP(A2038,'ETH-Web'!$A$1:$G$10000,6,0)</f>
        <v>1055.170044</v>
      </c>
      <c r="K2038" s="2">
        <f>K2037*(1-K$1+IF(AND(WEEKDAY($A2038)&lt;&gt;1,WEEKDAY($A2038)&lt;&gt;7),-VLOOKUP($A2038,ETF_OP_Fee!$K$5:$L$14,2,1),0))^($A2038-$A2037)*(1+2*(J2038/J2037-1))-K$3*IFERROR(VLOOKUP($A3634,Dividends!$C$10:$E$100,3,0),0)</f>
        <v>7305.0135146592147</v>
      </c>
      <c r="P2038">
        <f>ROW()</f>
        <v>2038</v>
      </c>
      <c r="Q2038">
        <f>IF($A2038&gt;=$Q$2,B2038*Q$4,"")</f>
        <v>143.32335806835758</v>
      </c>
      <c r="R2038">
        <f>IF($A2038&gt;=$Q$2,G2038*R$4,"")</f>
        <v>143.06246902617531</v>
      </c>
      <c r="T2038">
        <f>IF($A2038&gt;=$Q$2,J2038*T$4,"")</f>
        <v>317.44556336953508</v>
      </c>
      <c r="U2038">
        <f>IF($A2038&gt;=$Q$2,K2038*U$4,"")</f>
        <v>702.75150570996072</v>
      </c>
      <c r="W2038" t="e">
        <f t="shared" ca="1" si="1"/>
        <v>#DIV/0!</v>
      </c>
    </row>
    <row r="2039" spans="1:23">
      <c r="A2039" s="1">
        <v>43129</v>
      </c>
      <c r="B2039">
        <f>IFERROR(VLOOKUP($A2039,'BTC-Web'!$A$2:$H$9999,2,0),"")</f>
        <v>11755.5</v>
      </c>
      <c r="C2039">
        <f>VLOOKUP(A2039,H_SPBTFDUE!$B$2:$C$5828,2,0)</f>
        <v>76.97</v>
      </c>
      <c r="D2039" s="2">
        <f>D2038*(1-D$1+IF(AND(WEEKDAY($A2039)&lt;&gt;1,WEEKDAY($A2039)&lt;&gt;7),-VLOOKUP($A2039,ETF_OP_Fee!$G$5:$H$14,2,1),0))^($A2039-$A2038)*(1+2*(C2039/C2038-1))+IFERROR(VLOOKUP(A2039,BITXeom!$C$9:$D$100,2,0),0)-$D$3*IFERROR(VLOOKUP($A2039,Dividends!$C$10:$E$100,2,0),0)</f>
        <v>75.315003619669056</v>
      </c>
      <c r="F2039" s="60">
        <f>F2038*(1-F$1-2*(C2039/C2038-1))</f>
        <v>626.06370717165294</v>
      </c>
      <c r="G2039" s="2">
        <f>G2038*(1-G$1+IF(AND(WEEKDAY($A2039)&lt;&gt;1,WEEKDAY($A2039)&lt;&gt;7),-VLOOKUP($A2039,ETF_OP_Fee!$I$5:$J$14,2,1),0))^($A2039-$A2038)*(1+1*(B2039/B2038-1))</f>
        <v>7.9181440451279199</v>
      </c>
      <c r="H2039" s="9" t="str">
        <f>IFERROR(VLOOKUP(A2039,'BITO-IV'!$A$1:$J$10000,4,0),"")</f>
        <v/>
      </c>
      <c r="J2039" s="9">
        <f>VLOOKUP(A2039,'ETH-Web'!$A$1:$G$10000,6,0)</f>
        <v>1182.3599850000001</v>
      </c>
      <c r="K2039" s="2">
        <f>K2038*(1-K$1+IF(AND(WEEKDAY($A2039)&lt;&gt;1,WEEKDAY($A2039)&lt;&gt;7),-VLOOKUP($A2039,ETF_OP_Fee!$K$5:$L$14,2,1),0))^($A2039-$A2038)*(1+2*(J2039/J2038-1))-K$3*IFERROR(VLOOKUP($A3635,Dividends!$C$10:$E$100,3,0),0)</f>
        <v>9065.4021951920058</v>
      </c>
      <c r="P2039">
        <f>ROW()</f>
        <v>2039</v>
      </c>
      <c r="Q2039">
        <f>IF($A2039&gt;=$Q$2,B2039*Q$4,"")</f>
        <v>149.6835230785872</v>
      </c>
      <c r="R2039">
        <f>IF($A2039&gt;=$Q$2,G2039*R$4,"")</f>
        <v>149.39939069834699</v>
      </c>
      <c r="T2039">
        <f>IF($A2039&gt;=$Q$2,J2039*T$4,"")</f>
        <v>355.71037452985166</v>
      </c>
      <c r="U2039">
        <f>IF($A2039&gt;=$Q$2,K2039*U$4,"")</f>
        <v>872.10311517606624</v>
      </c>
      <c r="W2039" t="e">
        <f t="shared" ca="1" si="1"/>
        <v>#DIV/0!</v>
      </c>
    </row>
    <row r="2040" spans="1:23">
      <c r="A2040" s="1">
        <v>43130</v>
      </c>
      <c r="B2040">
        <f>IFERROR(VLOOKUP($A2040,'BTC-Web'!$A$2:$H$9999,2,0),"")</f>
        <v>11306.799805000001</v>
      </c>
      <c r="C2040">
        <f>VLOOKUP(A2040,H_SPBTFDUE!$B$2:$C$5828,2,0)</f>
        <v>68.510000000000005</v>
      </c>
      <c r="D2040" s="2">
        <f>D2039*(1-D$1+IF(AND(WEEKDAY($A2040)&lt;&gt;1,WEEKDAY($A2040)&lt;&gt;7),-VLOOKUP($A2040,ETF_OP_Fee!$G$5:$H$14,2,1),0))^($A2040-$A2039)*(1+2*(C2040/C2039-1))+IFERROR(VLOOKUP(A2040,BITXeom!$C$9:$D$100,2,0),0)-$D$3*IFERROR(VLOOKUP($A2040,Dividends!$C$10:$E$100,2,0),0)</f>
        <v>58.751731444353787</v>
      </c>
      <c r="F2040" s="60">
        <f>F2039*(1-F$1-2*(C2040/C2039-1))</f>
        <v>763.6561393202187</v>
      </c>
      <c r="G2040" s="2">
        <f>G2039*(1-G$1+IF(AND(WEEKDAY($A2040)&lt;&gt;1,WEEKDAY($A2040)&lt;&gt;7),-VLOOKUP($A2040,ETF_OP_Fee!$I$5:$J$14,2,1),0))^($A2040-$A2039)*(1+1*(B2040/B2039-1))</f>
        <v>7.6157151411645918</v>
      </c>
      <c r="H2040" s="9" t="str">
        <f>IFERROR(VLOOKUP(A2040,'BITO-IV'!$A$1:$J$10000,4,0),"")</f>
        <v/>
      </c>
      <c r="J2040" s="9">
        <f>VLOOKUP(A2040,'ETH-Web'!$A$1:$G$10000,6,0)</f>
        <v>1071.130005</v>
      </c>
      <c r="K2040" s="2">
        <f>K2039*(1-K$1+IF(AND(WEEKDAY($A2040)&lt;&gt;1,WEEKDAY($A2040)&lt;&gt;7),-VLOOKUP($A2040,ETF_OP_Fee!$K$5:$L$14,2,1),0))^($A2040-$A2039)*(1+2*(J2040/J2039-1))-K$3*IFERROR(VLOOKUP($A3636,Dividends!$C$10:$E$100,3,0),0)</f>
        <v>7359.5654462157827</v>
      </c>
      <c r="P2040">
        <f>ROW()</f>
        <v>2040</v>
      </c>
      <c r="Q2040">
        <f>IF($A2040&gt;=$Q$2,B2040*Q$4,"")</f>
        <v>143.97019519005426</v>
      </c>
      <c r="R2040">
        <f>IF($A2040&gt;=$Q$2,G2040*R$4,"")</f>
        <v>143.69316791126707</v>
      </c>
      <c r="T2040">
        <f>IF($A2040&gt;=$Q$2,J2040*T$4,"")</f>
        <v>322.24708217667893</v>
      </c>
      <c r="U2040">
        <f>IF($A2040&gt;=$Q$2,K2040*U$4,"")</f>
        <v>707.99947027071528</v>
      </c>
      <c r="W2040" t="e">
        <f t="shared" ca="1" si="1"/>
        <v>#DIV/0!</v>
      </c>
    </row>
    <row r="2041" spans="1:23">
      <c r="A2041" s="1">
        <v>43131</v>
      </c>
      <c r="B2041">
        <f>IFERROR(VLOOKUP($A2041,'BTC-Web'!$A$2:$H$9999,2,0),"")</f>
        <v>10108.200194999999</v>
      </c>
      <c r="C2041">
        <f>VLOOKUP(A2041,H_SPBTFDUE!$B$2:$C$5828,2,0)</f>
        <v>68.86</v>
      </c>
      <c r="D2041" s="2">
        <f>D2040*(1-D$1+IF(AND(WEEKDAY($A2041)&lt;&gt;1,WEEKDAY($A2041)&lt;&gt;7),-VLOOKUP($A2041,ETF_OP_Fee!$G$5:$H$14,2,1),0))^($A2041-$A2040)*(1+2*(C2041/C2040-1))+IFERROR(VLOOKUP(A2041,BITXeom!$C$9:$D$100,2,0),0)-$D$3*IFERROR(VLOOKUP($A2041,Dividends!$C$10:$E$100,2,0),0)</f>
        <v>59.344871702305063</v>
      </c>
      <c r="F2041" s="60">
        <f>F2040*(1-F$1-2*(C2041/C2040-1))</f>
        <v>755.81374106393764</v>
      </c>
      <c r="G2041" s="2">
        <f>G2040*(1-G$1+IF(AND(WEEKDAY($A2041)&lt;&gt;1,WEEKDAY($A2041)&lt;&gt;7),-VLOOKUP($A2041,ETF_OP_Fee!$I$5:$J$14,2,1),0))^($A2041-$A2040)*(1+1*(B2041/B2040-1))</f>
        <v>6.8082190348293672</v>
      </c>
      <c r="H2041" s="9" t="str">
        <f>IFERROR(VLOOKUP(A2041,'BITO-IV'!$A$1:$J$10000,4,0),"")</f>
        <v/>
      </c>
      <c r="J2041" s="9">
        <f>VLOOKUP(A2041,'ETH-Web'!$A$1:$G$10000,6,0)</f>
        <v>1118.3100589999999</v>
      </c>
      <c r="K2041" s="2">
        <f>K2040*(1-K$1+IF(AND(WEEKDAY($A2041)&lt;&gt;1,WEEKDAY($A2041)&lt;&gt;7),-VLOOKUP($A2041,ETF_OP_Fee!$K$5:$L$14,2,1),0))^($A2041-$A2040)*(1+2*(J2041/J2040-1))-K$3*IFERROR(VLOOKUP($A3637,Dividends!$C$10:$E$100,3,0),0)</f>
        <v>8007.6926456011879</v>
      </c>
      <c r="P2041">
        <f>ROW()</f>
        <v>2041</v>
      </c>
      <c r="Q2041">
        <f>IF($A2041&gt;=$Q$2,B2041*Q$4,"")</f>
        <v>128.70835074401447</v>
      </c>
      <c r="R2041">
        <f>IF($A2041&gt;=$Q$2,G2041*R$4,"")</f>
        <v>128.45734679078615</v>
      </c>
      <c r="T2041">
        <f>IF($A2041&gt;=$Q$2,J2041*T$4,"")</f>
        <v>336.44109659833464</v>
      </c>
      <c r="U2041">
        <f>IF($A2041&gt;=$Q$2,K2041*U$4,"")</f>
        <v>770.35012360566975</v>
      </c>
      <c r="W2041" t="e">
        <f t="shared" ca="1" si="1"/>
        <v>#DIV/0!</v>
      </c>
    </row>
    <row r="2042" spans="1:23">
      <c r="A2042" s="1">
        <v>43132</v>
      </c>
      <c r="B2042">
        <f>IFERROR(VLOOKUP($A2042,'BTC-Web'!$A$2:$H$9999,2,0),"")</f>
        <v>10237.299805000001</v>
      </c>
      <c r="C2042">
        <f>VLOOKUP(A2042,H_SPBTFDUE!$B$2:$C$5828,2,0)</f>
        <v>62.57</v>
      </c>
      <c r="D2042" s="2">
        <f>D2041*(1-D$1+IF(AND(WEEKDAY($A2042)&lt;&gt;1,WEEKDAY($A2042)&lt;&gt;7),-VLOOKUP($A2042,ETF_OP_Fee!$G$5:$H$14,2,1),0))^($A2042-$A2041)*(1+2*(C2042/C2041-1))+IFERROR(VLOOKUP(A2042,BITXeom!$C$9:$D$100,2,0),0)-$D$3*IFERROR(VLOOKUP($A2042,Dividends!$C$10:$E$100,2,0),0)</f>
        <v>48.497338916379761</v>
      </c>
      <c r="F2042" s="60">
        <f>F2041*(1-F$1-2*(C2042/C2041-1))</f>
        <v>893.85364308842634</v>
      </c>
      <c r="G2042" s="2">
        <f>G2041*(1-G$1+IF(AND(WEEKDAY($A2042)&lt;&gt;1,WEEKDAY($A2042)&lt;&gt;7),-VLOOKUP($A2042,ETF_OP_Fee!$I$5:$J$14,2,1),0))^($A2042-$A2041)*(1+1*(B2042/B2041-1))</f>
        <v>6.8949925804139101</v>
      </c>
      <c r="H2042" s="9" t="str">
        <f>IFERROR(VLOOKUP(A2042,'BITO-IV'!$A$1:$J$10000,4,0),"")</f>
        <v/>
      </c>
      <c r="J2042" s="9">
        <f>VLOOKUP(A2042,'ETH-Web'!$A$1:$G$10000,6,0)</f>
        <v>1036.790039</v>
      </c>
      <c r="K2042" s="2">
        <f>K2041*(1-K$1+IF(AND(WEEKDAY($A2042)&lt;&gt;1,WEEKDAY($A2042)&lt;&gt;7),-VLOOKUP($A2042,ETF_OP_Fee!$K$5:$L$14,2,1),0))^($A2042-$A2041)*(1+2*(J2042/J2041-1))-K$3*IFERROR(VLOOKUP($A3638,Dividends!$C$10:$E$100,3,0),0)</f>
        <v>6840.0634002197494</v>
      </c>
      <c r="P2042">
        <f>ROW()</f>
        <v>2042</v>
      </c>
      <c r="Q2042">
        <f>IF($A2042&gt;=$Q$2,B2042*Q$4,"")</f>
        <v>130.35218422220524</v>
      </c>
      <c r="R2042">
        <f>IF($A2042&gt;=$Q$2,G2042*R$4,"")</f>
        <v>130.09458839250249</v>
      </c>
      <c r="T2042">
        <f>IF($A2042&gt;=$Q$2,J2042*T$4,"")</f>
        <v>311.91597970182448</v>
      </c>
      <c r="U2042">
        <f>IF($A2042&gt;=$Q$2,K2042*U$4,"")</f>
        <v>658.02271878209751</v>
      </c>
      <c r="W2042" t="e">
        <f t="shared" ca="1" si="1"/>
        <v>#DIV/0!</v>
      </c>
    </row>
    <row r="2043" spans="1:23">
      <c r="A2043" s="1">
        <v>43133</v>
      </c>
      <c r="B2043">
        <f>IFERROR(VLOOKUP($A2043,'BTC-Web'!$A$2:$H$9999,2,0),"")</f>
        <v>9142.2802730000003</v>
      </c>
      <c r="C2043">
        <f>VLOOKUP(A2043,H_SPBTFDUE!$B$2:$C$5828,2,0)</f>
        <v>59.1</v>
      </c>
      <c r="D2043" s="2">
        <f>D2042*(1-D$1+IF(AND(WEEKDAY($A2043)&lt;&gt;1,WEEKDAY($A2043)&lt;&gt;7),-VLOOKUP($A2043,ETF_OP_Fee!$G$5:$H$14,2,1),0))^($A2043-$A2042)*(1+2*(C2043/C2042-1))+IFERROR(VLOOKUP(A2043,BITXeom!$C$9:$D$100,2,0),0)-$D$3*IFERROR(VLOOKUP($A2043,Dividends!$C$10:$E$100,2,0),0)</f>
        <v>43.113021204688351</v>
      </c>
      <c r="F2043" s="60">
        <f>F2042*(1-F$1-2*(C2043/C2042-1))</f>
        <v>992.94958268400399</v>
      </c>
      <c r="G2043" s="2">
        <f>G2042*(1-G$1+IF(AND(WEEKDAY($A2043)&lt;&gt;1,WEEKDAY($A2043)&lt;&gt;7),-VLOOKUP($A2043,ETF_OP_Fee!$I$5:$J$14,2,1),0))^($A2043-$A2042)*(1+1*(B2043/B2042-1))</f>
        <v>6.1573183543749979</v>
      </c>
      <c r="H2043" s="9" t="str">
        <f>IFERROR(VLOOKUP(A2043,'BITO-IV'!$A$1:$J$10000,4,0),"")</f>
        <v/>
      </c>
      <c r="J2043" s="9">
        <f>VLOOKUP(A2043,'ETH-Web'!$A$1:$G$10000,6,0)</f>
        <v>915.78497300000004</v>
      </c>
      <c r="K2043" s="2">
        <f>K2042*(1-K$1+IF(AND(WEEKDAY($A2043)&lt;&gt;1,WEEKDAY($A2043)&lt;&gt;7),-VLOOKUP($A2043,ETF_OP_Fee!$K$5:$L$14,2,1),0))^($A2043-$A2042)*(1+2*(J2043/J2042-1))-K$3*IFERROR(VLOOKUP($A3639,Dividends!$C$10:$E$100,3,0),0)</f>
        <v>5243.3036045021208</v>
      </c>
      <c r="P2043">
        <f>ROW()</f>
        <v>2043</v>
      </c>
      <c r="Q2043">
        <f>IF($A2043&gt;=$Q$2,B2043*Q$4,"")</f>
        <v>116.40923144353773</v>
      </c>
      <c r="R2043">
        <f>IF($A2043&gt;=$Q$2,G2043*R$4,"")</f>
        <v>116.17616517666066</v>
      </c>
      <c r="T2043">
        <f>IF($A2043&gt;=$Q$2,J2043*T$4,"")</f>
        <v>275.51187444375506</v>
      </c>
      <c r="U2043">
        <f>IF($A2043&gt;=$Q$2,K2043*U$4,"")</f>
        <v>504.41241423633784</v>
      </c>
      <c r="W2043" t="e">
        <f t="shared" ca="1" si="1"/>
        <v>#DIV/0!</v>
      </c>
    </row>
    <row r="2044" spans="1:23">
      <c r="A2044" s="1">
        <v>43136</v>
      </c>
      <c r="B2044">
        <f>IFERROR(VLOOKUP($A2044,'BTC-Web'!$A$2:$H$9999,2,0),"")</f>
        <v>8270.5400389999995</v>
      </c>
      <c r="C2044">
        <f>VLOOKUP(A2044,H_SPBTFDUE!$B$2:$C$5828,2,0)</f>
        <v>49.91</v>
      </c>
      <c r="D2044" s="2">
        <f>D2043*(1-D$1+IF(AND(WEEKDAY($A2044)&lt;&gt;1,WEEKDAY($A2044)&lt;&gt;7),-VLOOKUP($A2044,ETF_OP_Fee!$G$5:$H$14,2,1),0))^($A2044-$A2043)*(1+2*(C2044/C2043-1))+IFERROR(VLOOKUP(A2044,BITXeom!$C$9:$D$100,2,0),0)-$D$3*IFERROR(VLOOKUP($A2044,Dividends!$C$10:$E$100,2,0),0)</f>
        <v>29.69420324416506</v>
      </c>
      <c r="F2044" s="60">
        <f>F2043*(1-F$1-2*(C2044/C2043-1))</f>
        <v>1301.7035349944965</v>
      </c>
      <c r="G2044" s="2">
        <f>G2043*(1-G$1+IF(AND(WEEKDAY($A2044)&lt;&gt;1,WEEKDAY($A2044)&lt;&gt;7),-VLOOKUP($A2044,ETF_OP_Fee!$I$5:$J$14,2,1),0))^($A2044-$A2043)*(1+1*(B2044/B2043-1))</f>
        <v>5.569767091028444</v>
      </c>
      <c r="H2044" s="9" t="str">
        <f>IFERROR(VLOOKUP(A2044,'BITO-IV'!$A$1:$J$10000,4,0),"")</f>
        <v/>
      </c>
      <c r="J2044" s="9">
        <f>VLOOKUP(A2044,'ETH-Web'!$A$1:$G$10000,6,0)</f>
        <v>697.95098900000005</v>
      </c>
      <c r="K2044" s="2">
        <f>K2043*(1-K$1+IF(AND(WEEKDAY($A2044)&lt;&gt;1,WEEKDAY($A2044)&lt;&gt;7),-VLOOKUP($A2044,ETF_OP_Fee!$K$5:$L$14,2,1),0))^($A2044-$A2043)*(1+2*(J2044/J2043-1))-K$3*IFERROR(VLOOKUP($A3640,Dividends!$C$10:$E$100,3,0),0)</f>
        <v>2748.6853433600427</v>
      </c>
      <c r="P2044">
        <f>ROW()</f>
        <v>2044</v>
      </c>
      <c r="Q2044">
        <f>IF($A2044&gt;=$Q$2,B2044*Q$4,"")</f>
        <v>105.30930805155339</v>
      </c>
      <c r="R2044">
        <f>IF($A2044&gt;=$Q$2,G2044*R$4,"")</f>
        <v>105.09025915528301</v>
      </c>
      <c r="T2044">
        <f>IF($A2044&gt;=$Q$2,J2044*T$4,"")</f>
        <v>209.97700433905533</v>
      </c>
      <c r="U2044">
        <f>IF($A2044&gt;=$Q$2,K2044*U$4,"")</f>
        <v>264.42699385742111</v>
      </c>
      <c r="W2044" t="e">
        <f t="shared" ca="1" si="1"/>
        <v>#DIV/0!</v>
      </c>
    </row>
    <row r="2045" spans="1:23">
      <c r="A2045" s="1">
        <v>43137</v>
      </c>
      <c r="B2045">
        <f>IFERROR(VLOOKUP($A2045,'BTC-Web'!$A$2:$H$9999,2,0),"")</f>
        <v>7051.75</v>
      </c>
      <c r="C2045">
        <f>VLOOKUP(A2045,H_SPBTFDUE!$B$2:$C$5828,2,0)</f>
        <v>51.96</v>
      </c>
      <c r="D2045" s="2">
        <f>D2044*(1-D$1+IF(AND(WEEKDAY($A2045)&lt;&gt;1,WEEKDAY($A2045)&lt;&gt;7),-VLOOKUP($A2045,ETF_OP_Fee!$G$5:$H$14,2,1),0))^($A2045-$A2044)*(1+2*(C2045/C2044-1))+IFERROR(VLOOKUP(A2045,BITXeom!$C$9:$D$100,2,0),0)-$D$3*IFERROR(VLOOKUP($A2045,Dividends!$C$10:$E$100,2,0),0)</f>
        <v>32.129645048318601</v>
      </c>
      <c r="F2045" s="60">
        <f>F2044*(1-F$1-2*(C2045/C2044-1))</f>
        <v>1194.7036073129179</v>
      </c>
      <c r="G2045" s="2">
        <f>G2044*(1-G$1+IF(AND(WEEKDAY($A2045)&lt;&gt;1,WEEKDAY($A2045)&lt;&gt;7),-VLOOKUP($A2045,ETF_OP_Fee!$I$5:$J$14,2,1),0))^($A2045-$A2044)*(1+1*(B2045/B2044-1))</f>
        <v>4.7488534764538937</v>
      </c>
      <c r="H2045" s="9" t="str">
        <f>IFERROR(VLOOKUP(A2045,'BITO-IV'!$A$1:$J$10000,4,0),"")</f>
        <v/>
      </c>
      <c r="J2045" s="9">
        <f>VLOOKUP(A2045,'ETH-Web'!$A$1:$G$10000,6,0)</f>
        <v>793.12200900000005</v>
      </c>
      <c r="K2045" s="2">
        <f>K2044*(1-K$1+IF(AND(WEEKDAY($A2045)&lt;&gt;1,WEEKDAY($A2045)&lt;&gt;7),-VLOOKUP($A2045,ETF_OP_Fee!$K$5:$L$14,2,1),0))^($A2045-$A2044)*(1+2*(J2045/J2044-1))-K$3*IFERROR(VLOOKUP($A3641,Dividends!$C$10:$E$100,3,0),0)</f>
        <v>3498.2042970930806</v>
      </c>
      <c r="P2045">
        <f>ROW()</f>
        <v>2045</v>
      </c>
      <c r="Q2045">
        <f>IF($A2045&gt;=$Q$2,B2045*Q$4,"")</f>
        <v>89.790377599372817</v>
      </c>
      <c r="R2045">
        <f>IF($A2045&gt;=$Q$2,G2045*R$4,"")</f>
        <v>89.601276745461988</v>
      </c>
      <c r="T2045">
        <f>IF($A2045&gt;=$Q$2,J2045*T$4,"")</f>
        <v>238.60899425588934</v>
      </c>
      <c r="U2045">
        <f>IF($A2045&gt;=$Q$2,K2045*U$4,"")</f>
        <v>336.53166173203203</v>
      </c>
      <c r="W2045" t="e">
        <f t="shared" ca="1" si="1"/>
        <v>#DIV/0!</v>
      </c>
    </row>
    <row r="2046" spans="1:23">
      <c r="A2046" s="1">
        <v>43138</v>
      </c>
      <c r="B2046">
        <f>IFERROR(VLOOKUP($A2046,'BTC-Web'!$A$2:$H$9999,2,0),"")</f>
        <v>7755.4902339999999</v>
      </c>
      <c r="C2046">
        <f>VLOOKUP(A2046,H_SPBTFDUE!$B$2:$C$5828,2,0)</f>
        <v>56.65</v>
      </c>
      <c r="D2046" s="2">
        <f>D2045*(1-D$1+IF(AND(WEEKDAY($A2046)&lt;&gt;1,WEEKDAY($A2046)&lt;&gt;7),-VLOOKUP($A2046,ETF_OP_Fee!$G$5:$H$14,2,1),0))^($A2046-$A2045)*(1+2*(C2046/C2045-1))+IFERROR(VLOOKUP(A2046,BITXeom!$C$9:$D$100,2,0),0)-$D$3*IFERROR(VLOOKUP($A2046,Dividends!$C$10:$E$100,2,0),0)</f>
        <v>37.925228011247341</v>
      </c>
      <c r="F2046" s="60">
        <f>F2045*(1-F$1-2*(C2046/C2045-1))</f>
        <v>978.96936497969443</v>
      </c>
      <c r="G2046" s="2">
        <f>G2045*(1-G$1+IF(AND(WEEKDAY($A2046)&lt;&gt;1,WEEKDAY($A2046)&lt;&gt;7),-VLOOKUP($A2046,ETF_OP_Fee!$I$5:$J$14,2,1),0))^($A2046-$A2045)*(1+1*(B2046/B2045-1))</f>
        <v>5.2226366757821623</v>
      </c>
      <c r="H2046" s="9" t="str">
        <f>IFERROR(VLOOKUP(A2046,'BITO-IV'!$A$1:$J$10000,4,0),"")</f>
        <v/>
      </c>
      <c r="J2046" s="9">
        <f>VLOOKUP(A2046,'ETH-Web'!$A$1:$G$10000,6,0)</f>
        <v>757.067993</v>
      </c>
      <c r="K2046" s="2">
        <f>K2045*(1-K$1+IF(AND(WEEKDAY($A2046)&lt;&gt;1,WEEKDAY($A2046)&lt;&gt;7),-VLOOKUP($A2046,ETF_OP_Fee!$K$5:$L$14,2,1),0))^($A2046-$A2045)*(1+2*(J2046/J2045-1))-K$3*IFERROR(VLOOKUP($A3642,Dividends!$C$10:$E$100,3,0),0)</f>
        <v>3180.0772230521407</v>
      </c>
      <c r="P2046">
        <f>ROW()</f>
        <v>2046</v>
      </c>
      <c r="Q2046">
        <f>IF($A2046&gt;=$Q$2,B2046*Q$4,"")</f>
        <v>98.751146393321974</v>
      </c>
      <c r="R2046">
        <f>IF($A2046&gt;=$Q$2,G2046*R$4,"")</f>
        <v>98.540609106599064</v>
      </c>
      <c r="T2046">
        <f>IF($A2046&gt;=$Q$2,J2046*T$4,"")</f>
        <v>227.76222364679663</v>
      </c>
      <c r="U2046">
        <f>IF($A2046&gt;=$Q$2,K2046*U$4,"")</f>
        <v>305.92743631331911</v>
      </c>
      <c r="W2046" t="e">
        <f t="shared" ca="1" si="1"/>
        <v>#DIV/0!</v>
      </c>
    </row>
    <row r="2047" spans="1:23">
      <c r="A2047" s="1">
        <v>43139</v>
      </c>
      <c r="B2047">
        <f>IFERROR(VLOOKUP($A2047,'BTC-Web'!$A$2:$H$9999,2,0),"")</f>
        <v>7637.8598629999997</v>
      </c>
      <c r="C2047">
        <f>VLOOKUP(A2047,H_SPBTFDUE!$B$2:$C$5828,2,0)</f>
        <v>57.31</v>
      </c>
      <c r="D2047" s="2">
        <f>D2046*(1-D$1+IF(AND(WEEKDAY($A2047)&lt;&gt;1,WEEKDAY($A2047)&lt;&gt;7),-VLOOKUP($A2047,ETF_OP_Fee!$G$5:$H$14,2,1),0))^($A2047-$A2046)*(1+2*(C2047/C2046-1))+IFERROR(VLOOKUP(A2047,BITXeom!$C$9:$D$100,2,0),0)-$D$3*IFERROR(VLOOKUP($A2047,Dividends!$C$10:$E$100,2,0),0)</f>
        <v>38.804244308638694</v>
      </c>
      <c r="F2047" s="60">
        <f>F2046*(1-F$1-2*(C2047/C2046-1))</f>
        <v>956.10746827083733</v>
      </c>
      <c r="G2047" s="2">
        <f>G2046*(1-G$1+IF(AND(WEEKDAY($A2047)&lt;&gt;1,WEEKDAY($A2047)&lt;&gt;7),-VLOOKUP($A2047,ETF_OP_Fee!$I$5:$J$14,2,1),0))^($A2047-$A2046)*(1+1*(B2047/B2046-1))</f>
        <v>5.1432891557651619</v>
      </c>
      <c r="H2047" s="9" t="str">
        <f>IFERROR(VLOOKUP(A2047,'BITO-IV'!$A$1:$J$10000,4,0),"")</f>
        <v/>
      </c>
      <c r="J2047" s="9">
        <f>VLOOKUP(A2047,'ETH-Web'!$A$1:$G$10000,6,0)</f>
        <v>817.807007</v>
      </c>
      <c r="K2047" s="2">
        <f>K2046*(1-K$1+IF(AND(WEEKDAY($A2047)&lt;&gt;1,WEEKDAY($A2047)&lt;&gt;7),-VLOOKUP($A2047,ETF_OP_Fee!$K$5:$L$14,2,1),0))^($A2047-$A2046)*(1+2*(J2047/J2046-1))-K$3*IFERROR(VLOOKUP($A3643,Dividends!$C$10:$E$100,3,0),0)</f>
        <v>3690.2527455408022</v>
      </c>
      <c r="P2047">
        <f>ROW()</f>
        <v>2047</v>
      </c>
      <c r="Q2047">
        <f>IF($A2047&gt;=$Q$2,B2047*Q$4,"")</f>
        <v>97.253351458838438</v>
      </c>
      <c r="R2047">
        <f>IF($A2047&gt;=$Q$2,G2047*R$4,"")</f>
        <v>97.043481613539768</v>
      </c>
      <c r="T2047">
        <f>IF($A2047&gt;=$Q$2,J2047*T$4,"")</f>
        <v>246.03542105926988</v>
      </c>
      <c r="U2047">
        <f>IF($A2047&gt;=$Q$2,K2047*U$4,"")</f>
        <v>355.00696448747038</v>
      </c>
      <c r="W2047" t="e">
        <f t="shared" ca="1" si="1"/>
        <v>#DIV/0!</v>
      </c>
    </row>
    <row r="2048" spans="1:23">
      <c r="A2048" s="1">
        <v>43140</v>
      </c>
      <c r="B2048">
        <f>IFERROR(VLOOKUP($A2048,'BTC-Web'!$A$2:$H$9999,2,0),"")</f>
        <v>8271.8398440000001</v>
      </c>
      <c r="C2048">
        <f>VLOOKUP(A2048,H_SPBTFDUE!$B$2:$C$5828,2,0)</f>
        <v>59.28</v>
      </c>
      <c r="D2048" s="2">
        <f>D2047*(1-D$1+IF(AND(WEEKDAY($A2048)&lt;&gt;1,WEEKDAY($A2048)&lt;&gt;7),-VLOOKUP($A2048,ETF_OP_Fee!$G$5:$H$14,2,1),0))^($A2048-$A2047)*(1+2*(C2048/C2047-1))+IFERROR(VLOOKUP(A2048,BITXeom!$C$9:$D$100,2,0),0)-$D$3*IFERROR(VLOOKUP($A2048,Dividends!$C$10:$E$100,2,0),0)</f>
        <v>41.466994422862058</v>
      </c>
      <c r="F2048" s="60">
        <f>F2047*(1-F$1-2*(C2048/C2047-1))</f>
        <v>890.32635254208446</v>
      </c>
      <c r="G2048" s="2">
        <f>G2047*(1-G$1+IF(AND(WEEKDAY($A2048)&lt;&gt;1,WEEKDAY($A2048)&lt;&gt;7),-VLOOKUP($A2048,ETF_OP_Fee!$I$5:$J$14,2,1),0))^($A2048-$A2047)*(1+1*(B2048/B2047-1))</f>
        <v>5.5700625056363737</v>
      </c>
      <c r="H2048" s="9" t="str">
        <f>IFERROR(VLOOKUP(A2048,'BITO-IV'!$A$1:$J$10000,4,0),"")</f>
        <v/>
      </c>
      <c r="J2048" s="9">
        <f>VLOOKUP(A2048,'ETH-Web'!$A$1:$G$10000,6,0)</f>
        <v>883.86499000000003</v>
      </c>
      <c r="K2048" s="2">
        <f>K2047*(1-K$1+IF(AND(WEEKDAY($A2048)&lt;&gt;1,WEEKDAY($A2048)&lt;&gt;7),-VLOOKUP($A2048,ETF_OP_Fee!$K$5:$L$14,2,1),0))^($A2048-$A2047)*(1+2*(J2048/J2047-1))-K$3*IFERROR(VLOOKUP($A3644,Dividends!$C$10:$E$100,3,0),0)</f>
        <v>4286.2992755846763</v>
      </c>
      <c r="P2048">
        <f>ROW()</f>
        <v>2048</v>
      </c>
      <c r="Q2048">
        <f>IF($A2048&gt;=$Q$2,B2048*Q$4,"")</f>
        <v>105.3258585506147</v>
      </c>
      <c r="R2048">
        <f>IF($A2048&gt;=$Q$2,G2048*R$4,"")</f>
        <v>105.09583303246643</v>
      </c>
      <c r="T2048">
        <f>IF($A2048&gt;=$Q$2,J2048*T$4,"")</f>
        <v>265.90881847775285</v>
      </c>
      <c r="U2048">
        <f>IF($A2048&gt;=$Q$2,K2048*U$4,"")</f>
        <v>412.34739180098109</v>
      </c>
      <c r="W2048" t="e">
        <f t="shared" ca="1" si="1"/>
        <v>#DIV/0!</v>
      </c>
    </row>
    <row r="2049" spans="1:23">
      <c r="A2049" s="1">
        <v>43143</v>
      </c>
      <c r="B2049">
        <f>IFERROR(VLOOKUP($A2049,'BTC-Web'!$A$2:$H$9999,2,0),"")</f>
        <v>8141.4301759999998</v>
      </c>
      <c r="C2049">
        <f>VLOOKUP(A2049,H_SPBTFDUE!$B$2:$C$5828,2,0)</f>
        <v>61.15</v>
      </c>
      <c r="D2049" s="2">
        <f>D2048*(1-D$1+IF(AND(WEEKDAY($A2049)&lt;&gt;1,WEEKDAY($A2049)&lt;&gt;7),-VLOOKUP($A2049,ETF_OP_Fee!$G$5:$H$14,2,1),0))^($A2049-$A2048)*(1+2*(C2049/C2048-1))+IFERROR(VLOOKUP(A2049,BITXeom!$C$9:$D$100,2,0),0)-$D$3*IFERROR(VLOOKUP($A2049,Dividends!$C$10:$E$100,2,0),0)</f>
        <v>44.067223965935341</v>
      </c>
      <c r="F2049" s="60">
        <f>F2048*(1-F$1-2*(C2049/C2048-1))</f>
        <v>834.10894473365306</v>
      </c>
      <c r="G2049" s="2">
        <f>G2048*(1-G$1+IF(AND(WEEKDAY($A2049)&lt;&gt;1,WEEKDAY($A2049)&lt;&gt;7),-VLOOKUP($A2049,ETF_OP_Fee!$I$5:$J$14,2,1),0))^($A2049-$A2048)*(1+1*(B2049/B2048-1))</f>
        <v>5.4818196459572031</v>
      </c>
      <c r="H2049" s="9" t="str">
        <f>IFERROR(VLOOKUP(A2049,'BITO-IV'!$A$1:$J$10000,4,0),"")</f>
        <v/>
      </c>
      <c r="J2049" s="9">
        <f>VLOOKUP(A2049,'ETH-Web'!$A$1:$G$10000,6,0)</f>
        <v>868.70696999999996</v>
      </c>
      <c r="K2049" s="2">
        <f>K2048*(1-K$1+IF(AND(WEEKDAY($A2049)&lt;&gt;1,WEEKDAY($A2049)&lt;&gt;7),-VLOOKUP($A2049,ETF_OP_Fee!$K$5:$L$14,2,1),0))^($A2049-$A2048)*(1+2*(J2049/J2048-1))-K$3*IFERROR(VLOOKUP($A3645,Dividends!$C$10:$E$100,3,0),0)</f>
        <v>4138.961982768421</v>
      </c>
      <c r="P2049">
        <f>ROW()</f>
        <v>2049</v>
      </c>
      <c r="Q2049">
        <f>IF($A2049&gt;=$Q$2,B2049*Q$4,"")</f>
        <v>103.66534402126682</v>
      </c>
      <c r="R2049">
        <f>IF($A2049&gt;=$Q$2,G2049*R$4,"")</f>
        <v>103.43086844045958</v>
      </c>
      <c r="T2049">
        <f>IF($A2049&gt;=$Q$2,J2049*T$4,"")</f>
        <v>261.34856183871329</v>
      </c>
      <c r="U2049">
        <f>IF($A2049&gt;=$Q$2,K2049*U$4,"")</f>
        <v>398.17335856119684</v>
      </c>
      <c r="W2049" t="e">
        <f t="shared" ca="1" si="1"/>
        <v>#DIV/0!</v>
      </c>
    </row>
    <row r="2050" spans="1:23">
      <c r="A2050" s="1">
        <v>43144</v>
      </c>
      <c r="B2050">
        <f>IFERROR(VLOOKUP($A2050,'BTC-Web'!$A$2:$H$9999,2,0),"")</f>
        <v>8926.7197269999997</v>
      </c>
      <c r="C2050">
        <f>VLOOKUP(A2050,H_SPBTFDUE!$B$2:$C$5828,2,0)</f>
        <v>60.07</v>
      </c>
      <c r="D2050" s="2">
        <f>D2049*(1-D$1+IF(AND(WEEKDAY($A2050)&lt;&gt;1,WEEKDAY($A2050)&lt;&gt;7),-VLOOKUP($A2050,ETF_OP_Fee!$G$5:$H$14,2,1),0))^($A2050-$A2049)*(1+2*(C2050/C2049-1))+IFERROR(VLOOKUP(A2050,BITXeom!$C$9:$D$100,2,0),0)-$D$3*IFERROR(VLOOKUP($A2050,Dividends!$C$10:$E$100,2,0),0)</f>
        <v>42.505513888601122</v>
      </c>
      <c r="F2050" s="60">
        <f>F2049*(1-F$1-2*(C2050/C2049-1))</f>
        <v>863.52873584021006</v>
      </c>
      <c r="G2050" s="2">
        <f>G2049*(1-G$1+IF(AND(WEEKDAY($A2050)&lt;&gt;1,WEEKDAY($A2050)&lt;&gt;7),-VLOOKUP($A2050,ETF_OP_Fee!$I$5:$J$14,2,1),0))^($A2050-$A2049)*(1+1*(B2050/B2049-1))</f>
        <v>6.0104174418445053</v>
      </c>
      <c r="H2050" s="9" t="str">
        <f>IFERROR(VLOOKUP(A2050,'BITO-IV'!$A$1:$J$10000,4,0),"")</f>
        <v/>
      </c>
      <c r="J2050" s="9">
        <f>VLOOKUP(A2050,'ETH-Web'!$A$1:$G$10000,6,0)</f>
        <v>845.25799600000005</v>
      </c>
      <c r="K2050" s="2">
        <f>K2049*(1-K$1+IF(AND(WEEKDAY($A2050)&lt;&gt;1,WEEKDAY($A2050)&lt;&gt;7),-VLOOKUP($A2050,ETF_OP_Fee!$K$5:$L$14,2,1),0))^($A2050-$A2049)*(1+2*(J2050/J2049-1))-K$3*IFERROR(VLOOKUP($A3646,Dividends!$C$10:$E$100,3,0),0)</f>
        <v>3915.4154599687863</v>
      </c>
      <c r="P2050">
        <f>ROW()</f>
        <v>2050</v>
      </c>
      <c r="Q2050">
        <f>IF($A2050&gt;=$Q$2,B2050*Q$4,"")</f>
        <v>113.66448541299681</v>
      </c>
      <c r="R2050">
        <f>IF($A2050&gt;=$Q$2,G2050*R$4,"")</f>
        <v>113.40444156314661</v>
      </c>
      <c r="T2050">
        <f>IF($A2050&gt;=$Q$2,J2050*T$4,"")</f>
        <v>254.29399010954509</v>
      </c>
      <c r="U2050">
        <f>IF($A2050&gt;=$Q$2,K2050*U$4,"")</f>
        <v>376.66790135999986</v>
      </c>
      <c r="W2050" t="e">
        <f t="shared" ca="1" si="1"/>
        <v>#DIV/0!</v>
      </c>
    </row>
    <row r="2051" spans="1:23">
      <c r="A2051" s="1">
        <v>43145</v>
      </c>
      <c r="B2051">
        <f>IFERROR(VLOOKUP($A2051,'BTC-Web'!$A$2:$H$9999,2,0),"")</f>
        <v>8599.9199219999991</v>
      </c>
      <c r="C2051">
        <f>VLOOKUP(A2051,H_SPBTFDUE!$B$2:$C$5828,2,0)</f>
        <v>64.290000000000006</v>
      </c>
      <c r="D2051" s="2">
        <f>D2050*(1-D$1+IF(AND(WEEKDAY($A2051)&lt;&gt;1,WEEKDAY($A2051)&lt;&gt;7),-VLOOKUP($A2051,ETF_OP_Fee!$G$5:$H$14,2,1),0))^($A2051-$A2050)*(1+2*(C2051/C2050-1))+IFERROR(VLOOKUP(A2051,BITXeom!$C$9:$D$100,2,0),0)-$D$3*IFERROR(VLOOKUP($A2051,Dividends!$C$10:$E$100,2,0),0)</f>
        <v>48.471811462159764</v>
      </c>
      <c r="F2051" s="60">
        <f>F2050*(1-F$1-2*(C2051/C2050-1))</f>
        <v>742.15562570698955</v>
      </c>
      <c r="G2051" s="2">
        <f>G2050*(1-G$1+IF(AND(WEEKDAY($A2051)&lt;&gt;1,WEEKDAY($A2051)&lt;&gt;7),-VLOOKUP($A2051,ETF_OP_Fee!$I$5:$J$14,2,1),0))^($A2051-$A2050)*(1+1*(B2051/B2050-1))</f>
        <v>5.7902303360497029</v>
      </c>
      <c r="H2051" s="9" t="str">
        <f>IFERROR(VLOOKUP(A2051,'BITO-IV'!$A$1:$J$10000,4,0),"")</f>
        <v/>
      </c>
      <c r="J2051" s="9">
        <f>VLOOKUP(A2051,'ETH-Web'!$A$1:$G$10000,6,0)</f>
        <v>923.56097399999999</v>
      </c>
      <c r="K2051" s="2">
        <f>K2050*(1-K$1+IF(AND(WEEKDAY($A2051)&lt;&gt;1,WEEKDAY($A2051)&lt;&gt;7),-VLOOKUP($A2051,ETF_OP_Fee!$K$5:$L$14,2,1),0))^($A2051-$A2050)*(1+2*(J2051/J2050-1))-K$3*IFERROR(VLOOKUP($A3647,Dividends!$C$10:$E$100,3,0),0)</f>
        <v>4640.7281583845661</v>
      </c>
      <c r="P2051">
        <f>ROW()</f>
        <v>2051</v>
      </c>
      <c r="Q2051">
        <f>IF($A2051&gt;=$Q$2,B2051*Q$4,"")</f>
        <v>109.50332288024232</v>
      </c>
      <c r="R2051">
        <f>IF($A2051&gt;=$Q$2,G2051*R$4,"")</f>
        <v>109.24995545404167</v>
      </c>
      <c r="T2051">
        <f>IF($A2051&gt;=$Q$2,J2051*T$4,"")</f>
        <v>277.85126706795188</v>
      </c>
      <c r="U2051">
        <f>IF($A2051&gt;=$Q$2,K2051*U$4,"")</f>
        <v>446.44389696895837</v>
      </c>
      <c r="W2051" t="e">
        <f t="shared" ca="1" si="1"/>
        <v>#DIV/0!</v>
      </c>
    </row>
    <row r="2052" spans="1:23">
      <c r="A2052" s="1">
        <v>43146</v>
      </c>
      <c r="B2052">
        <f>IFERROR(VLOOKUP($A2052,'BTC-Web'!$A$2:$H$9999,2,0),"")</f>
        <v>9488.3203130000002</v>
      </c>
      <c r="C2052">
        <f>VLOOKUP(A2052,H_SPBTFDUE!$B$2:$C$5828,2,0)</f>
        <v>69.709999999999994</v>
      </c>
      <c r="D2052" s="2">
        <f>D2051*(1-D$1+IF(AND(WEEKDAY($A2052)&lt;&gt;1,WEEKDAY($A2052)&lt;&gt;7),-VLOOKUP($A2052,ETF_OP_Fee!$G$5:$H$14,2,1),0))^($A2052-$A2051)*(1+2*(C2052/C2051-1))+IFERROR(VLOOKUP(A2052,BITXeom!$C$9:$D$100,2,0),0)-$D$3*IFERROR(VLOOKUP($A2052,Dividends!$C$10:$E$100,2,0),0)</f>
        <v>56.637862766271674</v>
      </c>
      <c r="F2052" s="60">
        <f>F2051*(1-F$1-2*(C2052/C2051-1))</f>
        <v>616.98140447951948</v>
      </c>
      <c r="G2052" s="2">
        <f>G2051*(1-G$1+IF(AND(WEEKDAY($A2052)&lt;&gt;1,WEEKDAY($A2052)&lt;&gt;7),-VLOOKUP($A2052,ETF_OP_Fee!$I$5:$J$14,2,1),0))^($A2052-$A2051)*(1+1*(B2052/B2051-1))</f>
        <v>6.3882141553658078</v>
      </c>
      <c r="H2052" s="9" t="str">
        <f>IFERROR(VLOOKUP(A2052,'BITO-IV'!$A$1:$J$10000,4,0),"")</f>
        <v/>
      </c>
      <c r="J2052" s="9">
        <f>VLOOKUP(A2052,'ETH-Web'!$A$1:$G$10000,6,0)</f>
        <v>936.97601299999997</v>
      </c>
      <c r="K2052" s="2">
        <f>K2051*(1-K$1+IF(AND(WEEKDAY($A2052)&lt;&gt;1,WEEKDAY($A2052)&lt;&gt;7),-VLOOKUP($A2052,ETF_OP_Fee!$K$5:$L$14,2,1),0))^($A2052-$A2051)*(1+2*(J2052/J2051-1))-K$3*IFERROR(VLOOKUP($A3648,Dividends!$C$10:$E$100,3,0),0)</f>
        <v>4775.4214989663005</v>
      </c>
      <c r="P2052">
        <f>ROW()</f>
        <v>2052</v>
      </c>
      <c r="Q2052">
        <f>IF($A2052&gt;=$Q$2,B2052*Q$4,"")</f>
        <v>120.81538110228941</v>
      </c>
      <c r="R2052">
        <f>IF($A2052&gt;=$Q$2,G2052*R$4,"")</f>
        <v>120.53270274231144</v>
      </c>
      <c r="T2052">
        <f>IF($A2052&gt;=$Q$2,J2052*T$4,"")</f>
        <v>281.88715174568188</v>
      </c>
      <c r="U2052">
        <f>IF($A2052&gt;=$Q$2,K2052*U$4,"")</f>
        <v>459.40156607018167</v>
      </c>
      <c r="W2052" t="e">
        <f t="shared" ref="W2052:W2115" ca="1" si="2">IF(ROW()+$W$1&lt;3711,INDIRECT("m"&amp;ROW()+$W$1,1)/INDIRECT("m"&amp;ROW(),1),"")</f>
        <v>#DIV/0!</v>
      </c>
    </row>
    <row r="2053" spans="1:23">
      <c r="A2053" s="1">
        <v>43147</v>
      </c>
      <c r="B2053">
        <f>IFERROR(VLOOKUP($A2053,'BTC-Web'!$A$2:$H$9999,2,0),"")</f>
        <v>10135.700194999999</v>
      </c>
      <c r="C2053">
        <f>VLOOKUP(A2053,H_SPBTFDUE!$B$2:$C$5828,2,0)</f>
        <v>69.260000000000005</v>
      </c>
      <c r="D2053" s="2">
        <f>D2052*(1-D$1+IF(AND(WEEKDAY($A2053)&lt;&gt;1,WEEKDAY($A2053)&lt;&gt;7),-VLOOKUP($A2053,ETF_OP_Fee!$G$5:$H$14,2,1),0))^($A2053-$A2052)*(1+2*(C2053/C2052-1))+IFERROR(VLOOKUP(A2053,BITXeom!$C$9:$D$100,2,0),0)-$D$3*IFERROR(VLOOKUP($A2053,Dividends!$C$10:$E$100,2,0),0)</f>
        <v>55.899892860515521</v>
      </c>
      <c r="F2053" s="60">
        <f>F2052*(1-F$1-2*(C2053/C2052-1))</f>
        <v>624.91490611628456</v>
      </c>
      <c r="G2053" s="2">
        <f>G2052*(1-G$1+IF(AND(WEEKDAY($A2053)&lt;&gt;1,WEEKDAY($A2053)&lt;&gt;7),-VLOOKUP($A2053,ETF_OP_Fee!$I$5:$J$14,2,1),0))^($A2053-$A2052)*(1+1*(B2053/B2052-1))</f>
        <v>6.8238988646890926</v>
      </c>
      <c r="H2053" s="9" t="str">
        <f>IFERROR(VLOOKUP(A2053,'BITO-IV'!$A$1:$J$10000,4,0),"")</f>
        <v/>
      </c>
      <c r="J2053" s="9">
        <f>VLOOKUP(A2053,'ETH-Web'!$A$1:$G$10000,6,0)</f>
        <v>944.21002199999998</v>
      </c>
      <c r="K2053" s="2">
        <f>K2052*(1-K$1+IF(AND(WEEKDAY($A2053)&lt;&gt;1,WEEKDAY($A2053)&lt;&gt;7),-VLOOKUP($A2053,ETF_OP_Fee!$K$5:$L$14,2,1),0))^($A2053-$A2052)*(1+2*(J2053/J2052-1))-K$3*IFERROR(VLOOKUP($A3649,Dividends!$C$10:$E$100,3,0),0)</f>
        <v>4849.0320733413555</v>
      </c>
      <c r="P2053">
        <f>ROW()</f>
        <v>2053</v>
      </c>
      <c r="Q2053">
        <f>IF($A2053&gt;=$Q$2,B2053*Q$4,"")</f>
        <v>129.05850997881188</v>
      </c>
      <c r="R2053">
        <f>IF($A2053&gt;=$Q$2,G2053*R$4,"")</f>
        <v>128.75319352127573</v>
      </c>
      <c r="T2053">
        <f>IF($A2053&gt;=$Q$2,J2053*T$4,"")</f>
        <v>284.06348728087198</v>
      </c>
      <c r="U2053">
        <f>IF($A2053&gt;=$Q$2,K2053*U$4,"")</f>
        <v>466.48299608731122</v>
      </c>
      <c r="W2053" t="e">
        <f t="shared" ca="1" si="2"/>
        <v>#DIV/0!</v>
      </c>
    </row>
    <row r="2054" spans="1:23">
      <c r="A2054" s="1">
        <v>43151</v>
      </c>
      <c r="B2054">
        <f>IFERROR(VLOOKUP($A2054,'BTC-Web'!$A$2:$H$9999,2,0),"")</f>
        <v>11231.799805000001</v>
      </c>
      <c r="C2054">
        <f>VLOOKUP(A2054,H_SPBTFDUE!$B$2:$C$5828,2,0)</f>
        <v>80.849999999999994</v>
      </c>
      <c r="D2054" s="2">
        <f>D2053*(1-D$1+IF(AND(WEEKDAY($A2054)&lt;&gt;1,WEEKDAY($A2054)&lt;&gt;7),-VLOOKUP($A2054,ETF_OP_Fee!$G$5:$H$14,2,1),0))^($A2054-$A2053)*(1+2*(C2054/C2053-1))+IFERROR(VLOOKUP(A2054,BITXeom!$C$9:$D$100,2,0),0)-$D$3*IFERROR(VLOOKUP($A2054,Dividends!$C$10:$E$100,2,0),0)</f>
        <v>74.572550901454761</v>
      </c>
      <c r="F2054" s="60">
        <f>F2053*(1-F$1-2*(C2054/C2053-1))</f>
        <v>415.73528528314847</v>
      </c>
      <c r="G2054" s="2">
        <f>G2053*(1-G$1+IF(AND(WEEKDAY($A2054)&lt;&gt;1,WEEKDAY($A2054)&lt;&gt;7),-VLOOKUP($A2054,ETF_OP_Fee!$I$5:$J$14,2,1),0))^($A2054-$A2053)*(1+1*(B2054/B2053-1))</f>
        <v>7.5610648825631088</v>
      </c>
      <c r="H2054" s="9" t="str">
        <f>IFERROR(VLOOKUP(A2054,'BITO-IV'!$A$1:$J$10000,4,0),"")</f>
        <v/>
      </c>
      <c r="J2054" s="9">
        <f>VLOOKUP(A2054,'ETH-Web'!$A$1:$G$10000,6,0)</f>
        <v>895.37097200000005</v>
      </c>
      <c r="K2054" s="2">
        <f>K2053*(1-K$1+IF(AND(WEEKDAY($A2054)&lt;&gt;1,WEEKDAY($A2054)&lt;&gt;7),-VLOOKUP($A2054,ETF_OP_Fee!$K$5:$L$14,2,1),0))^($A2054-$A2053)*(1+2*(J2054/J2053-1))-K$3*IFERROR(VLOOKUP($A3650,Dividends!$C$10:$E$100,3,0),0)</f>
        <v>4346.9540724316375</v>
      </c>
      <c r="P2054">
        <f>ROW()</f>
        <v>2054</v>
      </c>
      <c r="Q2054">
        <f>IF($A2054&gt;=$Q$2,B2054*Q$4,"")</f>
        <v>143.01521545878853</v>
      </c>
      <c r="R2054">
        <f>IF($A2054&gt;=$Q$2,G2054*R$4,"")</f>
        <v>142.66202787516323</v>
      </c>
      <c r="T2054">
        <f>IF($A2054&gt;=$Q$2,J2054*T$4,"")</f>
        <v>269.37036759855954</v>
      </c>
      <c r="U2054">
        <f>IF($A2054&gt;=$Q$2,K2054*U$4,"")</f>
        <v>418.18245969335339</v>
      </c>
      <c r="W2054" t="e">
        <f t="shared" ca="1" si="2"/>
        <v>#DIV/0!</v>
      </c>
    </row>
    <row r="2055" spans="1:23">
      <c r="A2055" s="1">
        <v>43152</v>
      </c>
      <c r="B2055">
        <f>IFERROR(VLOOKUP($A2055,'BTC-Web'!$A$2:$H$9999,2,0),"")</f>
        <v>11372.200194999999</v>
      </c>
      <c r="C2055">
        <f>VLOOKUP(A2055,H_SPBTFDUE!$B$2:$C$5828,2,0)</f>
        <v>71.36</v>
      </c>
      <c r="D2055" s="2">
        <f>D2054*(1-D$1+IF(AND(WEEKDAY($A2055)&lt;&gt;1,WEEKDAY($A2055)&lt;&gt;7),-VLOOKUP($A2055,ETF_OP_Fee!$G$5:$H$14,2,1),0))^($A2055-$A2054)*(1+2*(C2055/C2054-1))+IFERROR(VLOOKUP(A2055,BITXeom!$C$9:$D$100,2,0),0)-$D$3*IFERROR(VLOOKUP($A2055,Dividends!$C$10:$E$100,2,0),0)</f>
        <v>57.059338771978531</v>
      </c>
      <c r="F2055" s="60">
        <f>F2054*(1-F$1-2*(C2055/C2054-1))</f>
        <v>513.30988068974716</v>
      </c>
      <c r="G2055" s="2">
        <f>G2054*(1-G$1+IF(AND(WEEKDAY($A2055)&lt;&gt;1,WEEKDAY($A2055)&lt;&gt;7),-VLOOKUP($A2055,ETF_OP_Fee!$I$5:$J$14,2,1),0))^($A2055-$A2054)*(1+1*(B2055/B2054-1))</f>
        <v>7.6553808859114296</v>
      </c>
      <c r="H2055" s="9" t="str">
        <f>IFERROR(VLOOKUP(A2055,'BITO-IV'!$A$1:$J$10000,4,0),"")</f>
        <v/>
      </c>
      <c r="J2055" s="9">
        <f>VLOOKUP(A2055,'ETH-Web'!$A$1:$G$10000,6,0)</f>
        <v>849.97100799999998</v>
      </c>
      <c r="K2055" s="2">
        <f>K2054*(1-K$1+IF(AND(WEEKDAY($A2055)&lt;&gt;1,WEEKDAY($A2055)&lt;&gt;7),-VLOOKUP($A2055,ETF_OP_Fee!$K$5:$L$14,2,1),0))^($A2055-$A2054)*(1+2*(J2055/J2054-1))-K$3*IFERROR(VLOOKUP($A3651,Dividends!$C$10:$E$100,3,0),0)</f>
        <v>3906.0271270324615</v>
      </c>
      <c r="P2055">
        <f>ROW()</f>
        <v>2055</v>
      </c>
      <c r="Q2055">
        <f>IF($A2055&gt;=$Q$2,B2055*Q$4,"")</f>
        <v>144.80294248161252</v>
      </c>
      <c r="R2055">
        <f>IF($A2055&gt;=$Q$2,G2055*R$4,"")</f>
        <v>144.44158042599267</v>
      </c>
      <c r="T2055">
        <f>IF($A2055&gt;=$Q$2,J2055*T$4,"")</f>
        <v>255.71188929841492</v>
      </c>
      <c r="U2055">
        <f>IF($A2055&gt;=$Q$2,K2055*U$4,"")</f>
        <v>375.76473190057737</v>
      </c>
      <c r="W2055" t="e">
        <f t="shared" ca="1" si="2"/>
        <v>#DIV/0!</v>
      </c>
    </row>
    <row r="2056" spans="1:23">
      <c r="A2056" s="1">
        <v>43153</v>
      </c>
      <c r="B2056">
        <f>IFERROR(VLOOKUP($A2056,'BTC-Web'!$A$2:$H$9999,2,0),"")</f>
        <v>10660.400390999999</v>
      </c>
      <c r="C2056">
        <f>VLOOKUP(A2056,H_SPBTFDUE!$B$2:$C$5828,2,0)</f>
        <v>69.47</v>
      </c>
      <c r="D2056" s="2">
        <f>D2055*(1-D$1+IF(AND(WEEKDAY($A2056)&lt;&gt;1,WEEKDAY($A2056)&lt;&gt;7),-VLOOKUP($A2056,ETF_OP_Fee!$G$5:$H$14,2,1),0))^($A2056-$A2055)*(1+2*(C2056/C2055-1))+IFERROR(VLOOKUP(A2056,BITXeom!$C$9:$D$100,2,0),0)-$D$3*IFERROR(VLOOKUP($A2056,Dividends!$C$10:$E$100,2,0),0)</f>
        <v>54.030342949572209</v>
      </c>
      <c r="F2056" s="60">
        <f>F2055*(1-F$1-2*(C2056/C2055-1))</f>
        <v>540.47362217874411</v>
      </c>
      <c r="G2056" s="2">
        <f>G2055*(1-G$1+IF(AND(WEEKDAY($A2056)&lt;&gt;1,WEEKDAY($A2056)&lt;&gt;7),-VLOOKUP($A2056,ETF_OP_Fee!$I$5:$J$14,2,1),0))^($A2056-$A2055)*(1+1*(B2056/B2055-1))</f>
        <v>7.1760345323827046</v>
      </c>
      <c r="H2056" s="9" t="str">
        <f>IFERROR(VLOOKUP(A2056,'BITO-IV'!$A$1:$J$10000,4,0),"")</f>
        <v/>
      </c>
      <c r="J2056" s="9">
        <f>VLOOKUP(A2056,'ETH-Web'!$A$1:$G$10000,6,0)</f>
        <v>812.84497099999999</v>
      </c>
      <c r="K2056" s="2">
        <f>K2055*(1-K$1+IF(AND(WEEKDAY($A2056)&lt;&gt;1,WEEKDAY($A2056)&lt;&gt;7),-VLOOKUP($A2056,ETF_OP_Fee!$K$5:$L$14,2,1),0))^($A2056-$A2055)*(1+2*(J2056/J2055-1))-K$3*IFERROR(VLOOKUP($A3652,Dividends!$C$10:$E$100,3,0),0)</f>
        <v>3564.7111940266136</v>
      </c>
      <c r="P2056">
        <f>ROW()</f>
        <v>2056</v>
      </c>
      <c r="Q2056">
        <f>IF($A2056&gt;=$Q$2,B2056*Q$4,"")</f>
        <v>135.73955067442714</v>
      </c>
      <c r="R2056">
        <f>IF($A2056&gt;=$Q$2,G2056*R$4,"")</f>
        <v>135.39728257759339</v>
      </c>
      <c r="T2056">
        <f>IF($A2056&gt;=$Q$2,J2056*T$4,"")</f>
        <v>244.54260355327943</v>
      </c>
      <c r="U2056">
        <f>IF($A2056&gt;=$Q$2,K2056*U$4,"")</f>
        <v>342.92970902740626</v>
      </c>
      <c r="W2056" t="e">
        <f t="shared" ca="1" si="2"/>
        <v>#DIV/0!</v>
      </c>
    </row>
    <row r="2057" spans="1:23">
      <c r="A2057" s="1">
        <v>43154</v>
      </c>
      <c r="B2057">
        <f>IFERROR(VLOOKUP($A2057,'BTC-Web'!$A$2:$H$9999,2,0),"")</f>
        <v>9937.0703130000002</v>
      </c>
      <c r="C2057">
        <f>VLOOKUP(A2057,H_SPBTFDUE!$B$2:$C$5828,2,0)</f>
        <v>68.47</v>
      </c>
      <c r="D2057" s="2">
        <f>D2056*(1-D$1+IF(AND(WEEKDAY($A2057)&lt;&gt;1,WEEKDAY($A2057)&lt;&gt;7),-VLOOKUP($A2057,ETF_OP_Fee!$G$5:$H$14,2,1),0))^($A2057-$A2056)*(1+2*(C2057/C2056-1))+IFERROR(VLOOKUP(A2057,BITXeom!$C$9:$D$100,2,0),0)-$D$3*IFERROR(VLOOKUP($A2057,Dividends!$C$10:$E$100,2,0),0)</f>
        <v>52.468515762841555</v>
      </c>
      <c r="F2057" s="60">
        <f>F2056*(1-F$1-2*(C2057/C2056-1))</f>
        <v>556.00540220569417</v>
      </c>
      <c r="G2057" s="2">
        <f>G2056*(1-G$1+IF(AND(WEEKDAY($A2057)&lt;&gt;1,WEEKDAY($A2057)&lt;&gt;7),-VLOOKUP($A2057,ETF_OP_Fee!$I$5:$J$14,2,1),0))^($A2057-$A2056)*(1+1*(B2057/B2056-1))</f>
        <v>6.6889517391472744</v>
      </c>
      <c r="H2057" s="9" t="str">
        <f>IFERROR(VLOOKUP(A2057,'BITO-IV'!$A$1:$J$10000,4,0),"")</f>
        <v/>
      </c>
      <c r="J2057" s="9">
        <f>VLOOKUP(A2057,'ETH-Web'!$A$1:$G$10000,6,0)</f>
        <v>864.18902600000001</v>
      </c>
      <c r="K2057" s="2">
        <f>K2056*(1-K$1+IF(AND(WEEKDAY($A2057)&lt;&gt;1,WEEKDAY($A2057)&lt;&gt;7),-VLOOKUP($A2057,ETF_OP_Fee!$K$5:$L$14,2,1),0))^($A2057-$A2056)*(1+2*(J2057/J2056-1))-K$3*IFERROR(VLOOKUP($A3653,Dividends!$C$10:$E$100,3,0),0)</f>
        <v>4014.943918723955</v>
      </c>
      <c r="P2057">
        <f>ROW()</f>
        <v>2057</v>
      </c>
      <c r="Q2057">
        <f>IF($A2057&gt;=$Q$2,B2057*Q$4,"")</f>
        <v>126.52934316102923</v>
      </c>
      <c r="R2057">
        <f>IF($A2057&gt;=$Q$2,G2057*R$4,"")</f>
        <v>126.20701373248468</v>
      </c>
      <c r="T2057">
        <f>IF($A2057&gt;=$Q$2,J2057*T$4,"")</f>
        <v>259.98934842424296</v>
      </c>
      <c r="U2057">
        <f>IF($A2057&gt;=$Q$2,K2057*U$4,"")</f>
        <v>386.24266451558174</v>
      </c>
      <c r="W2057" t="e">
        <f t="shared" ca="1" si="2"/>
        <v>#DIV/0!</v>
      </c>
    </row>
    <row r="2058" spans="1:23">
      <c r="A2058" s="1">
        <v>43157</v>
      </c>
      <c r="B2058">
        <f>IFERROR(VLOOKUP($A2058,'BTC-Web'!$A$2:$H$9999,2,0),"")</f>
        <v>9669.4296880000002</v>
      </c>
      <c r="C2058">
        <f>VLOOKUP(A2058,H_SPBTFDUE!$B$2:$C$5828,2,0)</f>
        <v>70.52</v>
      </c>
      <c r="D2058" s="2">
        <f>D2057*(1-D$1+IF(AND(WEEKDAY($A2058)&lt;&gt;1,WEEKDAY($A2058)&lt;&gt;7),-VLOOKUP($A2058,ETF_OP_Fee!$G$5:$H$14,2,1),0))^($A2058-$A2057)*(1+2*(C2058/C2057-1))+IFERROR(VLOOKUP(A2058,BITXeom!$C$9:$D$100,2,0),0)-$D$3*IFERROR(VLOOKUP($A2058,Dividends!$C$10:$E$100,2,0),0)</f>
        <v>55.590234340526578</v>
      </c>
      <c r="F2058" s="60">
        <f>F2057*(1-F$1-2*(C2058/C2057-1))</f>
        <v>522.68272279970654</v>
      </c>
      <c r="G2058" s="2">
        <f>G2057*(1-G$1+IF(AND(WEEKDAY($A2058)&lt;&gt;1,WEEKDAY($A2058)&lt;&gt;7),-VLOOKUP($A2058,ETF_OP_Fee!$I$5:$J$14,2,1),0))^($A2058-$A2057)*(1+1*(B2058/B2057-1))</f>
        <v>6.5082862851167969</v>
      </c>
      <c r="H2058" s="9" t="str">
        <f>IFERROR(VLOOKUP(A2058,'BITO-IV'!$A$1:$J$10000,4,0),"")</f>
        <v/>
      </c>
      <c r="J2058" s="9">
        <f>VLOOKUP(A2058,'ETH-Web'!$A$1:$G$10000,6,0)</f>
        <v>869.31500200000005</v>
      </c>
      <c r="K2058" s="2">
        <f>K2057*(1-K$1+IF(AND(WEEKDAY($A2058)&lt;&gt;1,WEEKDAY($A2058)&lt;&gt;7),-VLOOKUP($A2058,ETF_OP_Fee!$K$5:$L$14,2,1),0))^($A2058-$A2057)*(1+2*(J2058/J2057-1))-K$3*IFERROR(VLOOKUP($A3654,Dividends!$C$10:$E$100,3,0),0)</f>
        <v>4062.2596914197329</v>
      </c>
      <c r="P2058">
        <f>ROW()</f>
        <v>2058</v>
      </c>
      <c r="Q2058">
        <f>IF($A2058&gt;=$Q$2,B2058*Q$4,"")</f>
        <v>123.12145819918541</v>
      </c>
      <c r="R2058">
        <f>IF($A2058&gt;=$Q$2,G2058*R$4,"")</f>
        <v>122.79822139446181</v>
      </c>
      <c r="T2058">
        <f>IF($A2058&gt;=$Q$2,J2058*T$4,"")</f>
        <v>261.53148691499297</v>
      </c>
      <c r="U2058">
        <f>IF($A2058&gt;=$Q$2,K2058*U$4,"")</f>
        <v>390.79450147509749</v>
      </c>
      <c r="W2058" t="e">
        <f t="shared" ca="1" si="2"/>
        <v>#DIV/0!</v>
      </c>
    </row>
    <row r="2059" spans="1:23">
      <c r="A2059" s="1">
        <v>43158</v>
      </c>
      <c r="B2059">
        <f>IFERROR(VLOOKUP($A2059,'BTC-Web'!$A$2:$H$9999,2,0),"")</f>
        <v>10393.900390999999</v>
      </c>
      <c r="C2059">
        <f>VLOOKUP(A2059,H_SPBTFDUE!$B$2:$C$5828,2,0)</f>
        <v>73.33</v>
      </c>
      <c r="D2059" s="2">
        <f>D2058*(1-D$1+IF(AND(WEEKDAY($A2059)&lt;&gt;1,WEEKDAY($A2059)&lt;&gt;7),-VLOOKUP($A2059,ETF_OP_Fee!$G$5:$H$14,2,1),0))^($A2059-$A2058)*(1+2*(C2059/C2058-1))+IFERROR(VLOOKUP(A2059,BITXeom!$C$9:$D$100,2,0),0)-$D$3*IFERROR(VLOOKUP($A2059,Dividends!$C$10:$E$100,2,0),0)</f>
        <v>60.013190677531689</v>
      </c>
      <c r="F2059" s="60">
        <f>F2058*(1-F$1-2*(C2059/C2058-1))</f>
        <v>481.00099250632178</v>
      </c>
      <c r="G2059" s="2">
        <f>G2058*(1-G$1+IF(AND(WEEKDAY($A2059)&lt;&gt;1,WEEKDAY($A2059)&lt;&gt;7),-VLOOKUP($A2059,ETF_OP_Fee!$I$5:$J$14,2,1),0))^($A2059-$A2058)*(1+1*(B2059/B2058-1))</f>
        <v>6.9957299328390077</v>
      </c>
      <c r="H2059" s="9" t="str">
        <f>IFERROR(VLOOKUP(A2059,'BITO-IV'!$A$1:$J$10000,4,0),"")</f>
        <v/>
      </c>
      <c r="J2059" s="9">
        <f>VLOOKUP(A2059,'ETH-Web'!$A$1:$G$10000,6,0)</f>
        <v>878.26501499999995</v>
      </c>
      <c r="K2059" s="2">
        <f>K2058*(1-K$1+IF(AND(WEEKDAY($A2059)&lt;&gt;1,WEEKDAY($A2059)&lt;&gt;7),-VLOOKUP($A2059,ETF_OP_Fee!$K$5:$L$14,2,1),0))^($A2059-$A2058)*(1+2*(J2059/J2058-1))-K$3*IFERROR(VLOOKUP($A3655,Dividends!$C$10:$E$100,3,0),0)</f>
        <v>4145.7987262526231</v>
      </c>
      <c r="P2059">
        <f>ROW()</f>
        <v>2059</v>
      </c>
      <c r="Q2059">
        <f>IF($A2059&gt;=$Q$2,B2059*Q$4,"")</f>
        <v>132.34618936266298</v>
      </c>
      <c r="R2059">
        <f>IF($A2059&gt;=$Q$2,G2059*R$4,"")</f>
        <v>131.99529883513893</v>
      </c>
      <c r="T2059">
        <f>IF($A2059&gt;=$Q$2,J2059*T$4,"")</f>
        <v>264.22407844097984</v>
      </c>
      <c r="U2059">
        <f>IF($A2059&gt;=$Q$2,K2059*U$4,"")</f>
        <v>398.83106189987438</v>
      </c>
      <c r="W2059" t="e">
        <f t="shared" ca="1" si="2"/>
        <v>#DIV/0!</v>
      </c>
    </row>
    <row r="2060" spans="1:23">
      <c r="A2060" s="1">
        <v>43159</v>
      </c>
      <c r="B2060">
        <f>IFERROR(VLOOKUP($A2060,'BTC-Web'!$A$2:$H$9999,2,0),"")</f>
        <v>10687.200194999999</v>
      </c>
      <c r="C2060">
        <f>VLOOKUP(A2060,H_SPBTFDUE!$B$2:$C$5828,2,0)</f>
        <v>73.239999999999995</v>
      </c>
      <c r="D2060" s="2">
        <f>D2059*(1-D$1+IF(AND(WEEKDAY($A2060)&lt;&gt;1,WEEKDAY($A2060)&lt;&gt;7),-VLOOKUP($A2060,ETF_OP_Fee!$G$5:$H$14,2,1),0))^($A2060-$A2059)*(1+2*(C2060/C2059-1))+IFERROR(VLOOKUP(A2060,BITXeom!$C$9:$D$100,2,0),0)-$D$3*IFERROR(VLOOKUP($A2060,Dividends!$C$10:$E$100,2,0),0)</f>
        <v>59.858662168463887</v>
      </c>
      <c r="F2060" s="60">
        <f>F2059*(1-F$1-2*(C2060/C2059-1))</f>
        <v>482.15664656612051</v>
      </c>
      <c r="G2060" s="2">
        <f>G2059*(1-G$1+IF(AND(WEEKDAY($A2060)&lt;&gt;1,WEEKDAY($A2060)&lt;&gt;7),-VLOOKUP($A2060,ETF_OP_Fee!$I$5:$J$14,2,1),0))^($A2060-$A2059)*(1+1*(B2060/B2059-1))</f>
        <v>7.1929514001180257</v>
      </c>
      <c r="H2060" s="9" t="str">
        <f>IFERROR(VLOOKUP(A2060,'BITO-IV'!$A$1:$J$10000,4,0),"")</f>
        <v/>
      </c>
      <c r="J2060" s="9">
        <f>VLOOKUP(A2060,'ETH-Web'!$A$1:$G$10000,6,0)</f>
        <v>855.19897500000002</v>
      </c>
      <c r="K2060" s="2">
        <f>K2059*(1-K$1+IF(AND(WEEKDAY($A2060)&lt;&gt;1,WEEKDAY($A2060)&lt;&gt;7),-VLOOKUP($A2060,ETF_OP_Fee!$K$5:$L$14,2,1),0))^($A2060-$A2059)*(1+2*(J2060/J2059-1))-K$3*IFERROR(VLOOKUP($A3656,Dividends!$C$10:$E$100,3,0),0)</f>
        <v>3927.9337756588043</v>
      </c>
      <c r="P2060">
        <f>ROW()</f>
        <v>2060</v>
      </c>
      <c r="Q2060">
        <f>IF($A2060&gt;=$Q$2,B2060*Q$4,"")</f>
        <v>136.08079426938573</v>
      </c>
      <c r="R2060">
        <f>IF($A2060&gt;=$Q$2,G2060*R$4,"")</f>
        <v>135.7164697151066</v>
      </c>
      <c r="T2060">
        <f>IF($A2060&gt;=$Q$2,J2060*T$4,"")</f>
        <v>257.28471155491212</v>
      </c>
      <c r="U2060">
        <f>IF($A2060&gt;=$Q$2,K2060*U$4,"")</f>
        <v>377.87217910465552</v>
      </c>
      <c r="W2060" t="e">
        <f t="shared" ca="1" si="2"/>
        <v>#DIV/0!</v>
      </c>
    </row>
    <row r="2061" spans="1:23">
      <c r="A2061" s="1">
        <v>43160</v>
      </c>
      <c r="B2061">
        <f>IFERROR(VLOOKUP($A2061,'BTC-Web'!$A$2:$H$9999,2,0),"")</f>
        <v>10385</v>
      </c>
      <c r="C2061">
        <f>VLOOKUP(A2061,H_SPBTFDUE!$B$2:$C$5828,2,0)</f>
        <v>76.12</v>
      </c>
      <c r="D2061" s="2">
        <f>D2060*(1-D$1+IF(AND(WEEKDAY($A2061)&lt;&gt;1,WEEKDAY($A2061)&lt;&gt;7),-VLOOKUP($A2061,ETF_OP_Fee!$G$5:$H$14,2,1),0))^($A2061-$A2060)*(1+2*(C2061/C2060-1))+IFERROR(VLOOKUP(A2061,BITXeom!$C$9:$D$100,2,0),0)-$D$3*IFERROR(VLOOKUP($A2061,Dividends!$C$10:$E$100,2,0),0)</f>
        <v>64.558496177624292</v>
      </c>
      <c r="F2061" s="60">
        <f>F2060*(1-F$1-2*(C2061/C2060-1))</f>
        <v>444.21207388543439</v>
      </c>
      <c r="G2061" s="2">
        <f>G2060*(1-G$1+IF(AND(WEEKDAY($A2061)&lt;&gt;1,WEEKDAY($A2061)&lt;&gt;7),-VLOOKUP($A2061,ETF_OP_Fee!$I$5:$J$14,2,1),0))^($A2061-$A2060)*(1+1*(B2061/B2060-1))</f>
        <v>6.9893755812511635</v>
      </c>
      <c r="H2061" s="9" t="str">
        <f>IFERROR(VLOOKUP(A2061,'BITO-IV'!$A$1:$J$10000,4,0),"")</f>
        <v/>
      </c>
      <c r="J2061" s="9">
        <f>VLOOKUP(A2061,'ETH-Web'!$A$1:$G$10000,6,0)</f>
        <v>872.20001200000002</v>
      </c>
      <c r="K2061" s="2">
        <f>K2060*(1-K$1+IF(AND(WEEKDAY($A2061)&lt;&gt;1,WEEKDAY($A2061)&lt;&gt;7),-VLOOKUP($A2061,ETF_OP_Fee!$K$5:$L$14,2,1),0))^($A2061-$A2060)*(1+2*(J2061/J2060-1))-K$3*IFERROR(VLOOKUP($A3657,Dividends!$C$10:$E$100,3,0),0)</f>
        <v>4084.0003160013048</v>
      </c>
      <c r="P2061">
        <f>ROW()</f>
        <v>2061</v>
      </c>
      <c r="Q2061">
        <f>IF($A2061&gt;=$Q$2,B2061*Q$4,"")</f>
        <v>132.2328601225918</v>
      </c>
      <c r="R2061">
        <f>IF($A2061&gt;=$Q$2,G2061*R$4,"")</f>
        <v>131.87540505067423</v>
      </c>
      <c r="T2061">
        <f>IF($A2061&gt;=$Q$2,J2061*T$4,"")</f>
        <v>262.39943576360218</v>
      </c>
      <c r="U2061">
        <f>IF($A2061&gt;=$Q$2,K2061*U$4,"")</f>
        <v>392.88597695684922</v>
      </c>
      <c r="W2061" t="e">
        <f t="shared" ca="1" si="2"/>
        <v>#DIV/0!</v>
      </c>
    </row>
    <row r="2062" spans="1:23">
      <c r="A2062" s="1">
        <v>43161</v>
      </c>
      <c r="B2062">
        <f>IFERROR(VLOOKUP($A2062,'BTC-Web'!$A$2:$H$9999,2,0),"")</f>
        <v>10977.400390999999</v>
      </c>
      <c r="C2062">
        <f>VLOOKUP(A2062,H_SPBTFDUE!$B$2:$C$5828,2,0)</f>
        <v>76.099999999999994</v>
      </c>
      <c r="D2062" s="2">
        <f>D2061*(1-D$1+IF(AND(WEEKDAY($A2062)&lt;&gt;1,WEEKDAY($A2062)&lt;&gt;7),-VLOOKUP($A2062,ETF_OP_Fee!$G$5:$H$14,2,1),0))^($A2062-$A2061)*(1+2*(C2062/C2061-1))+IFERROR(VLOOKUP(A2062,BITXeom!$C$9:$D$100,2,0),0)-$D$3*IFERROR(VLOOKUP($A2062,Dividends!$C$10:$E$100,2,0),0)</f>
        <v>64.516793282364532</v>
      </c>
      <c r="F2062" s="60">
        <f>F2061*(1-F$1-2*(C2062/C2061-1))</f>
        <v>444.42237777620926</v>
      </c>
      <c r="G2062" s="2">
        <f>G2061*(1-G$1+IF(AND(WEEKDAY($A2062)&lt;&gt;1,WEEKDAY($A2062)&lt;&gt;7),-VLOOKUP($A2062,ETF_OP_Fee!$I$5:$J$14,2,1),0))^($A2062-$A2061)*(1+1*(B2062/B2061-1))</f>
        <v>7.3878841869891767</v>
      </c>
      <c r="H2062" s="9" t="str">
        <f>IFERROR(VLOOKUP(A2062,'BITO-IV'!$A$1:$J$10000,4,0),"")</f>
        <v/>
      </c>
      <c r="J2062" s="9">
        <f>VLOOKUP(A2062,'ETH-Web'!$A$1:$G$10000,6,0)</f>
        <v>856.853027</v>
      </c>
      <c r="K2062" s="2">
        <f>K2061*(1-K$1+IF(AND(WEEKDAY($A2062)&lt;&gt;1,WEEKDAY($A2062)&lt;&gt;7),-VLOOKUP($A2062,ETF_OP_Fee!$K$5:$L$14,2,1),0))^($A2062-$A2061)*(1+2*(J2062/J2061-1))-K$3*IFERROR(VLOOKUP($A3658,Dividends!$C$10:$E$100,3,0),0)</f>
        <v>3940.1770088128674</v>
      </c>
      <c r="P2062">
        <f>ROW()</f>
        <v>2062</v>
      </c>
      <c r="Q2062">
        <f>IF($A2062&gt;=$Q$2,B2062*Q$4,"")</f>
        <v>139.7759316719102</v>
      </c>
      <c r="R2062">
        <f>IF($A2062&gt;=$Q$2,G2062*R$4,"")</f>
        <v>139.39445781682596</v>
      </c>
      <c r="T2062">
        <f>IF($A2062&gt;=$Q$2,J2062*T$4,"")</f>
        <v>257.78232942415343</v>
      </c>
      <c r="U2062">
        <f>IF($A2062&gt;=$Q$2,K2062*U$4,"")</f>
        <v>379.04999356269997</v>
      </c>
      <c r="W2062" t="e">
        <f t="shared" ca="1" si="2"/>
        <v>#DIV/0!</v>
      </c>
    </row>
    <row r="2063" spans="1:23">
      <c r="A2063" s="1">
        <v>43164</v>
      </c>
      <c r="B2063">
        <f>IFERROR(VLOOKUP($A2063,'BTC-Web'!$A$2:$H$9999,2,0),"")</f>
        <v>11532.400390999999</v>
      </c>
      <c r="C2063">
        <f>VLOOKUP(A2063,H_SPBTFDUE!$B$2:$C$5828,2,0)</f>
        <v>79.94</v>
      </c>
      <c r="D2063" s="2">
        <f>D2062*(1-D$1+IF(AND(WEEKDAY($A2063)&lt;&gt;1,WEEKDAY($A2063)&lt;&gt;7),-VLOOKUP($A2063,ETF_OP_Fee!$G$5:$H$14,2,1),0))^($A2063-$A2062)*(1+2*(C2063/C2062-1))+IFERROR(VLOOKUP(A2063,BITXeom!$C$9:$D$100,2,0),0)-$D$3*IFERROR(VLOOKUP($A2063,Dividends!$C$10:$E$100,2,0),0)</f>
        <v>71.002134210811946</v>
      </c>
      <c r="F2063" s="60">
        <f>F2062*(1-F$1-2*(C2063/C2062-1))</f>
        <v>399.54820717522296</v>
      </c>
      <c r="G2063" s="2">
        <f>G2062*(1-G$1+IF(AND(WEEKDAY($A2063)&lt;&gt;1,WEEKDAY($A2063)&lt;&gt;7),-VLOOKUP($A2063,ETF_OP_Fee!$I$5:$J$14,2,1),0))^($A2063-$A2062)*(1+1*(B2063/B2062-1))</f>
        <v>7.7607979138619676</v>
      </c>
      <c r="H2063" s="9" t="str">
        <f>IFERROR(VLOOKUP(A2063,'BITO-IV'!$A$1:$J$10000,4,0),"")</f>
        <v/>
      </c>
      <c r="J2063" s="9">
        <f>VLOOKUP(A2063,'ETH-Web'!$A$1:$G$10000,6,0)</f>
        <v>853.68402100000003</v>
      </c>
      <c r="K2063" s="2">
        <f>K2062*(1-K$1+IF(AND(WEEKDAY($A2063)&lt;&gt;1,WEEKDAY($A2063)&lt;&gt;7),-VLOOKUP($A2063,ETF_OP_Fee!$K$5:$L$14,2,1),0))^($A2063-$A2062)*(1+2*(J2063/J2062-1))-K$3*IFERROR(VLOOKUP($A3659,Dividends!$C$10:$E$100,3,0),0)</f>
        <v>3910.729956910825</v>
      </c>
      <c r="P2063">
        <f>ROW()</f>
        <v>2063</v>
      </c>
      <c r="Q2063">
        <f>IF($A2063&gt;=$Q$2,B2063*Q$4,"")</f>
        <v>146.84278168327646</v>
      </c>
      <c r="R2063">
        <f>IF($A2063&gt;=$Q$2,G2063*R$4,"")</f>
        <v>146.43058689711535</v>
      </c>
      <c r="T2063">
        <f>IF($A2063&gt;=$Q$2,J2063*T$4,"")</f>
        <v>256.82894100992411</v>
      </c>
      <c r="U2063">
        <f>IF($A2063&gt;=$Q$2,K2063*U$4,"")</f>
        <v>376.21715006126738</v>
      </c>
      <c r="W2063" t="e">
        <f t="shared" ca="1" si="2"/>
        <v>#DIV/0!</v>
      </c>
    </row>
    <row r="2064" spans="1:23">
      <c r="A2064" s="1">
        <v>43165</v>
      </c>
      <c r="B2064">
        <f>IFERROR(VLOOKUP($A2064,'BTC-Web'!$A$2:$H$9999,2,0),"")</f>
        <v>11500.099609000001</v>
      </c>
      <c r="C2064">
        <f>VLOOKUP(A2064,H_SPBTFDUE!$B$2:$C$5828,2,0)</f>
        <v>73.260000000000005</v>
      </c>
      <c r="D2064" s="2">
        <f>D2063*(1-D$1+IF(AND(WEEKDAY($A2064)&lt;&gt;1,WEEKDAY($A2064)&lt;&gt;7),-VLOOKUP($A2064,ETF_OP_Fee!$G$5:$H$14,2,1),0))^($A2064-$A2063)*(1+2*(C2064/C2063-1))+IFERROR(VLOOKUP(A2064,BITXeom!$C$9:$D$100,2,0),0)-$D$3*IFERROR(VLOOKUP($A2064,Dividends!$C$10:$E$100,2,0),0)</f>
        <v>59.128749396933863</v>
      </c>
      <c r="F2064" s="60">
        <f>F2063*(1-F$1-2*(C2064/C2063-1))</f>
        <v>466.30204034733856</v>
      </c>
      <c r="G2064" s="2">
        <f>G2063*(1-G$1+IF(AND(WEEKDAY($A2064)&lt;&gt;1,WEEKDAY($A2064)&lt;&gt;7),-VLOOKUP($A2064,ETF_OP_Fee!$I$5:$J$14,2,1),0))^($A2064-$A2063)*(1+1*(B2064/B2063-1))</f>
        <v>7.738859481544039</v>
      </c>
      <c r="H2064" s="9" t="str">
        <f>IFERROR(VLOOKUP(A2064,'BITO-IV'!$A$1:$J$10000,4,0),"")</f>
        <v/>
      </c>
      <c r="J2064" s="9">
        <f>VLOOKUP(A2064,'ETH-Web'!$A$1:$G$10000,6,0)</f>
        <v>816.95098900000005</v>
      </c>
      <c r="K2064" s="2">
        <f>K2063*(1-K$1+IF(AND(WEEKDAY($A2064)&lt;&gt;1,WEEKDAY($A2064)&lt;&gt;7),-VLOOKUP($A2064,ETF_OP_Fee!$K$5:$L$14,2,1),0))^($A2064-$A2063)*(1+2*(J2064/J2063-1))-K$3*IFERROR(VLOOKUP($A3660,Dividends!$C$10:$E$100,3,0),0)</f>
        <v>3574.0895728333367</v>
      </c>
      <c r="P2064">
        <f>ROW()</f>
        <v>2064</v>
      </c>
      <c r="Q2064">
        <f>IF($A2064&gt;=$Q$2,B2064*Q$4,"")</f>
        <v>146.4314937884227</v>
      </c>
      <c r="R2064">
        <f>IF($A2064&gt;=$Q$2,G2064*R$4,"")</f>
        <v>146.01665297491144</v>
      </c>
      <c r="T2064">
        <f>IF($A2064&gt;=$Q$2,J2064*T$4,"")</f>
        <v>245.77788994586342</v>
      </c>
      <c r="U2064">
        <f>IF($A2064&gt;=$Q$2,K2064*U$4,"")</f>
        <v>343.83192088701708</v>
      </c>
      <c r="W2064" t="e">
        <f t="shared" ca="1" si="2"/>
        <v>#DIV/0!</v>
      </c>
    </row>
    <row r="2065" spans="1:23">
      <c r="A2065" s="1">
        <v>43166</v>
      </c>
      <c r="B2065">
        <f>IFERROR(VLOOKUP($A2065,'BTC-Web'!$A$2:$H$9999,2,0),"")</f>
        <v>10803.900390999999</v>
      </c>
      <c r="C2065">
        <f>VLOOKUP(A2065,H_SPBTFDUE!$B$2:$C$5828,2,0)</f>
        <v>67.349999999999994</v>
      </c>
      <c r="D2065" s="2">
        <f>D2064*(1-D$1+IF(AND(WEEKDAY($A2065)&lt;&gt;1,WEEKDAY($A2065)&lt;&gt;7),-VLOOKUP($A2065,ETF_OP_Fee!$G$5:$H$14,2,1),0))^($A2065-$A2064)*(1+2*(C2065/C2064-1))+IFERROR(VLOOKUP(A2065,BITXeom!$C$9:$D$100,2,0),0)-$D$3*IFERROR(VLOOKUP($A2065,Dividends!$C$10:$E$100,2,0),0)</f>
        <v>49.582752223452957</v>
      </c>
      <c r="F2065" s="60">
        <f>F2064*(1-F$1-2*(C2065/C2064-1))</f>
        <v>541.51241242084996</v>
      </c>
      <c r="G2065" s="2">
        <f>G2064*(1-G$1+IF(AND(WEEKDAY($A2065)&lt;&gt;1,WEEKDAY($A2065)&lt;&gt;7),-VLOOKUP($A2065,ETF_OP_Fee!$I$5:$J$14,2,1),0))^($A2065-$A2064)*(1+1*(B2065/B2064-1))</f>
        <v>7.2701710136400397</v>
      </c>
      <c r="H2065" s="9" t="str">
        <f>IFERROR(VLOOKUP(A2065,'BITO-IV'!$A$1:$J$10000,4,0),"")</f>
        <v/>
      </c>
      <c r="J2065" s="9">
        <f>VLOOKUP(A2065,'ETH-Web'!$A$1:$G$10000,6,0)</f>
        <v>752.83099400000003</v>
      </c>
      <c r="K2065" s="2">
        <f>K2064*(1-K$1+IF(AND(WEEKDAY($A2065)&lt;&gt;1,WEEKDAY($A2065)&lt;&gt;7),-VLOOKUP($A2065,ETF_OP_Fee!$K$5:$L$14,2,1),0))^($A2065-$A2064)*(1+2*(J2065/J2064-1))-K$3*IFERROR(VLOOKUP($A3661,Dividends!$C$10:$E$100,3,0),0)</f>
        <v>3012.9731659894951</v>
      </c>
      <c r="Q2065">
        <f>IF($A2065&gt;=$Q$2,B2065*Q$4,"")</f>
        <v>137.56674522691554</v>
      </c>
      <c r="R2065">
        <f>IF($A2065&gt;=$Q$2,G2065*R$4,"")</f>
        <v>137.17344790903692</v>
      </c>
      <c r="T2065">
        <f>IF($A2065&gt;=$Q$2,J2065*T$4,"")</f>
        <v>226.48753191137513</v>
      </c>
      <c r="U2065">
        <f>IF($A2065&gt;=$Q$2,K2065*U$4,"")</f>
        <v>289.85181544343828</v>
      </c>
      <c r="W2065" t="e">
        <f t="shared" ca="1" si="2"/>
        <v>#DIV/0!</v>
      </c>
    </row>
    <row r="2066" spans="1:23">
      <c r="A2066" s="1">
        <v>43167</v>
      </c>
      <c r="B2066">
        <f>IFERROR(VLOOKUP($A2066,'BTC-Web'!$A$2:$H$9999,2,0),"")</f>
        <v>9951.4404300000006</v>
      </c>
      <c r="C2066">
        <f>VLOOKUP(A2066,H_SPBTFDUE!$B$2:$C$5828,2,0)</f>
        <v>64.680000000000007</v>
      </c>
      <c r="D2066" s="2">
        <f>D2065*(1-D$1+IF(AND(WEEKDAY($A2066)&lt;&gt;1,WEEKDAY($A2066)&lt;&gt;7),-VLOOKUP($A2066,ETF_OP_Fee!$G$5:$H$14,2,1),0))^($A2066-$A2065)*(1+2*(C2066/C2065-1))+IFERROR(VLOOKUP(A2066,BITXeom!$C$9:$D$100,2,0),0)-$D$3*IFERROR(VLOOKUP($A2066,Dividends!$C$10:$E$100,2,0),0)</f>
        <v>45.645966228264939</v>
      </c>
      <c r="F2066" s="60">
        <f>F2065*(1-F$1-2*(C2066/C2065-1))</f>
        <v>584.41928397472088</v>
      </c>
      <c r="G2066" s="2">
        <f>G2065*(1-G$1+IF(AND(WEEKDAY($A2066)&lt;&gt;1,WEEKDAY($A2066)&lt;&gt;7),-VLOOKUP($A2066,ETF_OP_Fee!$I$5:$J$14,2,1),0))^($A2066-$A2065)*(1+1*(B2066/B2065-1))</f>
        <v>6.6963585457290637</v>
      </c>
      <c r="H2066" s="9" t="str">
        <f>IFERROR(VLOOKUP(A2066,'BITO-IV'!$A$1:$J$10000,4,0),"")</f>
        <v/>
      </c>
      <c r="J2066" s="9">
        <f>VLOOKUP(A2066,'ETH-Web'!$A$1:$G$10000,6,0)</f>
        <v>704.59600799999998</v>
      </c>
      <c r="K2066" s="2">
        <f>K2065*(1-K$1+IF(AND(WEEKDAY($A2066)&lt;&gt;1,WEEKDAY($A2066)&lt;&gt;7),-VLOOKUP($A2066,ETF_OP_Fee!$K$5:$L$14,2,1),0))^($A2066-$A2065)*(1+2*(J2066/J2065-1))-K$3*IFERROR(VLOOKUP($A3662,Dividends!$C$10:$E$100,3,0),0)</f>
        <v>2626.8142947400652</v>
      </c>
      <c r="P2066">
        <f>ROW()</f>
        <v>2066</v>
      </c>
      <c r="Q2066">
        <f>IF($A2066&gt;=$Q$2,B2066*Q$4,"")</f>
        <v>126.71231876730813</v>
      </c>
      <c r="R2066">
        <f>IF($A2066&gt;=$Q$2,G2066*R$4,"")</f>
        <v>126.3467652176854</v>
      </c>
      <c r="T2066">
        <f>IF($A2066&gt;=$Q$2,J2066*T$4,"")</f>
        <v>211.9761435413584</v>
      </c>
      <c r="U2066">
        <f>IF($A2066&gt;=$Q$2,K2066*U$4,"")</f>
        <v>252.7028454012582</v>
      </c>
      <c r="W2066" t="e">
        <f t="shared" ca="1" si="2"/>
        <v>#DIV/0!</v>
      </c>
    </row>
    <row r="2067" spans="1:23">
      <c r="A2067" s="1">
        <v>43168</v>
      </c>
      <c r="B2067">
        <f>IFERROR(VLOOKUP($A2067,'BTC-Web'!$A$2:$H$9999,2,0),"")</f>
        <v>9414.6904300000006</v>
      </c>
      <c r="C2067">
        <f>VLOOKUP(A2067,H_SPBTFDUE!$B$2:$C$5828,2,0)</f>
        <v>62.02</v>
      </c>
      <c r="D2067" s="2">
        <f>D2066*(1-D$1+IF(AND(WEEKDAY($A2067)&lt;&gt;1,WEEKDAY($A2067)&lt;&gt;7),-VLOOKUP($A2067,ETF_OP_Fee!$G$5:$H$14,2,1),0))^($A2067-$A2066)*(1+2*(C2067/C2066-1))+IFERROR(VLOOKUP(A2067,BITXeom!$C$9:$D$100,2,0),0)-$D$3*IFERROR(VLOOKUP($A2067,Dividends!$C$10:$E$100,2,0),0)</f>
        <v>41.886486166994757</v>
      </c>
      <c r="F2067" s="60">
        <f>F2066*(1-F$1-2*(C2067/C2066-1))</f>
        <v>632.45798074430331</v>
      </c>
      <c r="G2067" s="2">
        <f>G2066*(1-G$1+IF(AND(WEEKDAY($A2067)&lt;&gt;1,WEEKDAY($A2067)&lt;&gt;7),-VLOOKUP($A2067,ETF_OP_Fee!$I$5:$J$14,2,1),0))^($A2067-$A2066)*(1+1*(B2067/B2066-1))</f>
        <v>6.3350127335663222</v>
      </c>
      <c r="H2067" s="9" t="str">
        <f>IFERROR(VLOOKUP(A2067,'BITO-IV'!$A$1:$J$10000,4,0),"")</f>
        <v/>
      </c>
      <c r="J2067" s="9">
        <f>VLOOKUP(A2067,'ETH-Web'!$A$1:$G$10000,6,0)</f>
        <v>728.91601600000001</v>
      </c>
      <c r="K2067" s="2">
        <f>K2066*(1-K$1+IF(AND(WEEKDAY($A2067)&lt;&gt;1,WEEKDAY($A2067)&lt;&gt;7),-VLOOKUP($A2067,ETF_OP_Fee!$K$5:$L$14,2,1),0))^($A2067-$A2066)*(1+2*(J2067/J2066-1))-K$3*IFERROR(VLOOKUP($A3663,Dividends!$C$10:$E$100,3,0),0)</f>
        <v>2808.0775035317261</v>
      </c>
      <c r="P2067">
        <f>ROW()</f>
        <v>2067</v>
      </c>
      <c r="Q2067">
        <f>IF($A2067&gt;=$Q$2,B2067*Q$4,"")</f>
        <v>119.87784715721654</v>
      </c>
      <c r="R2067">
        <f>IF($A2067&gt;=$Q$2,G2067*R$4,"")</f>
        <v>119.52889933133163</v>
      </c>
      <c r="T2067">
        <f>IF($A2067&gt;=$Q$2,J2067*T$4,"")</f>
        <v>219.29276391417065</v>
      </c>
      <c r="U2067">
        <f>IF($A2067&gt;=$Q$2,K2067*U$4,"")</f>
        <v>270.14059451048774</v>
      </c>
      <c r="W2067" t="e">
        <f t="shared" ca="1" si="2"/>
        <v>#DIV/0!</v>
      </c>
    </row>
    <row r="2068" spans="1:23">
      <c r="A2068" s="1">
        <v>43171</v>
      </c>
      <c r="B2068">
        <f>IFERROR(VLOOKUP($A2068,'BTC-Web'!$A$2:$H$9999,2,0),"")</f>
        <v>9602.9296880000002</v>
      </c>
      <c r="C2068">
        <f>VLOOKUP(A2068,H_SPBTFDUE!$B$2:$C$5828,2,0)</f>
        <v>61.31</v>
      </c>
      <c r="D2068" s="2">
        <f>D2067*(1-D$1+IF(AND(WEEKDAY($A2068)&lt;&gt;1,WEEKDAY($A2068)&lt;&gt;7),-VLOOKUP($A2068,ETF_OP_Fee!$G$5:$H$14,2,1),0))^($A2068-$A2067)*(1+2*(C2068/C2067-1))+IFERROR(VLOOKUP(A2068,BITXeom!$C$9:$D$100,2,0),0)-$D$3*IFERROR(VLOOKUP($A2068,Dividends!$C$10:$E$100,2,0),0)</f>
        <v>40.912660499997187</v>
      </c>
      <c r="F2068" s="60">
        <f>F2067*(1-F$1-2*(C2068/C2067-1))</f>
        <v>646.90571504054992</v>
      </c>
      <c r="G2068" s="2">
        <f>G2067*(1-G$1+IF(AND(WEEKDAY($A2068)&lt;&gt;1,WEEKDAY($A2068)&lt;&gt;7),-VLOOKUP($A2068,ETF_OP_Fee!$I$5:$J$14,2,1),0))^($A2068-$A2067)*(1+1*(B2068/B2067-1))</f>
        <v>6.4611717531915165</v>
      </c>
      <c r="H2068" s="9" t="str">
        <f>IFERROR(VLOOKUP(A2068,'BITO-IV'!$A$1:$J$10000,4,0),"")</f>
        <v/>
      </c>
      <c r="J2068" s="9">
        <f>VLOOKUP(A2068,'ETH-Web'!$A$1:$G$10000,6,0)</f>
        <v>699.83099400000003</v>
      </c>
      <c r="K2068" s="2">
        <f>K2067*(1-K$1+IF(AND(WEEKDAY($A2068)&lt;&gt;1,WEEKDAY($A2068)&lt;&gt;7),-VLOOKUP($A2068,ETF_OP_Fee!$K$5:$L$14,2,1),0))^($A2068-$A2067)*(1+2*(J2068/J2067-1))-K$3*IFERROR(VLOOKUP($A3664,Dividends!$C$10:$E$100,3,0),0)</f>
        <v>2583.7834767285844</v>
      </c>
      <c r="P2068">
        <f>ROW()</f>
        <v>2068</v>
      </c>
      <c r="Q2068">
        <f>IF($A2068&gt;=$Q$2,B2068*Q$4,"")</f>
        <v>122.27470950412982</v>
      </c>
      <c r="R2068">
        <f>IF($A2068&gt;=$Q$2,G2068*R$4,"")</f>
        <v>121.90926530543918</v>
      </c>
      <c r="T2068">
        <f>IF($A2068&gt;=$Q$2,J2068*T$4,"")</f>
        <v>210.54259966632614</v>
      </c>
      <c r="U2068">
        <f>IF($A2068&gt;=$Q$2,K2068*U$4,"")</f>
        <v>248.56322648216712</v>
      </c>
      <c r="W2068" t="e">
        <f t="shared" ca="1" si="2"/>
        <v>#DIV/0!</v>
      </c>
    </row>
    <row r="2069" spans="1:23">
      <c r="A2069" s="1">
        <v>43172</v>
      </c>
      <c r="B2069">
        <f>IFERROR(VLOOKUP($A2069,'BTC-Web'!$A$2:$H$9999,2,0),"")</f>
        <v>9173.0400389999995</v>
      </c>
      <c r="C2069">
        <f>VLOOKUP(A2069,H_SPBTFDUE!$B$2:$C$5828,2,0)</f>
        <v>62.38</v>
      </c>
      <c r="D2069" s="2">
        <f>D2068*(1-D$1+IF(AND(WEEKDAY($A2069)&lt;&gt;1,WEEKDAY($A2069)&lt;&gt;7),-VLOOKUP($A2069,ETF_OP_Fee!$G$5:$H$14,2,1),0))^($A2069-$A2068)*(1+2*(C2069/C2068-1))+IFERROR(VLOOKUP(A2069,BITXeom!$C$9:$D$100,2,0),0)-$D$3*IFERROR(VLOOKUP($A2069,Dividends!$C$10:$E$100,2,0),0)</f>
        <v>42.335595780659965</v>
      </c>
      <c r="F2069" s="60">
        <f>F2068*(1-F$1-2*(C2069/C2068-1))</f>
        <v>624.29206610100118</v>
      </c>
      <c r="G2069" s="2">
        <f>G2068*(1-G$1+IF(AND(WEEKDAY($A2069)&lt;&gt;1,WEEKDAY($A2069)&lt;&gt;7),-VLOOKUP($A2069,ETF_OP_Fee!$I$5:$J$14,2,1),0))^($A2069-$A2068)*(1+1*(B2069/B2068-1))</f>
        <v>6.1717670033426293</v>
      </c>
      <c r="H2069" s="9" t="str">
        <f>IFERROR(VLOOKUP(A2069,'BITO-IV'!$A$1:$J$10000,4,0),"")</f>
        <v/>
      </c>
      <c r="J2069" s="9">
        <f>VLOOKUP(A2069,'ETH-Web'!$A$1:$G$10000,6,0)</f>
        <v>690.82702600000005</v>
      </c>
      <c r="K2069" s="2">
        <f>K2068*(1-K$1+IF(AND(WEEKDAY($A2069)&lt;&gt;1,WEEKDAY($A2069)&lt;&gt;7),-VLOOKUP($A2069,ETF_OP_Fee!$K$5:$L$14,2,1),0))^($A2069-$A2068)*(1+2*(J2069/J2068-1))-K$3*IFERROR(VLOOKUP($A3665,Dividends!$C$10:$E$100,3,0),0)</f>
        <v>2517.2331563506709</v>
      </c>
      <c r="P2069">
        <f>ROW()</f>
        <v>2069</v>
      </c>
      <c r="Q2069">
        <f>IF($A2069&gt;=$Q$2,B2069*Q$4,"")</f>
        <v>116.80089748445074</v>
      </c>
      <c r="R2069">
        <f>IF($A2069&gt;=$Q$2,G2069*R$4,"")</f>
        <v>116.44878200957956</v>
      </c>
      <c r="T2069">
        <f>IF($A2069&gt;=$Q$2,J2069*T$4,"")</f>
        <v>207.83377589846597</v>
      </c>
      <c r="U2069">
        <f>IF($A2069&gt;=$Q$2,K2069*U$4,"")</f>
        <v>242.16100179672233</v>
      </c>
      <c r="W2069" t="e">
        <f t="shared" ca="1" si="2"/>
        <v>#DIV/0!</v>
      </c>
    </row>
    <row r="2070" spans="1:23">
      <c r="A2070" s="1">
        <v>43173</v>
      </c>
      <c r="B2070">
        <f>IFERROR(VLOOKUP($A2070,'BTC-Web'!$A$2:$H$9999,2,0),"")</f>
        <v>9214.6503909999992</v>
      </c>
      <c r="C2070">
        <f>VLOOKUP(A2070,H_SPBTFDUE!$B$2:$C$5828,2,0)</f>
        <v>56.91</v>
      </c>
      <c r="D2070" s="2">
        <f>D2069*(1-D$1+IF(AND(WEEKDAY($A2070)&lt;&gt;1,WEEKDAY($A2070)&lt;&gt;7),-VLOOKUP($A2070,ETF_OP_Fee!$G$5:$H$14,2,1),0))^($A2070-$A2069)*(1+2*(C2070/C2069-1))+IFERROR(VLOOKUP(A2070,BITXeom!$C$9:$D$100,2,0),0)-$D$3*IFERROR(VLOOKUP($A2070,Dividends!$C$10:$E$100,2,0),0)</f>
        <v>34.906709273928364</v>
      </c>
      <c r="F2070" s="60">
        <f>F2069*(1-F$1-2*(C2070/C2069-1))</f>
        <v>733.74586564622462</v>
      </c>
      <c r="G2070" s="2">
        <f>G2069*(1-G$1+IF(AND(WEEKDAY($A2070)&lt;&gt;1,WEEKDAY($A2070)&lt;&gt;7),-VLOOKUP($A2070,ETF_OP_Fee!$I$5:$J$14,2,1),0))^($A2070-$A2069)*(1+1*(B2070/B2069-1))</f>
        <v>6.1996017452306873</v>
      </c>
      <c r="H2070" s="9" t="str">
        <f>IFERROR(VLOOKUP(A2070,'BITO-IV'!$A$1:$J$10000,4,0),"")</f>
        <v/>
      </c>
      <c r="J2070" s="9">
        <f>VLOOKUP(A2070,'ETH-Web'!$A$1:$G$10000,6,0)</f>
        <v>614.29101600000001</v>
      </c>
      <c r="K2070" s="2">
        <f>K2069*(1-K$1+IF(AND(WEEKDAY($A2070)&lt;&gt;1,WEEKDAY($A2070)&lt;&gt;7),-VLOOKUP($A2070,ETF_OP_Fee!$K$5:$L$14,2,1),0))^($A2070-$A2069)*(1+2*(J2070/J2069-1))-K$3*IFERROR(VLOOKUP($A3666,Dividends!$C$10:$E$100,3,0),0)</f>
        <v>1959.4193899582965</v>
      </c>
      <c r="P2070">
        <f>ROW()</f>
        <v>2070</v>
      </c>
      <c r="Q2070">
        <f>IF($A2070&gt;=$Q$2,B2070*Q$4,"")</f>
        <v>117.33072472139516</v>
      </c>
      <c r="R2070">
        <f>IF($A2070&gt;=$Q$2,G2070*R$4,"")</f>
        <v>116.97396738820126</v>
      </c>
      <c r="T2070">
        <f>IF($A2070&gt;=$Q$2,J2070*T$4,"")</f>
        <v>184.8080873370246</v>
      </c>
      <c r="U2070">
        <f>IF($A2070&gt;=$Q$2,K2070*U$4,"")</f>
        <v>188.49861452648156</v>
      </c>
      <c r="W2070" t="e">
        <f t="shared" ca="1" si="2"/>
        <v>#DIV/0!</v>
      </c>
    </row>
    <row r="2071" spans="1:23">
      <c r="A2071" s="1">
        <v>43174</v>
      </c>
      <c r="B2071">
        <f>IFERROR(VLOOKUP($A2071,'BTC-Web'!$A$2:$H$9999,2,0),"")</f>
        <v>8290.7597659999992</v>
      </c>
      <c r="C2071">
        <f>VLOOKUP(A2071,H_SPBTFDUE!$B$2:$C$5828,2,0)</f>
        <v>56.68</v>
      </c>
      <c r="D2071" s="2">
        <f>D2070*(1-D$1+IF(AND(WEEKDAY($A2071)&lt;&gt;1,WEEKDAY($A2071)&lt;&gt;7),-VLOOKUP($A2071,ETF_OP_Fee!$G$5:$H$14,2,1),0))^($A2071-$A2070)*(1+2*(C2071/C2070-1))+IFERROR(VLOOKUP(A2071,BITXeom!$C$9:$D$100,2,0),0)-$D$3*IFERROR(VLOOKUP($A2071,Dividends!$C$10:$E$100,2,0),0)</f>
        <v>34.620386588429419</v>
      </c>
      <c r="F2071" s="60">
        <f>F2070*(1-F$1-2*(C2071/C2070-1))</f>
        <v>739.6384929753616</v>
      </c>
      <c r="G2071" s="2">
        <f>G2070*(1-G$1+IF(AND(WEEKDAY($A2071)&lt;&gt;1,WEEKDAY($A2071)&lt;&gt;7),-VLOOKUP($A2071,ETF_OP_Fee!$I$5:$J$14,2,1),0))^($A2071-$A2070)*(1+1*(B2071/B2070-1))</f>
        <v>5.5778644593996942</v>
      </c>
      <c r="H2071" s="9" t="str">
        <f>IFERROR(VLOOKUP(A2071,'BITO-IV'!$A$1:$J$10000,4,0),"")</f>
        <v/>
      </c>
      <c r="J2071" s="9">
        <f>VLOOKUP(A2071,'ETH-Web'!$A$1:$G$10000,6,0)</f>
        <v>611.30401600000005</v>
      </c>
      <c r="K2071" s="2">
        <f>K2070*(1-K$1+IF(AND(WEEKDAY($A2071)&lt;&gt;1,WEEKDAY($A2071)&lt;&gt;7),-VLOOKUP($A2071,ETF_OP_Fee!$K$5:$L$14,2,1),0))^($A2071-$A2070)*(1+2*(J2071/J2070-1))-K$3*IFERROR(VLOOKUP($A3667,Dividends!$C$10:$E$100,3,0),0)</f>
        <v>1940.314001995644</v>
      </c>
      <c r="P2071">
        <f>ROW()</f>
        <v>2071</v>
      </c>
      <c r="Q2071">
        <f>IF($A2071&gt;=$Q$2,B2071*Q$4,"")</f>
        <v>105.5667671109764</v>
      </c>
      <c r="R2071">
        <f>IF($A2071&gt;=$Q$2,G2071*R$4,"")</f>
        <v>105.24304014714552</v>
      </c>
      <c r="T2071">
        <f>IF($A2071&gt;=$Q$2,J2071*T$4,"")</f>
        <v>183.9094550235159</v>
      </c>
      <c r="U2071">
        <f>IF($A2071&gt;=$Q$2,K2071*U$4,"")</f>
        <v>186.66065212833078</v>
      </c>
      <c r="W2071" t="e">
        <f t="shared" ca="1" si="2"/>
        <v>#DIV/0!</v>
      </c>
    </row>
    <row r="2072" spans="1:23">
      <c r="A2072" s="1">
        <v>43175</v>
      </c>
      <c r="B2072">
        <f>IFERROR(VLOOKUP($A2072,'BTC-Web'!$A$2:$H$9999,2,0),"")</f>
        <v>8322.9101559999999</v>
      </c>
      <c r="C2072">
        <f>VLOOKUP(A2072,H_SPBTFDUE!$B$2:$C$5828,2,0)</f>
        <v>58.9</v>
      </c>
      <c r="D2072" s="2">
        <f>D2071*(1-D$1+IF(AND(WEEKDAY($A2072)&lt;&gt;1,WEEKDAY($A2072)&lt;&gt;7),-VLOOKUP($A2072,ETF_OP_Fee!$G$5:$H$14,2,1),0))^($A2072-$A2071)*(1+2*(C2072/C2071-1))+IFERROR(VLOOKUP(A2072,BITXeom!$C$9:$D$100,2,0),0)-$D$3*IFERROR(VLOOKUP($A2072,Dividends!$C$10:$E$100,2,0),0)</f>
        <v>37.327857252477727</v>
      </c>
      <c r="F2072" s="60">
        <f>F2071*(1-F$1-2*(C2072/C2071-1))</f>
        <v>681.66077267095011</v>
      </c>
      <c r="G2072" s="2">
        <f>G2071*(1-G$1+IF(AND(WEEKDAY($A2072)&lt;&gt;1,WEEKDAY($A2072)&lt;&gt;7),-VLOOKUP($A2072,ETF_OP_Fee!$I$5:$J$14,2,1),0))^($A2072-$A2071)*(1+1*(B2072/B2071-1))</f>
        <v>5.5993488860612199</v>
      </c>
      <c r="H2072" s="9" t="str">
        <f>IFERROR(VLOOKUP(A2072,'BITO-IV'!$A$1:$J$10000,4,0),"")</f>
        <v/>
      </c>
      <c r="J2072" s="9">
        <f>VLOOKUP(A2072,'ETH-Web'!$A$1:$G$10000,6,0)</f>
        <v>601.66601600000001</v>
      </c>
      <c r="K2072" s="2">
        <f>K2071*(1-K$1+IF(AND(WEEKDAY($A2072)&lt;&gt;1,WEEKDAY($A2072)&lt;&gt;7),-VLOOKUP($A2072,ETF_OP_Fee!$K$5:$L$14,2,1),0))^($A2072-$A2071)*(1+2*(J2072/J2071-1))-K$3*IFERROR(VLOOKUP($A3668,Dividends!$C$10:$E$100,3,0),0)</f>
        <v>1879.0824785586155</v>
      </c>
      <c r="P2072">
        <f>ROW()</f>
        <v>2072</v>
      </c>
      <c r="Q2072">
        <f>IF($A2072&gt;=$Q$2,B2072*Q$4,"")</f>
        <v>105.97614005500691</v>
      </c>
      <c r="R2072">
        <f>IF($A2072&gt;=$Q$2,G2072*R$4,"")</f>
        <v>105.6484078992907</v>
      </c>
      <c r="T2072">
        <f>IF($A2072&gt;=$Q$2,J2072*T$4,"")</f>
        <v>181.00988413714265</v>
      </c>
      <c r="U2072">
        <f>IF($A2072&gt;=$Q$2,K2072*U$4,"")</f>
        <v>180.77010241121721</v>
      </c>
      <c r="W2072" t="e">
        <f t="shared" ca="1" si="2"/>
        <v>#DIV/0!</v>
      </c>
    </row>
    <row r="2073" spans="1:23">
      <c r="A2073" s="1">
        <v>43178</v>
      </c>
      <c r="B2073">
        <f>IFERROR(VLOOKUP($A2073,'BTC-Web'!$A$2:$H$9999,2,0),"")</f>
        <v>8344.1201170000004</v>
      </c>
      <c r="C2073">
        <f>VLOOKUP(A2073,H_SPBTFDUE!$B$2:$C$5828,2,0)</f>
        <v>57.79</v>
      </c>
      <c r="D2073" s="2">
        <f>D2072*(1-D$1+IF(AND(WEEKDAY($A2073)&lt;&gt;1,WEEKDAY($A2073)&lt;&gt;7),-VLOOKUP($A2073,ETF_OP_Fee!$G$5:$H$14,2,1),0))^($A2073-$A2072)*(1+2*(C2073/C2072-1))+IFERROR(VLOOKUP(A2073,BITXeom!$C$9:$D$100,2,0),0)-$D$3*IFERROR(VLOOKUP($A2073,Dividends!$C$10:$E$100,2,0),0)</f>
        <v>35.907943903364284</v>
      </c>
      <c r="F2073" s="60">
        <f>F2072*(1-F$1-2*(C2073/C2072-1))</f>
        <v>707.31776629955573</v>
      </c>
      <c r="G2073" s="2">
        <f>G2072*(1-G$1+IF(AND(WEEKDAY($A2073)&lt;&gt;1,WEEKDAY($A2073)&lt;&gt;7),-VLOOKUP($A2073,ETF_OP_Fee!$I$5:$J$14,2,1),0))^($A2073-$A2072)*(1+1*(B2073/B2072-1))</f>
        <v>5.6131798581925523</v>
      </c>
      <c r="H2073" s="9" t="str">
        <f>IFERROR(VLOOKUP(A2073,'BITO-IV'!$A$1:$J$10000,4,0),"")</f>
        <v/>
      </c>
      <c r="J2073" s="9">
        <f>VLOOKUP(A2073,'ETH-Web'!$A$1:$G$10000,6,0)</f>
        <v>556.72601299999997</v>
      </c>
      <c r="K2073" s="2">
        <f>K2072*(1-K$1+IF(AND(WEEKDAY($A2073)&lt;&gt;1,WEEKDAY($A2073)&lt;&gt;7),-VLOOKUP($A2073,ETF_OP_Fee!$K$5:$L$14,2,1),0))^($A2073-$A2072)*(1+2*(J2073/J2072-1))-K$3*IFERROR(VLOOKUP($A3669,Dividends!$C$10:$E$100,3,0),0)</f>
        <v>1598.2446543775388</v>
      </c>
      <c r="P2073">
        <f>ROW()</f>
        <v>2073</v>
      </c>
      <c r="Q2073">
        <f>IF($A2073&gt;=$Q$2,B2073*Q$4,"")</f>
        <v>106.24620782641939</v>
      </c>
      <c r="R2073">
        <f>IF($A2073&gt;=$Q$2,G2073*R$4,"")</f>
        <v>105.90937041745281</v>
      </c>
      <c r="T2073">
        <f>IF($A2073&gt;=$Q$2,J2073*T$4,"")</f>
        <v>167.48978408191059</v>
      </c>
      <c r="U2073">
        <f>IF($A2073&gt;=$Q$2,K2073*U$4,"")</f>
        <v>153.75314982002575</v>
      </c>
      <c r="W2073" t="e">
        <f t="shared" ca="1" si="2"/>
        <v>#DIV/0!</v>
      </c>
    </row>
    <row r="2074" spans="1:23">
      <c r="A2074" s="1">
        <v>43179</v>
      </c>
      <c r="B2074">
        <f>IFERROR(VLOOKUP($A2074,'BTC-Web'!$A$2:$H$9999,2,0),"")</f>
        <v>8619.6699219999991</v>
      </c>
      <c r="C2074">
        <f>VLOOKUP(A2074,H_SPBTFDUE!$B$2:$C$5828,2,0)</f>
        <v>61.48</v>
      </c>
      <c r="D2074" s="2">
        <f>D2073*(1-D$1+IF(AND(WEEKDAY($A2074)&lt;&gt;1,WEEKDAY($A2074)&lt;&gt;7),-VLOOKUP($A2074,ETF_OP_Fee!$G$5:$H$14,2,1),0))^($A2074-$A2073)*(1+2*(C2074/C2073-1))+IFERROR(VLOOKUP(A2074,BITXeom!$C$9:$D$100,2,0),0)-$D$3*IFERROR(VLOOKUP($A2074,Dividends!$C$10:$E$100,2,0),0)</f>
        <v>40.488641762239631</v>
      </c>
      <c r="F2074" s="60">
        <f>F2073*(1-F$1-2*(C2074/C2073-1))</f>
        <v>616.95381230165174</v>
      </c>
      <c r="G2074" s="2">
        <f>G2073*(1-G$1+IF(AND(WEEKDAY($A2074)&lt;&gt;1,WEEKDAY($A2074)&lt;&gt;7),-VLOOKUP($A2074,ETF_OP_Fee!$I$5:$J$14,2,1),0))^($A2074-$A2073)*(1+1*(B2074/B2073-1))</f>
        <v>5.7983942715045655</v>
      </c>
      <c r="H2074" s="9" t="str">
        <f>IFERROR(VLOOKUP(A2074,'BITO-IV'!$A$1:$J$10000,4,0),"")</f>
        <v/>
      </c>
      <c r="J2074" s="9">
        <f>VLOOKUP(A2074,'ETH-Web'!$A$1:$G$10000,6,0)</f>
        <v>557.17498799999998</v>
      </c>
      <c r="K2074" s="2">
        <f>K2073*(1-K$1+IF(AND(WEEKDAY($A2074)&lt;&gt;1,WEEKDAY($A2074)&lt;&gt;7),-VLOOKUP($A2074,ETF_OP_Fee!$K$5:$L$14,2,1),0))^($A2074-$A2073)*(1+2*(J2074/J2073-1))-K$3*IFERROR(VLOOKUP($A3670,Dividends!$C$10:$E$100,3,0),0)</f>
        <v>1600.7812555057637</v>
      </c>
      <c r="P2074">
        <f>ROW()</f>
        <v>2074</v>
      </c>
      <c r="Q2074">
        <f>IF($A2074&gt;=$Q$2,B2074*Q$4,"")</f>
        <v>109.75480087614228</v>
      </c>
      <c r="R2074">
        <f>IF($A2074&gt;=$Q$2,G2074*R$4,"")</f>
        <v>109.4039924323671</v>
      </c>
      <c r="T2074">
        <f>IF($A2074&gt;=$Q$2,J2074*T$4,"")</f>
        <v>167.62485721313175</v>
      </c>
      <c r="U2074">
        <f>IF($A2074&gt;=$Q$2,K2074*U$4,"")</f>
        <v>153.99717404512384</v>
      </c>
      <c r="W2074" t="e">
        <f t="shared" ca="1" si="2"/>
        <v>#DIV/0!</v>
      </c>
    </row>
    <row r="2075" spans="1:23">
      <c r="A2075" s="1">
        <v>43180</v>
      </c>
      <c r="B2075">
        <f>IFERROR(VLOOKUP($A2075,'BTC-Web'!$A$2:$H$9999,2,0),"")</f>
        <v>8937.4804690000001</v>
      </c>
      <c r="C2075">
        <f>VLOOKUP(A2075,H_SPBTFDUE!$B$2:$C$5828,2,0)</f>
        <v>61.13</v>
      </c>
      <c r="D2075" s="2">
        <f>D2074*(1-D$1+IF(AND(WEEKDAY($A2075)&lt;&gt;1,WEEKDAY($A2075)&lt;&gt;7),-VLOOKUP($A2075,ETF_OP_Fee!$G$5:$H$14,2,1),0))^($A2075-$A2074)*(1+2*(C2075/C2074-1))+IFERROR(VLOOKUP(A2075,BITXeom!$C$9:$D$100,2,0),0)-$D$3*IFERROR(VLOOKUP($A2075,Dividends!$C$10:$E$100,2,0),0)</f>
        <v>40.022820265341672</v>
      </c>
      <c r="F2075" s="60">
        <f>F2074*(1-F$1-2*(C2075/C2074-1))</f>
        <v>623.946219809421</v>
      </c>
      <c r="G2075" s="2">
        <f>G2074*(1-G$1+IF(AND(WEEKDAY($A2075)&lt;&gt;1,WEEKDAY($A2075)&lt;&gt;7),-VLOOKUP($A2075,ETF_OP_Fee!$I$5:$J$14,2,1),0))^($A2075-$A2074)*(1+1*(B2075/B2074-1))</f>
        <v>6.0120268181192618</v>
      </c>
      <c r="H2075" s="9" t="str">
        <f>IFERROR(VLOOKUP(A2075,'BITO-IV'!$A$1:$J$10000,4,0),"")</f>
        <v/>
      </c>
      <c r="J2075" s="9">
        <f>VLOOKUP(A2075,'ETH-Web'!$A$1:$G$10000,6,0)</f>
        <v>561.73199499999998</v>
      </c>
      <c r="K2075" s="2">
        <f>K2074*(1-K$1+IF(AND(WEEKDAY($A2075)&lt;&gt;1,WEEKDAY($A2075)&lt;&gt;7),-VLOOKUP($A2075,ETF_OP_Fee!$K$5:$L$14,2,1),0))^($A2075-$A2074)*(1+2*(J2075/J2074-1))-K$3*IFERROR(VLOOKUP($A3671,Dividends!$C$10:$E$100,3,0),0)</f>
        <v>1626.9242042808512</v>
      </c>
      <c r="P2075">
        <f>ROW()</f>
        <v>2075</v>
      </c>
      <c r="Q2075">
        <f>IF($A2075&gt;=$Q$2,B2075*Q$4,"")</f>
        <v>113.80150261970854</v>
      </c>
      <c r="R2075">
        <f>IF($A2075&gt;=$Q$2,G2075*R$4,"")</f>
        <v>113.4348072439782</v>
      </c>
      <c r="T2075">
        <f>IF($A2075&gt;=$Q$2,J2075*T$4,"")</f>
        <v>168.99582264436219</v>
      </c>
      <c r="U2075">
        <f>IF($A2075&gt;=$Q$2,K2075*U$4,"")</f>
        <v>156.51215866199325</v>
      </c>
      <c r="W2075" t="e">
        <f t="shared" ca="1" si="2"/>
        <v>#DIV/0!</v>
      </c>
    </row>
    <row r="2076" spans="1:23">
      <c r="A2076" s="1">
        <v>43181</v>
      </c>
      <c r="B2076">
        <f>IFERROR(VLOOKUP($A2076,'BTC-Web'!$A$2:$H$9999,2,0),"")</f>
        <v>8939.4404300000006</v>
      </c>
      <c r="C2076">
        <f>VLOOKUP(A2076,H_SPBTFDUE!$B$2:$C$5828,2,0)</f>
        <v>59.29</v>
      </c>
      <c r="D2076" s="2">
        <f>D2075*(1-D$1+IF(AND(WEEKDAY($A2076)&lt;&gt;1,WEEKDAY($A2076)&lt;&gt;7),-VLOOKUP($A2076,ETF_OP_Fee!$G$5:$H$14,2,1),0))^($A2076-$A2075)*(1+2*(C2076/C2075-1))+IFERROR(VLOOKUP(A2076,BITXeom!$C$9:$D$100,2,0),0)-$D$3*IFERROR(VLOOKUP($A2076,Dividends!$C$10:$E$100,2,0),0)</f>
        <v>37.608929282259417</v>
      </c>
      <c r="F2076" s="60">
        <f>F2075*(1-F$1-2*(C2076/C2075-1))</f>
        <v>661.47503747095504</v>
      </c>
      <c r="G2076" s="2">
        <f>G2075*(1-G$1+IF(AND(WEEKDAY($A2076)&lt;&gt;1,WEEKDAY($A2076)&lt;&gt;7),-VLOOKUP($A2076,ETF_OP_Fee!$I$5:$J$14,2,1),0))^($A2076-$A2075)*(1+1*(B2076/B2075-1))</f>
        <v>6.0131887247261808</v>
      </c>
      <c r="H2076" s="9" t="str">
        <f>IFERROR(VLOOKUP(A2076,'BITO-IV'!$A$1:$J$10000,4,0),"")</f>
        <v/>
      </c>
      <c r="J2076" s="9">
        <f>VLOOKUP(A2076,'ETH-Web'!$A$1:$G$10000,6,0)</f>
        <v>539.70202600000005</v>
      </c>
      <c r="K2076" s="2">
        <f>K2075*(1-K$1+IF(AND(WEEKDAY($A2076)&lt;&gt;1,WEEKDAY($A2076)&lt;&gt;7),-VLOOKUP($A2076,ETF_OP_Fee!$K$5:$L$14,2,1),0))^($A2076-$A2075)*(1+2*(J2076/J2075-1))-K$3*IFERROR(VLOOKUP($A3672,Dividends!$C$10:$E$100,3,0),0)</f>
        <v>1499.2763756299478</v>
      </c>
      <c r="P2076">
        <f>ROW()</f>
        <v>2076</v>
      </c>
      <c r="Q2076">
        <f>IF($A2076&gt;=$Q$2,B2076*Q$4,"")</f>
        <v>113.82645892676283</v>
      </c>
      <c r="R2076">
        <f>IF($A2076&gt;=$Q$2,G2076*R$4,"")</f>
        <v>113.45673007565856</v>
      </c>
      <c r="T2076">
        <f>IF($A2076&gt;=$Q$2,J2076*T$4,"")</f>
        <v>162.36815541671072</v>
      </c>
      <c r="U2076">
        <f>IF($A2076&gt;=$Q$2,K2076*U$4,"")</f>
        <v>144.23227668709805</v>
      </c>
      <c r="W2076" t="e">
        <f t="shared" ca="1" si="2"/>
        <v>#DIV/0!</v>
      </c>
    </row>
    <row r="2077" spans="1:23">
      <c r="A2077" s="1">
        <v>43182</v>
      </c>
      <c r="B2077">
        <f>IFERROR(VLOOKUP($A2077,'BTC-Web'!$A$2:$H$9999,2,0),"")</f>
        <v>8736.25</v>
      </c>
      <c r="C2077">
        <f>VLOOKUP(A2077,H_SPBTFDUE!$B$2:$C$5828,2,0)</f>
        <v>59.24</v>
      </c>
      <c r="D2077" s="2">
        <f>D2076*(1-D$1+IF(AND(WEEKDAY($A2077)&lt;&gt;1,WEEKDAY($A2077)&lt;&gt;7),-VLOOKUP($A2077,ETF_OP_Fee!$G$5:$H$14,2,1),0))^($A2077-$A2076)*(1+2*(C2077/C2076-1))+IFERROR(VLOOKUP(A2077,BITXeom!$C$9:$D$100,2,0),0)-$D$3*IFERROR(VLOOKUP($A2077,Dividends!$C$10:$E$100,2,0),0)</f>
        <v>37.540971087000543</v>
      </c>
      <c r="F2077" s="60">
        <f>F2076*(1-F$1-2*(C2077/C2076-1))</f>
        <v>662.55626490071074</v>
      </c>
      <c r="G2077" s="2">
        <f>G2076*(1-G$1+IF(AND(WEEKDAY($A2077)&lt;&gt;1,WEEKDAY($A2077)&lt;&gt;7),-VLOOKUP($A2077,ETF_OP_Fee!$I$5:$J$14,2,1),0))^($A2077-$A2076)*(1+1*(B2077/B2076-1))</f>
        <v>5.8763580469898145</v>
      </c>
      <c r="H2077" s="9" t="str">
        <f>IFERROR(VLOOKUP(A2077,'BITO-IV'!$A$1:$J$10000,4,0),"")</f>
        <v/>
      </c>
      <c r="J2077" s="9">
        <f>VLOOKUP(A2077,'ETH-Web'!$A$1:$G$10000,6,0)</f>
        <v>539.61901899999998</v>
      </c>
      <c r="K2077" s="2">
        <f>K2076*(1-K$1+IF(AND(WEEKDAY($A2077)&lt;&gt;1,WEEKDAY($A2077)&lt;&gt;7),-VLOOKUP($A2077,ETF_OP_Fee!$K$5:$L$14,2,1),0))^($A2077-$A2076)*(1+2*(J2077/J2076-1))-K$3*IFERROR(VLOOKUP($A3673,Dividends!$C$10:$E$100,3,0),0)</f>
        <v>1498.776593990091</v>
      </c>
      <c r="P2077">
        <f>ROW()</f>
        <v>2077</v>
      </c>
      <c r="Q2077">
        <f>IF($A2077&gt;=$Q$2,B2077*Q$4,"")</f>
        <v>111.23922236360063</v>
      </c>
      <c r="R2077">
        <f>IF($A2077&gt;=$Q$2,G2077*R$4,"")</f>
        <v>110.87501146001486</v>
      </c>
      <c r="T2077">
        <f>IF($A2077&gt;=$Q$2,J2077*T$4,"")</f>
        <v>162.34318294518494</v>
      </c>
      <c r="U2077">
        <f>IF($A2077&gt;=$Q$2,K2077*U$4,"")</f>
        <v>144.1841970635312</v>
      </c>
      <c r="W2077" t="e">
        <f t="shared" ca="1" si="2"/>
        <v>#DIV/0!</v>
      </c>
    </row>
    <row r="2078" spans="1:23">
      <c r="A2078" s="1">
        <v>43185</v>
      </c>
      <c r="B2078">
        <f>IFERROR(VLOOKUP($A2078,'BTC-Web'!$A$2:$H$9999,2,0),"")</f>
        <v>8498.4697269999997</v>
      </c>
      <c r="C2078">
        <f>VLOOKUP(A2078,H_SPBTFDUE!$B$2:$C$5828,2,0)</f>
        <v>54.46</v>
      </c>
      <c r="D2078" s="2">
        <f>D2077*(1-D$1+IF(AND(WEEKDAY($A2078)&lt;&gt;1,WEEKDAY($A2078)&lt;&gt;7),-VLOOKUP($A2078,ETF_OP_Fee!$G$5:$H$14,2,1),0))^($A2078-$A2077)*(1+2*(C2078/C2077-1))+IFERROR(VLOOKUP(A2078,BITXeom!$C$9:$D$100,2,0),0)-$D$3*IFERROR(VLOOKUP($A2078,Dividends!$C$10:$E$100,2,0),0)</f>
        <v>31.471320836167127</v>
      </c>
      <c r="F2078" s="60">
        <f>F2077*(1-F$1-2*(C2078/C2077-1))</f>
        <v>769.44341463825469</v>
      </c>
      <c r="G2078" s="2">
        <f>G2077*(1-G$1+IF(AND(WEEKDAY($A2078)&lt;&gt;1,WEEKDAY($A2078)&lt;&gt;7),-VLOOKUP($A2078,ETF_OP_Fee!$I$5:$J$14,2,1),0))^($A2078-$A2077)*(1+1*(B2078/B2077-1))</f>
        <v>5.7159709990224288</v>
      </c>
      <c r="H2078" s="9" t="str">
        <f>IFERROR(VLOOKUP(A2078,'BITO-IV'!$A$1:$J$10000,4,0),"")</f>
        <v/>
      </c>
      <c r="J2078" s="9">
        <f>VLOOKUP(A2078,'ETH-Web'!$A$1:$G$10000,6,0)</f>
        <v>489.95098899999999</v>
      </c>
      <c r="K2078" s="2">
        <f>K2077*(1-K$1+IF(AND(WEEKDAY($A2078)&lt;&gt;1,WEEKDAY($A2078)&lt;&gt;7),-VLOOKUP($A2078,ETF_OP_Fee!$K$5:$L$14,2,1),0))^($A2078-$A2077)*(1+2*(J2078/J2077-1))-K$3*IFERROR(VLOOKUP($A3674,Dividends!$C$10:$E$100,3,0),0)</f>
        <v>1222.7790140911675</v>
      </c>
      <c r="P2078">
        <f>ROW()</f>
        <v>2078</v>
      </c>
      <c r="Q2078">
        <f>IF($A2078&gt;=$Q$2,B2078*Q$4,"")</f>
        <v>108.21155114746961</v>
      </c>
      <c r="R2078">
        <f>IF($A2078&gt;=$Q$2,G2078*R$4,"")</f>
        <v>107.84883170050698</v>
      </c>
      <c r="T2078">
        <f>IF($A2078&gt;=$Q$2,J2078*T$4,"")</f>
        <v>147.40066647169326</v>
      </c>
      <c r="U2078">
        <f>IF($A2078&gt;=$Q$2,K2078*U$4,"")</f>
        <v>117.6328820718406</v>
      </c>
      <c r="W2078" t="e">
        <f t="shared" ca="1" si="2"/>
        <v>#DIV/0!</v>
      </c>
    </row>
    <row r="2079" spans="1:23">
      <c r="A2079" s="1">
        <v>43186</v>
      </c>
      <c r="B2079">
        <f>IFERROR(VLOOKUP($A2079,'BTC-Web'!$A$2:$H$9999,2,0),"")</f>
        <v>8200</v>
      </c>
      <c r="C2079">
        <f>VLOOKUP(A2079,H_SPBTFDUE!$B$2:$C$5828,2,0)</f>
        <v>54.36</v>
      </c>
      <c r="D2079" s="2">
        <f>D2078*(1-D$1+IF(AND(WEEKDAY($A2079)&lt;&gt;1,WEEKDAY($A2079)&lt;&gt;7),-VLOOKUP($A2079,ETF_OP_Fee!$G$5:$H$14,2,1),0))^($A2079-$A2078)*(1+2*(C2079/C2078-1))+IFERROR(VLOOKUP(A2079,BITXeom!$C$9:$D$100,2,0),0)-$D$3*IFERROR(VLOOKUP($A2079,Dividends!$C$10:$E$100,2,0),0)</f>
        <v>31.351965053551393</v>
      </c>
      <c r="F2079" s="60">
        <f>F2078*(1-F$1-2*(C2079/C2078-1))</f>
        <v>772.22908090027079</v>
      </c>
      <c r="G2079" s="2">
        <f>G2078*(1-G$1+IF(AND(WEEKDAY($A2079)&lt;&gt;1,WEEKDAY($A2079)&lt;&gt;7),-VLOOKUP($A2079,ETF_OP_Fee!$I$5:$J$14,2,1),0))^($A2079-$A2078)*(1+1*(B2079/B2078-1))</f>
        <v>5.515080216609328</v>
      </c>
      <c r="H2079" s="9" t="str">
        <f>IFERROR(VLOOKUP(A2079,'BITO-IV'!$A$1:$J$10000,4,0),"")</f>
        <v/>
      </c>
      <c r="J2079" s="9">
        <f>VLOOKUP(A2079,'ETH-Web'!$A$1:$G$10000,6,0)</f>
        <v>450.11599699999999</v>
      </c>
      <c r="K2079" s="2">
        <f>K2078*(1-K$1+IF(AND(WEEKDAY($A2079)&lt;&gt;1,WEEKDAY($A2079)&lt;&gt;7),-VLOOKUP($A2079,ETF_OP_Fee!$K$5:$L$14,2,1),0))^($A2079-$A2078)*(1+2*(J2079/J2078-1))-K$3*IFERROR(VLOOKUP($A3675,Dividends!$C$10:$E$100,3,0),0)</f>
        <v>1023.9189102623056</v>
      </c>
      <c r="P2079">
        <f>ROW()</f>
        <v>2079</v>
      </c>
      <c r="Q2079">
        <f>IF($A2079&gt;=$Q$2,B2079*Q$4,"")</f>
        <v>104.41111728505082</v>
      </c>
      <c r="R2079">
        <f>IF($A2079&gt;=$Q$2,G2079*R$4,"")</f>
        <v>104.058428252631</v>
      </c>
      <c r="T2079">
        <f>IF($A2079&gt;=$Q$2,J2079*T$4,"")</f>
        <v>135.41639763354101</v>
      </c>
      <c r="U2079">
        <f>IF($A2079&gt;=$Q$2,K2079*U$4,"")</f>
        <v>98.502289484854643</v>
      </c>
      <c r="W2079" t="e">
        <f t="shared" ca="1" si="2"/>
        <v>#DIV/0!</v>
      </c>
    </row>
    <row r="2080" spans="1:23">
      <c r="A2080" s="1">
        <v>43187</v>
      </c>
      <c r="B2080">
        <f>IFERROR(VLOOKUP($A2080,'BTC-Web'!$A$2:$H$9999,2,0),"")</f>
        <v>7836.830078</v>
      </c>
      <c r="C2080">
        <f>VLOOKUP(A2080,H_SPBTFDUE!$B$2:$C$5828,2,0)</f>
        <v>54.26</v>
      </c>
      <c r="D2080" s="2">
        <f>D2079*(1-D$1+IF(AND(WEEKDAY($A2080)&lt;&gt;1,WEEKDAY($A2080)&lt;&gt;7),-VLOOKUP($A2080,ETF_OP_Fee!$G$5:$H$14,2,1),0))^($A2080-$A2079)*(1+2*(C2080/C2079-1))+IFERROR(VLOOKUP(A2080,BITXeom!$C$9:$D$100,2,0),0)-$D$3*IFERROR(VLOOKUP($A2080,Dividends!$C$10:$E$100,2,0),0)</f>
        <v>31.232850150585346</v>
      </c>
      <c r="F2080" s="60">
        <f>F2079*(1-F$1-2*(C2080/C2079-1))</f>
        <v>775.03004927053712</v>
      </c>
      <c r="G2080" s="2">
        <f>G2079*(1-G$1+IF(AND(WEEKDAY($A2080)&lt;&gt;1,WEEKDAY($A2080)&lt;&gt;7),-VLOOKUP($A2080,ETF_OP_Fee!$I$5:$J$14,2,1),0))^($A2080-$A2079)*(1+1*(B2080/B2079-1))</f>
        <v>5.2706855610447647</v>
      </c>
      <c r="H2080" s="9" t="str">
        <f>IFERROR(VLOOKUP(A2080,'BITO-IV'!$A$1:$J$10000,4,0),"")</f>
        <v/>
      </c>
      <c r="J2080" s="9">
        <f>VLOOKUP(A2080,'ETH-Web'!$A$1:$G$10000,6,0)</f>
        <v>446.27899200000002</v>
      </c>
      <c r="K2080" s="2">
        <f>K2079*(1-K$1+IF(AND(WEEKDAY($A2080)&lt;&gt;1,WEEKDAY($A2080)&lt;&gt;7),-VLOOKUP($A2080,ETF_OP_Fee!$K$5:$L$14,2,1),0))^($A2080-$A2079)*(1+2*(J2080/J2079-1))-K$3*IFERROR(VLOOKUP($A3676,Dividends!$C$10:$E$100,3,0),0)</f>
        <v>1006.4362370249357</v>
      </c>
      <c r="P2080">
        <f>ROW()</f>
        <v>2080</v>
      </c>
      <c r="Q2080">
        <f>IF($A2080&gt;=$Q$2,B2080*Q$4,"")</f>
        <v>99.786851758179509</v>
      </c>
      <c r="R2080">
        <f>IF($A2080&gt;=$Q$2,G2080*R$4,"")</f>
        <v>99.447194556554919</v>
      </c>
      <c r="T2080">
        <f>IF($A2080&gt;=$Q$2,J2080*T$4,"")</f>
        <v>134.26204320431623</v>
      </c>
      <c r="U2080">
        <f>IF($A2080&gt;=$Q$2,K2080*U$4,"")</f>
        <v>96.820434288181531</v>
      </c>
      <c r="W2080" t="e">
        <f t="shared" ca="1" si="2"/>
        <v>#DIV/0!</v>
      </c>
    </row>
    <row r="2081" spans="1:23">
      <c r="A2081" s="1">
        <v>43188</v>
      </c>
      <c r="B2081">
        <f>IFERROR(VLOOKUP($A2081,'BTC-Web'!$A$2:$H$9999,2,0),"")</f>
        <v>7979.0698240000002</v>
      </c>
      <c r="C2081">
        <f>VLOOKUP(A2081,H_SPBTFDUE!$B$2:$C$5828,2,0)</f>
        <v>50.38</v>
      </c>
      <c r="D2081" s="2">
        <f>D2080*(1-D$1+IF(AND(WEEKDAY($A2081)&lt;&gt;1,WEEKDAY($A2081)&lt;&gt;7),-VLOOKUP($A2081,ETF_OP_Fee!$G$5:$H$14,2,1),0))^($A2081-$A2080)*(1+2*(C2081/C2080-1))+IFERROR(VLOOKUP(A2081,BITXeom!$C$9:$D$100,2,0),0)-$D$3*IFERROR(VLOOKUP($A2081,Dividends!$C$10:$E$100,2,0),0)</f>
        <v>26.762853979035583</v>
      </c>
      <c r="F2081" s="60">
        <f>F2080*(1-F$1-2*(C2081/C2080-1))</f>
        <v>885.83071486717597</v>
      </c>
      <c r="G2081" s="2">
        <f>G2080*(1-G$1+IF(AND(WEEKDAY($A2081)&lt;&gt;1,WEEKDAY($A2081)&lt;&gt;7),-VLOOKUP($A2081,ETF_OP_Fee!$I$5:$J$14,2,1),0))^($A2081-$A2080)*(1+1*(B2081/B2080-1))</f>
        <v>5.3662096927958283</v>
      </c>
      <c r="H2081" s="9" t="str">
        <f>IFERROR(VLOOKUP(A2081,'BITO-IV'!$A$1:$J$10000,4,0),"")</f>
        <v/>
      </c>
      <c r="J2081" s="9">
        <f>VLOOKUP(A2081,'ETH-Web'!$A$1:$G$10000,6,0)</f>
        <v>385.96798699999999</v>
      </c>
      <c r="K2081" s="2">
        <f>K2080*(1-K$1+IF(AND(WEEKDAY($A2081)&lt;&gt;1,WEEKDAY($A2081)&lt;&gt;7),-VLOOKUP($A2081,ETF_OP_Fee!$K$5:$L$14,2,1),0))^($A2081-$A2080)*(1+2*(J2081/J2080-1))-K$3*IFERROR(VLOOKUP($A3677,Dividends!$C$10:$E$100,3,0),0)</f>
        <v>734.39384922494116</v>
      </c>
      <c r="P2081">
        <f>ROW()</f>
        <v>2081</v>
      </c>
      <c r="Q2081">
        <f>IF($A2081&gt;=$Q$2,B2081*Q$4,"")</f>
        <v>101.59799941698462</v>
      </c>
      <c r="R2081">
        <f>IF($A2081&gt;=$Q$2,G2081*R$4,"")</f>
        <v>101.24954205102601</v>
      </c>
      <c r="T2081">
        <f>IF($A2081&gt;=$Q$2,J2081*T$4,"")</f>
        <v>116.11761134854621</v>
      </c>
      <c r="U2081">
        <f>IF($A2081&gt;=$Q$2,K2081*U$4,"")</f>
        <v>70.649613760644442</v>
      </c>
      <c r="W2081" t="e">
        <f t="shared" ca="1" si="2"/>
        <v>#DIV/0!</v>
      </c>
    </row>
    <row r="2082" spans="1:23">
      <c r="A2082" s="1">
        <v>43192</v>
      </c>
      <c r="B2082">
        <f>IFERROR(VLOOKUP($A2082,'BTC-Web'!$A$2:$H$9999,2,0),"")</f>
        <v>6844.8598629999997</v>
      </c>
      <c r="C2082">
        <f>VLOOKUP(A2082,H_SPBTFDUE!$B$2:$C$5828,2,0)</f>
        <v>48.01</v>
      </c>
      <c r="D2082" s="2">
        <f>D2081*(1-D$1+IF(AND(WEEKDAY($A2082)&lt;&gt;1,WEEKDAY($A2082)&lt;&gt;7),-VLOOKUP($A2082,ETF_OP_Fee!$G$5:$H$14,2,1),0))^($A2082-$A2081)*(1+2*(C2082/C2081-1))+IFERROR(VLOOKUP(A2082,BITXeom!$C$9:$D$100,2,0),0)-$D$3*IFERROR(VLOOKUP($A2082,Dividends!$C$10:$E$100,2,0),0)</f>
        <v>24.233183519938429</v>
      </c>
      <c r="F2082" s="60">
        <f>F2081*(1-F$1-2*(C2082/C2081-1))</f>
        <v>969.12794549874957</v>
      </c>
      <c r="G2082" s="2">
        <f>G2081*(1-G$1+IF(AND(WEEKDAY($A2082)&lt;&gt;1,WEEKDAY($A2082)&lt;&gt;7),-VLOOKUP($A2082,ETF_OP_Fee!$I$5:$J$14,2,1),0))^($A2082-$A2081)*(1+1*(B2082/B2081-1))</f>
        <v>4.6029337075136265</v>
      </c>
      <c r="H2082" s="9" t="str">
        <f>IFERROR(VLOOKUP(A2082,'BITO-IV'!$A$1:$J$10000,4,0),"")</f>
        <v/>
      </c>
      <c r="J2082" s="9">
        <f>VLOOKUP(A2082,'ETH-Web'!$A$1:$G$10000,6,0)</f>
        <v>386.42498799999998</v>
      </c>
      <c r="K2082" s="2">
        <f>K2081*(1-K$1+IF(AND(WEEKDAY($A2082)&lt;&gt;1,WEEKDAY($A2082)&lt;&gt;7),-VLOOKUP($A2082,ETF_OP_Fee!$K$5:$L$14,2,1),0))^($A2082-$A2081)*(1+2*(J2082/J2081-1))-K$3*IFERROR(VLOOKUP($A3678,Dividends!$C$10:$E$100,3,0),0)</f>
        <v>736.05712172566336</v>
      </c>
      <c r="P2082">
        <f>ROW()</f>
        <v>2082</v>
      </c>
      <c r="Q2082">
        <f>IF($A2082&gt;=$Q$2,B2082*Q$4,"")</f>
        <v>87.156032433589004</v>
      </c>
      <c r="R2082">
        <f>IF($A2082&gt;=$Q$2,G2082*R$4,"")</f>
        <v>86.848065330479784</v>
      </c>
      <c r="T2082">
        <f>IF($A2082&gt;=$Q$2,J2082*T$4,"")</f>
        <v>116.25509908403525</v>
      </c>
      <c r="U2082">
        <f>IF($A2082&gt;=$Q$2,K2082*U$4,"")</f>
        <v>70.809622671229334</v>
      </c>
      <c r="W2082" t="e">
        <f t="shared" ca="1" si="2"/>
        <v>#DIV/0!</v>
      </c>
    </row>
    <row r="2083" spans="1:23">
      <c r="A2083" s="1">
        <v>43193</v>
      </c>
      <c r="B2083">
        <f>IFERROR(VLOOKUP($A2083,'BTC-Web'!$A$2:$H$9999,2,0),"")</f>
        <v>7102.2597660000001</v>
      </c>
      <c r="C2083">
        <f>VLOOKUP(A2083,H_SPBTFDUE!$B$2:$C$5828,2,0)</f>
        <v>51.24</v>
      </c>
      <c r="D2083" s="2">
        <f>D2082*(1-D$1+IF(AND(WEEKDAY($A2083)&lt;&gt;1,WEEKDAY($A2083)&lt;&gt;7),-VLOOKUP($A2083,ETF_OP_Fee!$G$5:$H$14,2,1),0))^($A2083-$A2082)*(1+2*(C2083/C2082-1))+IFERROR(VLOOKUP(A2083,BITXeom!$C$9:$D$100,2,0),0)-$D$3*IFERROR(VLOOKUP($A2083,Dividends!$C$10:$E$100,2,0),0)</f>
        <v>27.490572490580064</v>
      </c>
      <c r="F2083" s="60">
        <f>F2082*(1-F$1-2*(C2083/C2082-1))</f>
        <v>838.67619534897437</v>
      </c>
      <c r="G2083" s="2">
        <f>G2082*(1-G$1+IF(AND(WEEKDAY($A2083)&lt;&gt;1,WEEKDAY($A2083)&lt;&gt;7),-VLOOKUP($A2083,ETF_OP_Fee!$I$5:$J$14,2,1),0))^($A2083-$A2082)*(1+1*(B2083/B2082-1))</f>
        <v>4.7759020145167126</v>
      </c>
      <c r="H2083" s="9" t="str">
        <f>IFERROR(VLOOKUP(A2083,'BITO-IV'!$A$1:$J$10000,4,0),"")</f>
        <v/>
      </c>
      <c r="J2083" s="9">
        <f>VLOOKUP(A2083,'ETH-Web'!$A$1:$G$10000,6,0)</f>
        <v>416.89300500000002</v>
      </c>
      <c r="K2083" s="2">
        <f>K2082*(1-K$1+IF(AND(WEEKDAY($A2083)&lt;&gt;1,WEEKDAY($A2083)&lt;&gt;7),-VLOOKUP($A2083,ETF_OP_Fee!$K$5:$L$14,2,1),0))^($A2083-$A2082)*(1+2*(J2083/J2082-1))-K$3*IFERROR(VLOOKUP($A3679,Dividends!$C$10:$E$100,3,0),0)</f>
        <v>852.1053148192982</v>
      </c>
      <c r="P2083">
        <f>ROW()</f>
        <v>2083</v>
      </c>
      <c r="Q2083">
        <f>IF($A2083&gt;=$Q$2,B2083*Q$4,"")</f>
        <v>90.433521636185802</v>
      </c>
      <c r="R2083">
        <f>IF($A2083&gt;=$Q$2,G2083*R$4,"")</f>
        <v>90.111628045316479</v>
      </c>
      <c r="T2083">
        <f>IF($A2083&gt;=$Q$2,J2083*T$4,"")</f>
        <v>125.4213343049032</v>
      </c>
      <c r="U2083">
        <f>IF($A2083&gt;=$Q$2,K2083*U$4,"")</f>
        <v>81.973605087937656</v>
      </c>
      <c r="W2083" t="e">
        <f t="shared" ca="1" si="2"/>
        <v>#DIV/0!</v>
      </c>
    </row>
    <row r="2084" spans="1:23">
      <c r="A2084" s="1">
        <v>43194</v>
      </c>
      <c r="B2084">
        <f>IFERROR(VLOOKUP($A2084,'BTC-Web'!$A$2:$H$9999,2,0),"")</f>
        <v>7456.4101559999999</v>
      </c>
      <c r="C2084">
        <f>VLOOKUP(A2084,H_SPBTFDUE!$B$2:$C$5828,2,0)</f>
        <v>47.12</v>
      </c>
      <c r="D2084" s="2">
        <f>D2083*(1-D$1+IF(AND(WEEKDAY($A2084)&lt;&gt;1,WEEKDAY($A2084)&lt;&gt;7),-VLOOKUP($A2084,ETF_OP_Fee!$G$5:$H$14,2,1),0))^($A2084-$A2083)*(1+2*(C2084/C2083-1))+IFERROR(VLOOKUP(A2084,BITXeom!$C$9:$D$100,2,0),0)-$D$3*IFERROR(VLOOKUP($A2084,Dividends!$C$10:$E$100,2,0),0)</f>
        <v>23.066981225952642</v>
      </c>
      <c r="F2084" s="60">
        <f>F2083*(1-F$1-2*(C2084/C2083-1))</f>
        <v>973.50162194927771</v>
      </c>
      <c r="G2084" s="2">
        <f>G2083*(1-G$1+IF(AND(WEEKDAY($A2084)&lt;&gt;1,WEEKDAY($A2084)&lt;&gt;7),-VLOOKUP($A2084,ETF_OP_Fee!$I$5:$J$14,2,1),0))^($A2084-$A2083)*(1+1*(B2084/B2083-1))</f>
        <v>5.0139193150522274</v>
      </c>
      <c r="H2084" s="9" t="str">
        <f>IFERROR(VLOOKUP(A2084,'BITO-IV'!$A$1:$J$10000,4,0),"")</f>
        <v/>
      </c>
      <c r="J2084" s="9">
        <f>VLOOKUP(A2084,'ETH-Web'!$A$1:$G$10000,6,0)</f>
        <v>380.54299900000001</v>
      </c>
      <c r="K2084" s="2">
        <f>K2083*(1-K$1+IF(AND(WEEKDAY($A2084)&lt;&gt;1,WEEKDAY($A2084)&lt;&gt;7),-VLOOKUP($A2084,ETF_OP_Fee!$K$5:$L$14,2,1),0))^($A2084-$A2083)*(1+2*(J2084/J2083-1))-K$3*IFERROR(VLOOKUP($A3680,Dividends!$C$10:$E$100,3,0),0)</f>
        <v>703.49255553225885</v>
      </c>
      <c r="P2084">
        <f>ROW()</f>
        <v>2084</v>
      </c>
      <c r="Q2084">
        <f>IF($A2084&gt;=$Q$2,B2084*Q$4,"")</f>
        <v>94.942940893117083</v>
      </c>
      <c r="R2084">
        <f>IF($A2084&gt;=$Q$2,G2084*R$4,"")</f>
        <v>94.602533928438334</v>
      </c>
      <c r="T2084">
        <f>IF($A2084&gt;=$Q$2,J2084*T$4,"")</f>
        <v>114.48551576193859</v>
      </c>
      <c r="U2084">
        <f>IF($A2084&gt;=$Q$2,K2084*U$4,"")</f>
        <v>67.676870366352276</v>
      </c>
      <c r="W2084" t="e">
        <f t="shared" ca="1" si="2"/>
        <v>#DIV/0!</v>
      </c>
    </row>
    <row r="2085" spans="1:23">
      <c r="A2085" s="1">
        <v>43195</v>
      </c>
      <c r="B2085">
        <f>IFERROR(VLOOKUP($A2085,'BTC-Web'!$A$2:$H$9999,2,0),"")</f>
        <v>6848.6499020000001</v>
      </c>
      <c r="C2085">
        <f>VLOOKUP(A2085,H_SPBTFDUE!$B$2:$C$5828,2,0)</f>
        <v>46.43</v>
      </c>
      <c r="D2085" s="2">
        <f>D2084*(1-D$1+IF(AND(WEEKDAY($A2085)&lt;&gt;1,WEEKDAY($A2085)&lt;&gt;7),-VLOOKUP($A2085,ETF_OP_Fee!$G$5:$H$14,2,1),0))^($A2085-$A2084)*(1+2*(C2085/C2084-1))+IFERROR(VLOOKUP(A2085,BITXeom!$C$9:$D$100,2,0),0)-$D$3*IFERROR(VLOOKUP($A2085,Dividends!$C$10:$E$100,2,0),0)</f>
        <v>22.388720991096232</v>
      </c>
      <c r="F2085" s="60">
        <f>F2084*(1-F$1-2*(C2085/C2084-1))</f>
        <v>1001.9618174538332</v>
      </c>
      <c r="G2085" s="2">
        <f>G2084*(1-G$1+IF(AND(WEEKDAY($A2085)&lt;&gt;1,WEEKDAY($A2085)&lt;&gt;7),-VLOOKUP($A2085,ETF_OP_Fee!$I$5:$J$14,2,1),0))^($A2085-$A2084)*(1+1*(B2085/B2084-1))</f>
        <v>4.6051227820704019</v>
      </c>
      <c r="H2085" s="9" t="str">
        <f>IFERROR(VLOOKUP(A2085,'BITO-IV'!$A$1:$J$10000,4,0),"")</f>
        <v/>
      </c>
      <c r="J2085" s="9">
        <f>VLOOKUP(A2085,'ETH-Web'!$A$1:$G$10000,6,0)</f>
        <v>383.23199499999998</v>
      </c>
      <c r="K2085" s="2">
        <f>K2084*(1-K$1+IF(AND(WEEKDAY($A2085)&lt;&gt;1,WEEKDAY($A2085)&lt;&gt;7),-VLOOKUP($A2085,ETF_OP_Fee!$K$5:$L$14,2,1),0))^($A2085-$A2084)*(1+2*(J2085/J2084-1))-K$3*IFERROR(VLOOKUP($A3681,Dividends!$C$10:$E$100,3,0),0)</f>
        <v>713.41623165520355</v>
      </c>
      <c r="P2085">
        <f>ROW()</f>
        <v>2085</v>
      </c>
      <c r="Q2085">
        <f>IF($A2085&gt;=$Q$2,B2085*Q$4,"")</f>
        <v>87.204291239265103</v>
      </c>
      <c r="R2085">
        <f>IF($A2085&gt;=$Q$2,G2085*R$4,"")</f>
        <v>86.889368747430979</v>
      </c>
      <c r="T2085">
        <f>IF($A2085&gt;=$Q$2,J2085*T$4,"")</f>
        <v>115.29449423415004</v>
      </c>
      <c r="U2085">
        <f>IF($A2085&gt;=$Q$2,K2085*U$4,"")</f>
        <v>68.631540514953997</v>
      </c>
      <c r="W2085" t="e">
        <f t="shared" ca="1" si="2"/>
        <v>#DIV/0!</v>
      </c>
    </row>
    <row r="2086" spans="1:23">
      <c r="A2086" s="1">
        <v>43196</v>
      </c>
      <c r="B2086">
        <f>IFERROR(VLOOKUP($A2086,'BTC-Web'!$A$2:$H$9999,2,0),"")</f>
        <v>6815.9599609999996</v>
      </c>
      <c r="C2086">
        <f>VLOOKUP(A2086,H_SPBTFDUE!$B$2:$C$5828,2,0)</f>
        <v>45.51</v>
      </c>
      <c r="D2086" s="2">
        <f>D2085*(1-D$1+IF(AND(WEEKDAY($A2086)&lt;&gt;1,WEEKDAY($A2086)&lt;&gt;7),-VLOOKUP($A2086,ETF_OP_Fee!$G$5:$H$14,2,1),0))^($A2086-$A2085)*(1+2*(C2086/C2085-1))+IFERROR(VLOOKUP(A2086,BITXeom!$C$9:$D$100,2,0),0)-$D$3*IFERROR(VLOOKUP($A2086,Dividends!$C$10:$E$100,2,0),0)</f>
        <v>21.498874098725871</v>
      </c>
      <c r="F2086" s="60">
        <f>F2085*(1-F$1-2*(C2086/C2085-1))</f>
        <v>1041.6169563399153</v>
      </c>
      <c r="G2086" s="2">
        <f>G2085*(1-G$1+IF(AND(WEEKDAY($A2086)&lt;&gt;1,WEEKDAY($A2086)&lt;&gt;7),-VLOOKUP($A2086,ETF_OP_Fee!$I$5:$J$14,2,1),0))^($A2086-$A2085)*(1+1*(B2086/B2085-1))</f>
        <v>4.5830223460999919</v>
      </c>
      <c r="H2086" s="9" t="str">
        <f>IFERROR(VLOOKUP(A2086,'BITO-IV'!$A$1:$J$10000,4,0),"")</f>
        <v/>
      </c>
      <c r="J2086" s="9">
        <f>VLOOKUP(A2086,'ETH-Web'!$A$1:$G$10000,6,0)</f>
        <v>370.28500400000001</v>
      </c>
      <c r="K2086" s="2">
        <f>K2085*(1-K$1+IF(AND(WEEKDAY($A2086)&lt;&gt;1,WEEKDAY($A2086)&lt;&gt;7),-VLOOKUP($A2086,ETF_OP_Fee!$K$5:$L$14,2,1),0))^($A2086-$A2085)*(1+2*(J2086/J2085-1))-K$3*IFERROR(VLOOKUP($A3682,Dividends!$C$10:$E$100,3,0),0)</f>
        <v>665.19543422267543</v>
      </c>
      <c r="P2086">
        <f>ROW()</f>
        <v>2086</v>
      </c>
      <c r="Q2086">
        <f>IF($A2086&gt;=$Q$2,B2086*Q$4,"")</f>
        <v>86.788048158314808</v>
      </c>
      <c r="R2086">
        <f>IF($A2086&gt;=$Q$2,G2086*R$4,"")</f>
        <v>86.472378143404427</v>
      </c>
      <c r="T2086">
        <f>IF($A2086&gt;=$Q$2,J2086*T$4,"")</f>
        <v>111.39942075731497</v>
      </c>
      <c r="U2086">
        <f>IF($A2086&gt;=$Q$2,K2086*U$4,"")</f>
        <v>63.992639035272752</v>
      </c>
      <c r="W2086" t="e">
        <f t="shared" ca="1" si="2"/>
        <v>#DIV/0!</v>
      </c>
    </row>
    <row r="2087" spans="1:23">
      <c r="A2087" s="1">
        <v>43199</v>
      </c>
      <c r="B2087">
        <f>IFERROR(VLOOKUP($A2087,'BTC-Web'!$A$2:$H$9999,2,0),"")</f>
        <v>7044.3198240000002</v>
      </c>
      <c r="C2087">
        <f>VLOOKUP(A2087,H_SPBTFDUE!$B$2:$C$5828,2,0)</f>
        <v>45.83</v>
      </c>
      <c r="D2087" s="2">
        <f>D2086*(1-D$1+IF(AND(WEEKDAY($A2087)&lt;&gt;1,WEEKDAY($A2087)&lt;&gt;7),-VLOOKUP($A2087,ETF_OP_Fee!$G$5:$H$14,2,1),0))^($A2087-$A2086)*(1+2*(C2087/C2086-1))+IFERROR(VLOOKUP(A2087,BITXeom!$C$9:$D$100,2,0),0)-$D$3*IFERROR(VLOOKUP($A2087,Dividends!$C$10:$E$100,2,0),0)</f>
        <v>21.793326074379394</v>
      </c>
      <c r="F2087" s="60">
        <f>F2086*(1-F$1-2*(C2087/C2086-1))</f>
        <v>1026.914639115221</v>
      </c>
      <c r="G2087" s="2">
        <f>G2086*(1-G$1+IF(AND(WEEKDAY($A2087)&lt;&gt;1,WEEKDAY($A2087)&lt;&gt;7),-VLOOKUP($A2087,ETF_OP_Fee!$I$5:$J$14,2,1),0))^($A2087-$A2086)*(1+1*(B2087/B2086-1))</f>
        <v>4.7362007097788039</v>
      </c>
      <c r="H2087" s="9" t="str">
        <f>IFERROR(VLOOKUP(A2087,'BITO-IV'!$A$1:$J$10000,4,0),"")</f>
        <v/>
      </c>
      <c r="J2087" s="9">
        <f>VLOOKUP(A2087,'ETH-Web'!$A$1:$G$10000,6,0)</f>
        <v>398.52600100000001</v>
      </c>
      <c r="K2087" s="2">
        <f>K2086*(1-K$1+IF(AND(WEEKDAY($A2087)&lt;&gt;1,WEEKDAY($A2087)&lt;&gt;7),-VLOOKUP($A2087,ETF_OP_Fee!$K$5:$L$14,2,1),0))^($A2087-$A2086)*(1+2*(J2087/J2086-1))-K$3*IFERROR(VLOOKUP($A3683,Dividends!$C$10:$E$100,3,0),0)</f>
        <v>766.60281440286701</v>
      </c>
      <c r="P2087">
        <f>ROW()</f>
        <v>2087</v>
      </c>
      <c r="Q2087">
        <f>IF($A2087&gt;=$Q$2,B2087*Q$4,"")</f>
        <v>89.695768699642997</v>
      </c>
      <c r="R2087">
        <f>IF($A2087&gt;=$Q$2,G2087*R$4,"")</f>
        <v>89.362544585358137</v>
      </c>
      <c r="T2087">
        <f>IF($A2087&gt;=$Q$2,J2087*T$4,"")</f>
        <v>119.89566195915708</v>
      </c>
      <c r="U2087">
        <f>IF($A2087&gt;=$Q$2,K2087*U$4,"")</f>
        <v>73.748156799712731</v>
      </c>
      <c r="W2087" t="e">
        <f t="shared" ca="1" si="2"/>
        <v>#DIV/0!</v>
      </c>
    </row>
    <row r="2088" spans="1:23">
      <c r="A2088" s="1">
        <v>43200</v>
      </c>
      <c r="B2088">
        <f>IFERROR(VLOOKUP($A2088,'BTC-Web'!$A$2:$H$9999,2,0),"")</f>
        <v>6795.4399409999996</v>
      </c>
      <c r="C2088">
        <f>VLOOKUP(A2088,H_SPBTFDUE!$B$2:$C$5828,2,0)</f>
        <v>46.98</v>
      </c>
      <c r="D2088" s="2">
        <f>D2087*(1-D$1+IF(AND(WEEKDAY($A2088)&lt;&gt;1,WEEKDAY($A2088)&lt;&gt;7),-VLOOKUP($A2088,ETF_OP_Fee!$G$5:$H$14,2,1),0))^($A2088-$A2087)*(1+2*(C2088/C2087-1))+IFERROR(VLOOKUP(A2088,BITXeom!$C$9:$D$100,2,0),0)-$D$3*IFERROR(VLOOKUP($A2088,Dividends!$C$10:$E$100,2,0),0)</f>
        <v>22.884275358478593</v>
      </c>
      <c r="F2088" s="60">
        <f>F2087*(1-F$1-2*(C2088/C2087-1))</f>
        <v>975.32499148968861</v>
      </c>
      <c r="G2088" s="2">
        <f>G2087*(1-G$1+IF(AND(WEEKDAY($A2088)&lt;&gt;1,WEEKDAY($A2088)&lt;&gt;7),-VLOOKUP($A2088,ETF_OP_Fee!$I$5:$J$14,2,1),0))^($A2088-$A2087)*(1+1*(B2088/B2087-1))</f>
        <v>4.5687490908135961</v>
      </c>
      <c r="H2088" s="9" t="str">
        <f>IFERROR(VLOOKUP(A2088,'BITO-IV'!$A$1:$J$10000,4,0),"")</f>
        <v/>
      </c>
      <c r="J2088" s="9">
        <f>VLOOKUP(A2088,'ETH-Web'!$A$1:$G$10000,6,0)</f>
        <v>414.24301100000002</v>
      </c>
      <c r="K2088" s="2">
        <f>K2087*(1-K$1+IF(AND(WEEKDAY($A2088)&lt;&gt;1,WEEKDAY($A2088)&lt;&gt;7),-VLOOKUP($A2088,ETF_OP_Fee!$K$5:$L$14,2,1),0))^($A2088-$A2087)*(1+2*(J2088/J2087-1))-K$3*IFERROR(VLOOKUP($A3684,Dividends!$C$10:$E$100,3,0),0)</f>
        <v>827.04785334707276</v>
      </c>
      <c r="P2088">
        <f>ROW()</f>
        <v>2088</v>
      </c>
      <c r="Q2088">
        <f>IF($A2088&gt;=$Q$2,B2088*Q$4,"")</f>
        <v>86.526765449179237</v>
      </c>
      <c r="R2088">
        <f>IF($A2088&gt;=$Q$2,G2088*R$4,"")</f>
        <v>86.203070635115097</v>
      </c>
      <c r="T2088">
        <f>IF($A2088&gt;=$Q$2,J2088*T$4,"")</f>
        <v>124.62408949773742</v>
      </c>
      <c r="U2088">
        <f>IF($A2088&gt;=$Q$2,K2088*U$4,"")</f>
        <v>79.563045717508174</v>
      </c>
      <c r="W2088" t="e">
        <f t="shared" ca="1" si="2"/>
        <v>#DIV/0!</v>
      </c>
    </row>
    <row r="2089" spans="1:23">
      <c r="A2089" s="1">
        <v>43201</v>
      </c>
      <c r="B2089">
        <f>IFERROR(VLOOKUP($A2089,'BTC-Web'!$A$2:$H$9999,2,0),"")</f>
        <v>6843.4702150000003</v>
      </c>
      <c r="C2089">
        <f>VLOOKUP(A2089,H_SPBTFDUE!$B$2:$C$5828,2,0)</f>
        <v>47.52</v>
      </c>
      <c r="D2089" s="2">
        <f>D2088*(1-D$1+IF(AND(WEEKDAY($A2089)&lt;&gt;1,WEEKDAY($A2089)&lt;&gt;7),-VLOOKUP($A2089,ETF_OP_Fee!$G$5:$H$14,2,1),0))^($A2089-$A2088)*(1+2*(C2089/C2088-1))+IFERROR(VLOOKUP(A2089,BITXeom!$C$9:$D$100,2,0),0)-$D$3*IFERROR(VLOOKUP($A2089,Dividends!$C$10:$E$100,2,0),0)</f>
        <v>23.407528584407917</v>
      </c>
      <c r="F2089" s="60">
        <f>F2088*(1-F$1-2*(C2089/C2088-1))</f>
        <v>952.85295697548895</v>
      </c>
      <c r="G2089" s="2">
        <f>G2088*(1-G$1+IF(AND(WEEKDAY($A2089)&lt;&gt;1,WEEKDAY($A2089)&lt;&gt;7),-VLOOKUP($A2089,ETF_OP_Fee!$I$5:$J$14,2,1),0))^($A2089-$A2088)*(1+1*(B2089/B2088-1))</f>
        <v>4.6009213265195053</v>
      </c>
      <c r="H2089" s="9" t="str">
        <f>IFERROR(VLOOKUP(A2089,'BITO-IV'!$A$1:$J$10000,4,0),"")</f>
        <v/>
      </c>
      <c r="J2089" s="9">
        <f>VLOOKUP(A2089,'ETH-Web'!$A$1:$G$10000,6,0)</f>
        <v>430.540009</v>
      </c>
      <c r="K2089" s="2">
        <f>K2088*(1-K$1+IF(AND(WEEKDAY($A2089)&lt;&gt;1,WEEKDAY($A2089)&lt;&gt;7),-VLOOKUP($A2089,ETF_OP_Fee!$K$5:$L$14,2,1),0))^($A2089-$A2088)*(1+2*(J2089/J2088-1))-K$3*IFERROR(VLOOKUP($A3685,Dividends!$C$10:$E$100,3,0),0)</f>
        <v>892.09971031569955</v>
      </c>
      <c r="P2089">
        <f>ROW()</f>
        <v>2089</v>
      </c>
      <c r="Q2089">
        <f>IF($A2089&gt;=$Q$2,B2089*Q$4,"")</f>
        <v>87.13833795794109</v>
      </c>
      <c r="R2089">
        <f>IF($A2089&gt;=$Q$2,G2089*R$4,"")</f>
        <v>86.810095764295951</v>
      </c>
      <c r="T2089">
        <f>IF($A2089&gt;=$Q$2,J2089*T$4,"")</f>
        <v>129.52700513750531</v>
      </c>
      <c r="U2089">
        <f>IF($A2089&gt;=$Q$2,K2089*U$4,"")</f>
        <v>85.821116334652558</v>
      </c>
      <c r="W2089" t="e">
        <f t="shared" ca="1" si="2"/>
        <v>#DIV/0!</v>
      </c>
    </row>
    <row r="2090" spans="1:23">
      <c r="A2090" s="1">
        <v>43202</v>
      </c>
      <c r="B2090">
        <f>IFERROR(VLOOKUP($A2090,'BTC-Web'!$A$2:$H$9999,2,0),"")</f>
        <v>6955.3798829999996</v>
      </c>
      <c r="C2090">
        <f>VLOOKUP(A2090,H_SPBTFDUE!$B$2:$C$5828,2,0)</f>
        <v>52.75</v>
      </c>
      <c r="D2090" s="2">
        <f>D2089*(1-D$1+IF(AND(WEEKDAY($A2090)&lt;&gt;1,WEEKDAY($A2090)&lt;&gt;7),-VLOOKUP($A2090,ETF_OP_Fee!$G$5:$H$14,2,1),0))^($A2090-$A2089)*(1+2*(C2090/C2089-1))+IFERROR(VLOOKUP(A2090,BITXeom!$C$9:$D$100,2,0),0)-$D$3*IFERROR(VLOOKUP($A2090,Dividends!$C$10:$E$100,2,0),0)</f>
        <v>28.556500493457822</v>
      </c>
      <c r="F2090" s="60">
        <f>F2089*(1-F$1-2*(C2090/C2089-1))</f>
        <v>743.06341680699381</v>
      </c>
      <c r="G2090" s="2">
        <f>G2089*(1-G$1+IF(AND(WEEKDAY($A2090)&lt;&gt;1,WEEKDAY($A2090)&lt;&gt;7),-VLOOKUP($A2090,ETF_OP_Fee!$I$5:$J$14,2,1),0))^($A2090-$A2089)*(1+1*(B2090/B2089-1))</f>
        <v>4.6760374087415917</v>
      </c>
      <c r="H2090" s="9" t="str">
        <f>IFERROR(VLOOKUP(A2090,'BITO-IV'!$A$1:$J$10000,4,0),"")</f>
        <v/>
      </c>
      <c r="J2090" s="9">
        <f>VLOOKUP(A2090,'ETH-Web'!$A$1:$G$10000,6,0)</f>
        <v>492.94101000000001</v>
      </c>
      <c r="K2090" s="2">
        <f>K2089*(1-K$1+IF(AND(WEEKDAY($A2090)&lt;&gt;1,WEEKDAY($A2090)&lt;&gt;7),-VLOOKUP($A2090,ETF_OP_Fee!$K$5:$L$14,2,1),0))^($A2090-$A2089)*(1+2*(J2090/J2089-1))-K$3*IFERROR(VLOOKUP($A3686,Dividends!$C$10:$E$100,3,0),0)</f>
        <v>1150.6658568543833</v>
      </c>
      <c r="P2090">
        <f>ROW()</f>
        <v>2090</v>
      </c>
      <c r="Q2090">
        <f>IF($A2090&gt;=$Q$2,B2090*Q$4,"")</f>
        <v>88.563290820243424</v>
      </c>
      <c r="R2090">
        <f>IF($A2090&gt;=$Q$2,G2090*R$4,"")</f>
        <v>88.227384569812415</v>
      </c>
      <c r="T2090">
        <f>IF($A2090&gt;=$Q$2,J2090*T$4,"")</f>
        <v>148.30020764633991</v>
      </c>
      <c r="U2090">
        <f>IF($A2090&gt;=$Q$2,K2090*U$4,"")</f>
        <v>110.69550547042121</v>
      </c>
      <c r="W2090" t="e">
        <f t="shared" ca="1" si="2"/>
        <v>#DIV/0!</v>
      </c>
    </row>
    <row r="2091" spans="1:23">
      <c r="A2091" s="1">
        <v>43203</v>
      </c>
      <c r="B2091">
        <f>IFERROR(VLOOKUP($A2091,'BTC-Web'!$A$2:$H$9999,2,0),"")</f>
        <v>7901.0898440000001</v>
      </c>
      <c r="C2091">
        <f>VLOOKUP(A2091,H_SPBTFDUE!$B$2:$C$5828,2,0)</f>
        <v>55.69</v>
      </c>
      <c r="D2091" s="2">
        <f>D2090*(1-D$1+IF(AND(WEEKDAY($A2091)&lt;&gt;1,WEEKDAY($A2091)&lt;&gt;7),-VLOOKUP($A2091,ETF_OP_Fee!$G$5:$H$14,2,1),0))^($A2091-$A2090)*(1+2*(C2091/C2090-1))+IFERROR(VLOOKUP(A2091,BITXeom!$C$9:$D$100,2,0),0)-$D$3*IFERROR(VLOOKUP($A2091,Dividends!$C$10:$E$100,2,0),0)</f>
        <v>31.735844443784703</v>
      </c>
      <c r="F2091" s="60">
        <f>F2090*(1-F$1-2*(C2091/C2090-1))</f>
        <v>660.19605639872725</v>
      </c>
      <c r="G2091" s="2">
        <f>G2090*(1-G$1+IF(AND(WEEKDAY($A2091)&lt;&gt;1,WEEKDAY($A2091)&lt;&gt;7),-VLOOKUP($A2091,ETF_OP_Fee!$I$5:$J$14,2,1),0))^($A2091-$A2090)*(1+1*(B2091/B2090-1))</f>
        <v>5.3116911943046929</v>
      </c>
      <c r="H2091" s="9" t="str">
        <f>IFERROR(VLOOKUP(A2091,'BITO-IV'!$A$1:$J$10000,4,0),"")</f>
        <v/>
      </c>
      <c r="J2091" s="9">
        <f>VLOOKUP(A2091,'ETH-Web'!$A$1:$G$10000,6,0)</f>
        <v>492.73498499999999</v>
      </c>
      <c r="K2091" s="2">
        <f>K2090*(1-K$1+IF(AND(WEEKDAY($A2091)&lt;&gt;1,WEEKDAY($A2091)&lt;&gt;7),-VLOOKUP($A2091,ETF_OP_Fee!$K$5:$L$14,2,1),0))^($A2091-$A2090)*(1+2*(J2091/J2090-1))-K$3*IFERROR(VLOOKUP($A3687,Dividends!$C$10:$E$100,3,0),0)</f>
        <v>1149.6744050256291</v>
      </c>
      <c r="P2091">
        <f>ROW()</f>
        <v>2091</v>
      </c>
      <c r="Q2091">
        <f>IF($A2091&gt;=$Q$2,B2091*Q$4,"")</f>
        <v>100.6050754123912</v>
      </c>
      <c r="R2091">
        <f>IF($A2091&gt;=$Q$2,G2091*R$4,"")</f>
        <v>100.22088806216911</v>
      </c>
      <c r="T2091">
        <f>IF($A2091&gt;=$Q$2,J2091*T$4,"")</f>
        <v>148.23822548283451</v>
      </c>
      <c r="U2091">
        <f>IF($A2091&gt;=$Q$2,K2091*U$4,"")</f>
        <v>110.60012655509166</v>
      </c>
      <c r="W2091" t="e">
        <f t="shared" ca="1" si="2"/>
        <v>#DIV/0!</v>
      </c>
    </row>
    <row r="2092" spans="1:23">
      <c r="A2092" s="1">
        <v>43206</v>
      </c>
      <c r="B2092">
        <f>IFERROR(VLOOKUP($A2092,'BTC-Web'!$A$2:$H$9999,2,0),"")</f>
        <v>8337.5703130000002</v>
      </c>
      <c r="C2092">
        <f>VLOOKUP(A2092,H_SPBTFDUE!$B$2:$C$5828,2,0)</f>
        <v>54.81</v>
      </c>
      <c r="D2092" s="2">
        <f>D2091*(1-D$1+IF(AND(WEEKDAY($A2092)&lt;&gt;1,WEEKDAY($A2092)&lt;&gt;7),-VLOOKUP($A2092,ETF_OP_Fee!$G$5:$H$14,2,1),0))^($A2092-$A2091)*(1+2*(C2092/C2091-1))+IFERROR(VLOOKUP(A2092,BITXeom!$C$9:$D$100,2,0),0)-$D$3*IFERROR(VLOOKUP($A2092,Dividends!$C$10:$E$100,2,0),0)</f>
        <v>30.721767048733373</v>
      </c>
      <c r="F2092" s="60">
        <f>F2091*(1-F$1-2*(C2092/C2091-1))</f>
        <v>681.02620895956693</v>
      </c>
      <c r="G2092" s="2">
        <f>G2091*(1-G$1+IF(AND(WEEKDAY($A2092)&lt;&gt;1,WEEKDAY($A2092)&lt;&gt;7),-VLOOKUP($A2092,ETF_OP_Fee!$I$5:$J$14,2,1),0))^($A2092-$A2091)*(1+1*(B2092/B2091-1))</f>
        <v>5.6046876801921695</v>
      </c>
      <c r="H2092" s="9" t="str">
        <f>IFERROR(VLOOKUP(A2092,'BITO-IV'!$A$1:$J$10000,4,0),"")</f>
        <v/>
      </c>
      <c r="J2092" s="9">
        <f>VLOOKUP(A2092,'ETH-Web'!$A$1:$G$10000,6,0)</f>
        <v>511.14700299999998</v>
      </c>
      <c r="K2092" s="2">
        <f>K2091*(1-K$1+IF(AND(WEEKDAY($A2092)&lt;&gt;1,WEEKDAY($A2092)&lt;&gt;7),-VLOOKUP($A2092,ETF_OP_Fee!$K$5:$L$14,2,1),0))^($A2092-$A2091)*(1+2*(J2092/J2091-1))-K$3*IFERROR(VLOOKUP($A3688,Dividends!$C$10:$E$100,3,0),0)</f>
        <v>1235.4986646027323</v>
      </c>
      <c r="P2092">
        <f>ROW()</f>
        <v>2092</v>
      </c>
      <c r="Q2092">
        <f>IF($A2092&gt;=$Q$2,B2092*Q$4,"")</f>
        <v>106.16280875890254</v>
      </c>
      <c r="R2092">
        <f>IF($A2092&gt;=$Q$2,G2092*R$4,"")</f>
        <v>105.74914016504414</v>
      </c>
      <c r="T2092">
        <f>IF($A2092&gt;=$Q$2,J2092*T$4,"")</f>
        <v>153.77744019046889</v>
      </c>
      <c r="U2092">
        <f>IF($A2092&gt;=$Q$2,K2092*U$4,"")</f>
        <v>118.85652848004628</v>
      </c>
      <c r="W2092" t="e">
        <f t="shared" ca="1" si="2"/>
        <v>#DIV/0!</v>
      </c>
    </row>
    <row r="2093" spans="1:23">
      <c r="A2093" s="1">
        <v>43207</v>
      </c>
      <c r="B2093">
        <f>IFERROR(VLOOKUP($A2093,'BTC-Web'!$A$2:$H$9999,2,0),"")</f>
        <v>8071.6601559999999</v>
      </c>
      <c r="C2093">
        <f>VLOOKUP(A2093,H_SPBTFDUE!$B$2:$C$5828,2,0)</f>
        <v>54.16</v>
      </c>
      <c r="D2093" s="2">
        <f>D2092*(1-D$1+IF(AND(WEEKDAY($A2093)&lt;&gt;1,WEEKDAY($A2093)&lt;&gt;7),-VLOOKUP($A2093,ETF_OP_Fee!$G$5:$H$14,2,1),0))^($A2093-$A2092)*(1+2*(C2093/C2092-1))+IFERROR(VLOOKUP(A2093,BITXeom!$C$9:$D$100,2,0),0)-$D$3*IFERROR(VLOOKUP($A2093,Dividends!$C$10:$E$100,2,0),0)</f>
        <v>29.989483367781521</v>
      </c>
      <c r="F2093" s="60">
        <f>F2092*(1-F$1-2*(C2093/C2092-1))</f>
        <v>697.14354192638245</v>
      </c>
      <c r="G2093" s="2">
        <f>G2092*(1-G$1+IF(AND(WEEKDAY($A2093)&lt;&gt;1,WEEKDAY($A2093)&lt;&gt;7),-VLOOKUP($A2093,ETF_OP_Fee!$I$5:$J$14,2,1),0))^($A2093-$A2092)*(1+1*(B2093/B2092-1))</f>
        <v>5.4257961348256822</v>
      </c>
      <c r="H2093" s="9" t="str">
        <f>IFERROR(VLOOKUP(A2093,'BITO-IV'!$A$1:$J$10000,4,0),"")</f>
        <v/>
      </c>
      <c r="J2093" s="9">
        <f>VLOOKUP(A2093,'ETH-Web'!$A$1:$G$10000,6,0)</f>
        <v>502.89401199999998</v>
      </c>
      <c r="K2093" s="2">
        <f>K2092*(1-K$1+IF(AND(WEEKDAY($A2093)&lt;&gt;1,WEEKDAY($A2093)&lt;&gt;7),-VLOOKUP($A2093,ETF_OP_Fee!$K$5:$L$14,2,1),0))^($A2093-$A2092)*(1+2*(J2093/J2092-1))-K$3*IFERROR(VLOOKUP($A3689,Dividends!$C$10:$E$100,3,0),0)</f>
        <v>1195.5710953392083</v>
      </c>
      <c r="P2093">
        <f>ROW()</f>
        <v>2093</v>
      </c>
      <c r="Q2093">
        <f>IF($A2093&gt;=$Q$2,B2093*Q$4,"")</f>
        <v>102.77695795526678</v>
      </c>
      <c r="R2093">
        <f>IF($A2093&gt;=$Q$2,G2093*R$4,"")</f>
        <v>102.37381790183225</v>
      </c>
      <c r="T2093">
        <f>IF($A2093&gt;=$Q$2,J2093*T$4,"")</f>
        <v>151.29454618454437</v>
      </c>
      <c r="U2093">
        <f>IF($A2093&gt;=$Q$2,K2093*U$4,"")</f>
        <v>115.01544600114696</v>
      </c>
      <c r="W2093" t="e">
        <f t="shared" ca="1" si="2"/>
        <v>#DIV/0!</v>
      </c>
    </row>
    <row r="2094" spans="1:23">
      <c r="A2094" s="1">
        <v>43208</v>
      </c>
      <c r="B2094">
        <f>IFERROR(VLOOKUP($A2094,'BTC-Web'!$A$2:$H$9999,2,0),"")</f>
        <v>7944.4301759999998</v>
      </c>
      <c r="C2094">
        <f>VLOOKUP(A2094,H_SPBTFDUE!$B$2:$C$5828,2,0)</f>
        <v>55.81</v>
      </c>
      <c r="D2094" s="2">
        <f>D2093*(1-D$1+IF(AND(WEEKDAY($A2094)&lt;&gt;1,WEEKDAY($A2094)&lt;&gt;7),-VLOOKUP($A2094,ETF_OP_Fee!$G$5:$H$14,2,1),0))^($A2094-$A2093)*(1+2*(C2094/C2093-1))+IFERROR(VLOOKUP(A2094,BITXeom!$C$9:$D$100,2,0),0)-$D$3*IFERROR(VLOOKUP($A2094,Dividends!$C$10:$E$100,2,0),0)</f>
        <v>31.812924420424284</v>
      </c>
      <c r="F2094" s="60">
        <f>F2093*(1-F$1-2*(C2094/C2093-1))</f>
        <v>654.62989464887323</v>
      </c>
      <c r="G2094" s="2">
        <f>G2093*(1-G$1+IF(AND(WEEKDAY($A2094)&lt;&gt;1,WEEKDAY($A2094)&lt;&gt;7),-VLOOKUP($A2094,ETF_OP_Fee!$I$5:$J$14,2,1),0))^($A2094-$A2093)*(1+1*(B2094/B2093-1))</f>
        <v>5.3401327362643469</v>
      </c>
      <c r="H2094" s="9" t="str">
        <f>IFERROR(VLOOKUP(A2094,'BITO-IV'!$A$1:$J$10000,4,0),"")</f>
        <v/>
      </c>
      <c r="J2094" s="9">
        <f>VLOOKUP(A2094,'ETH-Web'!$A$1:$G$10000,6,0)</f>
        <v>524.78900099999998</v>
      </c>
      <c r="K2094" s="2">
        <f>K2093*(1-K$1+IF(AND(WEEKDAY($A2094)&lt;&gt;1,WEEKDAY($A2094)&lt;&gt;7),-VLOOKUP($A2094,ETF_OP_Fee!$K$5:$L$14,2,1),0))^($A2094-$A2093)*(1+2*(J2094/J2093-1))-K$3*IFERROR(VLOOKUP($A3690,Dividends!$C$10:$E$100,3,0),0)</f>
        <v>1299.6431230150606</v>
      </c>
      <c r="P2094">
        <f>ROW()</f>
        <v>2094</v>
      </c>
      <c r="Q2094">
        <f>IF($A2094&gt;=$Q$2,B2094*Q$4,"")</f>
        <v>101.15693059380889</v>
      </c>
      <c r="R2094">
        <f>IF($A2094&gt;=$Q$2,G2094*R$4,"")</f>
        <v>100.7575225329588</v>
      </c>
      <c r="T2094">
        <f>IF($A2094&gt;=$Q$2,J2094*T$4,"")</f>
        <v>157.88160497909331</v>
      </c>
      <c r="U2094">
        <f>IF($A2094&gt;=$Q$2,K2094*U$4,"")</f>
        <v>125.02730621259323</v>
      </c>
      <c r="W2094" t="e">
        <f t="shared" ca="1" si="2"/>
        <v>#DIV/0!</v>
      </c>
    </row>
    <row r="2095" spans="1:23">
      <c r="A2095" s="1">
        <v>43209</v>
      </c>
      <c r="B2095">
        <f>IFERROR(VLOOKUP($A2095,'BTC-Web'!$A$2:$H$9999,2,0),"")</f>
        <v>8159.2700199999999</v>
      </c>
      <c r="C2095">
        <f>VLOOKUP(A2095,H_SPBTFDUE!$B$2:$C$5828,2,0)</f>
        <v>56.73</v>
      </c>
      <c r="D2095" s="2">
        <f>D2094*(1-D$1+IF(AND(WEEKDAY($A2095)&lt;&gt;1,WEEKDAY($A2095)&lt;&gt;7),-VLOOKUP($A2095,ETF_OP_Fee!$G$5:$H$14,2,1),0))^($A2095-$A2094)*(1+2*(C2095/C2094-1))+IFERROR(VLOOKUP(A2095,BITXeom!$C$9:$D$100,2,0),0)-$D$3*IFERROR(VLOOKUP($A2095,Dividends!$C$10:$E$100,2,0),0)</f>
        <v>32.857803370122603</v>
      </c>
      <c r="F2095" s="60">
        <f>F2094*(1-F$1-2*(C2095/C2094-1))</f>
        <v>633.01332373728394</v>
      </c>
      <c r="G2095" s="2">
        <f>G2094*(1-G$1+IF(AND(WEEKDAY($A2095)&lt;&gt;1,WEEKDAY($A2095)&lt;&gt;7),-VLOOKUP($A2095,ETF_OP_Fee!$I$5:$J$14,2,1),0))^($A2095-$A2094)*(1+1*(B2095/B2094-1))</f>
        <v>5.4844022689629108</v>
      </c>
      <c r="H2095" s="9" t="str">
        <f>IFERROR(VLOOKUP(A2095,'BITO-IV'!$A$1:$J$10000,4,0),"")</f>
        <v/>
      </c>
      <c r="J2095" s="9">
        <f>VLOOKUP(A2095,'ETH-Web'!$A$1:$G$10000,6,0)</f>
        <v>567.88897699999995</v>
      </c>
      <c r="K2095" s="2">
        <f>K2094*(1-K$1+IF(AND(WEEKDAY($A2095)&lt;&gt;1,WEEKDAY($A2095)&lt;&gt;7),-VLOOKUP($A2095,ETF_OP_Fee!$K$5:$L$14,2,1),0))^($A2095-$A2094)*(1+2*(J2095/J2094-1))-K$3*IFERROR(VLOOKUP($A3691,Dividends!$C$10:$E$100,3,0),0)</f>
        <v>1513.0788555622646</v>
      </c>
      <c r="P2095">
        <f>ROW()</f>
        <v>2095</v>
      </c>
      <c r="Q2095">
        <f>IF($A2095&gt;=$Q$2,B2095*Q$4,"")</f>
        <v>103.89249988031939</v>
      </c>
      <c r="R2095">
        <f>IF($A2095&gt;=$Q$2,G2095*R$4,"")</f>
        <v>103.479597322033</v>
      </c>
      <c r="T2095">
        <f>IF($A2095&gt;=$Q$2,J2095*T$4,"")</f>
        <v>170.84813699953173</v>
      </c>
      <c r="U2095">
        <f>IF($A2095&gt;=$Q$2,K2095*U$4,"")</f>
        <v>145.56009265013529</v>
      </c>
      <c r="W2095" t="e">
        <f t="shared" ca="1" si="2"/>
        <v>#DIV/0!</v>
      </c>
    </row>
    <row r="2096" spans="1:23">
      <c r="A2096" s="1">
        <v>43210</v>
      </c>
      <c r="B2096">
        <f>IFERROR(VLOOKUP($A2096,'BTC-Web'!$A$2:$H$9999,2,0),"")</f>
        <v>8286.8798829999996</v>
      </c>
      <c r="C2096">
        <f>VLOOKUP(A2096,H_SPBTFDUE!$B$2:$C$5828,2,0)</f>
        <v>58.6</v>
      </c>
      <c r="D2096" s="2">
        <f>D2095*(1-D$1+IF(AND(WEEKDAY($A2096)&lt;&gt;1,WEEKDAY($A2096)&lt;&gt;7),-VLOOKUP($A2096,ETF_OP_Fee!$G$5:$H$14,2,1),0))^($A2096-$A2095)*(1+2*(C2096/C2095-1))+IFERROR(VLOOKUP(A2096,BITXeom!$C$9:$D$100,2,0),0)-$D$3*IFERROR(VLOOKUP($A2096,Dividends!$C$10:$E$100,2,0),0)</f>
        <v>35.019775281304078</v>
      </c>
      <c r="F2096" s="60">
        <f>F2095*(1-F$1-2*(C2096/C2095-1))</f>
        <v>591.24813490457609</v>
      </c>
      <c r="G2096" s="2">
        <f>G2095*(1-G$1+IF(AND(WEEKDAY($A2096)&lt;&gt;1,WEEKDAY($A2096)&lt;&gt;7),-VLOOKUP($A2096,ETF_OP_Fee!$I$5:$J$14,2,1),0))^($A2096-$A2095)*(1+1*(B2096/B2095-1))</f>
        <v>5.5700325903208663</v>
      </c>
      <c r="H2096" s="9" t="str">
        <f>IFERROR(VLOOKUP(A2096,'BITO-IV'!$A$1:$J$10000,4,0),"")</f>
        <v/>
      </c>
      <c r="J2096" s="9">
        <f>VLOOKUP(A2096,'ETH-Web'!$A$1:$G$10000,6,0)</f>
        <v>615.71801800000003</v>
      </c>
      <c r="K2096" s="2">
        <f>K2095*(1-K$1+IF(AND(WEEKDAY($A2096)&lt;&gt;1,WEEKDAY($A2096)&lt;&gt;7),-VLOOKUP($A2096,ETF_OP_Fee!$K$5:$L$14,2,1),0))^($A2096-$A2095)*(1+2*(J2096/J2095-1))-K$3*IFERROR(VLOOKUP($A3692,Dividends!$C$10:$E$100,3,0),0)</f>
        <v>1767.9039546319445</v>
      </c>
      <c r="P2096">
        <f>ROW()</f>
        <v>2096</v>
      </c>
      <c r="Q2096">
        <f>IF($A2096&gt;=$Q$2,B2096*Q$4,"")</f>
        <v>105.51736431598063</v>
      </c>
      <c r="R2096">
        <f>IF($A2096&gt;=$Q$2,G2096*R$4,"")</f>
        <v>105.09526859086446</v>
      </c>
      <c r="T2096">
        <f>IF($A2096&gt;=$Q$2,J2096*T$4,"")</f>
        <v>185.23739771822366</v>
      </c>
      <c r="U2096">
        <f>IF($A2096&gt;=$Q$2,K2096*U$4,"")</f>
        <v>170.07458830500906</v>
      </c>
      <c r="W2096" t="e">
        <f t="shared" ca="1" si="2"/>
        <v>#DIV/0!</v>
      </c>
    </row>
    <row r="2097" spans="1:23">
      <c r="A2097" s="1">
        <v>43213</v>
      </c>
      <c r="B2097">
        <f>IFERROR(VLOOKUP($A2097,'BTC-Web'!$A$2:$H$9999,2,0),"")</f>
        <v>8794.3896480000003</v>
      </c>
      <c r="C2097">
        <f>VLOOKUP(A2097,H_SPBTFDUE!$B$2:$C$5828,2,0)</f>
        <v>60.84</v>
      </c>
      <c r="D2097" s="2">
        <f>D2096*(1-D$1+IF(AND(WEEKDAY($A2097)&lt;&gt;1,WEEKDAY($A2097)&lt;&gt;7),-VLOOKUP($A2097,ETF_OP_Fee!$G$5:$H$14,2,1),0))^($A2097-$A2096)*(1+2*(C2097/C2096-1))+IFERROR(VLOOKUP(A2097,BITXeom!$C$9:$D$100,2,0),0)-$D$3*IFERROR(VLOOKUP($A2097,Dividends!$C$10:$E$100,2,0),0)</f>
        <v>37.683423765552931</v>
      </c>
      <c r="F2097" s="60">
        <f>F2096*(1-F$1-2*(C2097/C2096-1))</f>
        <v>546.01613500418955</v>
      </c>
      <c r="G2097" s="2">
        <f>G2096*(1-G$1+IF(AND(WEEKDAY($A2097)&lt;&gt;1,WEEKDAY($A2097)&lt;&gt;7),-VLOOKUP($A2097,ETF_OP_Fee!$I$5:$J$14,2,1),0))^($A2097-$A2096)*(1+1*(B2097/B2096-1))</f>
        <v>5.9106941193057336</v>
      </c>
      <c r="H2097" s="9" t="str">
        <f>IFERROR(VLOOKUP(A2097,'BITO-IV'!$A$1:$J$10000,4,0),"")</f>
        <v/>
      </c>
      <c r="J2097" s="9">
        <f>VLOOKUP(A2097,'ETH-Web'!$A$1:$G$10000,6,0)</f>
        <v>642.54797399999995</v>
      </c>
      <c r="K2097" s="2">
        <f>K2096*(1-K$1+IF(AND(WEEKDAY($A2097)&lt;&gt;1,WEEKDAY($A2097)&lt;&gt;7),-VLOOKUP($A2097,ETF_OP_Fee!$K$5:$L$14,2,1),0))^($A2097-$A2096)*(1+2*(J2097/J2096-1))-K$3*IFERROR(VLOOKUP($A3693,Dividends!$C$10:$E$100,3,0),0)</f>
        <v>1921.8285446606819</v>
      </c>
      <c r="P2097">
        <f>ROW()</f>
        <v>2097</v>
      </c>
      <c r="Q2097">
        <f>IF($A2097&gt;=$Q$2,B2097*Q$4,"")</f>
        <v>111.97951816923961</v>
      </c>
      <c r="R2097">
        <f>IF($A2097&gt;=$Q$2,G2097*R$4,"")</f>
        <v>111.5228638170491</v>
      </c>
      <c r="T2097">
        <f>IF($A2097&gt;=$Q$2,J2097*T$4,"")</f>
        <v>193.30913037025468</v>
      </c>
      <c r="U2097">
        <f>IF($A2097&gt;=$Q$2,K2097*U$4,"")</f>
        <v>184.88232783778523</v>
      </c>
      <c r="W2097" t="e">
        <f t="shared" ca="1" si="2"/>
        <v>#DIV/0!</v>
      </c>
    </row>
    <row r="2098" spans="1:23">
      <c r="A2098" s="1">
        <v>43214</v>
      </c>
      <c r="B2098">
        <f>IFERROR(VLOOKUP($A2098,'BTC-Web'!$A$2:$H$9999,2,0),"")</f>
        <v>8934.3398440000001</v>
      </c>
      <c r="C2098">
        <f>VLOOKUP(A2098,H_SPBTFDUE!$B$2:$C$5828,2,0)</f>
        <v>65.03</v>
      </c>
      <c r="D2098" s="2">
        <f>D2097*(1-D$1+IF(AND(WEEKDAY($A2098)&lt;&gt;1,WEEKDAY($A2098)&lt;&gt;7),-VLOOKUP($A2098,ETF_OP_Fee!$G$5:$H$14,2,1),0))^($A2098-$A2097)*(1+2*(C2098/C2097-1))+IFERROR(VLOOKUP(A2098,BITXeom!$C$9:$D$100,2,0),0)-$D$3*IFERROR(VLOOKUP($A2098,Dividends!$C$10:$E$100,2,0),0)</f>
        <v>42.868707267827141</v>
      </c>
      <c r="F2098" s="60">
        <f>F2097*(1-F$1-2*(C2098/C2097-1))</f>
        <v>470.78036163281655</v>
      </c>
      <c r="G2098" s="2">
        <f>G2097*(1-G$1+IF(AND(WEEKDAY($A2098)&lt;&gt;1,WEEKDAY($A2098)&lt;&gt;7),-VLOOKUP($A2098,ETF_OP_Fee!$I$5:$J$14,2,1),0))^($A2098-$A2097)*(1+1*(B2098/B2097-1))</f>
        <v>6.0045981166095919</v>
      </c>
      <c r="H2098" s="9" t="str">
        <f>IFERROR(VLOOKUP(A2098,'BITO-IV'!$A$1:$J$10000,4,0),"")</f>
        <v/>
      </c>
      <c r="J2098" s="9">
        <f>VLOOKUP(A2098,'ETH-Web'!$A$1:$G$10000,6,0)</f>
        <v>708.15801999999996</v>
      </c>
      <c r="K2098" s="2">
        <f>K2097*(1-K$1+IF(AND(WEEKDAY($A2098)&lt;&gt;1,WEEKDAY($A2098)&lt;&gt;7),-VLOOKUP($A2098,ETF_OP_Fee!$K$5:$L$14,2,1),0))^($A2098-$A2097)*(1+2*(J2098/J2097-1))-K$3*IFERROR(VLOOKUP($A3694,Dividends!$C$10:$E$100,3,0),0)</f>
        <v>2314.2367126690378</v>
      </c>
      <c r="P2098">
        <f>ROW()</f>
        <v>2098</v>
      </c>
      <c r="Q2098">
        <f>IF($A2098&gt;=$Q$2,B2098*Q$4,"")</f>
        <v>113.76151284346179</v>
      </c>
      <c r="R2098">
        <f>IF($A2098&gt;=$Q$2,G2098*R$4,"")</f>
        <v>113.29464264569619</v>
      </c>
      <c r="T2098">
        <f>IF($A2098&gt;=$Q$2,J2098*T$4,"")</f>
        <v>213.04776693751029</v>
      </c>
      <c r="U2098">
        <f>IF($A2098&gt;=$Q$2,K2098*U$4,"")</f>
        <v>222.63248810338524</v>
      </c>
      <c r="W2098" t="e">
        <f t="shared" ca="1" si="2"/>
        <v>#DIV/0!</v>
      </c>
    </row>
    <row r="2099" spans="1:23">
      <c r="A2099" s="1">
        <v>43215</v>
      </c>
      <c r="B2099">
        <f>IFERROR(VLOOKUP($A2099,'BTC-Web'!$A$2:$H$9999,2,0),"")</f>
        <v>9701.0302730000003</v>
      </c>
      <c r="C2099">
        <f>VLOOKUP(A2099,H_SPBTFDUE!$B$2:$C$5828,2,0)</f>
        <v>61.8</v>
      </c>
      <c r="D2099" s="2">
        <f>D2098*(1-D$1+IF(AND(WEEKDAY($A2099)&lt;&gt;1,WEEKDAY($A2099)&lt;&gt;7),-VLOOKUP($A2099,ETF_OP_Fee!$G$5:$H$14,2,1),0))^($A2099-$A2098)*(1+2*(C2099/C2098-1))+IFERROR(VLOOKUP(A2099,BITXeom!$C$9:$D$100,2,0),0)-$D$3*IFERROR(VLOOKUP($A2099,Dividends!$C$10:$E$100,2,0),0)</f>
        <v>38.605528378634361</v>
      </c>
      <c r="F2099" s="60">
        <f>F2098*(1-F$1-2*(C2099/C2098-1))</f>
        <v>517.52259577986342</v>
      </c>
      <c r="G2099" s="2">
        <f>G2098*(1-G$1+IF(AND(WEEKDAY($A2099)&lt;&gt;1,WEEKDAY($A2099)&lt;&gt;7),-VLOOKUP($A2099,ETF_OP_Fee!$I$5:$J$14,2,1),0))^($A2099-$A2098)*(1+1*(B2099/B2098-1))</f>
        <v>6.5197063249327707</v>
      </c>
      <c r="H2099" s="9" t="str">
        <f>IFERROR(VLOOKUP(A2099,'BITO-IV'!$A$1:$J$10000,4,0),"")</f>
        <v/>
      </c>
      <c r="J2099" s="9">
        <f>VLOOKUP(A2099,'ETH-Web'!$A$1:$G$10000,6,0)</f>
        <v>615.41601600000001</v>
      </c>
      <c r="K2099" s="2">
        <f>K2098*(1-K$1+IF(AND(WEEKDAY($A2099)&lt;&gt;1,WEEKDAY($A2099)&lt;&gt;7),-VLOOKUP($A2099,ETF_OP_Fee!$K$5:$L$14,2,1),0))^($A2099-$A2098)*(1+2*(J2099/J2098-1))-K$3*IFERROR(VLOOKUP($A3695,Dividends!$C$10:$E$100,3,0),0)</f>
        <v>1708.0371923313919</v>
      </c>
      <c r="P2099">
        <f>ROW()</f>
        <v>2099</v>
      </c>
      <c r="Q2099">
        <f>IF($A2099&gt;=$Q$2,B2099*Q$4,"")</f>
        <v>123.52383044146727</v>
      </c>
      <c r="R2099">
        <f>IF($A2099&gt;=$Q$2,G2099*R$4,"")</f>
        <v>123.01369448771869</v>
      </c>
      <c r="T2099">
        <f>IF($A2099&gt;=$Q$2,J2099*T$4,"")</f>
        <v>185.14654108750912</v>
      </c>
      <c r="U2099">
        <f>IF($A2099&gt;=$Q$2,K2099*U$4,"")</f>
        <v>164.31533032906316</v>
      </c>
      <c r="W2099" t="e">
        <f t="shared" ca="1" si="2"/>
        <v>#DIV/0!</v>
      </c>
    </row>
    <row r="2100" spans="1:23">
      <c r="A2100" s="1">
        <v>43216</v>
      </c>
      <c r="B2100">
        <f>IFERROR(VLOOKUP($A2100,'BTC-Web'!$A$2:$H$9999,2,0),"")</f>
        <v>8867.3203130000002</v>
      </c>
      <c r="C2100">
        <f>VLOOKUP(A2100,H_SPBTFDUE!$B$2:$C$5828,2,0)</f>
        <v>61.08</v>
      </c>
      <c r="D2100" s="2">
        <f>D2099*(1-D$1+IF(AND(WEEKDAY($A2100)&lt;&gt;1,WEEKDAY($A2100)&lt;&gt;7),-VLOOKUP($A2100,ETF_OP_Fee!$G$5:$H$14,2,1),0))^($A2100-$A2099)*(1+2*(C2100/C2099-1))+IFERROR(VLOOKUP(A2100,BITXeom!$C$9:$D$100,2,0),0)-$D$3*IFERROR(VLOOKUP($A2100,Dividends!$C$10:$E$100,2,0),0)</f>
        <v>37.70143670765421</v>
      </c>
      <c r="F2100" s="60">
        <f>F2099*(1-F$1-2*(C2100/C2099-1))</f>
        <v>529.55443517827337</v>
      </c>
      <c r="G2100" s="2">
        <f>G2099*(1-G$1+IF(AND(WEEKDAY($A2100)&lt;&gt;1,WEEKDAY($A2100)&lt;&gt;7),-VLOOKUP($A2100,ETF_OP_Fee!$I$5:$J$14,2,1),0))^($A2100-$A2099)*(1+1*(B2100/B2099-1))</f>
        <v>5.9592453583449467</v>
      </c>
      <c r="H2100" s="9" t="str">
        <f>IFERROR(VLOOKUP(A2100,'BITO-IV'!$A$1:$J$10000,4,0),"")</f>
        <v/>
      </c>
      <c r="J2100" s="9">
        <f>VLOOKUP(A2100,'ETH-Web'!$A$1:$G$10000,6,0)</f>
        <v>662.80902100000003</v>
      </c>
      <c r="K2100" s="2">
        <f>K2099*(1-K$1+IF(AND(WEEKDAY($A2100)&lt;&gt;1,WEEKDAY($A2100)&lt;&gt;7),-VLOOKUP($A2100,ETF_OP_Fee!$K$5:$L$14,2,1),0))^($A2100-$A2099)*(1+2*(J2100/J2099-1))-K$3*IFERROR(VLOOKUP($A3696,Dividends!$C$10:$E$100,3,0),0)</f>
        <v>1971.0573054818785</v>
      </c>
      <c r="P2100">
        <f>ROW()</f>
        <v>2100</v>
      </c>
      <c r="Q2100">
        <f>IF($A2100&gt;=$Q$2,B2100*Q$4,"")</f>
        <v>112.90814892740934</v>
      </c>
      <c r="R2100">
        <f>IF($A2100&gt;=$Q$2,G2100*R$4,"")</f>
        <v>112.43892766847289</v>
      </c>
      <c r="T2100">
        <f>IF($A2100&gt;=$Q$2,J2100*T$4,"")</f>
        <v>199.40462134438212</v>
      </c>
      <c r="U2100">
        <f>IF($A2100&gt;=$Q$2,K2100*U$4,"")</f>
        <v>189.61819666566726</v>
      </c>
      <c r="W2100" t="e">
        <f t="shared" ca="1" si="2"/>
        <v>#DIV/0!</v>
      </c>
    </row>
    <row r="2101" spans="1:23">
      <c r="A2101" s="1">
        <v>43217</v>
      </c>
      <c r="B2101">
        <f>IFERROR(VLOOKUP($A2101,'BTC-Web'!$A$2:$H$9999,2,0),"")</f>
        <v>9290.6298829999996</v>
      </c>
      <c r="C2101">
        <f>VLOOKUP(A2101,H_SPBTFDUE!$B$2:$C$5828,2,0)</f>
        <v>62.35</v>
      </c>
      <c r="D2101" s="2">
        <f>D2100*(1-D$1+IF(AND(WEEKDAY($A2101)&lt;&gt;1,WEEKDAY($A2101)&lt;&gt;7),-VLOOKUP($A2101,ETF_OP_Fee!$G$5:$H$14,2,1),0))^($A2101-$A2100)*(1+2*(C2101/C2100-1))+IFERROR(VLOOKUP(A2101,BITXeom!$C$9:$D$100,2,0),0)-$D$3*IFERROR(VLOOKUP($A2101,Dividends!$C$10:$E$100,2,0),0)</f>
        <v>39.264509842995217</v>
      </c>
      <c r="F2101" s="60">
        <f>F2100*(1-F$1-2*(C2101/C2100-1))</f>
        <v>507.50545044830352</v>
      </c>
      <c r="G2101" s="2">
        <f>G2100*(1-G$1+IF(AND(WEEKDAY($A2101)&lt;&gt;1,WEEKDAY($A2101)&lt;&gt;7),-VLOOKUP($A2101,ETF_OP_Fee!$I$5:$J$14,2,1),0))^($A2101-$A2100)*(1+1*(B2101/B2100-1))</f>
        <v>6.2435662682254565</v>
      </c>
      <c r="H2101" s="9" t="str">
        <f>IFERROR(VLOOKUP(A2101,'BITO-IV'!$A$1:$J$10000,4,0),"")</f>
        <v/>
      </c>
      <c r="J2101" s="9">
        <f>VLOOKUP(A2101,'ETH-Web'!$A$1:$G$10000,6,0)</f>
        <v>647.03198199999997</v>
      </c>
      <c r="K2101" s="2">
        <f>K2100*(1-K$1+IF(AND(WEEKDAY($A2101)&lt;&gt;1,WEEKDAY($A2101)&lt;&gt;7),-VLOOKUP($A2101,ETF_OP_Fee!$K$5:$L$14,2,1),0))^($A2101-$A2100)*(1+2*(J2101/J2100-1))-K$3*IFERROR(VLOOKUP($A3697,Dividends!$C$10:$E$100,3,0),0)</f>
        <v>1877.1736415295047</v>
      </c>
      <c r="P2101">
        <f>ROW()</f>
        <v>2101</v>
      </c>
      <c r="Q2101">
        <f>IF($A2101&gt;=$Q$2,B2101*Q$4,"")</f>
        <v>118.29817638608669</v>
      </c>
      <c r="R2101">
        <f>IF($A2101&gt;=$Q$2,G2101*R$4,"")</f>
        <v>117.8034891688518</v>
      </c>
      <c r="T2101">
        <f>IF($A2101&gt;=$Q$2,J2101*T$4,"")</f>
        <v>194.6581342145237</v>
      </c>
      <c r="U2101">
        <f>IF($A2101&gt;=$Q$2,K2101*U$4,"")</f>
        <v>180.58646988354693</v>
      </c>
      <c r="W2101" t="e">
        <f t="shared" ca="1" si="2"/>
        <v>#DIV/0!</v>
      </c>
    </row>
    <row r="2102" spans="1:23">
      <c r="A2102" s="1">
        <v>43220</v>
      </c>
      <c r="B2102">
        <f>IFERROR(VLOOKUP($A2102,'BTC-Web'!$A$2:$H$9999,2,0),"")</f>
        <v>9426.1103519999997</v>
      </c>
      <c r="C2102">
        <f>VLOOKUP(A2102,H_SPBTFDUE!$B$2:$C$5828,2,0)</f>
        <v>64.3</v>
      </c>
      <c r="D2102" s="2">
        <f>D2101*(1-D$1+IF(AND(WEEKDAY($A2102)&lt;&gt;1,WEEKDAY($A2102)&lt;&gt;7),-VLOOKUP($A2102,ETF_OP_Fee!$G$5:$H$14,2,1),0))^($A2102-$A2101)*(1+2*(C2102/C2101-1))+IFERROR(VLOOKUP(A2102,BITXeom!$C$9:$D$100,2,0),0)-$D$3*IFERROR(VLOOKUP($A2102,Dividends!$C$10:$E$100,2,0),0)</f>
        <v>41.705423510365094</v>
      </c>
      <c r="F2102" s="60">
        <f>F2101*(1-F$1-2*(C2102/C2101-1))</f>
        <v>475.73450538365387</v>
      </c>
      <c r="G2102" s="2">
        <f>G2101*(1-G$1+IF(AND(WEEKDAY($A2102)&lt;&gt;1,WEEKDAY($A2102)&lt;&gt;7),-VLOOKUP($A2102,ETF_OP_Fee!$I$5:$J$14,2,1),0))^($A2102-$A2101)*(1+1*(B2102/B2101-1))</f>
        <v>6.3341183708033242</v>
      </c>
      <c r="H2102" s="9" t="str">
        <f>IFERROR(VLOOKUP(A2102,'BITO-IV'!$A$1:$J$10000,4,0),"")</f>
        <v/>
      </c>
      <c r="J2102" s="9">
        <f>VLOOKUP(A2102,'ETH-Web'!$A$1:$G$10000,6,0)</f>
        <v>669.92401099999995</v>
      </c>
      <c r="K2102" s="2">
        <f>K2101*(1-K$1+IF(AND(WEEKDAY($A2102)&lt;&gt;1,WEEKDAY($A2102)&lt;&gt;7),-VLOOKUP($A2102,ETF_OP_Fee!$K$5:$L$14,2,1),0))^($A2102-$A2101)*(1+2*(J2102/J2101-1))-K$3*IFERROR(VLOOKUP($A3698,Dividends!$C$10:$E$100,3,0),0)</f>
        <v>2009.8473765029166</v>
      </c>
      <c r="P2102">
        <f>ROW()</f>
        <v>2102</v>
      </c>
      <c r="Q2102">
        <f>IF($A2102&gt;=$Q$2,B2102*Q$4,"")</f>
        <v>120.02325774445167</v>
      </c>
      <c r="R2102">
        <f>IF($A2102&gt;=$Q$2,G2102*R$4,"")</f>
        <v>119.51202451179138</v>
      </c>
      <c r="T2102">
        <f>IF($A2102&gt;=$Q$2,J2102*T$4,"")</f>
        <v>201.5451502778576</v>
      </c>
      <c r="U2102">
        <f>IF($A2102&gt;=$Q$2,K2102*U$4,"")</f>
        <v>193.3498503801919</v>
      </c>
      <c r="W2102" t="e">
        <f t="shared" ca="1" si="2"/>
        <v>#DIV/0!</v>
      </c>
    </row>
    <row r="2103" spans="1:23">
      <c r="A2103" s="1">
        <v>43221</v>
      </c>
      <c r="B2103">
        <f>IFERROR(VLOOKUP($A2103,'BTC-Web'!$A$2:$H$9999,2,0),"")</f>
        <v>9251.4697269999997</v>
      </c>
      <c r="C2103">
        <f>VLOOKUP(A2103,H_SPBTFDUE!$B$2:$C$5828,2,0)</f>
        <v>61.69</v>
      </c>
      <c r="D2103" s="2">
        <f>D2102*(1-D$1+IF(AND(WEEKDAY($A2103)&lt;&gt;1,WEEKDAY($A2103)&lt;&gt;7),-VLOOKUP($A2103,ETF_OP_Fee!$G$5:$H$14,2,1),0))^($A2103-$A2102)*(1+2*(C2103/C2102-1))+IFERROR(VLOOKUP(A2103,BITXeom!$C$9:$D$100,2,0),0)-$D$3*IFERROR(VLOOKUP($A2103,Dividends!$C$10:$E$100,2,0),0)</f>
        <v>38.315076144770508</v>
      </c>
      <c r="F2103" s="60">
        <f>F2102*(1-F$1-2*(C2103/C2102-1))</f>
        <v>514.33080050124249</v>
      </c>
      <c r="G2103" s="2">
        <f>G2102*(1-G$1+IF(AND(WEEKDAY($A2103)&lt;&gt;1,WEEKDAY($A2103)&lt;&gt;7),-VLOOKUP($A2103,ETF_OP_Fee!$I$5:$J$14,2,1),0))^($A2103-$A2102)*(1+1*(B2103/B2102-1))</f>
        <v>6.2166022848754636</v>
      </c>
      <c r="H2103" s="9" t="str">
        <f>IFERROR(VLOOKUP(A2103,'BITO-IV'!$A$1:$J$10000,4,0),"")</f>
        <v/>
      </c>
      <c r="J2103" s="9">
        <f>VLOOKUP(A2103,'ETH-Web'!$A$1:$G$10000,6,0)</f>
        <v>673.612976</v>
      </c>
      <c r="K2103" s="2">
        <f>K2102*(1-K$1+IF(AND(WEEKDAY($A2103)&lt;&gt;1,WEEKDAY($A2103)&lt;&gt;7),-VLOOKUP($A2103,ETF_OP_Fee!$K$5:$L$14,2,1),0))^($A2103-$A2102)*(1+2*(J2103/J2102-1))-K$3*IFERROR(VLOOKUP($A3699,Dividends!$C$10:$E$100,3,0),0)</f>
        <v>2031.9296657720636</v>
      </c>
      <c r="P2103">
        <f>ROW()</f>
        <v>2103</v>
      </c>
      <c r="Q2103">
        <f>IF($A2103&gt;=$Q$2,B2103*Q$4,"")</f>
        <v>117.79954764937733</v>
      </c>
      <c r="R2103">
        <f>IF($A2103&gt;=$Q$2,G2103*R$4,"")</f>
        <v>117.29473324570488</v>
      </c>
      <c r="T2103">
        <f>IF($A2103&gt;=$Q$2,J2103*T$4,"")</f>
        <v>202.65496720199641</v>
      </c>
      <c r="U2103">
        <f>IF($A2103&gt;=$Q$2,K2103*U$4,"")</f>
        <v>195.47419443544584</v>
      </c>
      <c r="W2103" t="e">
        <f t="shared" ca="1" si="2"/>
        <v>#DIV/0!</v>
      </c>
    </row>
    <row r="2104" spans="1:23">
      <c r="A2104" s="1">
        <v>43222</v>
      </c>
      <c r="B2104">
        <f>IFERROR(VLOOKUP($A2104,'BTC-Web'!$A$2:$H$9999,2,0),"")</f>
        <v>9104.5996090000008</v>
      </c>
      <c r="C2104">
        <f>VLOOKUP(A2104,H_SPBTFDUE!$B$2:$C$5828,2,0)</f>
        <v>62.83</v>
      </c>
      <c r="D2104" s="2">
        <f>D2103*(1-D$1+IF(AND(WEEKDAY($A2104)&lt;&gt;1,WEEKDAY($A2104)&lt;&gt;7),-VLOOKUP($A2104,ETF_OP_Fee!$G$5:$H$14,2,1),0))^($A2104-$A2103)*(1+2*(C2104/C2103-1))+IFERROR(VLOOKUP(A2104,BITXeom!$C$9:$D$100,2,0),0)-$D$3*IFERROR(VLOOKUP($A2104,Dividends!$C$10:$E$100,2,0),0)</f>
        <v>39.726373093018374</v>
      </c>
      <c r="F2104" s="60">
        <f>F2103*(1-F$1-2*(C2104/C2103-1))</f>
        <v>495.29488098089615</v>
      </c>
      <c r="G2104" s="2">
        <f>G2103*(1-G$1+IF(AND(WEEKDAY($A2104)&lt;&gt;1,WEEKDAY($A2104)&lt;&gt;7),-VLOOKUP($A2104,ETF_OP_Fee!$I$5:$J$14,2,1),0))^($A2104-$A2103)*(1+1*(B2104/B2103-1))</f>
        <v>6.1177524501633815</v>
      </c>
      <c r="H2104" s="9" t="str">
        <f>IFERROR(VLOOKUP(A2104,'BITO-IV'!$A$1:$J$10000,4,0),"")</f>
        <v/>
      </c>
      <c r="J2104" s="9">
        <f>VLOOKUP(A2104,'ETH-Web'!$A$1:$G$10000,6,0)</f>
        <v>687.14898700000003</v>
      </c>
      <c r="K2104" s="2">
        <f>K2103*(1-K$1+IF(AND(WEEKDAY($A2104)&lt;&gt;1,WEEKDAY($A2104)&lt;&gt;7),-VLOOKUP($A2104,ETF_OP_Fee!$K$5:$L$14,2,1),0))^($A2104-$A2103)*(1+2*(J2104/J2103-1))-K$3*IFERROR(VLOOKUP($A3700,Dividends!$C$10:$E$100,3,0),0)</f>
        <v>2113.5370283439847</v>
      </c>
      <c r="P2104">
        <f>ROW()</f>
        <v>2104</v>
      </c>
      <c r="Q2104">
        <f>IF($A2104&gt;=$Q$2,B2104*Q$4,"")</f>
        <v>115.92944117179597</v>
      </c>
      <c r="R2104">
        <f>IF($A2104&gt;=$Q$2,G2104*R$4,"")</f>
        <v>115.42963645124782</v>
      </c>
      <c r="T2104">
        <f>IF($A2104&gt;=$Q$2,J2104*T$4,"")</f>
        <v>206.72724603715184</v>
      </c>
      <c r="U2104">
        <f>IF($A2104&gt;=$Q$2,K2104*U$4,"")</f>
        <v>203.32492555447124</v>
      </c>
      <c r="W2104" t="e">
        <f t="shared" ca="1" si="2"/>
        <v>#DIV/0!</v>
      </c>
    </row>
    <row r="2105" spans="1:23">
      <c r="A2105" s="1">
        <v>43223</v>
      </c>
      <c r="B2105">
        <f>IFERROR(VLOOKUP($A2105,'BTC-Web'!$A$2:$H$9999,2,0),"")</f>
        <v>9233.9697269999997</v>
      </c>
      <c r="C2105">
        <f>VLOOKUP(A2105,H_SPBTFDUE!$B$2:$C$5828,2,0)</f>
        <v>66.44</v>
      </c>
      <c r="D2105" s="2">
        <f>D2104*(1-D$1+IF(AND(WEEKDAY($A2105)&lt;&gt;1,WEEKDAY($A2105)&lt;&gt;7),-VLOOKUP($A2105,ETF_OP_Fee!$G$5:$H$14,2,1),0))^($A2105-$A2104)*(1+2*(C2105/C2104-1))+IFERROR(VLOOKUP(A2105,BITXeom!$C$9:$D$100,2,0),0)-$D$3*IFERROR(VLOOKUP($A2105,Dividends!$C$10:$E$100,2,0),0)</f>
        <v>44.286120809072521</v>
      </c>
      <c r="F2105" s="60">
        <f>F2104*(1-F$1-2*(C2105/C2104-1))</f>
        <v>438.35315006450628</v>
      </c>
      <c r="G2105" s="2">
        <f>G2104*(1-G$1+IF(AND(WEEKDAY($A2105)&lt;&gt;1,WEEKDAY($A2105)&lt;&gt;7),-VLOOKUP($A2105,ETF_OP_Fee!$I$5:$J$14,2,1),0))^($A2105-$A2104)*(1+1*(B2105/B2104-1))</f>
        <v>6.2045200262163744</v>
      </c>
      <c r="H2105" s="9" t="str">
        <f>IFERROR(VLOOKUP(A2105,'BITO-IV'!$A$1:$J$10000,4,0),"")</f>
        <v/>
      </c>
      <c r="J2105" s="9">
        <f>VLOOKUP(A2105,'ETH-Web'!$A$1:$G$10000,6,0)</f>
        <v>779.54303000000004</v>
      </c>
      <c r="K2105" s="2">
        <f>K2104*(1-K$1+IF(AND(WEEKDAY($A2105)&lt;&gt;1,WEEKDAY($A2105)&lt;&gt;7),-VLOOKUP($A2105,ETF_OP_Fee!$K$5:$L$14,2,1),0))^($A2105-$A2104)*(1+2*(J2105/J2104-1))-K$3*IFERROR(VLOOKUP($A3701,Dividends!$C$10:$E$100,3,0),0)</f>
        <v>2681.840277419265</v>
      </c>
      <c r="P2105">
        <f>ROW()</f>
        <v>2105</v>
      </c>
      <c r="Q2105">
        <f>IF($A2105&gt;=$Q$2,B2105*Q$4,"")</f>
        <v>117.57671904541533</v>
      </c>
      <c r="R2105">
        <f>IF($A2105&gt;=$Q$2,G2105*R$4,"")</f>
        <v>117.06676541995682</v>
      </c>
      <c r="T2105">
        <f>IF($A2105&gt;=$Q$2,J2105*T$4,"")</f>
        <v>234.52378859339984</v>
      </c>
      <c r="U2105">
        <f>IF($A2105&gt;=$Q$2,K2105*U$4,"")</f>
        <v>257.99641427739761</v>
      </c>
      <c r="W2105" t="e">
        <f t="shared" ca="1" si="2"/>
        <v>#DIV/0!</v>
      </c>
    </row>
    <row r="2106" spans="1:23">
      <c r="A2106" s="1">
        <v>43224</v>
      </c>
      <c r="B2106">
        <f>IFERROR(VLOOKUP($A2106,'BTC-Web'!$A$2:$H$9999,2,0),"")</f>
        <v>9695.5</v>
      </c>
      <c r="C2106">
        <f>VLOOKUP(A2106,H_SPBTFDUE!$B$2:$C$5828,2,0)</f>
        <v>66.42</v>
      </c>
      <c r="D2106" s="2">
        <f>D2105*(1-D$1+IF(AND(WEEKDAY($A2106)&lt;&gt;1,WEEKDAY($A2106)&lt;&gt;7),-VLOOKUP($A2106,ETF_OP_Fee!$G$5:$H$14,2,1),0))^($A2106-$A2105)*(1+2*(C2106/C2105-1))+IFERROR(VLOOKUP(A2106,BITXeom!$C$9:$D$100,2,0),0)-$D$3*IFERROR(VLOOKUP($A2106,Dividends!$C$10:$E$100,2,0),0)</f>
        <v>44.254123097907922</v>
      </c>
      <c r="F2106" s="60">
        <f>F2105*(1-F$1-2*(C2106/C2105-1))</f>
        <v>438.59424086260725</v>
      </c>
      <c r="G2106" s="2">
        <f>G2105*(1-G$1+IF(AND(WEEKDAY($A2106)&lt;&gt;1,WEEKDAY($A2106)&lt;&gt;7),-VLOOKUP($A2106,ETF_OP_Fee!$I$5:$J$14,2,1),0))^($A2106-$A2105)*(1+1*(B2106/B2105-1))</f>
        <v>6.5144634421056287</v>
      </c>
      <c r="H2106" s="9" t="str">
        <f>IFERROR(VLOOKUP(A2106,'BITO-IV'!$A$1:$J$10000,4,0),"")</f>
        <v/>
      </c>
      <c r="J2106" s="9">
        <f>VLOOKUP(A2106,'ETH-Web'!$A$1:$G$10000,6,0)</f>
        <v>785.62402299999997</v>
      </c>
      <c r="K2106" s="2">
        <f>K2105*(1-K$1+IF(AND(WEEKDAY($A2106)&lt;&gt;1,WEEKDAY($A2106)&lt;&gt;7),-VLOOKUP($A2106,ETF_OP_Fee!$K$5:$L$14,2,1),0))^($A2106-$A2105)*(1+2*(J2106/J2105-1))-K$3*IFERROR(VLOOKUP($A3702,Dividends!$C$10:$E$100,3,0),0)</f>
        <v>2723.6106766197968</v>
      </c>
      <c r="P2106">
        <f>ROW()</f>
        <v>2106</v>
      </c>
      <c r="Q2106">
        <f>IF($A2106&gt;=$Q$2,B2106*Q$4,"")</f>
        <v>123.45341312648905</v>
      </c>
      <c r="R2106">
        <f>IF($A2106&gt;=$Q$2,G2106*R$4,"")</f>
        <v>122.9147718746147</v>
      </c>
      <c r="T2106">
        <f>IF($A2106&gt;=$Q$2,J2106*T$4,"")</f>
        <v>236.35324182675109</v>
      </c>
      <c r="U2106">
        <f>IF($A2106&gt;=$Q$2,K2106*U$4,"")</f>
        <v>262.01477931852639</v>
      </c>
      <c r="W2106" t="e">
        <f t="shared" ca="1" si="2"/>
        <v>#DIV/0!</v>
      </c>
    </row>
    <row r="2107" spans="1:23">
      <c r="A2107" s="1">
        <v>43227</v>
      </c>
      <c r="B2107">
        <f>IFERROR(VLOOKUP($A2107,'BTC-Web'!$A$2:$H$9999,2,0),"")</f>
        <v>9645.6699219999991</v>
      </c>
      <c r="C2107">
        <f>VLOOKUP(A2107,H_SPBTFDUE!$B$2:$C$5828,2,0)</f>
        <v>64.849999999999994</v>
      </c>
      <c r="D2107" s="2">
        <f>D2106*(1-D$1+IF(AND(WEEKDAY($A2107)&lt;&gt;1,WEEKDAY($A2107)&lt;&gt;7),-VLOOKUP($A2107,ETF_OP_Fee!$G$5:$H$14,2,1),0))^($A2107-$A2106)*(1+2*(C2107/C2106-1))+IFERROR(VLOOKUP(A2107,BITXeom!$C$9:$D$100,2,0),0)-$D$3*IFERROR(VLOOKUP($A2107,Dividends!$C$10:$E$100,2,0),0)</f>
        <v>42.146767298842818</v>
      </c>
      <c r="F2107" s="60">
        <f>F2106*(1-F$1-2*(C2107/C2106-1))</f>
        <v>459.30591634789823</v>
      </c>
      <c r="G2107" s="2">
        <f>G2106*(1-G$1+IF(AND(WEEKDAY($A2107)&lt;&gt;1,WEEKDAY($A2107)&lt;&gt;7),-VLOOKUP($A2107,ETF_OP_Fee!$I$5:$J$14,2,1),0))^($A2107-$A2106)*(1+1*(B2107/B2106-1))</f>
        <v>6.4804762836527834</v>
      </c>
      <c r="H2107" s="9" t="str">
        <f>IFERROR(VLOOKUP(A2107,'BITO-IV'!$A$1:$J$10000,4,0),"")</f>
        <v/>
      </c>
      <c r="J2107" s="9">
        <f>VLOOKUP(A2107,'ETH-Web'!$A$1:$G$10000,6,0)</f>
        <v>753.72497599999997</v>
      </c>
      <c r="K2107" s="2">
        <f>K2106*(1-K$1+IF(AND(WEEKDAY($A2107)&lt;&gt;1,WEEKDAY($A2107)&lt;&gt;7),-VLOOKUP($A2107,ETF_OP_Fee!$K$5:$L$14,2,1),0))^($A2107-$A2106)*(1+2*(J2107/J2106-1))-K$3*IFERROR(VLOOKUP($A3703,Dividends!$C$10:$E$100,3,0),0)</f>
        <v>2502.2413541947108</v>
      </c>
      <c r="P2107">
        <f>ROW()</f>
        <v>2107</v>
      </c>
      <c r="Q2107">
        <f>IF($A2107&gt;=$Q$2,B2107*Q$4,"")</f>
        <v>122.81892359985719</v>
      </c>
      <c r="R2107">
        <f>IF($A2107&gt;=$Q$2,G2107*R$4,"")</f>
        <v>122.27350281768872</v>
      </c>
      <c r="T2107">
        <f>IF($A2107&gt;=$Q$2,J2107*T$4,"")</f>
        <v>226.75648440983346</v>
      </c>
      <c r="U2107">
        <f>IF($A2107&gt;=$Q$2,K2107*U$4,"")</f>
        <v>240.71877153701578</v>
      </c>
      <c r="W2107" t="e">
        <f t="shared" ca="1" si="2"/>
        <v>#DIV/0!</v>
      </c>
    </row>
    <row r="2108" spans="1:23">
      <c r="A2108" s="1">
        <v>43228</v>
      </c>
      <c r="B2108">
        <f>IFERROR(VLOOKUP($A2108,'BTC-Web'!$A$2:$H$9999,2,0),"")</f>
        <v>9380.8701170000004</v>
      </c>
      <c r="C2108">
        <f>VLOOKUP(A2108,H_SPBTFDUE!$B$2:$C$5828,2,0)</f>
        <v>63.45</v>
      </c>
      <c r="D2108" s="2">
        <f>D2107*(1-D$1+IF(AND(WEEKDAY($A2108)&lt;&gt;1,WEEKDAY($A2108)&lt;&gt;7),-VLOOKUP($A2108,ETF_OP_Fee!$G$5:$H$14,2,1),0))^($A2108-$A2107)*(1+2*(C2108/C2107-1))+IFERROR(VLOOKUP(A2108,BITXeom!$C$9:$D$100,2,0),0)-$D$3*IFERROR(VLOOKUP($A2108,Dividends!$C$10:$E$100,2,0),0)</f>
        <v>40.322153478393254</v>
      </c>
      <c r="F2108" s="60">
        <f>F2107*(1-F$1-2*(C2108/C2107-1))</f>
        <v>479.11325732328811</v>
      </c>
      <c r="G2108" s="2">
        <f>G2107*(1-G$1+IF(AND(WEEKDAY($A2108)&lt;&gt;1,WEEKDAY($A2108)&lt;&gt;7),-VLOOKUP($A2108,ETF_OP_Fee!$I$5:$J$14,2,1),0))^($A2108-$A2107)*(1+1*(B2108/B2107-1))</f>
        <v>6.3024055907076431</v>
      </c>
      <c r="H2108" s="9" t="str">
        <f>IFERROR(VLOOKUP(A2108,'BITO-IV'!$A$1:$J$10000,4,0),"")</f>
        <v/>
      </c>
      <c r="J2108" s="9">
        <f>VLOOKUP(A2108,'ETH-Web'!$A$1:$G$10000,6,0)</f>
        <v>752.85699499999998</v>
      </c>
      <c r="K2108" s="2">
        <f>K2107*(1-K$1+IF(AND(WEEKDAY($A2108)&lt;&gt;1,WEEKDAY($A2108)&lt;&gt;7),-VLOOKUP($A2108,ETF_OP_Fee!$K$5:$L$14,2,1),0))^($A2108-$A2107)*(1+2*(J2108/J2107-1))-K$3*IFERROR(VLOOKUP($A3704,Dividends!$C$10:$E$100,3,0),0)</f>
        <v>2496.4139566912086</v>
      </c>
      <c r="P2108">
        <f>ROW()</f>
        <v>2108</v>
      </c>
      <c r="Q2108">
        <f>IF($A2108&gt;=$Q$2,B2108*Q$4,"")</f>
        <v>119.44721097828237</v>
      </c>
      <c r="R2108">
        <f>IF($A2108&gt;=$Q$2,G2108*R$4,"")</f>
        <v>118.91366838229401</v>
      </c>
      <c r="T2108">
        <f>IF($A2108&gt;=$Q$2,J2108*T$4,"")</f>
        <v>226.49535425445632</v>
      </c>
      <c r="U2108">
        <f>IF($A2108&gt;=$Q$2,K2108*U$4,"")</f>
        <v>240.15816855363474</v>
      </c>
      <c r="W2108" t="e">
        <f t="shared" ca="1" si="2"/>
        <v>#DIV/0!</v>
      </c>
    </row>
    <row r="2109" spans="1:23">
      <c r="A2109" s="1">
        <v>43229</v>
      </c>
      <c r="B2109">
        <f>IFERROR(VLOOKUP($A2109,'BTC-Web'!$A$2:$H$9999,2,0),"")</f>
        <v>9223.7304690000001</v>
      </c>
      <c r="C2109">
        <f>VLOOKUP(A2109,H_SPBTFDUE!$B$2:$C$5828,2,0)</f>
        <v>63.74</v>
      </c>
      <c r="D2109" s="2">
        <f>D2108*(1-D$1+IF(AND(WEEKDAY($A2109)&lt;&gt;1,WEEKDAY($A2109)&lt;&gt;7),-VLOOKUP($A2109,ETF_OP_Fee!$G$5:$H$14,2,1),0))^($A2109-$A2108)*(1+2*(C2109/C2108-1))+IFERROR(VLOOKUP(A2109,BITXeom!$C$9:$D$100,2,0),0)-$D$3*IFERROR(VLOOKUP($A2109,Dividends!$C$10:$E$100,2,0),0)</f>
        <v>40.685835354185343</v>
      </c>
      <c r="F2109" s="60">
        <f>F2108*(1-F$1-2*(C2109/C2108-1))</f>
        <v>474.70871608975489</v>
      </c>
      <c r="G2109" s="2">
        <f>G2108*(1-G$1+IF(AND(WEEKDAY($A2109)&lt;&gt;1,WEEKDAY($A2109)&lt;&gt;7),-VLOOKUP($A2109,ETF_OP_Fee!$I$5:$J$14,2,1),0))^($A2109-$A2108)*(1+1*(B2109/B2108-1))</f>
        <v>6.1966722418489937</v>
      </c>
      <c r="H2109" s="9" t="str">
        <f>IFERROR(VLOOKUP(A2109,'BITO-IV'!$A$1:$J$10000,4,0),"")</f>
        <v/>
      </c>
      <c r="J2109" s="9">
        <f>VLOOKUP(A2109,'ETH-Web'!$A$1:$G$10000,6,0)</f>
        <v>752.27502400000003</v>
      </c>
      <c r="K2109" s="2">
        <f>K2108*(1-K$1+IF(AND(WEEKDAY($A2109)&lt;&gt;1,WEEKDAY($A2109)&lt;&gt;7),-VLOOKUP($A2109,ETF_OP_Fee!$K$5:$L$14,2,1),0))^($A2109-$A2108)*(1+2*(J2109/J2108-1))-K$3*IFERROR(VLOOKUP($A3705,Dividends!$C$10:$E$100,3,0),0)</f>
        <v>2492.4902257194808</v>
      </c>
      <c r="P2109">
        <f>ROW()</f>
        <v>2109</v>
      </c>
      <c r="Q2109">
        <f>IF($A2109&gt;=$Q$2,B2109*Q$4,"")</f>
        <v>117.44634192737266</v>
      </c>
      <c r="R2109">
        <f>IF($A2109&gt;=$Q$2,G2109*R$4,"")</f>
        <v>116.91869357431516</v>
      </c>
      <c r="T2109">
        <f>IF($A2109&gt;=$Q$2,J2109*T$4,"")</f>
        <v>226.32026957212457</v>
      </c>
      <c r="U2109">
        <f>IF($A2109&gt;=$Q$2,K2109*U$4,"")</f>
        <v>239.78070068956453</v>
      </c>
      <c r="W2109" t="e">
        <f t="shared" ca="1" si="2"/>
        <v>#DIV/0!</v>
      </c>
    </row>
    <row r="2110" spans="1:23">
      <c r="A2110" s="1">
        <v>43230</v>
      </c>
      <c r="B2110">
        <f>IFERROR(VLOOKUP($A2110,'BTC-Web'!$A$2:$H$9999,2,0),"")</f>
        <v>9325.9599610000005</v>
      </c>
      <c r="C2110">
        <f>VLOOKUP(A2110,H_SPBTFDUE!$B$2:$C$5828,2,0)</f>
        <v>62.44</v>
      </c>
      <c r="D2110" s="2">
        <f>D2109*(1-D$1+IF(AND(WEEKDAY($A2110)&lt;&gt;1,WEEKDAY($A2110)&lt;&gt;7),-VLOOKUP($A2110,ETF_OP_Fee!$G$5:$H$14,2,1),0))^($A2110-$A2109)*(1+2*(C2110/C2109-1))+IFERROR(VLOOKUP(A2110,BITXeom!$C$9:$D$100,2,0),0)-$D$3*IFERROR(VLOOKUP($A2110,Dividends!$C$10:$E$100,2,0),0)</f>
        <v>39.021526618871142</v>
      </c>
      <c r="F2110" s="60">
        <f>F2109*(1-F$1-2*(C2110/C2109-1))</f>
        <v>494.04771187449137</v>
      </c>
      <c r="G2110" s="2">
        <f>G2109*(1-G$1+IF(AND(WEEKDAY($A2110)&lt;&gt;1,WEEKDAY($A2110)&lt;&gt;7),-VLOOKUP($A2110,ETF_OP_Fee!$I$5:$J$14,2,1),0))^($A2110-$A2109)*(1+1*(B2110/B2109-1))</f>
        <v>6.265188829184849</v>
      </c>
      <c r="H2110" s="9" t="str">
        <f>IFERROR(VLOOKUP(A2110,'BITO-IV'!$A$1:$J$10000,4,0),"")</f>
        <v/>
      </c>
      <c r="J2110" s="9">
        <f>VLOOKUP(A2110,'ETH-Web'!$A$1:$G$10000,6,0)</f>
        <v>727.27697799999999</v>
      </c>
      <c r="K2110" s="2">
        <f>K2109*(1-K$1+IF(AND(WEEKDAY($A2110)&lt;&gt;1,WEEKDAY($A2110)&lt;&gt;7),-VLOOKUP($A2110,ETF_OP_Fee!$K$5:$L$14,2,1),0))^($A2110-$A2109)*(1+2*(J2110/J2109-1))-K$3*IFERROR(VLOOKUP($A3706,Dividends!$C$10:$E$100,3,0),0)</f>
        <v>2326.7797527493631</v>
      </c>
      <c r="P2110">
        <f>ROW()</f>
        <v>2110</v>
      </c>
      <c r="Q2110">
        <f>IF($A2110&gt;=$Q$2,B2110*Q$4,"")</f>
        <v>118.7480364980072</v>
      </c>
      <c r="R2110">
        <f>IF($A2110&gt;=$Q$2,G2110*R$4,"")</f>
        <v>118.21146323629236</v>
      </c>
      <c r="T2110">
        <f>IF($A2110&gt;=$Q$2,J2110*T$4,"")</f>
        <v>218.79966297347138</v>
      </c>
      <c r="U2110">
        <f>IF($A2110&gt;=$Q$2,K2110*U$4,"")</f>
        <v>223.83914436554551</v>
      </c>
      <c r="W2110" t="e">
        <f t="shared" ca="1" si="2"/>
        <v>#DIV/0!</v>
      </c>
    </row>
    <row r="2111" spans="1:23">
      <c r="A2111" s="1">
        <v>43231</v>
      </c>
      <c r="B2111">
        <f>IFERROR(VLOOKUP($A2111,'BTC-Web'!$A$2:$H$9999,2,0),"")</f>
        <v>9052.9599610000005</v>
      </c>
      <c r="C2111">
        <f>VLOOKUP(A2111,H_SPBTFDUE!$B$2:$C$5828,2,0)</f>
        <v>59.27</v>
      </c>
      <c r="D2111" s="2">
        <f>D2110*(1-D$1+IF(AND(WEEKDAY($A2111)&lt;&gt;1,WEEKDAY($A2111)&lt;&gt;7),-VLOOKUP($A2111,ETF_OP_Fee!$G$5:$H$14,2,1),0))^($A2111-$A2110)*(1+2*(C2111/C2110-1))+IFERROR(VLOOKUP(A2111,BITXeom!$C$9:$D$100,2,0),0)-$D$3*IFERROR(VLOOKUP($A2111,Dividends!$C$10:$E$100,2,0),0)</f>
        <v>35.055152961089618</v>
      </c>
      <c r="F2111" s="60">
        <f>F2110*(1-F$1-2*(C2111/C2110-1))</f>
        <v>544.18635199828361</v>
      </c>
      <c r="G2111" s="2">
        <f>G2110*(1-G$1+IF(AND(WEEKDAY($A2111)&lt;&gt;1,WEEKDAY($A2111)&lt;&gt;7),-VLOOKUP($A2111,ETF_OP_Fee!$I$5:$J$14,2,1),0))^($A2111-$A2110)*(1+1*(B2111/B2110-1))</f>
        <v>6.0816288747617122</v>
      </c>
      <c r="H2111" s="9" t="str">
        <f>IFERROR(VLOOKUP(A2111,'BITO-IV'!$A$1:$J$10000,4,0),"")</f>
        <v/>
      </c>
      <c r="J2111" s="9">
        <f>VLOOKUP(A2111,'ETH-Web'!$A$1:$G$10000,6,0)</f>
        <v>679.58599900000002</v>
      </c>
      <c r="K2111" s="2">
        <f>K2110*(1-K$1+IF(AND(WEEKDAY($A2111)&lt;&gt;1,WEEKDAY($A2111)&lt;&gt;7),-VLOOKUP($A2111,ETF_OP_Fee!$K$5:$L$14,2,1),0))^($A2111-$A2110)*(1+2*(J2111/J2110-1))-K$3*IFERROR(VLOOKUP($A3707,Dividends!$C$10:$E$100,3,0),0)</f>
        <v>2021.5718606729815</v>
      </c>
      <c r="P2111">
        <f>ROW()</f>
        <v>2111</v>
      </c>
      <c r="Q2111">
        <f>IF($A2111&gt;=$Q$2,B2111*Q$4,"")</f>
        <v>115.27191027620002</v>
      </c>
      <c r="R2111">
        <f>IF($A2111&gt;=$Q$2,G2111*R$4,"")</f>
        <v>114.74805752011233</v>
      </c>
      <c r="T2111">
        <f>IF($A2111&gt;=$Q$2,J2111*T$4,"")</f>
        <v>204.45193790073452</v>
      </c>
      <c r="U2111">
        <f>IF($A2111&gt;=$Q$2,K2111*U$4,"")</f>
        <v>194.47776053226096</v>
      </c>
      <c r="W2111" t="e">
        <f t="shared" ca="1" si="2"/>
        <v>#DIV/0!</v>
      </c>
    </row>
    <row r="2112" spans="1:23">
      <c r="A2112" s="1">
        <v>43234</v>
      </c>
      <c r="B2112">
        <f>IFERROR(VLOOKUP($A2112,'BTC-Web'!$A$2:$H$9999,2,0),"")</f>
        <v>8713.0996090000008</v>
      </c>
      <c r="C2112">
        <f>VLOOKUP(A2112,H_SPBTFDUE!$B$2:$C$5828,2,0)</f>
        <v>60.16</v>
      </c>
      <c r="D2112" s="2">
        <f>D2111*(1-D$1+IF(AND(WEEKDAY($A2112)&lt;&gt;1,WEEKDAY($A2112)&lt;&gt;7),-VLOOKUP($A2112,ETF_OP_Fee!$G$5:$H$14,2,1),0))^($A2112-$A2111)*(1+2*(C2112/C2111-1))+IFERROR(VLOOKUP(A2112,BITXeom!$C$9:$D$100,2,0),0)-$D$3*IFERROR(VLOOKUP($A2112,Dividends!$C$10:$E$100,2,0),0)</f>
        <v>36.094874665389</v>
      </c>
      <c r="F2112" s="60">
        <f>F2111*(1-F$1-2*(C2112/C2111-1))</f>
        <v>527.81498911656251</v>
      </c>
      <c r="G2112" s="2">
        <f>G2111*(1-G$1+IF(AND(WEEKDAY($A2112)&lt;&gt;1,WEEKDAY($A2112)&lt;&gt;7),-VLOOKUP($A2112,ETF_OP_Fee!$I$5:$J$14,2,1),0))^($A2112-$A2111)*(1+1*(B2112/B2111-1))</f>
        <v>5.8528592796183192</v>
      </c>
      <c r="H2112" s="9" t="str">
        <f>IFERROR(VLOOKUP(A2112,'BITO-IV'!$A$1:$J$10000,4,0),"")</f>
        <v/>
      </c>
      <c r="J2112" s="9">
        <f>VLOOKUP(A2112,'ETH-Web'!$A$1:$G$10000,6,0)</f>
        <v>730.54901099999995</v>
      </c>
      <c r="K2112" s="2">
        <f>K2111*(1-K$1+IF(AND(WEEKDAY($A2112)&lt;&gt;1,WEEKDAY($A2112)&lt;&gt;7),-VLOOKUP($A2112,ETF_OP_Fee!$K$5:$L$14,2,1),0))^($A2112-$A2111)*(1+2*(J2112/J2111-1))-K$3*IFERROR(VLOOKUP($A3708,Dividends!$C$10:$E$100,3,0),0)</f>
        <v>2324.5927046336092</v>
      </c>
      <c r="P2112">
        <f>ROW()</f>
        <v>2112</v>
      </c>
      <c r="Q2112">
        <f>IF($A2112&gt;=$Q$2,B2112*Q$4,"")</f>
        <v>110.94444697458897</v>
      </c>
      <c r="R2112">
        <f>IF($A2112&gt;=$Q$2,G2112*R$4,"")</f>
        <v>110.43163716580462</v>
      </c>
      <c r="T2112">
        <f>IF($A2112&gt;=$Q$2,J2112*T$4,"")</f>
        <v>219.78404683174617</v>
      </c>
      <c r="U2112">
        <f>IF($A2112&gt;=$Q$2,K2112*U$4,"")</f>
        <v>223.62874758074534</v>
      </c>
      <c r="W2112" t="e">
        <f t="shared" ca="1" si="2"/>
        <v>#DIV/0!</v>
      </c>
    </row>
    <row r="2113" spans="1:23">
      <c r="A2113" s="1">
        <v>43235</v>
      </c>
      <c r="B2113">
        <f>IFERROR(VLOOKUP($A2113,'BTC-Web'!$A$2:$H$9999,2,0),"")</f>
        <v>8705.1904300000006</v>
      </c>
      <c r="C2113">
        <f>VLOOKUP(A2113,H_SPBTFDUE!$B$2:$C$5828,2,0)</f>
        <v>58.79</v>
      </c>
      <c r="D2113" s="2">
        <f>D2112*(1-D$1+IF(AND(WEEKDAY($A2113)&lt;&gt;1,WEEKDAY($A2113)&lt;&gt;7),-VLOOKUP($A2113,ETF_OP_Fee!$G$5:$H$14,2,1),0))^($A2113-$A2112)*(1+2*(C2113/C2112-1))+IFERROR(VLOOKUP(A2113,BITXeom!$C$9:$D$100,2,0),0)-$D$3*IFERROR(VLOOKUP($A2113,Dividends!$C$10:$E$100,2,0),0)</f>
        <v>34.446772930663336</v>
      </c>
      <c r="F2113" s="60">
        <f>F2112*(1-F$1-2*(C2113/C2112-1))</f>
        <v>551.82695979613447</v>
      </c>
      <c r="G2113" s="2">
        <f>G2112*(1-G$1+IF(AND(WEEKDAY($A2113)&lt;&gt;1,WEEKDAY($A2113)&lt;&gt;7),-VLOOKUP($A2113,ETF_OP_Fee!$I$5:$J$14,2,1),0))^($A2113-$A2112)*(1+1*(B2113/B2112-1))</f>
        <v>5.8473942423344765</v>
      </c>
      <c r="H2113" s="9" t="str">
        <f>IFERROR(VLOOKUP(A2113,'BITO-IV'!$A$1:$J$10000,4,0),"")</f>
        <v/>
      </c>
      <c r="J2113" s="9">
        <f>VLOOKUP(A2113,'ETH-Web'!$A$1:$G$10000,6,0)</f>
        <v>708.87097200000005</v>
      </c>
      <c r="K2113" s="2">
        <f>K2112*(1-K$1+IF(AND(WEEKDAY($A2113)&lt;&gt;1,WEEKDAY($A2113)&lt;&gt;7),-VLOOKUP($A2113,ETF_OP_Fee!$K$5:$L$14,2,1),0))^($A2113-$A2112)*(1+2*(J2113/J2112-1))-K$3*IFERROR(VLOOKUP($A3709,Dividends!$C$10:$E$100,3,0),0)</f>
        <v>2186.5781967120456</v>
      </c>
      <c r="P2113">
        <f>ROW()</f>
        <v>2113</v>
      </c>
      <c r="Q2113">
        <f>IF($A2113&gt;=$Q$2,B2113*Q$4,"")</f>
        <v>110.84373889944294</v>
      </c>
      <c r="R2113">
        <f>IF($A2113&gt;=$Q$2,G2113*R$4,"")</f>
        <v>110.32852294665219</v>
      </c>
      <c r="T2113">
        <f>IF($A2113&gt;=$Q$2,J2113*T$4,"")</f>
        <v>213.2622569626796</v>
      </c>
      <c r="U2113">
        <f>IF($A2113&gt;=$Q$2,K2113*U$4,"")</f>
        <v>210.35157799617645</v>
      </c>
      <c r="W2113" t="e">
        <f t="shared" ca="1" si="2"/>
        <v>#DIV/0!</v>
      </c>
    </row>
    <row r="2114" spans="1:23">
      <c r="A2114" s="1">
        <v>43236</v>
      </c>
      <c r="B2114">
        <f>IFERROR(VLOOKUP($A2114,'BTC-Web'!$A$2:$H$9999,2,0),"")</f>
        <v>8504.4101559999999</v>
      </c>
      <c r="C2114">
        <f>VLOOKUP(A2114,H_SPBTFDUE!$B$2:$C$5828,2,0)</f>
        <v>56.81</v>
      </c>
      <c r="D2114" s="2">
        <f>D2113*(1-D$1+IF(AND(WEEKDAY($A2114)&lt;&gt;1,WEEKDAY($A2114)&lt;&gt;7),-VLOOKUP($A2114,ETF_OP_Fee!$G$5:$H$14,2,1),0))^($A2114-$A2113)*(1+2*(C2114/C2113-1))+IFERROR(VLOOKUP(A2114,BITXeom!$C$9:$D$100,2,0),0)-$D$3*IFERROR(VLOOKUP($A2114,Dividends!$C$10:$E$100,2,0),0)</f>
        <v>32.122620834970455</v>
      </c>
      <c r="F2114" s="60">
        <f>F2113*(1-F$1-2*(C2114/C2113-1))</f>
        <v>588.96841249202998</v>
      </c>
      <c r="G2114" s="2">
        <f>G2113*(1-G$1+IF(AND(WEEKDAY($A2114)&lt;&gt;1,WEEKDAY($A2114)&lt;&gt;7),-VLOOKUP($A2114,ETF_OP_Fee!$I$5:$J$14,2,1),0))^($A2114-$A2113)*(1+1*(B2114/B2113-1))</f>
        <v>5.7123787323746438</v>
      </c>
      <c r="H2114" s="9" t="str">
        <f>IFERROR(VLOOKUP(A2114,'BITO-IV'!$A$1:$J$10000,4,0),"")</f>
        <v/>
      </c>
      <c r="J2114" s="9">
        <f>VLOOKUP(A2114,'ETH-Web'!$A$1:$G$10000,6,0)</f>
        <v>707.04998799999998</v>
      </c>
      <c r="K2114" s="2">
        <f>K2113*(1-K$1+IF(AND(WEEKDAY($A2114)&lt;&gt;1,WEEKDAY($A2114)&lt;&gt;7),-VLOOKUP($A2114,ETF_OP_Fee!$K$5:$L$14,2,1),0))^($A2114-$A2113)*(1+2*(J2114/J2113-1))-K$3*IFERROR(VLOOKUP($A3710,Dividends!$C$10:$E$100,3,0),0)</f>
        <v>2175.288186390188</v>
      </c>
      <c r="P2114">
        <f>ROW()</f>
        <v>2114</v>
      </c>
      <c r="Q2114">
        <f>IF($A2114&gt;=$Q$2,B2114*Q$4,"")</f>
        <v>108.28719100466992</v>
      </c>
      <c r="R2114">
        <f>IF($A2114&gt;=$Q$2,G2114*R$4,"")</f>
        <v>107.78105288196738</v>
      </c>
      <c r="T2114">
        <f>IF($A2114&gt;=$Q$2,J2114*T$4,"")</f>
        <v>212.7144179721264</v>
      </c>
      <c r="U2114">
        <f>IF($A2114&gt;=$Q$2,K2114*U$4,"")</f>
        <v>209.26546477581826</v>
      </c>
      <c r="W2114" t="e">
        <f t="shared" ca="1" si="2"/>
        <v>#DIV/0!</v>
      </c>
    </row>
    <row r="2115" spans="1:23">
      <c r="A2115" s="1">
        <v>43237</v>
      </c>
      <c r="B2115">
        <f>IFERROR(VLOOKUP($A2115,'BTC-Web'!$A$2:$H$9999,2,0),"")</f>
        <v>8370.0498050000006</v>
      </c>
      <c r="C2115">
        <f>VLOOKUP(A2115,H_SPBTFDUE!$B$2:$C$5828,2,0)</f>
        <v>56.18</v>
      </c>
      <c r="D2115" s="2">
        <f>D2114*(1-D$1+IF(AND(WEEKDAY($A2115)&lt;&gt;1,WEEKDAY($A2115)&lt;&gt;7),-VLOOKUP($A2115,ETF_OP_Fee!$G$5:$H$14,2,1),0))^($A2115-$A2114)*(1+2*(C2115/C2114-1))+IFERROR(VLOOKUP(A2115,BITXeom!$C$9:$D$100,2,0),0)-$D$3*IFERROR(VLOOKUP($A2115,Dividends!$C$10:$E$100,2,0),0)</f>
        <v>31.40638057089155</v>
      </c>
      <c r="F2115" s="60">
        <f>F2114*(1-F$1-2*(C2115/C2114-1))</f>
        <v>602.00059842737926</v>
      </c>
      <c r="G2115" s="2">
        <f>G2114*(1-G$1+IF(AND(WEEKDAY($A2115)&lt;&gt;1,WEEKDAY($A2115)&lt;&gt;7),-VLOOKUP($A2115,ETF_OP_Fee!$I$5:$J$14,2,1),0))^($A2115-$A2114)*(1+1*(B2115/B2114-1))</f>
        <v>5.6219830855720723</v>
      </c>
      <c r="H2115" s="9" t="str">
        <f>IFERROR(VLOOKUP(A2115,'BITO-IV'!$A$1:$J$10000,4,0),"")</f>
        <v/>
      </c>
      <c r="J2115" s="9">
        <f>VLOOKUP(A2115,'ETH-Web'!$A$1:$G$10000,6,0)</f>
        <v>672.65698199999997</v>
      </c>
      <c r="K2115" s="2">
        <f>K2114*(1-K$1+IF(AND(WEEKDAY($A2115)&lt;&gt;1,WEEKDAY($A2115)&lt;&gt;7),-VLOOKUP($A2115,ETF_OP_Fee!$K$5:$L$14,2,1),0))^($A2115-$A2114)*(1+2*(J2115/J2114-1))-K$3*IFERROR(VLOOKUP($A3711,Dividends!$C$10:$E$100,3,0),0)</f>
        <v>1963.6126923011466</v>
      </c>
      <c r="P2115">
        <f>ROW()</f>
        <v>2115</v>
      </c>
      <c r="Q2115">
        <f>IF($A2115&gt;=$Q$2,B2115*Q$4,"")</f>
        <v>106.57637217945998</v>
      </c>
      <c r="R2115">
        <f>IF($A2115&gt;=$Q$2,G2115*R$4,"")</f>
        <v>106.0754695436096</v>
      </c>
      <c r="T2115">
        <f>IF($A2115&gt;=$Q$2,J2115*T$4,"")</f>
        <v>202.36735853111577</v>
      </c>
      <c r="U2115">
        <f>IF($A2115&gt;=$Q$2,K2115*U$4,"")</f>
        <v>188.902015496161</v>
      </c>
      <c r="W2115" t="e">
        <f t="shared" ca="1" si="2"/>
        <v>#DIV/0!</v>
      </c>
    </row>
    <row r="2116" spans="1:23">
      <c r="A2116" s="1">
        <v>43238</v>
      </c>
      <c r="B2116">
        <f>IFERROR(VLOOKUP($A2116,'BTC-Web'!$A$2:$H$9999,2,0),"")</f>
        <v>8091.830078</v>
      </c>
      <c r="C2116">
        <f>VLOOKUP(A2116,H_SPBTFDUE!$B$2:$C$5828,2,0)</f>
        <v>56.52</v>
      </c>
      <c r="D2116" s="2">
        <f>D2115*(1-D$1+IF(AND(WEEKDAY($A2116)&lt;&gt;1,WEEKDAY($A2116)&lt;&gt;7),-VLOOKUP($A2116,ETF_OP_Fee!$G$5:$H$14,2,1),0))^($A2116-$A2115)*(1+2*(C2116/C2115-1))+IFERROR(VLOOKUP(A2116,BITXeom!$C$9:$D$100,2,0),0)-$D$3*IFERROR(VLOOKUP($A2116,Dividends!$C$10:$E$100,2,0),0)</f>
        <v>31.782690080858437</v>
      </c>
      <c r="F2116" s="60">
        <f>F2115*(1-F$1-2*(C2116/C2115-1))</f>
        <v>594.68267531290621</v>
      </c>
      <c r="G2116" s="2">
        <f>G2115*(1-G$1+IF(AND(WEEKDAY($A2116)&lt;&gt;1,WEEKDAY($A2116)&lt;&gt;7),-VLOOKUP($A2116,ETF_OP_Fee!$I$5:$J$14,2,1),0))^($A2116-$A2115)*(1+1*(B2116/B2115-1))</f>
        <v>5.4349673954003412</v>
      </c>
      <c r="H2116" s="9" t="str">
        <f>IFERROR(VLOOKUP(A2116,'BITO-IV'!$A$1:$J$10000,4,0),"")</f>
        <v/>
      </c>
      <c r="J2116" s="9">
        <f>VLOOKUP(A2116,'ETH-Web'!$A$1:$G$10000,6,0)</f>
        <v>694.36700399999995</v>
      </c>
      <c r="K2116" s="2">
        <f>K2115*(1-K$1+IF(AND(WEEKDAY($A2116)&lt;&gt;1,WEEKDAY($A2116)&lt;&gt;7),-VLOOKUP($A2116,ETF_OP_Fee!$K$5:$L$14,2,1),0))^($A2116-$A2115)*(1+2*(J2116/J2115-1))-K$3*IFERROR(VLOOKUP($A3712,Dividends!$C$10:$E$100,3,0),0)</f>
        <v>2090.3101620991997</v>
      </c>
      <c r="P2116">
        <f>ROW()</f>
        <v>2116</v>
      </c>
      <c r="Q2116">
        <f>IF($A2116&gt;=$Q$2,B2116*Q$4,"")</f>
        <v>103.03378284448291</v>
      </c>
      <c r="R2116">
        <f>IF($A2116&gt;=$Q$2,G2116*R$4,"")</f>
        <v>102.54686107128973</v>
      </c>
      <c r="T2116">
        <f>IF($A2116&gt;=$Q$2,J2116*T$4,"")</f>
        <v>208.89877041467281</v>
      </c>
      <c r="U2116">
        <f>IF($A2116&gt;=$Q$2,K2116*U$4,"")</f>
        <v>201.09047175179296</v>
      </c>
      <c r="W2116" t="e">
        <f t="shared" ref="W2116:W2179" ca="1" si="3">IF(ROW()+$W$1&lt;3711,INDIRECT("m"&amp;ROW()+$W$1,1)/INDIRECT("m"&amp;ROW(),1),"")</f>
        <v>#DIV/0!</v>
      </c>
    </row>
    <row r="2117" spans="1:23">
      <c r="A2117" s="1">
        <v>43241</v>
      </c>
      <c r="B2117">
        <f>IFERROR(VLOOKUP($A2117,'BTC-Web'!$A$2:$H$9999,2,0),"")</f>
        <v>8522.3300780000009</v>
      </c>
      <c r="C2117">
        <f>VLOOKUP(A2117,H_SPBTFDUE!$B$2:$C$5828,2,0)</f>
        <v>57.49</v>
      </c>
      <c r="D2117" s="2">
        <f>D2116*(1-D$1+IF(AND(WEEKDAY($A2117)&lt;&gt;1,WEEKDAY($A2117)&lt;&gt;7),-VLOOKUP($A2117,ETF_OP_Fee!$G$5:$H$14,2,1),0))^($A2117-$A2116)*(1+2*(C2117/C2116-1))+IFERROR(VLOOKUP(A2117,BITXeom!$C$9:$D$100,2,0),0)-$D$3*IFERROR(VLOOKUP($A2117,Dividends!$C$10:$E$100,2,0),0)</f>
        <v>32.861716260958559</v>
      </c>
      <c r="F2117" s="60">
        <f>F2116*(1-F$1-2*(C2117/C2116-1))</f>
        <v>574.23975195832054</v>
      </c>
      <c r="G2117" s="2">
        <f>G2116*(1-G$1+IF(AND(WEEKDAY($A2117)&lt;&gt;1,WEEKDAY($A2117)&lt;&gt;7),-VLOOKUP($A2117,ETF_OP_Fee!$I$5:$J$14,2,1),0))^($A2117-$A2116)*(1+1*(B2117/B2116-1))</f>
        <v>5.7236705538464454</v>
      </c>
      <c r="H2117" s="9" t="str">
        <f>IFERROR(VLOOKUP(A2117,'BITO-IV'!$A$1:$J$10000,4,0),"")</f>
        <v/>
      </c>
      <c r="J2117" s="9">
        <f>VLOOKUP(A2117,'ETH-Web'!$A$1:$G$10000,6,0)</f>
        <v>699.22198500000002</v>
      </c>
      <c r="K2117" s="2">
        <f>K2116*(1-K$1+IF(AND(WEEKDAY($A2117)&lt;&gt;1,WEEKDAY($A2117)&lt;&gt;7),-VLOOKUP($A2117,ETF_OP_Fee!$K$5:$L$14,2,1),0))^($A2117-$A2116)*(1+2*(J2117/J2116-1))-K$3*IFERROR(VLOOKUP($A3713,Dividends!$C$10:$E$100,3,0),0)</f>
        <v>2119.377108076741</v>
      </c>
      <c r="P2117">
        <f>ROW()</f>
        <v>2117</v>
      </c>
      <c r="Q2117">
        <f>IF($A2117&gt;=$Q$2,B2117*Q$4,"")</f>
        <v>108.51536650194809</v>
      </c>
      <c r="R2117">
        <f>IF($A2117&gt;=$Q$2,G2117*R$4,"")</f>
        <v>107.99410675395393</v>
      </c>
      <c r="T2117">
        <f>IF($A2117&gt;=$Q$2,J2117*T$4,"")</f>
        <v>210.35938066176718</v>
      </c>
      <c r="U2117">
        <f>IF($A2117&gt;=$Q$2,K2117*U$4,"")</f>
        <v>203.88674858428834</v>
      </c>
      <c r="W2117" t="e">
        <f t="shared" ca="1" si="3"/>
        <v>#DIV/0!</v>
      </c>
    </row>
    <row r="2118" spans="1:23">
      <c r="A2118" s="1">
        <v>43242</v>
      </c>
      <c r="B2118">
        <f>IFERROR(VLOOKUP($A2118,'BTC-Web'!$A$2:$H$9999,2,0),"")</f>
        <v>8419.8701170000004</v>
      </c>
      <c r="C2118">
        <f>VLOOKUP(A2118,H_SPBTFDUE!$B$2:$C$5828,2,0)</f>
        <v>56.09</v>
      </c>
      <c r="D2118" s="2">
        <f>D2117*(1-D$1+IF(AND(WEEKDAY($A2118)&lt;&gt;1,WEEKDAY($A2118)&lt;&gt;7),-VLOOKUP($A2118,ETF_OP_Fee!$G$5:$H$14,2,1),0))^($A2118-$A2117)*(1+2*(C2118/C2117-1))+IFERROR(VLOOKUP(A2118,BITXeom!$C$9:$D$100,2,0),0)-$D$3*IFERROR(VLOOKUP($A2118,Dividends!$C$10:$E$100,2,0),0)</f>
        <v>31.257446732809942</v>
      </c>
      <c r="F2118" s="60">
        <f>F2117*(1-F$1-2*(C2118/C2117-1))</f>
        <v>602.1777032245534</v>
      </c>
      <c r="G2118" s="2">
        <f>G2117*(1-G$1+IF(AND(WEEKDAY($A2118)&lt;&gt;1,WEEKDAY($A2118)&lt;&gt;7),-VLOOKUP($A2118,ETF_OP_Fee!$I$5:$J$14,2,1),0))^($A2118-$A2117)*(1+1*(B2118/B2117-1))</f>
        <v>5.6547103770733917</v>
      </c>
      <c r="H2118" s="9" t="str">
        <f>IFERROR(VLOOKUP(A2118,'BITO-IV'!$A$1:$J$10000,4,0),"")</f>
        <v/>
      </c>
      <c r="J2118" s="9">
        <f>VLOOKUP(A2118,'ETH-Web'!$A$1:$G$10000,6,0)</f>
        <v>647.74102800000003</v>
      </c>
      <c r="K2118" s="2">
        <f>K2117*(1-K$1+IF(AND(WEEKDAY($A2118)&lt;&gt;1,WEEKDAY($A2118)&lt;&gt;7),-VLOOKUP($A2118,ETF_OP_Fee!$K$5:$L$14,2,1),0))^($A2118-$A2117)*(1+2*(J2118/J2117-1))-K$3*IFERROR(VLOOKUP($A3714,Dividends!$C$10:$E$100,3,0),0)</f>
        <v>1807.2438089147765</v>
      </c>
      <c r="P2118">
        <f>ROW()</f>
        <v>2118</v>
      </c>
      <c r="Q2118">
        <f>IF($A2118&gt;=$Q$2,B2118*Q$4,"")</f>
        <v>107.21073735499776</v>
      </c>
      <c r="R2118">
        <f>IF($A2118&gt;=$Q$2,G2118*R$4,"")</f>
        <v>106.6929674549431</v>
      </c>
      <c r="T2118">
        <f>IF($A2118&gt;=$Q$2,J2118*T$4,"")</f>
        <v>194.87144912827131</v>
      </c>
      <c r="U2118">
        <f>IF($A2118&gt;=$Q$2,K2118*U$4,"")</f>
        <v>173.85913186214171</v>
      </c>
      <c r="W2118" t="e">
        <f t="shared" ca="1" si="3"/>
        <v>#DIV/0!</v>
      </c>
    </row>
    <row r="2119" spans="1:23">
      <c r="A2119" s="1">
        <v>43243</v>
      </c>
      <c r="B2119">
        <f>IFERROR(VLOOKUP($A2119,'BTC-Web'!$A$2:$H$9999,2,0),"")</f>
        <v>8037.080078</v>
      </c>
      <c r="C2119">
        <f>VLOOKUP(A2119,H_SPBTFDUE!$B$2:$C$5828,2,0)</f>
        <v>52.08</v>
      </c>
      <c r="D2119" s="2">
        <f>D2118*(1-D$1+IF(AND(WEEKDAY($A2119)&lt;&gt;1,WEEKDAY($A2119)&lt;&gt;7),-VLOOKUP($A2119,ETF_OP_Fee!$G$5:$H$14,2,1),0))^($A2119-$A2118)*(1+2*(C2119/C2118-1))+IFERROR(VLOOKUP(A2119,BITXeom!$C$9:$D$100,2,0),0)-$D$3*IFERROR(VLOOKUP($A2119,Dividends!$C$10:$E$100,2,0),0)</f>
        <v>26.784887425171277</v>
      </c>
      <c r="F2119" s="60">
        <f>F2118*(1-F$1-2*(C2119/C2118-1))</f>
        <v>688.24842829942747</v>
      </c>
      <c r="G2119" s="2">
        <f>G2118*(1-G$1+IF(AND(WEEKDAY($A2119)&lt;&gt;1,WEEKDAY($A2119)&lt;&gt;7),-VLOOKUP($A2119,ETF_OP_Fee!$I$5:$J$14,2,1),0))^($A2119-$A2118)*(1+1*(B2119/B2118-1))</f>
        <v>5.3974914826991007</v>
      </c>
      <c r="H2119" s="9" t="str">
        <f>IFERROR(VLOOKUP(A2119,'BITO-IV'!$A$1:$J$10000,4,0),"")</f>
        <v/>
      </c>
      <c r="J2119" s="9">
        <f>VLOOKUP(A2119,'ETH-Web'!$A$1:$G$10000,6,0)</f>
        <v>583.58502199999998</v>
      </c>
      <c r="K2119" s="2">
        <f>K2118*(1-K$1+IF(AND(WEEKDAY($A2119)&lt;&gt;1,WEEKDAY($A2119)&lt;&gt;7),-VLOOKUP($A2119,ETF_OP_Fee!$K$5:$L$14,2,1),0))^($A2119-$A2118)*(1+2*(J2119/J2118-1))-K$3*IFERROR(VLOOKUP($A3715,Dividends!$C$10:$E$100,3,0),0)</f>
        <v>1449.2067927166418</v>
      </c>
      <c r="P2119">
        <f>ROW()</f>
        <v>2119</v>
      </c>
      <c r="Q2119">
        <f>IF($A2119&gt;=$Q$2,B2119*Q$4,"")</f>
        <v>102.33664764065895</v>
      </c>
      <c r="R2119">
        <f>IF($A2119&gt;=$Q$2,G2119*R$4,"")</f>
        <v>101.83976626579995</v>
      </c>
      <c r="T2119">
        <f>IF($A2119&gt;=$Q$2,J2119*T$4,"")</f>
        <v>175.57025726444195</v>
      </c>
      <c r="U2119">
        <f>IF($A2119&gt;=$Q$2,K2119*U$4,"")</f>
        <v>139.41551971437164</v>
      </c>
      <c r="W2119" t="e">
        <f t="shared" ca="1" si="3"/>
        <v>#DIV/0!</v>
      </c>
    </row>
    <row r="2120" spans="1:23">
      <c r="A2120" s="1">
        <v>43244</v>
      </c>
      <c r="B2120">
        <f>IFERROR(VLOOKUP($A2120,'BTC-Web'!$A$2:$H$9999,2,0),"")</f>
        <v>7561.1201170000004</v>
      </c>
      <c r="C2120">
        <f>VLOOKUP(A2120,H_SPBTFDUE!$B$2:$C$5828,2,0)</f>
        <v>52.08</v>
      </c>
      <c r="D2120" s="2">
        <f>D2119*(1-D$1+IF(AND(WEEKDAY($A2120)&lt;&gt;1,WEEKDAY($A2120)&lt;&gt;7),-VLOOKUP($A2120,ETF_OP_Fee!$G$5:$H$14,2,1),0))^($A2120-$A2119)*(1+2*(C2120/C2119-1))+IFERROR(VLOOKUP(A2120,BITXeom!$C$9:$D$100,2,0),0)-$D$3*IFERROR(VLOOKUP($A2120,Dividends!$C$10:$E$100,2,0),0)</f>
        <v>26.781658562029612</v>
      </c>
      <c r="F2120" s="60">
        <f>F2119*(1-F$1-2*(C2120/C2119-1))</f>
        <v>688.21260166891329</v>
      </c>
      <c r="G2120" s="2">
        <f>G2119*(1-G$1+IF(AND(WEEKDAY($A2120)&lt;&gt;1,WEEKDAY($A2120)&lt;&gt;7),-VLOOKUP($A2120,ETF_OP_Fee!$I$5:$J$14,2,1),0))^($A2120-$A2119)*(1+1*(B2120/B2119-1))</f>
        <v>5.0777171346908778</v>
      </c>
      <c r="H2120" s="9" t="str">
        <f>IFERROR(VLOOKUP(A2120,'BITO-IV'!$A$1:$J$10000,4,0),"")</f>
        <v/>
      </c>
      <c r="J2120" s="9">
        <f>VLOOKUP(A2120,'ETH-Web'!$A$1:$G$10000,6,0)</f>
        <v>601.75500499999998</v>
      </c>
      <c r="K2120" s="2">
        <f>K2119*(1-K$1+IF(AND(WEEKDAY($A2120)&lt;&gt;1,WEEKDAY($A2120)&lt;&gt;7),-VLOOKUP($A2120,ETF_OP_Fee!$K$5:$L$14,2,1),0))^($A2120-$A2119)*(1+2*(J2120/J2119-1))-K$3*IFERROR(VLOOKUP($A3716,Dividends!$C$10:$E$100,3,0),0)</f>
        <v>1539.4095681921988</v>
      </c>
      <c r="P2120">
        <f>ROW()</f>
        <v>2120</v>
      </c>
      <c r="Q2120">
        <f>IF($A2120&gt;=$Q$2,B2120*Q$4,"")</f>
        <v>96.276219432005391</v>
      </c>
      <c r="R2120">
        <f>IF($A2120&gt;=$Q$2,G2120*R$4,"")</f>
        <v>95.806269971578658</v>
      </c>
      <c r="T2120">
        <f>IF($A2120&gt;=$Q$2,J2120*T$4,"")</f>
        <v>181.03665628007764</v>
      </c>
      <c r="U2120">
        <f>IF($A2120&gt;=$Q$2,K2120*U$4,"")</f>
        <v>148.09314038645638</v>
      </c>
      <c r="W2120" t="e">
        <f t="shared" ca="1" si="3"/>
        <v>#DIV/0!</v>
      </c>
    </row>
    <row r="2121" spans="1:23">
      <c r="A2121" s="1">
        <v>43245</v>
      </c>
      <c r="B2121">
        <f>IFERROR(VLOOKUP($A2121,'BTC-Web'!$A$2:$H$9999,2,0),"")</f>
        <v>7592.2998049999997</v>
      </c>
      <c r="C2121">
        <f>VLOOKUP(A2121,H_SPBTFDUE!$B$2:$C$5828,2,0)</f>
        <v>50.98</v>
      </c>
      <c r="D2121" s="2">
        <f>D2120*(1-D$1+IF(AND(WEEKDAY($A2121)&lt;&gt;1,WEEKDAY($A2121)&lt;&gt;7),-VLOOKUP($A2121,ETF_OP_Fee!$G$5:$H$14,2,1),0))^($A2121-$A2120)*(1+2*(C2121/C2120-1))+IFERROR(VLOOKUP(A2121,BITXeom!$C$9:$D$100,2,0),0)-$D$3*IFERROR(VLOOKUP($A2121,Dividends!$C$10:$E$100,2,0),0)</f>
        <v>25.647236804828413</v>
      </c>
      <c r="F2121" s="60">
        <f>F2120*(1-F$1-2*(C2121/C2120-1))</f>
        <v>717.24873780333962</v>
      </c>
      <c r="G2121" s="2">
        <f>G2120*(1-G$1+IF(AND(WEEKDAY($A2121)&lt;&gt;1,WEEKDAY($A2121)&lt;&gt;7),-VLOOKUP($A2121,ETF_OP_Fee!$I$5:$J$14,2,1),0))^($A2121-$A2120)*(1+1*(B2121/B2120-1))</f>
        <v>5.0985233429046897</v>
      </c>
      <c r="H2121" s="9" t="str">
        <f>IFERROR(VLOOKUP(A2121,'BITO-IV'!$A$1:$J$10000,4,0),"")</f>
        <v/>
      </c>
      <c r="J2121" s="9">
        <f>VLOOKUP(A2121,'ETH-Web'!$A$1:$G$10000,6,0)</f>
        <v>586.73400900000001</v>
      </c>
      <c r="K2121" s="2">
        <f>K2120*(1-K$1+IF(AND(WEEKDAY($A2121)&lt;&gt;1,WEEKDAY($A2121)&lt;&gt;7),-VLOOKUP($A2121,ETF_OP_Fee!$K$5:$L$14,2,1),0))^($A2121-$A2120)*(1+2*(J2121/J2120-1))-K$3*IFERROR(VLOOKUP($A3717,Dividends!$C$10:$E$100,3,0),0)</f>
        <v>1462.5184827016512</v>
      </c>
      <c r="P2121">
        <f>ROW()</f>
        <v>2121</v>
      </c>
      <c r="Q2121">
        <f>IF($A2121&gt;=$Q$2,B2121*Q$4,"")</f>
        <v>96.673232366234572</v>
      </c>
      <c r="R2121">
        <f>IF($A2121&gt;=$Q$2,G2121*R$4,"")</f>
        <v>96.198841110998515</v>
      </c>
      <c r="T2121">
        <f>IF($A2121&gt;=$Q$2,J2121*T$4,"")</f>
        <v>176.51762300699932</v>
      </c>
      <c r="U2121">
        <f>IF($A2121&gt;=$Q$2,K2121*U$4,"")</f>
        <v>140.69612106599638</v>
      </c>
      <c r="W2121" t="e">
        <f t="shared" ca="1" si="3"/>
        <v>#DIV/0!</v>
      </c>
    </row>
    <row r="2122" spans="1:23">
      <c r="A2122" s="1">
        <v>43249</v>
      </c>
      <c r="B2122">
        <f>IFERROR(VLOOKUP($A2122,'BTC-Web'!$A$2:$H$9999,2,0),"")</f>
        <v>7129.4599609999996</v>
      </c>
      <c r="C2122">
        <f>VLOOKUP(A2122,H_SPBTFDUE!$B$2:$C$5828,2,0)</f>
        <v>51.36</v>
      </c>
      <c r="D2122" s="2">
        <f>D2121*(1-D$1+IF(AND(WEEKDAY($A2122)&lt;&gt;1,WEEKDAY($A2122)&lt;&gt;7),-VLOOKUP($A2122,ETF_OP_Fee!$G$5:$H$14,2,1),0))^($A2122-$A2121)*(1+2*(C2122/C2121-1))+IFERROR(VLOOKUP(A2122,BITXeom!$C$9:$D$100,2,0),0)-$D$3*IFERROR(VLOOKUP($A2122,Dividends!$C$10:$E$100,2,0),0)</f>
        <v>26.017031880174837</v>
      </c>
      <c r="F2122" s="60">
        <f>F2121*(1-F$1-2*(C2122/C2121-1))</f>
        <v>706.51879582560696</v>
      </c>
      <c r="G2122" s="2">
        <f>G2121*(1-G$1+IF(AND(WEEKDAY($A2122)&lt;&gt;1,WEEKDAY($A2122)&lt;&gt;7),-VLOOKUP($A2122,ETF_OP_Fee!$I$5:$J$14,2,1),0))^($A2122-$A2121)*(1+1*(B2122/B2121-1))</f>
        <v>4.7872100365508947</v>
      </c>
      <c r="H2122" s="9" t="str">
        <f>IFERROR(VLOOKUP(A2122,'BITO-IV'!$A$1:$J$10000,4,0),"")</f>
        <v/>
      </c>
      <c r="J2122" s="9">
        <f>VLOOKUP(A2122,'ETH-Web'!$A$1:$G$10000,6,0)</f>
        <v>565.38800000000003</v>
      </c>
      <c r="K2122" s="2">
        <f>K2121*(1-K$1+IF(AND(WEEKDAY($A2122)&lt;&gt;1,WEEKDAY($A2122)&lt;&gt;7),-VLOOKUP($A2122,ETF_OP_Fee!$K$5:$L$14,2,1),0))^($A2122-$A2121)*(1+2*(J2122/J2121-1))-K$3*IFERROR(VLOOKUP($A3718,Dividends!$C$10:$E$100,3,0),0)</f>
        <v>1355.9628266048608</v>
      </c>
      <c r="P2122">
        <f>ROW()</f>
        <v>2122</v>
      </c>
      <c r="Q2122">
        <f>IF($A2122&gt;=$Q$2,B2122*Q$4,"")</f>
        <v>90.779863435005467</v>
      </c>
      <c r="R2122">
        <f>IF($A2122&gt;=$Q$2,G2122*R$4,"")</f>
        <v>90.324987589204781</v>
      </c>
      <c r="T2122">
        <f>IF($A2122&gt;=$Q$2,J2122*T$4,"")</f>
        <v>170.09572362573127</v>
      </c>
      <c r="U2122">
        <f>IF($A2122&gt;=$Q$2,K2122*U$4,"")</f>
        <v>130.44533267064793</v>
      </c>
      <c r="W2122" t="e">
        <f t="shared" ca="1" si="3"/>
        <v>#DIV/0!</v>
      </c>
    </row>
    <row r="2123" spans="1:23">
      <c r="A2123" s="1">
        <v>43250</v>
      </c>
      <c r="B2123">
        <f>IFERROR(VLOOKUP($A2123,'BTC-Web'!$A$2:$H$9999,2,0),"")</f>
        <v>7469.7299800000001</v>
      </c>
      <c r="C2123">
        <f>VLOOKUP(A2123,H_SPBTFDUE!$B$2:$C$5828,2,0)</f>
        <v>50.16</v>
      </c>
      <c r="D2123" s="2">
        <f>D2122*(1-D$1+IF(AND(WEEKDAY($A2123)&lt;&gt;1,WEEKDAY($A2123)&lt;&gt;7),-VLOOKUP($A2123,ETF_OP_Fee!$G$5:$H$14,2,1),0))^($A2123-$A2122)*(1+2*(C2123/C2122-1))+IFERROR(VLOOKUP(A2123,BITXeom!$C$9:$D$100,2,0),0)-$D$3*IFERROR(VLOOKUP($A2123,Dividends!$C$10:$E$100,2,0),0)</f>
        <v>24.798292983224449</v>
      </c>
      <c r="F2123" s="60">
        <f>F2122*(1-F$1-2*(C2123/C2122-1))</f>
        <v>739.49691513606194</v>
      </c>
      <c r="G2123" s="2">
        <f>G2122*(1-G$1+IF(AND(WEEKDAY($A2123)&lt;&gt;1,WEEKDAY($A2123)&lt;&gt;7),-VLOOKUP($A2123,ETF_OP_Fee!$I$5:$J$14,2,1),0))^($A2123-$A2122)*(1+1*(B2123/B2122-1))</f>
        <v>5.0155601978495117</v>
      </c>
      <c r="H2123" s="9" t="str">
        <f>IFERROR(VLOOKUP(A2123,'BITO-IV'!$A$1:$J$10000,4,0),"")</f>
        <v/>
      </c>
      <c r="J2123" s="9">
        <f>VLOOKUP(A2123,'ETH-Web'!$A$1:$G$10000,6,0)</f>
        <v>559.59002699999996</v>
      </c>
      <c r="K2123" s="2">
        <f>K2122*(1-K$1+IF(AND(WEEKDAY($A2123)&lt;&gt;1,WEEKDAY($A2123)&lt;&gt;7),-VLOOKUP($A2123,ETF_OP_Fee!$K$5:$L$14,2,1),0))^($A2123-$A2122)*(1+2*(J2123/J2122-1))-K$3*IFERROR(VLOOKUP($A3719,Dividends!$C$10:$E$100,3,0),0)</f>
        <v>1328.1182127927216</v>
      </c>
      <c r="P2123">
        <f>ROW()</f>
        <v>2123</v>
      </c>
      <c r="Q2123">
        <f>IF($A2123&gt;=$Q$2,B2123*Q$4,"")</f>
        <v>95.112543052370768</v>
      </c>
      <c r="R2123">
        <f>IF($A2123&gt;=$Q$2,G2123*R$4,"")</f>
        <v>94.633494073735577</v>
      </c>
      <c r="T2123">
        <f>IF($A2123&gt;=$Q$2,J2123*T$4,"")</f>
        <v>168.35141633056855</v>
      </c>
      <c r="U2123">
        <f>IF($A2123&gt;=$Q$2,K2123*U$4,"")</f>
        <v>127.76664573281739</v>
      </c>
      <c r="W2123" t="e">
        <f t="shared" ca="1" si="3"/>
        <v>#DIV/0!</v>
      </c>
    </row>
    <row r="2124" spans="1:23">
      <c r="A2124" s="1">
        <v>43251</v>
      </c>
      <c r="B2124">
        <f>IFERROR(VLOOKUP($A2124,'BTC-Web'!$A$2:$H$9999,2,0),"")</f>
        <v>7406.1499020000001</v>
      </c>
      <c r="C2124">
        <f>VLOOKUP(A2124,H_SPBTFDUE!$B$2:$C$5828,2,0)</f>
        <v>51.7</v>
      </c>
      <c r="D2124" s="2">
        <f>D2123*(1-D$1+IF(AND(WEEKDAY($A2124)&lt;&gt;1,WEEKDAY($A2124)&lt;&gt;7),-VLOOKUP($A2124,ETF_OP_Fee!$G$5:$H$14,2,1),0))^($A2124-$A2123)*(1+2*(C2124/C2123-1))+IFERROR(VLOOKUP(A2124,BITXeom!$C$9:$D$100,2,0),0)-$D$3*IFERROR(VLOOKUP($A2124,Dividends!$C$10:$E$100,2,0),0)</f>
        <v>26.317822242063578</v>
      </c>
      <c r="F2124" s="60">
        <f>F2123*(1-F$1-2*(C2124/C2123-1))</f>
        <v>694.0507154607235</v>
      </c>
      <c r="G2124" s="2">
        <f>G2123*(1-G$1+IF(AND(WEEKDAY($A2124)&lt;&gt;1,WEEKDAY($A2124)&lt;&gt;7),-VLOOKUP($A2124,ETF_OP_Fee!$I$5:$J$14,2,1),0))^($A2124-$A2123)*(1+1*(B2124/B2123-1))</f>
        <v>4.9727398384917949</v>
      </c>
      <c r="H2124" s="9" t="str">
        <f>IFERROR(VLOOKUP(A2124,'BITO-IV'!$A$1:$J$10000,4,0),"")</f>
        <v/>
      </c>
      <c r="J2124" s="9">
        <f>VLOOKUP(A2124,'ETH-Web'!$A$1:$G$10000,6,0)</f>
        <v>577.64502000000005</v>
      </c>
      <c r="K2124" s="2">
        <f>K2123*(1-K$1+IF(AND(WEEKDAY($A2124)&lt;&gt;1,WEEKDAY($A2124)&lt;&gt;7),-VLOOKUP($A2124,ETF_OP_Fee!$K$5:$L$14,2,1),0))^($A2124-$A2123)*(1+2*(J2124/J2123-1))-K$3*IFERROR(VLOOKUP($A3720,Dividends!$C$10:$E$100,3,0),0)</f>
        <v>1413.7844196171957</v>
      </c>
      <c r="P2124">
        <f>ROW()</f>
        <v>2124</v>
      </c>
      <c r="Q2124">
        <f>IF($A2124&gt;=$Q$2,B2124*Q$4,"")</f>
        <v>94.302973908340206</v>
      </c>
      <c r="R2124">
        <f>IF($A2124&gt;=$Q$2,G2124*R$4,"")</f>
        <v>93.825560350748631</v>
      </c>
      <c r="T2124">
        <f>IF($A2124&gt;=$Q$2,J2124*T$4,"")</f>
        <v>173.7832208601881</v>
      </c>
      <c r="U2124">
        <f>IF($A2124&gt;=$Q$2,K2124*U$4,"")</f>
        <v>136.00784278379487</v>
      </c>
      <c r="W2124" t="e">
        <f t="shared" ca="1" si="3"/>
        <v>#DIV/0!</v>
      </c>
    </row>
    <row r="2125" spans="1:23">
      <c r="A2125" s="1">
        <v>43252</v>
      </c>
      <c r="B2125">
        <f>IFERROR(VLOOKUP($A2125,'BTC-Web'!$A$2:$H$9999,2,0),"")</f>
        <v>7500.7001950000003</v>
      </c>
      <c r="C2125">
        <f>VLOOKUP(A2125,H_SPBTFDUE!$B$2:$C$5828,2,0)</f>
        <v>50.98</v>
      </c>
      <c r="D2125" s="2">
        <f>D2124*(1-D$1+IF(AND(WEEKDAY($A2125)&lt;&gt;1,WEEKDAY($A2125)&lt;&gt;7),-VLOOKUP($A2125,ETF_OP_Fee!$G$5:$H$14,2,1),0))^($A2125-$A2124)*(1+2*(C2125/C2124-1))+IFERROR(VLOOKUP(A2125,BITXeom!$C$9:$D$100,2,0),0)-$D$3*IFERROR(VLOOKUP($A2125,Dividends!$C$10:$E$100,2,0),0)</f>
        <v>25.581707795957342</v>
      </c>
      <c r="F2125" s="60">
        <f>F2124*(1-F$1-2*(C2125/C2124-1))</f>
        <v>713.34598002861321</v>
      </c>
      <c r="G2125" s="2">
        <f>G2124*(1-G$1+IF(AND(WEEKDAY($A2125)&lt;&gt;1,WEEKDAY($A2125)&lt;&gt;7),-VLOOKUP($A2125,ETF_OP_Fee!$I$5:$J$14,2,1),0))^($A2125-$A2124)*(1+1*(B2125/B2124-1))</f>
        <v>5.0360930271609341</v>
      </c>
      <c r="H2125" s="9" t="str">
        <f>IFERROR(VLOOKUP(A2125,'BITO-IV'!$A$1:$J$10000,4,0),"")</f>
        <v/>
      </c>
      <c r="J2125" s="9">
        <f>VLOOKUP(A2125,'ETH-Web'!$A$1:$G$10000,6,0)</f>
        <v>580.04303000000004</v>
      </c>
      <c r="K2125" s="2">
        <f>K2124*(1-K$1+IF(AND(WEEKDAY($A2125)&lt;&gt;1,WEEKDAY($A2125)&lt;&gt;7),-VLOOKUP($A2125,ETF_OP_Fee!$K$5:$L$14,2,1),0))^($A2125-$A2124)*(1+2*(J2125/J2124-1))-K$3*IFERROR(VLOOKUP($A3721,Dividends!$C$10:$E$100,3,0),0)</f>
        <v>1425.4859518071705</v>
      </c>
      <c r="P2125">
        <f>ROW()</f>
        <v>2125</v>
      </c>
      <c r="Q2125">
        <f>IF($A2125&gt;=$Q$2,B2125*Q$4,"")</f>
        <v>95.506888753676662</v>
      </c>
      <c r="R2125">
        <f>IF($A2125&gt;=$Q$2,G2125*R$4,"")</f>
        <v>95.020907105243538</v>
      </c>
      <c r="T2125">
        <f>IF($A2125&gt;=$Q$2,J2125*T$4,"")</f>
        <v>174.50465684080979</v>
      </c>
      <c r="U2125">
        <f>IF($A2125&gt;=$Q$2,K2125*U$4,"")</f>
        <v>137.13354492645573</v>
      </c>
      <c r="W2125" t="e">
        <f t="shared" ca="1" si="3"/>
        <v>#DIV/0!</v>
      </c>
    </row>
    <row r="2126" spans="1:23">
      <c r="A2126" s="1">
        <v>43255</v>
      </c>
      <c r="B2126">
        <f>IFERROR(VLOOKUP($A2126,'BTC-Web'!$A$2:$H$9999,2,0),"")</f>
        <v>7722.5297849999997</v>
      </c>
      <c r="C2126">
        <f>VLOOKUP(A2126,H_SPBTFDUE!$B$2:$C$5828,2,0)</f>
        <v>51.38</v>
      </c>
      <c r="D2126" s="2">
        <f>D2125*(1-D$1+IF(AND(WEEKDAY($A2126)&lt;&gt;1,WEEKDAY($A2126)&lt;&gt;7),-VLOOKUP($A2126,ETF_OP_Fee!$G$5:$H$14,2,1),0))^($A2126-$A2125)*(1+2*(C2126/C2125-1))+IFERROR(VLOOKUP(A2126,BITXeom!$C$9:$D$100,2,0),0)-$D$3*IFERROR(VLOOKUP($A2126,Dividends!$C$10:$E$100,2,0),0)</f>
        <v>25.973751401768794</v>
      </c>
      <c r="F2126" s="60">
        <f>F2125*(1-F$1-2*(C2126/C2125-1))</f>
        <v>702.11471623182308</v>
      </c>
      <c r="G2126" s="2">
        <f>G2125*(1-G$1+IF(AND(WEEKDAY($A2126)&lt;&gt;1,WEEKDAY($A2126)&lt;&gt;7),-VLOOKUP($A2126,ETF_OP_Fee!$I$5:$J$14,2,1),0))^($A2126-$A2125)*(1+1*(B2126/B2125-1))</f>
        <v>5.1846282008677758</v>
      </c>
      <c r="H2126" s="9" t="str">
        <f>IFERROR(VLOOKUP(A2126,'BITO-IV'!$A$1:$J$10000,4,0),"")</f>
        <v/>
      </c>
      <c r="J2126" s="9">
        <f>VLOOKUP(A2126,'ETH-Web'!$A$1:$G$10000,6,0)</f>
        <v>592.98498500000005</v>
      </c>
      <c r="K2126" s="2">
        <f>K2125*(1-K$1+IF(AND(WEEKDAY($A2126)&lt;&gt;1,WEEKDAY($A2126)&lt;&gt;7),-VLOOKUP($A2126,ETF_OP_Fee!$K$5:$L$14,2,1),0))^($A2126-$A2125)*(1+2*(J2126/J2125-1))-K$3*IFERROR(VLOOKUP($A3722,Dividends!$C$10:$E$100,3,0),0)</f>
        <v>1488.9819634497107</v>
      </c>
      <c r="P2126">
        <f>ROW()</f>
        <v>2126</v>
      </c>
      <c r="Q2126">
        <f>IF($A2126&gt;=$Q$2,B2126*Q$4,"")</f>
        <v>98.331458916943077</v>
      </c>
      <c r="R2126">
        <f>IF($A2126&gt;=$Q$2,G2126*R$4,"")</f>
        <v>97.823465927437425</v>
      </c>
      <c r="T2126">
        <f>IF($A2126&gt;=$Q$2,J2126*T$4,"")</f>
        <v>178.39821524823381</v>
      </c>
      <c r="U2126">
        <f>IF($A2126&gt;=$Q$2,K2126*U$4,"")</f>
        <v>143.24194126259226</v>
      </c>
      <c r="W2126" t="e">
        <f t="shared" ca="1" si="3"/>
        <v>#DIV/0!</v>
      </c>
    </row>
    <row r="2127" spans="1:23">
      <c r="A2127" s="1">
        <v>43256</v>
      </c>
      <c r="B2127">
        <f>IFERROR(VLOOKUP($A2127,'BTC-Web'!$A$2:$H$9999,2,0),"")</f>
        <v>7500.8999020000001</v>
      </c>
      <c r="C2127">
        <f>VLOOKUP(A2127,H_SPBTFDUE!$B$2:$C$5828,2,0)</f>
        <v>52.25</v>
      </c>
      <c r="D2127" s="2">
        <f>D2126*(1-D$1+IF(AND(WEEKDAY($A2127)&lt;&gt;1,WEEKDAY($A2127)&lt;&gt;7),-VLOOKUP($A2127,ETF_OP_Fee!$G$5:$H$14,2,1),0))^($A2127-$A2126)*(1+2*(C2127/C2126-1))+IFERROR(VLOOKUP(A2127,BITXeom!$C$9:$D$100,2,0),0)-$D$3*IFERROR(VLOOKUP($A2127,Dividends!$C$10:$E$100,2,0),0)</f>
        <v>26.850123615549922</v>
      </c>
      <c r="F2127" s="60">
        <f>F2126*(1-F$1-2*(C2127/C2126-1))</f>
        <v>678.30083018762321</v>
      </c>
      <c r="G2127" s="2">
        <f>G2126*(1-G$1+IF(AND(WEEKDAY($A2127)&lt;&gt;1,WEEKDAY($A2127)&lt;&gt;7),-VLOOKUP($A2127,ETF_OP_Fee!$I$5:$J$14,2,1),0))^($A2127-$A2126)*(1+1*(B2127/B2126-1))</f>
        <v>5.0357028146479186</v>
      </c>
      <c r="H2127" s="9" t="str">
        <f>IFERROR(VLOOKUP(A2127,'BITO-IV'!$A$1:$J$10000,4,0),"")</f>
        <v/>
      </c>
      <c r="J2127" s="9">
        <f>VLOOKUP(A2127,'ETH-Web'!$A$1:$G$10000,6,0)</f>
        <v>609.30297900000005</v>
      </c>
      <c r="K2127" s="2">
        <f>K2126*(1-K$1+IF(AND(WEEKDAY($A2127)&lt;&gt;1,WEEKDAY($A2127)&lt;&gt;7),-VLOOKUP($A2127,ETF_OP_Fee!$K$5:$L$14,2,1),0))^($A2127-$A2126)*(1+2*(J2127/J2126-1))-K$3*IFERROR(VLOOKUP($A3723,Dividends!$C$10:$E$100,3,0),0)</f>
        <v>1570.8902889847732</v>
      </c>
      <c r="P2127">
        <f>ROW()</f>
        <v>2127</v>
      </c>
      <c r="Q2127">
        <f>IF($A2127&gt;=$Q$2,B2127*Q$4,"")</f>
        <v>95.509431635505877</v>
      </c>
      <c r="R2127">
        <f>IF($A2127&gt;=$Q$2,G2127*R$4,"")</f>
        <v>95.013544582996516</v>
      </c>
      <c r="T2127">
        <f>IF($A2127&gt;=$Q$2,J2127*T$4,"")</f>
        <v>183.30744748795297</v>
      </c>
      <c r="U2127">
        <f>IF($A2127&gt;=$Q$2,K2127*U$4,"")</f>
        <v>151.12162539793806</v>
      </c>
      <c r="W2127" t="e">
        <f t="shared" ca="1" si="3"/>
        <v>#DIV/0!</v>
      </c>
    </row>
    <row r="2128" spans="1:23">
      <c r="A2128" s="1">
        <v>43257</v>
      </c>
      <c r="B2128">
        <f>IFERROR(VLOOKUP($A2128,'BTC-Web'!$A$2:$H$9999,2,0),"")</f>
        <v>7625.9702150000003</v>
      </c>
      <c r="C2128">
        <f>VLOOKUP(A2128,H_SPBTFDUE!$B$2:$C$5828,2,0)</f>
        <v>51.64</v>
      </c>
      <c r="D2128" s="2">
        <f>D2127*(1-D$1+IF(AND(WEEKDAY($A2128)&lt;&gt;1,WEEKDAY($A2128)&lt;&gt;7),-VLOOKUP($A2128,ETF_OP_Fee!$G$5:$H$14,2,1),0))^($A2128-$A2127)*(1+2*(C2128/C2127-1))+IFERROR(VLOOKUP(A2128,BITXeom!$C$9:$D$100,2,0),0)-$D$3*IFERROR(VLOOKUP($A2128,Dividends!$C$10:$E$100,2,0),0)</f>
        <v>26.22003134757793</v>
      </c>
      <c r="F2128" s="60">
        <f>F2127*(1-F$1-2*(C2128/C2127-1))</f>
        <v>694.10335894338812</v>
      </c>
      <c r="G2128" s="2">
        <f>G2127*(1-G$1+IF(AND(WEEKDAY($A2128)&lt;&gt;1,WEEKDAY($A2128)&lt;&gt;7),-VLOOKUP($A2128,ETF_OP_Fee!$I$5:$J$14,2,1),0))^($A2128-$A2127)*(1+1*(B2128/B2127-1))</f>
        <v>5.119535078535467</v>
      </c>
      <c r="H2128" s="9" t="str">
        <f>IFERROR(VLOOKUP(A2128,'BITO-IV'!$A$1:$J$10000,4,0),"")</f>
        <v/>
      </c>
      <c r="J2128" s="9">
        <f>VLOOKUP(A2128,'ETH-Web'!$A$1:$G$10000,6,0)</f>
        <v>607.12402299999997</v>
      </c>
      <c r="K2128" s="2">
        <f>K2127*(1-K$1+IF(AND(WEEKDAY($A2128)&lt;&gt;1,WEEKDAY($A2128)&lt;&gt;7),-VLOOKUP($A2128,ETF_OP_Fee!$K$5:$L$14,2,1),0))^($A2128-$A2127)*(1+2*(J2128/J2127-1))-K$3*IFERROR(VLOOKUP($A3724,Dividends!$C$10:$E$100,3,0),0)</f>
        <v>1559.6146586049374</v>
      </c>
      <c r="P2128">
        <f>ROW()</f>
        <v>2128</v>
      </c>
      <c r="Q2128">
        <f>IF($A2128&gt;=$Q$2,B2128*Q$4,"")</f>
        <v>97.10195982081332</v>
      </c>
      <c r="R2128">
        <f>IF($A2128&gt;=$Q$2,G2128*R$4,"")</f>
        <v>96.595290137798486</v>
      </c>
      <c r="T2128">
        <f>IF($A2128&gt;=$Q$2,J2128*T$4,"")</f>
        <v>182.65191341653892</v>
      </c>
      <c r="U2128">
        <f>IF($A2128&gt;=$Q$2,K2128*U$4,"")</f>
        <v>150.03689554612365</v>
      </c>
      <c r="W2128" t="e">
        <f t="shared" ca="1" si="3"/>
        <v>#DIV/0!</v>
      </c>
    </row>
    <row r="2129" spans="1:23">
      <c r="A2129" s="1">
        <v>43258</v>
      </c>
      <c r="B2129">
        <f>IFERROR(VLOOKUP($A2129,'BTC-Web'!$A$2:$H$9999,2,0),"")</f>
        <v>7650.8198240000002</v>
      </c>
      <c r="C2129">
        <f>VLOOKUP(A2129,H_SPBTFDUE!$B$2:$C$5828,2,0)</f>
        <v>52.79</v>
      </c>
      <c r="D2129" s="2">
        <f>D2128*(1-D$1+IF(AND(WEEKDAY($A2129)&lt;&gt;1,WEEKDAY($A2129)&lt;&gt;7),-VLOOKUP($A2129,ETF_OP_Fee!$G$5:$H$14,2,1),0))^($A2129-$A2128)*(1+2*(C2129/C2128-1))+IFERROR(VLOOKUP(A2129,BITXeom!$C$9:$D$100,2,0),0)-$D$3*IFERROR(VLOOKUP($A2129,Dividends!$C$10:$E$100,2,0),0)</f>
        <v>27.384546841709732</v>
      </c>
      <c r="F2129" s="60">
        <f>F2128*(1-F$1-2*(C2129/C2128-1))</f>
        <v>663.15247684685914</v>
      </c>
      <c r="G2129" s="2">
        <f>G2128*(1-G$1+IF(AND(WEEKDAY($A2129)&lt;&gt;1,WEEKDAY($A2129)&lt;&gt;7),-VLOOKUP($A2129,ETF_OP_Fee!$I$5:$J$14,2,1),0))^($A2129-$A2128)*(1+1*(B2129/B2128-1))</f>
        <v>5.1360836597179036</v>
      </c>
      <c r="H2129" s="9" t="str">
        <f>IFERROR(VLOOKUP(A2129,'BITO-IV'!$A$1:$J$10000,4,0),"")</f>
        <v/>
      </c>
      <c r="J2129" s="9">
        <f>VLOOKUP(A2129,'ETH-Web'!$A$1:$G$10000,6,0)</f>
        <v>605.18701199999998</v>
      </c>
      <c r="K2129" s="2">
        <f>K2128*(1-K$1+IF(AND(WEEKDAY($A2129)&lt;&gt;1,WEEKDAY($A2129)&lt;&gt;7),-VLOOKUP($A2129,ETF_OP_Fee!$K$5:$L$14,2,1),0))^($A2129-$A2128)*(1+2*(J2129/J2128-1))-K$3*IFERROR(VLOOKUP($A3725,Dividends!$C$10:$E$100,3,0),0)</f>
        <v>1549.6229418255609</v>
      </c>
      <c r="P2129">
        <f>ROW()</f>
        <v>2129</v>
      </c>
      <c r="Q2129">
        <f>IF($A2129&gt;=$Q$2,B2129*Q$4,"")</f>
        <v>97.418371459811695</v>
      </c>
      <c r="R2129">
        <f>IF($A2129&gt;=$Q$2,G2129*R$4,"")</f>
        <v>96.907528451661875</v>
      </c>
      <c r="T2129">
        <f>IF($A2129&gt;=$Q$2,J2129*T$4,"")</f>
        <v>182.06916796082356</v>
      </c>
      <c r="U2129">
        <f>IF($A2129&gt;=$Q$2,K2129*U$4,"")</f>
        <v>149.07567980062998</v>
      </c>
      <c r="W2129" t="e">
        <f t="shared" ca="1" si="3"/>
        <v>#DIV/0!</v>
      </c>
    </row>
    <row r="2130" spans="1:23">
      <c r="A2130" s="1">
        <v>43259</v>
      </c>
      <c r="B2130">
        <f>IFERROR(VLOOKUP($A2130,'BTC-Web'!$A$2:$H$9999,2,0),"")</f>
        <v>7685.1401370000003</v>
      </c>
      <c r="C2130">
        <f>VLOOKUP(A2130,H_SPBTFDUE!$B$2:$C$5828,2,0)</f>
        <v>52.46</v>
      </c>
      <c r="D2130" s="2">
        <f>D2129*(1-D$1+IF(AND(WEEKDAY($A2130)&lt;&gt;1,WEEKDAY($A2130)&lt;&gt;7),-VLOOKUP($A2130,ETF_OP_Fee!$G$5:$H$14,2,1),0))^($A2130-$A2129)*(1+2*(C2130/C2129-1))+IFERROR(VLOOKUP(A2130,BITXeom!$C$9:$D$100,2,0),0)-$D$3*IFERROR(VLOOKUP($A2130,Dividends!$C$10:$E$100,2,0),0)</f>
        <v>27.038915284417612</v>
      </c>
      <c r="F2130" s="60">
        <f>F2129*(1-F$1-2*(C2130/C2129-1))</f>
        <v>671.40893280217495</v>
      </c>
      <c r="G2130" s="2">
        <f>G2129*(1-G$1+IF(AND(WEEKDAY($A2130)&lt;&gt;1,WEEKDAY($A2130)&lt;&gt;7),-VLOOKUP($A2130,ETF_OP_Fee!$I$5:$J$14,2,1),0))^($A2130-$A2129)*(1+1*(B2130/B2129-1))</f>
        <v>5.1589890034360639</v>
      </c>
      <c r="H2130" s="9" t="str">
        <f>IFERROR(VLOOKUP(A2130,'BITO-IV'!$A$1:$J$10000,4,0),"")</f>
        <v/>
      </c>
      <c r="J2130" s="9">
        <f>VLOOKUP(A2130,'ETH-Web'!$A$1:$G$10000,6,0)</f>
        <v>601.07702600000005</v>
      </c>
      <c r="K2130" s="2">
        <f>K2129*(1-K$1+IF(AND(WEEKDAY($A2130)&lt;&gt;1,WEEKDAY($A2130)&lt;&gt;7),-VLOOKUP($A2130,ETF_OP_Fee!$K$5:$L$14,2,1),0))^($A2130-$A2129)*(1+2*(J2130/J2129-1))-K$3*IFERROR(VLOOKUP($A3726,Dividends!$C$10:$E$100,3,0),0)</f>
        <v>1528.5357724741677</v>
      </c>
      <c r="P2130">
        <f>ROW()</f>
        <v>2130</v>
      </c>
      <c r="Q2130">
        <f>IF($A2130&gt;=$Q$2,B2130*Q$4,"")</f>
        <v>97.855374170287632</v>
      </c>
      <c r="R2130">
        <f>IF($A2130&gt;=$Q$2,G2130*R$4,"")</f>
        <v>97.339706039708531</v>
      </c>
      <c r="T2130">
        <f>IF($A2130&gt;=$Q$2,J2130*T$4,"")</f>
        <v>180.83268780425564</v>
      </c>
      <c r="U2130">
        <f>IF($A2130&gt;=$Q$2,K2130*U$4,"")</f>
        <v>147.04706753548982</v>
      </c>
      <c r="W2130" t="e">
        <f t="shared" ca="1" si="3"/>
        <v>#DIV/0!</v>
      </c>
    </row>
    <row r="2131" spans="1:23">
      <c r="A2131" s="1">
        <v>43262</v>
      </c>
      <c r="B2131">
        <f>IFERROR(VLOOKUP($A2131,'BTC-Web'!$A$2:$H$9999,2,0),"")</f>
        <v>6799.2900390000004</v>
      </c>
      <c r="C2131">
        <f>VLOOKUP(A2131,H_SPBTFDUE!$B$2:$C$5828,2,0)</f>
        <v>46.28</v>
      </c>
      <c r="D2131" s="2">
        <f>D2130*(1-D$1+IF(AND(WEEKDAY($A2131)&lt;&gt;1,WEEKDAY($A2131)&lt;&gt;7),-VLOOKUP($A2131,ETF_OP_Fee!$G$5:$H$14,2,1),0))^($A2131-$A2130)*(1+2*(C2131/C2130-1))+IFERROR(VLOOKUP(A2131,BITXeom!$C$9:$D$100,2,0),0)-$D$3*IFERROR(VLOOKUP($A2131,Dividends!$C$10:$E$100,2,0),0)</f>
        <v>20.660854632957729</v>
      </c>
      <c r="F2131" s="60">
        <f>F2130*(1-F$1-2*(C2131/C2130-1))</f>
        <v>829.56335387728245</v>
      </c>
      <c r="G2131" s="2">
        <f>G2130*(1-G$1+IF(AND(WEEKDAY($A2131)&lt;&gt;1,WEEKDAY($A2131)&lt;&gt;7),-VLOOKUP($A2131,ETF_OP_Fee!$I$5:$J$14,2,1),0))^($A2131-$A2130)*(1+1*(B2131/B2130-1))</f>
        <v>4.5639667023943575</v>
      </c>
      <c r="H2131" s="9" t="str">
        <f>IFERROR(VLOOKUP(A2131,'BITO-IV'!$A$1:$J$10000,4,0),"")</f>
        <v/>
      </c>
      <c r="J2131" s="9">
        <f>VLOOKUP(A2131,'ETH-Web'!$A$1:$G$10000,6,0)</f>
        <v>533.283997</v>
      </c>
      <c r="K2131" s="2">
        <f>K2130*(1-K$1+IF(AND(WEEKDAY($A2131)&lt;&gt;1,WEEKDAY($A2131)&lt;&gt;7),-VLOOKUP($A2131,ETF_OP_Fee!$K$5:$L$14,2,1),0))^($A2131-$A2130)*(1+2*(J2131/J2130-1))-K$3*IFERROR(VLOOKUP($A3727,Dividends!$C$10:$E$100,3,0),0)</f>
        <v>1183.6496734919083</v>
      </c>
      <c r="P2131">
        <f>ROW()</f>
        <v>2131</v>
      </c>
      <c r="Q2131">
        <f>IF($A2131&gt;=$Q$2,B2131*Q$4,"")</f>
        <v>86.57578898989108</v>
      </c>
      <c r="R2131">
        <f>IF($A2131&gt;=$Q$2,G2131*R$4,"")</f>
        <v>86.112836621709292</v>
      </c>
      <c r="T2131">
        <f>IF($A2131&gt;=$Q$2,J2131*T$4,"")</f>
        <v>160.43730565158316</v>
      </c>
      <c r="U2131">
        <f>IF($A2131&gt;=$Q$2,K2131*U$4,"")</f>
        <v>113.86859019635183</v>
      </c>
      <c r="W2131" t="e">
        <f t="shared" ca="1" si="3"/>
        <v>#DIV/0!</v>
      </c>
    </row>
    <row r="2132" spans="1:23">
      <c r="A2132" s="1">
        <v>43263</v>
      </c>
      <c r="B2132">
        <f>IFERROR(VLOOKUP($A2132,'BTC-Web'!$A$2:$H$9999,2,0),"")</f>
        <v>6905.8198240000002</v>
      </c>
      <c r="C2132">
        <f>VLOOKUP(A2132,H_SPBTFDUE!$B$2:$C$5828,2,0)</f>
        <v>44.57</v>
      </c>
      <c r="D2132" s="2">
        <f>D2131*(1-D$1+IF(AND(WEEKDAY($A2132)&lt;&gt;1,WEEKDAY($A2132)&lt;&gt;7),-VLOOKUP($A2132,ETF_OP_Fee!$G$5:$H$14,2,1),0))^($A2132-$A2131)*(1+2*(C2132/C2131-1))+IFERROR(VLOOKUP(A2132,BITXeom!$C$9:$D$100,2,0),0)-$D$3*IFERROR(VLOOKUP($A2132,Dividends!$C$10:$E$100,2,0),0)</f>
        <v>19.131751975848402</v>
      </c>
      <c r="F2132" s="60">
        <f>F2131*(1-F$1-2*(C2132/C2131-1))</f>
        <v>890.82325389010964</v>
      </c>
      <c r="G2132" s="2">
        <f>G2131*(1-G$1+IF(AND(WEEKDAY($A2132)&lt;&gt;1,WEEKDAY($A2132)&lt;&gt;7),-VLOOKUP($A2132,ETF_OP_Fee!$I$5:$J$14,2,1),0))^($A2132-$A2131)*(1+1*(B2132/B2131-1))</f>
        <v>4.6353532823224395</v>
      </c>
      <c r="H2132" s="9" t="str">
        <f>IFERROR(VLOOKUP(A2132,'BITO-IV'!$A$1:$J$10000,4,0),"")</f>
        <v/>
      </c>
      <c r="J2132" s="9">
        <f>VLOOKUP(A2132,'ETH-Web'!$A$1:$G$10000,6,0)</f>
        <v>496.84298699999999</v>
      </c>
      <c r="K2132" s="2">
        <f>K2131*(1-K$1+IF(AND(WEEKDAY($A2132)&lt;&gt;1,WEEKDAY($A2132)&lt;&gt;7),-VLOOKUP($A2132,ETF_OP_Fee!$K$5:$L$14,2,1),0))^($A2132-$A2131)*(1+2*(J2132/J2131-1))-K$3*IFERROR(VLOOKUP($A3728,Dividends!$C$10:$E$100,3,0),0)</f>
        <v>1021.8581813220338</v>
      </c>
      <c r="P2132">
        <f>ROW()</f>
        <v>2132</v>
      </c>
      <c r="Q2132">
        <f>IF($A2132&gt;=$Q$2,B2132*Q$4,"")</f>
        <v>87.932239462572326</v>
      </c>
      <c r="R2132">
        <f>IF($A2132&gt;=$Q$2,G2132*R$4,"")</f>
        <v>87.45975724913292</v>
      </c>
      <c r="T2132">
        <f>IF($A2132&gt;=$Q$2,J2132*T$4,"")</f>
        <v>149.47410875741048</v>
      </c>
      <c r="U2132">
        <f>IF($A2132&gt;=$Q$2,K2132*U$4,"")</f>
        <v>98.304044763920174</v>
      </c>
      <c r="W2132" t="e">
        <f t="shared" ca="1" si="3"/>
        <v>#DIV/0!</v>
      </c>
    </row>
    <row r="2133" spans="1:23">
      <c r="A2133" s="1">
        <v>43264</v>
      </c>
      <c r="B2133">
        <f>IFERROR(VLOOKUP($A2133,'BTC-Web'!$A$2:$H$9999,2,0),"")</f>
        <v>6596.8798829999996</v>
      </c>
      <c r="C2133">
        <f>VLOOKUP(A2133,H_SPBTFDUE!$B$2:$C$5828,2,0)</f>
        <v>43</v>
      </c>
      <c r="D2133" s="2">
        <f>D2132*(1-D$1+IF(AND(WEEKDAY($A2133)&lt;&gt;1,WEEKDAY($A2133)&lt;&gt;7),-VLOOKUP($A2133,ETF_OP_Fee!$G$5:$H$14,2,1),0))^($A2133-$A2132)*(1+2*(C2133/C2132-1))+IFERROR(VLOOKUP(A2133,BITXeom!$C$9:$D$100,2,0),0)-$D$3*IFERROR(VLOOKUP($A2133,Dividends!$C$10:$E$100,2,0),0)</f>
        <v>17.781757563928618</v>
      </c>
      <c r="F2133" s="60">
        <f>F2132*(1-F$1-2*(C2133/C2132-1))</f>
        <v>953.53624994233246</v>
      </c>
      <c r="G2133" s="2">
        <f>G2132*(1-G$1+IF(AND(WEEKDAY($A2133)&lt;&gt;1,WEEKDAY($A2133)&lt;&gt;7),-VLOOKUP($A2133,ETF_OP_Fee!$I$5:$J$14,2,1),0))^($A2133-$A2132)*(1+1*(B2133/B2132-1))</f>
        <v>4.4278700733134571</v>
      </c>
      <c r="H2133" s="9" t="str">
        <f>IFERROR(VLOOKUP(A2133,'BITO-IV'!$A$1:$J$10000,4,0),"")</f>
        <v/>
      </c>
      <c r="J2133" s="9">
        <f>VLOOKUP(A2133,'ETH-Web'!$A$1:$G$10000,6,0)</f>
        <v>477.493988</v>
      </c>
      <c r="K2133" s="2">
        <f>K2132*(1-K$1+IF(AND(WEEKDAY($A2133)&lt;&gt;1,WEEKDAY($A2133)&lt;&gt;7),-VLOOKUP($A2133,ETF_OP_Fee!$K$5:$L$14,2,1),0))^($A2133-$A2132)*(1+2*(J2133/J2132-1))-K$3*IFERROR(VLOOKUP($A3729,Dividends!$C$10:$E$100,3,0),0)</f>
        <v>942.24364796865552</v>
      </c>
      <c r="P2133">
        <f>ROW()</f>
        <v>2133</v>
      </c>
      <c r="Q2133">
        <f>IF($A2133&gt;=$Q$2,B2133*Q$4,"")</f>
        <v>83.998487704793334</v>
      </c>
      <c r="R2133">
        <f>IF($A2133&gt;=$Q$2,G2133*R$4,"")</f>
        <v>83.544968022085087</v>
      </c>
      <c r="T2133">
        <f>IF($A2133&gt;=$Q$2,J2133*T$4,"")</f>
        <v>143.65300539770254</v>
      </c>
      <c r="U2133">
        <f>IF($A2133&gt;=$Q$2,K2133*U$4,"")</f>
        <v>90.645026327033335</v>
      </c>
      <c r="W2133" t="e">
        <f t="shared" ca="1" si="3"/>
        <v>#DIV/0!</v>
      </c>
    </row>
    <row r="2134" spans="1:23">
      <c r="A2134" s="1">
        <v>43265</v>
      </c>
      <c r="B2134">
        <f>IFERROR(VLOOKUP($A2134,'BTC-Web'!$A$2:$H$9999,2,0),"")</f>
        <v>6342.75</v>
      </c>
      <c r="C2134">
        <f>VLOOKUP(A2134,H_SPBTFDUE!$B$2:$C$5828,2,0)</f>
        <v>45.45</v>
      </c>
      <c r="D2134" s="2">
        <f>D2133*(1-D$1+IF(AND(WEEKDAY($A2134)&lt;&gt;1,WEEKDAY($A2134)&lt;&gt;7),-VLOOKUP($A2134,ETF_OP_Fee!$G$5:$H$14,2,1),0))^($A2134-$A2133)*(1+2*(C2134/C2133-1))+IFERROR(VLOOKUP(A2134,BITXeom!$C$9:$D$100,2,0),0)-$D$3*IFERROR(VLOOKUP($A2134,Dividends!$C$10:$E$100,2,0),0)</f>
        <v>19.805663047894505</v>
      </c>
      <c r="F2134" s="60">
        <f>F2133*(1-F$1-2*(C2134/C2133-1))</f>
        <v>844.82783183860113</v>
      </c>
      <c r="G2134" s="2">
        <f>G2133*(1-G$1+IF(AND(WEEKDAY($A2134)&lt;&gt;1,WEEKDAY($A2134)&lt;&gt;7),-VLOOKUP($A2134,ETF_OP_Fee!$I$5:$J$14,2,1),0))^($A2134-$A2133)*(1+1*(B2134/B2133-1))</f>
        <v>4.2571855831022356</v>
      </c>
      <c r="H2134" s="9" t="str">
        <f>IFERROR(VLOOKUP(A2134,'BITO-IV'!$A$1:$J$10000,4,0),"")</f>
        <v/>
      </c>
      <c r="J2134" s="9">
        <f>VLOOKUP(A2134,'ETH-Web'!$A$1:$G$10000,6,0)</f>
        <v>519.74200399999995</v>
      </c>
      <c r="K2134" s="2">
        <f>K2133*(1-K$1+IF(AND(WEEKDAY($A2134)&lt;&gt;1,WEEKDAY($A2134)&lt;&gt;7),-VLOOKUP($A2134,ETF_OP_Fee!$K$5:$L$14,2,1),0))^($A2134-$A2133)*(1+2*(J2134/J2133-1))-K$3*IFERROR(VLOOKUP($A3730,Dividends!$C$10:$E$100,3,0),0)</f>
        <v>1108.951950441111</v>
      </c>
      <c r="P2134">
        <f>ROW()</f>
        <v>2134</v>
      </c>
      <c r="Q2134">
        <f>IF($A2134&gt;=$Q$2,B2134*Q$4,"")</f>
        <v>80.762635873140994</v>
      </c>
      <c r="R2134">
        <f>IF($A2134&gt;=$Q$2,G2134*R$4,"")</f>
        <v>80.324496318882751</v>
      </c>
      <c r="T2134">
        <f>IF($A2134&gt;=$Q$2,J2134*T$4,"")</f>
        <v>156.36322714501847</v>
      </c>
      <c r="U2134">
        <f>IF($A2134&gt;=$Q$2,K2134*U$4,"")</f>
        <v>106.68257510661762</v>
      </c>
      <c r="W2134" t="e">
        <f t="shared" ca="1" si="3"/>
        <v>#DIV/0!</v>
      </c>
    </row>
    <row r="2135" spans="1:23">
      <c r="A2135" s="1">
        <v>43266</v>
      </c>
      <c r="B2135">
        <f>IFERROR(VLOOKUP($A2135,'BTC-Web'!$A$2:$H$9999,2,0),"")</f>
        <v>6674.080078</v>
      </c>
      <c r="C2135">
        <f>VLOOKUP(A2135,H_SPBTFDUE!$B$2:$C$5828,2,0)</f>
        <v>44.78</v>
      </c>
      <c r="D2135" s="2">
        <f>D2134*(1-D$1+IF(AND(WEEKDAY($A2135)&lt;&gt;1,WEEKDAY($A2135)&lt;&gt;7),-VLOOKUP($A2135,ETF_OP_Fee!$G$5:$H$14,2,1),0))^($A2135-$A2134)*(1+2*(C2135/C2134-1))+IFERROR(VLOOKUP(A2135,BITXeom!$C$9:$D$100,2,0),0)-$D$3*IFERROR(VLOOKUP($A2135,Dividends!$C$10:$E$100,2,0),0)</f>
        <v>19.219416567806793</v>
      </c>
      <c r="F2135" s="60">
        <f>F2134*(1-F$1-2*(C2135/C2134-1))</f>
        <v>869.69186978353991</v>
      </c>
      <c r="G2135" s="2">
        <f>G2134*(1-G$1+IF(AND(WEEKDAY($A2135)&lt;&gt;1,WEEKDAY($A2135)&lt;&gt;7),-VLOOKUP($A2135,ETF_OP_Fee!$I$5:$J$14,2,1),0))^($A2135-$A2134)*(1+1*(B2135/B2134-1))</f>
        <v>4.4794541764004467</v>
      </c>
      <c r="H2135" s="9" t="str">
        <f>IFERROR(VLOOKUP(A2135,'BITO-IV'!$A$1:$J$10000,4,0),"")</f>
        <v/>
      </c>
      <c r="J2135" s="9">
        <f>VLOOKUP(A2135,'ETH-Web'!$A$1:$G$10000,6,0)</f>
        <v>491.00399800000002</v>
      </c>
      <c r="K2135" s="2">
        <f>K2134*(1-K$1+IF(AND(WEEKDAY($A2135)&lt;&gt;1,WEEKDAY($A2135)&lt;&gt;7),-VLOOKUP($A2135,ETF_OP_Fee!$K$5:$L$14,2,1),0))^($A2135-$A2134)*(1+2*(J2135/J2134-1))-K$3*IFERROR(VLOOKUP($A3731,Dividends!$C$10:$E$100,3,0),0)</f>
        <v>986.29236718953723</v>
      </c>
      <c r="P2135">
        <f>ROW()</f>
        <v>2135</v>
      </c>
      <c r="Q2135">
        <f>IF($A2135&gt;=$Q$2,B2135*Q$4,"")</f>
        <v>84.981482657790139</v>
      </c>
      <c r="R2135">
        <f>IF($A2135&gt;=$Q$2,G2135*R$4,"")</f>
        <v>84.518255894469632</v>
      </c>
      <c r="T2135">
        <f>IF($A2135&gt;=$Q$2,J2135*T$4,"")</f>
        <v>147.71746188977679</v>
      </c>
      <c r="U2135">
        <f>IF($A2135&gt;=$Q$2,K2135*U$4,"")</f>
        <v>94.882568625203064</v>
      </c>
      <c r="W2135" t="e">
        <f t="shared" ca="1" si="3"/>
        <v>#DIV/0!</v>
      </c>
    </row>
    <row r="2136" spans="1:23">
      <c r="A2136" s="1">
        <v>43269</v>
      </c>
      <c r="B2136">
        <f>IFERROR(VLOOKUP($A2136,'BTC-Web'!$A$2:$H$9999,2,0),"")</f>
        <v>6510.0698240000002</v>
      </c>
      <c r="C2136">
        <f>VLOOKUP(A2136,H_SPBTFDUE!$B$2:$C$5828,2,0)</f>
        <v>45.86</v>
      </c>
      <c r="D2136" s="2">
        <f>D2135*(1-D$1+IF(AND(WEEKDAY($A2136)&lt;&gt;1,WEEKDAY($A2136)&lt;&gt;7),-VLOOKUP($A2136,ETF_OP_Fee!$G$5:$H$14,2,1),0))^($A2136-$A2135)*(1+2*(C2136/C2135-1))+IFERROR(VLOOKUP(A2136,BITXeom!$C$9:$D$100,2,0),0)-$D$3*IFERROR(VLOOKUP($A2136,Dividends!$C$10:$E$100,2,0),0)</f>
        <v>20.139195905104625</v>
      </c>
      <c r="F2136" s="60">
        <f>F2135*(1-F$1-2*(C2136/C2135-1))</f>
        <v>827.69629804627994</v>
      </c>
      <c r="G2136" s="2">
        <f>G2135*(1-G$1+IF(AND(WEEKDAY($A2136)&lt;&gt;1,WEEKDAY($A2136)&lt;&gt;7),-VLOOKUP($A2136,ETF_OP_Fee!$I$5:$J$14,2,1),0))^($A2136-$A2135)*(1+1*(B2136/B2135-1))</f>
        <v>4.3690339615012075</v>
      </c>
      <c r="H2136" s="9" t="str">
        <f>IFERROR(VLOOKUP(A2136,'BITO-IV'!$A$1:$J$10000,4,0),"")</f>
        <v/>
      </c>
      <c r="J2136" s="9">
        <f>VLOOKUP(A2136,'ETH-Web'!$A$1:$G$10000,6,0)</f>
        <v>518.89099099999999</v>
      </c>
      <c r="K2136" s="2">
        <f>K2135*(1-K$1+IF(AND(WEEKDAY($A2136)&lt;&gt;1,WEEKDAY($A2136)&lt;&gt;7),-VLOOKUP($A2136,ETF_OP_Fee!$K$5:$L$14,2,1),0))^($A2136-$A2135)*(1+2*(J2136/J2135-1))-K$3*IFERROR(VLOOKUP($A3732,Dividends!$C$10:$E$100,3,0),0)</f>
        <v>1098.2421533986387</v>
      </c>
      <c r="P2136">
        <f>ROW()</f>
        <v>2136</v>
      </c>
      <c r="Q2136">
        <f>IF($A2136&gt;=$Q$2,B2136*Q$4,"")</f>
        <v>82.893129747260261</v>
      </c>
      <c r="R2136">
        <f>IF($A2136&gt;=$Q$2,G2136*R$4,"")</f>
        <v>82.434849387501956</v>
      </c>
      <c r="T2136">
        <f>IF($A2136&gt;=$Q$2,J2136*T$4,"")</f>
        <v>156.10720177474195</v>
      </c>
      <c r="U2136">
        <f>IF($A2136&gt;=$Q$2,K2136*U$4,"")</f>
        <v>105.65227913490695</v>
      </c>
      <c r="W2136" t="e">
        <f t="shared" ca="1" si="3"/>
        <v>#DIV/0!</v>
      </c>
    </row>
    <row r="2137" spans="1:23">
      <c r="A2137" s="1">
        <v>43270</v>
      </c>
      <c r="B2137">
        <f>IFERROR(VLOOKUP($A2137,'BTC-Web'!$A$2:$H$9999,2,0),"")</f>
        <v>6742.3901370000003</v>
      </c>
      <c r="C2137">
        <f>VLOOKUP(A2137,H_SPBTFDUE!$B$2:$C$5828,2,0)</f>
        <v>46.16</v>
      </c>
      <c r="D2137" s="2">
        <f>D2136*(1-D$1+IF(AND(WEEKDAY($A2137)&lt;&gt;1,WEEKDAY($A2137)&lt;&gt;7),-VLOOKUP($A2137,ETF_OP_Fee!$G$5:$H$14,2,1),0))^($A2137-$A2136)*(1+2*(C2137/C2136-1))+IFERROR(VLOOKUP(A2137,BITXeom!$C$9:$D$100,2,0),0)-$D$3*IFERROR(VLOOKUP($A2137,Dividends!$C$10:$E$100,2,0),0)</f>
        <v>20.400223484777175</v>
      </c>
      <c r="F2137" s="60">
        <f>F2136*(1-F$1-2*(C2137/C2136-1))</f>
        <v>816.82421600000009</v>
      </c>
      <c r="G2137" s="2">
        <f>G2136*(1-G$1+IF(AND(WEEKDAY($A2137)&lt;&gt;1,WEEKDAY($A2137)&lt;&gt;7),-VLOOKUP($A2137,ETF_OP_Fee!$I$5:$J$14,2,1),0))^($A2137-$A2136)*(1+1*(B2137/B2136-1))</f>
        <v>4.5248308510559978</v>
      </c>
      <c r="H2137" s="9" t="str">
        <f>IFERROR(VLOOKUP(A2137,'BITO-IV'!$A$1:$J$10000,4,0),"")</f>
        <v/>
      </c>
      <c r="J2137" s="9">
        <f>VLOOKUP(A2137,'ETH-Web'!$A$1:$G$10000,6,0)</f>
        <v>537.95696999999996</v>
      </c>
      <c r="K2137" s="2">
        <f>K2136*(1-K$1+IF(AND(WEEKDAY($A2137)&lt;&gt;1,WEEKDAY($A2137)&lt;&gt;7),-VLOOKUP($A2137,ETF_OP_Fee!$K$5:$L$14,2,1),0))^($A2137-$A2136)*(1+2*(J2137/J2136-1))-K$3*IFERROR(VLOOKUP($A3733,Dividends!$C$10:$E$100,3,0),0)</f>
        <v>1178.9187691747031</v>
      </c>
      <c r="P2137">
        <f>ROW()</f>
        <v>2137</v>
      </c>
      <c r="Q2137">
        <f>IF($A2137&gt;=$Q$2,B2137*Q$4,"")</f>
        <v>85.851278948277667</v>
      </c>
      <c r="R2137">
        <f>IF($A2137&gt;=$Q$2,G2137*R$4,"")</f>
        <v>85.374422125700022</v>
      </c>
      <c r="T2137">
        <f>IF($A2137&gt;=$Q$2,J2137*T$4,"")</f>
        <v>161.84315919626133</v>
      </c>
      <c r="U2137">
        <f>IF($A2137&gt;=$Q$2,K2137*U$4,"")</f>
        <v>113.41347123926654</v>
      </c>
      <c r="W2137" t="e">
        <f t="shared" ca="1" si="3"/>
        <v>#DIV/0!</v>
      </c>
    </row>
    <row r="2138" spans="1:23">
      <c r="A2138" s="1">
        <v>43271</v>
      </c>
      <c r="B2138">
        <f>IFERROR(VLOOKUP($A2138,'BTC-Web'!$A$2:$H$9999,2,0),"")</f>
        <v>6770.7597660000001</v>
      </c>
      <c r="C2138">
        <f>VLOOKUP(A2138,H_SPBTFDUE!$B$2:$C$5828,2,0)</f>
        <v>46.23</v>
      </c>
      <c r="D2138" s="2">
        <f>D2137*(1-D$1+IF(AND(WEEKDAY($A2138)&lt;&gt;1,WEEKDAY($A2138)&lt;&gt;7),-VLOOKUP($A2138,ETF_OP_Fee!$G$5:$H$14,2,1),0))^($A2138-$A2137)*(1+2*(C2138/C2137-1))+IFERROR(VLOOKUP(A2138,BITXeom!$C$9:$D$100,2,0),0)-$D$3*IFERROR(VLOOKUP($A2138,Dividends!$C$10:$E$100,2,0),0)</f>
        <v>20.459629249406991</v>
      </c>
      <c r="F2138" s="60">
        <f>F2137*(1-F$1-2*(C2138/C2137-1))</f>
        <v>814.30432657738424</v>
      </c>
      <c r="G2138" s="2">
        <f>G2137*(1-G$1+IF(AND(WEEKDAY($A2138)&lt;&gt;1,WEEKDAY($A2138)&lt;&gt;7),-VLOOKUP($A2138,ETF_OP_Fee!$I$5:$J$14,2,1),0))^($A2138-$A2137)*(1+1*(B2138/B2137-1))</f>
        <v>4.5437514979591311</v>
      </c>
      <c r="H2138" s="9" t="str">
        <f>IFERROR(VLOOKUP(A2138,'BITO-IV'!$A$1:$J$10000,4,0),"")</f>
        <v/>
      </c>
      <c r="J2138" s="9">
        <f>VLOOKUP(A2138,'ETH-Web'!$A$1:$G$10000,6,0)</f>
        <v>536.26800500000002</v>
      </c>
      <c r="K2138" s="2">
        <f>K2137*(1-K$1+IF(AND(WEEKDAY($A2138)&lt;&gt;1,WEEKDAY($A2138)&lt;&gt;7),-VLOOKUP($A2138,ETF_OP_Fee!$K$5:$L$14,2,1),0))^($A2138-$A2137)*(1+2*(J2138/J2137-1))-K$3*IFERROR(VLOOKUP($A3734,Dividends!$C$10:$E$100,3,0),0)</f>
        <v>1171.4859525001496</v>
      </c>
      <c r="P2138">
        <f>ROW()</f>
        <v>2138</v>
      </c>
      <c r="Q2138">
        <f>IF($A2138&gt;=$Q$2,B2138*Q$4,"")</f>
        <v>86.21251122399137</v>
      </c>
      <c r="R2138">
        <f>IF($A2138&gt;=$Q$2,G2138*R$4,"")</f>
        <v>85.73141653030244</v>
      </c>
      <c r="T2138">
        <f>IF($A2138&gt;=$Q$2,J2138*T$4,"")</f>
        <v>161.33503782853947</v>
      </c>
      <c r="U2138">
        <f>IF($A2138&gt;=$Q$2,K2138*U$4,"")</f>
        <v>112.69842490852032</v>
      </c>
      <c r="W2138" t="e">
        <f t="shared" ca="1" si="3"/>
        <v>#DIV/0!</v>
      </c>
    </row>
    <row r="2139" spans="1:23">
      <c r="A2139" s="1">
        <v>43272</v>
      </c>
      <c r="B2139">
        <f>IFERROR(VLOOKUP($A2139,'BTC-Web'!$A$2:$H$9999,2,0),"")</f>
        <v>6780.0898440000001</v>
      </c>
      <c r="C2139">
        <f>VLOOKUP(A2139,H_SPBTFDUE!$B$2:$C$5828,2,0)</f>
        <v>45.99</v>
      </c>
      <c r="D2139" s="2">
        <f>D2138*(1-D$1+IF(AND(WEEKDAY($A2139)&lt;&gt;1,WEEKDAY($A2139)&lt;&gt;7),-VLOOKUP($A2139,ETF_OP_Fee!$G$5:$H$14,2,1),0))^($A2139-$A2138)*(1+2*(C2139/C2138-1))+IFERROR(VLOOKUP(A2139,BITXeom!$C$9:$D$100,2,0),0)-$D$3*IFERROR(VLOOKUP($A2139,Dividends!$C$10:$E$100,2,0),0)</f>
        <v>20.244758855801756</v>
      </c>
      <c r="F2139" s="60">
        <f>F2138*(1-F$1-2*(C2139/C2138-1))</f>
        <v>822.71675268538024</v>
      </c>
      <c r="G2139" s="2">
        <f>G2138*(1-G$1+IF(AND(WEEKDAY($A2139)&lt;&gt;1,WEEKDAY($A2139)&lt;&gt;7),-VLOOKUP($A2139,ETF_OP_Fee!$I$5:$J$14,2,1),0))^($A2139-$A2138)*(1+1*(B2139/B2138-1))</f>
        <v>4.5498943431005037</v>
      </c>
      <c r="H2139" s="9" t="str">
        <f>IFERROR(VLOOKUP(A2139,'BITO-IV'!$A$1:$J$10000,4,0),"")</f>
        <v/>
      </c>
      <c r="J2139" s="9">
        <f>VLOOKUP(A2139,'ETH-Web'!$A$1:$G$10000,6,0)</f>
        <v>527.36700399999995</v>
      </c>
      <c r="K2139" s="2">
        <f>K2138*(1-K$1+IF(AND(WEEKDAY($A2139)&lt;&gt;1,WEEKDAY($A2139)&lt;&gt;7),-VLOOKUP($A2139,ETF_OP_Fee!$K$5:$L$14,2,1),0))^($A2139-$A2138)*(1+2*(J2139/J2138-1))-K$3*IFERROR(VLOOKUP($A3735,Dividends!$C$10:$E$100,3,0),0)</f>
        <v>1132.5680288545893</v>
      </c>
      <c r="P2139">
        <f>ROW()</f>
        <v>2139</v>
      </c>
      <c r="Q2139">
        <f>IF($A2139&gt;=$Q$2,B2139*Q$4,"")</f>
        <v>86.331311695739743</v>
      </c>
      <c r="R2139">
        <f>IF($A2139&gt;=$Q$2,G2139*R$4,"")</f>
        <v>85.847319615172438</v>
      </c>
      <c r="T2139">
        <f>IF($A2139&gt;=$Q$2,J2139*T$4,"")</f>
        <v>158.65719145385808</v>
      </c>
      <c r="U2139">
        <f>IF($A2139&gt;=$Q$2,K2139*U$4,"")</f>
        <v>108.95447161039988</v>
      </c>
      <c r="W2139" t="e">
        <f t="shared" ca="1" si="3"/>
        <v>#DIV/0!</v>
      </c>
    </row>
    <row r="2140" spans="1:23">
      <c r="A2140" s="1">
        <v>43273</v>
      </c>
      <c r="B2140">
        <f>IFERROR(VLOOKUP($A2140,'BTC-Web'!$A$2:$H$9999,2,0),"")</f>
        <v>6737.8798829999996</v>
      </c>
      <c r="C2140">
        <f>VLOOKUP(A2140,H_SPBTFDUE!$B$2:$C$5828,2,0)</f>
        <v>42.23</v>
      </c>
      <c r="D2140" s="2">
        <f>D2139*(1-D$1+IF(AND(WEEKDAY($A2140)&lt;&gt;1,WEEKDAY($A2140)&lt;&gt;7),-VLOOKUP($A2140,ETF_OP_Fee!$G$5:$H$14,2,1),0))^($A2140-$A2139)*(1+2*(C2140/C2139-1))+IFERROR(VLOOKUP(A2140,BITXeom!$C$9:$D$100,2,0),0)-$D$3*IFERROR(VLOOKUP($A2140,Dividends!$C$10:$E$100,2,0),0)</f>
        <v>16.93241984191102</v>
      </c>
      <c r="F2140" s="60">
        <f>F2139*(1-F$1-2*(C2140/C2139-1))</f>
        <v>957.19947493561165</v>
      </c>
      <c r="G2140" s="2">
        <f>G2139*(1-G$1+IF(AND(WEEKDAY($A2140)&lt;&gt;1,WEEKDAY($A2140)&lt;&gt;7),-VLOOKUP($A2140,ETF_OP_Fee!$I$5:$J$14,2,1),0))^($A2140-$A2139)*(1+1*(B2140/B2139-1))</f>
        <v>4.521450947835512</v>
      </c>
      <c r="H2140" s="9" t="str">
        <f>IFERROR(VLOOKUP(A2140,'BITO-IV'!$A$1:$J$10000,4,0),"")</f>
        <v/>
      </c>
      <c r="J2140" s="9">
        <f>VLOOKUP(A2140,'ETH-Web'!$A$1:$G$10000,6,0)</f>
        <v>465.81698599999999</v>
      </c>
      <c r="K2140" s="2">
        <f>K2139*(1-K$1+IF(AND(WEEKDAY($A2140)&lt;&gt;1,WEEKDAY($A2140)&lt;&gt;7),-VLOOKUP($A2140,ETF_OP_Fee!$K$5:$L$14,2,1),0))^($A2140-$A2139)*(1+2*(J2140/J2139-1))-K$3*IFERROR(VLOOKUP($A3736,Dividends!$C$10:$E$100,3,0),0)</f>
        <v>868.17728099615613</v>
      </c>
      <c r="P2140">
        <f>ROW()</f>
        <v>2140</v>
      </c>
      <c r="Q2140">
        <f>IF($A2140&gt;=$Q$2,B2140*Q$4,"")</f>
        <v>85.793849599572866</v>
      </c>
      <c r="R2140">
        <f>IF($A2140&gt;=$Q$2,G2140*R$4,"")</f>
        <v>85.31065017625302</v>
      </c>
      <c r="T2140">
        <f>IF($A2140&gt;=$Q$2,J2140*T$4,"")</f>
        <v>140.14000528986665</v>
      </c>
      <c r="U2140">
        <f>IF($A2140&gt;=$Q$2,K2140*U$4,"")</f>
        <v>83.519748487650901</v>
      </c>
      <c r="W2140" t="e">
        <f t="shared" ca="1" si="3"/>
        <v>#DIV/0!</v>
      </c>
    </row>
    <row r="2141" spans="1:23">
      <c r="A2141" s="1">
        <v>43276</v>
      </c>
      <c r="B2141">
        <f>IFERROR(VLOOKUP($A2141,'BTC-Web'!$A$2:$H$9999,2,0),"")</f>
        <v>6171.9702150000003</v>
      </c>
      <c r="C2141">
        <f>VLOOKUP(A2141,H_SPBTFDUE!$B$2:$C$5828,2,0)</f>
        <v>42.75</v>
      </c>
      <c r="D2141" s="2">
        <f>D2140*(1-D$1+IF(AND(WEEKDAY($A2141)&lt;&gt;1,WEEKDAY($A2141)&lt;&gt;7),-VLOOKUP($A2141,ETF_OP_Fee!$G$5:$H$14,2,1),0))^($A2141-$A2140)*(1+2*(C2141/C2140-1))+IFERROR(VLOOKUP(A2141,BITXeom!$C$9:$D$100,2,0),0)-$D$3*IFERROR(VLOOKUP($A2141,Dividends!$C$10:$E$100,2,0),0)</f>
        <v>17.343141710314274</v>
      </c>
      <c r="F2141" s="60">
        <f>F2140*(1-F$1-2*(C2141/C2140-1))</f>
        <v>933.57665607164336</v>
      </c>
      <c r="G2141" s="2">
        <f>G2140*(1-G$1+IF(AND(WEEKDAY($A2141)&lt;&gt;1,WEEKDAY($A2141)&lt;&gt;7),-VLOOKUP($A2141,ETF_OP_Fee!$I$5:$J$14,2,1),0))^($A2141-$A2140)*(1+1*(B2141/B2140-1))</f>
        <v>4.1413741618858495</v>
      </c>
      <c r="H2141" s="9" t="str">
        <f>IFERROR(VLOOKUP(A2141,'BITO-IV'!$A$1:$J$10000,4,0),"")</f>
        <v/>
      </c>
      <c r="J2141" s="9">
        <f>VLOOKUP(A2141,'ETH-Web'!$A$1:$G$10000,6,0)</f>
        <v>460.30999800000001</v>
      </c>
      <c r="K2141" s="2">
        <f>K2140*(1-K$1+IF(AND(WEEKDAY($A2141)&lt;&gt;1,WEEKDAY($A2141)&lt;&gt;7),-VLOOKUP($A2141,ETF_OP_Fee!$K$5:$L$14,2,1),0))^($A2141-$A2140)*(1+2*(J2141/J2140-1))-K$3*IFERROR(VLOOKUP($A3737,Dividends!$C$10:$E$100,3,0),0)</f>
        <v>847.57723816878229</v>
      </c>
      <c r="P2141">
        <f>ROW()</f>
        <v>2141</v>
      </c>
      <c r="Q2141">
        <f>IF($A2141&gt;=$Q$2,B2141*Q$4,"")</f>
        <v>78.588086097342114</v>
      </c>
      <c r="R2141">
        <f>IF($A2141&gt;=$Q$2,G2141*R$4,"")</f>
        <v>78.139368634032948</v>
      </c>
      <c r="T2141">
        <f>IF($A2141&gt;=$Q$2,J2141*T$4,"")</f>
        <v>138.48324018544594</v>
      </c>
      <c r="U2141">
        <f>IF($A2141&gt;=$Q$2,K2141*U$4,"")</f>
        <v>81.537998407986336</v>
      </c>
      <c r="W2141" t="e">
        <f t="shared" ca="1" si="3"/>
        <v>#DIV/0!</v>
      </c>
    </row>
    <row r="2142" spans="1:23">
      <c r="A2142" s="1">
        <v>43277</v>
      </c>
      <c r="B2142">
        <f>IFERROR(VLOOKUP($A2142,'BTC-Web'!$A$2:$H$9999,2,0),"")</f>
        <v>6253.5498049999997</v>
      </c>
      <c r="C2142">
        <f>VLOOKUP(A2142,H_SPBTFDUE!$B$2:$C$5828,2,0)</f>
        <v>42.14</v>
      </c>
      <c r="D2142" s="2">
        <f>D2141*(1-D$1+IF(AND(WEEKDAY($A2142)&lt;&gt;1,WEEKDAY($A2142)&lt;&gt;7),-VLOOKUP($A2142,ETF_OP_Fee!$G$5:$H$14,2,1),0))^($A2142-$A2141)*(1+2*(C2142/C2141-1))+IFERROR(VLOOKUP(A2142,BITXeom!$C$9:$D$100,2,0),0)-$D$3*IFERROR(VLOOKUP($A2142,Dividends!$C$10:$E$100,2,0),0)</f>
        <v>16.846171913098026</v>
      </c>
      <c r="F2142" s="60">
        <f>F2141*(1-F$1-2*(C2142/C2141-1))</f>
        <v>960.17048046064031</v>
      </c>
      <c r="G2142" s="2">
        <f>G2141*(1-G$1+IF(AND(WEEKDAY($A2142)&lt;&gt;1,WEEKDAY($A2142)&lt;&gt;7),-VLOOKUP($A2142,ETF_OP_Fee!$I$5:$J$14,2,1),0))^($A2142-$A2141)*(1+1*(B2142/B2141-1))</f>
        <v>4.1960046168858511</v>
      </c>
      <c r="H2142" s="9" t="str">
        <f>IFERROR(VLOOKUP(A2142,'BITO-IV'!$A$1:$J$10000,4,0),"")</f>
        <v/>
      </c>
      <c r="J2142" s="9">
        <f>VLOOKUP(A2142,'ETH-Web'!$A$1:$G$10000,6,0)</f>
        <v>432.77200299999998</v>
      </c>
      <c r="K2142" s="2">
        <f>K2141*(1-K$1+IF(AND(WEEKDAY($A2142)&lt;&gt;1,WEEKDAY($A2142)&lt;&gt;7),-VLOOKUP($A2142,ETF_OP_Fee!$K$5:$L$14,2,1),0))^($A2142-$A2141)*(1+2*(J2142/J2141-1))-K$3*IFERROR(VLOOKUP($A3738,Dividends!$C$10:$E$100,3,0),0)</f>
        <v>746.14559177590388</v>
      </c>
      <c r="P2142">
        <f>ROW()</f>
        <v>2142</v>
      </c>
      <c r="Q2142">
        <f>IF($A2142&gt;=$Q$2,B2142*Q$4,"")</f>
        <v>79.626844163141669</v>
      </c>
      <c r="R2142">
        <f>IF($A2142&gt;=$Q$2,G2142*R$4,"")</f>
        <v>79.170135016162064</v>
      </c>
      <c r="T2142">
        <f>IF($A2142&gt;=$Q$2,J2142*T$4,"")</f>
        <v>130.19849557337994</v>
      </c>
      <c r="U2142">
        <f>IF($A2142&gt;=$Q$2,K2142*U$4,"")</f>
        <v>71.780146203306202</v>
      </c>
      <c r="W2142" t="e">
        <f t="shared" ca="1" si="3"/>
        <v>#DIV/0!</v>
      </c>
    </row>
    <row r="2143" spans="1:23">
      <c r="A2143" s="1">
        <v>43278</v>
      </c>
      <c r="B2143">
        <f>IFERROR(VLOOKUP($A2143,'BTC-Web'!$A$2:$H$9999,2,0),"")</f>
        <v>6084.3999020000001</v>
      </c>
      <c r="C2143">
        <f>VLOOKUP(A2143,H_SPBTFDUE!$B$2:$C$5828,2,0)</f>
        <v>41.94</v>
      </c>
      <c r="D2143" s="2">
        <f>D2142*(1-D$1+IF(AND(WEEKDAY($A2143)&lt;&gt;1,WEEKDAY($A2143)&lt;&gt;7),-VLOOKUP($A2143,ETF_OP_Fee!$G$5:$H$14,2,1),0))^($A2143-$A2142)*(1+2*(C2143/C2142-1))+IFERROR(VLOOKUP(A2143,BITXeom!$C$9:$D$100,2,0),0)-$D$3*IFERROR(VLOOKUP($A2143,Dividends!$C$10:$E$100,2,0),0)</f>
        <v>16.684253707976087</v>
      </c>
      <c r="F2143" s="60">
        <f>F2142*(1-F$1-2*(C2143/C2142-1))</f>
        <v>969.23459941509532</v>
      </c>
      <c r="G2143" s="2">
        <f>G2142*(1-G$1+IF(AND(WEEKDAY($A2143)&lt;&gt;1,WEEKDAY($A2143)&lt;&gt;7),-VLOOKUP($A2143,ETF_OP_Fee!$I$5:$J$14,2,1),0))^($A2143-$A2142)*(1+1*(B2143/B2142-1))</f>
        <v>4.0824022182538657</v>
      </c>
      <c r="H2143" s="9" t="str">
        <f>IFERROR(VLOOKUP(A2143,'BITO-IV'!$A$1:$J$10000,4,0),"")</f>
        <v/>
      </c>
      <c r="J2143" s="9">
        <f>VLOOKUP(A2143,'ETH-Web'!$A$1:$G$10000,6,0)</f>
        <v>442.36498999999998</v>
      </c>
      <c r="K2143" s="2">
        <f>K2142*(1-K$1+IF(AND(WEEKDAY($A2143)&lt;&gt;1,WEEKDAY($A2143)&lt;&gt;7),-VLOOKUP($A2143,ETF_OP_Fee!$K$5:$L$14,2,1),0))^($A2143-$A2142)*(1+2*(J2143/J2142-1))-K$3*IFERROR(VLOOKUP($A3739,Dividends!$C$10:$E$100,3,0),0)</f>
        <v>779.20421176245998</v>
      </c>
      <c r="P2143">
        <f>ROW()</f>
        <v>2143</v>
      </c>
      <c r="Q2143">
        <f>IF($A2143&gt;=$Q$2,B2143*Q$4,"")</f>
        <v>77.473047777667531</v>
      </c>
      <c r="R2143">
        <f>IF($A2143&gt;=$Q$2,G2143*R$4,"")</f>
        <v>77.026687127267891</v>
      </c>
      <c r="T2143">
        <f>IF($A2143&gt;=$Q$2,J2143*T$4,"")</f>
        <v>133.08452439871269</v>
      </c>
      <c r="U2143">
        <f>IF($A2143&gt;=$Q$2,K2143*U$4,"")</f>
        <v>74.960427105678974</v>
      </c>
      <c r="W2143" t="e">
        <f t="shared" ca="1" si="3"/>
        <v>#DIV/0!</v>
      </c>
    </row>
    <row r="2144" spans="1:23">
      <c r="A2144" s="1">
        <v>43279</v>
      </c>
      <c r="B2144">
        <f>IFERROR(VLOOKUP($A2144,'BTC-Web'!$A$2:$H$9999,2,0),"")</f>
        <v>6153.1601559999999</v>
      </c>
      <c r="C2144">
        <f>VLOOKUP(A2144,H_SPBTFDUE!$B$2:$C$5828,2,0)</f>
        <v>41.46</v>
      </c>
      <c r="D2144" s="2">
        <f>D2143*(1-D$1+IF(AND(WEEKDAY($A2144)&lt;&gt;1,WEEKDAY($A2144)&lt;&gt;7),-VLOOKUP($A2144,ETF_OP_Fee!$G$5:$H$14,2,1),0))^($A2144-$A2143)*(1+2*(C2144/C2143-1))+IFERROR(VLOOKUP(A2144,BITXeom!$C$9:$D$100,2,0),0)-$D$3*IFERROR(VLOOKUP($A2144,Dividends!$C$10:$E$100,2,0),0)</f>
        <v>16.300388550914089</v>
      </c>
      <c r="F2144" s="60">
        <f>F2143*(1-F$1-2*(C2144/C2143-1))</f>
        <v>991.36977356160344</v>
      </c>
      <c r="G2144" s="2">
        <f>G2143*(1-G$1+IF(AND(WEEKDAY($A2144)&lt;&gt;1,WEEKDAY($A2144)&lt;&gt;7),-VLOOKUP($A2144,ETF_OP_Fee!$I$5:$J$14,2,1),0))^($A2144-$A2143)*(1+1*(B2144/B2143-1))</f>
        <v>4.1284302930379635</v>
      </c>
      <c r="H2144" s="9" t="str">
        <f>IFERROR(VLOOKUP(A2144,'BITO-IV'!$A$1:$J$10000,4,0),"")</f>
        <v/>
      </c>
      <c r="J2144" s="9">
        <f>VLOOKUP(A2144,'ETH-Web'!$A$1:$G$10000,6,0)</f>
        <v>422.36498999999998</v>
      </c>
      <c r="K2144" s="2">
        <f>K2143*(1-K$1+IF(AND(WEEKDAY($A2144)&lt;&gt;1,WEEKDAY($A2144)&lt;&gt;7),-VLOOKUP($A2144,ETF_OP_Fee!$K$5:$L$14,2,1),0))^($A2144-$A2143)*(1+2*(J2144/J2143-1))-K$3*IFERROR(VLOOKUP($A3740,Dividends!$C$10:$E$100,3,0),0)</f>
        <v>708.72792294051806</v>
      </c>
      <c r="P2144">
        <f>ROW()</f>
        <v>2144</v>
      </c>
      <c r="Q2144">
        <f>IF($A2144&gt;=$Q$2,B2144*Q$4,"")</f>
        <v>78.348576429489952</v>
      </c>
      <c r="R2144">
        <f>IF($A2144&gt;=$Q$2,G2144*R$4,"")</f>
        <v>77.895143963689478</v>
      </c>
      <c r="T2144">
        <f>IF($A2144&gt;=$Q$2,J2144*T$4,"")</f>
        <v>127.06756883454327</v>
      </c>
      <c r="U2144">
        <f>IF($A2144&gt;=$Q$2,K2144*U$4,"")</f>
        <v>68.180519308509034</v>
      </c>
      <c r="W2144" t="e">
        <f t="shared" ca="1" si="3"/>
        <v>#DIV/0!</v>
      </c>
    </row>
    <row r="2145" spans="1:23">
      <c r="A2145" s="1">
        <v>43280</v>
      </c>
      <c r="B2145">
        <f>IFERROR(VLOOKUP($A2145,'BTC-Web'!$A$2:$H$9999,2,0),"")</f>
        <v>5898.1298829999996</v>
      </c>
      <c r="C2145">
        <f>VLOOKUP(A2145,H_SPBTFDUE!$B$2:$C$5828,2,0)</f>
        <v>40.1</v>
      </c>
      <c r="D2145" s="2">
        <f>D2144*(1-D$1+IF(AND(WEEKDAY($A2145)&lt;&gt;1,WEEKDAY($A2145)&lt;&gt;7),-VLOOKUP($A2145,ETF_OP_Fee!$G$5:$H$14,2,1),0))^($A2145-$A2144)*(1+2*(C2145/C2144-1))+IFERROR(VLOOKUP(A2145,BITXeom!$C$9:$D$100,2,0),0)-$D$3*IFERROR(VLOOKUP($A2145,Dividends!$C$10:$E$100,2,0),0)</f>
        <v>15.229158929119468</v>
      </c>
      <c r="F2145" s="60">
        <f>F2144*(1-F$1-2*(C2145/C2144-1))</f>
        <v>1056.3573813278963</v>
      </c>
      <c r="G2145" s="2">
        <f>G2144*(1-G$1+IF(AND(WEEKDAY($A2145)&lt;&gt;1,WEEKDAY($A2145)&lt;&gt;7),-VLOOKUP($A2145,ETF_OP_Fee!$I$5:$J$14,2,1),0))^($A2145-$A2144)*(1+1*(B2145/B2144-1))</f>
        <v>3.9572160802465808</v>
      </c>
      <c r="H2145" s="9" t="str">
        <f>IFERROR(VLOOKUP(A2145,'BITO-IV'!$A$1:$J$10000,4,0),"")</f>
        <v/>
      </c>
      <c r="J2145" s="9">
        <f>VLOOKUP(A2145,'ETH-Web'!$A$1:$G$10000,6,0)</f>
        <v>436.00900300000001</v>
      </c>
      <c r="K2145" s="2">
        <f>K2144*(1-K$1+IF(AND(WEEKDAY($A2145)&lt;&gt;1,WEEKDAY($A2145)&lt;&gt;7),-VLOOKUP($A2145,ETF_OP_Fee!$K$5:$L$14,2,1),0))^($A2145-$A2144)*(1+2*(J2145/J2144-1))-K$3*IFERROR(VLOOKUP($A3741,Dividends!$C$10:$E$100,3,0),0)</f>
        <v>754.49776490661827</v>
      </c>
      <c r="P2145">
        <f>ROW()</f>
        <v>2145</v>
      </c>
      <c r="Q2145">
        <f>IF($A2145&gt;=$Q$2,B2145*Q$4,"")</f>
        <v>75.101259875167813</v>
      </c>
      <c r="R2145">
        <f>IF($A2145&gt;=$Q$2,G2145*R$4,"")</f>
        <v>74.664677464956256</v>
      </c>
      <c r="T2145">
        <f>IF($A2145&gt;=$Q$2,J2145*T$4,"")</f>
        <v>131.17233983144078</v>
      </c>
      <c r="U2145">
        <f>IF($A2145&gt;=$Q$2,K2145*U$4,"")</f>
        <v>72.583635783685665</v>
      </c>
      <c r="W2145" t="e">
        <f t="shared" ca="1" si="3"/>
        <v>#DIV/0!</v>
      </c>
    </row>
    <row r="2146" spans="1:23">
      <c r="A2146" s="1">
        <v>43283</v>
      </c>
      <c r="B2146">
        <f>IFERROR(VLOOKUP($A2146,'BTC-Web'!$A$2:$H$9999,2,0),"")</f>
        <v>6380.3798829999996</v>
      </c>
      <c r="C2146">
        <f>VLOOKUP(A2146,H_SPBTFDUE!$B$2:$C$5828,2,0)</f>
        <v>45.28</v>
      </c>
      <c r="D2146" s="2">
        <f>D2145*(1-D$1+IF(AND(WEEKDAY($A2146)&lt;&gt;1,WEEKDAY($A2146)&lt;&gt;7),-VLOOKUP($A2146,ETF_OP_Fee!$G$5:$H$14,2,1),0))^($A2146-$A2145)*(1+2*(C2146/C2145-1))+IFERROR(VLOOKUP(A2146,BITXeom!$C$9:$D$100,2,0),0)-$D$3*IFERROR(VLOOKUP($A2146,Dividends!$C$10:$E$100,2,0),0)</f>
        <v>19.156745212633989</v>
      </c>
      <c r="F2146" s="60">
        <f>F2145*(1-F$1-2*(C2146/C2145-1))</f>
        <v>783.38811678773027</v>
      </c>
      <c r="G2146" s="2">
        <f>G2145*(1-G$1+IF(AND(WEEKDAY($A2146)&lt;&gt;1,WEEKDAY($A2146)&lt;&gt;7),-VLOOKUP($A2146,ETF_OP_Fee!$I$5:$J$14,2,1),0))^($A2146-$A2145)*(1+1*(B2146/B2145-1))</f>
        <v>4.2804365047436166</v>
      </c>
      <c r="H2146" s="9" t="str">
        <f>IFERROR(VLOOKUP(A2146,'BITO-IV'!$A$1:$J$10000,4,0),"")</f>
        <v/>
      </c>
      <c r="J2146" s="9">
        <f>VLOOKUP(A2146,'ETH-Web'!$A$1:$G$10000,6,0)</f>
        <v>475.34698500000002</v>
      </c>
      <c r="K2146" s="2">
        <f>K2145*(1-K$1+IF(AND(WEEKDAY($A2146)&lt;&gt;1,WEEKDAY($A2146)&lt;&gt;7),-VLOOKUP($A2146,ETF_OP_Fee!$K$5:$L$14,2,1),0))^($A2146-$A2145)*(1+2*(J2146/J2145-1))-K$3*IFERROR(VLOOKUP($A3742,Dividends!$C$10:$E$100,3,0),0)</f>
        <v>890.57485729657003</v>
      </c>
      <c r="P2146">
        <f>ROW()</f>
        <v>2146</v>
      </c>
      <c r="Q2146">
        <f>IF($A2146&gt;=$Q$2,B2146*Q$4,"")</f>
        <v>81.24177954720632</v>
      </c>
      <c r="R2146">
        <f>IF($A2146&gt;=$Q$2,G2146*R$4,"")</f>
        <v>80.763194264588194</v>
      </c>
      <c r="T2146">
        <f>IF($A2146&gt;=$Q$2,J2146*T$4,"")</f>
        <v>143.00708431534562</v>
      </c>
      <c r="U2146">
        <f>IF($A2146&gt;=$Q$2,K2146*U$4,"")</f>
        <v>85.674423552629747</v>
      </c>
      <c r="W2146" t="e">
        <f t="shared" ca="1" si="3"/>
        <v>#DIV/0!</v>
      </c>
    </row>
    <row r="2147" spans="1:23">
      <c r="A2147" s="1">
        <v>43284</v>
      </c>
      <c r="B2147">
        <f>IFERROR(VLOOKUP($A2147,'BTC-Web'!$A$2:$H$9999,2,0),"")</f>
        <v>6596.6601559999999</v>
      </c>
      <c r="C2147">
        <f>VLOOKUP(A2147,H_SPBTFDUE!$B$2:$C$5828,2,0)</f>
        <v>44.98</v>
      </c>
      <c r="D2147" s="2">
        <f>D2146*(1-D$1+IF(AND(WEEKDAY($A2147)&lt;&gt;1,WEEKDAY($A2147)&lt;&gt;7),-VLOOKUP($A2147,ETF_OP_Fee!$G$5:$H$14,2,1),0))^($A2147-$A2146)*(1+2*(C2147/C2146-1))+IFERROR(VLOOKUP(A2147,BITXeom!$C$9:$D$100,2,0),0)-$D$3*IFERROR(VLOOKUP($A2147,Dividends!$C$10:$E$100,2,0),0)</f>
        <v>18.900622709722711</v>
      </c>
      <c r="F2147" s="60">
        <f>F2146*(1-F$1-2*(C2147/C2146-1))</f>
        <v>793.72792226669094</v>
      </c>
      <c r="G2147" s="2">
        <f>G2146*(1-G$1+IF(AND(WEEKDAY($A2147)&lt;&gt;1,WEEKDAY($A2147)&lt;&gt;7),-VLOOKUP($A2147,ETF_OP_Fee!$I$5:$J$14,2,1),0))^($A2147-$A2146)*(1+1*(B2147/B2146-1))</f>
        <v>4.4254183189857859</v>
      </c>
      <c r="H2147" s="9" t="str">
        <f>IFERROR(VLOOKUP(A2147,'BITO-IV'!$A$1:$J$10000,4,0),"")</f>
        <v/>
      </c>
      <c r="J2147" s="9">
        <f>VLOOKUP(A2147,'ETH-Web'!$A$1:$G$10000,6,0)</f>
        <v>464.19500699999998</v>
      </c>
      <c r="K2147" s="2">
        <f>K2146*(1-K$1+IF(AND(WEEKDAY($A2147)&lt;&gt;1,WEEKDAY($A2147)&lt;&gt;7),-VLOOKUP($A2147,ETF_OP_Fee!$K$5:$L$14,2,1),0))^($A2147-$A2146)*(1+2*(J2147/J2146-1))-K$3*IFERROR(VLOOKUP($A3743,Dividends!$C$10:$E$100,3,0),0)</f>
        <v>848.76596030017492</v>
      </c>
      <c r="P2147">
        <f>ROW()</f>
        <v>2147</v>
      </c>
      <c r="Q2147">
        <f>IF($A2147&gt;=$Q$2,B2147*Q$4,"")</f>
        <v>83.995689907041182</v>
      </c>
      <c r="R2147">
        <f>IF($A2147&gt;=$Q$2,G2147*R$4,"")</f>
        <v>83.49870836823078</v>
      </c>
      <c r="T2147">
        <f>IF($A2147&gt;=$Q$2,J2147*T$4,"")</f>
        <v>139.65203651141584</v>
      </c>
      <c r="U2147">
        <f>IF($A2147&gt;=$Q$2,K2147*U$4,"")</f>
        <v>81.652354975024934</v>
      </c>
      <c r="W2147" t="e">
        <f t="shared" ca="1" si="3"/>
        <v>#DIV/0!</v>
      </c>
    </row>
    <row r="2148" spans="1:23">
      <c r="A2148" s="1">
        <v>43286</v>
      </c>
      <c r="B2148">
        <f>IFERROR(VLOOKUP($A2148,'BTC-Web'!$A$2:$H$9999,2,0),"")</f>
        <v>6599.7099609999996</v>
      </c>
      <c r="C2148">
        <f>VLOOKUP(A2148,H_SPBTFDUE!$B$2:$C$5828,2,0)</f>
        <v>44.47</v>
      </c>
      <c r="D2148" s="2">
        <f>D2147*(1-D$1+IF(AND(WEEKDAY($A2148)&lt;&gt;1,WEEKDAY($A2148)&lt;&gt;7),-VLOOKUP($A2148,ETF_OP_Fee!$G$5:$H$14,2,1),0))^($A2148-$A2147)*(1+2*(C2148/C2147-1))+IFERROR(VLOOKUP(A2148,BITXeom!$C$9:$D$100,2,0),0)-$D$3*IFERROR(VLOOKUP($A2148,Dividends!$C$10:$E$100,2,0),0)</f>
        <v>18.467564844812461</v>
      </c>
      <c r="F2148" s="60">
        <f>F2147*(1-F$1-2*(C2148/C2147-1))</f>
        <v>811.68577079011141</v>
      </c>
      <c r="G2148" s="2">
        <f>G2147*(1-G$1+IF(AND(WEEKDAY($A2148)&lt;&gt;1,WEEKDAY($A2148)&lt;&gt;7),-VLOOKUP($A2148,ETF_OP_Fee!$I$5:$J$14,2,1),0))^($A2148-$A2147)*(1+1*(B2148/B2147-1))</f>
        <v>4.4272338355109078</v>
      </c>
      <c r="H2148" s="9" t="str">
        <f>IFERROR(VLOOKUP(A2148,'BITO-IV'!$A$1:$J$10000,4,0),"")</f>
        <v/>
      </c>
      <c r="J2148" s="9">
        <f>VLOOKUP(A2148,'ETH-Web'!$A$1:$G$10000,6,0)</f>
        <v>474.41198700000001</v>
      </c>
      <c r="K2148" s="2">
        <f>K2147*(1-K$1+IF(AND(WEEKDAY($A2148)&lt;&gt;1,WEEKDAY($A2148)&lt;&gt;7),-VLOOKUP($A2148,ETF_OP_Fee!$K$5:$L$14,2,1),0))^($A2148-$A2147)*(1+2*(J2148/J2147-1))-K$3*IFERROR(VLOOKUP($A3744,Dividends!$C$10:$E$100,3,0),0)</f>
        <v>886.08317190945877</v>
      </c>
      <c r="P2148">
        <f>ROW()</f>
        <v>2148</v>
      </c>
      <c r="Q2148">
        <f>IF($A2148&gt;=$Q$2,B2148*Q$4,"")</f>
        <v>84.034523266498681</v>
      </c>
      <c r="R2148">
        <f>IF($A2148&gt;=$Q$2,G2148*R$4,"")</f>
        <v>83.532963499371377</v>
      </c>
      <c r="T2148">
        <f>IF($A2148&gt;=$Q$2,J2148*T$4,"")</f>
        <v>142.72579224441625</v>
      </c>
      <c r="U2148">
        <f>IF($A2148&gt;=$Q$2,K2148*U$4,"")</f>
        <v>85.242317758077334</v>
      </c>
      <c r="W2148" t="e">
        <f t="shared" ca="1" si="3"/>
        <v>#DIV/0!</v>
      </c>
    </row>
    <row r="2149" spans="1:23">
      <c r="A2149" s="1">
        <v>43287</v>
      </c>
      <c r="B2149">
        <f>IFERROR(VLOOKUP($A2149,'BTC-Web'!$A$2:$H$9999,2,0),"")</f>
        <v>6638.6899409999996</v>
      </c>
      <c r="C2149">
        <f>VLOOKUP(A2149,H_SPBTFDUE!$B$2:$C$5828,2,0)</f>
        <v>44.87</v>
      </c>
      <c r="D2149" s="2">
        <f>D2148*(1-D$1+IF(AND(WEEKDAY($A2149)&lt;&gt;1,WEEKDAY($A2149)&lt;&gt;7),-VLOOKUP($A2149,ETF_OP_Fee!$G$5:$H$14,2,1),0))^($A2149-$A2148)*(1+2*(C2149/C2148-1))+IFERROR(VLOOKUP(A2149,BITXeom!$C$9:$D$100,2,0),0)-$D$3*IFERROR(VLOOKUP($A2149,Dividends!$C$10:$E$100,2,0),0)</f>
        <v>18.79752370651218</v>
      </c>
      <c r="F2149" s="60">
        <f>F2148*(1-F$1-2*(C2149/C2148-1))</f>
        <v>797.04157089983448</v>
      </c>
      <c r="G2149" s="2">
        <f>G2148*(1-G$1+IF(AND(WEEKDAY($A2149)&lt;&gt;1,WEEKDAY($A2149)&lt;&gt;7),-VLOOKUP($A2149,ETF_OP_Fee!$I$5:$J$14,2,1),0))^($A2149-$A2148)*(1+1*(B2149/B2148-1))</f>
        <v>4.4532665725999703</v>
      </c>
      <c r="H2149" s="9" t="str">
        <f>IFERROR(VLOOKUP(A2149,'BITO-IV'!$A$1:$J$10000,4,0),"")</f>
        <v/>
      </c>
      <c r="J2149" s="9">
        <f>VLOOKUP(A2149,'ETH-Web'!$A$1:$G$10000,6,0)</f>
        <v>474.01199300000002</v>
      </c>
      <c r="K2149" s="2">
        <f>K2148*(1-K$1+IF(AND(WEEKDAY($A2149)&lt;&gt;1,WEEKDAY($A2149)&lt;&gt;7),-VLOOKUP($A2149,ETF_OP_Fee!$K$5:$L$14,2,1),0))^($A2149-$A2148)*(1+2*(J2149/J2148-1))-K$3*IFERROR(VLOOKUP($A3745,Dividends!$C$10:$E$100,3,0),0)</f>
        <v>884.56621281753985</v>
      </c>
      <c r="P2149">
        <f>ROW()</f>
        <v>2149</v>
      </c>
      <c r="Q2149">
        <f>IF($A2149&gt;=$Q$2,B2149*Q$4,"")</f>
        <v>84.530857810833908</v>
      </c>
      <c r="R2149">
        <f>IF($A2149&gt;=$Q$2,G2149*R$4,"")</f>
        <v>84.024148685843116</v>
      </c>
      <c r="T2149">
        <f>IF($A2149&gt;=$Q$2,J2149*T$4,"")</f>
        <v>142.60545493821954</v>
      </c>
      <c r="U2149">
        <f>IF($A2149&gt;=$Q$2,K2149*U$4,"")</f>
        <v>85.096384381799908</v>
      </c>
      <c r="W2149" t="e">
        <f t="shared" ca="1" si="3"/>
        <v>#DIV/0!</v>
      </c>
    </row>
    <row r="2150" spans="1:23">
      <c r="A2150" s="1">
        <v>43290</v>
      </c>
      <c r="B2150">
        <f>IFERROR(VLOOKUP($A2150,'BTC-Web'!$A$2:$H$9999,2,0),"")</f>
        <v>6775.080078</v>
      </c>
      <c r="C2150">
        <f>VLOOKUP(A2150,H_SPBTFDUE!$B$2:$C$5828,2,0)</f>
        <v>45.76</v>
      </c>
      <c r="D2150" s="2">
        <f>D2149*(1-D$1+IF(AND(WEEKDAY($A2150)&lt;&gt;1,WEEKDAY($A2150)&lt;&gt;7),-VLOOKUP($A2150,ETF_OP_Fee!$G$5:$H$14,2,1),0))^($A2150-$A2149)*(1+2*(C2150/C2149-1))+IFERROR(VLOOKUP(A2150,BITXeom!$C$9:$D$100,2,0),0)-$D$3*IFERROR(VLOOKUP($A2150,Dividends!$C$10:$E$100,2,0),0)</f>
        <v>19.536157611685585</v>
      </c>
      <c r="F2150" s="60">
        <f>F2149*(1-F$1-2*(C2150/C2149-1))</f>
        <v>765.38131582724657</v>
      </c>
      <c r="G2150" s="2">
        <f>G2149*(1-G$1+IF(AND(WEEKDAY($A2150)&lt;&gt;1,WEEKDAY($A2150)&lt;&gt;7),-VLOOKUP($A2150,ETF_OP_Fee!$I$5:$J$14,2,1),0))^($A2150-$A2149)*(1+1*(B2150/B2149-1))</f>
        <v>4.5444029064645903</v>
      </c>
      <c r="H2150" s="9" t="str">
        <f>IFERROR(VLOOKUP(A2150,'BITO-IV'!$A$1:$J$10000,4,0),"")</f>
        <v/>
      </c>
      <c r="J2150" s="9">
        <f>VLOOKUP(A2150,'ETH-Web'!$A$1:$G$10000,6,0)</f>
        <v>476.682007</v>
      </c>
      <c r="K2150" s="2">
        <f>K2149*(1-K$1+IF(AND(WEEKDAY($A2150)&lt;&gt;1,WEEKDAY($A2150)&lt;&gt;7),-VLOOKUP($A2150,ETF_OP_Fee!$K$5:$L$14,2,1),0))^($A2150-$A2149)*(1+2*(J2150/J2149-1))-K$3*IFERROR(VLOOKUP($A3746,Dividends!$C$10:$E$100,3,0),0)</f>
        <v>894.462269170323</v>
      </c>
      <c r="P2150">
        <f>ROW()</f>
        <v>2150</v>
      </c>
      <c r="Q2150">
        <f>IF($A2150&gt;=$Q$2,B2150*Q$4,"")</f>
        <v>86.267522029227962</v>
      </c>
      <c r="R2150">
        <f>IF($A2150&gt;=$Q$2,G2150*R$4,"")</f>
        <v>85.743707293549065</v>
      </c>
      <c r="T2150">
        <f>IF($A2150&gt;=$Q$2,J2150*T$4,"")</f>
        <v>143.40872271790505</v>
      </c>
      <c r="U2150">
        <f>IF($A2150&gt;=$Q$2,K2150*U$4,"")</f>
        <v>86.048397473706345</v>
      </c>
      <c r="W2150" t="e">
        <f t="shared" ca="1" si="3"/>
        <v>#DIV/0!</v>
      </c>
    </row>
    <row r="2151" spans="1:23">
      <c r="A2151" s="1">
        <v>43291</v>
      </c>
      <c r="B2151">
        <f>IFERROR(VLOOKUP($A2151,'BTC-Web'!$A$2:$H$9999,2,0),"")</f>
        <v>6739.2099609999996</v>
      </c>
      <c r="C2151">
        <f>VLOOKUP(A2151,H_SPBTFDUE!$B$2:$C$5828,2,0)</f>
        <v>43.45</v>
      </c>
      <c r="D2151" s="2">
        <f>D2150*(1-D$1+IF(AND(WEEKDAY($A2151)&lt;&gt;1,WEEKDAY($A2151)&lt;&gt;7),-VLOOKUP($A2151,ETF_OP_Fee!$G$5:$H$14,2,1),0))^($A2151-$A2150)*(1+2*(C2151/C2150-1))+IFERROR(VLOOKUP(A2151,BITXeom!$C$9:$D$100,2,0),0)-$D$3*IFERROR(VLOOKUP($A2151,Dividends!$C$10:$E$100,2,0),0)</f>
        <v>17.561639808756201</v>
      </c>
      <c r="F2151" s="60">
        <f>F2150*(1-F$1-2*(C2151/C2150-1))</f>
        <v>842.61554921575657</v>
      </c>
      <c r="G2151" s="2">
        <f>G2150*(1-G$1+IF(AND(WEEKDAY($A2151)&lt;&gt;1,WEEKDAY($A2151)&lt;&gt;7),-VLOOKUP($A2151,ETF_OP_Fee!$I$5:$J$14,2,1),0))^($A2151-$A2150)*(1+1*(B2151/B2150-1))</f>
        <v>4.5202252777217966</v>
      </c>
      <c r="H2151" s="9" t="str">
        <f>IFERROR(VLOOKUP(A2151,'BITO-IV'!$A$1:$J$10000,4,0),"")</f>
        <v/>
      </c>
      <c r="J2151" s="9">
        <f>VLOOKUP(A2151,'ETH-Web'!$A$1:$G$10000,6,0)</f>
        <v>434.42401100000001</v>
      </c>
      <c r="K2151" s="2">
        <f>K2150*(1-K$1+IF(AND(WEEKDAY($A2151)&lt;&gt;1,WEEKDAY($A2151)&lt;&gt;7),-VLOOKUP($A2151,ETF_OP_Fee!$K$5:$L$14,2,1),0))^($A2151-$A2150)*(1+2*(J2151/J2150-1))-K$3*IFERROR(VLOOKUP($A3747,Dividends!$C$10:$E$100,3,0),0)</f>
        <v>735.85464689297567</v>
      </c>
      <c r="P2151">
        <f>ROW()</f>
        <v>2151</v>
      </c>
      <c r="Q2151">
        <f>IF($A2151&gt;=$Q$2,B2151*Q$4,"")</f>
        <v>85.810785566652896</v>
      </c>
      <c r="R2151">
        <f>IF($A2151&gt;=$Q$2,G2151*R$4,"")</f>
        <v>85.28752425594358</v>
      </c>
      <c r="T2151">
        <f>IF($A2151&gt;=$Q$2,J2151*T$4,"")</f>
        <v>130.69549850976259</v>
      </c>
      <c r="U2151">
        <f>IF($A2151&gt;=$Q$2,K2151*U$4,"")</f>
        <v>70.790144337170929</v>
      </c>
      <c r="W2151" t="e">
        <f t="shared" ca="1" si="3"/>
        <v>#DIV/0!</v>
      </c>
    </row>
    <row r="2152" spans="1:23">
      <c r="A2152" s="1">
        <v>43292</v>
      </c>
      <c r="B2152">
        <f>IFERROR(VLOOKUP($A2152,'BTC-Web'!$A$2:$H$9999,2,0),"")</f>
        <v>6330.7700199999999</v>
      </c>
      <c r="C2152">
        <f>VLOOKUP(A2152,H_SPBTFDUE!$B$2:$C$5828,2,0)</f>
        <v>43.26</v>
      </c>
      <c r="D2152" s="2">
        <f>D2151*(1-D$1+IF(AND(WEEKDAY($A2152)&lt;&gt;1,WEEKDAY($A2152)&lt;&gt;7),-VLOOKUP($A2152,ETF_OP_Fee!$G$5:$H$14,2,1),0))^($A2152-$A2151)*(1+2*(C2152/C2151-1))+IFERROR(VLOOKUP(A2152,BITXeom!$C$9:$D$100,2,0),0)-$D$3*IFERROR(VLOOKUP($A2152,Dividends!$C$10:$E$100,2,0),0)</f>
        <v>17.40595273945322</v>
      </c>
      <c r="F2152" s="60">
        <f>F2151*(1-F$1-2*(C2152/C2151-1))</f>
        <v>849.94093694907133</v>
      </c>
      <c r="G2152" s="2">
        <f>G2151*(1-G$1+IF(AND(WEEKDAY($A2152)&lt;&gt;1,WEEKDAY($A2152)&lt;&gt;7),-VLOOKUP($A2152,ETF_OP_Fee!$I$5:$J$14,2,1),0))^($A2152-$A2151)*(1+1*(B2152/B2151-1))</f>
        <v>4.2461597166819551</v>
      </c>
      <c r="H2152" s="9" t="str">
        <f>IFERROR(VLOOKUP(A2152,'BITO-IV'!$A$1:$J$10000,4,0),"")</f>
        <v/>
      </c>
      <c r="J2152" s="9">
        <f>VLOOKUP(A2152,'ETH-Web'!$A$1:$G$10000,6,0)</f>
        <v>446.51800500000002</v>
      </c>
      <c r="K2152" s="2">
        <f>K2151*(1-K$1+IF(AND(WEEKDAY($A2152)&lt;&gt;1,WEEKDAY($A2152)&lt;&gt;7),-VLOOKUP($A2152,ETF_OP_Fee!$K$5:$L$14,2,1),0))^($A2152-$A2151)*(1+2*(J2152/J2151-1))-K$3*IFERROR(VLOOKUP($A3748,Dividends!$C$10:$E$100,3,0),0)</f>
        <v>776.8057726698928</v>
      </c>
      <c r="P2152">
        <f>ROW()</f>
        <v>2152</v>
      </c>
      <c r="Q2152">
        <f>IF($A2152&gt;=$Q$2,B2152*Q$4,"")</f>
        <v>80.610094032061411</v>
      </c>
      <c r="R2152">
        <f>IF($A2152&gt;=$Q$2,G2152*R$4,"")</f>
        <v>80.11646048173165</v>
      </c>
      <c r="T2152">
        <f>IF($A2152&gt;=$Q$2,J2152*T$4,"")</f>
        <v>134.33394973432917</v>
      </c>
      <c r="U2152">
        <f>IF($A2152&gt;=$Q$2,K2152*U$4,"")</f>
        <v>74.729694242519599</v>
      </c>
      <c r="W2152" t="e">
        <f t="shared" ca="1" si="3"/>
        <v>#DIV/0!</v>
      </c>
    </row>
    <row r="2153" spans="1:23">
      <c r="A2153" s="1">
        <v>43293</v>
      </c>
      <c r="B2153">
        <f>IFERROR(VLOOKUP($A2153,'BTC-Web'!$A$2:$H$9999,2,0),"")</f>
        <v>6396.7797849999997</v>
      </c>
      <c r="C2153">
        <f>VLOOKUP(A2153,H_SPBTFDUE!$B$2:$C$5828,2,0)</f>
        <v>42.1</v>
      </c>
      <c r="D2153" s="2">
        <f>D2152*(1-D$1+IF(AND(WEEKDAY($A2153)&lt;&gt;1,WEEKDAY($A2153)&lt;&gt;7),-VLOOKUP($A2153,ETF_OP_Fee!$G$5:$H$14,2,1),0))^($A2153-$A2152)*(1+2*(C2153/C2152-1))+IFERROR(VLOOKUP(A2153,BITXeom!$C$9:$D$100,2,0),0)-$D$3*IFERROR(VLOOKUP($A2153,Dividends!$C$10:$E$100,2,0),0)</f>
        <v>16.470499369463816</v>
      </c>
      <c r="F2153" s="60">
        <f>F2152*(1-F$1-2*(C2153/C2152-1))</f>
        <v>895.4783618190678</v>
      </c>
      <c r="G2153" s="2">
        <f>G2152*(1-G$1+IF(AND(WEEKDAY($A2153)&lt;&gt;1,WEEKDAY($A2153)&lt;&gt;7),-VLOOKUP($A2153,ETF_OP_Fee!$I$5:$J$14,2,1),0))^($A2153-$A2152)*(1+1*(B2153/B2152-1))</f>
        <v>4.2903219678054789</v>
      </c>
      <c r="H2153" s="9" t="str">
        <f>IFERROR(VLOOKUP(A2153,'BITO-IV'!$A$1:$J$10000,4,0),"")</f>
        <v/>
      </c>
      <c r="J2153" s="9">
        <f>VLOOKUP(A2153,'ETH-Web'!$A$1:$G$10000,6,0)</f>
        <v>430.074005</v>
      </c>
      <c r="K2153" s="2">
        <f>K2152*(1-K$1+IF(AND(WEEKDAY($A2153)&lt;&gt;1,WEEKDAY($A2153)&lt;&gt;7),-VLOOKUP($A2153,ETF_OP_Fee!$K$5:$L$14,2,1),0))^($A2153-$A2152)*(1+2*(J2153/J2152-1))-K$3*IFERROR(VLOOKUP($A3749,Dividends!$C$10:$E$100,3,0),0)</f>
        <v>719.5721050399228</v>
      </c>
      <c r="P2153">
        <f>ROW()</f>
        <v>2153</v>
      </c>
      <c r="Q2153">
        <f>IF($A2153&gt;=$Q$2,B2153*Q$4,"")</f>
        <v>81.450600533936239</v>
      </c>
      <c r="R2153">
        <f>IF($A2153&gt;=$Q$2,G2153*R$4,"")</f>
        <v>80.949712992941201</v>
      </c>
      <c r="T2153">
        <f>IF($A2153&gt;=$Q$2,J2153*T$4,"")</f>
        <v>129.38680886946906</v>
      </c>
      <c r="U2153">
        <f>IF($A2153&gt;=$Q$2,K2153*U$4,"")</f>
        <v>69.223743292045398</v>
      </c>
      <c r="W2153" t="e">
        <f t="shared" ca="1" si="3"/>
        <v>#DIV/0!</v>
      </c>
    </row>
    <row r="2154" spans="1:23">
      <c r="A2154" s="1">
        <v>43294</v>
      </c>
      <c r="B2154">
        <f>IFERROR(VLOOKUP($A2154,'BTC-Web'!$A$2:$H$9999,2,0),"")</f>
        <v>6235.0297849999997</v>
      </c>
      <c r="C2154">
        <f>VLOOKUP(A2154,H_SPBTFDUE!$B$2:$C$5828,2,0)</f>
        <v>42.12</v>
      </c>
      <c r="D2154" s="2">
        <f>D2153*(1-D$1+IF(AND(WEEKDAY($A2154)&lt;&gt;1,WEEKDAY($A2154)&lt;&gt;7),-VLOOKUP($A2154,ETF_OP_Fee!$G$5:$H$14,2,1),0))^($A2154-$A2153)*(1+2*(C2154/C2153-1))+IFERROR(VLOOKUP(A2154,BITXeom!$C$9:$D$100,2,0),0)-$D$3*IFERROR(VLOOKUP($A2154,Dividends!$C$10:$E$100,2,0),0)</f>
        <v>16.484160928679206</v>
      </c>
      <c r="F2154" s="60">
        <f>F2153*(1-F$1-2*(C2154/C2153-1))</f>
        <v>894.58093708186834</v>
      </c>
      <c r="G2154" s="2">
        <f>G2153*(1-G$1+IF(AND(WEEKDAY($A2154)&lt;&gt;1,WEEKDAY($A2154)&lt;&gt;7),-VLOOKUP($A2154,ETF_OP_Fee!$I$5:$J$14,2,1),0))^($A2154-$A2153)*(1+1*(B2154/B2153-1))</f>
        <v>4.1817273558379613</v>
      </c>
      <c r="H2154" s="9" t="str">
        <f>IFERROR(VLOOKUP(A2154,'BITO-IV'!$A$1:$J$10000,4,0),"")</f>
        <v/>
      </c>
      <c r="J2154" s="9">
        <f>VLOOKUP(A2154,'ETH-Web'!$A$1:$G$10000,6,0)</f>
        <v>434.02700800000002</v>
      </c>
      <c r="K2154" s="2">
        <f>K2153*(1-K$1+IF(AND(WEEKDAY($A2154)&lt;&gt;1,WEEKDAY($A2154)&lt;&gt;7),-VLOOKUP($A2154,ETF_OP_Fee!$K$5:$L$14,2,1),0))^($A2154-$A2153)*(1+2*(J2154/J2153-1))-K$3*IFERROR(VLOOKUP($A3750,Dividends!$C$10:$E$100,3,0),0)</f>
        <v>732.7810525952591</v>
      </c>
      <c r="P2154">
        <f>ROW()</f>
        <v>2154</v>
      </c>
      <c r="Q2154">
        <f>IF($A2154&gt;=$Q$2,B2154*Q$4,"")</f>
        <v>79.391027580173187</v>
      </c>
      <c r="R2154">
        <f>IF($A2154&gt;=$Q$2,G2154*R$4,"")</f>
        <v>78.900751927241316</v>
      </c>
      <c r="T2154">
        <f>IF($A2154&gt;=$Q$2,J2154*T$4,"")</f>
        <v>130.57606103927048</v>
      </c>
      <c r="U2154">
        <f>IF($A2154&gt;=$Q$2,K2154*U$4,"")</f>
        <v>70.49446069246207</v>
      </c>
      <c r="W2154" t="e">
        <f t="shared" ca="1" si="3"/>
        <v>#DIV/0!</v>
      </c>
    </row>
    <row r="2155" spans="1:23">
      <c r="A2155" s="1">
        <v>43297</v>
      </c>
      <c r="B2155">
        <f>IFERROR(VLOOKUP($A2155,'BTC-Web'!$A$2:$H$9999,2,0),"")</f>
        <v>6357.0097660000001</v>
      </c>
      <c r="C2155">
        <f>VLOOKUP(A2155,H_SPBTFDUE!$B$2:$C$5828,2,0)</f>
        <v>45.6</v>
      </c>
      <c r="D2155" s="2">
        <f>D2154*(1-D$1+IF(AND(WEEKDAY($A2155)&lt;&gt;1,WEEKDAY($A2155)&lt;&gt;7),-VLOOKUP($A2155,ETF_OP_Fee!$G$5:$H$14,2,1),0))^($A2155-$A2154)*(1+2*(C2155/C2154-1))+IFERROR(VLOOKUP(A2155,BITXeom!$C$9:$D$100,2,0),0)-$D$3*IFERROR(VLOOKUP($A2155,Dividends!$C$10:$E$100,2,0),0)</f>
        <v>19.201093741049956</v>
      </c>
      <c r="F2155" s="60">
        <f>F2154*(1-F$1-2*(C2155/C2154-1))</f>
        <v>746.71187882723336</v>
      </c>
      <c r="G2155" s="2">
        <f>G2154*(1-G$1+IF(AND(WEEKDAY($A2155)&lt;&gt;1,WEEKDAY($A2155)&lt;&gt;7),-VLOOKUP($A2155,ETF_OP_Fee!$I$5:$J$14,2,1),0))^($A2155-$A2154)*(1+1*(B2155/B2154-1))</f>
        <v>4.2632043357496512</v>
      </c>
      <c r="H2155" s="9" t="str">
        <f>IFERROR(VLOOKUP(A2155,'BITO-IV'!$A$1:$J$10000,4,0),"")</f>
        <v/>
      </c>
      <c r="J2155" s="9">
        <f>VLOOKUP(A2155,'ETH-Web'!$A$1:$G$10000,6,0)</f>
        <v>480.65798999999998</v>
      </c>
      <c r="K2155" s="2">
        <f>K2154*(1-K$1+IF(AND(WEEKDAY($A2155)&lt;&gt;1,WEEKDAY($A2155)&lt;&gt;7),-VLOOKUP($A2155,ETF_OP_Fee!$K$5:$L$14,2,1),0))^($A2155-$A2154)*(1+2*(J2155/J2154-1))-K$3*IFERROR(VLOOKUP($A3751,Dividends!$C$10:$E$100,3,0),0)</f>
        <v>890.16929632849372</v>
      </c>
      <c r="P2155">
        <f>ROW()</f>
        <v>2155</v>
      </c>
      <c r="Q2155">
        <f>IF($A2155&gt;=$Q$2,B2155*Q$4,"")</f>
        <v>80.944206373175547</v>
      </c>
      <c r="R2155">
        <f>IF($A2155&gt;=$Q$2,G2155*R$4,"")</f>
        <v>80.438058028945505</v>
      </c>
      <c r="T2155">
        <f>IF($A2155&gt;=$Q$2,J2155*T$4,"")</f>
        <v>144.6048883696497</v>
      </c>
      <c r="U2155">
        <f>IF($A2155&gt;=$Q$2,K2155*U$4,"")</f>
        <v>85.635408076422763</v>
      </c>
      <c r="W2155" t="e">
        <f t="shared" ca="1" si="3"/>
        <v>#DIV/0!</v>
      </c>
    </row>
    <row r="2156" spans="1:23">
      <c r="A2156" s="1">
        <v>43298</v>
      </c>
      <c r="B2156">
        <f>IFERROR(VLOOKUP($A2156,'BTC-Web'!$A$2:$H$9999,2,0),"")</f>
        <v>6739.6499020000001</v>
      </c>
      <c r="C2156">
        <f>VLOOKUP(A2156,H_SPBTFDUE!$B$2:$C$5828,2,0)</f>
        <v>49.95</v>
      </c>
      <c r="D2156" s="2">
        <f>D2155*(1-D$1+IF(AND(WEEKDAY($A2156)&lt;&gt;1,WEEKDAY($A2156)&lt;&gt;7),-VLOOKUP($A2156,ETF_OP_Fee!$G$5:$H$14,2,1),0))^($A2156-$A2155)*(1+2*(C2156/C2155-1))+IFERROR(VLOOKUP(A2156,BITXeom!$C$9:$D$100,2,0),0)-$D$3*IFERROR(VLOOKUP($A2156,Dividends!$C$10:$E$100,2,0),0)</f>
        <v>22.86170404635746</v>
      </c>
      <c r="F2156" s="60">
        <f>F2155*(1-F$1-2*(C2156/C2155-1))</f>
        <v>604.20824253861906</v>
      </c>
      <c r="G2156" s="2">
        <f>G2155*(1-G$1+IF(AND(WEEKDAY($A2156)&lt;&gt;1,WEEKDAY($A2156)&lt;&gt;7),-VLOOKUP($A2156,ETF_OP_Fee!$I$5:$J$14,2,1),0))^($A2156-$A2155)*(1+1*(B2156/B2155-1))</f>
        <v>4.5196968242831908</v>
      </c>
      <c r="H2156" s="9" t="str">
        <f>IFERROR(VLOOKUP(A2156,'BITO-IV'!$A$1:$J$10000,4,0),"")</f>
        <v/>
      </c>
      <c r="J2156" s="9">
        <f>VLOOKUP(A2156,'ETH-Web'!$A$1:$G$10000,6,0)</f>
        <v>501.00201399999997</v>
      </c>
      <c r="K2156" s="2">
        <f>K2155*(1-K$1+IF(AND(WEEKDAY($A2156)&lt;&gt;1,WEEKDAY($A2156)&lt;&gt;7),-VLOOKUP($A2156,ETF_OP_Fee!$K$5:$L$14,2,1),0))^($A2156-$A2155)*(1+2*(J2156/J2155-1))-K$3*IFERROR(VLOOKUP($A3752,Dividends!$C$10:$E$100,3,0),0)</f>
        <v>965.49790835725025</v>
      </c>
      <c r="P2156">
        <f>ROW()</f>
        <v>2156</v>
      </c>
      <c r="Q2156">
        <f>IF($A2156&gt;=$Q$2,B2156*Q$4,"")</f>
        <v>85.816387363158938</v>
      </c>
      <c r="R2156">
        <f>IF($A2156&gt;=$Q$2,G2156*R$4,"")</f>
        <v>85.27755340655132</v>
      </c>
      <c r="T2156">
        <f>IF($A2156&gt;=$Q$2,J2156*T$4,"")</f>
        <v>150.7253427898695</v>
      </c>
      <c r="U2156">
        <f>IF($A2156&gt;=$Q$2,K2156*U$4,"")</f>
        <v>92.88211548086754</v>
      </c>
      <c r="W2156" t="e">
        <f t="shared" ca="1" si="3"/>
        <v>#DIV/0!</v>
      </c>
    </row>
    <row r="2157" spans="1:23">
      <c r="A2157" s="1">
        <v>43299</v>
      </c>
      <c r="B2157">
        <f>IFERROR(VLOOKUP($A2157,'BTC-Web'!$A$2:$H$9999,2,0),"")</f>
        <v>7315.3198240000002</v>
      </c>
      <c r="C2157">
        <f>VLOOKUP(A2157,H_SPBTFDUE!$B$2:$C$5828,2,0)</f>
        <v>50.56</v>
      </c>
      <c r="D2157" s="2">
        <f>D2156*(1-D$1+IF(AND(WEEKDAY($A2157)&lt;&gt;1,WEEKDAY($A2157)&lt;&gt;7),-VLOOKUP($A2157,ETF_OP_Fee!$G$5:$H$14,2,1),0))^($A2157-$A2156)*(1+2*(C2157/C2156-1))+IFERROR(VLOOKUP(A2157,BITXeom!$C$9:$D$100,2,0),0)-$D$3*IFERROR(VLOOKUP($A2157,Dividends!$C$10:$E$100,2,0),0)</f>
        <v>23.417264765565253</v>
      </c>
      <c r="F2157" s="60">
        <f>F2156*(1-F$1-2*(C2157/C2156-1))</f>
        <v>589.41935204620734</v>
      </c>
      <c r="G2157" s="2">
        <f>G2156*(1-G$1+IF(AND(WEEKDAY($A2157)&lt;&gt;1,WEEKDAY($A2157)&lt;&gt;7),-VLOOKUP($A2157,ETF_OP_Fee!$I$5:$J$14,2,1),0))^($A2157-$A2156)*(1+1*(B2157/B2156-1))</f>
        <v>4.9056208724994521</v>
      </c>
      <c r="H2157" s="9" t="str">
        <f>IFERROR(VLOOKUP(A2157,'BITO-IV'!$A$1:$J$10000,4,0),"")</f>
        <v/>
      </c>
      <c r="J2157" s="9">
        <f>VLOOKUP(A2157,'ETH-Web'!$A$1:$G$10000,6,0)</f>
        <v>480.51299999999998</v>
      </c>
      <c r="K2157" s="2">
        <f>K2156*(1-K$1+IF(AND(WEEKDAY($A2157)&lt;&gt;1,WEEKDAY($A2157)&lt;&gt;7),-VLOOKUP($A2157,ETF_OP_Fee!$K$5:$L$14,2,1),0))^($A2157-$A2156)*(1+2*(J2157/J2156-1))-K$3*IFERROR(VLOOKUP($A3753,Dividends!$C$10:$E$100,3,0),0)</f>
        <v>886.50493496228069</v>
      </c>
      <c r="P2157">
        <f>ROW()</f>
        <v>2157</v>
      </c>
      <c r="Q2157">
        <f>IF($A2157&gt;=$Q$2,B2157*Q$4,"")</f>
        <v>93.146428795283086</v>
      </c>
      <c r="R2157">
        <f>IF($A2157&gt;=$Q$2,G2157*R$4,"")</f>
        <v>92.559160981602389</v>
      </c>
      <c r="T2157">
        <f>IF($A2157&gt;=$Q$2,J2157*T$4,"")</f>
        <v>144.56126845028726</v>
      </c>
      <c r="U2157">
        <f>IF($A2157&gt;=$Q$2,K2157*U$4,"")</f>
        <v>85.282891895254309</v>
      </c>
      <c r="W2157" t="e">
        <f t="shared" ca="1" si="3"/>
        <v>#DIV/0!</v>
      </c>
    </row>
    <row r="2158" spans="1:23">
      <c r="A2158" s="1">
        <v>43300</v>
      </c>
      <c r="B2158">
        <f>IFERROR(VLOOKUP($A2158,'BTC-Web'!$A$2:$H$9999,2,0),"")</f>
        <v>7378.2001950000003</v>
      </c>
      <c r="C2158">
        <f>VLOOKUP(A2158,H_SPBTFDUE!$B$2:$C$5828,2,0)</f>
        <v>50.96</v>
      </c>
      <c r="D2158" s="2">
        <f>D2157*(1-D$1+IF(AND(WEEKDAY($A2158)&lt;&gt;1,WEEKDAY($A2158)&lt;&gt;7),-VLOOKUP($A2158,ETF_OP_Fee!$G$5:$H$14,2,1),0))^($A2158-$A2157)*(1+2*(C2158/C2157-1))+IFERROR(VLOOKUP(A2158,BITXeom!$C$9:$D$100,2,0),0)-$D$3*IFERROR(VLOOKUP($A2158,Dividends!$C$10:$E$100,2,0),0)</f>
        <v>23.784923537453654</v>
      </c>
      <c r="F2158" s="60">
        <f>F2157*(1-F$1-2*(C2158/C2157-1))</f>
        <v>580.06241437259871</v>
      </c>
      <c r="G2158" s="2">
        <f>G2157*(1-G$1+IF(AND(WEEKDAY($A2158)&lt;&gt;1,WEEKDAY($A2158)&lt;&gt;7),-VLOOKUP($A2158,ETF_OP_Fee!$I$5:$J$14,2,1),0))^($A2158-$A2157)*(1+1*(B2158/B2157-1))</f>
        <v>4.9476593910109781</v>
      </c>
      <c r="H2158" s="9" t="str">
        <f>IFERROR(VLOOKUP(A2158,'BITO-IV'!$A$1:$J$10000,4,0),"")</f>
        <v/>
      </c>
      <c r="J2158" s="9">
        <f>VLOOKUP(A2158,'ETH-Web'!$A$1:$G$10000,6,0)</f>
        <v>469.618988</v>
      </c>
      <c r="K2158" s="2">
        <f>K2157*(1-K$1+IF(AND(WEEKDAY($A2158)&lt;&gt;1,WEEKDAY($A2158)&lt;&gt;7),-VLOOKUP($A2158,ETF_OP_Fee!$K$5:$L$14,2,1),0))^($A2158-$A2157)*(1+2*(J2158/J2157-1))-K$3*IFERROR(VLOOKUP($A3754,Dividends!$C$10:$E$100,3,0),0)</f>
        <v>846.28611936916229</v>
      </c>
      <c r="P2158">
        <f>ROW()</f>
        <v>2158</v>
      </c>
      <c r="Q2158">
        <f>IF($A2158&gt;=$Q$2,B2158*Q$4,"")</f>
        <v>93.947088525942675</v>
      </c>
      <c r="R2158">
        <f>IF($A2158&gt;=$Q$2,G2158*R$4,"")</f>
        <v>93.352342946427541</v>
      </c>
      <c r="T2158">
        <f>IF($A2158&gt;=$Q$2,J2158*T$4,"")</f>
        <v>141.28382914431083</v>
      </c>
      <c r="U2158">
        <f>IF($A2158&gt;=$Q$2,K2158*U$4,"")</f>
        <v>81.413791152426498</v>
      </c>
      <c r="W2158" t="e">
        <f t="shared" ca="1" si="3"/>
        <v>#DIV/0!</v>
      </c>
    </row>
    <row r="2159" spans="1:23">
      <c r="A2159" s="1">
        <v>43301</v>
      </c>
      <c r="B2159">
        <f>IFERROR(VLOOKUP($A2159,'BTC-Web'!$A$2:$H$9999,2,0),"")</f>
        <v>7467.3999020000001</v>
      </c>
      <c r="C2159">
        <f>VLOOKUP(A2159,H_SPBTFDUE!$B$2:$C$5828,2,0)</f>
        <v>50.19</v>
      </c>
      <c r="D2159" s="2">
        <f>D2158*(1-D$1+IF(AND(WEEKDAY($A2159)&lt;&gt;1,WEEKDAY($A2159)&lt;&gt;7),-VLOOKUP($A2159,ETF_OP_Fee!$G$5:$H$14,2,1),0))^($A2159-$A2158)*(1+2*(C2159/C2158-1))+IFERROR(VLOOKUP(A2159,BITXeom!$C$9:$D$100,2,0),0)-$D$3*IFERROR(VLOOKUP($A2159,Dividends!$C$10:$E$100,2,0),0)</f>
        <v>23.06336779881704</v>
      </c>
      <c r="F2159" s="60">
        <f>F2158*(1-F$1-2*(C2159/C2158-1))</f>
        <v>597.56157801890458</v>
      </c>
      <c r="G2159" s="2">
        <f>G2158*(1-G$1+IF(AND(WEEKDAY($A2159)&lt;&gt;1,WEEKDAY($A2159)&lt;&gt;7),-VLOOKUP($A2159,ETF_OP_Fee!$I$5:$J$14,2,1),0))^($A2159-$A2158)*(1+1*(B2159/B2158-1))</f>
        <v>5.0073444285837638</v>
      </c>
      <c r="H2159" s="9" t="str">
        <f>IFERROR(VLOOKUP(A2159,'BITO-IV'!$A$1:$J$10000,4,0),"")</f>
        <v/>
      </c>
      <c r="J2159" s="9">
        <f>VLOOKUP(A2159,'ETH-Web'!$A$1:$G$10000,6,0)</f>
        <v>450.69799799999998</v>
      </c>
      <c r="K2159" s="2">
        <f>K2158*(1-K$1+IF(AND(WEEKDAY($A2159)&lt;&gt;1,WEEKDAY($A2159)&lt;&gt;7),-VLOOKUP($A2159,ETF_OP_Fee!$K$5:$L$14,2,1),0))^($A2159-$A2158)*(1+2*(J2159/J2158-1))-K$3*IFERROR(VLOOKUP($A3755,Dividends!$C$10:$E$100,3,0),0)</f>
        <v>778.07219765648517</v>
      </c>
      <c r="P2159">
        <f>ROW()</f>
        <v>2159</v>
      </c>
      <c r="Q2159">
        <f>IF($A2159&gt;=$Q$2,B2159*Q$4,"")</f>
        <v>95.082874022207193</v>
      </c>
      <c r="R2159">
        <f>IF($A2159&gt;=$Q$2,G2159*R$4,"")</f>
        <v>94.478479096055779</v>
      </c>
      <c r="T2159">
        <f>IF($A2159&gt;=$Q$2,J2159*T$4,"")</f>
        <v>135.59149134130612</v>
      </c>
      <c r="U2159">
        <f>IF($A2159&gt;=$Q$2,K2159*U$4,"")</f>
        <v>74.851525922147644</v>
      </c>
      <c r="W2159" t="e">
        <f t="shared" ca="1" si="3"/>
        <v>#DIV/0!</v>
      </c>
    </row>
    <row r="2160" spans="1:23">
      <c r="A2160" s="1">
        <v>43304</v>
      </c>
      <c r="B2160">
        <f>IFERROR(VLOOKUP($A2160,'BTC-Web'!$A$2:$H$9999,2,0),"")</f>
        <v>7414.7099609999996</v>
      </c>
      <c r="C2160">
        <f>VLOOKUP(A2160,H_SPBTFDUE!$B$2:$C$5828,2,0)</f>
        <v>52.94</v>
      </c>
      <c r="D2160" s="2">
        <f>D2159*(1-D$1+IF(AND(WEEKDAY($A2160)&lt;&gt;1,WEEKDAY($A2160)&lt;&gt;7),-VLOOKUP($A2160,ETF_OP_Fee!$G$5:$H$14,2,1),0))^($A2160-$A2159)*(1+2*(C2160/C2159-1))+IFERROR(VLOOKUP(A2160,BITXeom!$C$9:$D$100,2,0),0)-$D$3*IFERROR(VLOOKUP($A2160,Dividends!$C$10:$E$100,2,0),0)</f>
        <v>25.581480648417262</v>
      </c>
      <c r="F2160" s="60">
        <f>F2159*(1-F$1-2*(C2160/C2159-1))</f>
        <v>532.04753365764918</v>
      </c>
      <c r="G2160" s="2">
        <f>G2159*(1-G$1+IF(AND(WEEKDAY($A2160)&lt;&gt;1,WEEKDAY($A2160)&lt;&gt;7),-VLOOKUP($A2160,ETF_OP_Fee!$I$5:$J$14,2,1),0))^($A2160-$A2159)*(1+1*(B2160/B2159-1))</f>
        <v>4.9716244126895575</v>
      </c>
      <c r="H2160" s="9" t="str">
        <f>IFERROR(VLOOKUP(A2160,'BITO-IV'!$A$1:$J$10000,4,0),"")</f>
        <v/>
      </c>
      <c r="J2160" s="9">
        <f>VLOOKUP(A2160,'ETH-Web'!$A$1:$G$10000,6,0)</f>
        <v>450.85299700000002</v>
      </c>
      <c r="K2160" s="2">
        <f>K2159*(1-K$1+IF(AND(WEEKDAY($A2160)&lt;&gt;1,WEEKDAY($A2160)&lt;&gt;7),-VLOOKUP($A2160,ETF_OP_Fee!$K$5:$L$14,2,1),0))^($A2160-$A2159)*(1+2*(J2160/J2159-1))-K$3*IFERROR(VLOOKUP($A3756,Dividends!$C$10:$E$100,3,0),0)</f>
        <v>778.54721551219404</v>
      </c>
      <c r="P2160">
        <f>ROW()</f>
        <v>2160</v>
      </c>
      <c r="Q2160">
        <f>IF($A2160&gt;=$Q$2,B2160*Q$4,"")</f>
        <v>94.411969679586051</v>
      </c>
      <c r="R2160">
        <f>IF($A2160&gt;=$Q$2,G2160*R$4,"")</f>
        <v>93.804514518003771</v>
      </c>
      <c r="T2160">
        <f>IF($A2160&gt;=$Q$2,J2160*T$4,"")</f>
        <v>135.63812244608067</v>
      </c>
      <c r="U2160">
        <f>IF($A2160&gt;=$Q$2,K2160*U$4,"")</f>
        <v>74.897223238472748</v>
      </c>
      <c r="W2160" t="e">
        <f t="shared" ca="1" si="3"/>
        <v>#DIV/0!</v>
      </c>
    </row>
    <row r="2161" spans="1:23">
      <c r="A2161" s="1">
        <v>43305</v>
      </c>
      <c r="B2161">
        <f>IFERROR(VLOOKUP($A2161,'BTC-Web'!$A$2:$H$9999,2,0),"")</f>
        <v>7716.5097660000001</v>
      </c>
      <c r="C2161">
        <f>VLOOKUP(A2161,H_SPBTFDUE!$B$2:$C$5828,2,0)</f>
        <v>56.44</v>
      </c>
      <c r="D2161" s="2">
        <f>D2160*(1-D$1+IF(AND(WEEKDAY($A2161)&lt;&gt;1,WEEKDAY($A2161)&lt;&gt;7),-VLOOKUP($A2161,ETF_OP_Fee!$G$5:$H$14,2,1),0))^($A2161-$A2160)*(1+2*(C2161/C2160-1))+IFERROR(VLOOKUP(A2161,BITXeom!$C$9:$D$100,2,0),0)-$D$3*IFERROR(VLOOKUP($A2161,Dividends!$C$10:$E$100,2,0),0)</f>
        <v>28.960504484287444</v>
      </c>
      <c r="F2161" s="60">
        <f>F2160*(1-F$1-2*(C2161/C2160-1))</f>
        <v>461.66976746964122</v>
      </c>
      <c r="G2161" s="2">
        <f>G2160*(1-G$1+IF(AND(WEEKDAY($A2161)&lt;&gt;1,WEEKDAY($A2161)&lt;&gt;7),-VLOOKUP($A2161,ETF_OP_Fee!$I$5:$J$14,2,1),0))^($A2161-$A2160)*(1+1*(B2161/B2160-1))</f>
        <v>5.173849015110398</v>
      </c>
      <c r="H2161" s="9" t="str">
        <f>IFERROR(VLOOKUP(A2161,'BITO-IV'!$A$1:$J$10000,4,0),"")</f>
        <v/>
      </c>
      <c r="J2161" s="9">
        <f>VLOOKUP(A2161,'ETH-Web'!$A$1:$G$10000,6,0)</f>
        <v>479.37298600000003</v>
      </c>
      <c r="K2161" s="2">
        <f>K2160*(1-K$1+IF(AND(WEEKDAY($A2161)&lt;&gt;1,WEEKDAY($A2161)&lt;&gt;7),-VLOOKUP($A2161,ETF_OP_Fee!$K$5:$L$14,2,1),0))^($A2161-$A2160)*(1+2*(J2161/J2160-1))-K$3*IFERROR(VLOOKUP($A3757,Dividends!$C$10:$E$100,3,0),0)</f>
        <v>877.01906674418797</v>
      </c>
      <c r="P2161">
        <f>ROW()</f>
        <v>2161</v>
      </c>
      <c r="Q2161">
        <f>IF($A2161&gt;=$Q$2,B2161*Q$4,"")</f>
        <v>98.254805635251955</v>
      </c>
      <c r="R2161">
        <f>IF($A2161&gt;=$Q$2,G2161*R$4,"")</f>
        <v>97.620084456325216</v>
      </c>
      <c r="T2161">
        <f>IF($A2161&gt;=$Q$2,J2161*T$4,"")</f>
        <v>144.21829777126069</v>
      </c>
      <c r="U2161">
        <f>IF($A2161&gt;=$Q$2,K2161*U$4,"")</f>
        <v>84.370339418814183</v>
      </c>
      <c r="W2161" t="e">
        <f t="shared" ca="1" si="3"/>
        <v>#DIV/0!</v>
      </c>
    </row>
    <row r="2162" spans="1:23">
      <c r="A2162" s="1">
        <v>43306</v>
      </c>
      <c r="B2162">
        <f>IFERROR(VLOOKUP($A2162,'BTC-Web'!$A$2:$H$9999,2,0),"")</f>
        <v>8379.6601559999999</v>
      </c>
      <c r="C2162">
        <f>VLOOKUP(A2162,H_SPBTFDUE!$B$2:$C$5828,2,0)</f>
        <v>55.55</v>
      </c>
      <c r="D2162" s="2">
        <f>D2161*(1-D$1+IF(AND(WEEKDAY($A2162)&lt;&gt;1,WEEKDAY($A2162)&lt;&gt;7),-VLOOKUP($A2162,ETF_OP_Fee!$G$5:$H$14,2,1),0))^($A2162-$A2161)*(1+2*(C2162/C2161-1))+IFERROR(VLOOKUP(A2162,BITXeom!$C$9:$D$100,2,0),0)-$D$3*IFERROR(VLOOKUP($A2162,Dividends!$C$10:$E$100,2,0),0)</f>
        <v>28.043769489425816</v>
      </c>
      <c r="F2162" s="60">
        <f>F2161*(1-F$1-2*(C2162/C2161-1))</f>
        <v>476.20583786240559</v>
      </c>
      <c r="G2162" s="2">
        <f>G2161*(1-G$1+IF(AND(WEEKDAY($A2162)&lt;&gt;1,WEEKDAY($A2162)&lt;&gt;7),-VLOOKUP($A2162,ETF_OP_Fee!$I$5:$J$14,2,1),0))^($A2162-$A2161)*(1+1*(B2162/B2161-1))</f>
        <v>5.6183390340261781</v>
      </c>
      <c r="H2162" s="9" t="str">
        <f>IFERROR(VLOOKUP(A2162,'BITO-IV'!$A$1:$J$10000,4,0),"")</f>
        <v/>
      </c>
      <c r="J2162" s="9">
        <f>VLOOKUP(A2162,'ETH-Web'!$A$1:$G$10000,6,0)</f>
        <v>472.49301100000002</v>
      </c>
      <c r="K2162" s="2">
        <f>K2161*(1-K$1+IF(AND(WEEKDAY($A2162)&lt;&gt;1,WEEKDAY($A2162)&lt;&gt;7),-VLOOKUP($A2162,ETF_OP_Fee!$K$5:$L$14,2,1),0))^($A2162-$A2161)*(1+2*(J2162/J2161-1))-K$3*IFERROR(VLOOKUP($A3758,Dividends!$C$10:$E$100,3,0),0)</f>
        <v>851.8231226462849</v>
      </c>
      <c r="P2162">
        <f>ROW()</f>
        <v>2162</v>
      </c>
      <c r="Q2162">
        <f>IF($A2162&gt;=$Q$2,B2162*Q$4,"")</f>
        <v>106.69874138499796</v>
      </c>
      <c r="R2162">
        <f>IF($A2162&gt;=$Q$2,G2162*R$4,"")</f>
        <v>106.00671364860098</v>
      </c>
      <c r="T2162">
        <f>IF($A2162&gt;=$Q$2,J2162*T$4,"")</f>
        <v>142.14847257838088</v>
      </c>
      <c r="U2162">
        <f>IF($A2162&gt;=$Q$2,K2162*U$4,"")</f>
        <v>81.946457845282083</v>
      </c>
      <c r="W2162" t="e">
        <f t="shared" ca="1" si="3"/>
        <v>#DIV/0!</v>
      </c>
    </row>
    <row r="2163" spans="1:23">
      <c r="A2163" s="1">
        <v>43307</v>
      </c>
      <c r="B2163">
        <f>IFERROR(VLOOKUP($A2163,'BTC-Web'!$A$2:$H$9999,2,0),"")</f>
        <v>8176.8500979999999</v>
      </c>
      <c r="C2163">
        <f>VLOOKUP(A2163,H_SPBTFDUE!$B$2:$C$5828,2,0)</f>
        <v>56.37</v>
      </c>
      <c r="D2163" s="2">
        <f>D2162*(1-D$1+IF(AND(WEEKDAY($A2163)&lt;&gt;1,WEEKDAY($A2163)&lt;&gt;7),-VLOOKUP($A2163,ETF_OP_Fee!$G$5:$H$14,2,1),0))^($A2163-$A2162)*(1+2*(C2163/C2162-1))+IFERROR(VLOOKUP(A2163,BITXeom!$C$9:$D$100,2,0),0)-$D$3*IFERROR(VLOOKUP($A2163,Dividends!$C$10:$E$100,2,0),0)</f>
        <v>28.868223933605577</v>
      </c>
      <c r="F2163" s="60">
        <f>F2162*(1-F$1-2*(C2163/C2162-1))</f>
        <v>462.12204683144466</v>
      </c>
      <c r="G2163" s="2">
        <f>G2162*(1-G$1+IF(AND(WEEKDAY($A2163)&lt;&gt;1,WEEKDAY($A2163)&lt;&gt;7),-VLOOKUP($A2163,ETF_OP_Fee!$I$5:$J$14,2,1),0))^($A2163-$A2162)*(1+1*(B2163/B2162-1))</f>
        <v>5.4822175981950734</v>
      </c>
      <c r="H2163" s="9" t="str">
        <f>IFERROR(VLOOKUP(A2163,'BITO-IV'!$A$1:$J$10000,4,0),"")</f>
        <v/>
      </c>
      <c r="J2163" s="9">
        <f>VLOOKUP(A2163,'ETH-Web'!$A$1:$G$10000,6,0)</f>
        <v>464.03698700000001</v>
      </c>
      <c r="K2163" s="2">
        <f>K2162*(1-K$1+IF(AND(WEEKDAY($A2163)&lt;&gt;1,WEEKDAY($A2163)&lt;&gt;7),-VLOOKUP($A2163,ETF_OP_Fee!$K$5:$L$14,2,1),0))^($A2163-$A2162)*(1+2*(J2163/J2162-1))-K$3*IFERROR(VLOOKUP($A3759,Dividends!$C$10:$E$100,3,0),0)</f>
        <v>821.31247498193738</v>
      </c>
      <c r="P2163">
        <f>ROW()</f>
        <v>2163</v>
      </c>
      <c r="Q2163">
        <f>IF($A2163&gt;=$Q$2,B2163*Q$4,"")</f>
        <v>104.11634812250699</v>
      </c>
      <c r="R2163">
        <f>IF($A2163&gt;=$Q$2,G2163*R$4,"")</f>
        <v>103.43837699568742</v>
      </c>
      <c r="T2163">
        <f>IF($A2163&gt;=$Q$2,J2163*T$4,"")</f>
        <v>139.60449654550337</v>
      </c>
      <c r="U2163">
        <f>IF($A2163&gt;=$Q$2,K2163*U$4,"")</f>
        <v>79.011295091198306</v>
      </c>
      <c r="W2163" t="e">
        <f t="shared" ca="1" si="3"/>
        <v>#DIV/0!</v>
      </c>
    </row>
    <row r="2164" spans="1:23">
      <c r="A2164" s="1">
        <v>43308</v>
      </c>
      <c r="B2164">
        <f>IFERROR(VLOOKUP($A2164,'BTC-Web'!$A$2:$H$9999,2,0),"")</f>
        <v>7950.3999020000001</v>
      </c>
      <c r="C2164">
        <f>VLOOKUP(A2164,H_SPBTFDUE!$B$2:$C$5828,2,0)</f>
        <v>55.99</v>
      </c>
      <c r="D2164" s="2">
        <f>D2163*(1-D$1+IF(AND(WEEKDAY($A2164)&lt;&gt;1,WEEKDAY($A2164)&lt;&gt;7),-VLOOKUP($A2164,ETF_OP_Fee!$G$5:$H$14,2,1),0))^($A2164-$A2163)*(1+2*(C2164/C2163-1))+IFERROR(VLOOKUP(A2164,BITXeom!$C$9:$D$100,2,0),0)-$D$3*IFERROR(VLOOKUP($A2164,Dividends!$C$10:$E$100,2,0),0)</f>
        <v>28.47557938381193</v>
      </c>
      <c r="F2164" s="60">
        <f>F2163*(1-F$1-2*(C2164/C2163-1))</f>
        <v>468.32848177158928</v>
      </c>
      <c r="G2164" s="2">
        <f>G2163*(1-G$1+IF(AND(WEEKDAY($A2164)&lt;&gt;1,WEEKDAY($A2164)&lt;&gt;7),-VLOOKUP($A2164,ETF_OP_Fee!$I$5:$J$14,2,1),0))^($A2164-$A2163)*(1+1*(B2164/B2163-1))</f>
        <v>5.3302539862608631</v>
      </c>
      <c r="H2164" s="9" t="str">
        <f>IFERROR(VLOOKUP(A2164,'BITO-IV'!$A$1:$J$10000,4,0),"")</f>
        <v/>
      </c>
      <c r="J2164" s="9">
        <f>VLOOKUP(A2164,'ETH-Web'!$A$1:$G$10000,6,0)</f>
        <v>469.66598499999998</v>
      </c>
      <c r="K2164" s="2">
        <f>K2163*(1-K$1+IF(AND(WEEKDAY($A2164)&lt;&gt;1,WEEKDAY($A2164)&lt;&gt;7),-VLOOKUP($A2164,ETF_OP_Fee!$K$5:$L$14,2,1),0))^($A2164-$A2163)*(1+2*(J2164/J2163-1))-K$3*IFERROR(VLOOKUP($A3760,Dividends!$C$10:$E$100,3,0),0)</f>
        <v>841.21666271532365</v>
      </c>
      <c r="P2164">
        <f>ROW()</f>
        <v>2164</v>
      </c>
      <c r="Q2164">
        <f>IF($A2164&gt;=$Q$2,B2164*Q$4,"")</f>
        <v>101.23294349155836</v>
      </c>
      <c r="R2164">
        <f>IF($A2164&gt;=$Q$2,G2164*R$4,"")</f>
        <v>100.57113046646313</v>
      </c>
      <c r="T2164">
        <f>IF($A2164&gt;=$Q$2,J2164*T$4,"")</f>
        <v>141.29796808734329</v>
      </c>
      <c r="U2164">
        <f>IF($A2164&gt;=$Q$2,K2164*U$4,"")</f>
        <v>80.926103033921663</v>
      </c>
      <c r="W2164" t="e">
        <f t="shared" ca="1" si="3"/>
        <v>#DIV/0!</v>
      </c>
    </row>
    <row r="2165" spans="1:23">
      <c r="A2165" s="1">
        <v>43311</v>
      </c>
      <c r="B2165">
        <f>IFERROR(VLOOKUP($A2165,'BTC-Web'!$A$2:$H$9999,2,0),"")</f>
        <v>8221.5800780000009</v>
      </c>
      <c r="C2165">
        <f>VLOOKUP(A2165,H_SPBTFDUE!$B$2:$C$5828,2,0)</f>
        <v>55.3</v>
      </c>
      <c r="D2165" s="2">
        <f>D2164*(1-D$1+IF(AND(WEEKDAY($A2165)&lt;&gt;1,WEEKDAY($A2165)&lt;&gt;7),-VLOOKUP($A2165,ETF_OP_Fee!$G$5:$H$14,2,1),0))^($A2165-$A2164)*(1+2*(C2165/C2164-1))+IFERROR(VLOOKUP(A2165,BITXeom!$C$9:$D$100,2,0),0)-$D$3*IFERROR(VLOOKUP($A2165,Dividends!$C$10:$E$100,2,0),0)</f>
        <v>27.763691430452781</v>
      </c>
      <c r="F2165" s="60">
        <f>F2164*(1-F$1-2*(C2165/C2164-1))</f>
        <v>479.84711615327484</v>
      </c>
      <c r="G2165" s="2">
        <f>G2164*(1-G$1+IF(AND(WEEKDAY($A2165)&lt;&gt;1,WEEKDAY($A2165)&lt;&gt;7),-VLOOKUP($A2165,ETF_OP_Fee!$I$5:$J$14,2,1),0))^($A2165-$A2164)*(1+1*(B2165/B2164-1))</f>
        <v>5.5116332271136201</v>
      </c>
      <c r="H2165" s="9" t="str">
        <f>IFERROR(VLOOKUP(A2165,'BITO-IV'!$A$1:$J$10000,4,0),"")</f>
        <v/>
      </c>
      <c r="J2165" s="9">
        <f>VLOOKUP(A2165,'ETH-Web'!$A$1:$G$10000,6,0)</f>
        <v>457.08099399999998</v>
      </c>
      <c r="K2165" s="2">
        <f>K2164*(1-K$1+IF(AND(WEEKDAY($A2165)&lt;&gt;1,WEEKDAY($A2165)&lt;&gt;7),-VLOOKUP($A2165,ETF_OP_Fee!$K$5:$L$14,2,1),0))^($A2165-$A2164)*(1+2*(J2165/J2164-1))-K$3*IFERROR(VLOOKUP($A3761,Dividends!$C$10:$E$100,3,0),0)</f>
        <v>796.07331157643716</v>
      </c>
      <c r="P2165">
        <f>ROW()</f>
        <v>2165</v>
      </c>
      <c r="Q2165">
        <f>IF($A2165&gt;=$Q$2,B2165*Q$4,"")</f>
        <v>104.68589777957261</v>
      </c>
      <c r="R2165">
        <f>IF($A2165&gt;=$Q$2,G2165*R$4,"")</f>
        <v>103.99339052062369</v>
      </c>
      <c r="T2165">
        <f>IF($A2165&gt;=$Q$2,J2165*T$4,"")</f>
        <v>137.51180150621968</v>
      </c>
      <c r="U2165">
        <f>IF($A2165&gt;=$Q$2,K2165*U$4,"")</f>
        <v>76.583255765811458</v>
      </c>
      <c r="W2165" t="e">
        <f t="shared" ca="1" si="3"/>
        <v>#DIV/0!</v>
      </c>
    </row>
    <row r="2166" spans="1:23">
      <c r="A2166" s="1">
        <v>43312</v>
      </c>
      <c r="B2166">
        <f>IFERROR(VLOOKUP($A2166,'BTC-Web'!$A$2:$H$9999,2,0),"")</f>
        <v>8181.2001950000003</v>
      </c>
      <c r="C2166">
        <f>VLOOKUP(A2166,H_SPBTFDUE!$B$2:$C$5828,2,0)</f>
        <v>52.77</v>
      </c>
      <c r="D2166" s="2">
        <f>D2165*(1-D$1+IF(AND(WEEKDAY($A2166)&lt;&gt;1,WEEKDAY($A2166)&lt;&gt;7),-VLOOKUP($A2166,ETF_OP_Fee!$G$5:$H$14,2,1),0))^($A2166-$A2165)*(1+2*(C2166/C2165-1))+IFERROR(VLOOKUP(A2166,BITXeom!$C$9:$D$100,2,0),0)-$D$3*IFERROR(VLOOKUP($A2166,Dividends!$C$10:$E$100,2,0),0)</f>
        <v>25.22024794616377</v>
      </c>
      <c r="F2166" s="60">
        <f>F2165*(1-F$1-2*(C2166/C2165-1))</f>
        <v>523.72858279641878</v>
      </c>
      <c r="G2166" s="2">
        <f>G2165*(1-G$1+IF(AND(WEEKDAY($A2166)&lt;&gt;1,WEEKDAY($A2166)&lt;&gt;7),-VLOOKUP($A2166,ETF_OP_Fee!$I$5:$J$14,2,1),0))^($A2166-$A2165)*(1+1*(B2166/B2165-1))</f>
        <v>5.4844203648336327</v>
      </c>
      <c r="H2166" s="9" t="str">
        <f>IFERROR(VLOOKUP(A2166,'BITO-IV'!$A$1:$J$10000,4,0),"")</f>
        <v/>
      </c>
      <c r="J2166" s="9">
        <f>VLOOKUP(A2166,'ETH-Web'!$A$1:$G$10000,6,0)</f>
        <v>433.86700400000001</v>
      </c>
      <c r="K2166" s="2">
        <f>K2165*(1-K$1+IF(AND(WEEKDAY($A2166)&lt;&gt;1,WEEKDAY($A2166)&lt;&gt;7),-VLOOKUP($A2166,ETF_OP_Fee!$K$5:$L$14,2,1),0))^($A2166-$A2165)*(1+2*(J2166/J2165-1))-K$3*IFERROR(VLOOKUP($A3762,Dividends!$C$10:$E$100,3,0),0)</f>
        <v>715.19378404568477</v>
      </c>
      <c r="P2166">
        <f>ROW()</f>
        <v>2166</v>
      </c>
      <c r="Q2166">
        <f>IF($A2166&gt;=$Q$2,B2166*Q$4,"")</f>
        <v>104.17173818202752</v>
      </c>
      <c r="R2166">
        <f>IF($A2166&gt;=$Q$2,G2166*R$4,"")</f>
        <v>103.47993875457635</v>
      </c>
      <c r="T2166">
        <f>IF($A2166&gt;=$Q$2,J2166*T$4,"")</f>
        <v>130.527924191366</v>
      </c>
      <c r="U2166">
        <f>IF($A2166&gt;=$Q$2,K2166*U$4,"")</f>
        <v>68.802543294946432</v>
      </c>
      <c r="W2166" t="e">
        <f t="shared" ca="1" si="3"/>
        <v>#DIV/0!</v>
      </c>
    </row>
    <row r="2167" spans="1:23">
      <c r="A2167" s="1">
        <v>43313</v>
      </c>
      <c r="B2167">
        <f>IFERROR(VLOOKUP($A2167,'BTC-Web'!$A$2:$H$9999,2,0),"")</f>
        <v>7769.0400390000004</v>
      </c>
      <c r="C2167">
        <f>VLOOKUP(A2167,H_SPBTFDUE!$B$2:$C$5828,2,0)</f>
        <v>51.51</v>
      </c>
      <c r="D2167" s="2">
        <f>D2166*(1-D$1+IF(AND(WEEKDAY($A2167)&lt;&gt;1,WEEKDAY($A2167)&lt;&gt;7),-VLOOKUP($A2167,ETF_OP_Fee!$G$5:$H$14,2,1),0))^($A2167-$A2166)*(1+2*(C2167/C2166-1))+IFERROR(VLOOKUP(A2167,BITXeom!$C$9:$D$100,2,0),0)-$D$3*IFERROR(VLOOKUP($A2167,Dividends!$C$10:$E$100,2,0),0)</f>
        <v>24.012974924750583</v>
      </c>
      <c r="F2167" s="60">
        <f>F2166*(1-F$1-2*(C2167/C2166-1))</f>
        <v>548.71166754346939</v>
      </c>
      <c r="G2167" s="2">
        <f>G2166*(1-G$1+IF(AND(WEEKDAY($A2167)&lt;&gt;1,WEEKDAY($A2167)&lt;&gt;7),-VLOOKUP($A2167,ETF_OP_Fee!$I$5:$J$14,2,1),0))^($A2167-$A2166)*(1+1*(B2167/B2166-1))</f>
        <v>5.2079855518095917</v>
      </c>
      <c r="H2167" s="9" t="str">
        <f>IFERROR(VLOOKUP(A2167,'BITO-IV'!$A$1:$J$10000,4,0),"")</f>
        <v/>
      </c>
      <c r="J2167" s="9">
        <f>VLOOKUP(A2167,'ETH-Web'!$A$1:$G$10000,6,0)</f>
        <v>420.74700899999999</v>
      </c>
      <c r="K2167" s="2">
        <f>K2166*(1-K$1+IF(AND(WEEKDAY($A2167)&lt;&gt;1,WEEKDAY($A2167)&lt;&gt;7),-VLOOKUP($A2167,ETF_OP_Fee!$K$5:$L$14,2,1),0))^($A2167-$A2166)*(1+2*(J2167/J2166-1))-K$3*IFERROR(VLOOKUP($A3763,Dividends!$C$10:$E$100,3,0),0)</f>
        <v>671.92203135735463</v>
      </c>
      <c r="P2167">
        <f>ROW()</f>
        <v>2167</v>
      </c>
      <c r="Q2167">
        <f>IF($A2167&gt;=$Q$2,B2167*Q$4,"")</f>
        <v>98.92367691515669</v>
      </c>
      <c r="R2167">
        <f>IF($A2167&gt;=$Q$2,G2167*R$4,"")</f>
        <v>98.264171979151897</v>
      </c>
      <c r="T2167">
        <f>IF($A2167&gt;=$Q$2,J2167*T$4,"")</f>
        <v>126.58080284550975</v>
      </c>
      <c r="U2167">
        <f>IF($A2167&gt;=$Q$2,K2167*U$4,"")</f>
        <v>64.639746156322431</v>
      </c>
      <c r="W2167" t="e">
        <f t="shared" ca="1" si="3"/>
        <v>#DIV/0!</v>
      </c>
    </row>
    <row r="2168" spans="1:23">
      <c r="A2168" s="1">
        <v>43314</v>
      </c>
      <c r="B2168">
        <f>IFERROR(VLOOKUP($A2168,'BTC-Web'!$A$2:$H$9999,2,0),"")</f>
        <v>7634.1899409999996</v>
      </c>
      <c r="C2168">
        <f>VLOOKUP(A2168,H_SPBTFDUE!$B$2:$C$5828,2,0)</f>
        <v>51.38</v>
      </c>
      <c r="D2168" s="2">
        <f>D2167*(1-D$1+IF(AND(WEEKDAY($A2168)&lt;&gt;1,WEEKDAY($A2168)&lt;&gt;7),-VLOOKUP($A2168,ETF_OP_Fee!$G$5:$H$14,2,1),0))^($A2168-$A2167)*(1+2*(C2168/C2167-1))+IFERROR(VLOOKUP(A2168,BITXeom!$C$9:$D$100,2,0),0)-$D$3*IFERROR(VLOOKUP($A2168,Dividends!$C$10:$E$100,2,0),0)</f>
        <v>23.888887803547146</v>
      </c>
      <c r="F2168" s="60">
        <f>F2167*(1-F$1-2*(C2168/C2167-1))</f>
        <v>551.45276149931601</v>
      </c>
      <c r="G2168" s="2">
        <f>G2167*(1-G$1+IF(AND(WEEKDAY($A2168)&lt;&gt;1,WEEKDAY($A2168)&lt;&gt;7),-VLOOKUP($A2168,ETF_OP_Fee!$I$5:$J$14,2,1),0))^($A2168-$A2167)*(1+1*(B2168/B2167-1))</f>
        <v>5.1174554251378259</v>
      </c>
      <c r="H2168" s="9" t="str">
        <f>IFERROR(VLOOKUP(A2168,'BITO-IV'!$A$1:$J$10000,4,0),"")</f>
        <v/>
      </c>
      <c r="J2168" s="9">
        <f>VLOOKUP(A2168,'ETH-Web'!$A$1:$G$10000,6,0)</f>
        <v>412.62100199999998</v>
      </c>
      <c r="K2168" s="2">
        <f>K2167*(1-K$1+IF(AND(WEEKDAY($A2168)&lt;&gt;1,WEEKDAY($A2168)&lt;&gt;7),-VLOOKUP($A2168,ETF_OP_Fee!$K$5:$L$14,2,1),0))^($A2168-$A2167)*(1+2*(J2168/J2167-1))-K$3*IFERROR(VLOOKUP($A3764,Dividends!$C$10:$E$100,3,0),0)</f>
        <v>645.95135176399208</v>
      </c>
      <c r="P2168">
        <f>ROW()</f>
        <v>2168</v>
      </c>
      <c r="Q2168">
        <f>IF($A2168&gt;=$Q$2,B2168*Q$4,"")</f>
        <v>97.20662211050076</v>
      </c>
      <c r="R2168">
        <f>IF($A2168&gt;=$Q$2,G2168*R$4,"")</f>
        <v>96.556051277189155</v>
      </c>
      <c r="T2168">
        <f>IF($A2168&gt;=$Q$2,J2168*T$4,"")</f>
        <v>124.13611169385325</v>
      </c>
      <c r="U2168">
        <f>IF($A2168&gt;=$Q$2,K2168*U$4,"")</f>
        <v>62.141334051824373</v>
      </c>
      <c r="W2168" t="e">
        <f t="shared" ca="1" si="3"/>
        <v>#DIV/0!</v>
      </c>
    </row>
    <row r="2169" spans="1:23">
      <c r="A2169" s="1">
        <v>43315</v>
      </c>
      <c r="B2169">
        <f>IFERROR(VLOOKUP($A2169,'BTC-Web'!$A$2:$H$9999,2,0),"")</f>
        <v>7562.1401370000003</v>
      </c>
      <c r="C2169">
        <f>VLOOKUP(A2169,H_SPBTFDUE!$B$2:$C$5828,2,0)</f>
        <v>50.31</v>
      </c>
      <c r="D2169" s="2">
        <f>D2168*(1-D$1+IF(AND(WEEKDAY($A2169)&lt;&gt;1,WEEKDAY($A2169)&lt;&gt;7),-VLOOKUP($A2169,ETF_OP_Fee!$G$5:$H$14,2,1),0))^($A2169-$A2168)*(1+2*(C2169/C2168-1))+IFERROR(VLOOKUP(A2169,BITXeom!$C$9:$D$100,2,0),0)-$D$3*IFERROR(VLOOKUP($A2169,Dividends!$C$10:$E$100,2,0),0)</f>
        <v>22.891145119590895</v>
      </c>
      <c r="F2169" s="60">
        <f>F2168*(1-F$1-2*(C2169/C2168-1))</f>
        <v>574.39231011064521</v>
      </c>
      <c r="G2169" s="2">
        <f>G2168*(1-G$1+IF(AND(WEEKDAY($A2169)&lt;&gt;1,WEEKDAY($A2169)&lt;&gt;7),-VLOOKUP($A2169,ETF_OP_Fee!$I$5:$J$14,2,1),0))^($A2169-$A2168)*(1+1*(B2169/B2168-1))</f>
        <v>5.0690260704514332</v>
      </c>
      <c r="H2169" s="9" t="str">
        <f>IFERROR(VLOOKUP(A2169,'BITO-IV'!$A$1:$J$10000,4,0),"")</f>
        <v/>
      </c>
      <c r="J2169" s="9">
        <f>VLOOKUP(A2169,'ETH-Web'!$A$1:$G$10000,6,0)</f>
        <v>418.26199300000002</v>
      </c>
      <c r="K2169" s="2">
        <f>K2168*(1-K$1+IF(AND(WEEKDAY($A2169)&lt;&gt;1,WEEKDAY($A2169)&lt;&gt;7),-VLOOKUP($A2169,ETF_OP_Fee!$K$5:$L$14,2,1),0))^($A2169-$A2168)*(1+2*(J2169/J2168-1))-K$3*IFERROR(VLOOKUP($A3765,Dividends!$C$10:$E$100,3,0),0)</f>
        <v>663.59601761298711</v>
      </c>
      <c r="P2169">
        <f>ROW()</f>
        <v>2169</v>
      </c>
      <c r="Q2169">
        <f>IF($A2169&gt;=$Q$2,B2169*Q$4,"")</f>
        <v>96.289207411011873</v>
      </c>
      <c r="R2169">
        <f>IF($A2169&gt;=$Q$2,G2169*R$4,"")</f>
        <v>95.642287137407806</v>
      </c>
      <c r="T2169">
        <f>IF($A2169&gt;=$Q$2,J2169*T$4,"")</f>
        <v>125.83319130309725</v>
      </c>
      <c r="U2169">
        <f>IF($A2169&gt;=$Q$2,K2169*U$4,"")</f>
        <v>63.838773141874967</v>
      </c>
      <c r="W2169" t="e">
        <f t="shared" ca="1" si="3"/>
        <v>#DIV/0!</v>
      </c>
    </row>
    <row r="2170" spans="1:23">
      <c r="A2170" s="1">
        <v>43318</v>
      </c>
      <c r="B2170">
        <f>IFERROR(VLOOKUP($A2170,'BTC-Web'!$A$2:$H$9999,2,0),"")</f>
        <v>7062.9399409999996</v>
      </c>
      <c r="C2170">
        <f>VLOOKUP(A2170,H_SPBTFDUE!$B$2:$C$5828,2,0)</f>
        <v>47.26</v>
      </c>
      <c r="D2170" s="2">
        <f>D2169*(1-D$1+IF(AND(WEEKDAY($A2170)&lt;&gt;1,WEEKDAY($A2170)&lt;&gt;7),-VLOOKUP($A2170,ETF_OP_Fee!$G$5:$H$14,2,1),0))^($A2170-$A2169)*(1+2*(C2170/C2169-1))+IFERROR(VLOOKUP(A2170,BITXeom!$C$9:$D$100,2,0),0)-$D$3*IFERROR(VLOOKUP($A2170,Dividends!$C$10:$E$100,2,0),0)</f>
        <v>20.108359768534132</v>
      </c>
      <c r="F2170" s="60">
        <f>F2169*(1-F$1-2*(C2170/C2169-1))</f>
        <v>644.00647884509669</v>
      </c>
      <c r="G2170" s="2">
        <f>G2169*(1-G$1+IF(AND(WEEKDAY($A2170)&lt;&gt;1,WEEKDAY($A2170)&lt;&gt;7),-VLOOKUP($A2170,ETF_OP_Fee!$I$5:$J$14,2,1),0))^($A2170-$A2169)*(1+1*(B2170/B2169-1))</f>
        <v>4.7340343610178337</v>
      </c>
      <c r="H2170" s="9" t="str">
        <f>IFERROR(VLOOKUP(A2170,'BITO-IV'!$A$1:$J$10000,4,0),"")</f>
        <v/>
      </c>
      <c r="J2170" s="9">
        <f>VLOOKUP(A2170,'ETH-Web'!$A$1:$G$10000,6,0)</f>
        <v>406.65798999999998</v>
      </c>
      <c r="K2170" s="2">
        <f>K2169*(1-K$1+IF(AND(WEEKDAY($A2170)&lt;&gt;1,WEEKDAY($A2170)&lt;&gt;7),-VLOOKUP($A2170,ETF_OP_Fee!$K$5:$L$14,2,1),0))^($A2170-$A2169)*(1+2*(J2170/J2169-1))-K$3*IFERROR(VLOOKUP($A3766,Dividends!$C$10:$E$100,3,0),0)</f>
        <v>626.72679602770404</v>
      </c>
      <c r="P2170">
        <f>ROW()</f>
        <v>2170</v>
      </c>
      <c r="Q2170">
        <f>IF($A2170&gt;=$Q$2,B2170*Q$4,"")</f>
        <v>89.932859824026934</v>
      </c>
      <c r="R2170">
        <f>IF($A2170&gt;=$Q$2,G2170*R$4,"")</f>
        <v>89.32166995828841</v>
      </c>
      <c r="T2170">
        <f>IF($A2170&gt;=$Q$2,J2170*T$4,"")</f>
        <v>122.34215278222281</v>
      </c>
      <c r="U2170">
        <f>IF($A2170&gt;=$Q$2,K2170*U$4,"")</f>
        <v>60.291907563677526</v>
      </c>
      <c r="W2170" t="e">
        <f t="shared" ca="1" si="3"/>
        <v>#DIV/0!</v>
      </c>
    </row>
    <row r="2171" spans="1:23">
      <c r="A2171" s="1">
        <v>43319</v>
      </c>
      <c r="B2171">
        <f>IFERROR(VLOOKUP($A2171,'BTC-Web'!$A$2:$H$9999,2,0),"")</f>
        <v>6958.3198240000002</v>
      </c>
      <c r="C2171">
        <f>VLOOKUP(A2171,H_SPBTFDUE!$B$2:$C$5828,2,0)</f>
        <v>47.69</v>
      </c>
      <c r="D2171" s="2">
        <f>D2170*(1-D$1+IF(AND(WEEKDAY($A2171)&lt;&gt;1,WEEKDAY($A2171)&lt;&gt;7),-VLOOKUP($A2171,ETF_OP_Fee!$G$5:$H$14,2,1),0))^($A2171-$A2170)*(1+2*(C2171/C2170-1))+IFERROR(VLOOKUP(A2171,BITXeom!$C$9:$D$100,2,0),0)-$D$3*IFERROR(VLOOKUP($A2171,Dividends!$C$10:$E$100,2,0),0)</f>
        <v>20.471807620601222</v>
      </c>
      <c r="F2171" s="60">
        <f>F2170*(1-F$1-2*(C2171/C2170-1))</f>
        <v>632.25383605371303</v>
      </c>
      <c r="G2171" s="2">
        <f>G2170*(1-G$1+IF(AND(WEEKDAY($A2171)&lt;&gt;1,WEEKDAY($A2171)&lt;&gt;7),-VLOOKUP($A2171,ETF_OP_Fee!$I$5:$J$14,2,1),0))^($A2171-$A2170)*(1+1*(B2171/B2170-1))</f>
        <v>4.6637898736767385</v>
      </c>
      <c r="H2171" s="9" t="str">
        <f>IFERROR(VLOOKUP(A2171,'BITO-IV'!$A$1:$J$10000,4,0),"")</f>
        <v/>
      </c>
      <c r="J2171" s="9">
        <f>VLOOKUP(A2171,'ETH-Web'!$A$1:$G$10000,6,0)</f>
        <v>380.21499599999999</v>
      </c>
      <c r="K2171" s="2">
        <f>K2170*(1-K$1+IF(AND(WEEKDAY($A2171)&lt;&gt;1,WEEKDAY($A2171)&lt;&gt;7),-VLOOKUP($A2171,ETF_OP_Fee!$K$5:$L$14,2,1),0))^($A2171-$A2170)*(1+2*(J2171/J2170-1))-K$3*IFERROR(VLOOKUP($A3767,Dividends!$C$10:$E$100,3,0),0)</f>
        <v>545.20675550928809</v>
      </c>
      <c r="P2171">
        <f>ROW()</f>
        <v>2171</v>
      </c>
      <c r="Q2171">
        <f>IF($A2171&gt;=$Q$2,B2171*Q$4,"")</f>
        <v>88.600725274458313</v>
      </c>
      <c r="R2171">
        <f>IF($A2171&gt;=$Q$2,G2171*R$4,"")</f>
        <v>87.996298311995275</v>
      </c>
      <c r="T2171">
        <f>IF($A2171&gt;=$Q$2,J2171*T$4,"")</f>
        <v>114.38683678814286</v>
      </c>
      <c r="U2171">
        <f>IF($A2171&gt;=$Q$2,K2171*U$4,"")</f>
        <v>52.449576936240433</v>
      </c>
      <c r="W2171" t="e">
        <f t="shared" ca="1" si="3"/>
        <v>#DIV/0!</v>
      </c>
    </row>
    <row r="2172" spans="1:23">
      <c r="A2172" s="1">
        <v>43320</v>
      </c>
      <c r="B2172">
        <f>IFERROR(VLOOKUP($A2172,'BTC-Web'!$A$2:$H$9999,2,0),"")</f>
        <v>6746.8500979999999</v>
      </c>
      <c r="C2172">
        <f>VLOOKUP(A2172,H_SPBTFDUE!$B$2:$C$5828,2,0)</f>
        <v>43.22</v>
      </c>
      <c r="D2172" s="2">
        <f>D2171*(1-D$1+IF(AND(WEEKDAY($A2172)&lt;&gt;1,WEEKDAY($A2172)&lt;&gt;7),-VLOOKUP($A2172,ETF_OP_Fee!$G$5:$H$14,2,1),0))^($A2172-$A2171)*(1+2*(C2172/C2171-1))+IFERROR(VLOOKUP(A2172,BITXeom!$C$9:$D$100,2,0),0)-$D$3*IFERROR(VLOOKUP($A2172,Dividends!$C$10:$E$100,2,0),0)</f>
        <v>16.632143357464759</v>
      </c>
      <c r="F2172" s="60">
        <f>F2171*(1-F$1-2*(C2172/C2171-1))</f>
        <v>750.74366051382401</v>
      </c>
      <c r="G2172" s="2">
        <f>G2171*(1-G$1+IF(AND(WEEKDAY($A2172)&lt;&gt;1,WEEKDAY($A2172)&lt;&gt;7),-VLOOKUP($A2172,ETF_OP_Fee!$I$5:$J$14,2,1),0))^($A2172-$A2171)*(1+1*(B2172/B2171-1))</f>
        <v>4.5219353215831397</v>
      </c>
      <c r="H2172" s="9" t="str">
        <f>IFERROR(VLOOKUP(A2172,'BITO-IV'!$A$1:$J$10000,4,0),"")</f>
        <v/>
      </c>
      <c r="J2172" s="9">
        <f>VLOOKUP(A2172,'ETH-Web'!$A$1:$G$10000,6,0)</f>
        <v>356.61300699999998</v>
      </c>
      <c r="K2172" s="2">
        <f>K2171*(1-K$1+IF(AND(WEEKDAY($A2172)&lt;&gt;1,WEEKDAY($A2172)&lt;&gt;7),-VLOOKUP($A2172,ETF_OP_Fee!$K$5:$L$14,2,1),0))^($A2172-$A2171)*(1+2*(J2172/J2171-1))-K$3*IFERROR(VLOOKUP($A3768,Dividends!$C$10:$E$100,3,0),0)</f>
        <v>477.50662860371625</v>
      </c>
      <c r="P2172">
        <f>ROW()</f>
        <v>2172</v>
      </c>
      <c r="Q2172">
        <f>IF($A2172&gt;=$Q$2,B2172*Q$4,"")</f>
        <v>85.90806791304081</v>
      </c>
      <c r="R2172">
        <f>IF($A2172&gt;=$Q$2,G2172*R$4,"")</f>
        <v>85.319789330877313</v>
      </c>
      <c r="T2172">
        <f>IF($A2172&gt;=$Q$2,J2172*T$4,"")</f>
        <v>107.28623083619208</v>
      </c>
      <c r="U2172">
        <f>IF($A2172&gt;=$Q$2,K2172*U$4,"")</f>
        <v>45.936739413876793</v>
      </c>
      <c r="W2172" t="e">
        <f t="shared" ca="1" si="3"/>
        <v>#DIV/0!</v>
      </c>
    </row>
    <row r="2173" spans="1:23">
      <c r="A2173" s="1">
        <v>43321</v>
      </c>
      <c r="B2173">
        <f>IFERROR(VLOOKUP($A2173,'BTC-Web'!$A$2:$H$9999,2,0),"")</f>
        <v>6305.5600590000004</v>
      </c>
      <c r="C2173">
        <f>VLOOKUP(A2173,H_SPBTFDUE!$B$2:$C$5828,2,0)</f>
        <v>44.12</v>
      </c>
      <c r="D2173" s="2">
        <f>D2172*(1-D$1+IF(AND(WEEKDAY($A2173)&lt;&gt;1,WEEKDAY($A2173)&lt;&gt;7),-VLOOKUP($A2173,ETF_OP_Fee!$G$5:$H$14,2,1),0))^($A2173-$A2172)*(1+2*(C2173/C2172-1))+IFERROR(VLOOKUP(A2173,BITXeom!$C$9:$D$100,2,0),0)-$D$3*IFERROR(VLOOKUP($A2173,Dividends!$C$10:$E$100,2,0),0)</f>
        <v>17.322740170566277</v>
      </c>
      <c r="F2173" s="60">
        <f>F2172*(1-F$1-2*(C2173/C2172-1))</f>
        <v>719.4380700884933</v>
      </c>
      <c r="G2173" s="2">
        <f>G2172*(1-G$1+IF(AND(WEEKDAY($A2173)&lt;&gt;1,WEEKDAY($A2173)&lt;&gt;7),-VLOOKUP($A2173,ETF_OP_Fee!$I$5:$J$14,2,1),0))^($A2173-$A2172)*(1+1*(B2173/B2172-1))</f>
        <v>4.2260598962643687</v>
      </c>
      <c r="H2173" s="9" t="str">
        <f>IFERROR(VLOOKUP(A2173,'BITO-IV'!$A$1:$J$10000,4,0),"")</f>
        <v/>
      </c>
      <c r="J2173" s="9">
        <f>VLOOKUP(A2173,'ETH-Web'!$A$1:$G$10000,6,0)</f>
        <v>365.58801299999999</v>
      </c>
      <c r="K2173" s="2">
        <f>K2172*(1-K$1+IF(AND(WEEKDAY($A2173)&lt;&gt;1,WEEKDAY($A2173)&lt;&gt;7),-VLOOKUP($A2173,ETF_OP_Fee!$K$5:$L$14,2,1),0))^($A2173-$A2172)*(1+2*(J2173/J2172-1))-K$3*IFERROR(VLOOKUP($A3769,Dividends!$C$10:$E$100,3,0),0)</f>
        <v>501.52886947122676</v>
      </c>
      <c r="P2173">
        <f>ROW()</f>
        <v>2173</v>
      </c>
      <c r="Q2173">
        <f>IF($A2173&gt;=$Q$2,B2173*Q$4,"")</f>
        <v>80.289094008314763</v>
      </c>
      <c r="R2173">
        <f>IF($A2173&gt;=$Q$2,G2173*R$4,"")</f>
        <v>79.737217453767116</v>
      </c>
      <c r="T2173">
        <f>IF($A2173&gt;=$Q$2,J2173*T$4,"")</f>
        <v>109.98634145069978</v>
      </c>
      <c r="U2173">
        <f>IF($A2173&gt;=$Q$2,K2173*U$4,"")</f>
        <v>48.247709257572957</v>
      </c>
      <c r="W2173" t="e">
        <f t="shared" ca="1" si="3"/>
        <v>#DIV/0!</v>
      </c>
    </row>
    <row r="2174" spans="1:23">
      <c r="A2174" s="1">
        <v>43322</v>
      </c>
      <c r="B2174">
        <f>IFERROR(VLOOKUP($A2174,'BTC-Web'!$A$2:$H$9999,2,0),"")</f>
        <v>6571.419922</v>
      </c>
      <c r="C2174">
        <f>VLOOKUP(A2174,H_SPBTFDUE!$B$2:$C$5828,2,0)</f>
        <v>43.65</v>
      </c>
      <c r="D2174" s="2">
        <f>D2173*(1-D$1+IF(AND(WEEKDAY($A2174)&lt;&gt;1,WEEKDAY($A2174)&lt;&gt;7),-VLOOKUP($A2174,ETF_OP_Fee!$G$5:$H$14,2,1),0))^($A2174-$A2173)*(1+2*(C2174/C2173-1))+IFERROR(VLOOKUP(A2174,BITXeom!$C$9:$D$100,2,0),0)-$D$3*IFERROR(VLOOKUP($A2174,Dividends!$C$10:$E$100,2,0),0)</f>
        <v>16.951626273658331</v>
      </c>
      <c r="F2174" s="60">
        <f>F2173*(1-F$1-2*(C2174/C2173-1))</f>
        <v>734.72862954042193</v>
      </c>
      <c r="G2174" s="2">
        <f>G2173*(1-G$1+IF(AND(WEEKDAY($A2174)&lt;&gt;1,WEEKDAY($A2174)&lt;&gt;7),-VLOOKUP($A2174,ETF_OP_Fee!$I$5:$J$14,2,1),0))^($A2174-$A2173)*(1+1*(B2174/B2173-1))</f>
        <v>4.4041276463326282</v>
      </c>
      <c r="H2174" s="9" t="str">
        <f>IFERROR(VLOOKUP(A2174,'BITO-IV'!$A$1:$J$10000,4,0),"")</f>
        <v/>
      </c>
      <c r="J2174" s="9">
        <f>VLOOKUP(A2174,'ETH-Web'!$A$1:$G$10000,6,0)</f>
        <v>334.175995</v>
      </c>
      <c r="K2174" s="2">
        <f>K2173*(1-K$1+IF(AND(WEEKDAY($A2174)&lt;&gt;1,WEEKDAY($A2174)&lt;&gt;7),-VLOOKUP($A2174,ETF_OP_Fee!$K$5:$L$14,2,1),0))^($A2174-$A2173)*(1+2*(J2174/J2173-1))-K$3*IFERROR(VLOOKUP($A3770,Dividends!$C$10:$E$100,3,0),0)</f>
        <v>415.33054261227369</v>
      </c>
      <c r="P2174">
        <f>ROW()</f>
        <v>2174</v>
      </c>
      <c r="Q2174">
        <f>IF($A2174&gt;=$Q$2,B2174*Q$4,"")</f>
        <v>83.674304415275799</v>
      </c>
      <c r="R2174">
        <f>IF($A2174&gt;=$Q$2,G2174*R$4,"")</f>
        <v>83.096996363017027</v>
      </c>
      <c r="T2174">
        <f>IF($A2174&gt;=$Q$2,J2174*T$4,"")</f>
        <v>100.53610562635527</v>
      </c>
      <c r="U2174">
        <f>IF($A2174&gt;=$Q$2,K2174*U$4,"")</f>
        <v>39.955321588713929</v>
      </c>
      <c r="W2174" t="e">
        <f t="shared" ca="1" si="3"/>
        <v>#DIV/0!</v>
      </c>
    </row>
    <row r="2175" spans="1:23">
      <c r="A2175" s="1">
        <v>43325</v>
      </c>
      <c r="B2175">
        <f>IFERROR(VLOOKUP($A2175,'BTC-Web'!$A$2:$H$9999,2,0),"")</f>
        <v>6341.3598629999997</v>
      </c>
      <c r="C2175">
        <f>VLOOKUP(A2175,H_SPBTFDUE!$B$2:$C$5828,2,0)</f>
        <v>42.54</v>
      </c>
      <c r="D2175" s="2">
        <f>D2174*(1-D$1+IF(AND(WEEKDAY($A2175)&lt;&gt;1,WEEKDAY($A2175)&lt;&gt;7),-VLOOKUP($A2175,ETF_OP_Fee!$G$5:$H$14,2,1),0))^($A2175-$A2174)*(1+2*(C2175/C2174-1))+IFERROR(VLOOKUP(A2175,BITXeom!$C$9:$D$100,2,0),0)-$D$3*IFERROR(VLOOKUP($A2175,Dividends!$C$10:$E$100,2,0),0)</f>
        <v>16.083663746684884</v>
      </c>
      <c r="F2175" s="60">
        <f>F2174*(1-F$1-2*(C2175/C2174-1))</f>
        <v>772.05802503243945</v>
      </c>
      <c r="G2175" s="2">
        <f>G2174*(1-G$1+IF(AND(WEEKDAY($A2175)&lt;&gt;1,WEEKDAY($A2175)&lt;&gt;7),-VLOOKUP($A2175,ETF_OP_Fee!$I$5:$J$14,2,1),0))^($A2175-$A2174)*(1+1*(B2175/B2174-1))</f>
        <v>4.2496108884225547</v>
      </c>
      <c r="H2175" s="9" t="str">
        <f>IFERROR(VLOOKUP(A2175,'BITO-IV'!$A$1:$J$10000,4,0),"")</f>
        <v/>
      </c>
      <c r="J2175" s="9">
        <f>VLOOKUP(A2175,'ETH-Web'!$A$1:$G$10000,6,0)</f>
        <v>286.49499500000002</v>
      </c>
      <c r="K2175" s="2">
        <f>K2174*(1-K$1+IF(AND(WEEKDAY($A2175)&lt;&gt;1,WEEKDAY($A2175)&lt;&gt;7),-VLOOKUP($A2175,ETF_OP_Fee!$K$5:$L$14,2,1),0))^($A2175-$A2174)*(1+2*(J2175/J2174-1))-K$3*IFERROR(VLOOKUP($A3771,Dividends!$C$10:$E$100,3,0),0)</f>
        <v>296.78697636234006</v>
      </c>
      <c r="P2175">
        <f>ROW()</f>
        <v>2175</v>
      </c>
      <c r="Q2175">
        <f>IF($A2175&gt;=$Q$2,B2175*Q$4,"")</f>
        <v>80.744935171025219</v>
      </c>
      <c r="R2175">
        <f>IF($A2175&gt;=$Q$2,G2175*R$4,"")</f>
        <v>80.181577124255753</v>
      </c>
      <c r="T2175">
        <f>IF($A2175&gt;=$Q$2,J2175*T$4,"")</f>
        <v>86.19138271359715</v>
      </c>
      <c r="U2175">
        <f>IF($A2175&gt;=$Q$2,K2175*U$4,"")</f>
        <v>28.55128112976131</v>
      </c>
      <c r="W2175" t="e">
        <f t="shared" ca="1" si="3"/>
        <v>#DIV/0!</v>
      </c>
    </row>
    <row r="2176" spans="1:23">
      <c r="A2176" s="1">
        <v>43326</v>
      </c>
      <c r="B2176">
        <f>IFERROR(VLOOKUP($A2176,'BTC-Web'!$A$2:$H$9999,2,0),"")</f>
        <v>6287.6601559999999</v>
      </c>
      <c r="C2176">
        <f>VLOOKUP(A2176,H_SPBTFDUE!$B$2:$C$5828,2,0)</f>
        <v>41.48</v>
      </c>
      <c r="D2176" s="2">
        <f>D2175*(1-D$1+IF(AND(WEEKDAY($A2176)&lt;&gt;1,WEEKDAY($A2176)&lt;&gt;7),-VLOOKUP($A2176,ETF_OP_Fee!$G$5:$H$14,2,1),0))^($A2176-$A2175)*(1+2*(C2176/C2175-1))+IFERROR(VLOOKUP(A2176,BITXeom!$C$9:$D$100,2,0),0)-$D$3*IFERROR(VLOOKUP($A2176,Dividends!$C$10:$E$100,2,0),0)</f>
        <v>15.280284913452341</v>
      </c>
      <c r="F2176" s="60">
        <f>F2175*(1-F$1-2*(C2176/C2175-1))</f>
        <v>810.493694033785</v>
      </c>
      <c r="G2176" s="2">
        <f>G2175*(1-G$1+IF(AND(WEEKDAY($A2176)&lt;&gt;1,WEEKDAY($A2176)&lt;&gt;7),-VLOOKUP($A2176,ETF_OP_Fee!$I$5:$J$14,2,1),0))^($A2176-$A2175)*(1+1*(B2176/B2175-1))</f>
        <v>4.2135147955637908</v>
      </c>
      <c r="H2176" s="9" t="str">
        <f>IFERROR(VLOOKUP(A2176,'BITO-IV'!$A$1:$J$10000,4,0),"")</f>
        <v/>
      </c>
      <c r="J2176" s="9">
        <f>VLOOKUP(A2176,'ETH-Web'!$A$1:$G$10000,6,0)</f>
        <v>278.932007</v>
      </c>
      <c r="K2176" s="2">
        <f>K2175*(1-K$1+IF(AND(WEEKDAY($A2176)&lt;&gt;1,WEEKDAY($A2176)&lt;&gt;7),-VLOOKUP($A2176,ETF_OP_Fee!$K$5:$L$14,2,1),0))^($A2176-$A2175)*(1+2*(J2176/J2175-1))-K$3*IFERROR(VLOOKUP($A3772,Dividends!$C$10:$E$100,3,0),0)</f>
        <v>281.1103784823465</v>
      </c>
      <c r="P2176">
        <f>ROW()</f>
        <v>2176</v>
      </c>
      <c r="Q2176">
        <f>IF($A2176&gt;=$Q$2,B2176*Q$4,"")</f>
        <v>80.061173414226459</v>
      </c>
      <c r="R2176">
        <f>IF($A2176&gt;=$Q$2,G2176*R$4,"")</f>
        <v>79.500516733215193</v>
      </c>
      <c r="T2176">
        <f>IF($A2176&gt;=$Q$2,J2176*T$4,"")</f>
        <v>83.916074577179813</v>
      </c>
      <c r="U2176">
        <f>IF($A2176&gt;=$Q$2,K2176*U$4,"")</f>
        <v>27.043172658439889</v>
      </c>
      <c r="W2176" t="e">
        <f t="shared" ca="1" si="3"/>
        <v>#DIV/0!</v>
      </c>
    </row>
    <row r="2177" spans="1:23">
      <c r="A2177" s="1">
        <v>43327</v>
      </c>
      <c r="B2177">
        <f>IFERROR(VLOOKUP($A2177,'BTC-Web'!$A$2:$H$9999,2,0),"")</f>
        <v>6221.419922</v>
      </c>
      <c r="C2177">
        <f>VLOOKUP(A2177,H_SPBTFDUE!$B$2:$C$5828,2,0)</f>
        <v>43.51</v>
      </c>
      <c r="D2177" s="2">
        <f>D2176*(1-D$1+IF(AND(WEEKDAY($A2177)&lt;&gt;1,WEEKDAY($A2177)&lt;&gt;7),-VLOOKUP($A2177,ETF_OP_Fee!$G$5:$H$14,2,1),0))^($A2177-$A2176)*(1+2*(C2177/C2176-1))+IFERROR(VLOOKUP(A2177,BITXeom!$C$9:$D$100,2,0),0)-$D$3*IFERROR(VLOOKUP($A2177,Dividends!$C$10:$E$100,2,0),0)</f>
        <v>16.773873914228215</v>
      </c>
      <c r="F2177" s="60">
        <f>F2176*(1-F$1-2*(C2177/C2176-1))</f>
        <v>731.1216004366853</v>
      </c>
      <c r="G2177" s="2">
        <f>G2176*(1-G$1+IF(AND(WEEKDAY($A2177)&lt;&gt;1,WEEKDAY($A2177)&lt;&gt;7),-VLOOKUP($A2177,ETF_OP_Fee!$I$5:$J$14,2,1),0))^($A2177-$A2176)*(1+1*(B2177/B2176-1))</f>
        <v>4.1690170837856195</v>
      </c>
      <c r="H2177" s="9" t="str">
        <f>IFERROR(VLOOKUP(A2177,'BITO-IV'!$A$1:$J$10000,4,0),"")</f>
        <v/>
      </c>
      <c r="J2177" s="9">
        <f>VLOOKUP(A2177,'ETH-Web'!$A$1:$G$10000,6,0)</f>
        <v>282.364014</v>
      </c>
      <c r="K2177" s="2">
        <f>K2176*(1-K$1+IF(AND(WEEKDAY($A2177)&lt;&gt;1,WEEKDAY($A2177)&lt;&gt;7),-VLOOKUP($A2177,ETF_OP_Fee!$K$5:$L$14,2,1),0))^($A2177-$A2176)*(1+2*(J2177/J2176-1))-K$3*IFERROR(VLOOKUP($A3773,Dividends!$C$10:$E$100,3,0),0)</f>
        <v>288.02058057130517</v>
      </c>
      <c r="P2177">
        <f>ROW()</f>
        <v>2177</v>
      </c>
      <c r="Q2177">
        <f>IF($A2177&gt;=$Q$2,B2177*Q$4,"")</f>
        <v>79.217732336035823</v>
      </c>
      <c r="R2177">
        <f>IF($A2177&gt;=$Q$2,G2177*R$4,"")</f>
        <v>78.660934756777166</v>
      </c>
      <c r="T2177">
        <f>IF($A2177&gt;=$Q$2,J2177*T$4,"")</f>
        <v>84.94858625792574</v>
      </c>
      <c r="U2177">
        <f>IF($A2177&gt;=$Q$2,K2177*U$4,"")</f>
        <v>27.707942807465734</v>
      </c>
      <c r="W2177" t="e">
        <f t="shared" ca="1" si="3"/>
        <v>#DIV/0!</v>
      </c>
    </row>
    <row r="2178" spans="1:23">
      <c r="A2178" s="1">
        <v>43328</v>
      </c>
      <c r="B2178">
        <f>IFERROR(VLOOKUP($A2178,'BTC-Web'!$A$2:$H$9999,2,0),"")</f>
        <v>6294.2299800000001</v>
      </c>
      <c r="C2178">
        <f>VLOOKUP(A2178,H_SPBTFDUE!$B$2:$C$5828,2,0)</f>
        <v>43.75</v>
      </c>
      <c r="D2178" s="2">
        <f>D2177*(1-D$1+IF(AND(WEEKDAY($A2178)&lt;&gt;1,WEEKDAY($A2178)&lt;&gt;7),-VLOOKUP($A2178,ETF_OP_Fee!$G$5:$H$14,2,1),0))^($A2178-$A2177)*(1+2*(C2178/C2177-1))+IFERROR(VLOOKUP(A2178,BITXeom!$C$9:$D$100,2,0),0)-$D$3*IFERROR(VLOOKUP($A2178,Dividends!$C$10:$E$100,2,0),0)</f>
        <v>16.956878033601146</v>
      </c>
      <c r="F2178" s="60">
        <f>F2177*(1-F$1-2*(C2178/C2177-1))</f>
        <v>723.01784754017751</v>
      </c>
      <c r="G2178" s="2">
        <f>G2177*(1-G$1+IF(AND(WEEKDAY($A2178)&lt;&gt;1,WEEKDAY($A2178)&lt;&gt;7),-VLOOKUP($A2178,ETF_OP_Fee!$I$5:$J$14,2,1),0))^($A2178-$A2177)*(1+1*(B2178/B2177-1))</f>
        <v>4.2176978352837633</v>
      </c>
      <c r="H2178" s="9" t="str">
        <f>IFERROR(VLOOKUP(A2178,'BITO-IV'!$A$1:$J$10000,4,0),"")</f>
        <v/>
      </c>
      <c r="J2178" s="9">
        <f>VLOOKUP(A2178,'ETH-Web'!$A$1:$G$10000,6,0)</f>
        <v>288.04599000000002</v>
      </c>
      <c r="K2178" s="2">
        <f>K2177*(1-K$1+IF(AND(WEEKDAY($A2178)&lt;&gt;1,WEEKDAY($A2178)&lt;&gt;7),-VLOOKUP($A2178,ETF_OP_Fee!$K$5:$L$14,2,1),0))^($A2178-$A2177)*(1+2*(J2178/J2177-1))-K$3*IFERROR(VLOOKUP($A3774,Dividends!$C$10:$E$100,3,0),0)</f>
        <v>299.60446930523761</v>
      </c>
      <c r="P2178">
        <f>ROW()</f>
        <v>2178</v>
      </c>
      <c r="Q2178">
        <f>IF($A2178&gt;=$Q$2,B2178*Q$4,"")</f>
        <v>80.144827397666234</v>
      </c>
      <c r="R2178">
        <f>IF($A2178&gt;=$Q$2,G2178*R$4,"")</f>
        <v>79.579442246803865</v>
      </c>
      <c r="T2178">
        <f>IF($A2178&gt;=$Q$2,J2178*T$4,"")</f>
        <v>86.657996113359602</v>
      </c>
      <c r="U2178">
        <f>IF($A2178&gt;=$Q$2,K2178*U$4,"")</f>
        <v>28.822327501403901</v>
      </c>
      <c r="W2178" t="e">
        <f t="shared" ca="1" si="3"/>
        <v>#DIV/0!</v>
      </c>
    </row>
    <row r="2179" spans="1:23">
      <c r="A2179" s="1">
        <v>43329</v>
      </c>
      <c r="B2179">
        <f>IFERROR(VLOOKUP($A2179,'BTC-Web'!$A$2:$H$9999,2,0),"")</f>
        <v>6340.9101559999999</v>
      </c>
      <c r="C2179">
        <f>VLOOKUP(A2179,H_SPBTFDUE!$B$2:$C$5828,2,0)</f>
        <v>44.24</v>
      </c>
      <c r="D2179" s="2">
        <f>D2178*(1-D$1+IF(AND(WEEKDAY($A2179)&lt;&gt;1,WEEKDAY($A2179)&lt;&gt;7),-VLOOKUP($A2179,ETF_OP_Fee!$G$5:$H$14,2,1),0))^($A2179-$A2178)*(1+2*(C2179/C2178-1))+IFERROR(VLOOKUP(A2179,BITXeom!$C$9:$D$100,2,0),0)-$D$3*IFERROR(VLOOKUP($A2179,Dividends!$C$10:$E$100,2,0),0)</f>
        <v>17.334622196533353</v>
      </c>
      <c r="F2179" s="60">
        <f>F2178*(1-F$1-2*(C2179/C2178-1))</f>
        <v>706.78461120978898</v>
      </c>
      <c r="G2179" s="2">
        <f>G2178*(1-G$1+IF(AND(WEEKDAY($A2179)&lt;&gt;1,WEEKDAY($A2179)&lt;&gt;7),-VLOOKUP($A2179,ETF_OP_Fee!$I$5:$J$14,2,1),0))^($A2179-$A2178)*(1+1*(B2179/B2178-1))</f>
        <v>4.2488671443266064</v>
      </c>
      <c r="H2179" s="9" t="str">
        <f>IFERROR(VLOOKUP(A2179,'BITO-IV'!$A$1:$J$10000,4,0),"")</f>
        <v/>
      </c>
      <c r="J2179" s="9">
        <f>VLOOKUP(A2179,'ETH-Web'!$A$1:$G$10000,6,0)</f>
        <v>315.72900399999997</v>
      </c>
      <c r="K2179" s="2">
        <f>K2178*(1-K$1+IF(AND(WEEKDAY($A2179)&lt;&gt;1,WEEKDAY($A2179)&lt;&gt;7),-VLOOKUP($A2179,ETF_OP_Fee!$K$5:$L$14,2,1),0))^($A2179-$A2178)*(1+2*(J2179/J2178-1))-K$3*IFERROR(VLOOKUP($A3775,Dividends!$C$10:$E$100,3,0),0)</f>
        <v>357.1829821111503</v>
      </c>
      <c r="P2179">
        <f>ROW()</f>
        <v>2179</v>
      </c>
      <c r="Q2179">
        <f>IF($A2179&gt;=$Q$2,B2179*Q$4,"")</f>
        <v>80.739209023425104</v>
      </c>
      <c r="R2179">
        <f>IF($A2179&gt;=$Q$2,G2179*R$4,"")</f>
        <v>80.16754417485032</v>
      </c>
      <c r="T2179">
        <f>IF($A2179&gt;=$Q$2,J2179*T$4,"")</f>
        <v>94.986369369373591</v>
      </c>
      <c r="U2179">
        <f>IF($A2179&gt;=$Q$2,K2179*U$4,"")</f>
        <v>34.361452992369273</v>
      </c>
      <c r="W2179" t="e">
        <f t="shared" ca="1" si="3"/>
        <v>#DIV/0!</v>
      </c>
    </row>
    <row r="2180" spans="1:23">
      <c r="A2180" s="1">
        <v>43332</v>
      </c>
      <c r="B2180">
        <f>IFERROR(VLOOKUP($A2180,'BTC-Web'!$A$2:$H$9999,2,0),"")</f>
        <v>6500.5097660000001</v>
      </c>
      <c r="C2180">
        <f>VLOOKUP(A2180,H_SPBTFDUE!$B$2:$C$5828,2,0)</f>
        <v>43.9</v>
      </c>
      <c r="D2180" s="2">
        <f>D2179*(1-D$1+IF(AND(WEEKDAY($A2180)&lt;&gt;1,WEEKDAY($A2180)&lt;&gt;7),-VLOOKUP($A2180,ETF_OP_Fee!$G$5:$H$14,2,1),0))^($A2180-$A2179)*(1+2*(C2180/C2179-1))+IFERROR(VLOOKUP(A2180,BITXeom!$C$9:$D$100,2,0),0)-$D$3*IFERROR(VLOOKUP($A2180,Dividends!$C$10:$E$100,2,0),0)</f>
        <v>17.062004971361524</v>
      </c>
      <c r="F2180" s="60">
        <f>F2179*(1-F$1-2*(C2180/C2179-1))</f>
        <v>717.61159761207011</v>
      </c>
      <c r="G2180" s="2">
        <f>G2179*(1-G$1+IF(AND(WEEKDAY($A2180)&lt;&gt;1,WEEKDAY($A2180)&lt;&gt;7),-VLOOKUP($A2180,ETF_OP_Fee!$I$5:$J$14,2,1),0))^($A2180-$A2179)*(1+1*(B2180/B2179-1))</f>
        <v>4.3554702918198718</v>
      </c>
      <c r="H2180" s="9" t="str">
        <f>IFERROR(VLOOKUP(A2180,'BITO-IV'!$A$1:$J$10000,4,0),"")</f>
        <v/>
      </c>
      <c r="J2180" s="9">
        <f>VLOOKUP(A2180,'ETH-Web'!$A$1:$G$10000,6,0)</f>
        <v>274.31500199999999</v>
      </c>
      <c r="K2180" s="2">
        <f>K2179*(1-K$1+IF(AND(WEEKDAY($A2180)&lt;&gt;1,WEEKDAY($A2180)&lt;&gt;7),-VLOOKUP($A2180,ETF_OP_Fee!$K$5:$L$14,2,1),0))^($A2180-$A2179)*(1+2*(J2180/J2179-1))-K$3*IFERROR(VLOOKUP($A3776,Dividends!$C$10:$E$100,3,0),0)</f>
        <v>263.45963050442475</v>
      </c>
      <c r="P2180">
        <f>ROW()</f>
        <v>2180</v>
      </c>
      <c r="Q2180">
        <f>IF($A2180&gt;=$Q$2,B2180*Q$4,"")</f>
        <v>82.77140092566394</v>
      </c>
      <c r="R2180">
        <f>IF($A2180&gt;=$Q$2,G2180*R$4,"")</f>
        <v>82.178930326863991</v>
      </c>
      <c r="T2180">
        <f>IF($A2180&gt;=$Q$2,J2180*T$4,"")</f>
        <v>82.52705888095241</v>
      </c>
      <c r="U2180">
        <f>IF($A2180&gt;=$Q$2,K2180*U$4,"")</f>
        <v>25.345148459922001</v>
      </c>
      <c r="W2180" t="e">
        <f t="shared" ref="W2180:W2243" ca="1" si="4">IF(ROW()+$W$1&lt;3711,INDIRECT("m"&amp;ROW()+$W$1,1)/INDIRECT("m"&amp;ROW(),1),"")</f>
        <v>#DIV/0!</v>
      </c>
    </row>
    <row r="2181" spans="1:23">
      <c r="A2181" s="1">
        <v>43333</v>
      </c>
      <c r="B2181">
        <f>IFERROR(VLOOKUP($A2181,'BTC-Web'!$A$2:$H$9999,2,0),"")</f>
        <v>6301.0698240000002</v>
      </c>
      <c r="C2181">
        <f>VLOOKUP(A2181,H_SPBTFDUE!$B$2:$C$5828,2,0)</f>
        <v>43.84</v>
      </c>
      <c r="D2181" s="2">
        <f>D2180*(1-D$1+IF(AND(WEEKDAY($A2181)&lt;&gt;1,WEEKDAY($A2181)&lt;&gt;7),-VLOOKUP($A2181,ETF_OP_Fee!$G$5:$H$14,2,1),0))^($A2181-$A2180)*(1+2*(C2181/C2180-1))+IFERROR(VLOOKUP(A2181,BITXeom!$C$9:$D$100,2,0),0)-$D$3*IFERROR(VLOOKUP($A2181,Dividends!$C$10:$E$100,2,0),0)</f>
        <v>17.013315065962455</v>
      </c>
      <c r="F2181" s="60">
        <f>F2180*(1-F$1-2*(C2181/C2180-1))</f>
        <v>719.53582316465463</v>
      </c>
      <c r="G2181" s="2">
        <f>G2180*(1-G$1+IF(AND(WEEKDAY($A2181)&lt;&gt;1,WEEKDAY($A2181)&lt;&gt;7),-VLOOKUP($A2181,ETF_OP_Fee!$I$5:$J$14,2,1),0))^($A2181-$A2180)*(1+1*(B2181/B2180-1))</f>
        <v>4.221731697039627</v>
      </c>
      <c r="H2181" s="9" t="str">
        <f>IFERROR(VLOOKUP(A2181,'BITO-IV'!$A$1:$J$10000,4,0),"")</f>
        <v/>
      </c>
      <c r="J2181" s="9">
        <f>VLOOKUP(A2181,'ETH-Web'!$A$1:$G$10000,6,0)</f>
        <v>281.94400000000002</v>
      </c>
      <c r="K2181" s="2">
        <f>K2180*(1-K$1+IF(AND(WEEKDAY($A2181)&lt;&gt;1,WEEKDAY($A2181)&lt;&gt;7),-VLOOKUP($A2181,ETF_OP_Fee!$K$5:$L$14,2,1),0))^($A2181-$A2180)*(1+2*(J2181/J2180-1))-K$3*IFERROR(VLOOKUP($A3777,Dividends!$C$10:$E$100,3,0),0)</f>
        <v>278.1066647893212</v>
      </c>
      <c r="P2181">
        <f>ROW()</f>
        <v>2181</v>
      </c>
      <c r="Q2181">
        <f>IF($A2181&gt;=$Q$2,B2181*Q$4,"")</f>
        <v>80.231919562799817</v>
      </c>
      <c r="R2181">
        <f>IF($A2181&gt;=$Q$2,G2181*R$4,"")</f>
        <v>79.65555307341333</v>
      </c>
      <c r="T2181">
        <f>IF($A2181&gt;=$Q$2,J2181*T$4,"")</f>
        <v>84.822225979209293</v>
      </c>
      <c r="U2181">
        <f>IF($A2181&gt;=$Q$2,K2181*U$4,"")</f>
        <v>26.754211615964167</v>
      </c>
      <c r="W2181" t="e">
        <f t="shared" ca="1" si="4"/>
        <v>#DIV/0!</v>
      </c>
    </row>
    <row r="2182" spans="1:23">
      <c r="A2182" s="1">
        <v>43334</v>
      </c>
      <c r="B2182">
        <f>IFERROR(VLOOKUP($A2182,'BTC-Web'!$A$2:$H$9999,2,0),"")</f>
        <v>6486.25</v>
      </c>
      <c r="C2182">
        <f>VLOOKUP(A2182,H_SPBTFDUE!$B$2:$C$5828,2,0)</f>
        <v>43.73</v>
      </c>
      <c r="D2182" s="2">
        <f>D2181*(1-D$1+IF(AND(WEEKDAY($A2182)&lt;&gt;1,WEEKDAY($A2182)&lt;&gt;7),-VLOOKUP($A2182,ETF_OP_Fee!$G$5:$H$14,2,1),0))^($A2182-$A2181)*(1+2*(C2182/C2181-1))+IFERROR(VLOOKUP(A2182,BITXeom!$C$9:$D$100,2,0),0)-$D$3*IFERROR(VLOOKUP($A2182,Dividends!$C$10:$E$100,2,0),0)</f>
        <v>16.925897400532957</v>
      </c>
      <c r="F2182" s="60">
        <f>F2181*(1-F$1-2*(C2182/C2181-1))</f>
        <v>723.10917720680425</v>
      </c>
      <c r="G2182" s="2">
        <f>G2181*(1-G$1+IF(AND(WEEKDAY($A2182)&lt;&gt;1,WEEKDAY($A2182)&lt;&gt;7),-VLOOKUP($A2182,ETF_OP_Fee!$I$5:$J$14,2,1),0))^($A2182-$A2181)*(1+1*(B2182/B2181-1))</f>
        <v>4.3456897433534465</v>
      </c>
      <c r="H2182" s="9" t="str">
        <f>IFERROR(VLOOKUP(A2182,'BITO-IV'!$A$1:$J$10000,4,0),"")</f>
        <v/>
      </c>
      <c r="J2182" s="9">
        <f>VLOOKUP(A2182,'ETH-Web'!$A$1:$G$10000,6,0)</f>
        <v>271.341003</v>
      </c>
      <c r="K2182" s="2">
        <f>K2181*(1-K$1+IF(AND(WEEKDAY($A2182)&lt;&gt;1,WEEKDAY($A2182)&lt;&gt;7),-VLOOKUP($A2182,ETF_OP_Fee!$K$5:$L$14,2,1),0))^($A2182-$A2181)*(1+2*(J2182/J2181-1))-K$3*IFERROR(VLOOKUP($A3778,Dividends!$C$10:$E$100,3,0),0)</f>
        <v>257.18266668197288</v>
      </c>
      <c r="P2182">
        <f>ROW()</f>
        <v>2182</v>
      </c>
      <c r="Q2182">
        <f>IF($A2182&gt;=$Q$2,B2182*Q$4,"")</f>
        <v>82.589830425629373</v>
      </c>
      <c r="R2182">
        <f>IF($A2182&gt;=$Q$2,G2182*R$4,"")</f>
        <v>81.994391125095035</v>
      </c>
      <c r="T2182">
        <f>IF($A2182&gt;=$Q$2,J2182*T$4,"")</f>
        <v>81.632337889408191</v>
      </c>
      <c r="U2182">
        <f>IF($A2182&gt;=$Q$2,K2182*U$4,"")</f>
        <v>24.741296630125518</v>
      </c>
      <c r="W2182" t="e">
        <f t="shared" ca="1" si="4"/>
        <v>#DIV/0!</v>
      </c>
    </row>
    <row r="2183" spans="1:23">
      <c r="A2183" s="1">
        <v>43335</v>
      </c>
      <c r="B2183">
        <f>IFERROR(VLOOKUP($A2183,'BTC-Web'!$A$2:$H$9999,2,0),"")</f>
        <v>6371.3398440000001</v>
      </c>
      <c r="C2183">
        <f>VLOOKUP(A2183,H_SPBTFDUE!$B$2:$C$5828,2,0)</f>
        <v>43.68</v>
      </c>
      <c r="D2183" s="2">
        <f>D2182*(1-D$1+IF(AND(WEEKDAY($A2183)&lt;&gt;1,WEEKDAY($A2183)&lt;&gt;7),-VLOOKUP($A2183,ETF_OP_Fee!$G$5:$H$14,2,1),0))^($A2183-$A2182)*(1+2*(C2183/C2182-1))+IFERROR(VLOOKUP(A2183,BITXeom!$C$9:$D$100,2,0),0)-$D$3*IFERROR(VLOOKUP($A2183,Dividends!$C$10:$E$100,2,0),0)</f>
        <v>16.885156224832933</v>
      </c>
      <c r="F2183" s="60">
        <f>F2182*(1-F$1-2*(C2183/C2182-1))</f>
        <v>724.72511280450885</v>
      </c>
      <c r="G2183" s="2">
        <f>G2182*(1-G$1+IF(AND(WEEKDAY($A2183)&lt;&gt;1,WEEKDAY($A2183)&lt;&gt;7),-VLOOKUP($A2183,ETF_OP_Fee!$I$5:$J$14,2,1),0))^($A2183-$A2182)*(1+1*(B2183/B2182-1))</f>
        <v>4.2685905674922751</v>
      </c>
      <c r="H2183" s="9" t="str">
        <f>IFERROR(VLOOKUP(A2183,'BITO-IV'!$A$1:$J$10000,4,0),"")</f>
        <v/>
      </c>
      <c r="J2183" s="9">
        <f>VLOOKUP(A2183,'ETH-Web'!$A$1:$G$10000,6,0)</f>
        <v>277.10400399999997</v>
      </c>
      <c r="K2183" s="2">
        <f>K2182*(1-K$1+IF(AND(WEEKDAY($A2183)&lt;&gt;1,WEEKDAY($A2183)&lt;&gt;7),-VLOOKUP($A2183,ETF_OP_Fee!$K$5:$L$14,2,1),0))^($A2183-$A2182)*(1+2*(J2183/J2182-1))-K$3*IFERROR(VLOOKUP($A3779,Dividends!$C$10:$E$100,3,0),0)</f>
        <v>268.10034729424854</v>
      </c>
      <c r="P2183">
        <f>ROW()</f>
        <v>2183</v>
      </c>
      <c r="Q2183">
        <f>IF($A2183&gt;=$Q$2,B2183*Q$4,"")</f>
        <v>81.126672160341641</v>
      </c>
      <c r="R2183">
        <f>IF($A2183&gt;=$Q$2,G2183*R$4,"")</f>
        <v>80.539685346650501</v>
      </c>
      <c r="T2183">
        <f>IF($A2183&gt;=$Q$2,J2183*T$4,"")</f>
        <v>83.366123936071389</v>
      </c>
      <c r="U2183">
        <f>IF($A2183&gt;=$Q$2,K2183*U$4,"")</f>
        <v>25.791591263221086</v>
      </c>
      <c r="W2183" t="e">
        <f t="shared" ca="1" si="4"/>
        <v>#DIV/0!</v>
      </c>
    </row>
    <row r="2184" spans="1:23">
      <c r="A2184" s="1">
        <v>43336</v>
      </c>
      <c r="B2184">
        <f>IFERROR(VLOOKUP($A2184,'BTC-Web'!$A$2:$H$9999,2,0),"")</f>
        <v>6551.5200199999999</v>
      </c>
      <c r="C2184">
        <f>VLOOKUP(A2184,H_SPBTFDUE!$B$2:$C$5828,2,0)</f>
        <v>45.06</v>
      </c>
      <c r="D2184" s="2">
        <f>D2183*(1-D$1+IF(AND(WEEKDAY($A2184)&lt;&gt;1,WEEKDAY($A2184)&lt;&gt;7),-VLOOKUP($A2184,ETF_OP_Fee!$G$5:$H$14,2,1),0))^($A2184-$A2183)*(1+2*(C2184/C2183-1))+IFERROR(VLOOKUP(A2184,BITXeom!$C$9:$D$100,2,0),0)-$D$3*IFERROR(VLOOKUP($A2184,Dividends!$C$10:$E$100,2,0),0)</f>
        <v>17.949911351035524</v>
      </c>
      <c r="F2184" s="60">
        <f>F2183*(1-F$1-2*(C2184/C2183-1))</f>
        <v>678.89431707310712</v>
      </c>
      <c r="G2184" s="2">
        <f>G2183*(1-G$1+IF(AND(WEEKDAY($A2184)&lt;&gt;1,WEEKDAY($A2184)&lt;&gt;7),-VLOOKUP($A2184,ETF_OP_Fee!$I$5:$J$14,2,1),0))^($A2184-$A2183)*(1+1*(B2184/B2183-1))</f>
        <v>4.389191185679457</v>
      </c>
      <c r="H2184" s="9" t="str">
        <f>IFERROR(VLOOKUP(A2184,'BITO-IV'!$A$1:$J$10000,4,0),"")</f>
        <v/>
      </c>
      <c r="J2184" s="9">
        <f>VLOOKUP(A2184,'ETH-Web'!$A$1:$G$10000,6,0)</f>
        <v>282.96701000000002</v>
      </c>
      <c r="K2184" s="2">
        <f>K2183*(1-K$1+IF(AND(WEEKDAY($A2184)&lt;&gt;1,WEEKDAY($A2184)&lt;&gt;7),-VLOOKUP($A2184,ETF_OP_Fee!$K$5:$L$14,2,1),0))^($A2184-$A2183)*(1+2*(J2184/J2183-1))-K$3*IFERROR(VLOOKUP($A3780,Dividends!$C$10:$E$100,3,0),0)</f>
        <v>279.4381613163298</v>
      </c>
      <c r="P2184">
        <f>ROW()</f>
        <v>2184</v>
      </c>
      <c r="Q2184">
        <f>IF($A2184&gt;=$Q$2,B2184*Q$4,"")</f>
        <v>83.420917707753475</v>
      </c>
      <c r="R2184">
        <f>IF($A2184&gt;=$Q$2,G2184*R$4,"")</f>
        <v>82.81517550852692</v>
      </c>
      <c r="T2184">
        <f>IF($A2184&gt;=$Q$2,J2184*T$4,"")</f>
        <v>85.129996264794329</v>
      </c>
      <c r="U2184">
        <f>IF($A2184&gt;=$Q$2,K2184*U$4,"")</f>
        <v>26.882303259781821</v>
      </c>
      <c r="W2184" t="e">
        <f t="shared" ca="1" si="4"/>
        <v>#DIV/0!</v>
      </c>
    </row>
    <row r="2185" spans="1:23">
      <c r="A2185" s="1">
        <v>43339</v>
      </c>
      <c r="B2185">
        <f>IFERROR(VLOOKUP($A2185,'BTC-Web'!$A$2:$H$9999,2,0),"")</f>
        <v>6710.7998049999997</v>
      </c>
      <c r="C2185">
        <f>VLOOKUP(A2185,H_SPBTFDUE!$B$2:$C$5828,2,0)</f>
        <v>45.87</v>
      </c>
      <c r="D2185" s="2">
        <f>D2184*(1-D$1+IF(AND(WEEKDAY($A2185)&lt;&gt;1,WEEKDAY($A2185)&lt;&gt;7),-VLOOKUP($A2185,ETF_OP_Fee!$G$5:$H$14,2,1),0))^($A2185-$A2184)*(1+2*(C2185/C2184-1))+IFERROR(VLOOKUP(A2185,BITXeom!$C$9:$D$100,2,0),0)-$D$3*IFERROR(VLOOKUP($A2185,Dividends!$C$10:$E$100,2,0),0)</f>
        <v>18.588523665121159</v>
      </c>
      <c r="F2185" s="60">
        <f>F2184*(1-F$1-2*(C2185/C2184-1))</f>
        <v>654.45132549013738</v>
      </c>
      <c r="G2185" s="2">
        <f>G2184*(1-G$1+IF(AND(WEEKDAY($A2185)&lt;&gt;1,WEEKDAY($A2185)&lt;&gt;7),-VLOOKUP($A2185,ETF_OP_Fee!$I$5:$J$14,2,1),0))^($A2185-$A2184)*(1+1*(B2185/B2184-1))</f>
        <v>4.4955496454647923</v>
      </c>
      <c r="H2185" s="9" t="str">
        <f>IFERROR(VLOOKUP(A2185,'BITO-IV'!$A$1:$J$10000,4,0),"")</f>
        <v/>
      </c>
      <c r="J2185" s="9">
        <f>VLOOKUP(A2185,'ETH-Web'!$A$1:$G$10000,6,0)</f>
        <v>285.60299700000002</v>
      </c>
      <c r="K2185" s="2">
        <f>K2184*(1-K$1+IF(AND(WEEKDAY($A2185)&lt;&gt;1,WEEKDAY($A2185)&lt;&gt;7),-VLOOKUP($A2185,ETF_OP_Fee!$K$5:$L$14,2,1),0))^($A2185-$A2184)*(1+2*(J2185/J2184-1))-K$3*IFERROR(VLOOKUP($A3781,Dividends!$C$10:$E$100,3,0),0)</f>
        <v>284.62239800436805</v>
      </c>
      <c r="P2185">
        <f>ROW()</f>
        <v>2185</v>
      </c>
      <c r="Q2185">
        <f>IF($A2185&gt;=$Q$2,B2185*Q$4,"")</f>
        <v>85.449037258091607</v>
      </c>
      <c r="R2185">
        <f>IF($A2185&gt;=$Q$2,G2185*R$4,"")</f>
        <v>84.821944897538089</v>
      </c>
      <c r="T2185">
        <f>IF($A2185&gt;=$Q$2,J2185*T$4,"")</f>
        <v>85.923027097130742</v>
      </c>
      <c r="U2185">
        <f>IF($A2185&gt;=$Q$2,K2185*U$4,"")</f>
        <v>27.381033362219647</v>
      </c>
      <c r="W2185" t="e">
        <f t="shared" ca="1" si="4"/>
        <v>#DIV/0!</v>
      </c>
    </row>
    <row r="2186" spans="1:23">
      <c r="A2186" s="1">
        <v>43340</v>
      </c>
      <c r="B2186">
        <f>IFERROR(VLOOKUP($A2186,'BTC-Web'!$A$2:$H$9999,2,0),"")</f>
        <v>6891.080078</v>
      </c>
      <c r="C2186">
        <f>VLOOKUP(A2186,H_SPBTFDUE!$B$2:$C$5828,2,0)</f>
        <v>48.36</v>
      </c>
      <c r="D2186" s="2">
        <f>D2185*(1-D$1+IF(AND(WEEKDAY($A2186)&lt;&gt;1,WEEKDAY($A2186)&lt;&gt;7),-VLOOKUP($A2186,ETF_OP_Fee!$G$5:$H$14,2,1),0))^($A2186-$A2185)*(1+2*(C2186/C2185-1))+IFERROR(VLOOKUP(A2186,BITXeom!$C$9:$D$100,2,0),0)-$D$3*IFERROR(VLOOKUP($A2186,Dividends!$C$10:$E$100,2,0),0)</f>
        <v>20.60415267642723</v>
      </c>
      <c r="F2186" s="60">
        <f>F2185*(1-F$1-2*(C2186/C2185-1))</f>
        <v>583.36498868319177</v>
      </c>
      <c r="G2186" s="2">
        <f>G2185*(1-G$1+IF(AND(WEEKDAY($A2186)&lt;&gt;1,WEEKDAY($A2186)&lt;&gt;7),-VLOOKUP($A2186,ETF_OP_Fee!$I$5:$J$14,2,1),0))^($A2186-$A2185)*(1+1*(B2186/B2185-1))</f>
        <v>4.616198842750272</v>
      </c>
      <c r="H2186" s="9" t="str">
        <f>IFERROR(VLOOKUP(A2186,'BITO-IV'!$A$1:$J$10000,4,0),"")</f>
        <v/>
      </c>
      <c r="J2186" s="9">
        <f>VLOOKUP(A2186,'ETH-Web'!$A$1:$G$10000,6,0)</f>
        <v>296.49899299999998</v>
      </c>
      <c r="K2186" s="2">
        <f>K2185*(1-K$1+IF(AND(WEEKDAY($A2186)&lt;&gt;1,WEEKDAY($A2186)&lt;&gt;7),-VLOOKUP($A2186,ETF_OP_Fee!$K$5:$L$14,2,1),0))^($A2186-$A2185)*(1+2*(J2186/J2185-1))-K$3*IFERROR(VLOOKUP($A3782,Dividends!$C$10:$E$100,3,0),0)</f>
        <v>306.33167934852281</v>
      </c>
      <c r="P2186">
        <f>ROW()</f>
        <v>2186</v>
      </c>
      <c r="Q2186">
        <f>IF($A2186&gt;=$Q$2,B2186*Q$4,"")</f>
        <v>87.744557346918924</v>
      </c>
      <c r="R2186">
        <f>IF($A2186&gt;=$Q$2,G2186*R$4,"")</f>
        <v>87.098351648913891</v>
      </c>
      <c r="T2186">
        <f>IF($A2186&gt;=$Q$2,J2186*T$4,"")</f>
        <v>89.201063285099124</v>
      </c>
      <c r="U2186">
        <f>IF($A2186&gt;=$Q$2,K2186*U$4,"")</f>
        <v>29.469493585033845</v>
      </c>
      <c r="W2186" t="e">
        <f t="shared" ca="1" si="4"/>
        <v>#DIV/0!</v>
      </c>
    </row>
    <row r="2187" spans="1:23">
      <c r="A2187" s="1">
        <v>43341</v>
      </c>
      <c r="B2187">
        <f>IFERROR(VLOOKUP($A2187,'BTC-Web'!$A$2:$H$9999,2,0),"")</f>
        <v>7091.7099609999996</v>
      </c>
      <c r="C2187">
        <f>VLOOKUP(A2187,H_SPBTFDUE!$B$2:$C$5828,2,0)</f>
        <v>47.78</v>
      </c>
      <c r="D2187" s="2">
        <f>D2186*(1-D$1+IF(AND(WEEKDAY($A2187)&lt;&gt;1,WEEKDAY($A2187)&lt;&gt;7),-VLOOKUP($A2187,ETF_OP_Fee!$G$5:$H$14,2,1),0))^($A2187-$A2186)*(1+2*(C2187/C2186-1))+IFERROR(VLOOKUP(A2187,BITXeom!$C$9:$D$100,2,0),0)-$D$3*IFERROR(VLOOKUP($A2187,Dividends!$C$10:$E$100,2,0),0)</f>
        <v>20.107501478931415</v>
      </c>
      <c r="F2187" s="60">
        <f>F2186*(1-F$1-2*(C2187/C2186-1))</f>
        <v>597.327661169355</v>
      </c>
      <c r="G2187" s="2">
        <f>G2186*(1-G$1+IF(AND(WEEKDAY($A2187)&lt;&gt;1,WEEKDAY($A2187)&lt;&gt;7),-VLOOKUP($A2187,ETF_OP_Fee!$I$5:$J$14,2,1),0))^($A2187-$A2186)*(1+1*(B2187/B2186-1))</f>
        <v>4.7504732048283573</v>
      </c>
      <c r="H2187" s="9" t="str">
        <f>IFERROR(VLOOKUP(A2187,'BITO-IV'!$A$1:$J$10000,4,0),"")</f>
        <v/>
      </c>
      <c r="J2187" s="9">
        <f>VLOOKUP(A2187,'ETH-Web'!$A$1:$G$10000,6,0)</f>
        <v>289.31201199999998</v>
      </c>
      <c r="K2187" s="2">
        <f>K2186*(1-K$1+IF(AND(WEEKDAY($A2187)&lt;&gt;1,WEEKDAY($A2187)&lt;&gt;7),-VLOOKUP($A2187,ETF_OP_Fee!$K$5:$L$14,2,1),0))^($A2187-$A2186)*(1+2*(J2187/J2186-1))-K$3*IFERROR(VLOOKUP($A3783,Dividends!$C$10:$E$100,3,0),0)</f>
        <v>291.47353233261344</v>
      </c>
      <c r="P2187">
        <f>ROW()</f>
        <v>2187</v>
      </c>
      <c r="Q2187">
        <f>IF($A2187&gt;=$Q$2,B2187*Q$4,"")</f>
        <v>90.299190303601719</v>
      </c>
      <c r="R2187">
        <f>IF($A2187&gt;=$Q$2,G2187*R$4,"")</f>
        <v>89.631837749513252</v>
      </c>
      <c r="T2187">
        <f>IF($A2187&gt;=$Q$2,J2187*T$4,"")</f>
        <v>87.038876019222627</v>
      </c>
      <c r="U2187">
        <f>IF($A2187&gt;=$Q$2,K2187*U$4,"")</f>
        <v>28.040121118229127</v>
      </c>
      <c r="W2187" t="e">
        <f t="shared" ca="1" si="4"/>
        <v>#DIV/0!</v>
      </c>
    </row>
    <row r="2188" spans="1:23">
      <c r="A2188" s="1">
        <v>43342</v>
      </c>
      <c r="B2188">
        <f>IFERROR(VLOOKUP($A2188,'BTC-Web'!$A$2:$H$9999,2,0),"")</f>
        <v>7043.7597660000001</v>
      </c>
      <c r="C2188">
        <f>VLOOKUP(A2188,H_SPBTFDUE!$B$2:$C$5828,2,0)</f>
        <v>46.48</v>
      </c>
      <c r="D2188" s="2">
        <f>D2187*(1-D$1+IF(AND(WEEKDAY($A2188)&lt;&gt;1,WEEKDAY($A2188)&lt;&gt;7),-VLOOKUP($A2188,ETF_OP_Fee!$G$5:$H$14,2,1),0))^($A2188-$A2187)*(1+2*(C2188/C2187-1))+IFERROR(VLOOKUP(A2188,BITXeom!$C$9:$D$100,2,0),0)-$D$3*IFERROR(VLOOKUP($A2188,Dividends!$C$10:$E$100,2,0),0)</f>
        <v>19.011038179227523</v>
      </c>
      <c r="F2188" s="60">
        <f>F2187*(1-F$1-2*(C2188/C2187-1))</f>
        <v>629.80079341660439</v>
      </c>
      <c r="G2188" s="2">
        <f>G2187*(1-G$1+IF(AND(WEEKDAY($A2188)&lt;&gt;1,WEEKDAY($A2188)&lt;&gt;7),-VLOOKUP($A2188,ETF_OP_Fee!$I$5:$J$14,2,1),0))^($A2188-$A2187)*(1+1*(B2188/B2187-1))</f>
        <v>4.718230343020835</v>
      </c>
      <c r="H2188" s="9" t="str">
        <f>IFERROR(VLOOKUP(A2188,'BITO-IV'!$A$1:$J$10000,4,0),"")</f>
        <v/>
      </c>
      <c r="J2188" s="9">
        <f>VLOOKUP(A2188,'ETH-Web'!$A$1:$G$10000,6,0)</f>
        <v>284.10501099999999</v>
      </c>
      <c r="K2188" s="2">
        <f>K2187*(1-K$1+IF(AND(WEEKDAY($A2188)&lt;&gt;1,WEEKDAY($A2188)&lt;&gt;7),-VLOOKUP($A2188,ETF_OP_Fee!$K$5:$L$14,2,1),0))^($A2188-$A2187)*(1+2*(J2188/J2187-1))-K$3*IFERROR(VLOOKUP($A3784,Dividends!$C$10:$E$100,3,0),0)</f>
        <v>280.97448855181614</v>
      </c>
      <c r="P2188">
        <f>ROW()</f>
        <v>2188</v>
      </c>
      <c r="Q2188">
        <f>IF($A2188&gt;=$Q$2,B2188*Q$4,"")</f>
        <v>89.688637445798548</v>
      </c>
      <c r="R2188">
        <f>IF($A2188&gt;=$Q$2,G2188*R$4,"")</f>
        <v>89.023480048395299</v>
      </c>
      <c r="T2188">
        <f>IF($A2188&gt;=$Q$2,J2188*T$4,"")</f>
        <v>85.472361337243342</v>
      </c>
      <c r="U2188">
        <f>IF($A2188&gt;=$Q$2,K2188*U$4,"")</f>
        <v>27.030099875877692</v>
      </c>
      <c r="W2188" t="e">
        <f t="shared" ca="1" si="4"/>
        <v>#DIV/0!</v>
      </c>
    </row>
    <row r="2189" spans="1:23">
      <c r="A2189" s="1">
        <v>43343</v>
      </c>
      <c r="B2189">
        <f>IFERROR(VLOOKUP($A2189,'BTC-Web'!$A$2:$H$9999,2,0),"")</f>
        <v>6973.9702150000003</v>
      </c>
      <c r="C2189">
        <f>VLOOKUP(A2189,H_SPBTFDUE!$B$2:$C$5828,2,0)</f>
        <v>48.12</v>
      </c>
      <c r="D2189" s="2">
        <f>D2188*(1-D$1+IF(AND(WEEKDAY($A2189)&lt;&gt;1,WEEKDAY($A2189)&lt;&gt;7),-VLOOKUP($A2189,ETF_OP_Fee!$G$5:$H$14,2,1),0))^($A2189-$A2188)*(1+2*(C2189/C2188-1))+IFERROR(VLOOKUP(A2189,BITXeom!$C$9:$D$100,2,0),0)-$D$3*IFERROR(VLOOKUP($A2189,Dividends!$C$10:$E$100,2,0),0)</f>
        <v>20.350155394511756</v>
      </c>
      <c r="F2189" s="60">
        <f>F2188*(1-F$1-2*(C2189/C2188-1))</f>
        <v>585.32423554784714</v>
      </c>
      <c r="G2189" s="2">
        <f>G2188*(1-G$1+IF(AND(WEEKDAY($A2189)&lt;&gt;1,WEEKDAY($A2189)&lt;&gt;7),-VLOOKUP($A2189,ETF_OP_Fee!$I$5:$J$14,2,1),0))^($A2189-$A2188)*(1+1*(B2189/B2188-1))</f>
        <v>4.6713605441679897</v>
      </c>
      <c r="H2189" s="9" t="str">
        <f>IFERROR(VLOOKUP(A2189,'BITO-IV'!$A$1:$J$10000,4,0),"")</f>
        <v/>
      </c>
      <c r="J2189" s="9">
        <f>VLOOKUP(A2189,'ETH-Web'!$A$1:$G$10000,6,0)</f>
        <v>283.00399800000002</v>
      </c>
      <c r="K2189" s="2">
        <f>K2188*(1-K$1+IF(AND(WEEKDAY($A2189)&lt;&gt;1,WEEKDAY($A2189)&lt;&gt;7),-VLOOKUP($A2189,ETF_OP_Fee!$K$5:$L$14,2,1),0))^($A2189-$A2188)*(1+2*(J2189/J2188-1))-K$3*IFERROR(VLOOKUP($A3785,Dividends!$C$10:$E$100,3,0),0)</f>
        <v>278.78954646812105</v>
      </c>
      <c r="P2189">
        <f>ROW()</f>
        <v>2189</v>
      </c>
      <c r="Q2189">
        <f>IF($A2189&gt;=$Q$2,B2189*Q$4,"")</f>
        <v>88.800002690343433</v>
      </c>
      <c r="R2189">
        <f>IF($A2189&gt;=$Q$2,G2189*R$4,"")</f>
        <v>88.139141578311808</v>
      </c>
      <c r="T2189">
        <f>IF($A2189&gt;=$Q$2,J2189*T$4,"")</f>
        <v>85.141124022414715</v>
      </c>
      <c r="U2189">
        <f>IF($A2189&gt;=$Q$2,K2189*U$4,"")</f>
        <v>26.819905694015539</v>
      </c>
      <c r="W2189" t="e">
        <f t="shared" ca="1" si="4"/>
        <v>#DIV/0!</v>
      </c>
    </row>
    <row r="2190" spans="1:23">
      <c r="A2190" s="1">
        <v>43347</v>
      </c>
      <c r="B2190">
        <f>IFERROR(VLOOKUP($A2190,'BTC-Web'!$A$2:$H$9999,2,0),"")</f>
        <v>7263</v>
      </c>
      <c r="C2190">
        <f>VLOOKUP(A2190,H_SPBTFDUE!$B$2:$C$5828,2,0)</f>
        <v>50.21</v>
      </c>
      <c r="D2190" s="2">
        <f>D2189*(1-D$1+IF(AND(WEEKDAY($A2190)&lt;&gt;1,WEEKDAY($A2190)&lt;&gt;7),-VLOOKUP($A2190,ETF_OP_Fee!$G$5:$H$14,2,1),0))^($A2190-$A2189)*(1+2*(C2190/C2189-1))+IFERROR(VLOOKUP(A2190,BITXeom!$C$9:$D$100,2,0),0)-$D$3*IFERROR(VLOOKUP($A2190,Dividends!$C$10:$E$100,2,0),0)</f>
        <v>22.107232271025378</v>
      </c>
      <c r="F2190" s="60">
        <f>F2189*(1-F$1-2*(C2190/C2189-1))</f>
        <v>534.4488932860686</v>
      </c>
      <c r="G2190" s="2">
        <f>G2189*(1-G$1+IF(AND(WEEKDAY($A2190)&lt;&gt;1,WEEKDAY($A2190)&lt;&gt;7),-VLOOKUP($A2190,ETF_OP_Fee!$I$5:$J$14,2,1),0))^($A2190-$A2189)*(1+1*(B2190/B2189-1))</f>
        <v>4.8644543186531859</v>
      </c>
      <c r="H2190" s="9" t="str">
        <f>IFERROR(VLOOKUP(A2190,'BITO-IV'!$A$1:$J$10000,4,0),"")</f>
        <v/>
      </c>
      <c r="J2190" s="9">
        <f>VLOOKUP(A2190,'ETH-Web'!$A$1:$G$10000,6,0)</f>
        <v>285.72299199999998</v>
      </c>
      <c r="K2190" s="2">
        <f>K2189*(1-K$1+IF(AND(WEEKDAY($A2190)&lt;&gt;1,WEEKDAY($A2190)&lt;&gt;7),-VLOOKUP($A2190,ETF_OP_Fee!$K$5:$L$14,2,1),0))^($A2190-$A2189)*(1+2*(J2190/J2189-1))-K$3*IFERROR(VLOOKUP($A3786,Dividends!$C$10:$E$100,3,0),0)</f>
        <v>284.11728293978337</v>
      </c>
      <c r="P2190">
        <f>ROW()</f>
        <v>2190</v>
      </c>
      <c r="Q2190">
        <f>IF($A2190&gt;=$Q$2,B2190*Q$4,"")</f>
        <v>92.480237175771236</v>
      </c>
      <c r="R2190">
        <f>IF($A2190&gt;=$Q$2,G2190*R$4,"")</f>
        <v>91.782431229436895</v>
      </c>
      <c r="T2190">
        <f>IF($A2190&gt;=$Q$2,J2190*T$4,"")</f>
        <v>85.959127326276857</v>
      </c>
      <c r="U2190">
        <f>IF($A2190&gt;=$Q$2,K2190*U$4,"")</f>
        <v>27.332440656472926</v>
      </c>
      <c r="W2190" t="e">
        <f t="shared" ca="1" si="4"/>
        <v>#DIV/0!</v>
      </c>
    </row>
    <row r="2191" spans="1:23">
      <c r="A2191" s="1">
        <v>43348</v>
      </c>
      <c r="B2191">
        <f>IFERROR(VLOOKUP($A2191,'BTC-Web'!$A$2:$H$9999,2,0),"")</f>
        <v>7361.4599609999996</v>
      </c>
      <c r="C2191">
        <f>VLOOKUP(A2191,H_SPBTFDUE!$B$2:$C$5828,2,0)</f>
        <v>47.13</v>
      </c>
      <c r="D2191" s="2">
        <f>D2190*(1-D$1+IF(AND(WEEKDAY($A2191)&lt;&gt;1,WEEKDAY($A2191)&lt;&gt;7),-VLOOKUP($A2191,ETF_OP_Fee!$G$5:$H$14,2,1),0))^($A2191-$A2190)*(1+2*(C2191/C2190-1))+IFERROR(VLOOKUP(A2191,BITXeom!$C$9:$D$100,2,0),0)-$D$3*IFERROR(VLOOKUP($A2191,Dividends!$C$10:$E$100,2,0),0)</f>
        <v>19.392674549032481</v>
      </c>
      <c r="F2191" s="60">
        <f>F2190*(1-F$1-2*(C2191/C2190-1))</f>
        <v>599.98978770838198</v>
      </c>
      <c r="G2191" s="2">
        <f>G2190*(1-G$1+IF(AND(WEEKDAY($A2191)&lt;&gt;1,WEEKDAY($A2191)&lt;&gt;7),-VLOOKUP($A2191,ETF_OP_Fee!$I$5:$J$14,2,1),0))^($A2191-$A2190)*(1+1*(B2191/B2190-1))</f>
        <v>4.930270366400797</v>
      </c>
      <c r="H2191" s="9" t="str">
        <f>IFERROR(VLOOKUP(A2191,'BITO-IV'!$A$1:$J$10000,4,0),"")</f>
        <v/>
      </c>
      <c r="J2191" s="9">
        <f>VLOOKUP(A2191,'ETH-Web'!$A$1:$G$10000,6,0)</f>
        <v>232.330994</v>
      </c>
      <c r="K2191" s="2">
        <f>K2190*(1-K$1+IF(AND(WEEKDAY($A2191)&lt;&gt;1,WEEKDAY($A2191)&lt;&gt;7),-VLOOKUP($A2191,ETF_OP_Fee!$K$5:$L$14,2,1),0))^($A2191-$A2190)*(1+2*(J2191/J2190-1))-K$3*IFERROR(VLOOKUP($A3787,Dividends!$C$10:$E$100,3,0),0)</f>
        <v>177.92881036365614</v>
      </c>
      <c r="P2191">
        <f>ROW()</f>
        <v>2191</v>
      </c>
      <c r="Q2191">
        <f>IF($A2191&gt;=$Q$2,B2191*Q$4,"")</f>
        <v>93.733934070387392</v>
      </c>
      <c r="R2191">
        <f>IF($A2191&gt;=$Q$2,G2191*R$4,"")</f>
        <v>93.024247162012244</v>
      </c>
      <c r="T2191">
        <f>IF($A2191&gt;=$Q$2,J2191*T$4,"")</f>
        <v>69.89626335386572</v>
      </c>
      <c r="U2191">
        <f>IF($A2191&gt;=$Q$2,K2191*U$4,"")</f>
        <v>17.116975778527991</v>
      </c>
      <c r="W2191" t="e">
        <f t="shared" ca="1" si="4"/>
        <v>#DIV/0!</v>
      </c>
    </row>
    <row r="2192" spans="1:23">
      <c r="A2192" s="1">
        <v>43349</v>
      </c>
      <c r="B2192">
        <f>IFERROR(VLOOKUP($A2192,'BTC-Web'!$A$2:$H$9999,2,0),"")</f>
        <v>6755.1401370000003</v>
      </c>
      <c r="C2192">
        <f>VLOOKUP(A2192,H_SPBTFDUE!$B$2:$C$5828,2,0)</f>
        <v>43.92</v>
      </c>
      <c r="D2192" s="2">
        <f>D2191*(1-D$1+IF(AND(WEEKDAY($A2192)&lt;&gt;1,WEEKDAY($A2192)&lt;&gt;7),-VLOOKUP($A2192,ETF_OP_Fee!$G$5:$H$14,2,1),0))^($A2192-$A2191)*(1+2*(C2192/C2191-1))+IFERROR(VLOOKUP(A2192,BITXeom!$C$9:$D$100,2,0),0)-$D$3*IFERROR(VLOOKUP($A2192,Dividends!$C$10:$E$100,2,0),0)</f>
        <v>16.749005117927783</v>
      </c>
      <c r="F2192" s="60">
        <f>F2191*(1-F$1-2*(C2192/C2191-1))</f>
        <v>681.68854554124027</v>
      </c>
      <c r="G2192" s="2">
        <f>G2191*(1-G$1+IF(AND(WEEKDAY($A2192)&lt;&gt;1,WEEKDAY($A2192)&lt;&gt;7),-VLOOKUP($A2192,ETF_OP_Fee!$I$5:$J$14,2,1),0))^($A2192-$A2191)*(1+1*(B2192/B2191-1))</f>
        <v>4.5240754661398466</v>
      </c>
      <c r="H2192" s="9" t="str">
        <f>IFERROR(VLOOKUP(A2192,'BITO-IV'!$A$1:$J$10000,4,0),"")</f>
        <v/>
      </c>
      <c r="J2192" s="9">
        <f>VLOOKUP(A2192,'ETH-Web'!$A$1:$G$10000,6,0)</f>
        <v>230.21499600000001</v>
      </c>
      <c r="K2192" s="2">
        <f>K2191*(1-K$1+IF(AND(WEEKDAY($A2192)&lt;&gt;1,WEEKDAY($A2192)&lt;&gt;7),-VLOOKUP($A2192,ETF_OP_Fee!$K$5:$L$14,2,1),0))^($A2192-$A2191)*(1+2*(J2192/J2191-1))-K$3*IFERROR(VLOOKUP($A3788,Dividends!$C$10:$E$100,3,0),0)</f>
        <v>174.68327168896568</v>
      </c>
      <c r="P2192">
        <f>ROW()</f>
        <v>2192</v>
      </c>
      <c r="Q2192">
        <f>IF($A2192&gt;=$Q$2,B2192*Q$4,"")</f>
        <v>86.013625502592845</v>
      </c>
      <c r="R2192">
        <f>IF($A2192&gt;=$Q$2,G2192*R$4,"")</f>
        <v>85.360169537521202</v>
      </c>
      <c r="T2192">
        <f>IF($A2192&gt;=$Q$2,J2192*T$4,"")</f>
        <v>69.259670056872153</v>
      </c>
      <c r="U2192">
        <f>IF($A2192&gt;=$Q$2,K2192*U$4,"")</f>
        <v>16.804750868074141</v>
      </c>
      <c r="W2192" t="e">
        <f t="shared" ca="1" si="4"/>
        <v>#DIV/0!</v>
      </c>
    </row>
    <row r="2193" spans="1:23">
      <c r="A2193" s="1">
        <v>43350</v>
      </c>
      <c r="B2193">
        <f>IFERROR(VLOOKUP($A2193,'BTC-Web'!$A$2:$H$9999,2,0),"")</f>
        <v>6528.919922</v>
      </c>
      <c r="C2193">
        <f>VLOOKUP(A2193,H_SPBTFDUE!$B$2:$C$5828,2,0)</f>
        <v>43.63</v>
      </c>
      <c r="D2193" s="2">
        <f>D2192*(1-D$1+IF(AND(WEEKDAY($A2193)&lt;&gt;1,WEEKDAY($A2193)&lt;&gt;7),-VLOOKUP($A2193,ETF_OP_Fee!$G$5:$H$14,2,1),0))^($A2193-$A2192)*(1+2*(C2193/C2192-1))+IFERROR(VLOOKUP(A2193,BITXeom!$C$9:$D$100,2,0),0)-$D$3*IFERROR(VLOOKUP($A2193,Dividends!$C$10:$E$100,2,0),0)</f>
        <v>16.525828229296835</v>
      </c>
      <c r="F2193" s="60">
        <f>F2192*(1-F$1-2*(C2193/C2192-1))</f>
        <v>690.65532259750671</v>
      </c>
      <c r="G2193" s="2">
        <f>G2192*(1-G$1+IF(AND(WEEKDAY($A2193)&lt;&gt;1,WEEKDAY($A2193)&lt;&gt;7),-VLOOKUP($A2193,ETF_OP_Fee!$I$5:$J$14,2,1),0))^($A2193-$A2192)*(1+1*(B2193/B2192-1))</f>
        <v>4.3724566864278263</v>
      </c>
      <c r="H2193" s="9" t="str">
        <f>IFERROR(VLOOKUP(A2193,'BITO-IV'!$A$1:$J$10000,4,0),"")</f>
        <v/>
      </c>
      <c r="J2193" s="9">
        <f>VLOOKUP(A2193,'ETH-Web'!$A$1:$G$10000,6,0)</f>
        <v>217.203003</v>
      </c>
      <c r="K2193" s="2">
        <f>K2192*(1-K$1+IF(AND(WEEKDAY($A2193)&lt;&gt;1,WEEKDAY($A2193)&lt;&gt;7),-VLOOKUP($A2193,ETF_OP_Fee!$K$5:$L$14,2,1),0))^($A2193-$A2192)*(1+2*(J2193/J2192-1))-K$3*IFERROR(VLOOKUP($A3789,Dividends!$C$10:$E$100,3,0),0)</f>
        <v>154.93271812629385</v>
      </c>
      <c r="P2193">
        <f>ROW()</f>
        <v>2193</v>
      </c>
      <c r="Q2193">
        <f>IF($A2193&gt;=$Q$2,B2193*Q$4,"")</f>
        <v>83.133149234225229</v>
      </c>
      <c r="R2193">
        <f>IF($A2193&gt;=$Q$2,G2193*R$4,"")</f>
        <v>82.49942929608288</v>
      </c>
      <c r="T2193">
        <f>IF($A2193&gt;=$Q$2,J2193*T$4,"")</f>
        <v>65.345040872757963</v>
      </c>
      <c r="U2193">
        <f>IF($A2193&gt;=$Q$2,K2193*U$4,"")</f>
        <v>14.904722726179548</v>
      </c>
      <c r="W2193" t="e">
        <f t="shared" ca="1" si="4"/>
        <v>#DIV/0!</v>
      </c>
    </row>
    <row r="2194" spans="1:23">
      <c r="A2194" s="1">
        <v>43353</v>
      </c>
      <c r="B2194">
        <f>IFERROR(VLOOKUP($A2194,'BTC-Web'!$A$2:$H$9999,2,0),"")</f>
        <v>6301.5698240000002</v>
      </c>
      <c r="C2194">
        <f>VLOOKUP(A2194,H_SPBTFDUE!$B$2:$C$5828,2,0)</f>
        <v>42.78</v>
      </c>
      <c r="D2194" s="2">
        <f>D2193*(1-D$1+IF(AND(WEEKDAY($A2194)&lt;&gt;1,WEEKDAY($A2194)&lt;&gt;7),-VLOOKUP($A2194,ETF_OP_Fee!$G$5:$H$14,2,1),0))^($A2194-$A2193)*(1+2*(C2194/C2193-1))+IFERROR(VLOOKUP(A2194,BITXeom!$C$9:$D$100,2,0),0)-$D$3*IFERROR(VLOOKUP($A2194,Dividends!$C$10:$E$100,2,0),0)</f>
        <v>15.876172696081701</v>
      </c>
      <c r="F2194" s="60">
        <f>F2193*(1-F$1-2*(C2194/C2193-1))</f>
        <v>717.53007543057572</v>
      </c>
      <c r="G2194" s="2">
        <f>G2193*(1-G$1+IF(AND(WEEKDAY($A2194)&lt;&gt;1,WEEKDAY($A2194)&lt;&gt;7),-VLOOKUP($A2194,ETF_OP_Fee!$I$5:$J$14,2,1),0))^($A2194-$A2193)*(1+1*(B2194/B2193-1))</f>
        <v>4.2198694534197152</v>
      </c>
      <c r="H2194" s="9" t="str">
        <f>IFERROR(VLOOKUP(A2194,'BITO-IV'!$A$1:$J$10000,4,0),"")</f>
        <v/>
      </c>
      <c r="J2194" s="9">
        <f>VLOOKUP(A2194,'ETH-Web'!$A$1:$G$10000,6,0)</f>
        <v>197.07899499999999</v>
      </c>
      <c r="K2194" s="2">
        <f>K2193*(1-K$1+IF(AND(WEEKDAY($A2194)&lt;&gt;1,WEEKDAY($A2194)&lt;&gt;7),-VLOOKUP($A2194,ETF_OP_Fee!$K$5:$L$14,2,1),0))^($A2194-$A2193)*(1+2*(J2194/J2193-1))-K$3*IFERROR(VLOOKUP($A3790,Dividends!$C$10:$E$100,3,0),0)</f>
        <v>126.21371998131504</v>
      </c>
      <c r="P2194">
        <f>ROW()</f>
        <v>2194</v>
      </c>
      <c r="Q2194">
        <f>IF($A2194&gt;=$Q$2,B2194*Q$4,"")</f>
        <v>80.238286094341589</v>
      </c>
      <c r="R2194">
        <f>IF($A2194&gt;=$Q$2,G2194*R$4,"")</f>
        <v>79.620416296340181</v>
      </c>
      <c r="T2194">
        <f>IF($A2194&gt;=$Q$2,J2194*T$4,"")</f>
        <v>59.290777777308456</v>
      </c>
      <c r="U2194">
        <f>IF($A2194&gt;=$Q$2,K2194*U$4,"")</f>
        <v>12.141918913652042</v>
      </c>
      <c r="W2194" t="e">
        <f t="shared" ca="1" si="4"/>
        <v>#DIV/0!</v>
      </c>
    </row>
    <row r="2195" spans="1:23">
      <c r="A2195" s="1">
        <v>43354</v>
      </c>
      <c r="B2195">
        <f>IFERROR(VLOOKUP($A2195,'BTC-Web'!$A$2:$H$9999,2,0),"")</f>
        <v>6331.8798829999996</v>
      </c>
      <c r="C2195">
        <f>VLOOKUP(A2195,H_SPBTFDUE!$B$2:$C$5828,2,0)</f>
        <v>42.55</v>
      </c>
      <c r="D2195" s="2">
        <f>D2194*(1-D$1+IF(AND(WEEKDAY($A2195)&lt;&gt;1,WEEKDAY($A2195)&lt;&gt;7),-VLOOKUP($A2195,ETF_OP_Fee!$G$5:$H$14,2,1),0))^($A2195-$A2194)*(1+2*(C2195/C2194-1))+IFERROR(VLOOKUP(A2195,BITXeom!$C$9:$D$100,2,0),0)-$D$3*IFERROR(VLOOKUP($A2195,Dividends!$C$10:$E$100,2,0),0)</f>
        <v>15.703567900643678</v>
      </c>
      <c r="F2195" s="60">
        <f>F2194*(1-F$1-2*(C2195/C2194-1))</f>
        <v>725.20810170510458</v>
      </c>
      <c r="G2195" s="2">
        <f>G2194*(1-G$1+IF(AND(WEEKDAY($A2195)&lt;&gt;1,WEEKDAY($A2195)&lt;&gt;7),-VLOOKUP($A2195,ETF_OP_Fee!$I$5:$J$14,2,1),0))^($A2195-$A2194)*(1+1*(B2195/B2194-1))</f>
        <v>4.2400563356161447</v>
      </c>
      <c r="H2195" s="9" t="str">
        <f>IFERROR(VLOOKUP(A2195,'BITO-IV'!$A$1:$J$10000,4,0),"")</f>
        <v/>
      </c>
      <c r="J2195" s="9">
        <f>VLOOKUP(A2195,'ETH-Web'!$A$1:$G$10000,6,0)</f>
        <v>185.06599399999999</v>
      </c>
      <c r="K2195" s="2">
        <f>K2194*(1-K$1+IF(AND(WEEKDAY($A2195)&lt;&gt;1,WEEKDAY($A2195)&lt;&gt;7),-VLOOKUP($A2195,ETF_OP_Fee!$K$5:$L$14,2,1),0))^($A2195-$A2194)*(1+2*(J2195/J2194-1))-K$3*IFERROR(VLOOKUP($A3791,Dividends!$C$10:$E$100,3,0),0)</f>
        <v>110.82408606170205</v>
      </c>
      <c r="P2195">
        <f>ROW()</f>
        <v>2195</v>
      </c>
      <c r="Q2195">
        <f>IF($A2195&gt;=$Q$2,B2195*Q$4,"")</f>
        <v>80.624225987654498</v>
      </c>
      <c r="R2195">
        <f>IF($A2195&gt;=$Q$2,G2195*R$4,"")</f>
        <v>80.001302004286046</v>
      </c>
      <c r="T2195">
        <f>IF($A2195&gt;=$Q$2,J2195*T$4,"")</f>
        <v>55.676693116842308</v>
      </c>
      <c r="U2195">
        <f>IF($A2195&gt;=$Q$2,K2195*U$4,"")</f>
        <v>10.661416736944208</v>
      </c>
      <c r="W2195" t="e">
        <f t="shared" ca="1" si="4"/>
        <v>#DIV/0!</v>
      </c>
    </row>
    <row r="2196" spans="1:23">
      <c r="A2196" s="1">
        <v>43355</v>
      </c>
      <c r="B2196">
        <f>IFERROR(VLOOKUP($A2196,'BTC-Web'!$A$2:$H$9999,2,0),"")</f>
        <v>6317.0097660000001</v>
      </c>
      <c r="C2196">
        <f>VLOOKUP(A2196,H_SPBTFDUE!$B$2:$C$5828,2,0)</f>
        <v>42.95</v>
      </c>
      <c r="D2196" s="2">
        <f>D2195*(1-D$1+IF(AND(WEEKDAY($A2196)&lt;&gt;1,WEEKDAY($A2196)&lt;&gt;7),-VLOOKUP($A2196,ETF_OP_Fee!$G$5:$H$14,2,1),0))^($A2196-$A2195)*(1+2*(C2196/C2195-1))+IFERROR(VLOOKUP(A2196,BITXeom!$C$9:$D$100,2,0),0)-$D$3*IFERROR(VLOOKUP($A2196,Dividends!$C$10:$E$100,2,0),0)</f>
        <v>15.996888496337659</v>
      </c>
      <c r="F2196" s="60">
        <f>F2195*(1-F$1-2*(C2196/C2195-1))</f>
        <v>711.5354162142097</v>
      </c>
      <c r="G2196" s="2">
        <f>G2195*(1-G$1+IF(AND(WEEKDAY($A2196)&lt;&gt;1,WEEKDAY($A2196)&lt;&gt;7),-VLOOKUP($A2196,ETF_OP_Fee!$I$5:$J$14,2,1),0))^($A2196-$A2195)*(1+1*(B2196/B2195-1))</f>
        <v>4.229988667687234</v>
      </c>
      <c r="H2196" s="9" t="str">
        <f>IFERROR(VLOOKUP(A2196,'BITO-IV'!$A$1:$J$10000,4,0),"")</f>
        <v/>
      </c>
      <c r="J2196" s="9">
        <f>VLOOKUP(A2196,'ETH-Web'!$A$1:$G$10000,6,0)</f>
        <v>183.330994</v>
      </c>
      <c r="K2196" s="2">
        <f>K2195*(1-K$1+IF(AND(WEEKDAY($A2196)&lt;&gt;1,WEEKDAY($A2196)&lt;&gt;7),-VLOOKUP($A2196,ETF_OP_Fee!$K$5:$L$14,2,1),0))^($A2196-$A2195)*(1+2*(J2196/J2195-1))-K$3*IFERROR(VLOOKUP($A3792,Dividends!$C$10:$E$100,3,0),0)</f>
        <v>108.74332631004668</v>
      </c>
      <c r="P2196">
        <f>ROW()</f>
        <v>2196</v>
      </c>
      <c r="Q2196">
        <f>IF($A2196&gt;=$Q$2,B2196*Q$4,"")</f>
        <v>80.434883849833838</v>
      </c>
      <c r="R2196">
        <f>IF($A2196&gt;=$Q$2,G2196*R$4,"")</f>
        <v>79.811345437979568</v>
      </c>
      <c r="T2196">
        <f>IF($A2196&gt;=$Q$2,J2196*T$4,"")</f>
        <v>55.154722221650616</v>
      </c>
      <c r="U2196">
        <f>IF($A2196&gt;=$Q$2,K2196*U$4,"")</f>
        <v>10.461245026712307</v>
      </c>
      <c r="W2196" t="e">
        <f t="shared" ca="1" si="4"/>
        <v>#DIV/0!</v>
      </c>
    </row>
    <row r="2197" spans="1:23">
      <c r="A2197" s="1">
        <v>43356</v>
      </c>
      <c r="B2197">
        <f>IFERROR(VLOOKUP($A2197,'BTC-Web'!$A$2:$H$9999,2,0),"")</f>
        <v>6354.2402339999999</v>
      </c>
      <c r="C2197">
        <f>VLOOKUP(A2197,H_SPBTFDUE!$B$2:$C$5828,2,0)</f>
        <v>43.94</v>
      </c>
      <c r="D2197" s="2">
        <f>D2196*(1-D$1+IF(AND(WEEKDAY($A2197)&lt;&gt;1,WEEKDAY($A2197)&lt;&gt;7),-VLOOKUP($A2197,ETF_OP_Fee!$G$5:$H$14,2,1),0))^($A2197-$A2196)*(1+2*(C2197/C2196-1))+IFERROR(VLOOKUP(A2197,BITXeom!$C$9:$D$100,2,0),0)-$D$3*IFERROR(VLOOKUP($A2197,Dividends!$C$10:$E$100,2,0),0)</f>
        <v>16.732329627152208</v>
      </c>
      <c r="F2197" s="60">
        <f>F2196*(1-F$1-2*(C2197/C2196-1))</f>
        <v>678.69651186385602</v>
      </c>
      <c r="G2197" s="2">
        <f>G2196*(1-G$1+IF(AND(WEEKDAY($A2197)&lt;&gt;1,WEEKDAY($A2197)&lt;&gt;7),-VLOOKUP($A2197,ETF_OP_Fee!$I$5:$J$14,2,1),0))^($A2197-$A2196)*(1+1*(B2197/B2196-1))</f>
        <v>4.2548081455221887</v>
      </c>
      <c r="H2197" s="9" t="str">
        <f>IFERROR(VLOOKUP(A2197,'BITO-IV'!$A$1:$J$10000,4,0),"")</f>
        <v/>
      </c>
      <c r="J2197" s="9">
        <f>VLOOKUP(A2197,'ETH-Web'!$A$1:$G$10000,6,0)</f>
        <v>211.354004</v>
      </c>
      <c r="K2197" s="2">
        <f>K2196*(1-K$1+IF(AND(WEEKDAY($A2197)&lt;&gt;1,WEEKDAY($A2197)&lt;&gt;7),-VLOOKUP($A2197,ETF_OP_Fee!$K$5:$L$14,2,1),0))^($A2197-$A2196)*(1+2*(J2197/J2196-1))-K$3*IFERROR(VLOOKUP($A3793,Dividends!$C$10:$E$100,3,0),0)</f>
        <v>141.98353370664847</v>
      </c>
      <c r="P2197">
        <f>ROW()</f>
        <v>2197</v>
      </c>
      <c r="Q2197">
        <f>IF($A2197&gt;=$Q$2,B2197*Q$4,"")</f>
        <v>80.908941747507654</v>
      </c>
      <c r="R2197">
        <f>IF($A2197&gt;=$Q$2,G2197*R$4,"")</f>
        <v>80.279638872004043</v>
      </c>
      <c r="T2197">
        <f>IF($A2197&gt;=$Q$2,J2197*T$4,"")</f>
        <v>63.585382518864392</v>
      </c>
      <c r="U2197">
        <f>IF($A2197&gt;=$Q$2,K2197*U$4,"")</f>
        <v>13.658994866763495</v>
      </c>
      <c r="W2197" t="e">
        <f t="shared" ca="1" si="4"/>
        <v>#DIV/0!</v>
      </c>
    </row>
    <row r="2198" spans="1:23">
      <c r="A2198" s="1">
        <v>43357</v>
      </c>
      <c r="B2198">
        <f>IFERROR(VLOOKUP($A2198,'BTC-Web'!$A$2:$H$9999,2,0),"")</f>
        <v>6515.4101559999999</v>
      </c>
      <c r="C2198">
        <f>VLOOKUP(A2198,H_SPBTFDUE!$B$2:$C$5828,2,0)</f>
        <v>44.57</v>
      </c>
      <c r="D2198" s="2">
        <f>D2197*(1-D$1+IF(AND(WEEKDAY($A2198)&lt;&gt;1,WEEKDAY($A2198)&lt;&gt;7),-VLOOKUP($A2198,ETF_OP_Fee!$G$5:$H$14,2,1),0))^($A2198-$A2197)*(1+2*(C2198/C2197-1))+IFERROR(VLOOKUP(A2198,BITXeom!$C$9:$D$100,2,0),0)-$D$3*IFERROR(VLOOKUP($A2198,Dividends!$C$10:$E$100,2,0),0)</f>
        <v>17.210062097854156</v>
      </c>
      <c r="F2198" s="60">
        <f>F2197*(1-F$1-2*(C2198/C2197-1))</f>
        <v>659.19924333603262</v>
      </c>
      <c r="G2198" s="2">
        <f>G2197*(1-G$1+IF(AND(WEEKDAY($A2198)&lt;&gt;1,WEEKDAY($A2198)&lt;&gt;7),-VLOOKUP($A2198,ETF_OP_Fee!$I$5:$J$14,2,1),0))^($A2198-$A2197)*(1+1*(B2198/B2197-1))</f>
        <v>4.3626142002014197</v>
      </c>
      <c r="H2198" s="9" t="str">
        <f>IFERROR(VLOOKUP(A2198,'BITO-IV'!$A$1:$J$10000,4,0),"")</f>
        <v/>
      </c>
      <c r="J2198" s="9">
        <f>VLOOKUP(A2198,'ETH-Web'!$A$1:$G$10000,6,0)</f>
        <v>211.74899300000001</v>
      </c>
      <c r="K2198" s="2">
        <f>K2197*(1-K$1+IF(AND(WEEKDAY($A2198)&lt;&gt;1,WEEKDAY($A2198)&lt;&gt;7),-VLOOKUP($A2198,ETF_OP_Fee!$K$5:$L$14,2,1),0))^($A2198-$A2197)*(1+2*(J2198/J2197-1))-K$3*IFERROR(VLOOKUP($A3794,Dividends!$C$10:$E$100,3,0),0)</f>
        <v>142.51055542475572</v>
      </c>
      <c r="P2198">
        <f>ROW()</f>
        <v>2198</v>
      </c>
      <c r="Q2198">
        <f>IF($A2198&gt;=$Q$2,B2198*Q$4,"")</f>
        <v>82.96112853150332</v>
      </c>
      <c r="R2198">
        <f>IF($A2198&gt;=$Q$2,G2198*R$4,"")</f>
        <v>82.313721453840884</v>
      </c>
      <c r="T2198">
        <f>IF($A2198&gt;=$Q$2,J2198*T$4,"")</f>
        <v>63.704214081931184</v>
      </c>
      <c r="U2198">
        <f>IF($A2198&gt;=$Q$2,K2198*U$4,"")</f>
        <v>13.70969502018532</v>
      </c>
      <c r="W2198" t="e">
        <f t="shared" ca="1" si="4"/>
        <v>#DIV/0!</v>
      </c>
    </row>
    <row r="2199" spans="1:23">
      <c r="A2199" s="1">
        <v>43360</v>
      </c>
      <c r="B2199">
        <f>IFERROR(VLOOKUP($A2199,'BTC-Web'!$A$2:$H$9999,2,0),"")</f>
        <v>6514.0600590000004</v>
      </c>
      <c r="C2199">
        <f>VLOOKUP(A2199,H_SPBTFDUE!$B$2:$C$5828,2,0)</f>
        <v>42.56</v>
      </c>
      <c r="D2199" s="2">
        <f>D2198*(1-D$1+IF(AND(WEEKDAY($A2199)&lt;&gt;1,WEEKDAY($A2199)&lt;&gt;7),-VLOOKUP($A2199,ETF_OP_Fee!$G$5:$H$14,2,1),0))^($A2199-$A2198)*(1+2*(C2199/C2198-1))+IFERROR(VLOOKUP(A2199,BITXeom!$C$9:$D$100,2,0),0)-$D$3*IFERROR(VLOOKUP($A2199,Dividends!$C$10:$E$100,2,0),0)</f>
        <v>15.652135266408024</v>
      </c>
      <c r="F2199" s="60">
        <f>F2198*(1-F$1-2*(C2199/C2198-1))</f>
        <v>718.62153550084201</v>
      </c>
      <c r="G2199" s="2">
        <f>G2198*(1-G$1+IF(AND(WEEKDAY($A2199)&lt;&gt;1,WEEKDAY($A2199)&lt;&gt;7),-VLOOKUP($A2199,ETF_OP_Fee!$I$5:$J$14,2,1),0))^($A2199-$A2198)*(1+1*(B2199/B2198-1))</f>
        <v>4.3613696338639443</v>
      </c>
      <c r="H2199" s="9" t="str">
        <f>IFERROR(VLOOKUP(A2199,'BITO-IV'!$A$1:$J$10000,4,0),"")</f>
        <v/>
      </c>
      <c r="J2199" s="9">
        <f>VLOOKUP(A2199,'ETH-Web'!$A$1:$G$10000,6,0)</f>
        <v>197.875</v>
      </c>
      <c r="K2199" s="2">
        <f>K2198*(1-K$1+IF(AND(WEEKDAY($A2199)&lt;&gt;1,WEEKDAY($A2199)&lt;&gt;7),-VLOOKUP($A2199,ETF_OP_Fee!$K$5:$L$14,2,1),0))^($A2199-$A2198)*(1+2*(J2199/J2198-1))-K$3*IFERROR(VLOOKUP($A3795,Dividends!$C$10:$E$100,3,0),0)</f>
        <v>123.82613707604568</v>
      </c>
      <c r="P2199">
        <f>ROW()</f>
        <v>2199</v>
      </c>
      <c r="Q2199">
        <f>IF($A2199&gt;=$Q$2,B2199*Q$4,"")</f>
        <v>82.943937661233434</v>
      </c>
      <c r="R2199">
        <f>IF($A2199&gt;=$Q$2,G2199*R$4,"")</f>
        <v>82.290238999942233</v>
      </c>
      <c r="T2199">
        <f>IF($A2199&gt;=$Q$2,J2199*T$4,"")</f>
        <v>59.530254113001291</v>
      </c>
      <c r="U2199">
        <f>IF($A2199&gt;=$Q$2,K2199*U$4,"")</f>
        <v>11.912230429391425</v>
      </c>
      <c r="W2199" t="e">
        <f t="shared" ca="1" si="4"/>
        <v>#DIV/0!</v>
      </c>
    </row>
    <row r="2200" spans="1:23">
      <c r="A2200" s="1">
        <v>43361</v>
      </c>
      <c r="B2200">
        <f>IFERROR(VLOOKUP($A2200,'BTC-Web'!$A$2:$H$9999,2,0),"")</f>
        <v>6280.9101559999999</v>
      </c>
      <c r="C2200">
        <f>VLOOKUP(A2200,H_SPBTFDUE!$B$2:$C$5828,2,0)</f>
        <v>42.86</v>
      </c>
      <c r="D2200" s="2">
        <f>D2199*(1-D$1+IF(AND(WEEKDAY($A2200)&lt;&gt;1,WEEKDAY($A2200)&lt;&gt;7),-VLOOKUP($A2200,ETF_OP_Fee!$G$5:$H$14,2,1),0))^($A2200-$A2199)*(1+2*(C2200/C2199-1))+IFERROR(VLOOKUP(A2200,BITXeom!$C$9:$D$100,2,0),0)-$D$3*IFERROR(VLOOKUP($A2200,Dividends!$C$10:$E$100,2,0),0)</f>
        <v>15.870881635265981</v>
      </c>
      <c r="F2200" s="60">
        <f>F2199*(1-F$1-2*(C2200/C2199-1))</f>
        <v>708.45318510474351</v>
      </c>
      <c r="G2200" s="2">
        <f>G2199*(1-G$1+IF(AND(WEEKDAY($A2200)&lt;&gt;1,WEEKDAY($A2200)&lt;&gt;7),-VLOOKUP($A2200,ETF_OP_Fee!$I$5:$J$14,2,1),0))^($A2200-$A2199)*(1+1*(B2200/B2199-1))</f>
        <v>4.2051589333160653</v>
      </c>
      <c r="H2200" s="9" t="str">
        <f>IFERROR(VLOOKUP(A2200,'BITO-IV'!$A$1:$J$10000,4,0),"")</f>
        <v/>
      </c>
      <c r="J2200" s="9">
        <f>VLOOKUP(A2200,'ETH-Web'!$A$1:$G$10000,6,0)</f>
        <v>209.97500600000001</v>
      </c>
      <c r="K2200" s="2">
        <f>K2199*(1-K$1+IF(AND(WEEKDAY($A2200)&lt;&gt;1,WEEKDAY($A2200)&lt;&gt;7),-VLOOKUP($A2200,ETF_OP_Fee!$K$5:$L$14,2,1),0))^($A2200-$A2199)*(1+2*(J2200/J2199-1))-K$3*IFERROR(VLOOKUP($A3796,Dividends!$C$10:$E$100,3,0),0)</f>
        <v>138.96643179589546</v>
      </c>
      <c r="P2200">
        <f>ROW()</f>
        <v>2200</v>
      </c>
      <c r="Q2200">
        <f>IF($A2200&gt;=$Q$2,B2200*Q$4,"")</f>
        <v>79.975225238412548</v>
      </c>
      <c r="R2200">
        <f>IF($A2200&gt;=$Q$2,G2200*R$4,"")</f>
        <v>79.342858483825594</v>
      </c>
      <c r="T2200">
        <f>IF($A2200&gt;=$Q$2,J2200*T$4,"")</f>
        <v>63.170514034410466</v>
      </c>
      <c r="U2200">
        <f>IF($A2200&gt;=$Q$2,K2200*U$4,"")</f>
        <v>13.368745860870863</v>
      </c>
      <c r="W2200" t="e">
        <f t="shared" ca="1" si="4"/>
        <v>#DIV/0!</v>
      </c>
    </row>
    <row r="2201" spans="1:23">
      <c r="A2201" s="1">
        <v>43362</v>
      </c>
      <c r="B2201">
        <f>IFERROR(VLOOKUP($A2201,'BTC-Web'!$A$2:$H$9999,2,0),"")</f>
        <v>6371.8500979999999</v>
      </c>
      <c r="C2201">
        <f>VLOOKUP(A2201,H_SPBTFDUE!$B$2:$C$5828,2,0)</f>
        <v>43.55</v>
      </c>
      <c r="D2201" s="2">
        <f>D2200*(1-D$1+IF(AND(WEEKDAY($A2201)&lt;&gt;1,WEEKDAY($A2201)&lt;&gt;7),-VLOOKUP($A2201,ETF_OP_Fee!$G$5:$H$14,2,1),0))^($A2201-$A2200)*(1+2*(C2201/C2200-1))+IFERROR(VLOOKUP(A2201,BITXeom!$C$9:$D$100,2,0),0)-$D$3*IFERROR(VLOOKUP($A2201,Dividends!$C$10:$E$100,2,0),0)</f>
        <v>16.379915153527254</v>
      </c>
      <c r="F2201" s="60">
        <f>F2200*(1-F$1-2*(C2201/C2200-1))</f>
        <v>685.60563487084937</v>
      </c>
      <c r="G2201" s="2">
        <f>G2200*(1-G$1+IF(AND(WEEKDAY($A2201)&lt;&gt;1,WEEKDAY($A2201)&lt;&gt;7),-VLOOKUP($A2201,ETF_OP_Fee!$I$5:$J$14,2,1),0))^($A2201-$A2200)*(1+1*(B2201/B2200-1))</f>
        <v>4.2659334875151425</v>
      </c>
      <c r="H2201" s="9" t="str">
        <f>IFERROR(VLOOKUP(A2201,'BITO-IV'!$A$1:$J$10000,4,0),"")</f>
        <v/>
      </c>
      <c r="J2201" s="9">
        <f>VLOOKUP(A2201,'ETH-Web'!$A$1:$G$10000,6,0)</f>
        <v>209.96899400000001</v>
      </c>
      <c r="K2201" s="2">
        <f>K2200*(1-K$1+IF(AND(WEEKDAY($A2201)&lt;&gt;1,WEEKDAY($A2201)&lt;&gt;7),-VLOOKUP($A2201,ETF_OP_Fee!$K$5:$L$14,2,1),0))^($A2201-$A2200)*(1+2*(J2201/J2200-1))-K$3*IFERROR(VLOOKUP($A3797,Dividends!$C$10:$E$100,3,0),0)</f>
        <v>138.95489537134043</v>
      </c>
      <c r="P2201">
        <f>ROW()</f>
        <v>2201</v>
      </c>
      <c r="Q2201">
        <f>IF($A2201&gt;=$Q$2,B2201*Q$4,"")</f>
        <v>81.133169256712264</v>
      </c>
      <c r="R2201">
        <f>IF($A2201&gt;=$Q$2,G2201*R$4,"")</f>
        <v>80.48955161236151</v>
      </c>
      <c r="T2201">
        <f>IF($A2201&gt;=$Q$2,J2201*T$4,"")</f>
        <v>63.168705337567879</v>
      </c>
      <c r="U2201">
        <f>IF($A2201&gt;=$Q$2,K2201*U$4,"")</f>
        <v>13.367636042290748</v>
      </c>
      <c r="W2201" t="e">
        <f t="shared" ca="1" si="4"/>
        <v>#DIV/0!</v>
      </c>
    </row>
    <row r="2202" spans="1:23">
      <c r="A2202" s="1">
        <v>43363</v>
      </c>
      <c r="B2202">
        <f>IFERROR(VLOOKUP($A2202,'BTC-Web'!$A$2:$H$9999,2,0),"")</f>
        <v>6398.8500979999999</v>
      </c>
      <c r="C2202">
        <f>VLOOKUP(A2202,H_SPBTFDUE!$B$2:$C$5828,2,0)</f>
        <v>43.69</v>
      </c>
      <c r="D2202" s="2">
        <f>D2201*(1-D$1+IF(AND(WEEKDAY($A2202)&lt;&gt;1,WEEKDAY($A2202)&lt;&gt;7),-VLOOKUP($A2202,ETF_OP_Fee!$G$5:$H$14,2,1),0))^($A2202-$A2201)*(1+2*(C2202/C2201-1))+IFERROR(VLOOKUP(A2202,BITXeom!$C$9:$D$100,2,0),0)-$D$3*IFERROR(VLOOKUP($A2202,Dividends!$C$10:$E$100,2,0),0)</f>
        <v>16.483240780485314</v>
      </c>
      <c r="F2202" s="60">
        <f>F2201*(1-F$1-2*(C2202/C2201-1))</f>
        <v>681.16191876645837</v>
      </c>
      <c r="G2202" s="2">
        <f>G2201*(1-G$1+IF(AND(WEEKDAY($A2202)&lt;&gt;1,WEEKDAY($A2202)&lt;&gt;7),-VLOOKUP($A2202,ETF_OP_Fee!$I$5:$J$14,2,1),0))^($A2202-$A2201)*(1+1*(B2202/B2201-1))</f>
        <v>4.2838984004910703</v>
      </c>
      <c r="H2202" s="9" t="str">
        <f>IFERROR(VLOOKUP(A2202,'BITO-IV'!$A$1:$J$10000,4,0),"")</f>
        <v/>
      </c>
      <c r="J2202" s="9">
        <f>VLOOKUP(A2202,'ETH-Web'!$A$1:$G$10000,6,0)</f>
        <v>224.591003</v>
      </c>
      <c r="K2202" s="2">
        <f>K2201*(1-K$1+IF(AND(WEEKDAY($A2202)&lt;&gt;1,WEEKDAY($A2202)&lt;&gt;7),-VLOOKUP($A2202,ETF_OP_Fee!$K$5:$L$14,2,1),0))^($A2202-$A2201)*(1+2*(J2202/J2201-1))-K$3*IFERROR(VLOOKUP($A3798,Dividends!$C$10:$E$100,3,0),0)</f>
        <v>158.28984949146047</v>
      </c>
      <c r="P2202">
        <f>ROW()</f>
        <v>2202</v>
      </c>
      <c r="Q2202">
        <f>IF($A2202&gt;=$Q$2,B2202*Q$4,"")</f>
        <v>81.476961959967923</v>
      </c>
      <c r="R2202">
        <f>IF($A2202&gt;=$Q$2,G2202*R$4,"")</f>
        <v>80.828513247468905</v>
      </c>
      <c r="T2202">
        <f>IF($A2202&gt;=$Q$2,J2202*T$4,"")</f>
        <v>67.567704258162152</v>
      </c>
      <c r="U2202">
        <f>IF($A2202&gt;=$Q$2,K2202*U$4,"")</f>
        <v>15.227682994083588</v>
      </c>
      <c r="W2202" t="e">
        <f t="shared" ca="1" si="4"/>
        <v>#DIV/0!</v>
      </c>
    </row>
    <row r="2203" spans="1:23">
      <c r="A2203" s="1">
        <v>43364</v>
      </c>
      <c r="B2203">
        <f>IFERROR(VLOOKUP($A2203,'BTC-Web'!$A$2:$H$9999,2,0),"")</f>
        <v>6513.8701170000004</v>
      </c>
      <c r="C2203">
        <f>VLOOKUP(A2203,H_SPBTFDUE!$B$2:$C$5828,2,0)</f>
        <v>46.02</v>
      </c>
      <c r="D2203" s="2">
        <f>D2202*(1-D$1+IF(AND(WEEKDAY($A2203)&lt;&gt;1,WEEKDAY($A2203)&lt;&gt;7),-VLOOKUP($A2203,ETF_OP_Fee!$G$5:$H$14,2,1),0))^($A2203-$A2202)*(1+2*(C2203/C2202-1))+IFERROR(VLOOKUP(A2203,BITXeom!$C$9:$D$100,2,0),0)-$D$3*IFERROR(VLOOKUP($A2203,Dividends!$C$10:$E$100,2,0),0)</f>
        <v>18.239153565586516</v>
      </c>
      <c r="F2203" s="60">
        <f>F2202*(1-F$1-2*(C2203/C2202-1))</f>
        <v>608.47334723350627</v>
      </c>
      <c r="G2203" s="2">
        <f>G2202*(1-G$1+IF(AND(WEEKDAY($A2203)&lt;&gt;1,WEEKDAY($A2203)&lt;&gt;7),-VLOOKUP($A2203,ETF_OP_Fee!$I$5:$J$14,2,1),0))^($A2203-$A2202)*(1+1*(B2203/B2202-1))</f>
        <v>4.3607884322416597</v>
      </c>
      <c r="H2203" s="9" t="str">
        <f>IFERROR(VLOOKUP(A2203,'BITO-IV'!$A$1:$J$10000,4,0),"")</f>
        <v/>
      </c>
      <c r="J2203" s="9">
        <f>VLOOKUP(A2203,'ETH-Web'!$A$1:$G$10000,6,0)</f>
        <v>246.584</v>
      </c>
      <c r="K2203" s="2">
        <f>K2202*(1-K$1+IF(AND(WEEKDAY($A2203)&lt;&gt;1,WEEKDAY($A2203)&lt;&gt;7),-VLOOKUP($A2203,ETF_OP_Fee!$K$5:$L$14,2,1),0))^($A2203-$A2202)*(1+2*(J2203/J2202-1))-K$3*IFERROR(VLOOKUP($A3799,Dividends!$C$10:$E$100,3,0),0)</f>
        <v>189.28593313391011</v>
      </c>
      <c r="P2203">
        <f>ROW()</f>
        <v>2203</v>
      </c>
      <c r="Q2203">
        <f>IF($A2203&gt;=$Q$2,B2203*Q$4,"")</f>
        <v>82.94151911776521</v>
      </c>
      <c r="R2203">
        <f>IF($A2203&gt;=$Q$2,G2203*R$4,"")</f>
        <v>82.279272898827216</v>
      </c>
      <c r="T2203">
        <f>IF($A2203&gt;=$Q$2,J2203*T$4,"")</f>
        <v>74.184248541757725</v>
      </c>
      <c r="U2203">
        <f>IF($A2203&gt;=$Q$2,K2203*U$4,"")</f>
        <v>18.209545300995355</v>
      </c>
      <c r="W2203" t="e">
        <f t="shared" ca="1" si="4"/>
        <v>#DIV/0!</v>
      </c>
    </row>
    <row r="2204" spans="1:23">
      <c r="A2204" s="1">
        <v>43367</v>
      </c>
      <c r="B2204">
        <f>IFERROR(VLOOKUP($A2204,'BTC-Web'!$A$2:$H$9999,2,0),"")</f>
        <v>6704.7700199999999</v>
      </c>
      <c r="C2204">
        <f>VLOOKUP(A2204,H_SPBTFDUE!$B$2:$C$5828,2,0)</f>
        <v>45.16</v>
      </c>
      <c r="D2204" s="2">
        <f>D2203*(1-D$1+IF(AND(WEEKDAY($A2204)&lt;&gt;1,WEEKDAY($A2204)&lt;&gt;7),-VLOOKUP($A2204,ETF_OP_Fee!$G$5:$H$14,2,1),0))^($A2204-$A2203)*(1+2*(C2204/C2203-1))+IFERROR(VLOOKUP(A2204,BITXeom!$C$9:$D$100,2,0),0)-$D$3*IFERROR(VLOOKUP($A2204,Dividends!$C$10:$E$100,2,0),0)</f>
        <v>17.551115426938768</v>
      </c>
      <c r="F2204" s="60">
        <f>F2203*(1-F$1-2*(C2204/C2203-1))</f>
        <v>631.1833976861293</v>
      </c>
      <c r="G2204" s="2">
        <f>G2203*(1-G$1+IF(AND(WEEKDAY($A2204)&lt;&gt;1,WEEKDAY($A2204)&lt;&gt;7),-VLOOKUP($A2204,ETF_OP_Fee!$I$5:$J$14,2,1),0))^($A2204-$A2203)*(1+1*(B2204/B2203-1))</f>
        <v>4.4882381909226874</v>
      </c>
      <c r="H2204" s="9" t="str">
        <f>IFERROR(VLOOKUP(A2204,'BITO-IV'!$A$1:$J$10000,4,0),"")</f>
        <v/>
      </c>
      <c r="J2204" s="9">
        <f>VLOOKUP(A2204,'ETH-Web'!$A$1:$G$10000,6,0)</f>
        <v>228.729996</v>
      </c>
      <c r="K2204" s="2">
        <f>K2203*(1-K$1+IF(AND(WEEKDAY($A2204)&lt;&gt;1,WEEKDAY($A2204)&lt;&gt;7),-VLOOKUP($A2204,ETF_OP_Fee!$K$5:$L$14,2,1),0))^($A2204-$A2203)*(1+2*(J2204/J2203-1))-K$3*IFERROR(VLOOKUP($A3800,Dividends!$C$10:$E$100,3,0),0)</f>
        <v>161.86279357331955</v>
      </c>
      <c r="P2204">
        <f>ROW()</f>
        <v>2204</v>
      </c>
      <c r="Q2204">
        <f>IF($A2204&gt;=$Q$2,B2204*Q$4,"")</f>
        <v>85.372259625306413</v>
      </c>
      <c r="R2204">
        <f>IF($A2204&gt;=$Q$2,G2204*R$4,"")</f>
        <v>84.683992512802021</v>
      </c>
      <c r="T2204">
        <f>IF($A2204&gt;=$Q$2,J2204*T$4,"")</f>
        <v>68.812911106232562</v>
      </c>
      <c r="U2204">
        <f>IF($A2204&gt;=$Q$2,K2204*U$4,"")</f>
        <v>15.571404717295362</v>
      </c>
      <c r="W2204" t="e">
        <f t="shared" ca="1" si="4"/>
        <v>#DIV/0!</v>
      </c>
    </row>
    <row r="2205" spans="1:23">
      <c r="A2205" s="1">
        <v>43368</v>
      </c>
      <c r="B2205">
        <f>IFERROR(VLOOKUP($A2205,'BTC-Web'!$A$2:$H$9999,2,0),"")</f>
        <v>6603.6401370000003</v>
      </c>
      <c r="C2205">
        <f>VLOOKUP(A2205,H_SPBTFDUE!$B$2:$C$5828,2,0)</f>
        <v>43.38</v>
      </c>
      <c r="D2205" s="2">
        <f>D2204*(1-D$1+IF(AND(WEEKDAY($A2205)&lt;&gt;1,WEEKDAY($A2205)&lt;&gt;7),-VLOOKUP($A2205,ETF_OP_Fee!$G$5:$H$14,2,1),0))^($A2205-$A2204)*(1+2*(C2205/C2204-1))+IFERROR(VLOOKUP(A2205,BITXeom!$C$9:$D$100,2,0),0)-$D$3*IFERROR(VLOOKUP($A2205,Dividends!$C$10:$E$100,2,0),0)</f>
        <v>16.165597575801161</v>
      </c>
      <c r="F2205" s="60">
        <f>F2204*(1-F$1-2*(C2205/C2204-1))</f>
        <v>680.90724873329214</v>
      </c>
      <c r="G2205" s="2">
        <f>G2204*(1-G$1+IF(AND(WEEKDAY($A2205)&lt;&gt;1,WEEKDAY($A2205)&lt;&gt;7),-VLOOKUP($A2205,ETF_OP_Fee!$I$5:$J$14,2,1),0))^($A2205-$A2204)*(1+1*(B2205/B2204-1))</f>
        <v>4.4204258095518485</v>
      </c>
      <c r="H2205" s="9" t="str">
        <f>IFERROR(VLOOKUP(A2205,'BITO-IV'!$A$1:$J$10000,4,0),"")</f>
        <v/>
      </c>
      <c r="J2205" s="9">
        <f>VLOOKUP(A2205,'ETH-Web'!$A$1:$G$10000,6,0)</f>
        <v>218.50500500000001</v>
      </c>
      <c r="K2205" s="2">
        <f>K2204*(1-K$1+IF(AND(WEEKDAY($A2205)&lt;&gt;1,WEEKDAY($A2205)&lt;&gt;7),-VLOOKUP($A2205,ETF_OP_Fee!$K$5:$L$14,2,1),0))^($A2205-$A2204)*(1+2*(J2205/J2204-1))-K$3*IFERROR(VLOOKUP($A3801,Dividends!$C$10:$E$100,3,0),0)</f>
        <v>147.38738810568552</v>
      </c>
      <c r="P2205">
        <f>ROW()</f>
        <v>2205</v>
      </c>
      <c r="Q2205">
        <f>IF($A2205&gt;=$Q$2,B2205*Q$4,"")</f>
        <v>84.08456644543611</v>
      </c>
      <c r="R2205">
        <f>IF($A2205&gt;=$Q$2,G2205*R$4,"")</f>
        <v>83.404509795530529</v>
      </c>
      <c r="T2205">
        <f>IF($A2205&gt;=$Q$2,J2205*T$4,"")</f>
        <v>65.736745281680953</v>
      </c>
      <c r="U2205">
        <f>IF($A2205&gt;=$Q$2,K2205*U$4,"")</f>
        <v>14.178852469756286</v>
      </c>
      <c r="W2205" t="e">
        <f t="shared" ca="1" si="4"/>
        <v>#DIV/0!</v>
      </c>
    </row>
    <row r="2206" spans="1:23">
      <c r="A2206" s="1">
        <v>43369</v>
      </c>
      <c r="B2206">
        <f>IFERROR(VLOOKUP($A2206,'BTC-Web'!$A$2:$H$9999,2,0),"")</f>
        <v>6452.7900390000004</v>
      </c>
      <c r="C2206">
        <f>VLOOKUP(A2206,H_SPBTFDUE!$B$2:$C$5828,2,0)</f>
        <v>44.24</v>
      </c>
      <c r="D2206" s="2">
        <f>D2205*(1-D$1+IF(AND(WEEKDAY($A2206)&lt;&gt;1,WEEKDAY($A2206)&lt;&gt;7),-VLOOKUP($A2206,ETF_OP_Fee!$G$5:$H$14,2,1),0))^($A2206-$A2205)*(1+2*(C2206/C2205-1))+IFERROR(VLOOKUP(A2206,BITXeom!$C$9:$D$100,2,0),0)-$D$3*IFERROR(VLOOKUP($A2206,Dividends!$C$10:$E$100,2,0),0)</f>
        <v>16.804531188681192</v>
      </c>
      <c r="F2206" s="60">
        <f>F2205*(1-F$1-2*(C2206/C2205-1))</f>
        <v>653.87409867188455</v>
      </c>
      <c r="G2206" s="2">
        <f>G2205*(1-G$1+IF(AND(WEEKDAY($A2206)&lt;&gt;1,WEEKDAY($A2206)&lt;&gt;7),-VLOOKUP($A2206,ETF_OP_Fee!$I$5:$J$14,2,1),0))^($A2206-$A2205)*(1+1*(B2206/B2205-1))</f>
        <v>4.3193354926546048</v>
      </c>
      <c r="H2206" s="9" t="str">
        <f>IFERROR(VLOOKUP(A2206,'BITO-IV'!$A$1:$J$10000,4,0),"")</f>
        <v/>
      </c>
      <c r="J2206" s="9">
        <f>VLOOKUP(A2206,'ETH-Web'!$A$1:$G$10000,6,0)</f>
        <v>215.84700000000001</v>
      </c>
      <c r="K2206" s="2">
        <f>K2205*(1-K$1+IF(AND(WEEKDAY($A2206)&lt;&gt;1,WEEKDAY($A2206)&lt;&gt;7),-VLOOKUP($A2206,ETF_OP_Fee!$K$5:$L$14,2,1),0))^($A2206-$A2205)*(1+2*(J2206/J2205-1))-K$3*IFERROR(VLOOKUP($A3802,Dividends!$C$10:$E$100,3,0),0)</f>
        <v>143.79789578761876</v>
      </c>
      <c r="P2206">
        <f>ROW()</f>
        <v>2206</v>
      </c>
      <c r="Q2206">
        <f>IF($A2206&gt;=$Q$2,B2206*Q$4,"")</f>
        <v>82.163782631443496</v>
      </c>
      <c r="R2206">
        <f>IF($A2206&gt;=$Q$2,G2206*R$4,"")</f>
        <v>81.497139625971187</v>
      </c>
      <c r="T2206">
        <f>IF($A2206&gt;=$Q$2,J2206*T$4,"")</f>
        <v>64.937090382963945</v>
      </c>
      <c r="U2206">
        <f>IF($A2206&gt;=$Q$2,K2206*U$4,"")</f>
        <v>13.833538785367649</v>
      </c>
      <c r="W2206" t="e">
        <f t="shared" ca="1" si="4"/>
        <v>#DIV/0!</v>
      </c>
    </row>
    <row r="2207" spans="1:23">
      <c r="A2207" s="1">
        <v>43370</v>
      </c>
      <c r="B2207">
        <f>IFERROR(VLOOKUP($A2207,'BTC-Web'!$A$2:$H$9999,2,0),"")</f>
        <v>6495.2900390000004</v>
      </c>
      <c r="C2207">
        <f>VLOOKUP(A2207,H_SPBTFDUE!$B$2:$C$5828,2,0)</f>
        <v>45.4</v>
      </c>
      <c r="D2207" s="2">
        <f>D2206*(1-D$1+IF(AND(WEEKDAY($A2207)&lt;&gt;1,WEEKDAY($A2207)&lt;&gt;7),-VLOOKUP($A2207,ETF_OP_Fee!$G$5:$H$14,2,1),0))^($A2207-$A2206)*(1+2*(C2207/C2206-1))+IFERROR(VLOOKUP(A2207,BITXeom!$C$9:$D$100,2,0),0)-$D$3*IFERROR(VLOOKUP($A2207,Dividends!$C$10:$E$100,2,0),0)</f>
        <v>17.683649483399957</v>
      </c>
      <c r="F2207" s="60">
        <f>F2206*(1-F$1-2*(C2207/C2206-1))</f>
        <v>619.55009961519954</v>
      </c>
      <c r="G2207" s="2">
        <f>G2206*(1-G$1+IF(AND(WEEKDAY($A2207)&lt;&gt;1,WEEKDAY($A2207)&lt;&gt;7),-VLOOKUP($A2207,ETF_OP_Fee!$I$5:$J$14,2,1),0))^($A2207-$A2206)*(1+1*(B2207/B2206-1))</f>
        <v>4.3476707631246754</v>
      </c>
      <c r="H2207" s="9" t="str">
        <f>IFERROR(VLOOKUP(A2207,'BITO-IV'!$A$1:$J$10000,4,0),"")</f>
        <v/>
      </c>
      <c r="J2207" s="9">
        <f>VLOOKUP(A2207,'ETH-Web'!$A$1:$G$10000,6,0)</f>
        <v>228.49400299999999</v>
      </c>
      <c r="K2207" s="2">
        <f>K2206*(1-K$1+IF(AND(WEEKDAY($A2207)&lt;&gt;1,WEEKDAY($A2207)&lt;&gt;7),-VLOOKUP($A2207,ETF_OP_Fee!$K$5:$L$14,2,1),0))^($A2207-$A2206)*(1+2*(J2207/J2206-1))-K$3*IFERROR(VLOOKUP($A3803,Dividends!$C$10:$E$100,3,0),0)</f>
        <v>160.64469849592248</v>
      </c>
      <c r="P2207">
        <f>ROW()</f>
        <v>2207</v>
      </c>
      <c r="Q2207">
        <f>IF($A2207&gt;=$Q$2,B2207*Q$4,"")</f>
        <v>82.704937812494066</v>
      </c>
      <c r="R2207">
        <f>IF($A2207&gt;=$Q$2,G2207*R$4,"")</f>
        <v>82.031768968323973</v>
      </c>
      <c r="T2207">
        <f>IF($A2207&gt;=$Q$2,J2207*T$4,"")</f>
        <v>68.741913136509808</v>
      </c>
      <c r="U2207">
        <f>IF($A2207&gt;=$Q$2,K2207*U$4,"")</f>
        <v>15.454222435836076</v>
      </c>
      <c r="W2207" t="e">
        <f t="shared" ca="1" si="4"/>
        <v>#DIV/0!</v>
      </c>
    </row>
    <row r="2208" spans="1:23">
      <c r="A2208" s="1">
        <v>43371</v>
      </c>
      <c r="B2208">
        <f>IFERROR(VLOOKUP($A2208,'BTC-Web'!$A$2:$H$9999,2,0),"")</f>
        <v>6678.75</v>
      </c>
      <c r="C2208">
        <f>VLOOKUP(A2208,H_SPBTFDUE!$B$2:$C$5828,2,0)</f>
        <v>45.57</v>
      </c>
      <c r="D2208" s="2">
        <f>D2207*(1-D$1+IF(AND(WEEKDAY($A2208)&lt;&gt;1,WEEKDAY($A2208)&lt;&gt;7),-VLOOKUP($A2208,ETF_OP_Fee!$G$5:$H$14,2,1),0))^($A2208-$A2207)*(1+2*(C2208/C2207-1))+IFERROR(VLOOKUP(A2208,BITXeom!$C$9:$D$100,2,0),0)-$D$3*IFERROR(VLOOKUP($A2208,Dividends!$C$10:$E$100,2,0),0)</f>
        <v>17.813934408587674</v>
      </c>
      <c r="F2208" s="60">
        <f>F2207*(1-F$1-2*(C2208/C2207-1))</f>
        <v>614.87804655393745</v>
      </c>
      <c r="G2208" s="2">
        <f>G2207*(1-G$1+IF(AND(WEEKDAY($A2208)&lt;&gt;1,WEEKDAY($A2208)&lt;&gt;7),-VLOOKUP($A2208,ETF_OP_Fee!$I$5:$J$14,2,1),0))^($A2208-$A2207)*(1+1*(B2208/B2207-1))</f>
        <v>4.4703546996641927</v>
      </c>
      <c r="H2208" s="9" t="str">
        <f>IFERROR(VLOOKUP(A2208,'BITO-IV'!$A$1:$J$10000,4,0),"")</f>
        <v/>
      </c>
      <c r="J2208" s="9">
        <f>VLOOKUP(A2208,'ETH-Web'!$A$1:$G$10000,6,0)</f>
        <v>222.401993</v>
      </c>
      <c r="K2208" s="2">
        <f>K2207*(1-K$1+IF(AND(WEEKDAY($A2208)&lt;&gt;1,WEEKDAY($A2208)&lt;&gt;7),-VLOOKUP($A2208,ETF_OP_Fee!$K$5:$L$14,2,1),0))^($A2208-$A2207)*(1+2*(J2208/J2207-1))-K$3*IFERROR(VLOOKUP($A3804,Dividends!$C$10:$E$100,3,0),0)</f>
        <v>152.07470059334779</v>
      </c>
      <c r="P2208">
        <f>ROW()</f>
        <v>2208</v>
      </c>
      <c r="Q2208">
        <f>IF($A2208&gt;=$Q$2,B2208*Q$4,"")</f>
        <v>85.040945069211361</v>
      </c>
      <c r="R2208">
        <f>IF($A2208&gt;=$Q$2,G2208*R$4,"")</f>
        <v>84.346567141104941</v>
      </c>
      <c r="T2208">
        <f>IF($A2208&gt;=$Q$2,J2208*T$4,"")</f>
        <v>66.909145463186022</v>
      </c>
      <c r="U2208">
        <f>IF($A2208&gt;=$Q$2,K2208*U$4,"")</f>
        <v>14.629777837906193</v>
      </c>
      <c r="W2208" t="e">
        <f t="shared" ca="1" si="4"/>
        <v>#DIV/0!</v>
      </c>
    </row>
    <row r="2209" spans="1:23">
      <c r="A2209" s="1">
        <v>43374</v>
      </c>
      <c r="B2209">
        <f>IFERROR(VLOOKUP($A2209,'BTC-Web'!$A$2:$H$9999,2,0),"")</f>
        <v>6619.8500979999999</v>
      </c>
      <c r="C2209">
        <f>VLOOKUP(A2209,H_SPBTFDUE!$B$2:$C$5828,2,0)</f>
        <v>44.68</v>
      </c>
      <c r="D2209" s="2">
        <f>D2208*(1-D$1+IF(AND(WEEKDAY($A2209)&lt;&gt;1,WEEKDAY($A2209)&lt;&gt;7),-VLOOKUP($A2209,ETF_OP_Fee!$G$5:$H$14,2,1),0))^($A2209-$A2208)*(1+2*(C2209/C2208-1))+IFERROR(VLOOKUP(A2209,BITXeom!$C$9:$D$100,2,0),0)-$D$3*IFERROR(VLOOKUP($A2209,Dividends!$C$10:$E$100,2,0),0)</f>
        <v>17.111918223836454</v>
      </c>
      <c r="F2209" s="60">
        <f>F2208*(1-F$1-2*(C2209/C2208-1))</f>
        <v>638.86365875296565</v>
      </c>
      <c r="G2209" s="2">
        <f>G2208*(1-G$1+IF(AND(WEEKDAY($A2209)&lt;&gt;1,WEEKDAY($A2209)&lt;&gt;7),-VLOOKUP($A2209,ETF_OP_Fee!$I$5:$J$14,2,1),0))^($A2209-$A2208)*(1+1*(B2209/B2208-1))</f>
        <v>4.4305846699481233</v>
      </c>
      <c r="H2209" s="9" t="str">
        <f>IFERROR(VLOOKUP(A2209,'BITO-IV'!$A$1:$J$10000,4,0),"")</f>
        <v/>
      </c>
      <c r="J2209" s="9">
        <f>VLOOKUP(A2209,'ETH-Web'!$A$1:$G$10000,6,0)</f>
        <v>230.76800499999999</v>
      </c>
      <c r="K2209" s="2">
        <f>K2208*(1-K$1+IF(AND(WEEKDAY($A2209)&lt;&gt;1,WEEKDAY($A2209)&lt;&gt;7),-VLOOKUP($A2209,ETF_OP_Fee!$K$5:$L$14,2,1),0))^($A2209-$A2208)*(1+2*(J2209/J2208-1))-K$3*IFERROR(VLOOKUP($A3805,Dividends!$C$10:$E$100,3,0),0)</f>
        <v>163.5031411076985</v>
      </c>
      <c r="P2209">
        <f>ROW()</f>
        <v>2209</v>
      </c>
      <c r="Q2209">
        <f>IF($A2209&gt;=$Q$2,B2209*Q$4,"")</f>
        <v>84.290968901430873</v>
      </c>
      <c r="R2209">
        <f>IF($A2209&gt;=$Q$2,G2209*R$4,"")</f>
        <v>83.596186979570518</v>
      </c>
      <c r="T2209">
        <f>IF($A2209&gt;=$Q$2,J2209*T$4,"")</f>
        <v>69.426041585851436</v>
      </c>
      <c r="U2209">
        <f>IF($A2209&gt;=$Q$2,K2209*U$4,"")</f>
        <v>15.729208217228544</v>
      </c>
      <c r="W2209" t="e">
        <f t="shared" ca="1" si="4"/>
        <v>#DIV/0!</v>
      </c>
    </row>
    <row r="2210" spans="1:23">
      <c r="A2210" s="1">
        <v>43375</v>
      </c>
      <c r="B2210">
        <f>IFERROR(VLOOKUP($A2210,'BTC-Web'!$A$2:$H$9999,2,0),"")</f>
        <v>6593.2402339999999</v>
      </c>
      <c r="C2210">
        <f>VLOOKUP(A2210,H_SPBTFDUE!$B$2:$C$5828,2,0)</f>
        <v>44.48</v>
      </c>
      <c r="D2210" s="2">
        <f>D2209*(1-D$1+IF(AND(WEEKDAY($A2210)&lt;&gt;1,WEEKDAY($A2210)&lt;&gt;7),-VLOOKUP($A2210,ETF_OP_Fee!$G$5:$H$14,2,1),0))^($A2210-$A2209)*(1+2*(C2210/C2209-1))+IFERROR(VLOOKUP(A2210,BITXeom!$C$9:$D$100,2,0),0)-$D$3*IFERROR(VLOOKUP($A2210,Dividends!$C$10:$E$100,2,0),0)</f>
        <v>16.956678555866105</v>
      </c>
      <c r="F2210" s="60">
        <f>F2209*(1-F$1-2*(C2210/C2209-1))</f>
        <v>644.54986262836246</v>
      </c>
      <c r="G2210" s="2">
        <f>G2209*(1-G$1+IF(AND(WEEKDAY($A2210)&lt;&gt;1,WEEKDAY($A2210)&lt;&gt;7),-VLOOKUP($A2210,ETF_OP_Fee!$I$5:$J$14,2,1),0))^($A2210-$A2209)*(1+1*(B2210/B2209-1))</f>
        <v>4.4126601605235534</v>
      </c>
      <c r="H2210" s="9" t="str">
        <f>IFERROR(VLOOKUP(A2210,'BITO-IV'!$A$1:$J$10000,4,0),"")</f>
        <v/>
      </c>
      <c r="J2210" s="9">
        <f>VLOOKUP(A2210,'ETH-Web'!$A$1:$G$10000,6,0)</f>
        <v>227.18100000000001</v>
      </c>
      <c r="K2210" s="2">
        <f>K2209*(1-K$1+IF(AND(WEEKDAY($A2210)&lt;&gt;1,WEEKDAY($A2210)&lt;&gt;7),-VLOOKUP($A2210,ETF_OP_Fee!$K$5:$L$14,2,1),0))^($A2210-$A2209)*(1+2*(J2210/J2209-1))-K$3*IFERROR(VLOOKUP($A3806,Dividends!$C$10:$E$100,3,0),0)</f>
        <v>158.41615051170569</v>
      </c>
      <c r="P2210">
        <f>ROW()</f>
        <v>2210</v>
      </c>
      <c r="Q2210">
        <f>IF($A2210&gt;=$Q$2,B2210*Q$4,"")</f>
        <v>83.952143824474376</v>
      </c>
      <c r="R2210">
        <f>IF($A2210&gt;=$Q$2,G2210*R$4,"")</f>
        <v>83.257987677898896</v>
      </c>
      <c r="T2210">
        <f>IF($A2210&gt;=$Q$2,J2210*T$4,"")</f>
        <v>68.346899101178764</v>
      </c>
      <c r="U2210">
        <f>IF($A2210&gt;=$Q$2,K2210*U$4,"")</f>
        <v>15.239833311392642</v>
      </c>
      <c r="W2210" t="e">
        <f t="shared" ca="1" si="4"/>
        <v>#DIV/0!</v>
      </c>
    </row>
    <row r="2211" spans="1:23">
      <c r="A2211" s="1">
        <v>43376</v>
      </c>
      <c r="B2211">
        <f>IFERROR(VLOOKUP($A2211,'BTC-Web'!$A$2:$H$9999,2,0),"")</f>
        <v>6553.8598629999997</v>
      </c>
      <c r="C2211">
        <f>VLOOKUP(A2211,H_SPBTFDUE!$B$2:$C$5828,2,0)</f>
        <v>43.9</v>
      </c>
      <c r="D2211" s="2">
        <f>D2210*(1-D$1+IF(AND(WEEKDAY($A2211)&lt;&gt;1,WEEKDAY($A2211)&lt;&gt;7),-VLOOKUP($A2211,ETF_OP_Fee!$G$5:$H$14,2,1),0))^($A2211-$A2210)*(1+2*(C2211/C2210-1))+IFERROR(VLOOKUP(A2211,BITXeom!$C$9:$D$100,2,0),0)-$D$3*IFERROR(VLOOKUP($A2211,Dividends!$C$10:$E$100,2,0),0)</f>
        <v>16.512472233405312</v>
      </c>
      <c r="F2211" s="60">
        <f>F2210*(1-F$1-2*(C2211/C2210-1))</f>
        <v>661.32561468912809</v>
      </c>
      <c r="G2211" s="2">
        <f>G2210*(1-G$1+IF(AND(WEEKDAY($A2211)&lt;&gt;1,WEEKDAY($A2211)&lt;&gt;7),-VLOOKUP($A2211,ETF_OP_Fee!$I$5:$J$14,2,1),0))^($A2211-$A2210)*(1+1*(B2211/B2210-1))</f>
        <v>4.3861898819934142</v>
      </c>
      <c r="H2211" s="9" t="str">
        <f>IFERROR(VLOOKUP(A2211,'BITO-IV'!$A$1:$J$10000,4,0),"")</f>
        <v/>
      </c>
      <c r="J2211" s="9">
        <f>VLOOKUP(A2211,'ETH-Web'!$A$1:$G$10000,6,0)</f>
        <v>220.48899800000001</v>
      </c>
      <c r="K2211" s="2">
        <f>K2210*(1-K$1+IF(AND(WEEKDAY($A2211)&lt;&gt;1,WEEKDAY($A2211)&lt;&gt;7),-VLOOKUP($A2211,ETF_OP_Fee!$K$5:$L$14,2,1),0))^($A2211-$A2210)*(1+2*(J2211/J2210-1))-K$3*IFERROR(VLOOKUP($A3807,Dividends!$C$10:$E$100,3,0),0)</f>
        <v>149.07947784892625</v>
      </c>
      <c r="P2211">
        <f>ROW()</f>
        <v>2211</v>
      </c>
      <c r="Q2211">
        <f>IF($A2211&gt;=$Q$2,B2211*Q$4,"")</f>
        <v>83.450711076278054</v>
      </c>
      <c r="R2211">
        <f>IF($A2211&gt;=$Q$2,G2211*R$4,"")</f>
        <v>82.758546967868924</v>
      </c>
      <c r="T2211">
        <f>IF($A2211&gt;=$Q$2,J2211*T$4,"")</f>
        <v>66.333625167712114</v>
      </c>
      <c r="U2211">
        <f>IF($A2211&gt;=$Q$2,K2211*U$4,"")</f>
        <v>14.341633635386241</v>
      </c>
      <c r="W2211" t="e">
        <f t="shared" ca="1" si="4"/>
        <v>#DIV/0!</v>
      </c>
    </row>
    <row r="2212" spans="1:23">
      <c r="A2212" s="1">
        <v>43377</v>
      </c>
      <c r="B2212">
        <f>IFERROR(VLOOKUP($A2212,'BTC-Web'!$A$2:$H$9999,2,0),"")</f>
        <v>6497.9101559999999</v>
      </c>
      <c r="C2212">
        <f>VLOOKUP(A2212,H_SPBTFDUE!$B$2:$C$5828,2,0)</f>
        <v>44.79</v>
      </c>
      <c r="D2212" s="2">
        <f>D2211*(1-D$1+IF(AND(WEEKDAY($A2212)&lt;&gt;1,WEEKDAY($A2212)&lt;&gt;7),-VLOOKUP($A2212,ETF_OP_Fee!$G$5:$H$14,2,1),0))^($A2212-$A2211)*(1+2*(C2212/C2211-1))+IFERROR(VLOOKUP(A2212,BITXeom!$C$9:$D$100,2,0),0)-$D$3*IFERROR(VLOOKUP($A2212,Dividends!$C$10:$E$100,2,0),0)</f>
        <v>17.179927187806793</v>
      </c>
      <c r="F2212" s="60">
        <f>F2211*(1-F$1-2*(C2212/C2211-1))</f>
        <v>634.47662017739594</v>
      </c>
      <c r="G2212" s="2">
        <f>G2211*(1-G$1+IF(AND(WEEKDAY($A2212)&lt;&gt;1,WEEKDAY($A2212)&lt;&gt;7),-VLOOKUP($A2212,ETF_OP_Fee!$I$5:$J$14,2,1),0))^($A2212-$A2211)*(1+1*(B2212/B2211-1))</f>
        <v>4.3486321904188676</v>
      </c>
      <c r="H2212" s="9" t="str">
        <f>IFERROR(VLOOKUP(A2212,'BITO-IV'!$A$1:$J$10000,4,0),"")</f>
        <v/>
      </c>
      <c r="J2212" s="9">
        <f>VLOOKUP(A2212,'ETH-Web'!$A$1:$G$10000,6,0)</f>
        <v>222.21800200000001</v>
      </c>
      <c r="K2212" s="2">
        <f>K2211*(1-K$1+IF(AND(WEEKDAY($A2212)&lt;&gt;1,WEEKDAY($A2212)&lt;&gt;7),-VLOOKUP($A2212,ETF_OP_Fee!$K$5:$L$14,2,1),0))^($A2212-$A2211)*(1+2*(J2212/J2211-1))-K$3*IFERROR(VLOOKUP($A3808,Dividends!$C$10:$E$100,3,0),0)</f>
        <v>151.41364522405794</v>
      </c>
      <c r="P2212">
        <f>ROW()</f>
        <v>2212</v>
      </c>
      <c r="Q2212">
        <f>IF($A2212&gt;=$Q$2,B2212*Q$4,"")</f>
        <v>82.73829992754132</v>
      </c>
      <c r="R2212">
        <f>IF($A2212&gt;=$Q$2,G2212*R$4,"")</f>
        <v>82.049909160158634</v>
      </c>
      <c r="T2212">
        <f>IF($A2212&gt;=$Q$2,J2212*T$4,"")</f>
        <v>66.853792179625671</v>
      </c>
      <c r="U2212">
        <f>IF($A2212&gt;=$Q$2,K2212*U$4,"")</f>
        <v>14.566183478334668</v>
      </c>
      <c r="W2212" t="e">
        <f t="shared" ca="1" si="4"/>
        <v>#DIV/0!</v>
      </c>
    </row>
    <row r="2213" spans="1:23">
      <c r="A2213" s="1">
        <v>43378</v>
      </c>
      <c r="B2213">
        <f>IFERROR(VLOOKUP($A2213,'BTC-Web'!$A$2:$H$9999,2,0),"")</f>
        <v>6574.1499020000001</v>
      </c>
      <c r="C2213">
        <f>VLOOKUP(A2213,H_SPBTFDUE!$B$2:$C$5828,2,0)</f>
        <v>44.63</v>
      </c>
      <c r="D2213" s="2">
        <f>D2212*(1-D$1+IF(AND(WEEKDAY($A2213)&lt;&gt;1,WEEKDAY($A2213)&lt;&gt;7),-VLOOKUP($A2213,ETF_OP_Fee!$G$5:$H$14,2,1),0))^($A2213-$A2212)*(1+2*(C2213/C2212-1))+IFERROR(VLOOKUP(A2213,BITXeom!$C$9:$D$100,2,0),0)-$D$3*IFERROR(VLOOKUP($A2213,Dividends!$C$10:$E$100,2,0),0)</f>
        <v>17.055129815872277</v>
      </c>
      <c r="F2213" s="60">
        <f>F2212*(1-F$1-2*(C2213/C2212-1))</f>
        <v>638.97658031332287</v>
      </c>
      <c r="G2213" s="2">
        <f>G2212*(1-G$1+IF(AND(WEEKDAY($A2213)&lt;&gt;1,WEEKDAY($A2213)&lt;&gt;7),-VLOOKUP($A2213,ETF_OP_Fee!$I$5:$J$14,2,1),0))^($A2213-$A2212)*(1+1*(B2213/B2212-1))</f>
        <v>4.3995400238450024</v>
      </c>
      <c r="H2213" s="9" t="str">
        <f>IFERROR(VLOOKUP(A2213,'BITO-IV'!$A$1:$J$10000,4,0),"")</f>
        <v/>
      </c>
      <c r="J2213" s="9">
        <f>VLOOKUP(A2213,'ETH-Web'!$A$1:$G$10000,6,0)</f>
        <v>227.600998</v>
      </c>
      <c r="K2213" s="2">
        <f>K2212*(1-K$1+IF(AND(WEEKDAY($A2213)&lt;&gt;1,WEEKDAY($A2213)&lt;&gt;7),-VLOOKUP($A2213,ETF_OP_Fee!$K$5:$L$14,2,1),0))^($A2213-$A2212)*(1+2*(J2213/J2212-1))-K$3*IFERROR(VLOOKUP($A3809,Dividends!$C$10:$E$100,3,0),0)</f>
        <v>158.74522761651164</v>
      </c>
      <c r="P2213">
        <f>ROW()</f>
        <v>2213</v>
      </c>
      <c r="Q2213">
        <f>IF($A2213&gt;=$Q$2,B2213*Q$4,"")</f>
        <v>83.709065422832609</v>
      </c>
      <c r="R2213">
        <f>IF($A2213&gt;=$Q$2,G2213*R$4,"")</f>
        <v>83.010437189491114</v>
      </c>
      <c r="T2213">
        <f>IF($A2213&gt;=$Q$2,J2213*T$4,"")</f>
        <v>68.473254566330766</v>
      </c>
      <c r="U2213">
        <f>IF($A2213&gt;=$Q$2,K2213*U$4,"")</f>
        <v>15.27149094356991</v>
      </c>
      <c r="W2213" t="e">
        <f t="shared" ca="1" si="4"/>
        <v>#DIV/0!</v>
      </c>
    </row>
    <row r="2214" spans="1:23">
      <c r="A2214" s="1">
        <v>43381</v>
      </c>
      <c r="B2214">
        <f>IFERROR(VLOOKUP($A2214,'BTC-Web'!$A$2:$H$9999,2,0),"")</f>
        <v>6600.1899409999996</v>
      </c>
      <c r="C2214">
        <f>VLOOKUP(A2214,H_SPBTFDUE!$B$2:$C$5828,2,0)</f>
        <v>45.29</v>
      </c>
      <c r="D2214" s="2">
        <f>D2213*(1-D$1+IF(AND(WEEKDAY($A2214)&lt;&gt;1,WEEKDAY($A2214)&lt;&gt;7),-VLOOKUP($A2214,ETF_OP_Fee!$G$5:$H$14,2,1),0))^($A2214-$A2213)*(1+2*(C2214/C2213-1))+IFERROR(VLOOKUP(A2214,BITXeom!$C$9:$D$100,2,0),0)-$D$3*IFERROR(VLOOKUP($A2214,Dividends!$C$10:$E$100,2,0),0)</f>
        <v>17.553211628930384</v>
      </c>
      <c r="F2214" s="60">
        <f>F2213*(1-F$1-2*(C2214/C2213-1))</f>
        <v>620.0446161657494</v>
      </c>
      <c r="G2214" s="2">
        <f>G2213*(1-G$1+IF(AND(WEEKDAY($A2214)&lt;&gt;1,WEEKDAY($A2214)&lt;&gt;7),-VLOOKUP($A2214,ETF_OP_Fee!$I$5:$J$14,2,1),0))^($A2214-$A2213)*(1+1*(B2214/B2213-1))</f>
        <v>4.4166216114929266</v>
      </c>
      <c r="H2214" s="9" t="str">
        <f>IFERROR(VLOOKUP(A2214,'BITO-IV'!$A$1:$J$10000,4,0),"")</f>
        <v/>
      </c>
      <c r="J2214" s="9">
        <f>VLOOKUP(A2214,'ETH-Web'!$A$1:$G$10000,6,0)</f>
        <v>229.25500500000001</v>
      </c>
      <c r="K2214" s="2">
        <f>K2213*(1-K$1+IF(AND(WEEKDAY($A2214)&lt;&gt;1,WEEKDAY($A2214)&lt;&gt;7),-VLOOKUP($A2214,ETF_OP_Fee!$K$5:$L$14,2,1),0))^($A2214-$A2213)*(1+2*(J2214/J2213-1))-K$3*IFERROR(VLOOKUP($A3810,Dividends!$C$10:$E$100,3,0),0)</f>
        <v>161.04003072899346</v>
      </c>
      <c r="P2214">
        <f>ROW()</f>
        <v>2214</v>
      </c>
      <c r="Q2214">
        <f>IF($A2214&gt;=$Q$2,B2214*Q$4,"")</f>
        <v>84.040634882117516</v>
      </c>
      <c r="R2214">
        <f>IF($A2214&gt;=$Q$2,G2214*R$4,"")</f>
        <v>83.332732259171053</v>
      </c>
      <c r="T2214">
        <f>IF($A2214&gt;=$Q$2,J2214*T$4,"")</f>
        <v>68.970858897422019</v>
      </c>
      <c r="U2214">
        <f>IF($A2214&gt;=$Q$2,K2214*U$4,"")</f>
        <v>15.492253894845536</v>
      </c>
      <c r="W2214" t="e">
        <f t="shared" ca="1" si="4"/>
        <v>#DIV/0!</v>
      </c>
    </row>
    <row r="2215" spans="1:23">
      <c r="A2215" s="1">
        <v>43382</v>
      </c>
      <c r="B2215">
        <f>IFERROR(VLOOKUP($A2215,'BTC-Web'!$A$2:$H$9999,2,0),"")</f>
        <v>6653.080078</v>
      </c>
      <c r="C2215">
        <f>VLOOKUP(A2215,H_SPBTFDUE!$B$2:$C$5828,2,0)</f>
        <v>44.96</v>
      </c>
      <c r="D2215" s="2">
        <f>D2214*(1-D$1+IF(AND(WEEKDAY($A2215)&lt;&gt;1,WEEKDAY($A2215)&lt;&gt;7),-VLOOKUP($A2215,ETF_OP_Fee!$G$5:$H$14,2,1),0))^($A2215-$A2214)*(1+2*(C2215/C2214-1))+IFERROR(VLOOKUP(A2215,BITXeom!$C$9:$D$100,2,0),0)-$D$3*IFERROR(VLOOKUP($A2215,Dividends!$C$10:$E$100,2,0),0)</f>
        <v>17.295327837464775</v>
      </c>
      <c r="F2215" s="60">
        <f>F2214*(1-F$1-2*(C2215/C2214-1))</f>
        <v>629.04809713869827</v>
      </c>
      <c r="G2215" s="2">
        <f>G2214*(1-G$1+IF(AND(WEEKDAY($A2215)&lt;&gt;1,WEEKDAY($A2215)&lt;&gt;7),-VLOOKUP($A2215,ETF_OP_Fee!$I$5:$J$14,2,1),0))^($A2215-$A2214)*(1+1*(B2215/B2214-1))</f>
        <v>4.4518980098355243</v>
      </c>
      <c r="H2215" s="9" t="str">
        <f>IFERROR(VLOOKUP(A2215,'BITO-IV'!$A$1:$J$10000,4,0),"")</f>
        <v/>
      </c>
      <c r="J2215" s="9">
        <f>VLOOKUP(A2215,'ETH-Web'!$A$1:$G$10000,6,0)</f>
        <v>227.98199500000001</v>
      </c>
      <c r="K2215" s="2">
        <f>K2214*(1-K$1+IF(AND(WEEKDAY($A2215)&lt;&gt;1,WEEKDAY($A2215)&lt;&gt;7),-VLOOKUP($A2215,ETF_OP_Fee!$K$5:$L$14,2,1),0))^($A2215-$A2214)*(1+2*(J2215/J2214-1))-K$3*IFERROR(VLOOKUP($A3811,Dividends!$C$10:$E$100,3,0),0)</f>
        <v>159.24747934485936</v>
      </c>
      <c r="P2215">
        <f>ROW()</f>
        <v>2215</v>
      </c>
      <c r="Q2215">
        <f>IF($A2215&gt;=$Q$2,B2215*Q$4,"")</f>
        <v>84.714088333035733</v>
      </c>
      <c r="R2215">
        <f>IF($A2215&gt;=$Q$2,G2215*R$4,"")</f>
        <v>83.998326669727291</v>
      </c>
      <c r="T2215">
        <f>IF($A2215&gt;=$Q$2,J2215*T$4,"")</f>
        <v>68.58787666728486</v>
      </c>
      <c r="U2215">
        <f>IF($A2215&gt;=$Q$2,K2215*U$4,"")</f>
        <v>15.319808192762331</v>
      </c>
      <c r="W2215" t="e">
        <f t="shared" ca="1" si="4"/>
        <v>#DIV/0!</v>
      </c>
    </row>
    <row r="2216" spans="1:23">
      <c r="A2216" s="1">
        <v>43383</v>
      </c>
      <c r="B2216">
        <f>IFERROR(VLOOKUP($A2216,'BTC-Web'!$A$2:$H$9999,2,0),"")</f>
        <v>6640.2900390000004</v>
      </c>
      <c r="C2216">
        <f>VLOOKUP(A2216,H_SPBTFDUE!$B$2:$C$5828,2,0)</f>
        <v>44.69</v>
      </c>
      <c r="D2216" s="2">
        <f>D2215*(1-D$1+IF(AND(WEEKDAY($A2216)&lt;&gt;1,WEEKDAY($A2216)&lt;&gt;7),-VLOOKUP($A2216,ETF_OP_Fee!$G$5:$H$14,2,1),0))^($A2216-$A2215)*(1+2*(C2216/C2215-1))+IFERROR(VLOOKUP(A2216,BITXeom!$C$9:$D$100,2,0),0)-$D$3*IFERROR(VLOOKUP($A2216,Dividends!$C$10:$E$100,2,0),0)</f>
        <v>17.085539380808257</v>
      </c>
      <c r="F2216" s="60">
        <f>F2215*(1-F$1-2*(C2216/C2215-1))</f>
        <v>636.57064515090622</v>
      </c>
      <c r="G2216" s="2">
        <f>G2215*(1-G$1+IF(AND(WEEKDAY($A2216)&lt;&gt;1,WEEKDAY($A2216)&lt;&gt;7),-VLOOKUP($A2216,ETF_OP_Fee!$I$5:$J$14,2,1),0))^($A2216-$A2215)*(1+1*(B2216/B2215-1))</f>
        <v>4.4432239269066578</v>
      </c>
      <c r="H2216" s="9" t="str">
        <f>IFERROR(VLOOKUP(A2216,'BITO-IV'!$A$1:$J$10000,4,0),"")</f>
        <v/>
      </c>
      <c r="J2216" s="9">
        <f>VLOOKUP(A2216,'ETH-Web'!$A$1:$G$10000,6,0)</f>
        <v>225.76899700000001</v>
      </c>
      <c r="K2216" s="2">
        <f>K2215*(1-K$1+IF(AND(WEEKDAY($A2216)&lt;&gt;1,WEEKDAY($A2216)&lt;&gt;7),-VLOOKUP($A2216,ETF_OP_Fee!$K$5:$L$14,2,1),0))^($A2216-$A2215)*(1+2*(J2216/J2215-1))-K$3*IFERROR(VLOOKUP($A3812,Dividends!$C$10:$E$100,3,0),0)</f>
        <v>156.15185967852972</v>
      </c>
      <c r="P2216">
        <f>ROW()</f>
        <v>2216</v>
      </c>
      <c r="Q2216">
        <f>IF($A2216&gt;=$Q$2,B2216*Q$4,"")</f>
        <v>84.551231959607776</v>
      </c>
      <c r="R2216">
        <f>IF($A2216&gt;=$Q$2,G2216*R$4,"")</f>
        <v>83.834664238600269</v>
      </c>
      <c r="T2216">
        <f>IF($A2216&gt;=$Q$2,J2216*T$4,"")</f>
        <v>67.922101135805065</v>
      </c>
      <c r="U2216">
        <f>IF($A2216&gt;=$Q$2,K2216*U$4,"")</f>
        <v>15.022005679837067</v>
      </c>
      <c r="W2216" t="e">
        <f t="shared" ca="1" si="4"/>
        <v>#DIV/0!</v>
      </c>
    </row>
    <row r="2217" spans="1:23">
      <c r="A2217" s="1">
        <v>43384</v>
      </c>
      <c r="B2217">
        <f>IFERROR(VLOOKUP($A2217,'BTC-Web'!$A$2:$H$9999,2,0),"")</f>
        <v>6586.7402339999999</v>
      </c>
      <c r="C2217">
        <f>VLOOKUP(A2217,H_SPBTFDUE!$B$2:$C$5828,2,0)</f>
        <v>42.21</v>
      </c>
      <c r="D2217" s="2">
        <f>D2216*(1-D$1+IF(AND(WEEKDAY($A2217)&lt;&gt;1,WEEKDAY($A2217)&lt;&gt;7),-VLOOKUP($A2217,ETF_OP_Fee!$G$5:$H$14,2,1),0))^($A2217-$A2216)*(1+2*(C2217/C2216-1))+IFERROR(VLOOKUP(A2217,BITXeom!$C$9:$D$100,2,0),0)-$D$3*IFERROR(VLOOKUP($A2217,Dividends!$C$10:$E$100,2,0),0)</f>
        <v>15.187439038534537</v>
      </c>
      <c r="F2217" s="60">
        <f>F2216*(1-F$1-2*(C2217/C2216-1))</f>
        <v>707.18844616554861</v>
      </c>
      <c r="G2217" s="2">
        <f>G2216*(1-G$1+IF(AND(WEEKDAY($A2217)&lt;&gt;1,WEEKDAY($A2217)&lt;&gt;7),-VLOOKUP($A2217,ETF_OP_Fee!$I$5:$J$14,2,1),0))^($A2217-$A2216)*(1+1*(B2217/B2216-1))</f>
        <v>4.4072773792889457</v>
      </c>
      <c r="H2217" s="9" t="str">
        <f>IFERROR(VLOOKUP(A2217,'BITO-IV'!$A$1:$J$10000,4,0),"")</f>
        <v/>
      </c>
      <c r="J2217" s="9">
        <f>VLOOKUP(A2217,'ETH-Web'!$A$1:$G$10000,6,0)</f>
        <v>189.49899300000001</v>
      </c>
      <c r="K2217" s="2">
        <f>K2216*(1-K$1+IF(AND(WEEKDAY($A2217)&lt;&gt;1,WEEKDAY($A2217)&lt;&gt;7),-VLOOKUP($A2217,ETF_OP_Fee!$K$5:$L$14,2,1),0))^($A2217-$A2216)*(1+2*(J2217/J2216-1))-K$3*IFERROR(VLOOKUP($A3813,Dividends!$C$10:$E$100,3,0),0)</f>
        <v>105.97724091867143</v>
      </c>
      <c r="P2217">
        <f>ROW()</f>
        <v>2217</v>
      </c>
      <c r="Q2217">
        <f>IF($A2217&gt;=$Q$2,B2217*Q$4,"")</f>
        <v>83.869378914431351</v>
      </c>
      <c r="R2217">
        <f>IF($A2217&gt;=$Q$2,G2217*R$4,"")</f>
        <v>83.156425464313287</v>
      </c>
      <c r="T2217">
        <f>IF($A2217&gt;=$Q$2,J2217*T$4,"")</f>
        <v>57.01035101679269</v>
      </c>
      <c r="U2217">
        <f>IF($A2217&gt;=$Q$2,K2217*U$4,"")</f>
        <v>10.195144126308705</v>
      </c>
      <c r="W2217" t="e">
        <f t="shared" ca="1" si="4"/>
        <v>#DIV/0!</v>
      </c>
    </row>
    <row r="2218" spans="1:23">
      <c r="A2218" s="1">
        <v>43385</v>
      </c>
      <c r="B2218">
        <f>IFERROR(VLOOKUP($A2218,'BTC-Web'!$A$2:$H$9999,2,0),"")</f>
        <v>6239.25</v>
      </c>
      <c r="C2218">
        <f>VLOOKUP(A2218,H_SPBTFDUE!$B$2:$C$5828,2,0)</f>
        <v>42.25</v>
      </c>
      <c r="D2218" s="2">
        <f>D2217*(1-D$1+IF(AND(WEEKDAY($A2218)&lt;&gt;1,WEEKDAY($A2218)&lt;&gt;7),-VLOOKUP($A2218,ETF_OP_Fee!$G$5:$H$14,2,1),0))^($A2218-$A2217)*(1+2*(C2218/C2217-1))+IFERROR(VLOOKUP(A2218,BITXeom!$C$9:$D$100,2,0),0)-$D$3*IFERROR(VLOOKUP($A2218,Dividends!$C$10:$E$100,2,0),0)</f>
        <v>15.214389286697495</v>
      </c>
      <c r="F2218" s="60">
        <f>F2217*(1-F$1-2*(C2218/C2217-1))</f>
        <v>705.8113096245113</v>
      </c>
      <c r="G2218" s="2">
        <f>G2217*(1-G$1+IF(AND(WEEKDAY($A2218)&lt;&gt;1,WEEKDAY($A2218)&lt;&gt;7),-VLOOKUP($A2218,ETF_OP_Fee!$I$5:$J$14,2,1),0))^($A2218-$A2217)*(1+1*(B2218/B2217-1))</f>
        <v>4.1746582843327129</v>
      </c>
      <c r="H2218" s="9" t="str">
        <f>IFERROR(VLOOKUP(A2218,'BITO-IV'!$A$1:$J$10000,4,0),"")</f>
        <v/>
      </c>
      <c r="J2218" s="9">
        <f>VLOOKUP(A2218,'ETH-Web'!$A$1:$G$10000,6,0)</f>
        <v>196.72700499999999</v>
      </c>
      <c r="K2218" s="2">
        <f>K2217*(1-K$1+IF(AND(WEEKDAY($A2218)&lt;&gt;1,WEEKDAY($A2218)&lt;&gt;7),-VLOOKUP($A2218,ETF_OP_Fee!$K$5:$L$14,2,1),0))^($A2218-$A2217)*(1+2*(J2218/J2217-1))-K$3*IFERROR(VLOOKUP($A3814,Dividends!$C$10:$E$100,3,0),0)</f>
        <v>114.05882944964431</v>
      </c>
      <c r="P2218">
        <f>ROW()</f>
        <v>2218</v>
      </c>
      <c r="Q2218">
        <f>IF($A2218&gt;=$Q$2,B2218*Q$4,"")</f>
        <v>79.444763843994309</v>
      </c>
      <c r="R2218">
        <f>IF($A2218&gt;=$Q$2,G2218*R$4,"")</f>
        <v>78.767372821017929</v>
      </c>
      <c r="T2218">
        <f>IF($A2218&gt;=$Q$2,J2218*T$4,"")</f>
        <v>59.184882367856858</v>
      </c>
      <c r="U2218">
        <f>IF($A2218&gt;=$Q$2,K2218*U$4,"")</f>
        <v>10.972603127208924</v>
      </c>
      <c r="W2218" t="e">
        <f t="shared" ca="1" si="4"/>
        <v>#DIV/0!</v>
      </c>
    </row>
    <row r="2219" spans="1:23">
      <c r="A2219" s="1">
        <v>43388</v>
      </c>
      <c r="B2219">
        <f>IFERROR(VLOOKUP($A2219,'BTC-Web'!$A$2:$H$9999,2,0),"")</f>
        <v>6292.6401370000003</v>
      </c>
      <c r="C2219">
        <f>VLOOKUP(A2219,H_SPBTFDUE!$B$2:$C$5828,2,0)</f>
        <v>43.61</v>
      </c>
      <c r="D2219" s="2">
        <f>D2218*(1-D$1+IF(AND(WEEKDAY($A2219)&lt;&gt;1,WEEKDAY($A2219)&lt;&gt;7),-VLOOKUP($A2219,ETF_OP_Fee!$G$5:$H$14,2,1),0))^($A2219-$A2218)*(1+2*(C2219/C2218-1))+IFERROR(VLOOKUP(A2219,BITXeom!$C$9:$D$100,2,0),0)-$D$3*IFERROR(VLOOKUP($A2219,Dividends!$C$10:$E$100,2,0),0)</f>
        <v>16.188016155277406</v>
      </c>
      <c r="F2219" s="60">
        <f>F2218*(1-F$1-2*(C2219/C2218-1))</f>
        <v>660.33535545581435</v>
      </c>
      <c r="G2219" s="2">
        <f>G2218*(1-G$1+IF(AND(WEEKDAY($A2219)&lt;&gt;1,WEEKDAY($A2219)&lt;&gt;7),-VLOOKUP($A2219,ETF_OP_Fee!$I$5:$J$14,2,1),0))^($A2219-$A2218)*(1+1*(B2219/B2218-1))</f>
        <v>4.2100526733106554</v>
      </c>
      <c r="H2219" s="9" t="str">
        <f>IFERROR(VLOOKUP(A2219,'BITO-IV'!$A$1:$J$10000,4,0),"")</f>
        <v/>
      </c>
      <c r="J2219" s="9">
        <f>VLOOKUP(A2219,'ETH-Web'!$A$1:$G$10000,6,0)</f>
        <v>209.70399499999999</v>
      </c>
      <c r="K2219" s="2">
        <f>K2218*(1-K$1+IF(AND(WEEKDAY($A2219)&lt;&gt;1,WEEKDAY($A2219)&lt;&gt;7),-VLOOKUP($A2219,ETF_OP_Fee!$K$5:$L$14,2,1),0))^($A2219-$A2218)*(1+2*(J2219/J2218-1))-K$3*IFERROR(VLOOKUP($A3815,Dividends!$C$10:$E$100,3,0),0)</f>
        <v>129.09651233341827</v>
      </c>
      <c r="P2219">
        <f>ROW()</f>
        <v>2219</v>
      </c>
      <c r="Q2219">
        <f>IF($A2219&gt;=$Q$2,B2219*Q$4,"")</f>
        <v>80.124583826454312</v>
      </c>
      <c r="R2219">
        <f>IF($A2219&gt;=$Q$2,G2219*R$4,"")</f>
        <v>79.435193476629593</v>
      </c>
      <c r="T2219">
        <f>IF($A2219&gt;=$Q$2,J2219*T$4,"")</f>
        <v>63.08898097719041</v>
      </c>
      <c r="U2219">
        <f>IF($A2219&gt;=$Q$2,K2219*U$4,"")</f>
        <v>12.419247170748937</v>
      </c>
      <c r="W2219" t="e">
        <f t="shared" ca="1" si="4"/>
        <v>#DIV/0!</v>
      </c>
    </row>
    <row r="2220" spans="1:23">
      <c r="A2220" s="1">
        <v>43389</v>
      </c>
      <c r="B2220">
        <f>IFERROR(VLOOKUP($A2220,'BTC-Web'!$A$2:$H$9999,2,0),"")</f>
        <v>6601.4101559999999</v>
      </c>
      <c r="C2220">
        <f>VLOOKUP(A2220,H_SPBTFDUE!$B$2:$C$5828,2,0)</f>
        <v>43.88</v>
      </c>
      <c r="D2220" s="2">
        <f>D2219*(1-D$1+IF(AND(WEEKDAY($A2220)&lt;&gt;1,WEEKDAY($A2220)&lt;&gt;7),-VLOOKUP($A2220,ETF_OP_Fee!$G$5:$H$14,2,1),0))^($A2220-$A2219)*(1+2*(C2220/C2219-1))+IFERROR(VLOOKUP(A2220,BITXeom!$C$9:$D$100,2,0),0)-$D$3*IFERROR(VLOOKUP($A2220,Dividends!$C$10:$E$100,2,0),0)</f>
        <v>16.386488363425091</v>
      </c>
      <c r="F2220" s="60">
        <f>F2219*(1-F$1-2*(C2220/C2219-1))</f>
        <v>652.12439178765226</v>
      </c>
      <c r="G2220" s="2">
        <f>G2219*(1-G$1+IF(AND(WEEKDAY($A2220)&lt;&gt;1,WEEKDAY($A2220)&lt;&gt;7),-VLOOKUP($A2220,ETF_OP_Fee!$I$5:$J$14,2,1),0))^($A2220-$A2219)*(1+1*(B2220/B2219-1))</f>
        <v>4.4165184261289516</v>
      </c>
      <c r="H2220" s="9" t="str">
        <f>IFERROR(VLOOKUP(A2220,'BITO-IV'!$A$1:$J$10000,4,0),"")</f>
        <v/>
      </c>
      <c r="J2220" s="9">
        <f>VLOOKUP(A2220,'ETH-Web'!$A$1:$G$10000,6,0)</f>
        <v>210.11999499999999</v>
      </c>
      <c r="K2220" s="2">
        <f>K2219*(1-K$1+IF(AND(WEEKDAY($A2220)&lt;&gt;1,WEEKDAY($A2220)&lt;&gt;7),-VLOOKUP($A2220,ETF_OP_Fee!$K$5:$L$14,2,1),0))^($A2220-$A2219)*(1+2*(J2220/J2219-1))-K$3*IFERROR(VLOOKUP($A3816,Dividends!$C$10:$E$100,3,0),0)</f>
        <v>129.60146450868163</v>
      </c>
      <c r="P2220">
        <f>ROW()</f>
        <v>2220</v>
      </c>
      <c r="Q2220">
        <f>IF($A2220&gt;=$Q$2,B2220*Q$4,"")</f>
        <v>84.056171956688004</v>
      </c>
      <c r="R2220">
        <f>IF($A2220&gt;=$Q$2,G2220*R$4,"")</f>
        <v>83.330785359693223</v>
      </c>
      <c r="T2220">
        <f>IF($A2220&gt;=$Q$2,J2220*T$4,"")</f>
        <v>63.214133652925135</v>
      </c>
      <c r="U2220">
        <f>IF($A2220&gt;=$Q$2,K2220*U$4,"")</f>
        <v>12.46782420633768</v>
      </c>
      <c r="W2220" t="e">
        <f t="shared" ca="1" si="4"/>
        <v>#DIV/0!</v>
      </c>
    </row>
    <row r="2221" spans="1:23">
      <c r="A2221" s="1">
        <v>43390</v>
      </c>
      <c r="B2221">
        <f>IFERROR(VLOOKUP($A2221,'BTC-Web'!$A$2:$H$9999,2,0),"")</f>
        <v>6590.5200199999999</v>
      </c>
      <c r="C2221">
        <f>VLOOKUP(A2221,H_SPBTFDUE!$B$2:$C$5828,2,0)</f>
        <v>43.88</v>
      </c>
      <c r="D2221" s="2">
        <f>D2220*(1-D$1+IF(AND(WEEKDAY($A2221)&lt;&gt;1,WEEKDAY($A2221)&lt;&gt;7),-VLOOKUP($A2221,ETF_OP_Fee!$G$5:$H$14,2,1),0))^($A2221-$A2220)*(1+2*(C2221/C2220-1))+IFERROR(VLOOKUP(A2221,BITXeom!$C$9:$D$100,2,0),0)-$D$3*IFERROR(VLOOKUP($A2221,Dividends!$C$10:$E$100,2,0),0)</f>
        <v>16.384513005923747</v>
      </c>
      <c r="F2221" s="60">
        <f>F2220*(1-F$1-2*(C2221/C2220-1))</f>
        <v>652.09044558643598</v>
      </c>
      <c r="G2221" s="2">
        <f>G2220*(1-G$1+IF(AND(WEEKDAY($A2221)&lt;&gt;1,WEEKDAY($A2221)&lt;&gt;7),-VLOOKUP($A2221,ETF_OP_Fee!$I$5:$J$14,2,1),0))^($A2221-$A2220)*(1+1*(B2221/B2220-1))</f>
        <v>4.4091178755511846</v>
      </c>
      <c r="H2221" s="9" t="str">
        <f>IFERROR(VLOOKUP(A2221,'BITO-IV'!$A$1:$J$10000,4,0),"")</f>
        <v/>
      </c>
      <c r="J2221" s="9">
        <f>VLOOKUP(A2221,'ETH-Web'!$A$1:$G$10000,6,0)</f>
        <v>207.08299299999999</v>
      </c>
      <c r="K2221" s="2">
        <f>K2220*(1-K$1+IF(AND(WEEKDAY($A2221)&lt;&gt;1,WEEKDAY($A2221)&lt;&gt;7),-VLOOKUP($A2221,ETF_OP_Fee!$K$5:$L$14,2,1),0))^($A2221-$A2220)*(1+2*(J2221/J2220-1))-K$3*IFERROR(VLOOKUP($A3817,Dividends!$C$10:$E$100,3,0),0)</f>
        <v>125.85179349630864</v>
      </c>
      <c r="P2221">
        <f>ROW()</f>
        <v>2221</v>
      </c>
      <c r="Q2221">
        <f>IF($A2221&gt;=$Q$2,B2221*Q$4,"")</f>
        <v>83.917507168011639</v>
      </c>
      <c r="R2221">
        <f>IF($A2221&gt;=$Q$2,G2221*R$4,"")</f>
        <v>83.191151912656991</v>
      </c>
      <c r="T2221">
        <f>IF($A2221&gt;=$Q$2,J2221*T$4,"")</f>
        <v>62.300458348810444</v>
      </c>
      <c r="U2221">
        <f>IF($A2221&gt;=$Q$2,K2221*U$4,"")</f>
        <v>12.107101129703503</v>
      </c>
      <c r="W2221" t="e">
        <f t="shared" ca="1" si="4"/>
        <v>#DIV/0!</v>
      </c>
    </row>
    <row r="2222" spans="1:23">
      <c r="A2222" s="1">
        <v>43391</v>
      </c>
      <c r="B2222">
        <f>IFERROR(VLOOKUP($A2222,'BTC-Web'!$A$2:$H$9999,2,0),"")</f>
        <v>6542.330078</v>
      </c>
      <c r="C2222">
        <f>VLOOKUP(A2222,H_SPBTFDUE!$B$2:$C$5828,2,0)</f>
        <v>43.65</v>
      </c>
      <c r="D2222" s="2">
        <f>D2221*(1-D$1+IF(AND(WEEKDAY($A2222)&lt;&gt;1,WEEKDAY($A2222)&lt;&gt;7),-VLOOKUP($A2222,ETF_OP_Fee!$G$5:$H$14,2,1),0))^($A2222-$A2221)*(1+2*(C2222/C2221-1))+IFERROR(VLOOKUP(A2222,BITXeom!$C$9:$D$100,2,0),0)-$D$3*IFERROR(VLOOKUP($A2222,Dividends!$C$10:$E$100,2,0),0)</f>
        <v>16.210797516725176</v>
      </c>
      <c r="F2222" s="60">
        <f>F2221*(1-F$1-2*(C2222/C2221-1))</f>
        <v>658.89245386353468</v>
      </c>
      <c r="G2222" s="2">
        <f>G2221*(1-G$1+IF(AND(WEEKDAY($A2222)&lt;&gt;1,WEEKDAY($A2222)&lt;&gt;7),-VLOOKUP($A2222,ETF_OP_Fee!$I$5:$J$14,2,1),0))^($A2222-$A2221)*(1+1*(B2222/B2221-1))</f>
        <v>4.3767644470110199</v>
      </c>
      <c r="H2222" s="9" t="str">
        <f>IFERROR(VLOOKUP(A2222,'BITO-IV'!$A$1:$J$10000,4,0),"")</f>
        <v/>
      </c>
      <c r="J2222" s="9">
        <f>VLOOKUP(A2222,'ETH-Web'!$A$1:$G$10000,6,0)</f>
        <v>203.35200499999999</v>
      </c>
      <c r="K2222" s="2">
        <f>K2221*(1-K$1+IF(AND(WEEKDAY($A2222)&lt;&gt;1,WEEKDAY($A2222)&lt;&gt;7),-VLOOKUP($A2222,ETF_OP_Fee!$K$5:$L$14,2,1),0))^($A2222-$A2221)*(1+2*(J2222/J2221-1))-K$3*IFERROR(VLOOKUP($A3818,Dividends!$C$10:$E$100,3,0),0)</f>
        <v>121.31375759282231</v>
      </c>
      <c r="P2222">
        <f>ROW()</f>
        <v>2222</v>
      </c>
      <c r="Q2222">
        <f>IF($A2222&gt;=$Q$2,B2222*Q$4,"")</f>
        <v>83.303901596533379</v>
      </c>
      <c r="R2222">
        <f>IF($A2222&gt;=$Q$2,G2222*R$4,"")</f>
        <v>82.580708040538084</v>
      </c>
      <c r="T2222">
        <f>IF($A2222&gt;=$Q$2,J2222*T$4,"")</f>
        <v>61.177998898487978</v>
      </c>
      <c r="U2222">
        <f>IF($A2222&gt;=$Q$2,K2222*U$4,"")</f>
        <v>11.670536357066029</v>
      </c>
      <c r="W2222" t="e">
        <f t="shared" ca="1" si="4"/>
        <v>#DIV/0!</v>
      </c>
    </row>
    <row r="2223" spans="1:23">
      <c r="A2223" s="1">
        <v>43392</v>
      </c>
      <c r="B2223">
        <f>IFERROR(VLOOKUP($A2223,'BTC-Web'!$A$2:$H$9999,2,0),"")</f>
        <v>6478.0698240000002</v>
      </c>
      <c r="C2223">
        <f>VLOOKUP(A2223,H_SPBTFDUE!$B$2:$C$5828,2,0)</f>
        <v>43.61</v>
      </c>
      <c r="D2223" s="2">
        <f>D2222*(1-D$1+IF(AND(WEEKDAY($A2223)&lt;&gt;1,WEEKDAY($A2223)&lt;&gt;7),-VLOOKUP($A2223,ETF_OP_Fee!$G$5:$H$14,2,1),0))^($A2223-$A2222)*(1+2*(C2223/C2222-1))+IFERROR(VLOOKUP(A2223,BITXeom!$C$9:$D$100,2,0),0)-$D$3*IFERROR(VLOOKUP($A2223,Dividends!$C$10:$E$100,2,0),0)</f>
        <v>16.179136409022764</v>
      </c>
      <c r="F2223" s="60">
        <f>F2222*(1-F$1-2*(C2223/C2222-1))</f>
        <v>660.06574747844797</v>
      </c>
      <c r="G2223" s="2">
        <f>G2222*(1-G$1+IF(AND(WEEKDAY($A2223)&lt;&gt;1,WEEKDAY($A2223)&lt;&gt;7),-VLOOKUP($A2223,ETF_OP_Fee!$I$5:$J$14,2,1),0))^($A2223-$A2222)*(1+1*(B2223/B2222-1))</f>
        <v>4.3336620742901077</v>
      </c>
      <c r="H2223" s="9" t="str">
        <f>IFERROR(VLOOKUP(A2223,'BITO-IV'!$A$1:$J$10000,4,0),"")</f>
        <v/>
      </c>
      <c r="J2223" s="9">
        <f>VLOOKUP(A2223,'ETH-Web'!$A$1:$G$10000,6,0)</f>
        <v>203.72700499999999</v>
      </c>
      <c r="K2223" s="2">
        <f>K2222*(1-K$1+IF(AND(WEEKDAY($A2223)&lt;&gt;1,WEEKDAY($A2223)&lt;&gt;7),-VLOOKUP($A2223,ETF_OP_Fee!$K$5:$L$14,2,1),0))^($A2223-$A2222)*(1+2*(J2223/J2222-1))-K$3*IFERROR(VLOOKUP($A3819,Dividends!$C$10:$E$100,3,0),0)</f>
        <v>121.75804951698578</v>
      </c>
      <c r="P2223">
        <f>ROW()</f>
        <v>2223</v>
      </c>
      <c r="Q2223">
        <f>IF($A2223&gt;=$Q$2,B2223*Q$4,"")</f>
        <v>82.485671728586894</v>
      </c>
      <c r="R2223">
        <f>IF($A2223&gt;=$Q$2,G2223*R$4,"")</f>
        <v>81.767453294797562</v>
      </c>
      <c r="T2223">
        <f>IF($A2223&gt;=$Q$2,J2223*T$4,"")</f>
        <v>61.290816815316155</v>
      </c>
      <c r="U2223">
        <f>IF($A2223&gt;=$Q$2,K2223*U$4,"")</f>
        <v>11.713277800056394</v>
      </c>
      <c r="W2223" t="e">
        <f t="shared" ca="1" si="4"/>
        <v>#DIV/0!</v>
      </c>
    </row>
    <row r="2224" spans="1:23">
      <c r="A2224" s="1">
        <v>43395</v>
      </c>
      <c r="B2224">
        <f>IFERROR(VLOOKUP($A2224,'BTC-Web'!$A$2:$H$9999,2,0),"")</f>
        <v>6486.0498049999997</v>
      </c>
      <c r="C2224">
        <f>VLOOKUP(A2224,H_SPBTFDUE!$B$2:$C$5828,2,0)</f>
        <v>43.68</v>
      </c>
      <c r="D2224" s="2">
        <f>D2223*(1-D$1+IF(AND(WEEKDAY($A2224)&lt;&gt;1,WEEKDAY($A2224)&lt;&gt;7),-VLOOKUP($A2224,ETF_OP_Fee!$G$5:$H$14,2,1),0))^($A2224-$A2223)*(1+2*(C2224/C2223-1))+IFERROR(VLOOKUP(A2224,BITXeom!$C$9:$D$100,2,0),0)-$D$3*IFERROR(VLOOKUP($A2224,Dividends!$C$10:$E$100,2,0),0)</f>
        <v>16.225206690793311</v>
      </c>
      <c r="F2224" s="60">
        <f>F2223*(1-F$1-2*(C2224/C2223-1))</f>
        <v>657.91239672793813</v>
      </c>
      <c r="G2224" s="2">
        <f>G2223*(1-G$1+IF(AND(WEEKDAY($A2224)&lt;&gt;1,WEEKDAY($A2224)&lt;&gt;7),-VLOOKUP($A2224,ETF_OP_Fee!$I$5:$J$14,2,1),0))^($A2224-$A2223)*(1+1*(B2224/B2223-1))</f>
        <v>4.3386616864575256</v>
      </c>
      <c r="H2224" s="9" t="str">
        <f>IFERROR(VLOOKUP(A2224,'BITO-IV'!$A$1:$J$10000,4,0),"")</f>
        <v/>
      </c>
      <c r="J2224" s="9">
        <f>VLOOKUP(A2224,'ETH-Web'!$A$1:$G$10000,6,0)</f>
        <v>204.044006</v>
      </c>
      <c r="K2224" s="2">
        <f>K2223*(1-K$1+IF(AND(WEEKDAY($A2224)&lt;&gt;1,WEEKDAY($A2224)&lt;&gt;7),-VLOOKUP($A2224,ETF_OP_Fee!$K$5:$L$14,2,1),0))^($A2224-$A2223)*(1+2*(J2224/J2223-1))-K$3*IFERROR(VLOOKUP($A3820,Dividends!$C$10:$E$100,3,0),0)</f>
        <v>122.12752660280606</v>
      </c>
      <c r="P2224">
        <f>ROW()</f>
        <v>2224</v>
      </c>
      <c r="Q2224">
        <f>IF($A2224&gt;=$Q$2,B2224*Q$4,"")</f>
        <v>82.587281330065366</v>
      </c>
      <c r="R2224">
        <f>IF($A2224&gt;=$Q$2,G2224*R$4,"")</f>
        <v>81.861785881737532</v>
      </c>
      <c r="T2224">
        <f>IF($A2224&gt;=$Q$2,J2224*T$4,"")</f>
        <v>61.386185861856021</v>
      </c>
      <c r="U2224">
        <f>IF($A2224&gt;=$Q$2,K2224*U$4,"")</f>
        <v>11.74882196131831</v>
      </c>
      <c r="W2224" t="e">
        <f t="shared" ca="1" si="4"/>
        <v>#DIV/0!</v>
      </c>
    </row>
    <row r="2225" spans="1:23">
      <c r="A2225" s="1">
        <v>43396</v>
      </c>
      <c r="B2225">
        <f>IFERROR(VLOOKUP($A2225,'BTC-Web'!$A$2:$H$9999,2,0),"")</f>
        <v>6472.3598629999997</v>
      </c>
      <c r="C2225">
        <f>VLOOKUP(A2225,H_SPBTFDUE!$B$2:$C$5828,2,0)</f>
        <v>43.68</v>
      </c>
      <c r="D2225" s="2">
        <f>D2224*(1-D$1+IF(AND(WEEKDAY($A2225)&lt;&gt;1,WEEKDAY($A2225)&lt;&gt;7),-VLOOKUP($A2225,ETF_OP_Fee!$G$5:$H$14,2,1),0))^($A2225-$A2224)*(1+2*(C2225/C2224-1))+IFERROR(VLOOKUP(A2225,BITXeom!$C$9:$D$100,2,0),0)-$D$3*IFERROR(VLOOKUP($A2225,Dividends!$C$10:$E$100,2,0),0)</f>
        <v>16.223250775466202</v>
      </c>
      <c r="F2225" s="60">
        <f>F2224*(1-F$1-2*(C2225/C2224-1))</f>
        <v>657.87814923331393</v>
      </c>
      <c r="G2225" s="2">
        <f>G2224*(1-G$1+IF(AND(WEEKDAY($A2225)&lt;&gt;1,WEEKDAY($A2225)&lt;&gt;7),-VLOOKUP($A2225,ETF_OP_Fee!$I$5:$J$14,2,1),0))^($A2225-$A2224)*(1+1*(B2225/B2224-1))</f>
        <v>4.3293914967612537</v>
      </c>
      <c r="H2225" s="9" t="str">
        <f>IFERROR(VLOOKUP(A2225,'BITO-IV'!$A$1:$J$10000,4,0),"")</f>
        <v/>
      </c>
      <c r="J2225" s="9">
        <f>VLOOKUP(A2225,'ETH-Web'!$A$1:$G$10000,6,0)</f>
        <v>204.33599899999999</v>
      </c>
      <c r="K2225" s="2">
        <f>K2224*(1-K$1+IF(AND(WEEKDAY($A2225)&lt;&gt;1,WEEKDAY($A2225)&lt;&gt;7),-VLOOKUP($A2225,ETF_OP_Fee!$K$5:$L$14,2,1),0))^($A2225-$A2224)*(1+2*(J2225/J2224-1))-K$3*IFERROR(VLOOKUP($A3821,Dividends!$C$10:$E$100,3,0),0)</f>
        <v>122.47390859537349</v>
      </c>
      <c r="P2225">
        <f>ROW()</f>
        <v>2225</v>
      </c>
      <c r="Q2225">
        <f>IF($A2225&gt;=$Q$2,B2225*Q$4,"")</f>
        <v>82.41296643496932</v>
      </c>
      <c r="R2225">
        <f>IF($A2225&gt;=$Q$2,G2225*R$4,"")</f>
        <v>81.686876119501861</v>
      </c>
      <c r="T2225">
        <f>IF($A2225&gt;=$Q$2,J2225*T$4,"")</f>
        <v>61.474031307158448</v>
      </c>
      <c r="U2225">
        <f>IF($A2225&gt;=$Q$2,K2225*U$4,"")</f>
        <v>11.782144345505431</v>
      </c>
      <c r="W2225" t="e">
        <f t="shared" ca="1" si="4"/>
        <v>#DIV/0!</v>
      </c>
    </row>
    <row r="2226" spans="1:23">
      <c r="A2226" s="1">
        <v>43397</v>
      </c>
      <c r="B2226">
        <f>IFERROR(VLOOKUP($A2226,'BTC-Web'!$A$2:$H$9999,2,0),"")</f>
        <v>6478.8901370000003</v>
      </c>
      <c r="C2226">
        <f>VLOOKUP(A2226,H_SPBTFDUE!$B$2:$C$5828,2,0)</f>
        <v>43.85</v>
      </c>
      <c r="D2226" s="2">
        <f>D2225*(1-D$1+IF(AND(WEEKDAY($A2226)&lt;&gt;1,WEEKDAY($A2226)&lt;&gt;7),-VLOOKUP($A2226,ETF_OP_Fee!$G$5:$H$14,2,1),0))^($A2226-$A2225)*(1+2*(C2226/C2225-1))+IFERROR(VLOOKUP(A2226,BITXeom!$C$9:$D$100,2,0),0)-$D$3*IFERROR(VLOOKUP($A2226,Dividends!$C$10:$E$100,2,0),0)</f>
        <v>16.347559755550087</v>
      </c>
      <c r="F2226" s="60">
        <f>F2225*(1-F$1-2*(C2226/C2225-1))</f>
        <v>652.72305712172624</v>
      </c>
      <c r="G2226" s="2">
        <f>G2225*(1-G$1+IF(AND(WEEKDAY($A2226)&lt;&gt;1,WEEKDAY($A2226)&lt;&gt;7),-VLOOKUP($A2226,ETF_OP_Fee!$I$5:$J$14,2,1),0))^($A2226-$A2225)*(1+1*(B2226/B2225-1))</f>
        <v>4.3336468308091023</v>
      </c>
      <c r="H2226" s="9" t="str">
        <f>IFERROR(VLOOKUP(A2226,'BITO-IV'!$A$1:$J$10000,4,0),"")</f>
        <v/>
      </c>
      <c r="J2226" s="9">
        <f>VLOOKUP(A2226,'ETH-Web'!$A$1:$G$10000,6,0)</f>
        <v>203.85200499999999</v>
      </c>
      <c r="K2226" s="2">
        <f>K2225*(1-K$1+IF(AND(WEEKDAY($A2226)&lt;&gt;1,WEEKDAY($A2226)&lt;&gt;7),-VLOOKUP($A2226,ETF_OP_Fee!$K$5:$L$14,2,1),0))^($A2226-$A2225)*(1+2*(J2226/J2225-1))-K$3*IFERROR(VLOOKUP($A3822,Dividends!$C$10:$E$100,3,0),0)</f>
        <v>121.89058151619123</v>
      </c>
      <c r="P2226">
        <f>ROW()</f>
        <v>2226</v>
      </c>
      <c r="Q2226">
        <f>IF($A2226&gt;=$Q$2,B2226*Q$4,"")</f>
        <v>82.496116825764148</v>
      </c>
      <c r="R2226">
        <f>IF($A2226&gt;=$Q$2,G2226*R$4,"")</f>
        <v>81.767165681088926</v>
      </c>
      <c r="T2226">
        <f>IF($A2226&gt;=$Q$2,J2226*T$4,"")</f>
        <v>61.328422787592217</v>
      </c>
      <c r="U2226">
        <f>IF($A2226&gt;=$Q$2,K2226*U$4,"")</f>
        <v>11.726027545393549</v>
      </c>
      <c r="W2226" t="e">
        <f t="shared" ca="1" si="4"/>
        <v>#DIV/0!</v>
      </c>
    </row>
    <row r="2227" spans="1:23">
      <c r="A2227" s="1">
        <v>43398</v>
      </c>
      <c r="B2227">
        <f>IFERROR(VLOOKUP($A2227,'BTC-Web'!$A$2:$H$9999,2,0),"")</f>
        <v>6484.6499020000001</v>
      </c>
      <c r="C2227">
        <f>VLOOKUP(A2227,H_SPBTFDUE!$B$2:$C$5828,2,0)</f>
        <v>43.78</v>
      </c>
      <c r="D2227" s="2">
        <f>D2226*(1-D$1+IF(AND(WEEKDAY($A2227)&lt;&gt;1,WEEKDAY($A2227)&lt;&gt;7),-VLOOKUP($A2227,ETF_OP_Fee!$G$5:$H$14,2,1),0))^($A2227-$A2226)*(1+2*(C2227/C2226-1))+IFERROR(VLOOKUP(A2227,BITXeom!$C$9:$D$100,2,0),0)-$D$3*IFERROR(VLOOKUP($A2227,Dividends!$C$10:$E$100,2,0),0)</f>
        <v>16.293402489382242</v>
      </c>
      <c r="F2227" s="60">
        <f>F2226*(1-F$1-2*(C2227/C2226-1))</f>
        <v>654.7730302245443</v>
      </c>
      <c r="G2227" s="2">
        <f>G2226*(1-G$1+IF(AND(WEEKDAY($A2227)&lt;&gt;1,WEEKDAY($A2227)&lt;&gt;7),-VLOOKUP($A2227,ETF_OP_Fee!$I$5:$J$14,2,1),0))^($A2227-$A2226)*(1+1*(B2227/B2226-1))</f>
        <v>4.3373865702024847</v>
      </c>
      <c r="H2227" s="9" t="str">
        <f>IFERROR(VLOOKUP(A2227,'BITO-IV'!$A$1:$J$10000,4,0),"")</f>
        <v/>
      </c>
      <c r="J2227" s="9">
        <f>VLOOKUP(A2227,'ETH-Web'!$A$1:$G$10000,6,0)</f>
        <v>202.71899400000001</v>
      </c>
      <c r="K2227" s="2">
        <f>K2226*(1-K$1+IF(AND(WEEKDAY($A2227)&lt;&gt;1,WEEKDAY($A2227)&lt;&gt;7),-VLOOKUP($A2227,ETF_OP_Fee!$K$5:$L$14,2,1),0))^($A2227-$A2226)*(1+2*(J2227/J2226-1))-K$3*IFERROR(VLOOKUP($A3823,Dividends!$C$10:$E$100,3,0),0)</f>
        <v>120.53253974540232</v>
      </c>
      <c r="P2227">
        <f>ROW()</f>
        <v>2227</v>
      </c>
      <c r="Q2227">
        <f>IF($A2227&gt;=$Q$2,B2227*Q$4,"")</f>
        <v>82.569456276855533</v>
      </c>
      <c r="R2227">
        <f>IF($A2227&gt;=$Q$2,G2227*R$4,"")</f>
        <v>81.837727012577417</v>
      </c>
      <c r="T2227">
        <f>IF($A2227&gt;=$Q$2,J2227*T$4,"")</f>
        <v>60.987558945556465</v>
      </c>
      <c r="U2227">
        <f>IF($A2227&gt;=$Q$2,K2227*U$4,"")</f>
        <v>11.595382215672561</v>
      </c>
      <c r="W2227" t="e">
        <f t="shared" ca="1" si="4"/>
        <v>#DIV/0!</v>
      </c>
    </row>
    <row r="2228" spans="1:23">
      <c r="A2228" s="1">
        <v>43399</v>
      </c>
      <c r="B2228">
        <f>IFERROR(VLOOKUP($A2228,'BTC-Web'!$A$2:$H$9999,2,0),"")</f>
        <v>6468.4399409999996</v>
      </c>
      <c r="C2228">
        <f>VLOOKUP(A2228,H_SPBTFDUE!$B$2:$C$5828,2,0)</f>
        <v>43.68</v>
      </c>
      <c r="D2228" s="2">
        <f>D2227*(1-D$1+IF(AND(WEEKDAY($A2228)&lt;&gt;1,WEEKDAY($A2228)&lt;&gt;7),-VLOOKUP($A2228,ETF_OP_Fee!$G$5:$H$14,2,1),0))^($A2228-$A2227)*(1+2*(C2228/C2227-1))+IFERROR(VLOOKUP(A2228,BITXeom!$C$9:$D$100,2,0),0)-$D$3*IFERROR(VLOOKUP($A2228,Dividends!$C$10:$E$100,2,0),0)</f>
        <v>16.21701424011183</v>
      </c>
      <c r="F2228" s="60">
        <f>F2227*(1-F$1-2*(C2228/C2227-1))</f>
        <v>657.73014318063179</v>
      </c>
      <c r="G2228" s="2">
        <f>G2227*(1-G$1+IF(AND(WEEKDAY($A2228)&lt;&gt;1,WEEKDAY($A2228)&lt;&gt;7),-VLOOKUP($A2228,ETF_OP_Fee!$I$5:$J$14,2,1),0))^($A2228-$A2227)*(1+1*(B2228/B2227-1))</f>
        <v>4.3264316079273852</v>
      </c>
      <c r="H2228" s="9" t="str">
        <f>IFERROR(VLOOKUP(A2228,'BITO-IV'!$A$1:$J$10000,4,0),"")</f>
        <v/>
      </c>
      <c r="J2228" s="9">
        <f>VLOOKUP(A2228,'ETH-Web'!$A$1:$G$10000,6,0)</f>
        <v>203.32899499999999</v>
      </c>
      <c r="K2228" s="2">
        <f>K2227*(1-K$1+IF(AND(WEEKDAY($A2228)&lt;&gt;1,WEEKDAY($A2228)&lt;&gt;7),-VLOOKUP($A2228,ETF_OP_Fee!$K$5:$L$14,2,1),0))^($A2228-$A2227)*(1+2*(J2228/J2227-1))-K$3*IFERROR(VLOOKUP($A3824,Dividends!$C$10:$E$100,3,0),0)</f>
        <v>121.25480500723371</v>
      </c>
      <c r="P2228">
        <f>ROW()</f>
        <v>2228</v>
      </c>
      <c r="Q2228">
        <f>IF($A2228&gt;=$Q$2,B2228*Q$4,"")</f>
        <v>82.363053820860756</v>
      </c>
      <c r="R2228">
        <f>IF($A2228&gt;=$Q$2,G2228*R$4,"")</f>
        <v>81.631028993484136</v>
      </c>
      <c r="T2228">
        <f>IF($A2228&gt;=$Q$2,J2228*T$4,"")</f>
        <v>61.171076391111406</v>
      </c>
      <c r="U2228">
        <f>IF($A2228&gt;=$Q$2,K2228*U$4,"")</f>
        <v>11.664865044041797</v>
      </c>
      <c r="W2228" t="e">
        <f t="shared" ca="1" si="4"/>
        <v>#DIV/0!</v>
      </c>
    </row>
    <row r="2229" spans="1:23">
      <c r="A2229" s="1">
        <v>43402</v>
      </c>
      <c r="B2229">
        <f>IFERROR(VLOOKUP($A2229,'BTC-Web'!$A$2:$H$9999,2,0),"")</f>
        <v>6492.3500979999999</v>
      </c>
      <c r="C2229">
        <f>VLOOKUP(A2229,H_SPBTFDUE!$B$2:$C$5828,2,0)</f>
        <v>42.66</v>
      </c>
      <c r="D2229" s="2">
        <f>D2228*(1-D$1+IF(AND(WEEKDAY($A2229)&lt;&gt;1,WEEKDAY($A2229)&lt;&gt;7),-VLOOKUP($A2229,ETF_OP_Fee!$G$5:$H$14,2,1),0))^($A2229-$A2228)*(1+2*(C2229/C2228-1))+IFERROR(VLOOKUP(A2229,BITXeom!$C$9:$D$100,2,0),0)-$D$3*IFERROR(VLOOKUP($A2229,Dividends!$C$10:$E$100,2,0),0)</f>
        <v>15.454036007835484</v>
      </c>
      <c r="F2229" s="60">
        <f>F2228*(1-F$1-2*(C2229/C2228-1))</f>
        <v>688.41407120084557</v>
      </c>
      <c r="G2229" s="2">
        <f>G2228*(1-G$1+IF(AND(WEEKDAY($A2229)&lt;&gt;1,WEEKDAY($A2229)&lt;&gt;7),-VLOOKUP($A2229,ETF_OP_Fee!$I$5:$J$14,2,1),0))^($A2229-$A2228)*(1+1*(B2229/B2228-1))</f>
        <v>4.3420849167723041</v>
      </c>
      <c r="H2229" s="9" t="str">
        <f>IFERROR(VLOOKUP(A2229,'BITO-IV'!$A$1:$J$10000,4,0),"")</f>
        <v/>
      </c>
      <c r="J2229" s="9">
        <f>VLOOKUP(A2229,'ETH-Web'!$A$1:$G$10000,6,0)</f>
        <v>197.246994</v>
      </c>
      <c r="K2229" s="2">
        <f>K2228*(1-K$1+IF(AND(WEEKDAY($A2229)&lt;&gt;1,WEEKDAY($A2229)&lt;&gt;7),-VLOOKUP($A2229,ETF_OP_Fee!$K$5:$L$14,2,1),0))^($A2229-$A2228)*(1+2*(J2229/J2228-1))-K$3*IFERROR(VLOOKUP($A3825,Dividends!$C$10:$E$100,3,0),0)</f>
        <v>113.99202129821565</v>
      </c>
      <c r="P2229">
        <f>ROW()</f>
        <v>2229</v>
      </c>
      <c r="Q2229">
        <f>IF($A2229&gt;=$Q$2,B2229*Q$4,"")</f>
        <v>82.667503358279163</v>
      </c>
      <c r="R2229">
        <f>IF($A2229&gt;=$Q$2,G2229*R$4,"")</f>
        <v>81.9263753259726</v>
      </c>
      <c r="T2229">
        <f>IF($A2229&gt;=$Q$2,J2229*T$4,"")</f>
        <v>59.341319903199704</v>
      </c>
      <c r="U2229">
        <f>IF($A2229&gt;=$Q$2,K2229*U$4,"")</f>
        <v>10.966176098851484</v>
      </c>
      <c r="W2229" t="e">
        <f t="shared" ca="1" si="4"/>
        <v>#DIV/0!</v>
      </c>
    </row>
    <row r="2230" spans="1:23">
      <c r="A2230" s="1">
        <v>43403</v>
      </c>
      <c r="B2230">
        <f>IFERROR(VLOOKUP($A2230,'BTC-Web'!$A$2:$H$9999,2,0),"")</f>
        <v>6337.0400390000004</v>
      </c>
      <c r="C2230">
        <f>VLOOKUP(A2230,H_SPBTFDUE!$B$2:$C$5828,2,0)</f>
        <v>42.69</v>
      </c>
      <c r="D2230" s="2">
        <f>D2229*(1-D$1+IF(AND(WEEKDAY($A2230)&lt;&gt;1,WEEKDAY($A2230)&lt;&gt;7),-VLOOKUP($A2230,ETF_OP_Fee!$G$5:$H$14,2,1),0))^($A2230-$A2229)*(1+2*(C2230/C2229-1))+IFERROR(VLOOKUP(A2230,BITXeom!$C$9:$D$100,2,0),0)-$D$3*IFERROR(VLOOKUP($A2230,Dividends!$C$10:$E$100,2,0),0)</f>
        <v>15.473906069692434</v>
      </c>
      <c r="F2230" s="60">
        <f>F2229*(1-F$1-2*(C2230/C2229-1))</f>
        <v>687.41000237370201</v>
      </c>
      <c r="G2230" s="2">
        <f>G2229*(1-G$1+IF(AND(WEEKDAY($A2230)&lt;&gt;1,WEEKDAY($A2230)&lt;&gt;7),-VLOOKUP($A2230,ETF_OP_Fee!$I$5:$J$14,2,1),0))^($A2230-$A2229)*(1+1*(B2230/B2229-1))</f>
        <v>4.2381032116279398</v>
      </c>
      <c r="H2230" s="9" t="str">
        <f>IFERROR(VLOOKUP(A2230,'BITO-IV'!$A$1:$J$10000,4,0),"")</f>
        <v/>
      </c>
      <c r="J2230" s="9">
        <f>VLOOKUP(A2230,'ETH-Web'!$A$1:$G$10000,6,0)</f>
        <v>197.55600000000001</v>
      </c>
      <c r="K2230" s="2">
        <f>K2229*(1-K$1+IF(AND(WEEKDAY($A2230)&lt;&gt;1,WEEKDAY($A2230)&lt;&gt;7),-VLOOKUP($A2230,ETF_OP_Fee!$K$5:$L$14,2,1),0))^($A2230-$A2229)*(1+2*(J2230/J2229-1))-K$3*IFERROR(VLOOKUP($A3826,Dividends!$C$10:$E$100,3,0),0)</f>
        <v>114.3462348977895</v>
      </c>
      <c r="P2230">
        <f>ROW()</f>
        <v>2230</v>
      </c>
      <c r="Q2230">
        <f>IF($A2230&gt;=$Q$2,B2230*Q$4,"")</f>
        <v>80.68993057952342</v>
      </c>
      <c r="R2230">
        <f>IF($A2230&gt;=$Q$2,G2230*R$4,"")</f>
        <v>79.964450498158712</v>
      </c>
      <c r="T2230">
        <f>IF($A2230&gt;=$Q$2,J2230*T$4,"")</f>
        <v>59.434283671752794</v>
      </c>
      <c r="U2230">
        <f>IF($A2230&gt;=$Q$2,K2230*U$4,"")</f>
        <v>11.000251893501822</v>
      </c>
      <c r="W2230" t="e">
        <f t="shared" ca="1" si="4"/>
        <v>#DIV/0!</v>
      </c>
    </row>
    <row r="2231" spans="1:23">
      <c r="A2231" s="1">
        <v>43404</v>
      </c>
      <c r="B2231">
        <f>IFERROR(VLOOKUP($A2231,'BTC-Web'!$A$2:$H$9999,2,0),"")</f>
        <v>6336.9902339999999</v>
      </c>
      <c r="C2231">
        <f>VLOOKUP(A2231,H_SPBTFDUE!$B$2:$C$5828,2,0)</f>
        <v>43.03</v>
      </c>
      <c r="D2231" s="2">
        <f>D2230*(1-D$1+IF(AND(WEEKDAY($A2231)&lt;&gt;1,WEEKDAY($A2231)&lt;&gt;7),-VLOOKUP($A2231,ETF_OP_Fee!$G$5:$H$14,2,1),0))^($A2231-$A2230)*(1+2*(C2231/C2230-1))+IFERROR(VLOOKUP(A2231,BITXeom!$C$9:$D$100,2,0),0)-$D$3*IFERROR(VLOOKUP($A2231,Dividends!$C$10:$E$100,2,0),0)</f>
        <v>15.718491593299904</v>
      </c>
      <c r="F2231" s="60">
        <f>F2230*(1-F$1-2*(C2231/C2230-1))</f>
        <v>676.42461054178352</v>
      </c>
      <c r="G2231" s="2">
        <f>G2230*(1-G$1+IF(AND(WEEKDAY($A2231)&lt;&gt;1,WEEKDAY($A2231)&lt;&gt;7),-VLOOKUP($A2231,ETF_OP_Fee!$I$5:$J$14,2,1),0))^($A2231-$A2230)*(1+1*(B2231/B2230-1))</f>
        <v>4.237959596972936</v>
      </c>
      <c r="H2231" s="9" t="str">
        <f>IFERROR(VLOOKUP(A2231,'BITO-IV'!$A$1:$J$10000,4,0),"")</f>
        <v/>
      </c>
      <c r="J2231" s="9">
        <f>VLOOKUP(A2231,'ETH-Web'!$A$1:$G$10000,6,0)</f>
        <v>197.38099700000001</v>
      </c>
      <c r="K2231" s="2">
        <f>K2230*(1-K$1+IF(AND(WEEKDAY($A2231)&lt;&gt;1,WEEKDAY($A2231)&lt;&gt;7),-VLOOKUP($A2231,ETF_OP_Fee!$K$5:$L$14,2,1),0))^($A2231-$A2230)*(1+2*(J2231/J2230-1))-K$3*IFERROR(VLOOKUP($A3827,Dividends!$C$10:$E$100,3,0),0)</f>
        <v>114.14071037860575</v>
      </c>
      <c r="P2231">
        <f>ROW()</f>
        <v>2231</v>
      </c>
      <c r="Q2231">
        <f>IF($A2231&gt;=$Q$2,B2231*Q$4,"")</f>
        <v>80.68929640931654</v>
      </c>
      <c r="R2231">
        <f>IF($A2231&gt;=$Q$2,G2231*R$4,"")</f>
        <v>79.961740779589476</v>
      </c>
      <c r="T2231">
        <f>IF($A2231&gt;=$Q$2,J2231*T$4,"")</f>
        <v>59.381634408022975</v>
      </c>
      <c r="U2231">
        <f>IF($A2231&gt;=$Q$2,K2231*U$4,"")</f>
        <v>10.980480175759363</v>
      </c>
      <c r="W2231" t="e">
        <f t="shared" ca="1" si="4"/>
        <v>#DIV/0!</v>
      </c>
    </row>
    <row r="2232" spans="1:23">
      <c r="A2232" s="1">
        <v>43405</v>
      </c>
      <c r="B2232">
        <f>IFERROR(VLOOKUP($A2232,'BTC-Web'!$A$2:$H$9999,2,0),"")</f>
        <v>6318.1401370000003</v>
      </c>
      <c r="C2232">
        <f>VLOOKUP(A2232,H_SPBTFDUE!$B$2:$C$5828,2,0)</f>
        <v>43.16</v>
      </c>
      <c r="D2232" s="2">
        <f>D2231*(1-D$1+IF(AND(WEEKDAY($A2232)&lt;&gt;1,WEEKDAY($A2232)&lt;&gt;7),-VLOOKUP($A2232,ETF_OP_Fee!$G$5:$H$14,2,1),0))^($A2232-$A2231)*(1+2*(C2232/C2231-1))+IFERROR(VLOOKUP(A2232,BITXeom!$C$9:$D$100,2,0),0)-$D$3*IFERROR(VLOOKUP($A2232,Dividends!$C$10:$E$100,2,0),0)</f>
        <v>15.81156109232141</v>
      </c>
      <c r="F2232" s="60">
        <f>F2231*(1-F$1-2*(C2232/C2231-1))</f>
        <v>672.30224163004925</v>
      </c>
      <c r="G2232" s="2">
        <f>G2231*(1-G$1+IF(AND(WEEKDAY($A2232)&lt;&gt;1,WEEKDAY($A2232)&lt;&gt;7),-VLOOKUP($A2232,ETF_OP_Fee!$I$5:$J$14,2,1),0))^($A2232-$A2231)*(1+1*(B2232/B2231-1))</f>
        <v>4.2252433299932788</v>
      </c>
      <c r="H2232" s="9" t="str">
        <f>IFERROR(VLOOKUP(A2232,'BITO-IV'!$A$1:$J$10000,4,0),"")</f>
        <v/>
      </c>
      <c r="J2232" s="9">
        <f>VLOOKUP(A2232,'ETH-Web'!$A$1:$G$10000,6,0)</f>
        <v>198.871994</v>
      </c>
      <c r="K2232" s="2">
        <f>K2231*(1-K$1+IF(AND(WEEKDAY($A2232)&lt;&gt;1,WEEKDAY($A2232)&lt;&gt;7),-VLOOKUP($A2232,ETF_OP_Fee!$K$5:$L$14,2,1),0))^($A2232-$A2231)*(1+2*(J2232/J2231-1))-K$3*IFERROR(VLOOKUP($A3828,Dividends!$C$10:$E$100,3,0),0)</f>
        <v>115.86214227334141</v>
      </c>
      <c r="P2232">
        <f>ROW()</f>
        <v>2232</v>
      </c>
      <c r="Q2232">
        <f>IF($A2232&gt;=$Q$2,B2232*Q$4,"")</f>
        <v>80.44927693508464</v>
      </c>
      <c r="R2232">
        <f>IF($A2232&gt;=$Q$2,G2232*R$4,"")</f>
        <v>79.721810496951178</v>
      </c>
      <c r="T2232">
        <f>IF($A2232&gt;=$Q$2,J2232*T$4,"")</f>
        <v>59.830197542788468</v>
      </c>
      <c r="U2232">
        <f>IF($A2232&gt;=$Q$2,K2232*U$4,"")</f>
        <v>11.146084093339393</v>
      </c>
      <c r="W2232" t="e">
        <f t="shared" ca="1" si="4"/>
        <v>#DIV/0!</v>
      </c>
    </row>
    <row r="2233" spans="1:23">
      <c r="A2233" s="1">
        <v>43406</v>
      </c>
      <c r="B2233">
        <f>IFERROR(VLOOKUP($A2233,'BTC-Web'!$A$2:$H$9999,2,0),"")</f>
        <v>6378.919922</v>
      </c>
      <c r="C2233">
        <f>VLOOKUP(A2233,H_SPBTFDUE!$B$2:$C$5828,2,0)</f>
        <v>43.38</v>
      </c>
      <c r="D2233" s="2">
        <f>D2232*(1-D$1+IF(AND(WEEKDAY($A2233)&lt;&gt;1,WEEKDAY($A2233)&lt;&gt;7),-VLOOKUP($A2233,ETF_OP_Fee!$G$5:$H$14,2,1),0))^($A2233-$A2232)*(1+2*(C2233/C2232-1))+IFERROR(VLOOKUP(A2233,BITXeom!$C$9:$D$100,2,0),0)-$D$3*IFERROR(VLOOKUP($A2233,Dividends!$C$10:$E$100,2,0),0)</f>
        <v>15.970828540150285</v>
      </c>
      <c r="F2233" s="60">
        <f>F2232*(1-F$1-2*(C2233/C2232-1))</f>
        <v>665.41337606858224</v>
      </c>
      <c r="G2233" s="2">
        <f>G2232*(1-G$1+IF(AND(WEEKDAY($A2233)&lt;&gt;1,WEEKDAY($A2233)&lt;&gt;7),-VLOOKUP($A2233,ETF_OP_Fee!$I$5:$J$14,2,1),0))^($A2233-$A2232)*(1+1*(B2233/B2232-1))</f>
        <v>4.2657786572386085</v>
      </c>
      <c r="H2233" s="9" t="str">
        <f>IFERROR(VLOOKUP(A2233,'BITO-IV'!$A$1:$J$10000,4,0),"")</f>
        <v/>
      </c>
      <c r="J2233" s="9">
        <f>VLOOKUP(A2233,'ETH-Web'!$A$1:$G$10000,6,0)</f>
        <v>200.634995</v>
      </c>
      <c r="K2233" s="2">
        <f>K2232*(1-K$1+IF(AND(WEEKDAY($A2233)&lt;&gt;1,WEEKDAY($A2233)&lt;&gt;7),-VLOOKUP($A2233,ETF_OP_Fee!$K$5:$L$14,2,1),0))^($A2233-$A2232)*(1+2*(J2233/J2232-1))-K$3*IFERROR(VLOOKUP($A3829,Dividends!$C$10:$E$100,3,0),0)</f>
        <v>117.91334220618208</v>
      </c>
      <c r="Q2233">
        <f>IF($A2233&gt;=$Q$2,B2233*Q$4,"")</f>
        <v>81.223189771693811</v>
      </c>
      <c r="R2233">
        <f>IF($A2233&gt;=$Q$2,G2233*R$4,"")</f>
        <v>80.486630277659344</v>
      </c>
      <c r="T2233">
        <f>IF($A2233&gt;=$Q$2,J2233*T$4,"")</f>
        <v>60.360592476617782</v>
      </c>
      <c r="U2233">
        <f>IF($A2233&gt;=$Q$2,K2233*U$4,"")</f>
        <v>11.343412111750759</v>
      </c>
      <c r="W2233" t="e">
        <f t="shared" ca="1" si="4"/>
        <v>#DIV/0!</v>
      </c>
    </row>
    <row r="2234" spans="1:23">
      <c r="A2234" s="1">
        <v>43409</v>
      </c>
      <c r="B2234">
        <f>IFERROR(VLOOKUP($A2234,'BTC-Web'!$A$2:$H$9999,2,0),"")</f>
        <v>6363.6201170000004</v>
      </c>
      <c r="C2234">
        <f>VLOOKUP(A2234,H_SPBTFDUE!$B$2:$C$5828,2,0)</f>
        <v>43.68</v>
      </c>
      <c r="D2234" s="2">
        <f>D2233*(1-D$1+IF(AND(WEEKDAY($A2234)&lt;&gt;1,WEEKDAY($A2234)&lt;&gt;7),-VLOOKUP($A2234,ETF_OP_Fee!$G$5:$H$14,2,1),0))^($A2234-$A2233)*(1+2*(C2234/C2233-1))+IFERROR(VLOOKUP(A2234,BITXeom!$C$9:$D$100,2,0),0)-$D$3*IFERROR(VLOOKUP($A2234,Dividends!$C$10:$E$100,2,0),0)</f>
        <v>16.185870268706626</v>
      </c>
      <c r="F2234" s="60">
        <f>F2233*(1-F$1-2*(C2234/C2233-1))</f>
        <v>656.17523360208088</v>
      </c>
      <c r="G2234" s="2">
        <f>G2233*(1-G$1+IF(AND(WEEKDAY($A2234)&lt;&gt;1,WEEKDAY($A2234)&lt;&gt;7),-VLOOKUP($A2234,ETF_OP_Fee!$I$5:$J$14,2,1),0))^($A2234-$A2233)*(1+1*(B2234/B2233-1))</f>
        <v>4.2552149363505416</v>
      </c>
      <c r="H2234" s="9" t="str">
        <f>IFERROR(VLOOKUP(A2234,'BITO-IV'!$A$1:$J$10000,4,0),"")</f>
        <v/>
      </c>
      <c r="J2234" s="9">
        <f>VLOOKUP(A2234,'ETH-Web'!$A$1:$G$10000,6,0)</f>
        <v>209.091003</v>
      </c>
      <c r="K2234" s="2">
        <f>K2233*(1-K$1+IF(AND(WEEKDAY($A2234)&lt;&gt;1,WEEKDAY($A2234)&lt;&gt;7),-VLOOKUP($A2234,ETF_OP_Fee!$K$5:$L$14,2,1),0))^($A2234-$A2233)*(1+2*(J2234/J2233-1))-K$3*IFERROR(VLOOKUP($A3830,Dividends!$C$10:$E$100,3,0),0)</f>
        <v>127.84266946062311</v>
      </c>
      <c r="Q2234">
        <f>IF($A2234&gt;=$Q$2,B2234*Q$4,"")</f>
        <v>81.028376389462906</v>
      </c>
      <c r="R2234">
        <f>IF($A2234&gt;=$Q$2,G2234*R$4,"")</f>
        <v>80.287314193588401</v>
      </c>
      <c r="T2234">
        <f>IF($A2234&gt;=$Q$2,J2234*T$4,"")</f>
        <v>62.904563695930847</v>
      </c>
      <c r="U2234">
        <f>IF($A2234&gt;=$Q$2,K2234*U$4,"")</f>
        <v>12.298625906323856</v>
      </c>
      <c r="W2234" t="e">
        <f t="shared" ca="1" si="4"/>
        <v>#DIV/0!</v>
      </c>
    </row>
    <row r="2235" spans="1:23">
      <c r="A2235" s="1">
        <v>43410</v>
      </c>
      <c r="B2235">
        <f>IFERROR(VLOOKUP($A2235,'BTC-Web'!$A$2:$H$9999,2,0),"")</f>
        <v>6433.3798829999996</v>
      </c>
      <c r="C2235">
        <f>VLOOKUP(A2235,H_SPBTFDUE!$B$2:$C$5828,2,0)</f>
        <v>43.85</v>
      </c>
      <c r="D2235" s="2">
        <f>D2234*(1-D$1+IF(AND(WEEKDAY($A2235)&lt;&gt;1,WEEKDAY($A2235)&lt;&gt;7),-VLOOKUP($A2235,ETF_OP_Fee!$G$5:$H$14,2,1),0))^($A2235-$A2234)*(1+2*(C2235/C2234-1))+IFERROR(VLOOKUP(A2235,BITXeom!$C$9:$D$100,2,0),0)-$D$3*IFERROR(VLOOKUP($A2235,Dividends!$C$10:$E$100,2,0),0)</f>
        <v>16.309892824526063</v>
      </c>
      <c r="F2235" s="60">
        <f>F2234*(1-F$1-2*(C2235/C2234-1))</f>
        <v>651.03348543108075</v>
      </c>
      <c r="G2235" s="2">
        <f>G2234*(1-G$1+IF(AND(WEEKDAY($A2235)&lt;&gt;1,WEEKDAY($A2235)&lt;&gt;7),-VLOOKUP($A2235,ETF_OP_Fee!$I$5:$J$14,2,1),0))^($A2235-$A2234)*(1+1*(B2235/B2234-1))</f>
        <v>4.3017498146140429</v>
      </c>
      <c r="H2235" s="9" t="str">
        <f>IFERROR(VLOOKUP(A2235,'BITO-IV'!$A$1:$J$10000,4,0),"")</f>
        <v/>
      </c>
      <c r="J2235" s="9">
        <f>VLOOKUP(A2235,'ETH-Web'!$A$1:$G$10000,6,0)</f>
        <v>218.45199600000001</v>
      </c>
      <c r="K2235" s="2">
        <f>K2234*(1-K$1+IF(AND(WEEKDAY($A2235)&lt;&gt;1,WEEKDAY($A2235)&lt;&gt;7),-VLOOKUP($A2235,ETF_OP_Fee!$K$5:$L$14,2,1),0))^($A2235-$A2234)*(1+2*(J2235/J2234-1))-K$3*IFERROR(VLOOKUP($A3831,Dividends!$C$10:$E$100,3,0),0)</f>
        <v>139.28610119652694</v>
      </c>
      <c r="Q2235">
        <f>IF($A2235&gt;=$Q$2,B2235*Q$4,"")</f>
        <v>81.916631890634079</v>
      </c>
      <c r="R2235">
        <f>IF($A2235&gt;=$Q$2,G2235*R$4,"")</f>
        <v>81.165333388385264</v>
      </c>
      <c r="T2235">
        <f>IF($A2235&gt;=$Q$2,J2235*T$4,"")</f>
        <v>65.720797641805902</v>
      </c>
      <c r="U2235">
        <f>IF($A2235&gt;=$Q$2,K2235*U$4,"")</f>
        <v>13.399498460051189</v>
      </c>
      <c r="W2235" t="e">
        <f t="shared" ca="1" si="4"/>
        <v>#DIV/0!</v>
      </c>
    </row>
    <row r="2236" spans="1:23">
      <c r="A2236" s="1">
        <v>43411</v>
      </c>
      <c r="B2236">
        <f>IFERROR(VLOOKUP($A2236,'BTC-Web'!$A$2:$H$9999,2,0),"")</f>
        <v>6468.5</v>
      </c>
      <c r="C2236">
        <f>VLOOKUP(A2236,H_SPBTFDUE!$B$2:$C$5828,2,0)</f>
        <v>44.49</v>
      </c>
      <c r="D2236" s="2">
        <f>D2235*(1-D$1+IF(AND(WEEKDAY($A2236)&lt;&gt;1,WEEKDAY($A2236)&lt;&gt;7),-VLOOKUP($A2236,ETF_OP_Fee!$G$5:$H$14,2,1),0))^($A2236-$A2235)*(1+2*(C2236/C2235-1))+IFERROR(VLOOKUP(A2236,BITXeom!$C$9:$D$100,2,0),0)-$D$3*IFERROR(VLOOKUP($A2236,Dividends!$C$10:$E$100,2,0),0)</f>
        <v>16.783961961043087</v>
      </c>
      <c r="F2236" s="60">
        <f>F2235*(1-F$1-2*(C2236/C2235-1))</f>
        <v>631.99565391068654</v>
      </c>
      <c r="G2236" s="2">
        <f>G2235*(1-G$1+IF(AND(WEEKDAY($A2236)&lt;&gt;1,WEEKDAY($A2236)&lt;&gt;7),-VLOOKUP($A2236,ETF_OP_Fee!$I$5:$J$14,2,1),0))^($A2236-$A2235)*(1+1*(B2236/B2235-1))</f>
        <v>4.3251206903574673</v>
      </c>
      <c r="H2236" s="9" t="str">
        <f>IFERROR(VLOOKUP(A2236,'BITO-IV'!$A$1:$J$10000,4,0),"")</f>
        <v/>
      </c>
      <c r="J2236" s="9">
        <f>VLOOKUP(A2236,'ETH-Web'!$A$1:$G$10000,6,0)</f>
        <v>217.182999</v>
      </c>
      <c r="K2236" s="2">
        <f>K2235*(1-K$1+IF(AND(WEEKDAY($A2236)&lt;&gt;1,WEEKDAY($A2236)&lt;&gt;7),-VLOOKUP($A2236,ETF_OP_Fee!$K$5:$L$14,2,1),0))^($A2236-$A2235)*(1+2*(J2236/J2235-1))-K$3*IFERROR(VLOOKUP($A3832,Dividends!$C$10:$E$100,3,0),0)</f>
        <v>137.66431792398743</v>
      </c>
      <c r="Q2236">
        <f>IF($A2236&gt;=$Q$2,B2236*Q$4,"")</f>
        <v>82.363818555896486</v>
      </c>
      <c r="R2236">
        <f>IF($A2236&gt;=$Q$2,G2236*R$4,"")</f>
        <v>81.606294625798313</v>
      </c>
      <c r="T2236">
        <f>IF($A2236&gt;=$Q$2,J2236*T$4,"")</f>
        <v>65.339022713802677</v>
      </c>
      <c r="U2236">
        <f>IF($A2236&gt;=$Q$2,K2236*U$4,"")</f>
        <v>13.243480865501189</v>
      </c>
      <c r="W2236" t="e">
        <f t="shared" ca="1" si="4"/>
        <v>#DIV/0!</v>
      </c>
    </row>
    <row r="2237" spans="1:23">
      <c r="A2237" s="1">
        <v>43412</v>
      </c>
      <c r="B2237">
        <f>IFERROR(VLOOKUP($A2237,'BTC-Web'!$A$2:$H$9999,2,0),"")</f>
        <v>6522.2700199999999</v>
      </c>
      <c r="C2237">
        <f>VLOOKUP(A2237,H_SPBTFDUE!$B$2:$C$5828,2,0)</f>
        <v>43.83</v>
      </c>
      <c r="D2237" s="2">
        <f>D2236*(1-D$1+IF(AND(WEEKDAY($A2237)&lt;&gt;1,WEEKDAY($A2237)&lt;&gt;7),-VLOOKUP($A2237,ETF_OP_Fee!$G$5:$H$14,2,1),0))^($A2237-$A2236)*(1+2*(C2237/C2236-1))+IFERROR(VLOOKUP(A2237,BITXeom!$C$9:$D$100,2,0),0)-$D$3*IFERROR(VLOOKUP($A2237,Dividends!$C$10:$E$100,2,0),0)</f>
        <v>16.284025470903924</v>
      </c>
      <c r="F2237" s="60">
        <f>F2236*(1-F$1-2*(C2237/C2236-1))</f>
        <v>650.71380660056082</v>
      </c>
      <c r="G2237" s="2">
        <f>G2236*(1-G$1+IF(AND(WEEKDAY($A2237)&lt;&gt;1,WEEKDAY($A2237)&lt;&gt;7),-VLOOKUP($A2237,ETF_OP_Fee!$I$5:$J$14,2,1),0))^($A2237-$A2236)*(1+1*(B2237/B2236-1))</f>
        <v>4.360960159079232</v>
      </c>
      <c r="H2237" s="9" t="str">
        <f>IFERROR(VLOOKUP(A2237,'BITO-IV'!$A$1:$J$10000,4,0),"")</f>
        <v/>
      </c>
      <c r="J2237" s="9">
        <f>VLOOKUP(A2237,'ETH-Web'!$A$1:$G$10000,6,0)</f>
        <v>212.23100299999999</v>
      </c>
      <c r="K2237" s="2">
        <f>K2236*(1-K$1+IF(AND(WEEKDAY($A2237)&lt;&gt;1,WEEKDAY($A2237)&lt;&gt;7),-VLOOKUP($A2237,ETF_OP_Fee!$K$5:$L$14,2,1),0))^($A2237-$A2236)*(1+2*(J2237/J2236-1))-K$3*IFERROR(VLOOKUP($A3833,Dividends!$C$10:$E$100,3,0),0)</f>
        <v>131.38315788071316</v>
      </c>
      <c r="Q2237">
        <f>IF($A2237&gt;=$Q$2,B2237*Q$4,"")</f>
        <v>83.048475612559855</v>
      </c>
      <c r="R2237">
        <f>IF($A2237&gt;=$Q$2,G2237*R$4,"")</f>
        <v>82.28251303752053</v>
      </c>
      <c r="T2237">
        <f>IF($A2237&gt;=$Q$2,J2237*T$4,"")</f>
        <v>63.849225719505441</v>
      </c>
      <c r="U2237">
        <f>IF($A2237&gt;=$Q$2,K2237*U$4,"")</f>
        <v>12.639225353973616</v>
      </c>
      <c r="W2237" t="e">
        <f t="shared" ca="1" si="4"/>
        <v>#DIV/0!</v>
      </c>
    </row>
    <row r="2238" spans="1:23">
      <c r="A2238" s="1">
        <v>43413</v>
      </c>
      <c r="B2238">
        <f>IFERROR(VLOOKUP($A2238,'BTC-Web'!$A$2:$H$9999,2,0),"")</f>
        <v>6442.6000979999999</v>
      </c>
      <c r="C2238">
        <f>VLOOKUP(A2238,H_SPBTFDUE!$B$2:$C$5828,2,0)</f>
        <v>43.3</v>
      </c>
      <c r="D2238" s="2">
        <f>D2237*(1-D$1+IF(AND(WEEKDAY($A2238)&lt;&gt;1,WEEKDAY($A2238)&lt;&gt;7),-VLOOKUP($A2238,ETF_OP_Fee!$G$5:$H$14,2,1),0))^($A2238-$A2237)*(1+2*(C2238/C2237-1))+IFERROR(VLOOKUP(A2238,BITXeom!$C$9:$D$100,2,0),0)-$D$3*IFERROR(VLOOKUP($A2238,Dividends!$C$10:$E$100,2,0),0)</f>
        <v>15.888291390190714</v>
      </c>
      <c r="F2238" s="60">
        <f>F2237*(1-F$1-2*(C2238/C2237-1))</f>
        <v>666.41702337752497</v>
      </c>
      <c r="G2238" s="2">
        <f>G2237*(1-G$1+IF(AND(WEEKDAY($A2238)&lt;&gt;1,WEEKDAY($A2238)&lt;&gt;7),-VLOOKUP($A2238,ETF_OP_Fee!$I$5:$J$14,2,1),0))^($A2238-$A2237)*(1+1*(B2238/B2237-1))</f>
        <v>4.307578649515281</v>
      </c>
      <c r="H2238" s="9" t="str">
        <f>IFERROR(VLOOKUP(A2238,'BITO-IV'!$A$1:$J$10000,4,0),"")</f>
        <v/>
      </c>
      <c r="J2238" s="9">
        <f>VLOOKUP(A2238,'ETH-Web'!$A$1:$G$10000,6,0)</f>
        <v>210.074005</v>
      </c>
      <c r="K2238" s="2">
        <f>K2237*(1-K$1+IF(AND(WEEKDAY($A2238)&lt;&gt;1,WEEKDAY($A2238)&lt;&gt;7),-VLOOKUP($A2238,ETF_OP_Fee!$K$5:$L$14,2,1),0))^($A2238-$A2237)*(1+2*(J2238/J2237-1))-K$3*IFERROR(VLOOKUP($A3834,Dividends!$C$10:$E$100,3,0),0)</f>
        <v>128.70923225009236</v>
      </c>
      <c r="Q2238">
        <f>IF($A2238&gt;=$Q$2,B2238*Q$4,"")</f>
        <v>82.034033469872909</v>
      </c>
      <c r="R2238">
        <f>IF($A2238&gt;=$Q$2,G2238*R$4,"")</f>
        <v>81.275311734038382</v>
      </c>
      <c r="T2238">
        <f>IF($A2238&gt;=$Q$2,J2238*T$4,"")</f>
        <v>63.200297663605326</v>
      </c>
      <c r="U2238">
        <f>IF($A2238&gt;=$Q$2,K2238*U$4,"")</f>
        <v>12.381990338692075</v>
      </c>
      <c r="W2238" t="e">
        <f t="shared" ca="1" si="4"/>
        <v>#DIV/0!</v>
      </c>
    </row>
    <row r="2239" spans="1:23">
      <c r="A2239" s="1">
        <v>43416</v>
      </c>
      <c r="B2239">
        <f>IFERROR(VLOOKUP($A2239,'BTC-Web'!$A$2:$H$9999,2,0),"")</f>
        <v>6411.7597660000001</v>
      </c>
      <c r="C2239">
        <f>VLOOKUP(A2239,H_SPBTFDUE!$B$2:$C$5828,2,0)</f>
        <v>43.23</v>
      </c>
      <c r="D2239" s="2">
        <f>D2238*(1-D$1+IF(AND(WEEKDAY($A2239)&lt;&gt;1,WEEKDAY($A2239)&lt;&gt;7),-VLOOKUP($A2239,ETF_OP_Fee!$G$5:$H$14,2,1),0))^($A2239-$A2238)*(1+2*(C2239/C2238-1))+IFERROR(VLOOKUP(A2239,BITXeom!$C$9:$D$100,2,0),0)-$D$3*IFERROR(VLOOKUP($A2239,Dividends!$C$10:$E$100,2,0),0)</f>
        <v>15.831193836872156</v>
      </c>
      <c r="F2239" s="60">
        <f>F2238*(1-F$1-2*(C2239/C2238-1))</f>
        <v>668.53703024958406</v>
      </c>
      <c r="G2239" s="2">
        <f>G2238*(1-G$1+IF(AND(WEEKDAY($A2239)&lt;&gt;1,WEEKDAY($A2239)&lt;&gt;7),-VLOOKUP($A2239,ETF_OP_Fee!$I$5:$J$14,2,1),0))^($A2239-$A2238)*(1+1*(B2239/B2238-1))</f>
        <v>4.2866238079930419</v>
      </c>
      <c r="H2239" s="9" t="str">
        <f>IFERROR(VLOOKUP(A2239,'BITO-IV'!$A$1:$J$10000,4,0),"")</f>
        <v/>
      </c>
      <c r="J2239" s="9">
        <f>VLOOKUP(A2239,'ETH-Web'!$A$1:$G$10000,6,0)</f>
        <v>210.41799900000001</v>
      </c>
      <c r="K2239" s="2">
        <f>K2238*(1-K$1+IF(AND(WEEKDAY($A2239)&lt;&gt;1,WEEKDAY($A2239)&lt;&gt;7),-VLOOKUP($A2239,ETF_OP_Fee!$K$5:$L$14,2,1),0))^($A2239-$A2238)*(1+2*(J2239/J2238-1))-K$3*IFERROR(VLOOKUP($A3835,Dividends!$C$10:$E$100,3,0),0)</f>
        <v>129.12077589012776</v>
      </c>
      <c r="Q2239">
        <f>IF($A2239&gt;=$Q$2,B2239*Q$4,"")</f>
        <v>81.641341576999508</v>
      </c>
      <c r="R2239">
        <f>IF($A2239&gt;=$Q$2,G2239*R$4,"")</f>
        <v>80.879936184192289</v>
      </c>
      <c r="T2239">
        <f>IF($A2239&gt;=$Q$2,J2239*T$4,"")</f>
        <v>63.303787494222377</v>
      </c>
      <c r="U2239">
        <f>IF($A2239&gt;=$Q$2,K2239*U$4,"")</f>
        <v>12.421581355480733</v>
      </c>
      <c r="W2239" t="e">
        <f t="shared" ca="1" si="4"/>
        <v>#DIV/0!</v>
      </c>
    </row>
    <row r="2240" spans="1:23">
      <c r="A2240" s="1">
        <v>43417</v>
      </c>
      <c r="B2240">
        <f>IFERROR(VLOOKUP($A2240,'BTC-Web'!$A$2:$H$9999,2,0),"")</f>
        <v>6373.1899409999996</v>
      </c>
      <c r="C2240">
        <f>VLOOKUP(A2240,H_SPBTFDUE!$B$2:$C$5828,2,0)</f>
        <v>42.96</v>
      </c>
      <c r="D2240" s="2">
        <f>D2239*(1-D$1+IF(AND(WEEKDAY($A2240)&lt;&gt;1,WEEKDAY($A2240)&lt;&gt;7),-VLOOKUP($A2240,ETF_OP_Fee!$G$5:$H$14,2,1),0))^($A2240-$A2239)*(1+2*(C2240/C2239-1))+IFERROR(VLOOKUP(A2240,BITXeom!$C$9:$D$100,2,0),0)-$D$3*IFERROR(VLOOKUP($A2240,Dividends!$C$10:$E$100,2,0),0)</f>
        <v>15.631556662883845</v>
      </c>
      <c r="F2240" s="60">
        <f>F2239*(1-F$1-2*(C2240/C2239-1))</f>
        <v>676.85314332438645</v>
      </c>
      <c r="G2240" s="2">
        <f>G2239*(1-G$1+IF(AND(WEEKDAY($A2240)&lt;&gt;1,WEEKDAY($A2240)&lt;&gt;7),-VLOOKUP($A2240,ETF_OP_Fee!$I$5:$J$14,2,1),0))^($A2240-$A2239)*(1+1*(B2240/B2239-1))</f>
        <v>4.2607268014278121</v>
      </c>
      <c r="H2240" s="9" t="str">
        <f>IFERROR(VLOOKUP(A2240,'BITO-IV'!$A$1:$J$10000,4,0),"")</f>
        <v/>
      </c>
      <c r="J2240" s="9">
        <f>VLOOKUP(A2240,'ETH-Web'!$A$1:$G$10000,6,0)</f>
        <v>206.82600400000001</v>
      </c>
      <c r="K2240" s="2">
        <f>K2239*(1-K$1+IF(AND(WEEKDAY($A2240)&lt;&gt;1,WEEKDAY($A2240)&lt;&gt;7),-VLOOKUP($A2240,ETF_OP_Fee!$K$5:$L$14,2,1),0))^($A2240-$A2239)*(1+2*(J2240/J2239-1))-K$3*IFERROR(VLOOKUP($A3836,Dividends!$C$10:$E$100,3,0),0)</f>
        <v>124.70918476346374</v>
      </c>
      <c r="Q2240">
        <f>IF($A2240&gt;=$Q$2,B2240*Q$4,"")</f>
        <v>81.150229562153299</v>
      </c>
      <c r="R2240">
        <f>IF($A2240&gt;=$Q$2,G2240*R$4,"")</f>
        <v>80.391311958653347</v>
      </c>
      <c r="T2240">
        <f>IF($A2240&gt;=$Q$2,J2240*T$4,"")</f>
        <v>62.223143779136436</v>
      </c>
      <c r="U2240">
        <f>IF($A2240&gt;=$Q$2,K2240*U$4,"")</f>
        <v>11.997180729716185</v>
      </c>
      <c r="W2240" t="e">
        <f t="shared" ca="1" si="4"/>
        <v>#DIV/0!</v>
      </c>
    </row>
    <row r="2241" spans="1:23">
      <c r="A2241" s="1">
        <v>43418</v>
      </c>
      <c r="B2241">
        <f>IFERROR(VLOOKUP($A2241,'BTC-Web'!$A$2:$H$9999,2,0),"")</f>
        <v>6351.2402339999999</v>
      </c>
      <c r="C2241">
        <f>VLOOKUP(A2241,H_SPBTFDUE!$B$2:$C$5828,2,0)</f>
        <v>36.65</v>
      </c>
      <c r="D2241" s="2">
        <f>D2240*(1-D$1+IF(AND(WEEKDAY($A2241)&lt;&gt;1,WEEKDAY($A2241)&lt;&gt;7),-VLOOKUP($A2241,ETF_OP_Fee!$G$5:$H$14,2,1),0))^($A2241-$A2240)*(1+2*(C2241/C2240-1))+IFERROR(VLOOKUP(A2241,BITXeom!$C$9:$D$100,2,0),0)-$D$3*IFERROR(VLOOKUP($A2241,Dividends!$C$10:$E$100,2,0),0)</f>
        <v>11.038274159942302</v>
      </c>
      <c r="F2241" s="60">
        <f>F2240*(1-F$1-2*(C2241/C2240-1))</f>
        <v>875.65139843812165</v>
      </c>
      <c r="G2241" s="2">
        <f>G2240*(1-G$1+IF(AND(WEEKDAY($A2241)&lt;&gt;1,WEEKDAY($A2241)&lt;&gt;7),-VLOOKUP($A2241,ETF_OP_Fee!$I$5:$J$14,2,1),0))^($A2241-$A2240)*(1+1*(B2241/B2240-1))</f>
        <v>4.2459420499059108</v>
      </c>
      <c r="H2241" s="9" t="str">
        <f>IFERROR(VLOOKUP(A2241,'BITO-IV'!$A$1:$J$10000,4,0),"")</f>
        <v/>
      </c>
      <c r="J2241" s="9">
        <f>VLOOKUP(A2241,'ETH-Web'!$A$1:$G$10000,6,0)</f>
        <v>181.39700300000001</v>
      </c>
      <c r="K2241" s="2">
        <f>K2240*(1-K$1+IF(AND(WEEKDAY($A2241)&lt;&gt;1,WEEKDAY($A2241)&lt;&gt;7),-VLOOKUP($A2241,ETF_OP_Fee!$K$5:$L$14,2,1),0))^($A2241-$A2240)*(1+2*(J2241/J2240-1))-K$3*IFERROR(VLOOKUP($A3837,Dividends!$C$10:$E$100,3,0),0)</f>
        <v>94.031083238030561</v>
      </c>
      <c r="Q2241">
        <f>IF($A2241&gt;=$Q$2,B2241*Q$4,"")</f>
        <v>80.870742558257021</v>
      </c>
      <c r="R2241">
        <f>IF($A2241&gt;=$Q$2,G2241*R$4,"")</f>
        <v>80.112353549156168</v>
      </c>
      <c r="T2241">
        <f>IF($A2241&gt;=$Q$2,J2241*T$4,"")</f>
        <v>54.572885326225439</v>
      </c>
      <c r="U2241">
        <f>IF($A2241&gt;=$Q$2,K2241*U$4,"")</f>
        <v>9.045908703174705</v>
      </c>
      <c r="W2241" t="e">
        <f t="shared" ca="1" si="4"/>
        <v>#DIV/0!</v>
      </c>
    </row>
    <row r="2242" spans="1:23">
      <c r="A2242" s="1">
        <v>43419</v>
      </c>
      <c r="B2242">
        <f>IFERROR(VLOOKUP($A2242,'BTC-Web'!$A$2:$H$9999,2,0),"")</f>
        <v>5736.1499020000001</v>
      </c>
      <c r="C2242">
        <f>VLOOKUP(A2242,H_SPBTFDUE!$B$2:$C$5828,2,0)</f>
        <v>37.020000000000003</v>
      </c>
      <c r="D2242" s="2">
        <f>D2241*(1-D$1+IF(AND(WEEKDAY($A2242)&lt;&gt;1,WEEKDAY($A2242)&lt;&gt;7),-VLOOKUP($A2242,ETF_OP_Fee!$G$5:$H$14,2,1),0))^($A2242-$A2241)*(1+2*(C2242/C2241-1))+IFERROR(VLOOKUP(A2242,BITXeom!$C$9:$D$100,2,0),0)-$D$3*IFERROR(VLOOKUP($A2242,Dividends!$C$10:$E$100,2,0),0)</f>
        <v>11.259790400087587</v>
      </c>
      <c r="F2242" s="60">
        <f>F2241*(1-F$1-2*(C2242/C2241-1))</f>
        <v>857.92554278247928</v>
      </c>
      <c r="G2242" s="2">
        <f>G2241*(1-G$1+IF(AND(WEEKDAY($A2242)&lt;&gt;1,WEEKDAY($A2242)&lt;&gt;7),-VLOOKUP($A2242,ETF_OP_Fee!$I$5:$J$14,2,1),0))^($A2242-$A2241)*(1+1*(B2242/B2241-1))</f>
        <v>3.834640994440051</v>
      </c>
      <c r="H2242" s="9" t="str">
        <f>IFERROR(VLOOKUP(A2242,'BITO-IV'!$A$1:$J$10000,4,0),"")</f>
        <v/>
      </c>
      <c r="J2242" s="9">
        <f>VLOOKUP(A2242,'ETH-Web'!$A$1:$G$10000,6,0)</f>
        <v>180.80600000000001</v>
      </c>
      <c r="K2242" s="2">
        <f>K2241*(1-K$1+IF(AND(WEEKDAY($A2242)&lt;&gt;1,WEEKDAY($A2242)&lt;&gt;7),-VLOOKUP($A2242,ETF_OP_Fee!$K$5:$L$14,2,1),0))^($A2242-$A2241)*(1+2*(J2242/J2241-1))-K$3*IFERROR(VLOOKUP($A3838,Dividends!$C$10:$E$100,3,0),0)</f>
        <v>93.415958867698052</v>
      </c>
      <c r="Q2242">
        <f>IF($A2242&gt;=$Q$2,B2242*Q$4,"")</f>
        <v>73.038758558823758</v>
      </c>
      <c r="R2242">
        <f>IF($A2242&gt;=$Q$2,G2242*R$4,"")</f>
        <v>72.351933085727509</v>
      </c>
      <c r="T2242">
        <f>IF($A2242&gt;=$Q$2,J2242*T$4,"")</f>
        <v>54.395083386760895</v>
      </c>
      <c r="U2242">
        <f>IF($A2242&gt;=$Q$2,K2242*U$4,"")</f>
        <v>8.9867329635839983</v>
      </c>
      <c r="W2242" t="e">
        <f t="shared" ca="1" si="4"/>
        <v>#DIV/0!</v>
      </c>
    </row>
    <row r="2243" spans="1:23">
      <c r="A2243" s="1">
        <v>43420</v>
      </c>
      <c r="B2243">
        <f>IFERROR(VLOOKUP($A2243,'BTC-Web'!$A$2:$H$9999,2,0),"")</f>
        <v>5645.3198240000002</v>
      </c>
      <c r="C2243">
        <f>VLOOKUP(A2243,H_SPBTFDUE!$B$2:$C$5828,2,0)</f>
        <v>37.17</v>
      </c>
      <c r="D2243" s="2">
        <f>D2242*(1-D$1+IF(AND(WEEKDAY($A2243)&lt;&gt;1,WEEKDAY($A2243)&lt;&gt;7),-VLOOKUP($A2243,ETF_OP_Fee!$G$5:$H$14,2,1),0))^($A2243-$A2242)*(1+2*(C2243/C2242-1))+IFERROR(VLOOKUP(A2243,BITXeom!$C$9:$D$100,2,0),0)-$D$3*IFERROR(VLOOKUP($A2243,Dividends!$C$10:$E$100,2,0),0)</f>
        <v>11.349668331467841</v>
      </c>
      <c r="F2243" s="60">
        <f>F2242*(1-F$1-2*(C2243/C2242-1))</f>
        <v>850.9284886463987</v>
      </c>
      <c r="G2243" s="2">
        <f>G2242*(1-G$1+IF(AND(WEEKDAY($A2243)&lt;&gt;1,WEEKDAY($A2243)&lt;&gt;7),-VLOOKUP($A2243,ETF_OP_Fee!$I$5:$J$14,2,1),0))^($A2243-$A2242)*(1+1*(B2243/B2242-1))</f>
        <v>3.7738224695021843</v>
      </c>
      <c r="H2243" s="9" t="str">
        <f>IFERROR(VLOOKUP(A2243,'BITO-IV'!$A$1:$J$10000,4,0),"")</f>
        <v/>
      </c>
      <c r="J2243" s="9">
        <f>VLOOKUP(A2243,'ETH-Web'!$A$1:$G$10000,6,0)</f>
        <v>175.17700199999999</v>
      </c>
      <c r="K2243" s="2">
        <f>K2242*(1-K$1+IF(AND(WEEKDAY($A2243)&lt;&gt;1,WEEKDAY($A2243)&lt;&gt;7),-VLOOKUP($A2243,ETF_OP_Fee!$K$5:$L$14,2,1),0))^($A2243-$A2242)*(1+2*(J2243/J2242-1))-K$3*IFERROR(VLOOKUP($A3839,Dividends!$C$10:$E$100,3,0),0)</f>
        <v>87.597101160479625</v>
      </c>
      <c r="Q2243">
        <f>IF($A2243&gt;=$Q$2,B2243*Q$4,"")</f>
        <v>71.882213445766638</v>
      </c>
      <c r="R2243">
        <f>IF($A2243&gt;=$Q$2,G2243*R$4,"")</f>
        <v>71.204410318131437</v>
      </c>
      <c r="T2243">
        <f>IF($A2243&gt;=$Q$2,J2243*T$4,"")</f>
        <v>52.701611844920961</v>
      </c>
      <c r="U2243">
        <f>IF($A2243&gt;=$Q$2,K2243*U$4,"")</f>
        <v>8.4269515193671189</v>
      </c>
      <c r="W2243" t="e">
        <f t="shared" ca="1" si="4"/>
        <v>#DIV/0!</v>
      </c>
    </row>
    <row r="2244" spans="1:23">
      <c r="A2244" s="1">
        <v>43423</v>
      </c>
      <c r="B2244">
        <f>IFERROR(VLOOKUP($A2244,'BTC-Web'!$A$2:$H$9999,2,0),"")</f>
        <v>5620.7797849999997</v>
      </c>
      <c r="C2244">
        <f>VLOOKUP(A2244,H_SPBTFDUE!$B$2:$C$5828,2,0)</f>
        <v>32.979999999999997</v>
      </c>
      <c r="D2244" s="2">
        <f>D2243*(1-D$1+IF(AND(WEEKDAY($A2244)&lt;&gt;1,WEEKDAY($A2244)&lt;&gt;7),-VLOOKUP($A2244,ETF_OP_Fee!$G$5:$H$14,2,1),0))^($A2244-$A2243)*(1+2*(C2244/C2243-1))+IFERROR(VLOOKUP(A2244,BITXeom!$C$9:$D$100,2,0),0)-$D$3*IFERROR(VLOOKUP($A2244,Dividends!$C$10:$E$100,2,0),0)</f>
        <v>8.7876996467668675</v>
      </c>
      <c r="F2244" s="60">
        <f>F2243*(1-F$1-2*(C2244/C2243-1))</f>
        <v>1042.7265594868695</v>
      </c>
      <c r="G2244" s="2">
        <f>G2243*(1-G$1+IF(AND(WEEKDAY($A2244)&lt;&gt;1,WEEKDAY($A2244)&lt;&gt;7),-VLOOKUP($A2244,ETF_OP_Fee!$I$5:$J$14,2,1),0))^($A2244-$A2243)*(1+1*(B2244/B2243-1))</f>
        <v>3.7571243946006567</v>
      </c>
      <c r="H2244" s="9" t="str">
        <f>IFERROR(VLOOKUP(A2244,'BITO-IV'!$A$1:$J$10000,4,0),"")</f>
        <v/>
      </c>
      <c r="J2244" s="9">
        <f>VLOOKUP(A2244,'ETH-Web'!$A$1:$G$10000,6,0)</f>
        <v>149.175003</v>
      </c>
      <c r="K2244" s="2">
        <f>K2243*(1-K$1+IF(AND(WEEKDAY($A2244)&lt;&gt;1,WEEKDAY($A2244)&lt;&gt;7),-VLOOKUP($A2244,ETF_OP_Fee!$K$5:$L$14,2,1),0))^($A2244-$A2243)*(1+2*(J2244/J2243-1))-K$3*IFERROR(VLOOKUP($A3840,Dividends!$C$10:$E$100,3,0),0)</f>
        <v>61.58779053537868</v>
      </c>
      <c r="Q2244">
        <f>IF($A2244&gt;=$Q$2,B2244*Q$4,"")</f>
        <v>71.569743581107033</v>
      </c>
      <c r="R2244">
        <f>IF($A2244&gt;=$Q$2,G2244*R$4,"")</f>
        <v>70.889351359629856</v>
      </c>
      <c r="T2244">
        <f>IF($A2244&gt;=$Q$2,J2244*T$4,"")</f>
        <v>44.878968216792067</v>
      </c>
      <c r="U2244">
        <f>IF($A2244&gt;=$Q$2,K2244*U$4,"")</f>
        <v>5.9248230609339441</v>
      </c>
      <c r="W2244" t="e">
        <f t="shared" ref="W2244:W2307" ca="1" si="5">IF(ROW()+$W$1&lt;3711,INDIRECT("m"&amp;ROW()+$W$1,1)/INDIRECT("m"&amp;ROW(),1),"")</f>
        <v>#DIV/0!</v>
      </c>
    </row>
    <row r="2245" spans="1:23">
      <c r="A2245" s="1">
        <v>43424</v>
      </c>
      <c r="B2245">
        <f>IFERROR(VLOOKUP($A2245,'BTC-Web'!$A$2:$H$9999,2,0),"")</f>
        <v>4863.9301759999998</v>
      </c>
      <c r="C2245">
        <f>VLOOKUP(A2245,H_SPBTFDUE!$B$2:$C$5828,2,0)</f>
        <v>28.94</v>
      </c>
      <c r="D2245" s="2">
        <f>D2244*(1-D$1+IF(AND(WEEKDAY($A2245)&lt;&gt;1,WEEKDAY($A2245)&lt;&gt;7),-VLOOKUP($A2245,ETF_OP_Fee!$G$5:$H$14,2,1),0))^($A2245-$A2244)*(1+2*(C2245/C2244-1))+IFERROR(VLOOKUP(A2245,BITXeom!$C$9:$D$100,2,0),0)-$D$3*IFERROR(VLOOKUP($A2245,Dividends!$C$10:$E$100,2,0),0)</f>
        <v>6.6339400745913011</v>
      </c>
      <c r="F2245" s="60">
        <f>F2244*(1-F$1-2*(C2245/C2244-1))</f>
        <v>1298.1371259507264</v>
      </c>
      <c r="G2245" s="2">
        <f>G2244*(1-G$1+IF(AND(WEEKDAY($A2245)&lt;&gt;1,WEEKDAY($A2245)&lt;&gt;7),-VLOOKUP($A2245,ETF_OP_Fee!$I$5:$J$14,2,1),0))^($A2245-$A2244)*(1+1*(B2245/B2244-1))</f>
        <v>3.2511352129154734</v>
      </c>
      <c r="H2245" s="9" t="str">
        <f>IFERROR(VLOOKUP(A2245,'BITO-IV'!$A$1:$J$10000,4,0),"")</f>
        <v/>
      </c>
      <c r="J2245" s="9">
        <f>VLOOKUP(A2245,'ETH-Web'!$A$1:$G$10000,6,0)</f>
        <v>130.33900499999999</v>
      </c>
      <c r="K2245" s="2">
        <f>K2244*(1-K$1+IF(AND(WEEKDAY($A2245)&lt;&gt;1,WEEKDAY($A2245)&lt;&gt;7),-VLOOKUP($A2245,ETF_OP_Fee!$K$5:$L$14,2,1),0))^($A2245-$A2244)*(1+2*(J2245/J2244-1))-K$3*IFERROR(VLOOKUP($A3841,Dividends!$C$10:$E$100,3,0),0)</f>
        <v>46.033496541301304</v>
      </c>
      <c r="Q2245">
        <f>IF($A2245&gt;=$Q$2,B2245*Q$4,"")</f>
        <v>61.932729764955347</v>
      </c>
      <c r="R2245">
        <f>IF($A2245&gt;=$Q$2,G2245*R$4,"")</f>
        <v>61.342357138144919</v>
      </c>
      <c r="T2245">
        <f>IF($A2245&gt;=$Q$2,J2245*T$4,"")</f>
        <v>39.212200068152853</v>
      </c>
      <c r="U2245">
        <f>IF($A2245&gt;=$Q$2,K2245*U$4,"")</f>
        <v>4.4284803775620283</v>
      </c>
      <c r="W2245" t="e">
        <f t="shared" ca="1" si="5"/>
        <v>#DIV/0!</v>
      </c>
    </row>
    <row r="2246" spans="1:23">
      <c r="A2246" s="1">
        <v>43425</v>
      </c>
      <c r="B2246">
        <f>IFERROR(VLOOKUP($A2246,'BTC-Web'!$A$2:$H$9999,2,0),"")</f>
        <v>4465.5400390000004</v>
      </c>
      <c r="C2246">
        <f>VLOOKUP(A2246,H_SPBTFDUE!$B$2:$C$5828,2,0)</f>
        <v>29.96</v>
      </c>
      <c r="D2246" s="2">
        <f>D2245*(1-D$1+IF(AND(WEEKDAY($A2246)&lt;&gt;1,WEEKDAY($A2246)&lt;&gt;7),-VLOOKUP($A2246,ETF_OP_Fee!$G$5:$H$14,2,1),0))^($A2246-$A2245)*(1+2*(C2246/C2245-1))+IFERROR(VLOOKUP(A2246,BITXeom!$C$9:$D$100,2,0),0)-$D$3*IFERROR(VLOOKUP($A2246,Dividends!$C$10:$E$100,2,0),0)</f>
        <v>7.1007148777405869</v>
      </c>
      <c r="F2246" s="60">
        <f>F2245*(1-F$1-2*(C2246/C2245-1))</f>
        <v>1206.5629954717015</v>
      </c>
      <c r="G2246" s="2">
        <f>G2245*(1-G$1+IF(AND(WEEKDAY($A2246)&lt;&gt;1,WEEKDAY($A2246)&lt;&gt;7),-VLOOKUP($A2246,ETF_OP_Fee!$I$5:$J$14,2,1),0))^($A2246-$A2245)*(1+1*(B2246/B2245-1))</f>
        <v>2.9847666542212448</v>
      </c>
      <c r="H2246" s="9" t="str">
        <f>IFERROR(VLOOKUP(A2246,'BITO-IV'!$A$1:$J$10000,4,0),"")</f>
        <v/>
      </c>
      <c r="J2246" s="9">
        <f>VLOOKUP(A2246,'ETH-Web'!$A$1:$G$10000,6,0)</f>
        <v>136.70100400000001</v>
      </c>
      <c r="K2246" s="2">
        <f>K2245*(1-K$1+IF(AND(WEEKDAY($A2246)&lt;&gt;1,WEEKDAY($A2246)&lt;&gt;7),-VLOOKUP($A2246,ETF_OP_Fee!$K$5:$L$14,2,1),0))^($A2246-$A2245)*(1+2*(J2246/J2245-1))-K$3*IFERROR(VLOOKUP($A3842,Dividends!$C$10:$E$100,3,0),0)</f>
        <v>50.5260927050265</v>
      </c>
      <c r="Q2246">
        <f>IF($A2246&gt;=$Q$2,B2246*Q$4,"")</f>
        <v>56.860003018673105</v>
      </c>
      <c r="R2246">
        <f>IF($A2246&gt;=$Q$2,G2246*R$4,"")</f>
        <v>56.316520257266134</v>
      </c>
      <c r="T2246">
        <f>IF($A2246&gt;=$Q$2,J2246*T$4,"")</f>
        <v>41.126193332267377</v>
      </c>
      <c r="U2246">
        <f>IF($A2246&gt;=$Q$2,K2246*U$4,"")</f>
        <v>4.8606737899724308</v>
      </c>
      <c r="W2246" t="e">
        <f t="shared" ca="1" si="5"/>
        <v>#DIV/0!</v>
      </c>
    </row>
    <row r="2247" spans="1:23">
      <c r="A2247" s="1">
        <v>43427</v>
      </c>
      <c r="B2247">
        <f>IFERROR(VLOOKUP($A2247,'BTC-Web'!$A$2:$H$9999,2,0),"")</f>
        <v>4360.7001950000003</v>
      </c>
      <c r="C2247">
        <f>VLOOKUP(A2247,H_SPBTFDUE!$B$2:$C$5828,2,0)</f>
        <v>28.59</v>
      </c>
      <c r="D2247" s="2">
        <f>D2246*(1-D$1+IF(AND(WEEKDAY($A2247)&lt;&gt;1,WEEKDAY($A2247)&lt;&gt;7),-VLOOKUP($A2247,ETF_OP_Fee!$G$5:$H$14,2,1),0))^($A2247-$A2246)*(1+2*(C2247/C2246-1))+IFERROR(VLOOKUP(A2247,BITXeom!$C$9:$D$100,2,0),0)-$D$3*IFERROR(VLOOKUP($A2247,Dividends!$C$10:$E$100,2,0),0)</f>
        <v>6.4497617628630461</v>
      </c>
      <c r="F2247" s="60">
        <f>F2246*(1-F$1-2*(C2247/C2246-1))</f>
        <v>1316.8467370679582</v>
      </c>
      <c r="G2247" s="2">
        <f>G2246*(1-G$1+IF(AND(WEEKDAY($A2247)&lt;&gt;1,WEEKDAY($A2247)&lt;&gt;7),-VLOOKUP($A2247,ETF_OP_Fee!$I$5:$J$14,2,1),0))^($A2247-$A2246)*(1+1*(B2247/B2246-1))</f>
        <v>2.9145399880155622</v>
      </c>
      <c r="H2247" s="9" t="str">
        <f>IFERROR(VLOOKUP(A2247,'BITO-IV'!$A$1:$J$10000,4,0),"")</f>
        <v/>
      </c>
      <c r="J2247" s="9">
        <f>VLOOKUP(A2247,'ETH-Web'!$A$1:$G$10000,6,0)</f>
        <v>123.295998</v>
      </c>
      <c r="K2247" s="2">
        <f>K2246*(1-K$1+IF(AND(WEEKDAY($A2247)&lt;&gt;1,WEEKDAY($A2247)&lt;&gt;7),-VLOOKUP($A2247,ETF_OP_Fee!$K$5:$L$14,2,1),0))^($A2247-$A2246)*(1+2*(J2247/J2246-1))-K$3*IFERROR(VLOOKUP($A3843,Dividends!$C$10:$E$100,3,0),0)</f>
        <v>40.614745362264138</v>
      </c>
      <c r="Q2247">
        <f>IF($A2247&gt;=$Q$2,B2247*Q$4,"")</f>
        <v>55.525070671352317</v>
      </c>
      <c r="R2247">
        <f>IF($A2247&gt;=$Q$2,G2247*R$4,"")</f>
        <v>54.991484859815785</v>
      </c>
      <c r="T2247">
        <f>IF($A2247&gt;=$Q$2,J2247*T$4,"")</f>
        <v>37.09332706029614</v>
      </c>
      <c r="U2247">
        <f>IF($A2247&gt;=$Q$2,K2247*U$4,"")</f>
        <v>3.907189685560668</v>
      </c>
      <c r="W2247" t="e">
        <f t="shared" ca="1" si="5"/>
        <v>#DIV/0!</v>
      </c>
    </row>
    <row r="2248" spans="1:23">
      <c r="A2248" s="1">
        <v>43430</v>
      </c>
      <c r="B2248">
        <f>IFERROR(VLOOKUP($A2248,'BTC-Web'!$A$2:$H$9999,2,0),"")</f>
        <v>4015.070068</v>
      </c>
      <c r="C2248">
        <f>VLOOKUP(A2248,H_SPBTFDUE!$B$2:$C$5828,2,0)</f>
        <v>24.68</v>
      </c>
      <c r="D2248" s="2">
        <f>D2247*(1-D$1+IF(AND(WEEKDAY($A2248)&lt;&gt;1,WEEKDAY($A2248)&lt;&gt;7),-VLOOKUP($A2248,ETF_OP_Fee!$G$5:$H$14,2,1),0))^($A2248-$A2247)*(1+2*(C2248/C2247-1))+IFERROR(VLOOKUP(A2248,BITXeom!$C$9:$D$100,2,0),0)-$D$3*IFERROR(VLOOKUP($A2248,Dividends!$C$10:$E$100,2,0),0)</f>
        <v>4.6839143506511958</v>
      </c>
      <c r="F2248" s="60">
        <f>F2247*(1-F$1-2*(C2248/C2247-1))</f>
        <v>1676.9650193773234</v>
      </c>
      <c r="G2248" s="2">
        <f>G2247*(1-G$1+IF(AND(WEEKDAY($A2248)&lt;&gt;1,WEEKDAY($A2248)&lt;&gt;7),-VLOOKUP($A2248,ETF_OP_Fee!$I$5:$J$14,2,1),0))^($A2248-$A2247)*(1+1*(B2248/B2247-1))</f>
        <v>2.6833233297801025</v>
      </c>
      <c r="H2248" s="9" t="str">
        <f>IFERROR(VLOOKUP(A2248,'BITO-IV'!$A$1:$J$10000,4,0),"")</f>
        <v/>
      </c>
      <c r="J2248" s="9">
        <f>VLOOKUP(A2248,'ETH-Web'!$A$1:$G$10000,6,0)</f>
        <v>108.334999</v>
      </c>
      <c r="K2248" s="2">
        <f>K2247*(1-K$1+IF(AND(WEEKDAY($A2248)&lt;&gt;1,WEEKDAY($A2248)&lt;&gt;7),-VLOOKUP($A2248,ETF_OP_Fee!$K$5:$L$14,2,1),0))^($A2248-$A2247)*(1+2*(J2248/J2247-1))-K$3*IFERROR(VLOOKUP($A3844,Dividends!$C$10:$E$100,3,0),0)</f>
        <v>30.755809625984877</v>
      </c>
      <c r="Q2248">
        <f>IF($A2248&gt;=$Q$2,B2248*Q$4,"")</f>
        <v>51.124140460688409</v>
      </c>
      <c r="R2248">
        <f>IF($A2248&gt;=$Q$2,G2248*R$4,"")</f>
        <v>50.628893365797623</v>
      </c>
      <c r="T2248">
        <f>IF($A2248&gt;=$Q$2,J2248*T$4,"")</f>
        <v>32.592343751366975</v>
      </c>
      <c r="U2248">
        <f>IF($A2248&gt;=$Q$2,K2248*U$4,"")</f>
        <v>2.9587476437404066</v>
      </c>
      <c r="W2248" t="e">
        <f t="shared" ca="1" si="5"/>
        <v>#DIV/0!</v>
      </c>
    </row>
    <row r="2249" spans="1:23">
      <c r="A2249" s="1">
        <v>43431</v>
      </c>
      <c r="B2249">
        <f>IFERROR(VLOOKUP($A2249,'BTC-Web'!$A$2:$H$9999,2,0),"")</f>
        <v>3765.9499510000001</v>
      </c>
      <c r="C2249">
        <f>VLOOKUP(A2249,H_SPBTFDUE!$B$2:$C$5828,2,0)</f>
        <v>25.34</v>
      </c>
      <c r="D2249" s="2">
        <f>D2248*(1-D$1+IF(AND(WEEKDAY($A2249)&lt;&gt;1,WEEKDAY($A2249)&lt;&gt;7),-VLOOKUP($A2249,ETF_OP_Fee!$G$5:$H$14,2,1),0))^($A2249-$A2248)*(1+2*(C2249/C2248-1))+IFERROR(VLOOKUP(A2249,BITXeom!$C$9:$D$100,2,0),0)-$D$3*IFERROR(VLOOKUP($A2249,Dividends!$C$10:$E$100,2,0),0)</f>
        <v>4.9338368141984752</v>
      </c>
      <c r="F2249" s="60">
        <f>F2248*(1-F$1-2*(C2249/C2248-1))</f>
        <v>1587.1859171401529</v>
      </c>
      <c r="G2249" s="2">
        <f>G2248*(1-G$1+IF(AND(WEEKDAY($A2249)&lt;&gt;1,WEEKDAY($A2249)&lt;&gt;7),-VLOOKUP($A2249,ETF_OP_Fee!$I$5:$J$14,2,1),0))^($A2249-$A2248)*(1+1*(B2249/B2248-1))</f>
        <v>2.516767622360367</v>
      </c>
      <c r="H2249" s="9" t="str">
        <f>IFERROR(VLOOKUP(A2249,'BITO-IV'!$A$1:$J$10000,4,0),"")</f>
        <v/>
      </c>
      <c r="J2249" s="9">
        <f>VLOOKUP(A2249,'ETH-Web'!$A$1:$G$10000,6,0)</f>
        <v>110.010002</v>
      </c>
      <c r="K2249" s="2">
        <f>K2248*(1-K$1+IF(AND(WEEKDAY($A2249)&lt;&gt;1,WEEKDAY($A2249)&lt;&gt;7),-VLOOKUP($A2249,ETF_OP_Fee!$K$5:$L$14,2,1),0))^($A2249-$A2248)*(1+2*(J2249/J2248-1))-K$3*IFERROR(VLOOKUP($A3845,Dividends!$C$10:$E$100,3,0),0)</f>
        <v>31.706044413243944</v>
      </c>
      <c r="Q2249">
        <f>IF($A2249&gt;=$Q$2,B2249*Q$4,"")</f>
        <v>47.952078295547857</v>
      </c>
      <c r="R2249">
        <f>IF($A2249&gt;=$Q$2,G2249*R$4,"")</f>
        <v>47.486323457492979</v>
      </c>
      <c r="T2249">
        <f>IF($A2249&gt;=$Q$2,J2249*T$4,"")</f>
        <v>33.096264682409505</v>
      </c>
      <c r="U2249">
        <f>IF($A2249&gt;=$Q$2,K2249*U$4,"")</f>
        <v>3.0501614277374158</v>
      </c>
      <c r="W2249" t="e">
        <f t="shared" ca="1" si="5"/>
        <v>#DIV/0!</v>
      </c>
    </row>
    <row r="2250" spans="1:23">
      <c r="A2250" s="1">
        <v>43432</v>
      </c>
      <c r="B2250">
        <f>IFERROR(VLOOKUP($A2250,'BTC-Web'!$A$2:$H$9999,2,0),"")</f>
        <v>3822.469971</v>
      </c>
      <c r="C2250">
        <f>VLOOKUP(A2250,H_SPBTFDUE!$B$2:$C$5828,2,0)</f>
        <v>29.35</v>
      </c>
      <c r="D2250" s="2">
        <f>D2249*(1-D$1+IF(AND(WEEKDAY($A2250)&lt;&gt;1,WEEKDAY($A2250)&lt;&gt;7),-VLOOKUP($A2250,ETF_OP_Fee!$G$5:$H$14,2,1),0))^($A2250-$A2249)*(1+2*(C2250/C2249-1))+IFERROR(VLOOKUP(A2250,BITXeom!$C$9:$D$100,2,0),0)-$D$3*IFERROR(VLOOKUP($A2250,Dividends!$C$10:$E$100,2,0),0)</f>
        <v>6.494591744210461</v>
      </c>
      <c r="F2250" s="60">
        <f>F2249*(1-F$1-2*(C2250/C2249-1))</f>
        <v>1084.7658436437005</v>
      </c>
      <c r="G2250" s="2">
        <f>G2249*(1-G$1+IF(AND(WEEKDAY($A2250)&lt;&gt;1,WEEKDAY($A2250)&lt;&gt;7),-VLOOKUP($A2250,ETF_OP_Fee!$I$5:$J$14,2,1),0))^($A2250-$A2249)*(1+1*(B2250/B2249-1))</f>
        <v>2.5544732126216707</v>
      </c>
      <c r="H2250" s="9" t="str">
        <f>IFERROR(VLOOKUP(A2250,'BITO-IV'!$A$1:$J$10000,4,0),"")</f>
        <v/>
      </c>
      <c r="J2250" s="9">
        <f>VLOOKUP(A2250,'ETH-Web'!$A$1:$G$10000,6,0)</f>
        <v>122.43800400000001</v>
      </c>
      <c r="K2250" s="2">
        <f>K2249*(1-K$1+IF(AND(WEEKDAY($A2250)&lt;&gt;1,WEEKDAY($A2250)&lt;&gt;7),-VLOOKUP($A2250,ETF_OP_Fee!$K$5:$L$14,2,1),0))^($A2250-$A2249)*(1+2*(J2250/J2249-1))-K$3*IFERROR(VLOOKUP($A3846,Dividends!$C$10:$E$100,3,0),0)</f>
        <v>38.86880624444197</v>
      </c>
      <c r="Q2250">
        <f>IF($A2250&gt;=$Q$2,B2250*Q$4,"")</f>
        <v>48.671751275690951</v>
      </c>
      <c r="R2250">
        <f>IF($A2250&gt;=$Q$2,G2250*R$4,"")</f>
        <v>48.19775181480184</v>
      </c>
      <c r="T2250">
        <f>IF($A2250&gt;=$Q$2,J2250*T$4,"")</f>
        <v>36.835201471679945</v>
      </c>
      <c r="U2250">
        <f>IF($A2250&gt;=$Q$2,K2250*U$4,"")</f>
        <v>3.7392281422363105</v>
      </c>
      <c r="W2250" t="e">
        <f t="shared" ca="1" si="5"/>
        <v>#DIV/0!</v>
      </c>
    </row>
    <row r="2251" spans="1:23">
      <c r="A2251" s="1">
        <v>43433</v>
      </c>
      <c r="B2251">
        <f>IFERROR(VLOOKUP($A2251,'BTC-Web'!$A$2:$H$9999,2,0),"")</f>
        <v>4269.0043949999999</v>
      </c>
      <c r="C2251">
        <f>VLOOKUP(A2251,H_SPBTFDUE!$B$2:$C$5828,2,0)</f>
        <v>28.59</v>
      </c>
      <c r="D2251" s="2">
        <f>D2250*(1-D$1+IF(AND(WEEKDAY($A2251)&lt;&gt;1,WEEKDAY($A2251)&lt;&gt;7),-VLOOKUP($A2251,ETF_OP_Fee!$G$5:$H$14,2,1),0))^($A2251-$A2250)*(1+2*(C2251/C2250-1))+IFERROR(VLOOKUP(A2251,BITXeom!$C$9:$D$100,2,0),0)-$D$3*IFERROR(VLOOKUP($A2251,Dividends!$C$10:$E$100,2,0),0)</f>
        <v>6.1575025507568109</v>
      </c>
      <c r="F2251" s="60">
        <f>F2250*(1-F$1-2*(C2251/C2250-1))</f>
        <v>1140.8880503955447</v>
      </c>
      <c r="G2251" s="2">
        <f>G2250*(1-G$1+IF(AND(WEEKDAY($A2251)&lt;&gt;1,WEEKDAY($A2251)&lt;&gt;7),-VLOOKUP($A2251,ETF_OP_Fee!$I$5:$J$14,2,1),0))^($A2251-$A2250)*(1+1*(B2251/B2250-1))</f>
        <v>2.8528081643708814</v>
      </c>
      <c r="H2251" s="9" t="str">
        <f>IFERROR(VLOOKUP(A2251,'BITO-IV'!$A$1:$J$10000,4,0),"")</f>
        <v/>
      </c>
      <c r="J2251" s="9">
        <f>VLOOKUP(A2251,'ETH-Web'!$A$1:$G$10000,6,0)</f>
        <v>117.542648</v>
      </c>
      <c r="K2251" s="2">
        <f>K2250*(1-K$1+IF(AND(WEEKDAY($A2251)&lt;&gt;1,WEEKDAY($A2251)&lt;&gt;7),-VLOOKUP($A2251,ETF_OP_Fee!$K$5:$L$14,2,1),0))^($A2251-$A2250)*(1+2*(J2251/J2250-1))-K$3*IFERROR(VLOOKUP($A3847,Dividends!$C$10:$E$100,3,0),0)</f>
        <v>35.759754840668911</v>
      </c>
      <c r="Q2251">
        <f>IF($A2251&gt;=$Q$2,B2251*Q$4,"")</f>
        <v>54.35750226545639</v>
      </c>
      <c r="R2251">
        <f>IF($A2251&gt;=$Q$2,G2251*R$4,"")</f>
        <v>53.82672998965301</v>
      </c>
      <c r="T2251">
        <f>IF($A2251&gt;=$Q$2,J2251*T$4,"")</f>
        <v>35.36244449554043</v>
      </c>
      <c r="U2251">
        <f>IF($A2251&gt;=$Q$2,K2251*U$4,"")</f>
        <v>3.4401334792426432</v>
      </c>
      <c r="W2251" t="e">
        <f t="shared" ca="1" si="5"/>
        <v>#DIV/0!</v>
      </c>
    </row>
    <row r="2252" spans="1:23">
      <c r="A2252" s="1">
        <v>43434</v>
      </c>
      <c r="B2252">
        <f>IFERROR(VLOOKUP($A2252,'BTC-Web'!$A$2:$H$9999,2,0),"")</f>
        <v>4289.0888670000004</v>
      </c>
      <c r="C2252">
        <f>VLOOKUP(A2252,H_SPBTFDUE!$B$2:$C$5828,2,0)</f>
        <v>26.92</v>
      </c>
      <c r="D2252" s="2">
        <f>D2251*(1-D$1+IF(AND(WEEKDAY($A2252)&lt;&gt;1,WEEKDAY($A2252)&lt;&gt;7),-VLOOKUP($A2252,ETF_OP_Fee!$G$5:$H$14,2,1),0))^($A2252-$A2251)*(1+2*(C2252/C2251-1))+IFERROR(VLOOKUP(A2252,BITXeom!$C$9:$D$100,2,0),0)-$D$3*IFERROR(VLOOKUP($A2252,Dividends!$C$10:$E$100,2,0),0)</f>
        <v>5.4375025176997971</v>
      </c>
      <c r="F2252" s="60">
        <f>F2251*(1-F$1-2*(C2252/C2251-1))</f>
        <v>1274.1118407273832</v>
      </c>
      <c r="G2252" s="2">
        <f>G2251*(1-G$1+IF(AND(WEEKDAY($A2252)&lt;&gt;1,WEEKDAY($A2252)&lt;&gt;7),-VLOOKUP($A2252,ETF_OP_Fee!$I$5:$J$14,2,1),0))^($A2252-$A2251)*(1+1*(B2252/B2251-1))</f>
        <v>2.8661552285933483</v>
      </c>
      <c r="H2252" s="9" t="str">
        <f>IFERROR(VLOOKUP(A2252,'BITO-IV'!$A$1:$J$10000,4,0),"")</f>
        <v/>
      </c>
      <c r="J2252" s="9">
        <f>VLOOKUP(A2252,'ETH-Web'!$A$1:$G$10000,6,0)</f>
        <v>113.17141700000001</v>
      </c>
      <c r="K2252" s="2">
        <f>K2251*(1-K$1+IF(AND(WEEKDAY($A2252)&lt;&gt;1,WEEKDAY($A2252)&lt;&gt;7),-VLOOKUP($A2252,ETF_OP_Fee!$K$5:$L$14,2,1),0))^($A2252-$A2251)*(1+2*(J2252/J2251-1))-K$3*IFERROR(VLOOKUP($A3848,Dividends!$C$10:$E$100,3,0),0)</f>
        <v>33.09920140606787</v>
      </c>
      <c r="Q2252">
        <f>IF($A2252&gt;=$Q$2,B2252*Q$4,"")</f>
        <v>54.613239114432048</v>
      </c>
      <c r="R2252">
        <f>IF($A2252&gt;=$Q$2,G2252*R$4,"")</f>
        <v>54.078562142627696</v>
      </c>
      <c r="T2252">
        <f>IF($A2252&gt;=$Q$2,J2252*T$4,"")</f>
        <v>34.047369361154438</v>
      </c>
      <c r="U2252">
        <f>IF($A2252&gt;=$Q$2,K2252*U$4,"")</f>
        <v>3.1841848860695183</v>
      </c>
      <c r="W2252" t="e">
        <f t="shared" ca="1" si="5"/>
        <v>#DIV/0!</v>
      </c>
    </row>
    <row r="2253" spans="1:23">
      <c r="A2253" s="1">
        <v>43437</v>
      </c>
      <c r="B2253">
        <f>IFERROR(VLOOKUP($A2253,'BTC-Web'!$A$2:$H$9999,2,0),"")</f>
        <v>4147.3237300000001</v>
      </c>
      <c r="C2253">
        <f>VLOOKUP(A2253,H_SPBTFDUE!$B$2:$C$5828,2,0)</f>
        <v>26.03</v>
      </c>
      <c r="D2253" s="2">
        <f>D2252*(1-D$1+IF(AND(WEEKDAY($A2253)&lt;&gt;1,WEEKDAY($A2253)&lt;&gt;7),-VLOOKUP($A2253,ETF_OP_Fee!$G$5:$H$14,2,1),0))^($A2253-$A2252)*(1+2*(C2253/C2252-1))+IFERROR(VLOOKUP(A2253,BITXeom!$C$9:$D$100,2,0),0)-$D$3*IFERROR(VLOOKUP($A2253,Dividends!$C$10:$E$100,2,0),0)</f>
        <v>5.0761286393392124</v>
      </c>
      <c r="F2253" s="60">
        <f>F2252*(1-F$1-2*(C2253/C2252-1))</f>
        <v>1358.2921395525464</v>
      </c>
      <c r="G2253" s="2">
        <f>G2252*(1-G$1+IF(AND(WEEKDAY($A2253)&lt;&gt;1,WEEKDAY($A2253)&lt;&gt;7),-VLOOKUP($A2253,ETF_OP_Fee!$I$5:$J$14,2,1),0))^($A2253-$A2252)*(1+1*(B2253/B2252-1))</f>
        <v>2.7712052216665746</v>
      </c>
      <c r="H2253" s="9" t="str">
        <f>IFERROR(VLOOKUP(A2253,'BITO-IV'!$A$1:$J$10000,4,0),"")</f>
        <v/>
      </c>
      <c r="J2253" s="9">
        <f>VLOOKUP(A2253,'ETH-Web'!$A$1:$G$10000,6,0)</f>
        <v>108.92501799999999</v>
      </c>
      <c r="K2253" s="2">
        <f>K2252*(1-K$1+IF(AND(WEEKDAY($A2253)&lt;&gt;1,WEEKDAY($A2253)&lt;&gt;7),-VLOOKUP($A2253,ETF_OP_Fee!$K$5:$L$14,2,1),0))^($A2253-$A2252)*(1+2*(J2253/J2252-1))-K$3*IFERROR(VLOOKUP($A3849,Dividends!$C$10:$E$100,3,0),0)</f>
        <v>30.612950709389999</v>
      </c>
      <c r="Q2253">
        <f>IF($A2253&gt;=$Q$2,B2253*Q$4,"")</f>
        <v>52.808134681963956</v>
      </c>
      <c r="R2253">
        <f>IF($A2253&gt;=$Q$2,G2253*R$4,"")</f>
        <v>52.28704722438215</v>
      </c>
      <c r="T2253">
        <f>IF($A2253&gt;=$Q$2,J2253*T$4,"")</f>
        <v>32.769849656617758</v>
      </c>
      <c r="U2253">
        <f>IF($A2253&gt;=$Q$2,K2253*U$4,"")</f>
        <v>2.9450044359366592</v>
      </c>
      <c r="W2253" t="e">
        <f t="shared" ca="1" si="5"/>
        <v>#DIV/0!</v>
      </c>
    </row>
    <row r="2254" spans="1:23">
      <c r="A2254" s="1">
        <v>43438</v>
      </c>
      <c r="B2254">
        <f>IFERROR(VLOOKUP($A2254,'BTC-Web'!$A$2:$H$9999,2,0),"")</f>
        <v>3886.294922</v>
      </c>
      <c r="C2254">
        <f>VLOOKUP(A2254,H_SPBTFDUE!$B$2:$C$5828,2,0)</f>
        <v>26.3</v>
      </c>
      <c r="D2254" s="2">
        <f>D2253*(1-D$1+IF(AND(WEEKDAY($A2254)&lt;&gt;1,WEEKDAY($A2254)&lt;&gt;7),-VLOOKUP($A2254,ETF_OP_Fee!$G$5:$H$14,2,1),0))^($A2254-$A2253)*(1+2*(C2254/C2253-1))+IFERROR(VLOOKUP(A2254,BITXeom!$C$9:$D$100,2,0),0)-$D$3*IFERROR(VLOOKUP($A2254,Dividends!$C$10:$E$100,2,0),0)</f>
        <v>5.1808098085216709</v>
      </c>
      <c r="F2254" s="60">
        <f>F2253*(1-F$1-2*(C2254/C2253-1))</f>
        <v>1330.0432643085694</v>
      </c>
      <c r="G2254" s="2">
        <f>G2253*(1-G$1+IF(AND(WEEKDAY($A2254)&lt;&gt;1,WEEKDAY($A2254)&lt;&gt;7),-VLOOKUP($A2254,ETF_OP_Fee!$I$5:$J$14,2,1),0))^($A2254-$A2253)*(1+1*(B2254/B2253-1))</f>
        <v>2.5967204814709626</v>
      </c>
      <c r="H2254" s="9" t="str">
        <f>IFERROR(VLOOKUP(A2254,'BITO-IV'!$A$1:$J$10000,4,0),"")</f>
        <v/>
      </c>
      <c r="J2254" s="9">
        <f>VLOOKUP(A2254,'ETH-Web'!$A$1:$G$10000,6,0)</f>
        <v>110.21418799999999</v>
      </c>
      <c r="K2254" s="2">
        <f>K2253*(1-K$1+IF(AND(WEEKDAY($A2254)&lt;&gt;1,WEEKDAY($A2254)&lt;&gt;7),-VLOOKUP($A2254,ETF_OP_Fee!$K$5:$L$14,2,1),0))^($A2254-$A2253)*(1+2*(J2254/J2253-1))-K$3*IFERROR(VLOOKUP($A3850,Dividends!$C$10:$E$100,3,0),0)</f>
        <v>31.336776042033051</v>
      </c>
      <c r="Q2254">
        <f>IF($A2254&gt;=$Q$2,B2254*Q$4,"")</f>
        <v>49.484438403077981</v>
      </c>
      <c r="R2254">
        <f>IF($A2254&gt;=$Q$2,G2254*R$4,"")</f>
        <v>48.994872477015235</v>
      </c>
      <c r="T2254">
        <f>IF($A2254&gt;=$Q$2,J2254*T$4,"")</f>
        <v>33.157693586850776</v>
      </c>
      <c r="U2254">
        <f>IF($A2254&gt;=$Q$2,K2254*U$4,"")</f>
        <v>3.0146373450839392</v>
      </c>
      <c r="W2254" t="e">
        <f t="shared" ca="1" si="5"/>
        <v>#DIV/0!</v>
      </c>
    </row>
    <row r="2255" spans="1:23">
      <c r="A2255" s="1">
        <v>43440</v>
      </c>
      <c r="B2255">
        <f>IFERROR(VLOOKUP($A2255,'BTC-Web'!$A$2:$H$9999,2,0),"")</f>
        <v>3754.0744629999999</v>
      </c>
      <c r="C2255">
        <f>VLOOKUP(A2255,H_SPBTFDUE!$B$2:$C$5828,2,0)</f>
        <v>24.65</v>
      </c>
      <c r="D2255" s="2">
        <f>D2254*(1-D$1+IF(AND(WEEKDAY($A2255)&lt;&gt;1,WEEKDAY($A2255)&lt;&gt;7),-VLOOKUP($A2255,ETF_OP_Fee!$G$5:$H$14,2,1),0))^($A2255-$A2254)*(1+2*(C2255/C2254-1))+IFERROR(VLOOKUP(A2255,BITXeom!$C$9:$D$100,2,0),0)-$D$3*IFERROR(VLOOKUP($A2255,Dividends!$C$10:$E$100,2,0),0)</f>
        <v>4.5296539419258695</v>
      </c>
      <c r="F2255" s="60">
        <f>F2254*(1-F$1-2*(C2255/C2254-1))</f>
        <v>1496.8615870587646</v>
      </c>
      <c r="G2255" s="2">
        <f>G2254*(1-G$1+IF(AND(WEEKDAY($A2255)&lt;&gt;1,WEEKDAY($A2255)&lt;&gt;7),-VLOOKUP($A2255,ETF_OP_Fee!$I$5:$J$14,2,1),0))^($A2255-$A2254)*(1+1*(B2255/B2254-1))</f>
        <v>2.5082436625287214</v>
      </c>
      <c r="H2255" s="9" t="str">
        <f>IFERROR(VLOOKUP(A2255,'BITO-IV'!$A$1:$J$10000,4,0),"")</f>
        <v/>
      </c>
      <c r="J2255" s="9">
        <f>VLOOKUP(A2255,'ETH-Web'!$A$1:$G$10000,6,0)</f>
        <v>91.761054999999999</v>
      </c>
      <c r="K2255" s="2">
        <f>K2254*(1-K$1+IF(AND(WEEKDAY($A2255)&lt;&gt;1,WEEKDAY($A2255)&lt;&gt;7),-VLOOKUP($A2255,ETF_OP_Fee!$K$5:$L$14,2,1),0))^($A2255-$A2254)*(1+2*(J2255/J2254-1))-K$3*IFERROR(VLOOKUP($A3851,Dividends!$C$10:$E$100,3,0),0)</f>
        <v>20.842285859442818</v>
      </c>
      <c r="Q2255">
        <f>IF($A2255&gt;=$Q$2,B2255*Q$4,"")</f>
        <v>47.800866957695995</v>
      </c>
      <c r="R2255">
        <f>IF($A2255&gt;=$Q$2,G2255*R$4,"")</f>
        <v>47.325493546098699</v>
      </c>
      <c r="T2255">
        <f>IF($A2255&gt;=$Q$2,J2255*T$4,"")</f>
        <v>27.606109522815352</v>
      </c>
      <c r="U2255">
        <f>IF($A2255&gt;=$Q$2,K2255*U$4,"")</f>
        <v>2.0050541646183602</v>
      </c>
      <c r="W2255" t="e">
        <f t="shared" ca="1" si="5"/>
        <v>#DIV/0!</v>
      </c>
    </row>
    <row r="2256" spans="1:23">
      <c r="A2256" s="1">
        <v>43441</v>
      </c>
      <c r="B2256">
        <f>IFERROR(VLOOKUP($A2256,'BTC-Web'!$A$2:$H$9999,2,0),"")</f>
        <v>3512.5903320000002</v>
      </c>
      <c r="C2256">
        <f>VLOOKUP(A2256,H_SPBTFDUE!$B$2:$C$5828,2,0)</f>
        <v>22.57</v>
      </c>
      <c r="D2256" s="2">
        <f>D2255*(1-D$1+IF(AND(WEEKDAY($A2256)&lt;&gt;1,WEEKDAY($A2256)&lt;&gt;7),-VLOOKUP($A2256,ETF_OP_Fee!$G$5:$H$14,2,1),0))^($A2256-$A2255)*(1+2*(C2256/C2255-1))+IFERROR(VLOOKUP(A2256,BITXeom!$C$9:$D$100,2,0),0)-$D$3*IFERROR(VLOOKUP($A2256,Dividends!$C$10:$E$100,2,0),0)</f>
        <v>3.7647635253843581</v>
      </c>
      <c r="F2256" s="60">
        <f>F2255*(1-F$1-2*(C2256/C2255-1))</f>
        <v>1749.3980374925891</v>
      </c>
      <c r="G2256" s="2">
        <f>G2255*(1-G$1+IF(AND(WEEKDAY($A2256)&lt;&gt;1,WEEKDAY($A2256)&lt;&gt;7),-VLOOKUP($A2256,ETF_OP_Fee!$I$5:$J$14,2,1),0))^($A2256-$A2255)*(1+1*(B2256/B2255-1))</f>
        <v>2.3468376063145566</v>
      </c>
      <c r="H2256" s="9" t="str">
        <f>IFERROR(VLOOKUP(A2256,'BITO-IV'!$A$1:$J$10000,4,0),"")</f>
        <v/>
      </c>
      <c r="J2256" s="9">
        <f>VLOOKUP(A2256,'ETH-Web'!$A$1:$G$10000,6,0)</f>
        <v>93.294562999999997</v>
      </c>
      <c r="K2256" s="2">
        <f>K2255*(1-K$1+IF(AND(WEEKDAY($A2256)&lt;&gt;1,WEEKDAY($A2256)&lt;&gt;7),-VLOOKUP($A2256,ETF_OP_Fee!$K$5:$L$14,2,1),0))^($A2256-$A2255)*(1+2*(J2256/J2255-1))-K$3*IFERROR(VLOOKUP($A3852,Dividends!$C$10:$E$100,3,0),0)</f>
        <v>21.538362471350471</v>
      </c>
      <c r="Q2256">
        <f>IF($A2256&gt;=$Q$2,B2256*Q$4,"")</f>
        <v>44.726034283998494</v>
      </c>
      <c r="R2256">
        <f>IF($A2256&gt;=$Q$2,G2256*R$4,"")</f>
        <v>44.28008715844188</v>
      </c>
      <c r="T2256">
        <f>IF($A2256&gt;=$Q$2,J2256*T$4,"")</f>
        <v>28.067461997480269</v>
      </c>
      <c r="U2256">
        <f>IF($A2256&gt;=$Q$2,K2256*U$4,"")</f>
        <v>2.0720176118626341</v>
      </c>
      <c r="W2256" t="e">
        <f t="shared" ca="1" si="5"/>
        <v>#DIV/0!</v>
      </c>
    </row>
    <row r="2257" spans="1:23">
      <c r="A2257" s="1">
        <v>43444</v>
      </c>
      <c r="B2257">
        <f>IFERROR(VLOOKUP($A2257,'BTC-Web'!$A$2:$H$9999,2,0),"")</f>
        <v>3612.0463869999999</v>
      </c>
      <c r="C2257">
        <f>VLOOKUP(A2257,H_SPBTFDUE!$B$2:$C$5828,2,0)</f>
        <v>23.1</v>
      </c>
      <c r="D2257" s="2">
        <f>D2256*(1-D$1+IF(AND(WEEKDAY($A2257)&lt;&gt;1,WEEKDAY($A2257)&lt;&gt;7),-VLOOKUP($A2257,ETF_OP_Fee!$G$5:$H$14,2,1),0))^($A2257-$A2256)*(1+2*(C2257/C2256-1))+IFERROR(VLOOKUP(A2257,BITXeom!$C$9:$D$100,2,0),0)-$D$3*IFERROR(VLOOKUP($A2257,Dividends!$C$10:$E$100,2,0),0)</f>
        <v>3.9401503613102062</v>
      </c>
      <c r="F2257" s="60">
        <f>F2256*(1-F$1-2*(C2257/C2256-1))</f>
        <v>1667.1464979818672</v>
      </c>
      <c r="G2257" s="2">
        <f>G2256*(1-G$1+IF(AND(WEEKDAY($A2257)&lt;&gt;1,WEEKDAY($A2257)&lt;&gt;7),-VLOOKUP($A2257,ETF_OP_Fee!$I$5:$J$14,2,1),0))^($A2257-$A2256)*(1+1*(B2257/B2256-1))</f>
        <v>2.4130979189092403</v>
      </c>
      <c r="H2257" s="9" t="str">
        <f>IFERROR(VLOOKUP(A2257,'BITO-IV'!$A$1:$J$10000,4,0),"")</f>
        <v/>
      </c>
      <c r="J2257" s="9">
        <f>VLOOKUP(A2257,'ETH-Web'!$A$1:$G$10000,6,0)</f>
        <v>91.685654</v>
      </c>
      <c r="K2257" s="2">
        <f>K2256*(1-K$1+IF(AND(WEEKDAY($A2257)&lt;&gt;1,WEEKDAY($A2257)&lt;&gt;7),-VLOOKUP($A2257,ETF_OP_Fee!$K$5:$L$14,2,1),0))^($A2257-$A2256)*(1+2*(J2257/J2256-1))-K$3*IFERROR(VLOOKUP($A3853,Dividends!$C$10:$E$100,3,0),0)</f>
        <v>20.793877289726677</v>
      </c>
      <c r="Q2257">
        <f>IF($A2257&gt;=$Q$2,B2257*Q$4,"")</f>
        <v>45.992414506353789</v>
      </c>
      <c r="R2257">
        <f>IF($A2257&gt;=$Q$2,G2257*R$4,"")</f>
        <v>45.530285471671462</v>
      </c>
      <c r="T2257">
        <f>IF($A2257&gt;=$Q$2,J2257*T$4,"")</f>
        <v>27.583425299490656</v>
      </c>
      <c r="U2257">
        <f>IF($A2257&gt;=$Q$2,K2257*U$4,"")</f>
        <v>2.0003971992083693</v>
      </c>
      <c r="W2257" t="e">
        <f t="shared" ca="1" si="5"/>
        <v>#DIV/0!</v>
      </c>
    </row>
    <row r="2258" spans="1:23">
      <c r="A2258" s="1">
        <v>43445</v>
      </c>
      <c r="B2258">
        <f>IFERROR(VLOOKUP($A2258,'BTC-Web'!$A$2:$H$9999,2,0),"")</f>
        <v>3497.5546880000002</v>
      </c>
      <c r="C2258">
        <f>VLOOKUP(A2258,H_SPBTFDUE!$B$2:$C$5828,2,0)</f>
        <v>22.74</v>
      </c>
      <c r="D2258" s="2">
        <f>D2257*(1-D$1+IF(AND(WEEKDAY($A2258)&lt;&gt;1,WEEKDAY($A2258)&lt;&gt;7),-VLOOKUP($A2258,ETF_OP_Fee!$G$5:$H$14,2,1),0))^($A2258-$A2257)*(1+2*(C2258/C2257-1))+IFERROR(VLOOKUP(A2258,BITXeom!$C$9:$D$100,2,0),0)-$D$3*IFERROR(VLOOKUP($A2258,Dividends!$C$10:$E$100,2,0),0)</f>
        <v>3.8168803073677147</v>
      </c>
      <c r="F2258" s="60">
        <f>F2257*(1-F$1-2*(C2258/C2257-1))</f>
        <v>1719.0227227427847</v>
      </c>
      <c r="G2258" s="2">
        <f>G2257*(1-G$1+IF(AND(WEEKDAY($A2258)&lt;&gt;1,WEEKDAY($A2258)&lt;&gt;7),-VLOOKUP($A2258,ETF_OP_Fee!$I$5:$J$14,2,1),0))^($A2258-$A2257)*(1+1*(B2258/B2257-1))</f>
        <v>2.3365486942630342</v>
      </c>
      <c r="H2258" s="9" t="str">
        <f>IFERROR(VLOOKUP(A2258,'BITO-IV'!$A$1:$J$10000,4,0),"")</f>
        <v/>
      </c>
      <c r="J2258" s="9">
        <f>VLOOKUP(A2258,'ETH-Web'!$A$1:$G$10000,6,0)</f>
        <v>88.945305000000005</v>
      </c>
      <c r="K2258" s="2">
        <f>K2257*(1-K$1+IF(AND(WEEKDAY($A2258)&lt;&gt;1,WEEKDAY($A2258)&lt;&gt;7),-VLOOKUP($A2258,ETF_OP_Fee!$K$5:$L$14,2,1),0))^($A2258-$A2257)*(1+2*(J2258/J2257-1))-K$3*IFERROR(VLOOKUP($A3854,Dividends!$C$10:$E$100,3,0),0)</f>
        <v>19.550377127790242</v>
      </c>
      <c r="Q2258">
        <f>IF($A2258&gt;=$Q$2,B2258*Q$4,"")</f>
        <v>44.534584480444799</v>
      </c>
      <c r="R2258">
        <f>IF($A2258&gt;=$Q$2,G2258*R$4,"")</f>
        <v>44.085956162253183</v>
      </c>
      <c r="T2258">
        <f>IF($A2258&gt;=$Q$2,J2258*T$4,"")</f>
        <v>26.758997391324851</v>
      </c>
      <c r="U2258">
        <f>IF($A2258&gt;=$Q$2,K2258*U$4,"")</f>
        <v>1.8807709166015292</v>
      </c>
      <c r="W2258" t="e">
        <f t="shared" ca="1" si="5"/>
        <v>#DIV/0!</v>
      </c>
    </row>
    <row r="2259" spans="1:23">
      <c r="A2259" s="1">
        <v>43446</v>
      </c>
      <c r="B2259">
        <f>IFERROR(VLOOKUP($A2259,'BTC-Web'!$A$2:$H$9999,2,0),"")</f>
        <v>3421.4582519999999</v>
      </c>
      <c r="C2259">
        <f>VLOOKUP(A2259,H_SPBTFDUE!$B$2:$C$5828,2,0)</f>
        <v>23.42</v>
      </c>
      <c r="D2259" s="2">
        <f>D2258*(1-D$1+IF(AND(WEEKDAY($A2259)&lt;&gt;1,WEEKDAY($A2259)&lt;&gt;7),-VLOOKUP($A2259,ETF_OP_Fee!$G$5:$H$14,2,1),0))^($A2259-$A2258)*(1+2*(C2259/C2258-1))+IFERROR(VLOOKUP(A2259,BITXeom!$C$9:$D$100,2,0),0)-$D$3*IFERROR(VLOOKUP($A2259,Dividends!$C$10:$E$100,2,0),0)</f>
        <v>4.0446669562875366</v>
      </c>
      <c r="F2259" s="60">
        <f>F2258*(1-F$1-2*(C2259/C2258-1))</f>
        <v>1616.1244925374724</v>
      </c>
      <c r="G2259" s="2">
        <f>G2258*(1-G$1+IF(AND(WEEKDAY($A2259)&lt;&gt;1,WEEKDAY($A2259)&lt;&gt;7),-VLOOKUP($A2259,ETF_OP_Fee!$I$5:$J$14,2,1),0))^($A2259-$A2258)*(1+1*(B2259/B2258-1))</f>
        <v>2.2856528205520452</v>
      </c>
      <c r="H2259" s="9" t="str">
        <f>IFERROR(VLOOKUP(A2259,'BITO-IV'!$A$1:$J$10000,4,0),"")</f>
        <v/>
      </c>
      <c r="J2259" s="9">
        <f>VLOOKUP(A2259,'ETH-Web'!$A$1:$G$10000,6,0)</f>
        <v>90.593299999999999</v>
      </c>
      <c r="K2259" s="2">
        <f>K2258*(1-K$1+IF(AND(WEEKDAY($A2259)&lt;&gt;1,WEEKDAY($A2259)&lt;&gt;7),-VLOOKUP($A2259,ETF_OP_Fee!$K$5:$L$14,2,1),0))^($A2259-$A2258)*(1+2*(J2259/J2258-1))-K$3*IFERROR(VLOOKUP($A3855,Dividends!$C$10:$E$100,3,0),0)</f>
        <v>20.274320960653409</v>
      </c>
      <c r="Q2259">
        <f>IF($A2259&gt;=$Q$2,B2259*Q$4,"")</f>
        <v>43.565643760424017</v>
      </c>
      <c r="R2259">
        <f>IF($A2259&gt;=$Q$2,G2259*R$4,"")</f>
        <v>43.125653788597774</v>
      </c>
      <c r="T2259">
        <f>IF($A2259&gt;=$Q$2,J2259*T$4,"")</f>
        <v>27.25479302557352</v>
      </c>
      <c r="U2259">
        <f>IF($A2259&gt;=$Q$2,K2259*U$4,"")</f>
        <v>1.9504152256193155</v>
      </c>
      <c r="W2259" t="e">
        <f t="shared" ca="1" si="5"/>
        <v>#DIV/0!</v>
      </c>
    </row>
    <row r="2260" spans="1:23">
      <c r="A2260" s="1">
        <v>43447</v>
      </c>
      <c r="B2260">
        <f>IFERROR(VLOOKUP($A2260,'BTC-Web'!$A$2:$H$9999,2,0),"")</f>
        <v>3487.8793949999999</v>
      </c>
      <c r="C2260">
        <f>VLOOKUP(A2260,H_SPBTFDUE!$B$2:$C$5828,2,0)</f>
        <v>22.03</v>
      </c>
      <c r="D2260" s="2">
        <f>D2259*(1-D$1+IF(AND(WEEKDAY($A2260)&lt;&gt;1,WEEKDAY($A2260)&lt;&gt;7),-VLOOKUP($A2260,ETF_OP_Fee!$G$5:$H$14,2,1),0))^($A2260-$A2259)*(1+2*(C2260/C2259-1))+IFERROR(VLOOKUP(A2260,BITXeom!$C$9:$D$100,2,0),0)-$D$3*IFERROR(VLOOKUP($A2260,Dividends!$C$10:$E$100,2,0),0)</f>
        <v>3.5641273442842158</v>
      </c>
      <c r="F2260" s="60">
        <f>F2259*(1-F$1-2*(C2260/C2259-1))</f>
        <v>1807.8775170570946</v>
      </c>
      <c r="G2260" s="2">
        <f>G2259*(1-G$1+IF(AND(WEEKDAY($A2260)&lt;&gt;1,WEEKDAY($A2260)&lt;&gt;7),-VLOOKUP($A2260,ETF_OP_Fee!$I$5:$J$14,2,1),0))^($A2260-$A2259)*(1+1*(B2260/B2259-1))</f>
        <v>2.329963804099668</v>
      </c>
      <c r="H2260" s="9" t="str">
        <f>IFERROR(VLOOKUP(A2260,'BITO-IV'!$A$1:$J$10000,4,0),"")</f>
        <v/>
      </c>
      <c r="J2260" s="9">
        <f>VLOOKUP(A2260,'ETH-Web'!$A$1:$G$10000,6,0)</f>
        <v>86.539314000000005</v>
      </c>
      <c r="K2260" s="2">
        <f>K2259*(1-K$1+IF(AND(WEEKDAY($A2260)&lt;&gt;1,WEEKDAY($A2260)&lt;&gt;7),-VLOOKUP($A2260,ETF_OP_Fee!$K$5:$L$14,2,1),0))^($A2260-$A2259)*(1+2*(J2260/J2259-1))-K$3*IFERROR(VLOOKUP($A3856,Dividends!$C$10:$E$100,3,0),0)</f>
        <v>18.459322555737888</v>
      </c>
      <c r="Q2260">
        <f>IF($A2260&gt;=$Q$2,B2260*Q$4,"")</f>
        <v>44.411388364324033</v>
      </c>
      <c r="R2260">
        <f>IF($A2260&gt;=$Q$2,G2260*R$4,"")</f>
        <v>43.961712580346159</v>
      </c>
      <c r="T2260">
        <f>IF($A2260&gt;=$Q$2,J2260*T$4,"")</f>
        <v>26.035160344585272</v>
      </c>
      <c r="U2260">
        <f>IF($A2260&gt;=$Q$2,K2260*U$4,"")</f>
        <v>1.7758100918497495</v>
      </c>
      <c r="W2260" t="e">
        <f t="shared" ca="1" si="5"/>
        <v>#DIV/0!</v>
      </c>
    </row>
    <row r="2261" spans="1:23">
      <c r="A2261" s="1">
        <v>43448</v>
      </c>
      <c r="B2261">
        <f>IFERROR(VLOOKUP($A2261,'BTC-Web'!$A$2:$H$9999,2,0),"")</f>
        <v>3311.751953</v>
      </c>
      <c r="C2261">
        <f>VLOOKUP(A2261,H_SPBTFDUE!$B$2:$C$5828,2,0)</f>
        <v>21.53</v>
      </c>
      <c r="D2261" s="2">
        <f>D2260*(1-D$1+IF(AND(WEEKDAY($A2261)&lt;&gt;1,WEEKDAY($A2261)&lt;&gt;7),-VLOOKUP($A2261,ETF_OP_Fee!$G$5:$H$14,2,1),0))^($A2261-$A2260)*(1+2*(C2261/C2260-1))+IFERROR(VLOOKUP(A2261,BITXeom!$C$9:$D$100,2,0),0)-$D$3*IFERROR(VLOOKUP($A2261,Dividends!$C$10:$E$100,2,0),0)</f>
        <v>3.4019320266938875</v>
      </c>
      <c r="F2261" s="60">
        <f>F2260*(1-F$1-2*(C2261/C2260-1))</f>
        <v>1889.847753214952</v>
      </c>
      <c r="G2261" s="2">
        <f>G2260*(1-G$1+IF(AND(WEEKDAY($A2261)&lt;&gt;1,WEEKDAY($A2261)&lt;&gt;7),-VLOOKUP($A2261,ETF_OP_Fee!$I$5:$J$14,2,1),0))^($A2261-$A2260)*(1+1*(B2261/B2260-1))</f>
        <v>2.2122500438193327</v>
      </c>
      <c r="H2261" s="9" t="str">
        <f>IFERROR(VLOOKUP(A2261,'BITO-IV'!$A$1:$J$10000,4,0),"")</f>
        <v/>
      </c>
      <c r="J2261" s="9">
        <f>VLOOKUP(A2261,'ETH-Web'!$A$1:$G$10000,6,0)</f>
        <v>84.308295999999999</v>
      </c>
      <c r="K2261" s="2">
        <f>K2260*(1-K$1+IF(AND(WEEKDAY($A2261)&lt;&gt;1,WEEKDAY($A2261)&lt;&gt;7),-VLOOKUP($A2261,ETF_OP_Fee!$K$5:$L$14,2,1),0))^($A2261-$A2260)*(1+2*(J2261/J2260-1))-K$3*IFERROR(VLOOKUP($A3857,Dividends!$C$10:$E$100,3,0),0)</f>
        <v>17.507094293795326</v>
      </c>
      <c r="Q2261">
        <f>IF($A2261&gt;=$Q$2,B2261*Q$4,"")</f>
        <v>42.168746534595016</v>
      </c>
      <c r="R2261">
        <f>IF($A2261&gt;=$Q$2,G2261*R$4,"")</f>
        <v>41.740691598350466</v>
      </c>
      <c r="T2261">
        <f>IF($A2261&gt;=$Q$2,J2261*T$4,"")</f>
        <v>25.363963536142162</v>
      </c>
      <c r="U2261">
        <f>IF($A2261&gt;=$Q$2,K2261*U$4,"")</f>
        <v>1.6842045330760596</v>
      </c>
      <c r="W2261" t="e">
        <f t="shared" ca="1" si="5"/>
        <v>#DIV/0!</v>
      </c>
    </row>
    <row r="2262" spans="1:23">
      <c r="A2262" s="1">
        <v>43451</v>
      </c>
      <c r="B2262">
        <f>IFERROR(VLOOKUP($A2262,'BTC-Web'!$A$2:$H$9999,2,0),"")</f>
        <v>3253.123047</v>
      </c>
      <c r="C2262">
        <f>VLOOKUP(A2262,H_SPBTFDUE!$B$2:$C$5828,2,0)</f>
        <v>24.22</v>
      </c>
      <c r="D2262" s="2">
        <f>D2261*(1-D$1+IF(AND(WEEKDAY($A2262)&lt;&gt;1,WEEKDAY($A2262)&lt;&gt;7),-VLOOKUP($A2262,ETF_OP_Fee!$G$5:$H$14,2,1),0))^($A2262-$A2261)*(1+2*(C2262/C2261-1))+IFERROR(VLOOKUP(A2262,BITXeom!$C$9:$D$100,2,0),0)-$D$3*IFERROR(VLOOKUP($A2262,Dividends!$C$10:$E$100,2,0),0)</f>
        <v>4.2504824796050213</v>
      </c>
      <c r="F2262" s="60">
        <f>F2261*(1-F$1-2*(C2262/C2261-1))</f>
        <v>1417.5068828132053</v>
      </c>
      <c r="G2262" s="2">
        <f>G2261*(1-G$1+IF(AND(WEEKDAY($A2262)&lt;&gt;1,WEEKDAY($A2262)&lt;&gt;7),-VLOOKUP($A2262,ETF_OP_Fee!$I$5:$J$14,2,1),0))^($A2262-$A2261)*(1+1*(B2262/B2261-1))</f>
        <v>2.1729162643312883</v>
      </c>
      <c r="H2262" s="9" t="str">
        <f>IFERROR(VLOOKUP(A2262,'BITO-IV'!$A$1:$J$10000,4,0),"")</f>
        <v/>
      </c>
      <c r="J2262" s="9">
        <f>VLOOKUP(A2262,'ETH-Web'!$A$1:$G$10000,6,0)</f>
        <v>95.133826999999997</v>
      </c>
      <c r="K2262" s="2">
        <f>K2261*(1-K$1+IF(AND(WEEKDAY($A2262)&lt;&gt;1,WEEKDAY($A2262)&lt;&gt;7),-VLOOKUP($A2262,ETF_OP_Fee!$K$5:$L$14,2,1),0))^($A2262-$A2261)*(1+2*(J2262/J2261-1))-K$3*IFERROR(VLOOKUP($A3858,Dividends!$C$10:$E$100,3,0),0)</f>
        <v>22.001359801791114</v>
      </c>
      <c r="Q2262">
        <f>IF($A2262&gt;=$Q$2,B2262*Q$4,"")</f>
        <v>41.422220975977915</v>
      </c>
      <c r="R2262">
        <f>IF($A2262&gt;=$Q$2,G2262*R$4,"")</f>
        <v>40.998542597791072</v>
      </c>
      <c r="T2262">
        <f>IF($A2262&gt;=$Q$2,J2262*T$4,"")</f>
        <v>28.620800485419092</v>
      </c>
      <c r="U2262">
        <f>IF($A2262&gt;=$Q$2,K2262*U$4,"")</f>
        <v>2.11655853850896</v>
      </c>
      <c r="W2262" t="e">
        <f t="shared" ca="1" si="5"/>
        <v>#DIV/0!</v>
      </c>
    </row>
    <row r="2263" spans="1:23">
      <c r="A2263" s="1">
        <v>43452</v>
      </c>
      <c r="B2263">
        <f>IFERROR(VLOOKUP($A2263,'BTC-Web'!$A$2:$H$9999,2,0),"")</f>
        <v>3544.7614749999998</v>
      </c>
      <c r="C2263">
        <f>VLOOKUP(A2263,H_SPBTFDUE!$B$2:$C$5828,2,0)</f>
        <v>23.96</v>
      </c>
      <c r="D2263" s="2">
        <f>D2262*(1-D$1+IF(AND(WEEKDAY($A2263)&lt;&gt;1,WEEKDAY($A2263)&lt;&gt;7),-VLOOKUP($A2263,ETF_OP_Fee!$G$5:$H$14,2,1),0))^($A2263-$A2262)*(1+2*(C2263/C2262-1))+IFERROR(VLOOKUP(A2263,BITXeom!$C$9:$D$100,2,0),0)-$D$3*IFERROR(VLOOKUP($A2263,Dividends!$C$10:$E$100,2,0),0)</f>
        <v>4.1587238313963901</v>
      </c>
      <c r="F2263" s="60">
        <f>F2262*(1-F$1-2*(C2263/C2262-1))</f>
        <v>1447.8667685682829</v>
      </c>
      <c r="G2263" s="2">
        <f>G2262*(1-G$1+IF(AND(WEEKDAY($A2263)&lt;&gt;1,WEEKDAY($A2263)&lt;&gt;7),-VLOOKUP($A2263,ETF_OP_Fee!$I$5:$J$14,2,1),0))^($A2263-$A2262)*(1+1*(B2263/B2262-1))</f>
        <v>2.3676538746551374</v>
      </c>
      <c r="H2263" s="9" t="str">
        <f>IFERROR(VLOOKUP(A2263,'BITO-IV'!$A$1:$J$10000,4,0),"")</f>
        <v/>
      </c>
      <c r="J2263" s="9">
        <f>VLOOKUP(A2263,'ETH-Web'!$A$1:$G$10000,6,0)</f>
        <v>101.11245700000001</v>
      </c>
      <c r="K2263" s="2">
        <f>K2262*(1-K$1+IF(AND(WEEKDAY($A2263)&lt;&gt;1,WEEKDAY($A2263)&lt;&gt;7),-VLOOKUP($A2263,ETF_OP_Fee!$K$5:$L$14,2,1),0))^($A2263-$A2262)*(1+2*(J2263/J2262-1))-K$3*IFERROR(VLOOKUP($A3859,Dividends!$C$10:$E$100,3,0),0)</f>
        <v>24.766047283395228</v>
      </c>
      <c r="Q2263">
        <f>IF($A2263&gt;=$Q$2,B2263*Q$4,"")</f>
        <v>45.135671477287161</v>
      </c>
      <c r="R2263">
        <f>IF($A2263&gt;=$Q$2,G2263*R$4,"")</f>
        <v>44.672848112141587</v>
      </c>
      <c r="T2263">
        <f>IF($A2263&gt;=$Q$2,J2263*T$4,"")</f>
        <v>30.419458037649612</v>
      </c>
      <c r="U2263">
        <f>IF($A2263&gt;=$Q$2,K2263*U$4,"")</f>
        <v>2.3825249582309649</v>
      </c>
      <c r="W2263" t="e">
        <f t="shared" ca="1" si="5"/>
        <v>#DIV/0!</v>
      </c>
    </row>
    <row r="2264" spans="1:23">
      <c r="A2264" s="1">
        <v>43453</v>
      </c>
      <c r="B2264">
        <f>IFERROR(VLOOKUP($A2264,'BTC-Web'!$A$2:$H$9999,2,0),"")</f>
        <v>3706.8249510000001</v>
      </c>
      <c r="C2264">
        <f>VLOOKUP(A2264,H_SPBTFDUE!$B$2:$C$5828,2,0)</f>
        <v>25.3</v>
      </c>
      <c r="D2264" s="2">
        <f>D2263*(1-D$1+IF(AND(WEEKDAY($A2264)&lt;&gt;1,WEEKDAY($A2264)&lt;&gt;7),-VLOOKUP($A2264,ETF_OP_Fee!$G$5:$H$14,2,1),0))^($A2264-$A2263)*(1+2*(C2264/C2263-1))+IFERROR(VLOOKUP(A2264,BITXeom!$C$9:$D$100,2,0),0)-$D$3*IFERROR(VLOOKUP($A2264,Dividends!$C$10:$E$100,2,0),0)</f>
        <v>4.6233325356461377</v>
      </c>
      <c r="F2264" s="60">
        <f>F2263*(1-F$1-2*(C2264/C2263-1))</f>
        <v>1285.8430303880718</v>
      </c>
      <c r="G2264" s="2">
        <f>G2263*(1-G$1+IF(AND(WEEKDAY($A2264)&lt;&gt;1,WEEKDAY($A2264)&lt;&gt;7),-VLOOKUP($A2264,ETF_OP_Fee!$I$5:$J$14,2,1),0))^($A2264-$A2263)*(1+1*(B2264/B2263-1))</f>
        <v>2.4758365523062791</v>
      </c>
      <c r="H2264" s="9" t="str">
        <f>IFERROR(VLOOKUP(A2264,'BITO-IV'!$A$1:$J$10000,4,0),"")</f>
        <v/>
      </c>
      <c r="J2264" s="9">
        <f>VLOOKUP(A2264,'ETH-Web'!$A$1:$G$10000,6,0)</f>
        <v>101.26857800000001</v>
      </c>
      <c r="K2264" s="2">
        <f>K2263*(1-K$1+IF(AND(WEEKDAY($A2264)&lt;&gt;1,WEEKDAY($A2264)&lt;&gt;7),-VLOOKUP($A2264,ETF_OP_Fee!$K$5:$L$14,2,1),0))^($A2264-$A2263)*(1+2*(J2264/J2263-1))-K$3*IFERROR(VLOOKUP($A3860,Dividends!$C$10:$E$100,3,0),0)</f>
        <v>24.841886706371135</v>
      </c>
      <c r="Q2264">
        <f>IF($A2264&gt;=$Q$2,B2264*Q$4,"")</f>
        <v>47.199235940733388</v>
      </c>
      <c r="R2264">
        <f>IF($A2264&gt;=$Q$2,G2264*R$4,"")</f>
        <v>46.714036809023284</v>
      </c>
      <c r="T2264">
        <f>IF($A2264&gt;=$Q$2,J2264*T$4,"")</f>
        <v>30.466426693631295</v>
      </c>
      <c r="U2264">
        <f>IF($A2264&gt;=$Q$2,K2264*U$4,"")</f>
        <v>2.3898208062922368</v>
      </c>
      <c r="W2264" t="e">
        <f t="shared" ca="1" si="5"/>
        <v>#DIV/0!</v>
      </c>
    </row>
    <row r="2265" spans="1:23">
      <c r="A2265" s="1">
        <v>43454</v>
      </c>
      <c r="B2265">
        <f>IFERROR(VLOOKUP($A2265,'BTC-Web'!$A$2:$H$9999,2,0),"")</f>
        <v>3742.195068</v>
      </c>
      <c r="C2265">
        <f>VLOOKUP(A2265,H_SPBTFDUE!$B$2:$C$5828,2,0)</f>
        <v>26.57</v>
      </c>
      <c r="D2265" s="2">
        <f>D2264*(1-D$1+IF(AND(WEEKDAY($A2265)&lt;&gt;1,WEEKDAY($A2265)&lt;&gt;7),-VLOOKUP($A2265,ETF_OP_Fee!$G$5:$H$14,2,1),0))^($A2265-$A2264)*(1+2*(C2265/C2264-1))+IFERROR(VLOOKUP(A2265,BITXeom!$C$9:$D$100,2,0),0)-$D$3*IFERROR(VLOOKUP($A2265,Dividends!$C$10:$E$100,2,0),0)</f>
        <v>5.08687990652433</v>
      </c>
      <c r="F2265" s="60">
        <f>F2264*(1-F$1-2*(C2265/C2264-1))</f>
        <v>1156.6835547026003</v>
      </c>
      <c r="G2265" s="2">
        <f>G2264*(1-G$1+IF(AND(WEEKDAY($A2265)&lt;&gt;1,WEEKDAY($A2265)&lt;&gt;7),-VLOOKUP($A2265,ETF_OP_Fee!$I$5:$J$14,2,1),0))^($A2265-$A2264)*(1+1*(B2265/B2264-1))</f>
        <v>2.4993956586029826</v>
      </c>
      <c r="H2265" s="9" t="str">
        <f>IFERROR(VLOOKUP(A2265,'BITO-IV'!$A$1:$J$10000,4,0),"")</f>
        <v/>
      </c>
      <c r="J2265" s="9">
        <f>VLOOKUP(A2265,'ETH-Web'!$A$1:$G$10000,6,0)</f>
        <v>116.21687300000001</v>
      </c>
      <c r="K2265" s="2">
        <f>K2264*(1-K$1+IF(AND(WEEKDAY($A2265)&lt;&gt;1,WEEKDAY($A2265)&lt;&gt;7),-VLOOKUP($A2265,ETF_OP_Fee!$K$5:$L$14,2,1),0))^($A2265-$A2264)*(1+2*(J2265/J2264-1))-K$3*IFERROR(VLOOKUP($A3861,Dividends!$C$10:$E$100,3,0),0)</f>
        <v>32.174899588009438</v>
      </c>
      <c r="Q2265">
        <f>IF($A2265&gt;=$Q$2,B2265*Q$4,"")</f>
        <v>47.649605871766674</v>
      </c>
      <c r="R2265">
        <f>IF($A2265&gt;=$Q$2,G2265*R$4,"")</f>
        <v>47.158549576922574</v>
      </c>
      <c r="T2265">
        <f>IF($A2265&gt;=$Q$2,J2265*T$4,"")</f>
        <v>34.963588032386099</v>
      </c>
      <c r="U2265">
        <f>IF($A2265&gt;=$Q$2,K2265*U$4,"")</f>
        <v>3.0952658863897047</v>
      </c>
      <c r="W2265" t="e">
        <f t="shared" ca="1" si="5"/>
        <v>#DIV/0!</v>
      </c>
    </row>
    <row r="2266" spans="1:23">
      <c r="A2266" s="1">
        <v>43455</v>
      </c>
      <c r="B2266">
        <f>IFERROR(VLOOKUP($A2266,'BTC-Web'!$A$2:$H$9999,2,0),"")</f>
        <v>4133.7036129999997</v>
      </c>
      <c r="C2266">
        <f>VLOOKUP(A2266,H_SPBTFDUE!$B$2:$C$5828,2,0)</f>
        <v>25.85</v>
      </c>
      <c r="D2266" s="2">
        <f>D2265*(1-D$1+IF(AND(WEEKDAY($A2266)&lt;&gt;1,WEEKDAY($A2266)&lt;&gt;7),-VLOOKUP($A2266,ETF_OP_Fee!$G$5:$H$14,2,1),0))^($A2266-$A2265)*(1+2*(C2266/C2265-1))+IFERROR(VLOOKUP(A2266,BITXeom!$C$9:$D$100,2,0),0)-$D$3*IFERROR(VLOOKUP($A2266,Dividends!$C$10:$E$100,2,0),0)</f>
        <v>4.8106090331302536</v>
      </c>
      <c r="F2266" s="60">
        <f>F2265*(1-F$1-2*(C2266/C2265-1))</f>
        <v>1219.3115002991649</v>
      </c>
      <c r="G2266" s="2">
        <f>G2265*(1-G$1+IF(AND(WEEKDAY($A2266)&lt;&gt;1,WEEKDAY($A2266)&lt;&gt;7),-VLOOKUP($A2266,ETF_OP_Fee!$I$5:$J$14,2,1),0))^($A2266-$A2265)*(1+1*(B2266/B2265-1))</f>
        <v>2.7608106385969</v>
      </c>
      <c r="H2266" s="9" t="str">
        <f>IFERROR(VLOOKUP(A2266,'BITO-IV'!$A$1:$J$10000,4,0),"")</f>
        <v/>
      </c>
      <c r="J2266" s="9">
        <f>VLOOKUP(A2266,'ETH-Web'!$A$1:$G$10000,6,0)</f>
        <v>109.49623099999999</v>
      </c>
      <c r="K2266" s="2">
        <f>K2265*(1-K$1+IF(AND(WEEKDAY($A2266)&lt;&gt;1,WEEKDAY($A2266)&lt;&gt;7),-VLOOKUP($A2266,ETF_OP_Fee!$K$5:$L$14,2,1),0))^($A2266-$A2265)*(1+2*(J2266/J2265-1))-K$3*IFERROR(VLOOKUP($A3862,Dividends!$C$10:$E$100,3,0),0)</f>
        <v>28.452917459728866</v>
      </c>
      <c r="Q2266">
        <f>IF($A2266&gt;=$Q$2,B2266*Q$4,"")</f>
        <v>52.63470887299772</v>
      </c>
      <c r="R2266">
        <f>IF($A2266&gt;=$Q$2,G2266*R$4,"")</f>
        <v>52.090922429440049</v>
      </c>
      <c r="T2266">
        <f>IF($A2266&gt;=$Q$2,J2266*T$4,"")</f>
        <v>32.94169781855156</v>
      </c>
      <c r="U2266">
        <f>IF($A2266&gt;=$Q$2,K2266*U$4,"")</f>
        <v>2.7372065152980749</v>
      </c>
      <c r="W2266" t="e">
        <f t="shared" ca="1" si="5"/>
        <v>#DIV/0!</v>
      </c>
    </row>
    <row r="2267" spans="1:23">
      <c r="A2267" s="1">
        <v>43458</v>
      </c>
      <c r="B2267">
        <f>IFERROR(VLOOKUP($A2267,'BTC-Web'!$A$2:$H$9999,2,0),"")</f>
        <v>4000.3317870000001</v>
      </c>
      <c r="C2267">
        <f>VLOOKUP(A2267,H_SPBTFDUE!$B$2:$C$5828,2,0)</f>
        <v>27.88</v>
      </c>
      <c r="D2267" s="2">
        <f>D2266*(1-D$1+IF(AND(WEEKDAY($A2267)&lt;&gt;1,WEEKDAY($A2267)&lt;&gt;7),-VLOOKUP($A2267,ETF_OP_Fee!$G$5:$H$14,2,1),0))^($A2267-$A2266)*(1+2*(C2267/C2266-1))+IFERROR(VLOOKUP(A2267,BITXeom!$C$9:$D$100,2,0),0)-$D$3*IFERROR(VLOOKUP($A2267,Dividends!$C$10:$E$100,2,0),0)</f>
        <v>5.5641503758523099</v>
      </c>
      <c r="F2267" s="60">
        <f>F2266*(1-F$1-2*(C2267/C2266-1))</f>
        <v>1027.7430122212972</v>
      </c>
      <c r="G2267" s="2">
        <f>G2266*(1-G$1+IF(AND(WEEKDAY($A2267)&lt;&gt;1,WEEKDAY($A2267)&lt;&gt;7),-VLOOKUP($A2267,ETF_OP_Fee!$I$5:$J$14,2,1),0))^($A2267-$A2266)*(1+1*(B2267/B2266-1))</f>
        <v>2.671525890505384</v>
      </c>
      <c r="H2267" s="9" t="str">
        <f>IFERROR(VLOOKUP(A2267,'BITO-IV'!$A$1:$J$10000,4,0),"")</f>
        <v/>
      </c>
      <c r="J2267" s="9">
        <f>VLOOKUP(A2267,'ETH-Web'!$A$1:$G$10000,6,0)</f>
        <v>140.23800700000001</v>
      </c>
      <c r="K2267" s="2">
        <f>K2266*(1-K$1+IF(AND(WEEKDAY($A2267)&lt;&gt;1,WEEKDAY($A2267)&lt;&gt;7),-VLOOKUP($A2267,ETF_OP_Fee!$K$5:$L$14,2,1),0))^($A2267-$A2266)*(1+2*(J2267/J2266-1))-K$3*IFERROR(VLOOKUP($A3863,Dividends!$C$10:$E$100,3,0),0)</f>
        <v>44.426166606499173</v>
      </c>
      <c r="Q2267">
        <f>IF($A2267&gt;=$Q$2,B2267*Q$4,"")</f>
        <v>50.936476998972431</v>
      </c>
      <c r="R2267">
        <f>IF($A2267&gt;=$Q$2,G2267*R$4,"")</f>
        <v>50.406299506757108</v>
      </c>
      <c r="T2267">
        <f>IF($A2267&gt;=$Q$2,J2267*T$4,"")</f>
        <v>42.190292826334073</v>
      </c>
      <c r="U2267">
        <f>IF($A2267&gt;=$Q$2,K2267*U$4,"")</f>
        <v>4.2738532123161086</v>
      </c>
      <c r="W2267" t="e">
        <f t="shared" ca="1" si="5"/>
        <v>#DIV/0!</v>
      </c>
    </row>
    <row r="2268" spans="1:23">
      <c r="A2268" s="1">
        <v>43460</v>
      </c>
      <c r="B2268">
        <f>IFERROR(VLOOKUP($A2268,'BTC-Web'!$A$2:$H$9999,2,0),"")</f>
        <v>3819.6667480000001</v>
      </c>
      <c r="C2268">
        <f>VLOOKUP(A2268,H_SPBTFDUE!$B$2:$C$5828,2,0)</f>
        <v>25.78</v>
      </c>
      <c r="D2268" s="2">
        <f>D2267*(1-D$1+IF(AND(WEEKDAY($A2268)&lt;&gt;1,WEEKDAY($A2268)&lt;&gt;7),-VLOOKUP($A2268,ETF_OP_Fee!$G$5:$H$14,2,1),0))^($A2268-$A2267)*(1+2*(C2268/C2267-1))+IFERROR(VLOOKUP(A2268,BITXeom!$C$9:$D$100,2,0),0)-$D$3*IFERROR(VLOOKUP($A2268,Dividends!$C$10:$E$100,2,0),0)</f>
        <v>4.724796134933678</v>
      </c>
      <c r="F2268" s="60">
        <f>F2267*(1-F$1-2*(C2268/C2267-1))</f>
        <v>1182.5145007638585</v>
      </c>
      <c r="G2268" s="2">
        <f>G2267*(1-G$1+IF(AND(WEEKDAY($A2268)&lt;&gt;1,WEEKDAY($A2268)&lt;&gt;7),-VLOOKUP($A2268,ETF_OP_Fee!$I$5:$J$14,2,1),0))^($A2268-$A2267)*(1+1*(B2268/B2267-1))</f>
        <v>2.5507402825203709</v>
      </c>
      <c r="H2268" s="9" t="str">
        <f>IFERROR(VLOOKUP(A2268,'BITO-IV'!$A$1:$J$10000,4,0),"")</f>
        <v/>
      </c>
      <c r="J2268" s="9">
        <f>VLOOKUP(A2268,'ETH-Web'!$A$1:$G$10000,6,0)</f>
        <v>131.86563100000001</v>
      </c>
      <c r="K2268" s="2">
        <f>K2267*(1-K$1+IF(AND(WEEKDAY($A2268)&lt;&gt;1,WEEKDAY($A2268)&lt;&gt;7),-VLOOKUP($A2268,ETF_OP_Fee!$K$5:$L$14,2,1),0))^($A2268-$A2267)*(1+2*(J2268/J2267-1))-K$3*IFERROR(VLOOKUP($A3864,Dividends!$C$10:$E$100,3,0),0)</f>
        <v>39.119561513563632</v>
      </c>
      <c r="Q2268">
        <f>IF($A2268&gt;=$Q$2,B2268*Q$4,"")</f>
        <v>48.636057660394719</v>
      </c>
      <c r="R2268">
        <f>IF($A2268&gt;=$Q$2,G2268*R$4,"")</f>
        <v>48.127318960906379</v>
      </c>
      <c r="T2268">
        <f>IF($A2268&gt;=$Q$2,J2268*T$4,"")</f>
        <v>39.671482108408142</v>
      </c>
      <c r="U2268">
        <f>IF($A2268&gt;=$Q$2,K2268*U$4,"")</f>
        <v>3.7633511151214849</v>
      </c>
      <c r="W2268" t="e">
        <f t="shared" ca="1" si="5"/>
        <v>#DIV/0!</v>
      </c>
    </row>
    <row r="2269" spans="1:23">
      <c r="A2269" s="1">
        <v>43461</v>
      </c>
      <c r="B2269">
        <f>IFERROR(VLOOKUP($A2269,'BTC-Web'!$A$2:$H$9999,2,0),"")</f>
        <v>3854.6884770000001</v>
      </c>
      <c r="C2269">
        <f>VLOOKUP(A2269,H_SPBTFDUE!$B$2:$C$5828,2,0)</f>
        <v>24.34</v>
      </c>
      <c r="D2269" s="2">
        <f>D2268*(1-D$1+IF(AND(WEEKDAY($A2269)&lt;&gt;1,WEEKDAY($A2269)&lt;&gt;7),-VLOOKUP($A2269,ETF_OP_Fee!$G$5:$H$14,2,1),0))^($A2269-$A2268)*(1+2*(C2269/C2268-1))+IFERROR(VLOOKUP(A2269,BITXeom!$C$9:$D$100,2,0),0)-$D$3*IFERROR(VLOOKUP($A2269,Dividends!$C$10:$E$100,2,0),0)</f>
        <v>4.1964619264437317</v>
      </c>
      <c r="F2269" s="60">
        <f>F2268*(1-F$1-2*(C2269/C2268-1))</f>
        <v>1314.5569701252839</v>
      </c>
      <c r="G2269" s="2">
        <f>G2268*(1-G$1+IF(AND(WEEKDAY($A2269)&lt;&gt;1,WEEKDAY($A2269)&lt;&gt;7),-VLOOKUP($A2269,ETF_OP_Fee!$I$5:$J$14,2,1),0))^($A2269-$A2268)*(1+1*(B2269/B2268-1))</f>
        <v>2.5740604911625447</v>
      </c>
      <c r="H2269" s="9" t="str">
        <f>IFERROR(VLOOKUP(A2269,'BITO-IV'!$A$1:$J$10000,4,0),"")</f>
        <v/>
      </c>
      <c r="J2269" s="9">
        <f>VLOOKUP(A2269,'ETH-Web'!$A$1:$G$10000,6,0)</f>
        <v>116.575912</v>
      </c>
      <c r="K2269" s="2">
        <f>K2268*(1-K$1+IF(AND(WEEKDAY($A2269)&lt;&gt;1,WEEKDAY($A2269)&lt;&gt;7),-VLOOKUP($A2269,ETF_OP_Fee!$K$5:$L$14,2,1),0))^($A2269-$A2268)*(1+2*(J2269/J2268-1))-K$3*IFERROR(VLOOKUP($A3865,Dividends!$C$10:$E$100,3,0),0)</f>
        <v>30.047021239967552</v>
      </c>
      <c r="Q2269">
        <f>IF($A2269&gt;=$Q$2,B2269*Q$4,"")</f>
        <v>49.081991545046456</v>
      </c>
      <c r="R2269">
        <f>IF($A2269&gt;=$Q$2,G2269*R$4,"")</f>
        <v>48.567324212420189</v>
      </c>
      <c r="T2269">
        <f>IF($A2269&gt;=$Q$2,J2269*T$4,"")</f>
        <v>35.07160411782629</v>
      </c>
      <c r="U2269">
        <f>IF($A2269&gt;=$Q$2,K2269*U$4,"")</f>
        <v>2.8905613078077144</v>
      </c>
      <c r="W2269" t="e">
        <f t="shared" ca="1" si="5"/>
        <v>#DIV/0!</v>
      </c>
    </row>
    <row r="2270" spans="1:23">
      <c r="A2270" s="1">
        <v>43462</v>
      </c>
      <c r="B2270">
        <f>IFERROR(VLOOKUP($A2270,'BTC-Web'!$A$2:$H$9999,2,0),"")</f>
        <v>3653.131836</v>
      </c>
      <c r="C2270">
        <f>VLOOKUP(A2270,H_SPBTFDUE!$B$2:$C$5828,2,0)</f>
        <v>26.57</v>
      </c>
      <c r="D2270" s="2">
        <f>D2269*(1-D$1+IF(AND(WEEKDAY($A2270)&lt;&gt;1,WEEKDAY($A2270)&lt;&gt;7),-VLOOKUP($A2270,ETF_OP_Fee!$G$5:$H$14,2,1),0))^($A2270-$A2269)*(1+2*(C2270/C2269-1))+IFERROR(VLOOKUP(A2270,BITXeom!$C$9:$D$100,2,0),0)-$D$3*IFERROR(VLOOKUP($A2270,Dividends!$C$10:$E$100,2,0),0)</f>
        <v>4.9648124192910164</v>
      </c>
      <c r="F2270" s="60">
        <f>F2269*(1-F$1-2*(C2270/C2269-1))</f>
        <v>1073.6124488250559</v>
      </c>
      <c r="G2270" s="2">
        <f>G2269*(1-G$1+IF(AND(WEEKDAY($A2270)&lt;&gt;1,WEEKDAY($A2270)&lt;&gt;7),-VLOOKUP($A2270,ETF_OP_Fee!$I$5:$J$14,2,1),0))^($A2270-$A2269)*(1+1*(B2270/B2269-1))</f>
        <v>2.4394027269893552</v>
      </c>
      <c r="H2270" s="9" t="str">
        <f>IFERROR(VLOOKUP(A2270,'BITO-IV'!$A$1:$J$10000,4,0),"")</f>
        <v/>
      </c>
      <c r="J2270" s="9">
        <f>VLOOKUP(A2270,'ETH-Web'!$A$1:$G$10000,6,0)</f>
        <v>137.647018</v>
      </c>
      <c r="K2270" s="2">
        <f>K2269*(1-K$1+IF(AND(WEEKDAY($A2270)&lt;&gt;1,WEEKDAY($A2270)&lt;&gt;7),-VLOOKUP($A2270,ETF_OP_Fee!$K$5:$L$14,2,1),0))^($A2270-$A2269)*(1+2*(J2270/J2269-1))-K$3*IFERROR(VLOOKUP($A3866,Dividends!$C$10:$E$100,3,0),0)</f>
        <v>40.907970977206531</v>
      </c>
      <c r="Q2270">
        <f>IF($A2270&gt;=$Q$2,B2270*Q$4,"")</f>
        <v>46.515558120286471</v>
      </c>
      <c r="R2270">
        <f>IF($A2270&gt;=$Q$2,G2270*R$4,"")</f>
        <v>46.026604088408959</v>
      </c>
      <c r="T2270">
        <f>IF($A2270&gt;=$Q$2,J2270*T$4,"")</f>
        <v>41.410799542321485</v>
      </c>
      <c r="U2270">
        <f>IF($A2270&gt;=$Q$2,K2270*U$4,"")</f>
        <v>3.9353983592338895</v>
      </c>
      <c r="W2270" t="e">
        <f t="shared" ca="1" si="5"/>
        <v>#DIV/0!</v>
      </c>
    </row>
    <row r="2271" spans="1:23">
      <c r="A2271" s="1">
        <v>43465</v>
      </c>
      <c r="B2271">
        <f>IFERROR(VLOOKUP($A2271,'BTC-Web'!$A$2:$H$9999,2,0),"")</f>
        <v>3866.8391109999998</v>
      </c>
      <c r="C2271">
        <f>VLOOKUP(A2271,H_SPBTFDUE!$B$2:$C$5828,2,0)</f>
        <v>25.07</v>
      </c>
      <c r="D2271" s="2">
        <f>D2270*(1-D$1+IF(AND(WEEKDAY($A2271)&lt;&gt;1,WEEKDAY($A2271)&lt;&gt;7),-VLOOKUP($A2271,ETF_OP_Fee!$G$5:$H$14,2,1),0))^($A2271-$A2270)*(1+2*(C2271/C2270-1))+IFERROR(VLOOKUP(A2271,BITXeom!$C$9:$D$100,2,0),0)-$D$3*IFERROR(VLOOKUP($A2271,Dividends!$C$10:$E$100,2,0),0)</f>
        <v>4.4026463694027225</v>
      </c>
      <c r="F2271" s="60">
        <f>F2270*(1-F$1-2*(C2271/C2270-1))</f>
        <v>1194.7773881366593</v>
      </c>
      <c r="G2271" s="2">
        <f>G2270*(1-G$1+IF(AND(WEEKDAY($A2271)&lt;&gt;1,WEEKDAY($A2271)&lt;&gt;7),-VLOOKUP($A2271,ETF_OP_Fee!$I$5:$J$14,2,1),0))^($A2271-$A2270)*(1+1*(B2271/B2270-1))</f>
        <v>2.5819055492202314</v>
      </c>
      <c r="H2271" s="9" t="str">
        <f>IFERROR(VLOOKUP(A2271,'BITO-IV'!$A$1:$J$10000,4,0),"")</f>
        <v/>
      </c>
      <c r="J2271" s="9">
        <f>VLOOKUP(A2271,'ETH-Web'!$A$1:$G$10000,6,0)</f>
        <v>133.368256</v>
      </c>
      <c r="K2271" s="2">
        <f>K2270*(1-K$1+IF(AND(WEEKDAY($A2271)&lt;&gt;1,WEEKDAY($A2271)&lt;&gt;7),-VLOOKUP($A2271,ETF_OP_Fee!$K$5:$L$14,2,1),0))^($A2271-$A2270)*(1+2*(J2271/J2270-1))-K$3*IFERROR(VLOOKUP($A3867,Dividends!$C$10:$E$100,3,0),0)</f>
        <v>38.361755786786176</v>
      </c>
      <c r="Q2271">
        <f>IF($A2271&gt;=$Q$2,B2271*Q$4,"")</f>
        <v>49.236706334273492</v>
      </c>
      <c r="R2271">
        <f>IF($A2271&gt;=$Q$2,G2271*R$4,"")</f>
        <v>48.715344618102591</v>
      </c>
      <c r="T2271">
        <f>IF($A2271&gt;=$Q$2,J2271*T$4,"")</f>
        <v>40.123543501138649</v>
      </c>
      <c r="U2271">
        <f>IF($A2271&gt;=$Q$2,K2271*U$4,"")</f>
        <v>3.6904492492372118</v>
      </c>
      <c r="W2271" t="e">
        <f t="shared" ca="1" si="5"/>
        <v>#DIV/0!</v>
      </c>
    </row>
    <row r="2272" spans="1:23">
      <c r="A2272" s="1">
        <v>43467</v>
      </c>
      <c r="B2272">
        <f>IFERROR(VLOOKUP($A2272,'BTC-Web'!$A$2:$H$9999,2,0),"")</f>
        <v>3849.2163089999999</v>
      </c>
      <c r="C2272">
        <f>VLOOKUP(A2272,H_SPBTFDUE!$B$2:$C$5828,2,0)</f>
        <v>26.3</v>
      </c>
      <c r="D2272" s="2">
        <f>D2271*(1-D$1+IF(AND(WEEKDAY($A2272)&lt;&gt;1,WEEKDAY($A2272)&lt;&gt;7),-VLOOKUP($A2272,ETF_OP_Fee!$G$5:$H$14,2,1),0))^($A2272-$A2271)*(1+2*(C2272/C2271-1))+IFERROR(VLOOKUP(A2272,BITXeom!$C$9:$D$100,2,0),0)-$D$3*IFERROR(VLOOKUP($A2272,Dividends!$C$10:$E$100,2,0),0)</f>
        <v>4.8334915962765352</v>
      </c>
      <c r="F2272" s="60">
        <f>F2271*(1-F$1-2*(C2272/C2271-1))</f>
        <v>1077.477365173974</v>
      </c>
      <c r="G2272" s="2">
        <f>G2271*(1-G$1+IF(AND(WEEKDAY($A2272)&lt;&gt;1,WEEKDAY($A2272)&lt;&gt;7),-VLOOKUP($A2272,ETF_OP_Fee!$I$5:$J$14,2,1),0))^($A2272-$A2271)*(1+1*(B2272/B2271-1))</f>
        <v>2.5700049402055858</v>
      </c>
      <c r="H2272" s="9" t="str">
        <f>IFERROR(VLOOKUP(A2272,'BITO-IV'!$A$1:$J$10000,4,0),"")</f>
        <v/>
      </c>
      <c r="J2272" s="9">
        <f>VLOOKUP(A2272,'ETH-Web'!$A$1:$G$10000,6,0)</f>
        <v>155.047684</v>
      </c>
      <c r="K2272" s="2">
        <f>K2271*(1-K$1+IF(AND(WEEKDAY($A2272)&lt;&gt;1,WEEKDAY($A2272)&lt;&gt;7),-VLOOKUP($A2272,ETF_OP_Fee!$K$5:$L$14,2,1),0))^($A2272-$A2271)*(1+2*(J2272/J2271-1))-K$3*IFERROR(VLOOKUP($A3868,Dividends!$C$10:$E$100,3,0),0)</f>
        <v>50.83078481621655</v>
      </c>
      <c r="Q2272">
        <f>IF($A2272&gt;=$Q$2,B2272*Q$4,"")</f>
        <v>49.012314084698708</v>
      </c>
      <c r="R2272">
        <f>IF($A2272&gt;=$Q$2,G2272*R$4,"")</f>
        <v>48.490804154378488</v>
      </c>
      <c r="T2272">
        <f>IF($A2272&gt;=$Q$2,J2272*T$4,"")</f>
        <v>46.645751247769169</v>
      </c>
      <c r="U2272">
        <f>IF($A2272&gt;=$Q$2,K2272*U$4,"")</f>
        <v>4.8899855550344764</v>
      </c>
      <c r="W2272" t="e">
        <f t="shared" ca="1" si="5"/>
        <v>#DIV/0!</v>
      </c>
    </row>
    <row r="2273" spans="1:23">
      <c r="A2273" s="1">
        <v>43468</v>
      </c>
      <c r="B2273">
        <f>IFERROR(VLOOKUP($A2273,'BTC-Web'!$A$2:$H$9999,2,0),"")</f>
        <v>3931.0485840000001</v>
      </c>
      <c r="C2273">
        <f>VLOOKUP(A2273,H_SPBTFDUE!$B$2:$C$5828,2,0)</f>
        <v>25.82</v>
      </c>
      <c r="D2273" s="2">
        <f>D2272*(1-D$1+IF(AND(WEEKDAY($A2273)&lt;&gt;1,WEEKDAY($A2273)&lt;&gt;7),-VLOOKUP($A2273,ETF_OP_Fee!$G$5:$H$14,2,1),0))^($A2273-$A2272)*(1+2*(C2273/C2272-1))+IFERROR(VLOOKUP(A2273,BITXeom!$C$9:$D$100,2,0),0)-$D$3*IFERROR(VLOOKUP($A2273,Dividends!$C$10:$E$100,2,0),0)</f>
        <v>4.6564985648555774</v>
      </c>
      <c r="F2273" s="60">
        <f>F2272*(1-F$1-2*(C2273/C2272-1))</f>
        <v>1116.751249576035</v>
      </c>
      <c r="G2273" s="2">
        <f>G2272*(1-G$1+IF(AND(WEEKDAY($A2273)&lt;&gt;1,WEEKDAY($A2273)&lt;&gt;7),-VLOOKUP($A2273,ETF_OP_Fee!$I$5:$J$14,2,1),0))^($A2273-$A2272)*(1+1*(B2273/B2272-1))</f>
        <v>2.6245735547483444</v>
      </c>
      <c r="H2273" s="9" t="str">
        <f>IFERROR(VLOOKUP(A2273,'BITO-IV'!$A$1:$J$10000,4,0),"")</f>
        <v/>
      </c>
      <c r="J2273" s="9">
        <f>VLOOKUP(A2273,'ETH-Web'!$A$1:$G$10000,6,0)</f>
        <v>149.13500999999999</v>
      </c>
      <c r="K2273" s="2">
        <f>K2272*(1-K$1+IF(AND(WEEKDAY($A2273)&lt;&gt;1,WEEKDAY($A2273)&lt;&gt;7),-VLOOKUP($A2273,ETF_OP_Fee!$K$5:$L$14,2,1),0))^($A2273-$A2272)*(1+2*(J2273/J2272-1))-K$3*IFERROR(VLOOKUP($A3869,Dividends!$C$10:$E$100,3,0),0)</f>
        <v>46.952757156234874</v>
      </c>
      <c r="Q2273">
        <f>IF($A2273&gt;=$Q$2,B2273*Q$4,"")</f>
        <v>50.054289604543534</v>
      </c>
      <c r="R2273">
        <f>IF($A2273&gt;=$Q$2,G2273*R$4,"")</f>
        <v>49.520403731940775</v>
      </c>
      <c r="T2273">
        <f>IF($A2273&gt;=$Q$2,J2273*T$4,"")</f>
        <v>44.866936411598175</v>
      </c>
      <c r="U2273">
        <f>IF($A2273&gt;=$Q$2,K2273*U$4,"")</f>
        <v>4.5169144071484295</v>
      </c>
      <c r="W2273" t="e">
        <f t="shared" ca="1" si="5"/>
        <v>#DIV/0!</v>
      </c>
    </row>
    <row r="2274" spans="1:23">
      <c r="A2274" s="1">
        <v>43469</v>
      </c>
      <c r="B2274">
        <f>IFERROR(VLOOKUP($A2274,'BTC-Web'!$A$2:$H$9999,2,0),"")</f>
        <v>3832.040039</v>
      </c>
      <c r="C2274">
        <f>VLOOKUP(A2274,H_SPBTFDUE!$B$2:$C$5828,2,0)</f>
        <v>25.72</v>
      </c>
      <c r="D2274" s="2">
        <f>D2273*(1-D$1+IF(AND(WEEKDAY($A2274)&lt;&gt;1,WEEKDAY($A2274)&lt;&gt;7),-VLOOKUP($A2274,ETF_OP_Fee!$G$5:$H$14,2,1),0))^($A2274-$A2273)*(1+2*(C2274/C2273-1))+IFERROR(VLOOKUP(A2274,BITXeom!$C$9:$D$100,2,0),0)-$D$3*IFERROR(VLOOKUP($A2274,Dividends!$C$10:$E$100,2,0),0)</f>
        <v>4.619872653866258</v>
      </c>
      <c r="F2274" s="60">
        <f>F2273*(1-F$1-2*(C2274/C2273-1))</f>
        <v>1125.3433981060091</v>
      </c>
      <c r="G2274" s="2">
        <f>G2273*(1-G$1+IF(AND(WEEKDAY($A2274)&lt;&gt;1,WEEKDAY($A2274)&lt;&gt;7),-VLOOKUP($A2274,ETF_OP_Fee!$I$5:$J$14,2,1),0))^($A2274-$A2273)*(1+1*(B2274/B2273-1))</f>
        <v>2.5584036834952633</v>
      </c>
      <c r="H2274" s="9" t="str">
        <f>IFERROR(VLOOKUP(A2274,'BITO-IV'!$A$1:$J$10000,4,0),"")</f>
        <v/>
      </c>
      <c r="J2274" s="9">
        <f>VLOOKUP(A2274,'ETH-Web'!$A$1:$G$10000,6,0)</f>
        <v>154.58194</v>
      </c>
      <c r="K2274" s="2">
        <f>K2273*(1-K$1+IF(AND(WEEKDAY($A2274)&lt;&gt;1,WEEKDAY($A2274)&lt;&gt;7),-VLOOKUP($A2274,ETF_OP_Fee!$K$5:$L$14,2,1),0))^($A2274-$A2273)*(1+2*(J2274/J2273-1))-K$3*IFERROR(VLOOKUP($A3870,Dividends!$C$10:$E$100,3,0),0)</f>
        <v>50.381216088028033</v>
      </c>
      <c r="Q2274">
        <f>IF($A2274&gt;=$Q$2,B2274*Q$4,"")</f>
        <v>48.793607555248748</v>
      </c>
      <c r="R2274">
        <f>IF($A2274&gt;=$Q$2,G2274*R$4,"")</f>
        <v>48.271911864218168</v>
      </c>
      <c r="T2274">
        <f>IF($A2274&gt;=$Q$2,J2274*T$4,"")</f>
        <v>46.505633200155245</v>
      </c>
      <c r="U2274">
        <f>IF($A2274&gt;=$Q$2,K2274*U$4,"")</f>
        <v>4.8467364768472017</v>
      </c>
      <c r="W2274" t="e">
        <f t="shared" ca="1" si="5"/>
        <v>#DIV/0!</v>
      </c>
    </row>
    <row r="2275" spans="1:23">
      <c r="A2275" s="1">
        <v>43472</v>
      </c>
      <c r="B2275">
        <f>IFERROR(VLOOKUP($A2275,'BTC-Web'!$A$2:$H$9999,2,0),"")</f>
        <v>4078.584961</v>
      </c>
      <c r="C2275">
        <f>VLOOKUP(A2275,H_SPBTFDUE!$B$2:$C$5828,2,0)</f>
        <v>27.37</v>
      </c>
      <c r="D2275" s="2">
        <f>D2274*(1-D$1+IF(AND(WEEKDAY($A2275)&lt;&gt;1,WEEKDAY($A2275)&lt;&gt;7),-VLOOKUP($A2275,ETF_OP_Fee!$G$5:$H$14,2,1),0))^($A2275-$A2274)*(1+2*(C2275/C2274-1))+IFERROR(VLOOKUP(A2275,BITXeom!$C$9:$D$100,2,0),0)-$D$3*IFERROR(VLOOKUP($A2275,Dividends!$C$10:$E$100,2,0),0)</f>
        <v>5.210739702147932</v>
      </c>
      <c r="F2275" s="60">
        <f>F2274*(1-F$1-2*(C2275/C2274-1))</f>
        <v>980.8978351593679</v>
      </c>
      <c r="G2275" s="2">
        <f>G2274*(1-G$1+IF(AND(WEEKDAY($A2275)&lt;&gt;1,WEEKDAY($A2275)&lt;&gt;7),-VLOOKUP($A2275,ETF_OP_Fee!$I$5:$J$14,2,1),0))^($A2275-$A2274)*(1+1*(B2275/B2274-1))</f>
        <v>2.7227930661043493</v>
      </c>
      <c r="H2275" s="9" t="str">
        <f>IFERROR(VLOOKUP(A2275,'BITO-IV'!$A$1:$J$10000,4,0),"")</f>
        <v/>
      </c>
      <c r="J2275" s="9">
        <f>VLOOKUP(A2275,'ETH-Web'!$A$1:$G$10000,6,0)</f>
        <v>151.699219</v>
      </c>
      <c r="K2275" s="2">
        <f>K2274*(1-K$1+IF(AND(WEEKDAY($A2275)&lt;&gt;1,WEEKDAY($A2275)&lt;&gt;7),-VLOOKUP($A2275,ETF_OP_Fee!$K$5:$L$14,2,1),0))^($A2275-$A2274)*(1+2*(J2275/J2274-1))-K$3*IFERROR(VLOOKUP($A3871,Dividends!$C$10:$E$100,3,0),0)</f>
        <v>48.498400879674101</v>
      </c>
      <c r="Q2275">
        <f>IF($A2275&gt;=$Q$2,B2275*Q$4,"")</f>
        <v>51.932879600001883</v>
      </c>
      <c r="R2275">
        <f>IF($A2275&gt;=$Q$2,G2275*R$4,"")</f>
        <v>51.373607597347274</v>
      </c>
      <c r="T2275">
        <f>IF($A2275&gt;=$Q$2,J2275*T$4,"")</f>
        <v>45.638372992110341</v>
      </c>
      <c r="U2275">
        <f>IF($A2275&gt;=$Q$2,K2275*U$4,"")</f>
        <v>4.66560728112578</v>
      </c>
      <c r="W2275" t="e">
        <f t="shared" ca="1" si="5"/>
        <v>#DIV/0!</v>
      </c>
    </row>
    <row r="2276" spans="1:23">
      <c r="A2276" s="1">
        <v>43473</v>
      </c>
      <c r="B2276">
        <f>IFERROR(VLOOKUP($A2276,'BTC-Web'!$A$2:$H$9999,2,0),"")</f>
        <v>4028.4721679999998</v>
      </c>
      <c r="C2276">
        <f>VLOOKUP(A2276,H_SPBTFDUE!$B$2:$C$5828,2,0)</f>
        <v>27.38</v>
      </c>
      <c r="D2276" s="2">
        <f>D2275*(1-D$1+IF(AND(WEEKDAY($A2276)&lt;&gt;1,WEEKDAY($A2276)&lt;&gt;7),-VLOOKUP($A2276,ETF_OP_Fee!$G$5:$H$14,2,1),0))^($A2276-$A2275)*(1+2*(C2276/C2275-1))+IFERROR(VLOOKUP(A2276,BITXeom!$C$9:$D$100,2,0),0)-$D$3*IFERROR(VLOOKUP($A2276,Dividends!$C$10:$E$100,2,0),0)</f>
        <v>5.2139187277550336</v>
      </c>
      <c r="F2276" s="60">
        <f>F2275*(1-F$1-2*(C2276/C2275-1))</f>
        <v>980.13000611968562</v>
      </c>
      <c r="G2276" s="2">
        <f>G2275*(1-G$1+IF(AND(WEEKDAY($A2276)&lt;&gt;1,WEEKDAY($A2276)&lt;&gt;7),-VLOOKUP($A2276,ETF_OP_Fee!$I$5:$J$14,2,1),0))^($A2276-$A2275)*(1+1*(B2276/B2275-1))</f>
        <v>2.6892686322084187</v>
      </c>
      <c r="H2276" s="9" t="str">
        <f>IFERROR(VLOOKUP(A2276,'BITO-IV'!$A$1:$J$10000,4,0),"")</f>
        <v/>
      </c>
      <c r="J2276" s="9">
        <f>VLOOKUP(A2276,'ETH-Web'!$A$1:$G$10000,6,0)</f>
        <v>150.359634</v>
      </c>
      <c r="K2276" s="2">
        <f>K2275*(1-K$1+IF(AND(WEEKDAY($A2276)&lt;&gt;1,WEEKDAY($A2276)&lt;&gt;7),-VLOOKUP($A2276,ETF_OP_Fee!$K$5:$L$14,2,1),0))^($A2276-$A2275)*(1+2*(J2276/J2275-1))-K$3*IFERROR(VLOOKUP($A3872,Dividends!$C$10:$E$100,3,0),0)</f>
        <v>47.64064045367585</v>
      </c>
      <c r="Q2276">
        <f>IF($A2276&gt;=$Q$2,B2276*Q$4,"")</f>
        <v>51.29479024544036</v>
      </c>
      <c r="R2276">
        <f>IF($A2276&gt;=$Q$2,G2276*R$4,"")</f>
        <v>50.741069218528466</v>
      </c>
      <c r="T2276">
        <f>IF($A2276&gt;=$Q$2,J2276*T$4,"")</f>
        <v>45.235361821138945</v>
      </c>
      <c r="U2276">
        <f>IF($A2276&gt;=$Q$2,K2276*U$4,"")</f>
        <v>4.5830896472159939</v>
      </c>
      <c r="W2276" t="e">
        <f t="shared" ca="1" si="5"/>
        <v>#DIV/0!</v>
      </c>
    </row>
    <row r="2277" spans="1:23">
      <c r="A2277" s="1">
        <v>43474</v>
      </c>
      <c r="B2277">
        <f>IFERROR(VLOOKUP($A2277,'BTC-Web'!$A$2:$H$9999,2,0),"")</f>
        <v>4031.5520019999999</v>
      </c>
      <c r="C2277">
        <f>VLOOKUP(A2277,H_SPBTFDUE!$B$2:$C$5828,2,0)</f>
        <v>27.42</v>
      </c>
      <c r="D2277" s="2">
        <f>D2276*(1-D$1+IF(AND(WEEKDAY($A2277)&lt;&gt;1,WEEKDAY($A2277)&lt;&gt;7),-VLOOKUP($A2277,ETF_OP_Fee!$G$5:$H$14,2,1),0))^($A2277-$A2276)*(1+2*(C2277/C2276-1))+IFERROR(VLOOKUP(A2277,BITXeom!$C$9:$D$100,2,0),0)-$D$3*IFERROR(VLOOKUP($A2277,Dividends!$C$10:$E$100,2,0),0)</f>
        <v>5.2285226043659829</v>
      </c>
      <c r="F2277" s="60">
        <f>F2276*(1-F$1-2*(C2277/C2276-1))</f>
        <v>977.21520185194879</v>
      </c>
      <c r="G2277" s="2">
        <f>G2276*(1-G$1+IF(AND(WEEKDAY($A2277)&lt;&gt;1,WEEKDAY($A2277)&lt;&gt;7),-VLOOKUP($A2277,ETF_OP_Fee!$I$5:$J$14,2,1),0))^($A2277-$A2276)*(1+1*(B2277/B2276-1))</f>
        <v>2.69125457464791</v>
      </c>
      <c r="H2277" s="9" t="str">
        <f>IFERROR(VLOOKUP(A2277,'BITO-IV'!$A$1:$J$10000,4,0),"")</f>
        <v/>
      </c>
      <c r="J2277" s="9">
        <f>VLOOKUP(A2277,'ETH-Web'!$A$1:$G$10000,6,0)</f>
        <v>150.80311599999999</v>
      </c>
      <c r="K2277" s="2">
        <f>K2276*(1-K$1+IF(AND(WEEKDAY($A2277)&lt;&gt;1,WEEKDAY($A2277)&lt;&gt;7),-VLOOKUP($A2277,ETF_OP_Fee!$K$5:$L$14,2,1),0))^($A2277-$A2276)*(1+2*(J2277/J2276-1))-K$3*IFERROR(VLOOKUP($A3873,Dividends!$C$10:$E$100,3,0),0)</f>
        <v>47.920436074284773</v>
      </c>
      <c r="Q2277">
        <f>IF($A2277&gt;=$Q$2,B2277*Q$4,"")</f>
        <v>51.334005966049197</v>
      </c>
      <c r="R2277">
        <f>IF($A2277&gt;=$Q$2,G2277*R$4,"")</f>
        <v>50.778539942568216</v>
      </c>
      <c r="T2277">
        <f>IF($A2277&gt;=$Q$2,J2277*T$4,"")</f>
        <v>45.368782395514394</v>
      </c>
      <c r="U2277">
        <f>IF($A2277&gt;=$Q$2,K2277*U$4,"")</f>
        <v>4.6100063385101846</v>
      </c>
      <c r="W2277" t="e">
        <f t="shared" ca="1" si="5"/>
        <v>#DIV/0!</v>
      </c>
    </row>
    <row r="2278" spans="1:23">
      <c r="A2278" s="1">
        <v>43475</v>
      </c>
      <c r="B2278">
        <f>IFERROR(VLOOKUP($A2278,'BTC-Web'!$A$2:$H$9999,2,0),"")</f>
        <v>4034.4113769999999</v>
      </c>
      <c r="C2278">
        <f>VLOOKUP(A2278,H_SPBTFDUE!$B$2:$C$5828,2,0)</f>
        <v>24.77</v>
      </c>
      <c r="D2278" s="2">
        <f>D2277*(1-D$1+IF(AND(WEEKDAY($A2278)&lt;&gt;1,WEEKDAY($A2278)&lt;&gt;7),-VLOOKUP($A2278,ETF_OP_Fee!$G$5:$H$14,2,1),0))^($A2278-$A2277)*(1+2*(C2278/C2277-1))+IFERROR(VLOOKUP(A2278,BITXeom!$C$9:$D$100,2,0),0)-$D$3*IFERROR(VLOOKUP($A2278,Dividends!$C$10:$E$100,2,0),0)</f>
        <v>4.2173952605986731</v>
      </c>
      <c r="F2278" s="60">
        <f>F2277*(1-F$1-2*(C2278/C2277-1))</f>
        <v>1166.049838943836</v>
      </c>
      <c r="G2278" s="2">
        <f>G2277*(1-G$1+IF(AND(WEEKDAY($A2278)&lt;&gt;1,WEEKDAY($A2278)&lt;&gt;7),-VLOOKUP($A2278,ETF_OP_Fee!$I$5:$J$14,2,1),0))^($A2278-$A2277)*(1+1*(B2278/B2277-1))</f>
        <v>2.6930932487482337</v>
      </c>
      <c r="H2278" s="9" t="str">
        <f>IFERROR(VLOOKUP(A2278,'BITO-IV'!$A$1:$J$10000,4,0),"")</f>
        <v/>
      </c>
      <c r="J2278" s="9">
        <f>VLOOKUP(A2278,'ETH-Web'!$A$1:$G$10000,6,0)</f>
        <v>128.62518299999999</v>
      </c>
      <c r="K2278" s="2">
        <f>K2277*(1-K$1+IF(AND(WEEKDAY($A2278)&lt;&gt;1,WEEKDAY($A2278)&lt;&gt;7),-VLOOKUP($A2278,ETF_OP_Fee!$K$5:$L$14,2,1),0))^($A2278-$A2277)*(1+2*(J2278/J2277-1))-K$3*IFERROR(VLOOKUP($A3874,Dividends!$C$10:$E$100,3,0),0)</f>
        <v>33.824680855561937</v>
      </c>
      <c r="Q2278">
        <f>IF($A2278&gt;=$Q$2,B2278*Q$4,"")</f>
        <v>51.370414568303701</v>
      </c>
      <c r="R2278">
        <f>IF($A2278&gt;=$Q$2,G2278*R$4,"")</f>
        <v>50.81323201039568</v>
      </c>
      <c r="T2278">
        <f>IF($A2278&gt;=$Q$2,J2278*T$4,"")</f>
        <v>38.696600527208055</v>
      </c>
      <c r="U2278">
        <f>IF($A2278&gt;=$Q$2,K2278*U$4,"")</f>
        <v>3.2539769233423437</v>
      </c>
      <c r="W2278" t="e">
        <f t="shared" ca="1" si="5"/>
        <v>#DIV/0!</v>
      </c>
    </row>
    <row r="2279" spans="1:23">
      <c r="A2279" s="1">
        <v>43476</v>
      </c>
      <c r="B2279">
        <f>IFERROR(VLOOKUP($A2279,'BTC-Web'!$A$2:$H$9999,2,0),"")</f>
        <v>3674.0153810000002</v>
      </c>
      <c r="C2279">
        <f>VLOOKUP(A2279,H_SPBTFDUE!$B$2:$C$5828,2,0)</f>
        <v>24.96</v>
      </c>
      <c r="D2279" s="2">
        <f>D2278*(1-D$1+IF(AND(WEEKDAY($A2279)&lt;&gt;1,WEEKDAY($A2279)&lt;&gt;7),-VLOOKUP($A2279,ETF_OP_Fee!$G$5:$H$14,2,1),0))^($A2279-$A2278)*(1+2*(C2279/C2278-1))+IFERROR(VLOOKUP(A2279,BITXeom!$C$9:$D$100,2,0),0)-$D$3*IFERROR(VLOOKUP($A2279,Dividends!$C$10:$E$100,2,0),0)</f>
        <v>4.2815787075489347</v>
      </c>
      <c r="F2279" s="60">
        <f>F2278*(1-F$1-2*(C2279/C2278-1))</f>
        <v>1148.1006084122923</v>
      </c>
      <c r="G2279" s="2">
        <f>G2278*(1-G$1+IF(AND(WEEKDAY($A2279)&lt;&gt;1,WEEKDAY($A2279)&lt;&gt;7),-VLOOKUP($A2279,ETF_OP_Fee!$I$5:$J$14,2,1),0))^($A2279-$A2278)*(1+1*(B2279/B2278-1))</f>
        <v>2.4524540426335735</v>
      </c>
      <c r="H2279" s="9" t="str">
        <f>IFERROR(VLOOKUP(A2279,'BITO-IV'!$A$1:$J$10000,4,0),"")</f>
        <v/>
      </c>
      <c r="J2279" s="9">
        <f>VLOOKUP(A2279,'ETH-Web'!$A$1:$G$10000,6,0)</f>
        <v>127.54832500000001</v>
      </c>
      <c r="K2279" s="2">
        <f>K2278*(1-K$1+IF(AND(WEEKDAY($A2279)&lt;&gt;1,WEEKDAY($A2279)&lt;&gt;7),-VLOOKUP($A2279,ETF_OP_Fee!$K$5:$L$14,2,1),0))^($A2279-$A2278)*(1+2*(J2279/J2278-1))-K$3*IFERROR(VLOOKUP($A3875,Dividends!$C$10:$E$100,3,0),0)</f>
        <v>33.257459693111315</v>
      </c>
      <c r="Q2279">
        <f>IF($A2279&gt;=$Q$2,B2279*Q$4,"")</f>
        <v>46.781469616179479</v>
      </c>
      <c r="R2279">
        <f>IF($A2279&gt;=$Q$2,G2279*R$4,"")</f>
        <v>46.272856062854629</v>
      </c>
      <c r="T2279">
        <f>IF($A2279&gt;=$Q$2,J2279*T$4,"")</f>
        <v>38.37263019046204</v>
      </c>
      <c r="U2279">
        <f>IF($A2279&gt;=$Q$2,K2279*U$4,"")</f>
        <v>3.199409532716329</v>
      </c>
      <c r="W2279" t="e">
        <f t="shared" ca="1" si="5"/>
        <v>#DIV/0!</v>
      </c>
    </row>
    <row r="2280" spans="1:23">
      <c r="A2280" s="1">
        <v>43479</v>
      </c>
      <c r="B2280">
        <f>IFERROR(VLOOKUP($A2280,'BTC-Web'!$A$2:$H$9999,2,0),"")</f>
        <v>3557.3110350000002</v>
      </c>
      <c r="C2280">
        <f>VLOOKUP(A2280,H_SPBTFDUE!$B$2:$C$5828,2,0)</f>
        <v>25.1</v>
      </c>
      <c r="D2280" s="2">
        <f>D2279*(1-D$1+IF(AND(WEEKDAY($A2280)&lt;&gt;1,WEEKDAY($A2280)&lt;&gt;7),-VLOOKUP($A2280,ETF_OP_Fee!$G$5:$H$14,2,1),0))^($A2280-$A2279)*(1+2*(C2280/C2279-1))+IFERROR(VLOOKUP(A2280,BITXeom!$C$9:$D$100,2,0),0)-$D$3*IFERROR(VLOOKUP($A2280,Dividends!$C$10:$E$100,2,0),0)</f>
        <v>4.328043650174112</v>
      </c>
      <c r="F2280" s="60">
        <f>F2279*(1-F$1-2*(C2280/C2279-1))</f>
        <v>1135.1615105228175</v>
      </c>
      <c r="G2280" s="2">
        <f>G2279*(1-G$1+IF(AND(WEEKDAY($A2280)&lt;&gt;1,WEEKDAY($A2280)&lt;&gt;7),-VLOOKUP($A2280,ETF_OP_Fee!$I$5:$J$14,2,1),0))^($A2280-$A2279)*(1+1*(B2280/B2279-1))</f>
        <v>2.3743669368990838</v>
      </c>
      <c r="H2280" s="9" t="str">
        <f>IFERROR(VLOOKUP(A2280,'BITO-IV'!$A$1:$J$10000,4,0),"")</f>
        <v/>
      </c>
      <c r="J2280" s="9">
        <f>VLOOKUP(A2280,'ETH-Web'!$A$1:$G$10000,6,0)</f>
        <v>129.068726</v>
      </c>
      <c r="K2280" s="2">
        <f>K2279*(1-K$1+IF(AND(WEEKDAY($A2280)&lt;&gt;1,WEEKDAY($A2280)&lt;&gt;7),-VLOOKUP($A2280,ETF_OP_Fee!$K$5:$L$14,2,1),0))^($A2280-$A2279)*(1+2*(J2280/J2279-1))-K$3*IFERROR(VLOOKUP($A3876,Dividends!$C$10:$E$100,3,0),0)</f>
        <v>34.047699881546848</v>
      </c>
      <c r="Q2280">
        <f>IF($A2280&gt;=$Q$2,B2280*Q$4,"")</f>
        <v>45.295465816437869</v>
      </c>
      <c r="R2280">
        <f>IF($A2280&gt;=$Q$2,G2280*R$4,"")</f>
        <v>44.79951004241839</v>
      </c>
      <c r="T2280">
        <f>IF($A2280&gt;=$Q$2,J2280*T$4,"")</f>
        <v>38.830039453297978</v>
      </c>
      <c r="U2280">
        <f>IF($A2280&gt;=$Q$2,K2280*U$4,"")</f>
        <v>3.2754316346852259</v>
      </c>
      <c r="W2280" t="e">
        <f t="shared" ca="1" si="5"/>
        <v>#DIV/0!</v>
      </c>
    </row>
    <row r="2281" spans="1:23">
      <c r="A2281" s="1">
        <v>43480</v>
      </c>
      <c r="B2281">
        <f>IFERROR(VLOOKUP($A2281,'BTC-Web'!$A$2:$H$9999,2,0),"")</f>
        <v>3704.2163089999999</v>
      </c>
      <c r="C2281">
        <f>VLOOKUP(A2281,H_SPBTFDUE!$B$2:$C$5828,2,0)</f>
        <v>24.31</v>
      </c>
      <c r="D2281" s="2">
        <f>D2280*(1-D$1+IF(AND(WEEKDAY($A2281)&lt;&gt;1,WEEKDAY($A2281)&lt;&gt;7),-VLOOKUP($A2281,ETF_OP_Fee!$G$5:$H$14,2,1),0))^($A2281-$A2280)*(1+2*(C2281/C2280-1))+IFERROR(VLOOKUP(A2281,BITXeom!$C$9:$D$100,2,0),0)-$D$3*IFERROR(VLOOKUP($A2281,Dividends!$C$10:$E$100,2,0),0)</f>
        <v>4.0551121674618802</v>
      </c>
      <c r="F2281" s="60">
        <f>F2280*(1-F$1-2*(C2281/C2280-1))</f>
        <v>1206.5588018609328</v>
      </c>
      <c r="G2281" s="2">
        <f>G2280*(1-G$1+IF(AND(WEEKDAY($A2281)&lt;&gt;1,WEEKDAY($A2281)&lt;&gt;7),-VLOOKUP($A2281,ETF_OP_Fee!$I$5:$J$14,2,1),0))^($A2281-$A2280)*(1+1*(B2281/B2280-1))</f>
        <v>2.472356150285695</v>
      </c>
      <c r="H2281" s="9" t="str">
        <f>IFERROR(VLOOKUP(A2281,'BITO-IV'!$A$1:$J$10000,4,0),"")</f>
        <v/>
      </c>
      <c r="J2281" s="9">
        <f>VLOOKUP(A2281,'ETH-Web'!$A$1:$G$10000,6,0)</f>
        <v>122.032715</v>
      </c>
      <c r="K2281" s="2">
        <f>K2280*(1-K$1+IF(AND(WEEKDAY($A2281)&lt;&gt;1,WEEKDAY($A2281)&lt;&gt;7),-VLOOKUP($A2281,ETF_OP_Fee!$K$5:$L$14,2,1),0))^($A2281-$A2280)*(1+2*(J2281/J2280-1))-K$3*IFERROR(VLOOKUP($A3877,Dividends!$C$10:$E$100,3,0),0)</f>
        <v>30.334787924448001</v>
      </c>
      <c r="Q2281">
        <f>IF($A2281&gt;=$Q$2,B2281*Q$4,"")</f>
        <v>47.166019937585006</v>
      </c>
      <c r="R2281">
        <f>IF($A2281&gt;=$Q$2,G2281*R$4,"")</f>
        <v>46.648368650134394</v>
      </c>
      <c r="T2281">
        <f>IF($A2281&gt;=$Q$2,J2281*T$4,"")</f>
        <v>36.713271176497607</v>
      </c>
      <c r="U2281">
        <f>IF($A2281&gt;=$Q$2,K2281*U$4,"")</f>
        <v>2.9182448254912861</v>
      </c>
      <c r="W2281" t="e">
        <f t="shared" ca="1" si="5"/>
        <v>#DIV/0!</v>
      </c>
    </row>
    <row r="2282" spans="1:23">
      <c r="A2282" s="1">
        <v>43481</v>
      </c>
      <c r="B2282">
        <f>IFERROR(VLOOKUP($A2282,'BTC-Web'!$A$2:$H$9999,2,0),"")</f>
        <v>3631.5097660000001</v>
      </c>
      <c r="C2282">
        <f>VLOOKUP(A2282,H_SPBTFDUE!$B$2:$C$5828,2,0)</f>
        <v>24.43</v>
      </c>
      <c r="D2282" s="2">
        <f>D2281*(1-D$1+IF(AND(WEEKDAY($A2282)&lt;&gt;1,WEEKDAY($A2282)&lt;&gt;7),-VLOOKUP($A2282,ETF_OP_Fee!$G$5:$H$14,2,1),0))^($A2282-$A2281)*(1+2*(C2282/C2281-1))+IFERROR(VLOOKUP(A2282,BITXeom!$C$9:$D$100,2,0),0)-$D$3*IFERROR(VLOOKUP($A2282,Dividends!$C$10:$E$100,2,0),0)</f>
        <v>4.0946525216434688</v>
      </c>
      <c r="F2282" s="60">
        <f>F2281*(1-F$1-2*(C2282/C2281-1))</f>
        <v>1194.5842664943484</v>
      </c>
      <c r="G2282" s="2">
        <f>G2281*(1-G$1+IF(AND(WEEKDAY($A2282)&lt;&gt;1,WEEKDAY($A2282)&lt;&gt;7),-VLOOKUP($A2282,ETF_OP_Fee!$I$5:$J$14,2,1),0))^($A2282-$A2281)*(1+1*(B2282/B2281-1))</f>
        <v>2.4237655341488797</v>
      </c>
      <c r="H2282" s="9" t="str">
        <f>IFERROR(VLOOKUP(A2282,'BITO-IV'!$A$1:$J$10000,4,0),"")</f>
        <v/>
      </c>
      <c r="J2282" s="9">
        <f>VLOOKUP(A2282,'ETH-Web'!$A$1:$G$10000,6,0)</f>
        <v>123.547066</v>
      </c>
      <c r="K2282" s="2">
        <f>K2281*(1-K$1+IF(AND(WEEKDAY($A2282)&lt;&gt;1,WEEKDAY($A2282)&lt;&gt;7),-VLOOKUP($A2282,ETF_OP_Fee!$K$5:$L$14,2,1),0))^($A2282-$A2281)*(1+2*(J2282/J2281-1))-K$3*IFERROR(VLOOKUP($A3878,Dividends!$C$10:$E$100,3,0),0)</f>
        <v>31.086859463555054</v>
      </c>
      <c r="Q2282">
        <f>IF($A2282&gt;=$Q$2,B2282*Q$4,"")</f>
        <v>46.240242938979691</v>
      </c>
      <c r="R2282">
        <f>IF($A2282&gt;=$Q$2,G2282*R$4,"")</f>
        <v>45.731561832384699</v>
      </c>
      <c r="T2282">
        <f>IF($A2282&gt;=$Q$2,J2282*T$4,"")</f>
        <v>37.168860310275385</v>
      </c>
      <c r="U2282">
        <f>IF($A2282&gt;=$Q$2,K2282*U$4,"")</f>
        <v>2.9905950552955831</v>
      </c>
      <c r="W2282" t="e">
        <f t="shared" ca="1" si="5"/>
        <v>#DIV/0!</v>
      </c>
    </row>
    <row r="2283" spans="1:23">
      <c r="A2283" s="1">
        <v>43482</v>
      </c>
      <c r="B2283">
        <f>IFERROR(VLOOKUP($A2283,'BTC-Web'!$A$2:$H$9999,2,0),"")</f>
        <v>3651.8710940000001</v>
      </c>
      <c r="C2283">
        <f>VLOOKUP(A2283,H_SPBTFDUE!$B$2:$C$5828,2,0)</f>
        <v>24.74</v>
      </c>
      <c r="D2283" s="2">
        <f>D2282*(1-D$1+IF(AND(WEEKDAY($A2283)&lt;&gt;1,WEEKDAY($A2283)&lt;&gt;7),-VLOOKUP($A2283,ETF_OP_Fee!$G$5:$H$14,2,1),0))^($A2283-$A2282)*(1+2*(C2283/C2282-1))+IFERROR(VLOOKUP(A2283,BITXeom!$C$9:$D$100,2,0),0)-$D$3*IFERROR(VLOOKUP($A2283,Dividends!$C$10:$E$100,2,0),0)</f>
        <v>4.1980630756600954</v>
      </c>
      <c r="F2283" s="60">
        <f>F2282*(1-F$1-2*(C2283/C2282-1))</f>
        <v>1164.2051671737681</v>
      </c>
      <c r="G2283" s="2">
        <f>G2282*(1-G$1+IF(AND(WEEKDAY($A2283)&lt;&gt;1,WEEKDAY($A2283)&lt;&gt;7),-VLOOKUP($A2283,ETF_OP_Fee!$I$5:$J$14,2,1),0))^($A2283-$A2282)*(1+1*(B2283/B2282-1))</f>
        <v>2.4372917842318005</v>
      </c>
      <c r="H2283" s="9" t="str">
        <f>IFERROR(VLOOKUP(A2283,'BITO-IV'!$A$1:$J$10000,4,0),"")</f>
        <v/>
      </c>
      <c r="J2283" s="9">
        <f>VLOOKUP(A2283,'ETH-Web'!$A$1:$G$10000,6,0)</f>
        <v>123.74191999999999</v>
      </c>
      <c r="K2283" s="2">
        <f>K2282*(1-K$1+IF(AND(WEEKDAY($A2283)&lt;&gt;1,WEEKDAY($A2283)&lt;&gt;7),-VLOOKUP($A2283,ETF_OP_Fee!$K$5:$L$14,2,1),0))^($A2283-$A2282)*(1+2*(J2283/J2282-1))-K$3*IFERROR(VLOOKUP($A3879,Dividends!$C$10:$E$100,3,0),0)</f>
        <v>31.18411450401539</v>
      </c>
      <c r="Q2283">
        <f>IF($A2283&gt;=$Q$2,B2283*Q$4,"")</f>
        <v>46.499505012868397</v>
      </c>
      <c r="R2283">
        <f>IF($A2283&gt;=$Q$2,G2283*R$4,"")</f>
        <v>45.986774860754046</v>
      </c>
      <c r="T2283">
        <f>IF($A2283&gt;=$Q$2,J2283*T$4,"")</f>
        <v>37.227481703250419</v>
      </c>
      <c r="U2283">
        <f>IF($A2283&gt;=$Q$2,K2283*U$4,"")</f>
        <v>2.9999511127462957</v>
      </c>
      <c r="W2283" t="e">
        <f t="shared" ca="1" si="5"/>
        <v>#DIV/0!</v>
      </c>
    </row>
    <row r="2284" spans="1:23">
      <c r="A2284" s="1">
        <v>43483</v>
      </c>
      <c r="B2284">
        <f>IFERROR(VLOOKUP($A2284,'BTC-Web'!$A$2:$H$9999,2,0),"")</f>
        <v>3677.9904790000001</v>
      </c>
      <c r="C2284">
        <f>VLOOKUP(A2284,H_SPBTFDUE!$B$2:$C$5828,2,0)</f>
        <v>24.55</v>
      </c>
      <c r="D2284" s="2">
        <f>D2283*(1-D$1+IF(AND(WEEKDAY($A2284)&lt;&gt;1,WEEKDAY($A2284)&lt;&gt;7),-VLOOKUP($A2284,ETF_OP_Fee!$G$5:$H$14,2,1),0))^($A2284-$A2283)*(1+2*(C2284/C2283-1))+IFERROR(VLOOKUP(A2284,BITXeom!$C$9:$D$100,2,0),0)-$D$3*IFERROR(VLOOKUP($A2284,Dividends!$C$10:$E$100,2,0),0)</f>
        <v>4.133083618010561</v>
      </c>
      <c r="F2284" s="60">
        <f>F2283*(1-F$1-2*(C2284/C2283-1))</f>
        <v>1182.026454912123</v>
      </c>
      <c r="G2284" s="2">
        <f>G2283*(1-G$1+IF(AND(WEEKDAY($A2284)&lt;&gt;1,WEEKDAY($A2284)&lt;&gt;7),-VLOOKUP($A2284,ETF_OP_Fee!$I$5:$J$14,2,1),0))^($A2284-$A2283)*(1+1*(B2284/B2283-1))</f>
        <v>2.4546602078435353</v>
      </c>
      <c r="H2284" s="9" t="str">
        <f>IFERROR(VLOOKUP(A2284,'BITO-IV'!$A$1:$J$10000,4,0),"")</f>
        <v/>
      </c>
      <c r="J2284" s="9">
        <f>VLOOKUP(A2284,'ETH-Web'!$A$1:$G$10000,6,0)</f>
        <v>121.010262</v>
      </c>
      <c r="K2284" s="2">
        <f>K2283*(1-K$1+IF(AND(WEEKDAY($A2284)&lt;&gt;1,WEEKDAY($A2284)&lt;&gt;7),-VLOOKUP($A2284,ETF_OP_Fee!$K$5:$L$14,2,1),0))^($A2284-$A2283)*(1+2*(J2284/J2283-1))-K$3*IFERROR(VLOOKUP($A3880,Dividends!$C$10:$E$100,3,0),0)</f>
        <v>29.806540428911475</v>
      </c>
      <c r="Q2284">
        <f>IF($A2284&gt;=$Q$2,B2284*Q$4,"")</f>
        <v>46.832084789776736</v>
      </c>
      <c r="R2284">
        <f>IF($A2284&gt;=$Q$2,G2284*R$4,"")</f>
        <v>46.314481945923909</v>
      </c>
      <c r="T2284">
        <f>IF($A2284&gt;=$Q$2,J2284*T$4,"")</f>
        <v>36.405668463125025</v>
      </c>
      <c r="U2284">
        <f>IF($A2284&gt;=$Q$2,K2284*U$4,"")</f>
        <v>2.8674267507360711</v>
      </c>
      <c r="W2284" t="e">
        <f t="shared" ca="1" si="5"/>
        <v>#DIV/0!</v>
      </c>
    </row>
    <row r="2285" spans="1:23">
      <c r="A2285" s="1">
        <v>43487</v>
      </c>
      <c r="B2285">
        <f>IFERROR(VLOOKUP($A2285,'BTC-Web'!$A$2:$H$9999,2,0),"")</f>
        <v>3575.0812989999999</v>
      </c>
      <c r="C2285">
        <f>VLOOKUP(A2285,H_SPBTFDUE!$B$2:$C$5828,2,0)</f>
        <v>24.54</v>
      </c>
      <c r="D2285" s="2">
        <f>D2284*(1-D$1+IF(AND(WEEKDAY($A2285)&lt;&gt;1,WEEKDAY($A2285)&lt;&gt;7),-VLOOKUP($A2285,ETF_OP_Fee!$G$5:$H$14,2,1),0))^($A2285-$A2284)*(1+2*(C2285/C2284-1))+IFERROR(VLOOKUP(A2285,BITXeom!$C$9:$D$100,2,0),0)-$D$3*IFERROR(VLOOKUP($A2285,Dividends!$C$10:$E$100,2,0),0)</f>
        <v>4.1277255884499953</v>
      </c>
      <c r="F2285" s="60">
        <f>F2284*(1-F$1-2*(C2285/C2284-1))</f>
        <v>1182.9278791099821</v>
      </c>
      <c r="G2285" s="2">
        <f>G2284*(1-G$1+IF(AND(WEEKDAY($A2285)&lt;&gt;1,WEEKDAY($A2285)&lt;&gt;7),-VLOOKUP($A2285,ETF_OP_Fee!$I$5:$J$14,2,1),0))^($A2285-$A2284)*(1+1*(B2285/B2284-1))</f>
        <v>2.3857310847048701</v>
      </c>
      <c r="H2285" s="9" t="str">
        <f>IFERROR(VLOOKUP(A2285,'BITO-IV'!$A$1:$J$10000,4,0),"")</f>
        <v/>
      </c>
      <c r="J2285" s="9">
        <f>VLOOKUP(A2285,'ETH-Web'!$A$1:$G$10000,6,0)</f>
        <v>118.747551</v>
      </c>
      <c r="K2285" s="2">
        <f>K2284*(1-K$1+IF(AND(WEEKDAY($A2285)&lt;&gt;1,WEEKDAY($A2285)&lt;&gt;7),-VLOOKUP($A2285,ETF_OP_Fee!$K$5:$L$14,2,1),0))^($A2285-$A2284)*(1+2*(J2285/J2284-1))-K$3*IFERROR(VLOOKUP($A3881,Dividends!$C$10:$E$100,3,0),0)</f>
        <v>28.688909392083946</v>
      </c>
      <c r="Q2285">
        <f>IF($A2285&gt;=$Q$2,B2285*Q$4,"")</f>
        <v>45.521735708961081</v>
      </c>
      <c r="R2285">
        <f>IF($A2285&gt;=$Q$2,G2285*R$4,"")</f>
        <v>45.013928566293956</v>
      </c>
      <c r="T2285">
        <f>IF($A2285&gt;=$Q$2,J2285*T$4,"")</f>
        <v>35.724936886047153</v>
      </c>
      <c r="U2285">
        <f>IF($A2285&gt;=$Q$2,K2285*U$4,"")</f>
        <v>2.7599092365819069</v>
      </c>
      <c r="W2285" t="e">
        <f t="shared" ca="1" si="5"/>
        <v>#DIV/0!</v>
      </c>
    </row>
    <row r="2286" spans="1:23">
      <c r="A2286" s="1">
        <v>43488</v>
      </c>
      <c r="B2286">
        <f>IFERROR(VLOOKUP($A2286,'BTC-Web'!$A$2:$H$9999,2,0),"")</f>
        <v>3605.5571289999998</v>
      </c>
      <c r="C2286">
        <f>VLOOKUP(A2286,H_SPBTFDUE!$B$2:$C$5828,2,0)</f>
        <v>24.17</v>
      </c>
      <c r="D2286" s="2">
        <f>D2285*(1-D$1+IF(AND(WEEKDAY($A2286)&lt;&gt;1,WEEKDAY($A2286)&lt;&gt;7),-VLOOKUP($A2286,ETF_OP_Fee!$G$5:$H$14,2,1),0))^($A2286-$A2285)*(1+2*(C2286/C2285-1))+IFERROR(VLOOKUP(A2286,BITXeom!$C$9:$D$100,2,0),0)-$D$3*IFERROR(VLOOKUP($A2286,Dividends!$C$10:$E$100,2,0),0)</f>
        <v>4.0027720615633289</v>
      </c>
      <c r="F2286" s="60">
        <f>F2285*(1-F$1-2*(C2286/C2285-1))</f>
        <v>1218.5373138818045</v>
      </c>
      <c r="G2286" s="2">
        <f>G2285*(1-G$1+IF(AND(WEEKDAY($A2286)&lt;&gt;1,WEEKDAY($A2286)&lt;&gt;7),-VLOOKUP($A2286,ETF_OP_Fee!$I$5:$J$14,2,1),0))^($A2286-$A2285)*(1+1*(B2286/B2285-1))</f>
        <v>2.4060056586516261</v>
      </c>
      <c r="H2286" s="9" t="str">
        <f>IFERROR(VLOOKUP(A2286,'BITO-IV'!$A$1:$J$10000,4,0),"")</f>
        <v/>
      </c>
      <c r="J2286" s="9">
        <f>VLOOKUP(A2286,'ETH-Web'!$A$1:$G$10000,6,0)</f>
        <v>117.452606</v>
      </c>
      <c r="K2286" s="2">
        <f>K2285*(1-K$1+IF(AND(WEEKDAY($A2286)&lt;&gt;1,WEEKDAY($A2286)&lt;&gt;7),-VLOOKUP($A2286,ETF_OP_Fee!$K$5:$L$14,2,1),0))^($A2286-$A2285)*(1+2*(J2286/J2285-1))-K$3*IFERROR(VLOOKUP($A3882,Dividends!$C$10:$E$100,3,0),0)</f>
        <v>28.062480126181296</v>
      </c>
      <c r="Q2286">
        <f>IF($A2286&gt;=$Q$2,B2286*Q$4,"")</f>
        <v>45.9097863748744</v>
      </c>
      <c r="R2286">
        <f>IF($A2286&gt;=$Q$2,G2286*R$4,"")</f>
        <v>45.396468840511076</v>
      </c>
      <c r="T2286">
        <f>IF($A2286&gt;=$Q$2,J2286*T$4,"")</f>
        <v>35.335355559894985</v>
      </c>
      <c r="U2286">
        <f>IF($A2286&gt;=$Q$2,K2286*U$4,"")</f>
        <v>2.6996459517911999</v>
      </c>
      <c r="W2286" t="e">
        <f t="shared" ca="1" si="5"/>
        <v>#DIV/0!</v>
      </c>
    </row>
    <row r="2287" spans="1:23">
      <c r="A2287" s="1">
        <v>43489</v>
      </c>
      <c r="B2287">
        <f>IFERROR(VLOOKUP($A2287,'BTC-Web'!$A$2:$H$9999,2,0),"")</f>
        <v>3584.5002439999998</v>
      </c>
      <c r="C2287">
        <f>VLOOKUP(A2287,H_SPBTFDUE!$B$2:$C$5828,2,0)</f>
        <v>24.27</v>
      </c>
      <c r="D2287" s="2">
        <f>D2286*(1-D$1+IF(AND(WEEKDAY($A2287)&lt;&gt;1,WEEKDAY($A2287)&lt;&gt;7),-VLOOKUP($A2287,ETF_OP_Fee!$G$5:$H$14,2,1),0))^($A2287-$A2286)*(1+2*(C2287/C2286-1))+IFERROR(VLOOKUP(A2287,BITXeom!$C$9:$D$100,2,0),0)-$D$3*IFERROR(VLOOKUP($A2287,Dividends!$C$10:$E$100,2,0),0)</f>
        <v>4.0354073637967032</v>
      </c>
      <c r="F2287" s="60">
        <f>F2286*(1-F$1-2*(C2287/C2286-1))</f>
        <v>1208.3908272030824</v>
      </c>
      <c r="G2287" s="2">
        <f>G2286*(1-G$1+IF(AND(WEEKDAY($A2287)&lt;&gt;1,WEEKDAY($A2287)&lt;&gt;7),-VLOOKUP($A2287,ETF_OP_Fee!$I$5:$J$14,2,1),0))^($A2287-$A2286)*(1+1*(B2287/B2286-1))</f>
        <v>2.3918920414073255</v>
      </c>
      <c r="H2287" s="9" t="str">
        <f>IFERROR(VLOOKUP(A2287,'BITO-IV'!$A$1:$J$10000,4,0),"")</f>
        <v/>
      </c>
      <c r="J2287" s="9">
        <f>VLOOKUP(A2287,'ETH-Web'!$A$1:$G$10000,6,0)</f>
        <v>117.36288500000001</v>
      </c>
      <c r="K2287" s="2">
        <f>K2286*(1-K$1+IF(AND(WEEKDAY($A2287)&lt;&gt;1,WEEKDAY($A2287)&lt;&gt;7),-VLOOKUP($A2287,ETF_OP_Fee!$K$5:$L$14,2,1),0))^($A2287-$A2286)*(1+2*(J2287/J2286-1))-K$3*IFERROR(VLOOKUP($A3883,Dividends!$C$10:$E$100,3,0),0)</f>
        <v>28.018885167913666</v>
      </c>
      <c r="Q2287">
        <f>IF($A2287&gt;=$Q$2,B2287*Q$4,"")</f>
        <v>45.641667729826494</v>
      </c>
      <c r="R2287">
        <f>IF($A2287&gt;=$Q$2,G2287*R$4,"")</f>
        <v>45.130173379752748</v>
      </c>
      <c r="T2287">
        <f>IF($A2287&gt;=$Q$2,J2287*T$4,"")</f>
        <v>35.308363196386345</v>
      </c>
      <c r="U2287">
        <f>IF($A2287&gt;=$Q$2,K2287*U$4,"")</f>
        <v>2.6954520618685516</v>
      </c>
      <c r="W2287" t="e">
        <f t="shared" ca="1" si="5"/>
        <v>#DIV/0!</v>
      </c>
    </row>
    <row r="2288" spans="1:23">
      <c r="A2288" s="1">
        <v>43490</v>
      </c>
      <c r="B2288">
        <f>IFERROR(VLOOKUP($A2288,'BTC-Web'!$A$2:$H$9999,2,0),"")</f>
        <v>3607.3903810000002</v>
      </c>
      <c r="C2288">
        <f>VLOOKUP(A2288,H_SPBTFDUE!$B$2:$C$5828,2,0)</f>
        <v>24.16</v>
      </c>
      <c r="D2288" s="2">
        <f>D2287*(1-D$1+IF(AND(WEEKDAY($A2288)&lt;&gt;1,WEEKDAY($A2288)&lt;&gt;7),-VLOOKUP($A2288,ETF_OP_Fee!$G$5:$H$14,2,1),0))^($A2288-$A2287)*(1+2*(C2288/C2287-1))+IFERROR(VLOOKUP(A2288,BITXeom!$C$9:$D$100,2,0),0)-$D$3*IFERROR(VLOOKUP($A2288,Dividends!$C$10:$E$100,2,0),0)</f>
        <v>3.998345600936501</v>
      </c>
      <c r="F2288" s="60">
        <f>F2287*(1-F$1-2*(C2288/C2287-1))</f>
        <v>1219.2816116048477</v>
      </c>
      <c r="G2288" s="2">
        <f>G2287*(1-G$1+IF(AND(WEEKDAY($A2288)&lt;&gt;1,WEEKDAY($A2288)&lt;&gt;7),-VLOOKUP($A2288,ETF_OP_Fee!$I$5:$J$14,2,1),0))^($A2288-$A2287)*(1+1*(B2288/B2287-1))</f>
        <v>2.407103690371347</v>
      </c>
      <c r="H2288" s="9" t="str">
        <f>IFERROR(VLOOKUP(A2288,'BITO-IV'!$A$1:$J$10000,4,0),"")</f>
        <v/>
      </c>
      <c r="J2288" s="9">
        <f>VLOOKUP(A2288,'ETH-Web'!$A$1:$G$10000,6,0)</f>
        <v>116.378342</v>
      </c>
      <c r="K2288" s="2">
        <f>K2287*(1-K$1+IF(AND(WEEKDAY($A2288)&lt;&gt;1,WEEKDAY($A2288)&lt;&gt;7),-VLOOKUP($A2288,ETF_OP_Fee!$K$5:$L$14,2,1),0))^($A2288-$A2287)*(1+2*(J2288/J2287-1))-K$3*IFERROR(VLOOKUP($A3884,Dividends!$C$10:$E$100,3,0),0)</f>
        <v>27.548081637166678</v>
      </c>
      <c r="Q2288">
        <f>IF($A2288&gt;=$Q$2,B2288*Q$4,"")</f>
        <v>45.93312928823844</v>
      </c>
      <c r="R2288">
        <f>IF($A2288&gt;=$Q$2,G2288*R$4,"")</f>
        <v>45.417186482039043</v>
      </c>
      <c r="T2288">
        <f>IF($A2288&gt;=$Q$2,J2288*T$4,"")</f>
        <v>35.012165622285643</v>
      </c>
      <c r="U2288">
        <f>IF($A2288&gt;=$Q$2,K2288*U$4,"")</f>
        <v>2.6501601689155723</v>
      </c>
      <c r="W2288" t="e">
        <f t="shared" ca="1" si="5"/>
        <v>#DIV/0!</v>
      </c>
    </row>
    <row r="2289" spans="1:23">
      <c r="A2289" s="1">
        <v>43493</v>
      </c>
      <c r="B2289">
        <f>IFERROR(VLOOKUP($A2289,'BTC-Web'!$A$2:$H$9999,2,0),"")</f>
        <v>3584.283203</v>
      </c>
      <c r="C2289">
        <f>VLOOKUP(A2289,H_SPBTFDUE!$B$2:$C$5828,2,0)</f>
        <v>23.3</v>
      </c>
      <c r="D2289" s="2">
        <f>D2288*(1-D$1+IF(AND(WEEKDAY($A2289)&lt;&gt;1,WEEKDAY($A2289)&lt;&gt;7),-VLOOKUP($A2289,ETF_OP_Fee!$G$5:$H$14,2,1),0))^($A2289-$A2288)*(1+2*(C2289/C2288-1))+IFERROR(VLOOKUP(A2289,BITXeom!$C$9:$D$100,2,0),0)-$D$3*IFERROR(VLOOKUP($A2289,Dividends!$C$10:$E$100,2,0),0)</f>
        <v>3.7123522960100934</v>
      </c>
      <c r="F2289" s="60">
        <f>F2288*(1-F$1-2*(C2289/C2288-1))</f>
        <v>1306.0213032421666</v>
      </c>
      <c r="G2289" s="2">
        <f>G2288*(1-G$1+IF(AND(WEEKDAY($A2289)&lt;&gt;1,WEEKDAY($A2289)&lt;&gt;7),-VLOOKUP($A2289,ETF_OP_Fee!$I$5:$J$14,2,1),0))^($A2289-$A2288)*(1+1*(B2289/B2288-1))</f>
        <v>2.3914982185728504</v>
      </c>
      <c r="H2289" s="9" t="str">
        <f>IFERROR(VLOOKUP(A2289,'BITO-IV'!$A$1:$J$10000,4,0),"")</f>
        <v/>
      </c>
      <c r="J2289" s="9">
        <f>VLOOKUP(A2289,'ETH-Web'!$A$1:$G$10000,6,0)</f>
        <v>106.589973</v>
      </c>
      <c r="K2289" s="2">
        <f>K2288*(1-K$1+IF(AND(WEEKDAY($A2289)&lt;&gt;1,WEEKDAY($A2289)&lt;&gt;7),-VLOOKUP($A2289,ETF_OP_Fee!$K$5:$L$14,2,1),0))^($A2289-$A2288)*(1+2*(J2289/J2288-1))-K$3*IFERROR(VLOOKUP($A3885,Dividends!$C$10:$E$100,3,0),0)</f>
        <v>22.912274047096332</v>
      </c>
      <c r="Q2289">
        <f>IF($A2289&gt;=$Q$2,B2289*Q$4,"")</f>
        <v>45.63890413308178</v>
      </c>
      <c r="R2289">
        <f>IF($A2289&gt;=$Q$2,G2289*R$4,"")</f>
        <v>45.122742738029338</v>
      </c>
      <c r="T2289">
        <f>IF($A2289&gt;=$Q$2,J2289*T$4,"")</f>
        <v>32.067356556350965</v>
      </c>
      <c r="U2289">
        <f>IF($A2289&gt;=$Q$2,K2289*U$4,"")</f>
        <v>2.2041896368192222</v>
      </c>
      <c r="W2289" t="e">
        <f t="shared" ca="1" si="5"/>
        <v>#DIV/0!</v>
      </c>
    </row>
    <row r="2290" spans="1:23">
      <c r="A2290" s="1">
        <v>43494</v>
      </c>
      <c r="B2290">
        <f>IFERROR(VLOOKUP($A2290,'BTC-Web'!$A$2:$H$9999,2,0),"")</f>
        <v>3468.8701169999999</v>
      </c>
      <c r="C2290">
        <f>VLOOKUP(A2290,H_SPBTFDUE!$B$2:$C$5828,2,0)</f>
        <v>23.23</v>
      </c>
      <c r="D2290" s="2">
        <f>D2289*(1-D$1+IF(AND(WEEKDAY($A2290)&lt;&gt;1,WEEKDAY($A2290)&lt;&gt;7),-VLOOKUP($A2290,ETF_OP_Fee!$G$5:$H$14,2,1),0))^($A2290-$A2289)*(1+2*(C2290/C2289-1))+IFERROR(VLOOKUP(A2290,BITXeom!$C$9:$D$100,2,0),0)-$D$3*IFERROR(VLOOKUP($A2290,Dividends!$C$10:$E$100,2,0),0)</f>
        <v>3.6896014890479156</v>
      </c>
      <c r="F2290" s="60">
        <f>F2289*(1-F$1-2*(C2290/C2289-1))</f>
        <v>1313.8006568743294</v>
      </c>
      <c r="G2290" s="2">
        <f>G2289*(1-G$1+IF(AND(WEEKDAY($A2290)&lt;&gt;1,WEEKDAY($A2290)&lt;&gt;7),-VLOOKUP($A2290,ETF_OP_Fee!$I$5:$J$14,2,1),0))^($A2290-$A2289)*(1+1*(B2290/B2289-1))</f>
        <v>2.3144322916019471</v>
      </c>
      <c r="H2290" s="9" t="str">
        <f>IFERROR(VLOOKUP(A2290,'BITO-IV'!$A$1:$J$10000,4,0),"")</f>
        <v/>
      </c>
      <c r="J2290" s="9">
        <f>VLOOKUP(A2290,'ETH-Web'!$A$1:$G$10000,6,0)</f>
        <v>105.598213</v>
      </c>
      <c r="K2290" s="2">
        <f>K2289*(1-K$1+IF(AND(WEEKDAY($A2290)&lt;&gt;1,WEEKDAY($A2290)&lt;&gt;7),-VLOOKUP($A2290,ETF_OP_Fee!$K$5:$L$14,2,1),0))^($A2290-$A2289)*(1+2*(J2290/J2289-1))-K$3*IFERROR(VLOOKUP($A3886,Dividends!$C$10:$E$100,3,0),0)</f>
        <v>22.485323203438991</v>
      </c>
      <c r="Q2290">
        <f>IF($A2290&gt;=$Q$2,B2290*Q$4,"")</f>
        <v>44.169342028377436</v>
      </c>
      <c r="R2290">
        <f>IF($A2290&gt;=$Q$2,G2290*R$4,"")</f>
        <v>43.668664299011716</v>
      </c>
      <c r="T2290">
        <f>IF($A2290&gt;=$Q$2,J2290*T$4,"")</f>
        <v>31.768987763834929</v>
      </c>
      <c r="U2290">
        <f>IF($A2290&gt;=$Q$2,K2290*U$4,"")</f>
        <v>2.163116427626353</v>
      </c>
      <c r="W2290" t="e">
        <f t="shared" ca="1" si="5"/>
        <v>#DIV/0!</v>
      </c>
    </row>
    <row r="2291" spans="1:23">
      <c r="A2291" s="1">
        <v>43495</v>
      </c>
      <c r="B2291">
        <f>IFERROR(VLOOKUP($A2291,'BTC-Web'!$A$2:$H$9999,2,0),"")</f>
        <v>3443.8969729999999</v>
      </c>
      <c r="C2291">
        <f>VLOOKUP(A2291,H_SPBTFDUE!$B$2:$C$5828,2,0)</f>
        <v>23.51</v>
      </c>
      <c r="D2291" s="2">
        <f>D2290*(1-D$1+IF(AND(WEEKDAY($A2291)&lt;&gt;1,WEEKDAY($A2291)&lt;&gt;7),-VLOOKUP($A2291,ETF_OP_Fee!$G$5:$H$14,2,1),0))^($A2291-$A2290)*(1+2*(C2291/C2290-1))+IFERROR(VLOOKUP(A2291,BITXeom!$C$9:$D$100,2,0),0)-$D$3*IFERROR(VLOOKUP($A2291,Dividends!$C$10:$E$100,2,0),0)</f>
        <v>3.7780903251781828</v>
      </c>
      <c r="F2291" s="60">
        <f>F2290*(1-F$1-2*(C2291/C2290-1))</f>
        <v>1282.0607920961386</v>
      </c>
      <c r="G2291" s="2">
        <f>G2290*(1-G$1+IF(AND(WEEKDAY($A2291)&lt;&gt;1,WEEKDAY($A2291)&lt;&gt;7),-VLOOKUP($A2291,ETF_OP_Fee!$I$5:$J$14,2,1),0))^($A2291-$A2290)*(1+1*(B2291/B2290-1))</f>
        <v>2.2977103894724844</v>
      </c>
      <c r="H2291" s="9" t="str">
        <f>IFERROR(VLOOKUP(A2291,'BITO-IV'!$A$1:$J$10000,4,0),"")</f>
        <v/>
      </c>
      <c r="J2291" s="9">
        <f>VLOOKUP(A2291,'ETH-Web'!$A$1:$G$10000,6,0)</f>
        <v>108.907539</v>
      </c>
      <c r="K2291" s="2">
        <f>K2290*(1-K$1+IF(AND(WEEKDAY($A2291)&lt;&gt;1,WEEKDAY($A2291)&lt;&gt;7),-VLOOKUP($A2291,ETF_OP_Fee!$K$5:$L$14,2,1),0))^($A2291-$A2290)*(1+2*(J2291/J2290-1))-K$3*IFERROR(VLOOKUP($A3887,Dividends!$C$10:$E$100,3,0),0)</f>
        <v>23.894035939075554</v>
      </c>
      <c r="Q2291">
        <f>IF($A2291&gt;=$Q$2,B2291*Q$4,"")</f>
        <v>43.851357410431035</v>
      </c>
      <c r="R2291">
        <f>IF($A2291&gt;=$Q$2,G2291*R$4,"")</f>
        <v>43.353155768828273</v>
      </c>
      <c r="T2291">
        <f>IF($A2291&gt;=$Q$2,J2291*T$4,"")</f>
        <v>32.764591138302457</v>
      </c>
      <c r="U2291">
        <f>IF($A2291&gt;=$Q$2,K2291*U$4,"")</f>
        <v>2.2986363680199986</v>
      </c>
      <c r="W2291" t="e">
        <f t="shared" ca="1" si="5"/>
        <v>#DIV/0!</v>
      </c>
    </row>
    <row r="2292" spans="1:23">
      <c r="A2292" s="1">
        <v>43496</v>
      </c>
      <c r="B2292">
        <f>IFERROR(VLOOKUP($A2292,'BTC-Web'!$A$2:$H$9999,2,0),"")</f>
        <v>3485.4091800000001</v>
      </c>
      <c r="C2292">
        <f>VLOOKUP(A2292,H_SPBTFDUE!$B$2:$C$5828,2,0)</f>
        <v>23.41</v>
      </c>
      <c r="D2292" s="2">
        <f>D2291*(1-D$1+IF(AND(WEEKDAY($A2292)&lt;&gt;1,WEEKDAY($A2292)&lt;&gt;7),-VLOOKUP($A2292,ETF_OP_Fee!$G$5:$H$14,2,1),0))^($A2292-$A2291)*(1+2*(C2292/C2291-1))+IFERROR(VLOOKUP(A2292,BITXeom!$C$9:$D$100,2,0),0)-$D$3*IFERROR(VLOOKUP($A2292,Dividends!$C$10:$E$100,2,0),0)</f>
        <v>3.745498475099915</v>
      </c>
      <c r="F2292" s="60">
        <f>F2291*(1-F$1-2*(C2292/C2291-1))</f>
        <v>1292.9005692924118</v>
      </c>
      <c r="G2292" s="2">
        <f>G2291*(1-G$1+IF(AND(WEEKDAY($A2292)&lt;&gt;1,WEEKDAY($A2292)&lt;&gt;7),-VLOOKUP($A2292,ETF_OP_Fee!$I$5:$J$14,2,1),0))^($A2292-$A2291)*(1+1*(B2292/B2291-1))</f>
        <v>2.3253461145441441</v>
      </c>
      <c r="H2292" s="9" t="str">
        <f>IFERROR(VLOOKUP(A2292,'BITO-IV'!$A$1:$J$10000,4,0),"")</f>
        <v/>
      </c>
      <c r="J2292" s="9">
        <f>VLOOKUP(A2292,'ETH-Web'!$A$1:$G$10000,6,0)</f>
        <v>107.06101200000001</v>
      </c>
      <c r="K2292" s="2">
        <f>K2291*(1-K$1+IF(AND(WEEKDAY($A2292)&lt;&gt;1,WEEKDAY($A2292)&lt;&gt;7),-VLOOKUP($A2292,ETF_OP_Fee!$K$5:$L$14,2,1),0))^($A2292-$A2291)*(1+2*(J2292/J2291-1))-K$3*IFERROR(VLOOKUP($A3888,Dividends!$C$10:$E$100,3,0),0)</f>
        <v>23.08319483581003</v>
      </c>
      <c r="Q2292">
        <f>IF($A2292&gt;=$Q$2,B2292*Q$4,"")</f>
        <v>44.379934960899128</v>
      </c>
      <c r="R2292">
        <f>IF($A2292&gt;=$Q$2,G2292*R$4,"")</f>
        <v>43.874586101957085</v>
      </c>
      <c r="T2292">
        <f>IF($A2292&gt;=$Q$2,J2292*T$4,"")</f>
        <v>32.209067592950504</v>
      </c>
      <c r="U2292">
        <f>IF($A2292&gt;=$Q$2,K2292*U$4,"")</f>
        <v>2.2206324320836863</v>
      </c>
      <c r="W2292" t="e">
        <f t="shared" ca="1" si="5"/>
        <v>#DIV/0!</v>
      </c>
    </row>
    <row r="2293" spans="1:23">
      <c r="A2293" s="1">
        <v>43497</v>
      </c>
      <c r="B2293">
        <f>IFERROR(VLOOKUP($A2293,'BTC-Web'!$A$2:$H$9999,2,0),"")</f>
        <v>3460.5471189999998</v>
      </c>
      <c r="C2293">
        <f>VLOOKUP(A2293,H_SPBTFDUE!$B$2:$C$5828,2,0)</f>
        <v>23.62</v>
      </c>
      <c r="D2293" s="2">
        <f>D2292*(1-D$1+IF(AND(WEEKDAY($A2293)&lt;&gt;1,WEEKDAY($A2293)&lt;&gt;7),-VLOOKUP($A2293,ETF_OP_Fee!$G$5:$H$14,2,1),0))^($A2293-$A2292)*(1+2*(C2293/C2292-1))+IFERROR(VLOOKUP(A2293,BITXeom!$C$9:$D$100,2,0),0)-$D$3*IFERROR(VLOOKUP($A2293,Dividends!$C$10:$E$100,2,0),0)</f>
        <v>3.8122370408892343</v>
      </c>
      <c r="F2293" s="60">
        <f>F2292*(1-F$1-2*(C2293/C2292-1))</f>
        <v>1269.6372727832813</v>
      </c>
      <c r="G2293" s="2">
        <f>G2292*(1-G$1+IF(AND(WEEKDAY($A2293)&lt;&gt;1,WEEKDAY($A2293)&lt;&gt;7),-VLOOKUP($A2293,ETF_OP_Fee!$I$5:$J$14,2,1),0))^($A2293-$A2292)*(1+1*(B2293/B2292-1))</f>
        <v>2.3086989045240087</v>
      </c>
      <c r="H2293" s="9" t="str">
        <f>IFERROR(VLOOKUP(A2293,'BITO-IV'!$A$1:$J$10000,4,0),"")</f>
        <v/>
      </c>
      <c r="J2293" s="9">
        <f>VLOOKUP(A2293,'ETH-Web'!$A$1:$G$10000,6,0)</f>
        <v>107.609787</v>
      </c>
      <c r="K2293" s="2">
        <f>K2292*(1-K$1+IF(AND(WEEKDAY($A2293)&lt;&gt;1,WEEKDAY($A2293)&lt;&gt;7),-VLOOKUP($A2293,ETF_OP_Fee!$K$5:$L$14,2,1),0))^($A2293-$A2292)*(1+2*(J2293/J2292-1))-K$3*IFERROR(VLOOKUP($A3889,Dividends!$C$10:$E$100,3,0),0)</f>
        <v>23.319234668209738</v>
      </c>
      <c r="Q2293">
        <f>IF($A2293&gt;=$Q$2,B2293*Q$4,"")</f>
        <v>44.063364769799236</v>
      </c>
      <c r="R2293">
        <f>IF($A2293&gt;=$Q$2,G2293*R$4,"")</f>
        <v>43.560486861066671</v>
      </c>
      <c r="T2293">
        <f>IF($A2293&gt;=$Q$2,J2293*T$4,"")</f>
        <v>32.374165332436853</v>
      </c>
      <c r="U2293">
        <f>IF($A2293&gt;=$Q$2,K2293*U$4,"")</f>
        <v>2.2433397614121739</v>
      </c>
      <c r="W2293" t="e">
        <f t="shared" ca="1" si="5"/>
        <v>#DIV/0!</v>
      </c>
    </row>
    <row r="2294" spans="1:23">
      <c r="A2294" s="1">
        <v>43500</v>
      </c>
      <c r="B2294">
        <f>IFERROR(VLOOKUP($A2294,'BTC-Web'!$A$2:$H$9999,2,0),"")</f>
        <v>3467.2116700000001</v>
      </c>
      <c r="C2294">
        <f>VLOOKUP(A2294,H_SPBTFDUE!$B$2:$C$5828,2,0)</f>
        <v>23.4</v>
      </c>
      <c r="D2294" s="2">
        <f>D2293*(1-D$1+IF(AND(WEEKDAY($A2294)&lt;&gt;1,WEEKDAY($A2294)&lt;&gt;7),-VLOOKUP($A2294,ETF_OP_Fee!$G$5:$H$14,2,1),0))^($A2294-$A2293)*(1+2*(C2294/C2293-1))+IFERROR(VLOOKUP(A2294,BITXeom!$C$9:$D$100,2,0),0)-$D$3*IFERROR(VLOOKUP($A2294,Dividends!$C$10:$E$100,2,0),0)</f>
        <v>3.73986879096215</v>
      </c>
      <c r="F2294" s="60">
        <f>F2293*(1-F$1-2*(C2294/C2293-1))</f>
        <v>1293.2223421108442</v>
      </c>
      <c r="G2294" s="2">
        <f>G2293*(1-G$1+IF(AND(WEEKDAY($A2294)&lt;&gt;1,WEEKDAY($A2294)&lt;&gt;7),-VLOOKUP($A2294,ETF_OP_Fee!$I$5:$J$14,2,1),0))^($A2294-$A2293)*(1+1*(B2294/B2293-1))</f>
        <v>2.312964539148044</v>
      </c>
      <c r="H2294" s="9" t="str">
        <f>IFERROR(VLOOKUP(A2294,'BITO-IV'!$A$1:$J$10000,4,0),"")</f>
        <v/>
      </c>
      <c r="J2294" s="9">
        <f>VLOOKUP(A2294,'ETH-Web'!$A$1:$G$10000,6,0)</f>
        <v>107.821602</v>
      </c>
      <c r="K2294" s="2">
        <f>K2293*(1-K$1+IF(AND(WEEKDAY($A2294)&lt;&gt;1,WEEKDAY($A2294)&lt;&gt;7),-VLOOKUP($A2294,ETF_OP_Fee!$K$5:$L$14,2,1),0))^($A2294-$A2293)*(1+2*(J2294/J2293-1))-K$3*IFERROR(VLOOKUP($A3890,Dividends!$C$10:$E$100,3,0),0)</f>
        <v>23.409227355767985</v>
      </c>
      <c r="Q2294">
        <f>IF($A2294&gt;=$Q$2,B2294*Q$4,"")</f>
        <v>44.148224918105726</v>
      </c>
      <c r="R2294">
        <f>IF($A2294&gt;=$Q$2,G2294*R$4,"")</f>
        <v>43.640970773728597</v>
      </c>
      <c r="T2294">
        <f>IF($A2294&gt;=$Q$2,J2294*T$4,"")</f>
        <v>32.437889404578087</v>
      </c>
      <c r="U2294">
        <f>IF($A2294&gt;=$Q$2,K2294*U$4,"")</f>
        <v>2.2519971713618658</v>
      </c>
      <c r="W2294" t="e">
        <f t="shared" ca="1" si="5"/>
        <v>#DIV/0!</v>
      </c>
    </row>
    <row r="2295" spans="1:23">
      <c r="A2295" s="1">
        <v>43501</v>
      </c>
      <c r="B2295">
        <f>IFERROR(VLOOKUP($A2295,'BTC-Web'!$A$2:$H$9999,2,0),"")</f>
        <v>3454.9509280000002</v>
      </c>
      <c r="C2295">
        <f>VLOOKUP(A2295,H_SPBTFDUE!$B$2:$C$5828,2,0)</f>
        <v>23.45</v>
      </c>
      <c r="D2295" s="2">
        <f>D2294*(1-D$1+IF(AND(WEEKDAY($A2295)&lt;&gt;1,WEEKDAY($A2295)&lt;&gt;7),-VLOOKUP($A2295,ETF_OP_Fee!$G$5:$H$14,2,1),0))^($A2295-$A2294)*(1+2*(C2295/C2294-1))+IFERROR(VLOOKUP(A2295,BITXeom!$C$9:$D$100,2,0),0)-$D$3*IFERROR(VLOOKUP($A2295,Dividends!$C$10:$E$100,2,0),0)</f>
        <v>3.7553983760857026</v>
      </c>
      <c r="F2295" s="60">
        <f>F2294*(1-F$1-2*(C2295/C2294-1))</f>
        <v>1287.6284324819544</v>
      </c>
      <c r="G2295" s="2">
        <f>G2294*(1-G$1+IF(AND(WEEKDAY($A2295)&lt;&gt;1,WEEKDAY($A2295)&lt;&gt;7),-VLOOKUP($A2295,ETF_OP_Fee!$I$5:$J$14,2,1),0))^($A2295-$A2294)*(1+1*(B2295/B2294-1))</f>
        <v>2.3047254543218334</v>
      </c>
      <c r="H2295" s="9" t="str">
        <f>IFERROR(VLOOKUP(A2295,'BITO-IV'!$A$1:$J$10000,4,0),"")</f>
        <v/>
      </c>
      <c r="J2295" s="9">
        <f>VLOOKUP(A2295,'ETH-Web'!$A$1:$G$10000,6,0)</f>
        <v>107.44352000000001</v>
      </c>
      <c r="K2295" s="2">
        <f>K2294*(1-K$1+IF(AND(WEEKDAY($A2295)&lt;&gt;1,WEEKDAY($A2295)&lt;&gt;7),-VLOOKUP($A2295,ETF_OP_Fee!$K$5:$L$14,2,1),0))^($A2295-$A2294)*(1+2*(J2295/J2294-1))-K$3*IFERROR(VLOOKUP($A3891,Dividends!$C$10:$E$100,3,0),0)</f>
        <v>23.244457393470277</v>
      </c>
      <c r="Q2295">
        <f>IF($A2295&gt;=$Q$2,B2295*Q$4,"")</f>
        <v>43.992108116768684</v>
      </c>
      <c r="R2295">
        <f>IF($A2295&gt;=$Q$2,G2295*R$4,"")</f>
        <v>43.485515878499051</v>
      </c>
      <c r="T2295">
        <f>IF($A2295&gt;=$Q$2,J2295*T$4,"")</f>
        <v>32.324144274897471</v>
      </c>
      <c r="U2295">
        <f>IF($A2295&gt;=$Q$2,K2295*U$4,"")</f>
        <v>2.2361460933497415</v>
      </c>
      <c r="W2295" t="e">
        <f t="shared" ca="1" si="5"/>
        <v>#DIV/0!</v>
      </c>
    </row>
    <row r="2296" spans="1:23">
      <c r="A2296" s="1">
        <v>43502</v>
      </c>
      <c r="B2296">
        <f>IFERROR(VLOOKUP($A2296,'BTC-Web'!$A$2:$H$9999,2,0),"")</f>
        <v>3469.091797</v>
      </c>
      <c r="C2296">
        <f>VLOOKUP(A2296,H_SPBTFDUE!$B$2:$C$5828,2,0)</f>
        <v>23.02</v>
      </c>
      <c r="D2296" s="2">
        <f>D2295*(1-D$1+IF(AND(WEEKDAY($A2296)&lt;&gt;1,WEEKDAY($A2296)&lt;&gt;7),-VLOOKUP($A2296,ETF_OP_Fee!$G$5:$H$14,2,1),0))^($A2296-$A2295)*(1+2*(C2296/C2295-1))+IFERROR(VLOOKUP(A2296,BITXeom!$C$9:$D$100,2,0),0)-$D$3*IFERROR(VLOOKUP($A2296,Dividends!$C$10:$E$100,2,0),0)</f>
        <v>3.617237641672852</v>
      </c>
      <c r="F2296" s="60">
        <f>F2295*(1-F$1-2*(C2296/C2295-1))</f>
        <v>1334.7835993608271</v>
      </c>
      <c r="G2296" s="2">
        <f>G2295*(1-G$1+IF(AND(WEEKDAY($A2296)&lt;&gt;1,WEEKDAY($A2296)&lt;&gt;7),-VLOOKUP($A2296,ETF_OP_Fee!$I$5:$J$14,2,1),0))^($A2296-$A2295)*(1+1*(B2296/B2295-1))</f>
        <v>2.3140983005496323</v>
      </c>
      <c r="H2296" s="9" t="str">
        <f>IFERROR(VLOOKUP(A2296,'BITO-IV'!$A$1:$J$10000,4,0),"")</f>
        <v/>
      </c>
      <c r="J2296" s="9">
        <f>VLOOKUP(A2296,'ETH-Web'!$A$1:$G$10000,6,0)</f>
        <v>104.91928900000001</v>
      </c>
      <c r="K2296" s="2">
        <f>K2295*(1-K$1+IF(AND(WEEKDAY($A2296)&lt;&gt;1,WEEKDAY($A2296)&lt;&gt;7),-VLOOKUP($A2296,ETF_OP_Fee!$K$5:$L$14,2,1),0))^($A2296-$A2295)*(1+2*(J2296/J2295-1))-K$3*IFERROR(VLOOKUP($A3892,Dividends!$C$10:$E$100,3,0),0)</f>
        <v>22.151696694268612</v>
      </c>
      <c r="Q2296">
        <f>IF($A2296&gt;=$Q$2,B2296*Q$4,"")</f>
        <v>44.172164693801797</v>
      </c>
      <c r="R2296">
        <f>IF($A2296&gt;=$Q$2,G2296*R$4,"")</f>
        <v>43.662362562212017</v>
      </c>
      <c r="T2296">
        <f>IF($A2296&gt;=$Q$2,J2296*T$4,"")</f>
        <v>31.564734986862522</v>
      </c>
      <c r="U2296">
        <f>IF($A2296&gt;=$Q$2,K2296*U$4,"")</f>
        <v>2.131021137016178</v>
      </c>
      <c r="W2296" t="e">
        <f t="shared" ca="1" si="5"/>
        <v>#DIV/0!</v>
      </c>
    </row>
    <row r="2297" spans="1:23">
      <c r="A2297" s="1">
        <v>43503</v>
      </c>
      <c r="B2297">
        <f>IFERROR(VLOOKUP($A2297,'BTC-Web'!$A$2:$H$9999,2,0),"")</f>
        <v>3414.929443</v>
      </c>
      <c r="C2297">
        <f>VLOOKUP(A2297,H_SPBTFDUE!$B$2:$C$5828,2,0)</f>
        <v>23.03</v>
      </c>
      <c r="D2297" s="2">
        <f>D2296*(1-D$1+IF(AND(WEEKDAY($A2297)&lt;&gt;1,WEEKDAY($A2297)&lt;&gt;7),-VLOOKUP($A2297,ETF_OP_Fee!$G$5:$H$14,2,1),0))^($A2297-$A2296)*(1+2*(C2297/C2296-1))+IFERROR(VLOOKUP(A2297,BITXeom!$C$9:$D$100,2,0),0)-$D$3*IFERROR(VLOOKUP($A2297,Dividends!$C$10:$E$100,2,0),0)</f>
        <v>3.6199439035240832</v>
      </c>
      <c r="F2297" s="60">
        <f>F2296*(1-F$1-2*(C2297/C2296-1))</f>
        <v>1333.5544444953705</v>
      </c>
      <c r="G2297" s="2">
        <f>G2296*(1-G$1+IF(AND(WEEKDAY($A2297)&lt;&gt;1,WEEKDAY($A2297)&lt;&gt;7),-VLOOKUP($A2297,ETF_OP_Fee!$I$5:$J$14,2,1),0))^($A2297-$A2296)*(1+1*(B2297/B2296-1))</f>
        <v>2.2779093785663522</v>
      </c>
      <c r="H2297" s="9" t="str">
        <f>IFERROR(VLOOKUP(A2297,'BITO-IV'!$A$1:$J$10000,4,0),"")</f>
        <v/>
      </c>
      <c r="J2297" s="9">
        <f>VLOOKUP(A2297,'ETH-Web'!$A$1:$G$10000,6,0)</f>
        <v>104.535301</v>
      </c>
      <c r="K2297" s="2">
        <f>K2296*(1-K$1+IF(AND(WEEKDAY($A2297)&lt;&gt;1,WEEKDAY($A2297)&lt;&gt;7),-VLOOKUP($A2297,ETF_OP_Fee!$K$5:$L$14,2,1),0))^($A2297-$A2296)*(1+2*(J2297/J2296-1))-K$3*IFERROR(VLOOKUP($A3893,Dividends!$C$10:$E$100,3,0),0)</f>
        <v>21.98898697675212</v>
      </c>
      <c r="Q2297">
        <f>IF($A2297&gt;=$Q$2,B2297*Q$4,"")</f>
        <v>43.48251202356662</v>
      </c>
      <c r="R2297">
        <f>IF($A2297&gt;=$Q$2,G2297*R$4,"")</f>
        <v>42.979550673022054</v>
      </c>
      <c r="T2297">
        <f>IF($A2297&gt;=$Q$2,J2297*T$4,"")</f>
        <v>31.449213050203806</v>
      </c>
      <c r="U2297">
        <f>IF($A2297&gt;=$Q$2,K2297*U$4,"")</f>
        <v>2.1153682571482766</v>
      </c>
      <c r="W2297" t="e">
        <f t="shared" ca="1" si="5"/>
        <v>#DIV/0!</v>
      </c>
    </row>
    <row r="2298" spans="1:23">
      <c r="A2298" s="1">
        <v>43504</v>
      </c>
      <c r="B2298">
        <f>IFERROR(VLOOKUP($A2298,'BTC-Web'!$A$2:$H$9999,2,0),"")</f>
        <v>3401.3764649999998</v>
      </c>
      <c r="C2298">
        <f>VLOOKUP(A2298,H_SPBTFDUE!$B$2:$C$5828,2,0)</f>
        <v>24.93</v>
      </c>
      <c r="D2298" s="2">
        <f>D2297*(1-D$1+IF(AND(WEEKDAY($A2298)&lt;&gt;1,WEEKDAY($A2298)&lt;&gt;7),-VLOOKUP($A2298,ETF_OP_Fee!$G$5:$H$14,2,1),0))^($A2298-$A2297)*(1+2*(C2298/C2297-1))+IFERROR(VLOOKUP(A2298,BITXeom!$C$9:$D$100,2,0),0)-$D$3*IFERROR(VLOOKUP($A2298,Dividends!$C$10:$E$100,2,0),0)</f>
        <v>4.2167341268790777</v>
      </c>
      <c r="F2298" s="60">
        <f>F2297*(1-F$1-2*(C2298/C2297-1))</f>
        <v>1113.4456479960627</v>
      </c>
      <c r="G2298" s="2">
        <f>G2297*(1-G$1+IF(AND(WEEKDAY($A2298)&lt;&gt;1,WEEKDAY($A2298)&lt;&gt;7),-VLOOKUP($A2298,ETF_OP_Fee!$I$5:$J$14,2,1),0))^($A2298-$A2297)*(1+1*(B2298/B2297-1))</f>
        <v>2.2688098884602788</v>
      </c>
      <c r="H2298" s="9" t="str">
        <f>IFERROR(VLOOKUP(A2298,'BITO-IV'!$A$1:$J$10000,4,0),"")</f>
        <v/>
      </c>
      <c r="J2298" s="9">
        <f>VLOOKUP(A2298,'ETH-Web'!$A$1:$G$10000,6,0)</f>
        <v>119.267746</v>
      </c>
      <c r="K2298" s="2">
        <f>K2297*(1-K$1+IF(AND(WEEKDAY($A2298)&lt;&gt;1,WEEKDAY($A2298)&lt;&gt;7),-VLOOKUP($A2298,ETF_OP_Fee!$K$5:$L$14,2,1),0))^($A2298-$A2297)*(1+2*(J2298/J2297-1))-K$3*IFERROR(VLOOKUP($A3894,Dividends!$C$10:$E$100,3,0),0)</f>
        <v>28.186196848304242</v>
      </c>
      <c r="Q2298">
        <f>IF($A2298&gt;=$Q$2,B2298*Q$4,"")</f>
        <v>43.309941099722749</v>
      </c>
      <c r="R2298">
        <f>IF($A2298&gt;=$Q$2,G2298*R$4,"")</f>
        <v>42.807861667395855</v>
      </c>
      <c r="T2298">
        <f>IF($A2298&gt;=$Q$2,J2298*T$4,"")</f>
        <v>35.881436396032313</v>
      </c>
      <c r="U2298">
        <f>IF($A2298&gt;=$Q$2,K2298*U$4,"")</f>
        <v>2.7115476563642211</v>
      </c>
      <c r="W2298" t="e">
        <f t="shared" ca="1" si="5"/>
        <v>#DIV/0!</v>
      </c>
    </row>
    <row r="2299" spans="1:23">
      <c r="A2299" s="1">
        <v>43507</v>
      </c>
      <c r="B2299">
        <f>IFERROR(VLOOKUP($A2299,'BTC-Web'!$A$2:$H$9999,2,0),"")</f>
        <v>3695.6130370000001</v>
      </c>
      <c r="C2299">
        <f>VLOOKUP(A2299,H_SPBTFDUE!$B$2:$C$5828,2,0)</f>
        <v>24.87</v>
      </c>
      <c r="D2299" s="2">
        <f>D2298*(1-D$1+IF(AND(WEEKDAY($A2299)&lt;&gt;1,WEEKDAY($A2299)&lt;&gt;7),-VLOOKUP($A2299,ETF_OP_Fee!$G$5:$H$14,2,1),0))^($A2299-$A2298)*(1+2*(C2299/C2298-1))+IFERROR(VLOOKUP(A2299,BITXeom!$C$9:$D$100,2,0),0)-$D$3*IFERROR(VLOOKUP($A2299,Dividends!$C$10:$E$100,2,0),0)</f>
        <v>4.1949195384096507</v>
      </c>
      <c r="F2299" s="60">
        <f>F2298*(1-F$1-2*(C2299/C2298-1))</f>
        <v>1118.7472336503758</v>
      </c>
      <c r="G2299" s="2">
        <f>G2298*(1-G$1+IF(AND(WEEKDAY($A2299)&lt;&gt;1,WEEKDAY($A2299)&lt;&gt;7),-VLOOKUP($A2299,ETF_OP_Fee!$I$5:$J$14,2,1),0))^($A2299-$A2298)*(1+1*(B2299/B2298-1))</f>
        <v>2.464881148630496</v>
      </c>
      <c r="H2299" s="9" t="str">
        <f>IFERROR(VLOOKUP(A2299,'BITO-IV'!$A$1:$J$10000,4,0),"")</f>
        <v/>
      </c>
      <c r="J2299" s="9">
        <f>VLOOKUP(A2299,'ETH-Web'!$A$1:$G$10000,6,0)</f>
        <v>121.298393</v>
      </c>
      <c r="K2299" s="2">
        <f>K2298*(1-K$1+IF(AND(WEEKDAY($A2299)&lt;&gt;1,WEEKDAY($A2299)&lt;&gt;7),-VLOOKUP($A2299,ETF_OP_Fee!$K$5:$L$14,2,1),0))^($A2299-$A2298)*(1+2*(J2299/J2298-1))-K$3*IFERROR(VLOOKUP($A3895,Dividends!$C$10:$E$100,3,0),0)</f>
        <v>29.143738786784436</v>
      </c>
      <c r="Q2299">
        <f>IF($A2299&gt;=$Q$2,B2299*Q$4,"")</f>
        <v>47.056473932484131</v>
      </c>
      <c r="R2299">
        <f>IF($A2299&gt;=$Q$2,G2299*R$4,"")</f>
        <v>46.507330461590328</v>
      </c>
      <c r="T2299">
        <f>IF($A2299&gt;=$Q$2,J2299*T$4,"")</f>
        <v>36.492352034308013</v>
      </c>
      <c r="U2299">
        <f>IF($A2299&gt;=$Q$2,K2299*U$4,"")</f>
        <v>2.8036643975169966</v>
      </c>
      <c r="W2299" t="e">
        <f t="shared" ca="1" si="5"/>
        <v>#DIV/0!</v>
      </c>
    </row>
    <row r="2300" spans="1:23">
      <c r="A2300" s="1">
        <v>43508</v>
      </c>
      <c r="B2300">
        <f>IFERROR(VLOOKUP($A2300,'BTC-Web'!$A$2:$H$9999,2,0),"")</f>
        <v>3642.751953</v>
      </c>
      <c r="C2300">
        <f>VLOOKUP(A2300,H_SPBTFDUE!$B$2:$C$5828,2,0)</f>
        <v>24.87</v>
      </c>
      <c r="D2300" s="2">
        <f>D2299*(1-D$1+IF(AND(WEEKDAY($A2300)&lt;&gt;1,WEEKDAY($A2300)&lt;&gt;7),-VLOOKUP($A2300,ETF_OP_Fee!$G$5:$H$14,2,1),0))^($A2300-$A2299)*(1+2*(C2300/C2299-1))+IFERROR(VLOOKUP(A2300,BITXeom!$C$9:$D$100,2,0),0)-$D$3*IFERROR(VLOOKUP($A2300,Dividends!$C$10:$E$100,2,0),0)</f>
        <v>4.1944138494789929</v>
      </c>
      <c r="F2300" s="60">
        <f>F2299*(1-F$1-2*(C2300/C2299-1))</f>
        <v>1118.6889974930077</v>
      </c>
      <c r="G2300" s="2">
        <f>G2299*(1-G$1+IF(AND(WEEKDAY($A2300)&lt;&gt;1,WEEKDAY($A2300)&lt;&gt;7),-VLOOKUP($A2300,ETF_OP_Fee!$I$5:$J$14,2,1),0))^($A2300-$A2299)*(1+1*(B2300/B2299-1))</f>
        <v>2.4295608954395798</v>
      </c>
      <c r="H2300" s="9" t="str">
        <f>IFERROR(VLOOKUP(A2300,'BITO-IV'!$A$1:$J$10000,4,0),"")</f>
        <v/>
      </c>
      <c r="J2300" s="9">
        <f>VLOOKUP(A2300,'ETH-Web'!$A$1:$G$10000,6,0)</f>
        <v>122.572289</v>
      </c>
      <c r="K2300" s="2">
        <f>K2299*(1-K$1+IF(AND(WEEKDAY($A2300)&lt;&gt;1,WEEKDAY($A2300)&lt;&gt;7),-VLOOKUP($A2300,ETF_OP_Fee!$K$5:$L$14,2,1),0))^($A2300-$A2299)*(1+2*(J2300/J2299-1))-K$3*IFERROR(VLOOKUP($A3896,Dividends!$C$10:$E$100,3,0),0)</f>
        <v>29.755117303917949</v>
      </c>
      <c r="Q2300">
        <f>IF($A2300&gt;=$Q$2,B2300*Q$4,"")</f>
        <v>46.383390415247675</v>
      </c>
      <c r="R2300">
        <f>IF($A2300&gt;=$Q$2,G2300*R$4,"")</f>
        <v>45.840908598593138</v>
      </c>
      <c r="T2300">
        <f>IF($A2300&gt;=$Q$2,J2300*T$4,"")</f>
        <v>36.875600815576668</v>
      </c>
      <c r="U2300">
        <f>IF($A2300&gt;=$Q$2,K2300*U$4,"")</f>
        <v>2.8624797813095268</v>
      </c>
      <c r="W2300" t="e">
        <f t="shared" ca="1" si="5"/>
        <v>#DIV/0!</v>
      </c>
    </row>
    <row r="2301" spans="1:23">
      <c r="A2301" s="1">
        <v>43509</v>
      </c>
      <c r="B2301">
        <f>IFERROR(VLOOKUP($A2301,'BTC-Web'!$A$2:$H$9999,2,0),"")</f>
        <v>3653.6040039999998</v>
      </c>
      <c r="C2301">
        <f>VLOOKUP(A2301,H_SPBTFDUE!$B$2:$C$5828,2,0)</f>
        <v>24.6</v>
      </c>
      <c r="D2301" s="2">
        <f>D2300*(1-D$1+IF(AND(WEEKDAY($A2301)&lt;&gt;1,WEEKDAY($A2301)&lt;&gt;7),-VLOOKUP($A2301,ETF_OP_Fee!$G$5:$H$14,2,1),0))^($A2301-$A2300)*(1+2*(C2301/C2300-1))+IFERROR(VLOOKUP(A2301,BITXeom!$C$9:$D$100,2,0),0)-$D$3*IFERROR(VLOOKUP($A2301,Dividends!$C$10:$E$100,2,0),0)</f>
        <v>4.102846281837234</v>
      </c>
      <c r="F2301" s="60">
        <f>F2300*(1-F$1-2*(C2301/C2300-1))</f>
        <v>1142.9207546624959</v>
      </c>
      <c r="G2301" s="2">
        <f>G2300*(1-G$1+IF(AND(WEEKDAY($A2301)&lt;&gt;1,WEEKDAY($A2301)&lt;&gt;7),-VLOOKUP($A2301,ETF_OP_Fee!$I$5:$J$14,2,1),0))^($A2301-$A2300)*(1+1*(B2301/B2300-1))</f>
        <v>2.4367353291911296</v>
      </c>
      <c r="H2301" s="9" t="str">
        <f>IFERROR(VLOOKUP(A2301,'BITO-IV'!$A$1:$J$10000,4,0),"")</f>
        <v/>
      </c>
      <c r="J2301" s="9">
        <f>VLOOKUP(A2301,'ETH-Web'!$A$1:$G$10000,6,0)</f>
        <v>122.55360400000001</v>
      </c>
      <c r="K2301" s="2">
        <f>K2300*(1-K$1+IF(AND(WEEKDAY($A2301)&lt;&gt;1,WEEKDAY($A2301)&lt;&gt;7),-VLOOKUP($A2301,ETF_OP_Fee!$K$5:$L$14,2,1),0))^($A2301-$A2300)*(1+2*(J2301/J2300-1))-K$3*IFERROR(VLOOKUP($A3897,Dividends!$C$10:$E$100,3,0),0)</f>
        <v>29.745279462242564</v>
      </c>
      <c r="Q2301">
        <f>IF($A2301&gt;=$Q$2,B2301*Q$4,"")</f>
        <v>46.521570265216496</v>
      </c>
      <c r="R2301">
        <f>IF($A2301&gt;=$Q$2,G2301*R$4,"")</f>
        <v>45.976275677668532</v>
      </c>
      <c r="T2301">
        <f>IF($A2301&gt;=$Q$2,J2301*T$4,"")</f>
        <v>36.869979474840846</v>
      </c>
      <c r="U2301">
        <f>IF($A2301&gt;=$Q$2,K2301*U$4,"")</f>
        <v>2.8615333685429465</v>
      </c>
      <c r="W2301" t="e">
        <f t="shared" ca="1" si="5"/>
        <v>#DIV/0!</v>
      </c>
    </row>
    <row r="2302" spans="1:23">
      <c r="A2302" s="1">
        <v>43510</v>
      </c>
      <c r="B2302">
        <f>IFERROR(VLOOKUP($A2302,'BTC-Web'!$A$2:$H$9999,2,0),"")</f>
        <v>3631.1701659999999</v>
      </c>
      <c r="C2302">
        <f>VLOOKUP(A2302,H_SPBTFDUE!$B$2:$C$5828,2,0)</f>
        <v>24.59</v>
      </c>
      <c r="D2302" s="2">
        <f>D2301*(1-D$1+IF(AND(WEEKDAY($A2302)&lt;&gt;1,WEEKDAY($A2302)&lt;&gt;7),-VLOOKUP($A2302,ETF_OP_Fee!$G$5:$H$14,2,1),0))^($A2302-$A2301)*(1+2*(C2302/C2301-1))+IFERROR(VLOOKUP(A2302,BITXeom!$C$9:$D$100,2,0),0)-$D$3*IFERROR(VLOOKUP($A2302,Dividends!$C$10:$E$100,2,0),0)</f>
        <v>4.0990164468702943</v>
      </c>
      <c r="F2302" s="60">
        <f>F2301*(1-F$1-2*(C2302/C2301-1))</f>
        <v>1143.7904640230381</v>
      </c>
      <c r="G2302" s="2">
        <f>G2301*(1-G$1+IF(AND(WEEKDAY($A2302)&lt;&gt;1,WEEKDAY($A2302)&lt;&gt;7),-VLOOKUP($A2302,ETF_OP_Fee!$I$5:$J$14,2,1),0))^($A2302-$A2301)*(1+1*(B2302/B2301-1))</f>
        <v>2.4217102686764487</v>
      </c>
      <c r="H2302" s="9" t="str">
        <f>IFERROR(VLOOKUP(A2302,'BITO-IV'!$A$1:$J$10000,4,0),"")</f>
        <v/>
      </c>
      <c r="J2302" s="9">
        <f>VLOOKUP(A2302,'ETH-Web'!$A$1:$G$10000,6,0)</f>
        <v>121.39020499999999</v>
      </c>
      <c r="K2302" s="2">
        <f>K2301*(1-K$1+IF(AND(WEEKDAY($A2302)&lt;&gt;1,WEEKDAY($A2302)&lt;&gt;7),-VLOOKUP($A2302,ETF_OP_Fee!$K$5:$L$14,2,1),0))^($A2302-$A2301)*(1+2*(J2302/J2301-1))-K$3*IFERROR(VLOOKUP($A3898,Dividends!$C$10:$E$100,3,0),0)</f>
        <v>29.179785234566328</v>
      </c>
      <c r="Q2302">
        <f>IF($A2302&gt;=$Q$2,B2302*Q$4,"")</f>
        <v>46.235918790756521</v>
      </c>
      <c r="R2302">
        <f>IF($A2302&gt;=$Q$2,G2302*R$4,"")</f>
        <v>45.692783122682705</v>
      </c>
      <c r="T2302">
        <f>IF($A2302&gt;=$Q$2,J2302*T$4,"")</f>
        <v>36.519973470520881</v>
      </c>
      <c r="U2302">
        <f>IF($A2302&gt;=$Q$2,K2302*U$4,"")</f>
        <v>2.8071321112184684</v>
      </c>
      <c r="W2302" t="e">
        <f t="shared" ca="1" si="5"/>
        <v>#DIV/0!</v>
      </c>
    </row>
    <row r="2303" spans="1:23">
      <c r="A2303" s="1">
        <v>43511</v>
      </c>
      <c r="B2303">
        <f>IFERROR(VLOOKUP($A2303,'BTC-Web'!$A$2:$H$9999,2,0),"")</f>
        <v>3617.3684079999998</v>
      </c>
      <c r="C2303">
        <f>VLOOKUP(A2303,H_SPBTFDUE!$B$2:$C$5828,2,0)</f>
        <v>24.59</v>
      </c>
      <c r="D2303" s="2">
        <f>D2302*(1-D$1+IF(AND(WEEKDAY($A2303)&lt;&gt;1,WEEKDAY($A2303)&lt;&gt;7),-VLOOKUP($A2303,ETF_OP_Fee!$G$5:$H$14,2,1),0))^($A2303-$A2302)*(1+2*(C2303/C2302-1))+IFERROR(VLOOKUP(A2303,BITXeom!$C$9:$D$100,2,0),0)-$D$3*IFERROR(VLOOKUP($A2303,Dividends!$C$10:$E$100,2,0),0)</f>
        <v>4.0985223188602609</v>
      </c>
      <c r="F2303" s="60">
        <f>F2302*(1-F$1-2*(C2303/C2302-1))</f>
        <v>1143.7309242454589</v>
      </c>
      <c r="G2303" s="2">
        <f>G2302*(1-G$1+IF(AND(WEEKDAY($A2303)&lt;&gt;1,WEEKDAY($A2303)&lt;&gt;7),-VLOOKUP($A2303,ETF_OP_Fee!$I$5:$J$14,2,1),0))^($A2303-$A2302)*(1+1*(B2303/B2302-1))</f>
        <v>2.4124427699871389</v>
      </c>
      <c r="H2303" s="9" t="str">
        <f>IFERROR(VLOOKUP(A2303,'BITO-IV'!$A$1:$J$10000,4,0),"")</f>
        <v/>
      </c>
      <c r="J2303" s="9">
        <f>VLOOKUP(A2303,'ETH-Web'!$A$1:$G$10000,6,0)</f>
        <v>122.100388</v>
      </c>
      <c r="K2303" s="2">
        <f>K2302*(1-K$1+IF(AND(WEEKDAY($A2303)&lt;&gt;1,WEEKDAY($A2303)&lt;&gt;7),-VLOOKUP($A2303,ETF_OP_Fee!$K$5:$L$14,2,1),0))^($A2303-$A2302)*(1+2*(J2303/J2302-1))-K$3*IFERROR(VLOOKUP($A3899,Dividends!$C$10:$E$100,3,0),0)</f>
        <v>29.520452632073422</v>
      </c>
      <c r="Q2303">
        <f>IF($A2303&gt;=$Q$2,B2303*Q$4,"")</f>
        <v>46.060180135478724</v>
      </c>
      <c r="R2303">
        <f>IF($A2303&gt;=$Q$2,G2303*R$4,"")</f>
        <v>45.517924134315031</v>
      </c>
      <c r="T2303">
        <f>IF($A2303&gt;=$Q$2,J2303*T$4,"")</f>
        <v>36.733630448192308</v>
      </c>
      <c r="U2303">
        <f>IF($A2303&gt;=$Q$2,K2303*U$4,"")</f>
        <v>2.8399047441593908</v>
      </c>
      <c r="W2303" t="e">
        <f t="shared" ca="1" si="5"/>
        <v>#DIV/0!</v>
      </c>
    </row>
    <row r="2304" spans="1:23">
      <c r="A2304" s="1">
        <v>43515</v>
      </c>
      <c r="B2304">
        <f>IFERROR(VLOOKUP($A2304,'BTC-Web'!$A$2:$H$9999,2,0),"")</f>
        <v>3911.6616210000002</v>
      </c>
      <c r="C2304">
        <f>VLOOKUP(A2304,H_SPBTFDUE!$B$2:$C$5828,2,0)</f>
        <v>27.21</v>
      </c>
      <c r="D2304" s="2">
        <f>D2303*(1-D$1+IF(AND(WEEKDAY($A2304)&lt;&gt;1,WEEKDAY($A2304)&lt;&gt;7),-VLOOKUP($A2304,ETF_OP_Fee!$G$5:$H$14,2,1),0))^($A2304-$A2303)*(1+2*(C2304/C2303-1))+IFERROR(VLOOKUP(A2304,BITXeom!$C$9:$D$100,2,0),0)-$D$3*IFERROR(VLOOKUP($A2304,Dividends!$C$10:$E$100,2,0),0)</f>
        <v>4.9694989501372513</v>
      </c>
      <c r="F2304" s="60">
        <f>F2303*(1-F$1-2*(C2304/C2303-1))</f>
        <v>899.94832766293234</v>
      </c>
      <c r="G2304" s="2">
        <f>G2303*(1-G$1+IF(AND(WEEKDAY($A2304)&lt;&gt;1,WEEKDAY($A2304)&lt;&gt;7),-VLOOKUP($A2304,ETF_OP_Fee!$I$5:$J$14,2,1),0))^($A2304-$A2303)*(1+1*(B2304/B2303-1))</f>
        <v>2.6084369418751909</v>
      </c>
      <c r="H2304" s="9" t="str">
        <f>IFERROR(VLOOKUP(A2304,'BITO-IV'!$A$1:$J$10000,4,0),"")</f>
        <v/>
      </c>
      <c r="J2304" s="9">
        <f>VLOOKUP(A2304,'ETH-Web'!$A$1:$G$10000,6,0)</f>
        <v>145.346191</v>
      </c>
      <c r="K2304" s="2">
        <f>K2303*(1-K$1+IF(AND(WEEKDAY($A2304)&lt;&gt;1,WEEKDAY($A2304)&lt;&gt;7),-VLOOKUP($A2304,ETF_OP_Fee!$K$5:$L$14,2,1),0))^($A2304-$A2303)*(1+2*(J2304/J2303-1))-K$3*IFERROR(VLOOKUP($A3900,Dividends!$C$10:$E$100,3,0),0)</f>
        <v>40.756621532755979</v>
      </c>
      <c r="Q2304">
        <f>IF($A2304&gt;=$Q$2,B2304*Q$4,"")</f>
        <v>49.807434181666224</v>
      </c>
      <c r="R2304">
        <f>IF($A2304&gt;=$Q$2,G2304*R$4,"")</f>
        <v>49.215938428273105</v>
      </c>
      <c r="T2304">
        <f>IF($A2304&gt;=$Q$2,J2304*T$4,"")</f>
        <v>43.727078633414131</v>
      </c>
      <c r="U2304">
        <f>IF($A2304&gt;=$Q$2,K2304*U$4,"")</f>
        <v>3.9208383519508705</v>
      </c>
      <c r="W2304" t="e">
        <f t="shared" ca="1" si="5"/>
        <v>#DIV/0!</v>
      </c>
    </row>
    <row r="2305" spans="1:23">
      <c r="A2305" s="1">
        <v>43516</v>
      </c>
      <c r="B2305">
        <f>IFERROR(VLOOKUP($A2305,'BTC-Web'!$A$2:$H$9999,2,0),"")</f>
        <v>3946.6850589999999</v>
      </c>
      <c r="C2305">
        <f>VLOOKUP(A2305,H_SPBTFDUE!$B$2:$C$5828,2,0)</f>
        <v>27.24</v>
      </c>
      <c r="D2305" s="2">
        <f>D2304*(1-D$1+IF(AND(WEEKDAY($A2305)&lt;&gt;1,WEEKDAY($A2305)&lt;&gt;7),-VLOOKUP($A2305,ETF_OP_Fee!$G$5:$H$14,2,1),0))^($A2305-$A2304)*(1+2*(C2305/C2304-1))+IFERROR(VLOOKUP(A2305,BITXeom!$C$9:$D$100,2,0),0)-$D$3*IFERROR(VLOOKUP($A2305,Dividends!$C$10:$E$100,2,0),0)</f>
        <v>4.9798566675968576</v>
      </c>
      <c r="F2305" s="60">
        <f>F2304*(1-F$1-2*(C2305/C2304-1))</f>
        <v>897.91703048051716</v>
      </c>
      <c r="G2305" s="2">
        <f>G2304*(1-G$1+IF(AND(WEEKDAY($A2305)&lt;&gt;1,WEEKDAY($A2305)&lt;&gt;7),-VLOOKUP($A2305,ETF_OP_Fee!$I$5:$J$14,2,1),0))^($A2305-$A2304)*(1+1*(B2305/B2304-1))</f>
        <v>2.631723333857285</v>
      </c>
      <c r="H2305" s="9" t="str">
        <f>IFERROR(VLOOKUP(A2305,'BITO-IV'!$A$1:$J$10000,4,0),"")</f>
        <v/>
      </c>
      <c r="J2305" s="9">
        <f>VLOOKUP(A2305,'ETH-Web'!$A$1:$G$10000,6,0)</f>
        <v>149.554337</v>
      </c>
      <c r="K2305" s="2">
        <f>K2304*(1-K$1+IF(AND(WEEKDAY($A2305)&lt;&gt;1,WEEKDAY($A2305)&lt;&gt;7),-VLOOKUP($A2305,ETF_OP_Fee!$K$5:$L$14,2,1),0))^($A2305-$A2304)*(1+2*(J2305/J2304-1))-K$3*IFERROR(VLOOKUP($A3901,Dividends!$C$10:$E$100,3,0),0)</f>
        <v>43.115529136868915</v>
      </c>
      <c r="Q2305">
        <f>IF($A2305&gt;=$Q$2,B2305*Q$4,"")</f>
        <v>50.253389827122767</v>
      </c>
      <c r="R2305">
        <f>IF($A2305&gt;=$Q$2,G2305*R$4,"")</f>
        <v>49.655305627690041</v>
      </c>
      <c r="T2305">
        <f>IF($A2305&gt;=$Q$2,J2305*T$4,"")</f>
        <v>44.993090007890999</v>
      </c>
      <c r="U2305">
        <f>IF($A2305&gt;=$Q$2,K2305*U$4,"")</f>
        <v>4.1477682361043255</v>
      </c>
      <c r="W2305" t="e">
        <f t="shared" ca="1" si="5"/>
        <v>#DIV/0!</v>
      </c>
    </row>
    <row r="2306" spans="1:23">
      <c r="A2306" s="1">
        <v>43517</v>
      </c>
      <c r="B2306">
        <f>IFERROR(VLOOKUP($A2306,'BTC-Web'!$A$2:$H$9999,2,0),"")</f>
        <v>4000.256836</v>
      </c>
      <c r="C2306">
        <f>VLOOKUP(A2306,H_SPBTFDUE!$B$2:$C$5828,2,0)</f>
        <v>26.97</v>
      </c>
      <c r="D2306" s="2">
        <f>D2305*(1-D$1+IF(AND(WEEKDAY($A2306)&lt;&gt;1,WEEKDAY($A2306)&lt;&gt;7),-VLOOKUP($A2306,ETF_OP_Fee!$G$5:$H$14,2,1),0))^($A2306-$A2305)*(1+2*(C2306/C2305-1))+IFERROR(VLOOKUP(A2306,BITXeom!$C$9:$D$100,2,0),0)-$D$3*IFERROR(VLOOKUP($A2306,Dividends!$C$10:$E$100,2,0),0)</f>
        <v>4.8805486309870743</v>
      </c>
      <c r="F2306" s="60">
        <f>F2305*(1-F$1-2*(C2306/C2305-1))</f>
        <v>915.67040693832644</v>
      </c>
      <c r="G2306" s="2">
        <f>G2305*(1-G$1+IF(AND(WEEKDAY($A2306)&lt;&gt;1,WEEKDAY($A2306)&lt;&gt;7),-VLOOKUP($A2306,ETF_OP_Fee!$I$5:$J$14,2,1),0))^($A2306-$A2305)*(1+1*(B2306/B2305-1))</f>
        <v>2.6673765689739279</v>
      </c>
      <c r="H2306" s="9" t="str">
        <f>IFERROR(VLOOKUP(A2306,'BITO-IV'!$A$1:$J$10000,4,0),"")</f>
        <v/>
      </c>
      <c r="J2306" s="9">
        <f>VLOOKUP(A2306,'ETH-Web'!$A$1:$G$10000,6,0)</f>
        <v>146.130844</v>
      </c>
      <c r="K2306" s="2">
        <f>K2305*(1-K$1+IF(AND(WEEKDAY($A2306)&lt;&gt;1,WEEKDAY($A2306)&lt;&gt;7),-VLOOKUP($A2306,ETF_OP_Fee!$K$5:$L$14,2,1),0))^($A2306-$A2305)*(1+2*(J2306/J2305-1))-K$3*IFERROR(VLOOKUP($A3902,Dividends!$C$10:$E$100,3,0),0)</f>
        <v>41.14052868800006</v>
      </c>
      <c r="Q2306">
        <f>IF($A2306&gt;=$Q$2,B2306*Q$4,"")</f>
        <v>50.935522643161256</v>
      </c>
      <c r="R2306">
        <f>IF($A2306&gt;=$Q$2,G2306*R$4,"")</f>
        <v>50.328010187305729</v>
      </c>
      <c r="T2306">
        <f>IF($A2306&gt;=$Q$2,J2306*T$4,"")</f>
        <v>43.963139745128743</v>
      </c>
      <c r="U2306">
        <f>IF($A2306&gt;=$Q$2,K2306*U$4,"")</f>
        <v>3.9577707040757786</v>
      </c>
      <c r="W2306" t="e">
        <f t="shared" ca="1" si="5"/>
        <v>#DIV/0!</v>
      </c>
    </row>
    <row r="2307" spans="1:23">
      <c r="A2307" s="1">
        <v>43518</v>
      </c>
      <c r="B2307">
        <f>IFERROR(VLOOKUP($A2307,'BTC-Web'!$A$2:$H$9999,2,0),"")</f>
        <v>3952.4064939999998</v>
      </c>
      <c r="C2307">
        <f>VLOOKUP(A2307,H_SPBTFDUE!$B$2:$C$5828,2,0)</f>
        <v>27.17</v>
      </c>
      <c r="D2307" s="2">
        <f>D2306*(1-D$1+IF(AND(WEEKDAY($A2307)&lt;&gt;1,WEEKDAY($A2307)&lt;&gt;7),-VLOOKUP($A2307,ETF_OP_Fee!$G$5:$H$14,2,1),0))^($A2307-$A2306)*(1+2*(C2307/C2306-1))+IFERROR(VLOOKUP(A2307,BITXeom!$C$9:$D$100,2,0),0)-$D$3*IFERROR(VLOOKUP($A2307,Dividends!$C$10:$E$100,2,0),0)</f>
        <v>4.952336416808846</v>
      </c>
      <c r="F2307" s="60">
        <f>F2306*(1-F$1-2*(C2307/C2306-1))</f>
        <v>902.04216486320229</v>
      </c>
      <c r="G2307" s="2">
        <f>G2306*(1-G$1+IF(AND(WEEKDAY($A2307)&lt;&gt;1,WEEKDAY($A2307)&lt;&gt;7),-VLOOKUP($A2307,ETF_OP_Fee!$I$5:$J$14,2,1),0))^($A2307-$A2306)*(1+1*(B2307/B2306-1))</f>
        <v>2.6354013029803687</v>
      </c>
      <c r="H2307" s="9" t="str">
        <f>IFERROR(VLOOKUP(A2307,'BITO-IV'!$A$1:$J$10000,4,0),"")</f>
        <v/>
      </c>
      <c r="J2307" s="9">
        <f>VLOOKUP(A2307,'ETH-Web'!$A$1:$G$10000,6,0)</f>
        <v>149.09245300000001</v>
      </c>
      <c r="K2307" s="2">
        <f>K2306*(1-K$1+IF(AND(WEEKDAY($A2307)&lt;&gt;1,WEEKDAY($A2307)&lt;&gt;7),-VLOOKUP($A2307,ETF_OP_Fee!$K$5:$L$14,2,1),0))^($A2307-$A2306)*(1+2*(J2307/J2306-1))-K$3*IFERROR(VLOOKUP($A3903,Dividends!$C$10:$E$100,3,0),0)</f>
        <v>42.807002449899187</v>
      </c>
      <c r="Q2307">
        <f>IF($A2307&gt;=$Q$2,B2307*Q$4,"")</f>
        <v>50.326241219906159</v>
      </c>
      <c r="R2307">
        <f>IF($A2307&gt;=$Q$2,G2307*R$4,"")</f>
        <v>49.724701478897643</v>
      </c>
      <c r="T2307">
        <f>IF($A2307&gt;=$Q$2,J2307*T$4,"")</f>
        <v>44.85413323270096</v>
      </c>
      <c r="U2307">
        <f>IF($A2307&gt;=$Q$2,K2307*U$4,"")</f>
        <v>4.1180875800200374</v>
      </c>
      <c r="W2307" t="e">
        <f t="shared" ca="1" si="5"/>
        <v>#DIV/0!</v>
      </c>
    </row>
    <row r="2308" spans="1:23">
      <c r="A2308" s="1">
        <v>43521</v>
      </c>
      <c r="B2308">
        <f>IFERROR(VLOOKUP($A2308,'BTC-Web'!$A$2:$H$9999,2,0),"")</f>
        <v>3807.0024410000001</v>
      </c>
      <c r="C2308">
        <f>VLOOKUP(A2308,H_SPBTFDUE!$B$2:$C$5828,2,0)</f>
        <v>26.41</v>
      </c>
      <c r="D2308" s="2">
        <f>D2307*(1-D$1+IF(AND(WEEKDAY($A2308)&lt;&gt;1,WEEKDAY($A2308)&lt;&gt;7),-VLOOKUP($A2308,ETF_OP_Fee!$G$5:$H$14,2,1),0))^($A2308-$A2307)*(1+2*(C2308/C2307-1))+IFERROR(VLOOKUP(A2308,BITXeom!$C$9:$D$100,2,0),0)-$D$3*IFERROR(VLOOKUP($A2308,Dividends!$C$10:$E$100,2,0),0)</f>
        <v>4.6735920479224751</v>
      </c>
      <c r="F2308" s="60">
        <f>F2307*(1-F$1-2*(C2308/C2307-1))</f>
        <v>952.45910657866602</v>
      </c>
      <c r="G2308" s="2">
        <f>G2307*(1-G$1+IF(AND(WEEKDAY($A2308)&lt;&gt;1,WEEKDAY($A2308)&lt;&gt;7),-VLOOKUP($A2308,ETF_OP_Fee!$I$5:$J$14,2,1),0))^($A2308-$A2307)*(1+1*(B2308/B2307-1))</f>
        <v>2.5382500084630553</v>
      </c>
      <c r="H2308" s="9" t="str">
        <f>IFERROR(VLOOKUP(A2308,'BITO-IV'!$A$1:$J$10000,4,0),"")</f>
        <v/>
      </c>
      <c r="J2308" s="9">
        <f>VLOOKUP(A2308,'ETH-Web'!$A$1:$G$10000,6,0)</f>
        <v>139.82286099999999</v>
      </c>
      <c r="K2308" s="2">
        <f>K2307*(1-K$1+IF(AND(WEEKDAY($A2308)&lt;&gt;1,WEEKDAY($A2308)&lt;&gt;7),-VLOOKUP($A2308,ETF_OP_Fee!$K$5:$L$14,2,1),0))^($A2308-$A2307)*(1+2*(J2308/J2307-1))-K$3*IFERROR(VLOOKUP($A3904,Dividends!$C$10:$E$100,3,0),0)</f>
        <v>37.481188539658845</v>
      </c>
      <c r="Q2308">
        <f>IF($A2308&gt;=$Q$2,B2308*Q$4,"")</f>
        <v>48.474802240454366</v>
      </c>
      <c r="R2308">
        <f>IF($A2308&gt;=$Q$2,G2308*R$4,"")</f>
        <v>47.891652708412963</v>
      </c>
      <c r="T2308">
        <f>IF($A2308&gt;=$Q$2,J2308*T$4,"")</f>
        <v>42.065397074601933</v>
      </c>
      <c r="U2308">
        <f>IF($A2308&gt;=$Q$2,K2308*U$4,"")</f>
        <v>3.6057375703942087</v>
      </c>
      <c r="W2308" t="e">
        <f t="shared" ref="W2308:W2371" ca="1" si="6">IF(ROW()+$W$1&lt;3711,INDIRECT("m"&amp;ROW()+$W$1,1)/INDIRECT("m"&amp;ROW(),1),"")</f>
        <v>#DIV/0!</v>
      </c>
    </row>
    <row r="2309" spans="1:23">
      <c r="A2309" s="1">
        <v>43522</v>
      </c>
      <c r="B2309">
        <f>IFERROR(VLOOKUP($A2309,'BTC-Web'!$A$2:$H$9999,2,0),"")</f>
        <v>3878.6972660000001</v>
      </c>
      <c r="C2309">
        <f>VLOOKUP(A2309,H_SPBTFDUE!$B$2:$C$5828,2,0)</f>
        <v>26.11</v>
      </c>
      <c r="D2309" s="2">
        <f>D2308*(1-D$1+IF(AND(WEEKDAY($A2309)&lt;&gt;1,WEEKDAY($A2309)&lt;&gt;7),-VLOOKUP($A2309,ETF_OP_Fee!$G$5:$H$14,2,1),0))^($A2309-$A2308)*(1+2*(C2309/C2308-1))+IFERROR(VLOOKUP(A2309,BITXeom!$C$9:$D$100,2,0),0)-$D$3*IFERROR(VLOOKUP($A2309,Dividends!$C$10:$E$100,2,0),0)</f>
        <v>4.5668636732856029</v>
      </c>
      <c r="F2309" s="60">
        <f>F2308*(1-F$1-2*(C2309/C2308-1))</f>
        <v>974.04812795243379</v>
      </c>
      <c r="G2309" s="2">
        <f>G2308*(1-G$1+IF(AND(WEEKDAY($A2309)&lt;&gt;1,WEEKDAY($A2309)&lt;&gt;7),-VLOOKUP($A2309,ETF_OP_Fee!$I$5:$J$14,2,1),0))^($A2309-$A2308)*(1+1*(B2309/B2308-1))</f>
        <v>2.5859839278820402</v>
      </c>
      <c r="H2309" s="9" t="str">
        <f>IFERROR(VLOOKUP(A2309,'BITO-IV'!$A$1:$J$10000,4,0),"")</f>
        <v/>
      </c>
      <c r="J2309" s="9">
        <f>VLOOKUP(A2309,'ETH-Web'!$A$1:$G$10000,6,0)</f>
        <v>138.089676</v>
      </c>
      <c r="K2309" s="2">
        <f>K2308*(1-K$1+IF(AND(WEEKDAY($A2309)&lt;&gt;1,WEEKDAY($A2309)&lt;&gt;7),-VLOOKUP($A2309,ETF_OP_Fee!$K$5:$L$14,2,1),0))^($A2309-$A2308)*(1+2*(J2309/J2308-1))-K$3*IFERROR(VLOOKUP($A3905,Dividends!$C$10:$E$100,3,0),0)</f>
        <v>36.551045305018746</v>
      </c>
      <c r="Q2309">
        <f>IF($A2309&gt;=$Q$2,B2309*Q$4,"")</f>
        <v>49.387696969942922</v>
      </c>
      <c r="R2309">
        <f>IF($A2309&gt;=$Q$2,G2309*R$4,"")</f>
        <v>48.792295388843662</v>
      </c>
      <c r="T2309">
        <f>IF($A2309&gt;=$Q$2,J2309*T$4,"")</f>
        <v>41.543972218127685</v>
      </c>
      <c r="U2309">
        <f>IF($A2309&gt;=$Q$2,K2309*U$4,"")</f>
        <v>3.5162566190780282</v>
      </c>
      <c r="W2309" t="e">
        <f t="shared" ca="1" si="6"/>
        <v>#DIV/0!</v>
      </c>
    </row>
    <row r="2310" spans="1:23">
      <c r="A2310" s="1">
        <v>43523</v>
      </c>
      <c r="B2310">
        <f>IFERROR(VLOOKUP($A2310,'BTC-Web'!$A$2:$H$9999,2,0),"")</f>
        <v>3857.4797359999998</v>
      </c>
      <c r="C2310">
        <f>VLOOKUP(A2310,H_SPBTFDUE!$B$2:$C$5828,2,0)</f>
        <v>25.65</v>
      </c>
      <c r="D2310" s="2">
        <f>D2309*(1-D$1+IF(AND(WEEKDAY($A2310)&lt;&gt;1,WEEKDAY($A2310)&lt;&gt;7),-VLOOKUP($A2310,ETF_OP_Fee!$G$5:$H$14,2,1),0))^($A2310-$A2309)*(1+2*(C2310/C2309-1))+IFERROR(VLOOKUP(A2310,BITXeom!$C$9:$D$100,2,0),0)-$D$3*IFERROR(VLOOKUP($A2310,Dividends!$C$10:$E$100,2,0),0)</f>
        <v>4.405416628851861</v>
      </c>
      <c r="F2310" s="60">
        <f>F2309*(1-F$1-2*(C2310/C2309-1))</f>
        <v>1008.3185377393346</v>
      </c>
      <c r="G2310" s="2">
        <f>G2309*(1-G$1+IF(AND(WEEKDAY($A2310)&lt;&gt;1,WEEKDAY($A2310)&lt;&gt;7),-VLOOKUP($A2310,ETF_OP_Fee!$I$5:$J$14,2,1),0))^($A2310-$A2309)*(1+1*(B2310/B2309-1))</f>
        <v>2.5717709535294708</v>
      </c>
      <c r="H2310" s="9" t="str">
        <f>IFERROR(VLOOKUP(A2310,'BITO-IV'!$A$1:$J$10000,4,0),"")</f>
        <v/>
      </c>
      <c r="J2310" s="9">
        <f>VLOOKUP(A2310,'ETH-Web'!$A$1:$G$10000,6,0)</f>
        <v>136.12596099999999</v>
      </c>
      <c r="K2310" s="2">
        <f>K2309*(1-K$1+IF(AND(WEEKDAY($A2310)&lt;&gt;1,WEEKDAY($A2310)&lt;&gt;7),-VLOOKUP($A2310,ETF_OP_Fee!$K$5:$L$14,2,1),0))^($A2310-$A2309)*(1+2*(J2310/J2309-1))-K$3*IFERROR(VLOOKUP($A3906,Dividends!$C$10:$E$100,3,0),0)</f>
        <v>35.510576785546903</v>
      </c>
      <c r="Q2310">
        <f>IF($A2310&gt;=$Q$2,B2310*Q$4,"")</f>
        <v>49.117532821975956</v>
      </c>
      <c r="R2310">
        <f>IF($A2310&gt;=$Q$2,G2310*R$4,"")</f>
        <v>48.52412526006308</v>
      </c>
      <c r="T2310">
        <f>IF($A2310&gt;=$Q$2,J2310*T$4,"")</f>
        <v>40.953192923343032</v>
      </c>
      <c r="U2310">
        <f>IF($A2310&gt;=$Q$2,K2310*U$4,"")</f>
        <v>3.4161622363318025</v>
      </c>
      <c r="W2310" t="e">
        <f t="shared" ca="1" si="6"/>
        <v>#DIV/0!</v>
      </c>
    </row>
    <row r="2311" spans="1:23">
      <c r="A2311" s="1">
        <v>43524</v>
      </c>
      <c r="B2311">
        <f>IFERROR(VLOOKUP($A2311,'BTC-Web'!$A$2:$H$9999,2,0),"")</f>
        <v>3848.2619629999999</v>
      </c>
      <c r="C2311">
        <f>VLOOKUP(A2311,H_SPBTFDUE!$B$2:$C$5828,2,0)</f>
        <v>26.2</v>
      </c>
      <c r="D2311" s="2">
        <f>D2310*(1-D$1+IF(AND(WEEKDAY($A2311)&lt;&gt;1,WEEKDAY($A2311)&lt;&gt;7),-VLOOKUP($A2311,ETF_OP_Fee!$G$5:$H$14,2,1),0))^($A2311-$A2310)*(1+2*(C2311/C2310-1))+IFERROR(VLOOKUP(A2311,BITXeom!$C$9:$D$100,2,0),0)-$D$3*IFERROR(VLOOKUP($A2311,Dividends!$C$10:$E$100,2,0),0)</f>
        <v>4.5937890394488718</v>
      </c>
      <c r="F2311" s="60">
        <f>F2310*(1-F$1-2*(C2311/C2310-1))</f>
        <v>965.0243192617562</v>
      </c>
      <c r="G2311" s="2">
        <f>G2310*(1-G$1+IF(AND(WEEKDAY($A2311)&lt;&gt;1,WEEKDAY($A2311)&lt;&gt;7),-VLOOKUP($A2311,ETF_OP_Fee!$I$5:$J$14,2,1),0))^($A2311-$A2310)*(1+1*(B2311/B2310-1))</f>
        <v>2.5655587134916797</v>
      </c>
      <c r="H2311" s="9" t="str">
        <f>IFERROR(VLOOKUP(A2311,'BITO-IV'!$A$1:$J$10000,4,0),"")</f>
        <v/>
      </c>
      <c r="J2311" s="9">
        <f>VLOOKUP(A2311,'ETH-Web'!$A$1:$G$10000,6,0)</f>
        <v>136.74624600000001</v>
      </c>
      <c r="K2311" s="2">
        <f>K2310*(1-K$1+IF(AND(WEEKDAY($A2311)&lt;&gt;1,WEEKDAY($A2311)&lt;&gt;7),-VLOOKUP($A2311,ETF_OP_Fee!$K$5:$L$14,2,1),0))^($A2311-$A2310)*(1+2*(J2311/J2310-1))-K$3*IFERROR(VLOOKUP($A3907,Dividends!$C$10:$E$100,3,0),0)</f>
        <v>35.833275935823309</v>
      </c>
      <c r="Q2311">
        <f>IF($A2311&gt;=$Q$2,B2311*Q$4,"")</f>
        <v>49.000162336877182</v>
      </c>
      <c r="R2311">
        <f>IF($A2311&gt;=$Q$2,G2311*R$4,"")</f>
        <v>48.406912833612097</v>
      </c>
      <c r="T2311">
        <f>IF($A2311&gt;=$Q$2,J2311*T$4,"")</f>
        <v>41.139804287449081</v>
      </c>
      <c r="U2311">
        <f>IF($A2311&gt;=$Q$2,K2311*U$4,"")</f>
        <v>3.4472063012459859</v>
      </c>
      <c r="W2311" t="e">
        <f t="shared" ca="1" si="6"/>
        <v>#DIV/0!</v>
      </c>
    </row>
    <row r="2312" spans="1:23">
      <c r="A2312" s="1">
        <v>43525</v>
      </c>
      <c r="B2312">
        <f>IFERROR(VLOOKUP($A2312,'BTC-Web'!$A$2:$H$9999,2,0),"")</f>
        <v>3853.7570799999999</v>
      </c>
      <c r="C2312">
        <f>VLOOKUP(A2312,H_SPBTFDUE!$B$2:$C$5828,2,0)</f>
        <v>26.42</v>
      </c>
      <c r="D2312" s="2">
        <f>D2311*(1-D$1+IF(AND(WEEKDAY($A2312)&lt;&gt;1,WEEKDAY($A2312)&lt;&gt;7),-VLOOKUP($A2312,ETF_OP_Fee!$G$5:$H$14,2,1),0))^($A2312-$A2311)*(1+2*(C2312/C2311-1))+IFERROR(VLOOKUP(A2312,BITXeom!$C$9:$D$100,2,0),0)-$D$3*IFERROR(VLOOKUP($A2312,Dividends!$C$10:$E$100,2,0),0)</f>
        <v>4.6703735698237567</v>
      </c>
      <c r="F2312" s="60">
        <f>F2311*(1-F$1-2*(C2312/C2311-1))</f>
        <v>948.76756983379744</v>
      </c>
      <c r="G2312" s="2">
        <f>G2311*(1-G$1+IF(AND(WEEKDAY($A2312)&lt;&gt;1,WEEKDAY($A2312)&lt;&gt;7),-VLOOKUP($A2312,ETF_OP_Fee!$I$5:$J$14,2,1),0))^($A2312-$A2311)*(1+1*(B2312/B2311-1))</f>
        <v>2.5691553271096739</v>
      </c>
      <c r="H2312" s="9" t="str">
        <f>IFERROR(VLOOKUP(A2312,'BITO-IV'!$A$1:$J$10000,4,0),"")</f>
        <v/>
      </c>
      <c r="J2312" s="9">
        <f>VLOOKUP(A2312,'ETH-Web'!$A$1:$G$10000,6,0)</f>
        <v>136.44361900000001</v>
      </c>
      <c r="K2312" s="2">
        <f>K2311*(1-K$1+IF(AND(WEEKDAY($A2312)&lt;&gt;1,WEEKDAY($A2312)&lt;&gt;7),-VLOOKUP($A2312,ETF_OP_Fee!$K$5:$L$14,2,1),0))^($A2312-$A2311)*(1+2*(J2312/J2311-1))-K$3*IFERROR(VLOOKUP($A3908,Dividends!$C$10:$E$100,3,0),0)</f>
        <v>35.673755150684926</v>
      </c>
      <c r="Q2312">
        <f>IF($A2312&gt;=$Q$2,B2312*Q$4,"")</f>
        <v>49.070132008289633</v>
      </c>
      <c r="R2312">
        <f>IF($A2312&gt;=$Q$2,G2312*R$4,"")</f>
        <v>48.474773670702618</v>
      </c>
      <c r="T2312">
        <f>IF($A2312&gt;=$Q$2,J2312*T$4,"")</f>
        <v>41.048759626873185</v>
      </c>
      <c r="U2312">
        <f>IF($A2312&gt;=$Q$2,K2312*U$4,"")</f>
        <v>3.4318602006914736</v>
      </c>
      <c r="W2312" t="e">
        <f t="shared" ca="1" si="6"/>
        <v>#DIV/0!</v>
      </c>
    </row>
    <row r="2313" spans="1:23">
      <c r="A2313" s="1">
        <v>43528</v>
      </c>
      <c r="B2313">
        <f>IFERROR(VLOOKUP($A2313,'BTC-Web'!$A$2:$H$9999,2,0),"")</f>
        <v>3845.0915530000002</v>
      </c>
      <c r="C2313">
        <f>VLOOKUP(A2313,H_SPBTFDUE!$B$2:$C$5828,2,0)</f>
        <v>25.53</v>
      </c>
      <c r="D2313" s="2">
        <f>D2312*(1-D$1+IF(AND(WEEKDAY($A2313)&lt;&gt;1,WEEKDAY($A2313)&lt;&gt;7),-VLOOKUP($A2313,ETF_OP_Fee!$G$5:$H$14,2,1),0))^($A2313-$A2312)*(1+2*(C2313/C2312-1))+IFERROR(VLOOKUP(A2313,BITXeom!$C$9:$D$100,2,0),0)-$D$3*IFERROR(VLOOKUP($A2313,Dividends!$C$10:$E$100,2,0),0)</f>
        <v>4.3541405195341873</v>
      </c>
      <c r="F2313" s="60">
        <f>F2312*(1-F$1-2*(C2313/C2312-1))</f>
        <v>1012.639691179842</v>
      </c>
      <c r="G2313" s="2">
        <f>G2312*(1-G$1+IF(AND(WEEKDAY($A2313)&lt;&gt;1,WEEKDAY($A2313)&lt;&gt;7),-VLOOKUP($A2313,ETF_OP_Fee!$I$5:$J$14,2,1),0))^($A2313-$A2312)*(1+1*(B2313/B2312-1))</f>
        <v>2.563178196230953</v>
      </c>
      <c r="H2313" s="9" t="str">
        <f>IFERROR(VLOOKUP(A2313,'BITO-IV'!$A$1:$J$10000,4,0),"")</f>
        <v/>
      </c>
      <c r="J2313" s="9">
        <f>VLOOKUP(A2313,'ETH-Web'!$A$1:$G$10000,6,0)</f>
        <v>127.774124</v>
      </c>
      <c r="K2313" s="2">
        <f>K2312*(1-K$1+IF(AND(WEEKDAY($A2313)&lt;&gt;1,WEEKDAY($A2313)&lt;&gt;7),-VLOOKUP($A2313,ETF_OP_Fee!$K$5:$L$14,2,1),0))^($A2313-$A2312)*(1+2*(J2313/J2312-1))-K$3*IFERROR(VLOOKUP($A3909,Dividends!$C$10:$E$100,3,0),0)</f>
        <v>31.137997804140884</v>
      </c>
      <c r="Q2313">
        <f>IF($A2313&gt;=$Q$2,B2313*Q$4,"")</f>
        <v>48.959793306346491</v>
      </c>
      <c r="R2313">
        <f>IF($A2313&gt;=$Q$2,G2313*R$4,"")</f>
        <v>48.3619972793771</v>
      </c>
      <c r="T2313">
        <f>IF($A2313&gt;=$Q$2,J2313*T$4,"")</f>
        <v>38.440561317933735</v>
      </c>
      <c r="U2313">
        <f>IF($A2313&gt;=$Q$2,K2313*U$4,"")</f>
        <v>2.9955146281032285</v>
      </c>
      <c r="W2313" t="e">
        <f t="shared" ca="1" si="6"/>
        <v>#DIV/0!</v>
      </c>
    </row>
    <row r="2314" spans="1:23">
      <c r="A2314" s="1">
        <v>43529</v>
      </c>
      <c r="B2314">
        <f>IFERROR(VLOOKUP($A2314,'BTC-Web'!$A$2:$H$9999,2,0),"")</f>
        <v>3759.8325199999999</v>
      </c>
      <c r="C2314">
        <f>VLOOKUP(A2314,H_SPBTFDUE!$B$2:$C$5828,2,0)</f>
        <v>26.51</v>
      </c>
      <c r="D2314" s="2">
        <f>D2313*(1-D$1+IF(AND(WEEKDAY($A2314)&lt;&gt;1,WEEKDAY($A2314)&lt;&gt;7),-VLOOKUP($A2314,ETF_OP_Fee!$G$5:$H$14,2,1),0))^($A2314-$A2313)*(1+2*(C2314/C2313-1))+IFERROR(VLOOKUP(A2314,BITXeom!$C$9:$D$100,2,0),0)-$D$3*IFERROR(VLOOKUP($A2314,Dividends!$C$10:$E$100,2,0),0)</f>
        <v>4.6878532650517304</v>
      </c>
      <c r="F2314" s="60">
        <f>F2313*(1-F$1-2*(C2314/C2313-1))</f>
        <v>934.84417409222988</v>
      </c>
      <c r="G2314" s="2">
        <f>G2313*(1-G$1+IF(AND(WEEKDAY($A2314)&lt;&gt;1,WEEKDAY($A2314)&lt;&gt;7),-VLOOKUP($A2314,ETF_OP_Fee!$I$5:$J$14,2,1),0))^($A2314-$A2313)*(1+1*(B2314/B2313-1))</f>
        <v>2.5062784005898071</v>
      </c>
      <c r="H2314" s="9" t="str">
        <f>IFERROR(VLOOKUP(A2314,'BITO-IV'!$A$1:$J$10000,4,0),"")</f>
        <v/>
      </c>
      <c r="J2314" s="9">
        <f>VLOOKUP(A2314,'ETH-Web'!$A$1:$G$10000,6,0)</f>
        <v>137.82238799999999</v>
      </c>
      <c r="K2314" s="2">
        <f>K2313*(1-K$1+IF(AND(WEEKDAY($A2314)&lt;&gt;1,WEEKDAY($A2314)&lt;&gt;7),-VLOOKUP($A2314,ETF_OP_Fee!$K$5:$L$14,2,1),0))^($A2314-$A2313)*(1+2*(J2314/J2313-1))-K$3*IFERROR(VLOOKUP($A3910,Dividends!$C$10:$E$100,3,0),0)</f>
        <v>36.034506159529144</v>
      </c>
      <c r="Q2314">
        <f>IF($A2314&gt;=$Q$2,B2314*Q$4,"")</f>
        <v>47.874184660715635</v>
      </c>
      <c r="R2314">
        <f>IF($A2314&gt;=$Q$2,G2314*R$4,"")</f>
        <v>47.288413021349079</v>
      </c>
      <c r="T2314">
        <f>IF($A2314&gt;=$Q$2,J2314*T$4,"")</f>
        <v>41.463559217185896</v>
      </c>
      <c r="U2314">
        <f>IF($A2314&gt;=$Q$2,K2314*U$4,"")</f>
        <v>3.4665649023519038</v>
      </c>
      <c r="W2314" t="e">
        <f t="shared" ca="1" si="6"/>
        <v>#DIV/0!</v>
      </c>
    </row>
    <row r="2315" spans="1:23">
      <c r="A2315" s="1">
        <v>43530</v>
      </c>
      <c r="B2315">
        <f>IFERROR(VLOOKUP($A2315,'BTC-Web'!$A$2:$H$9999,2,0),"")</f>
        <v>3897.0810550000001</v>
      </c>
      <c r="C2315">
        <f>VLOOKUP(A2315,H_SPBTFDUE!$B$2:$C$5828,2,0)</f>
        <v>26.56</v>
      </c>
      <c r="D2315" s="2">
        <f>D2314*(1-D$1+IF(AND(WEEKDAY($A2315)&lt;&gt;1,WEEKDAY($A2315)&lt;&gt;7),-VLOOKUP($A2315,ETF_OP_Fee!$G$5:$H$14,2,1),0))^($A2315-$A2314)*(1+2*(C2315/C2314-1))+IFERROR(VLOOKUP(A2315,BITXeom!$C$9:$D$100,2,0),0)-$D$3*IFERROR(VLOOKUP($A2315,Dividends!$C$10:$E$100,2,0),0)</f>
        <v>4.704969361645678</v>
      </c>
      <c r="F2315" s="60">
        <f>F2314*(1-F$1-2*(C2315/C2314-1))</f>
        <v>931.2691278169641</v>
      </c>
      <c r="G2315" s="2">
        <f>G2314*(1-G$1+IF(AND(WEEKDAY($A2315)&lt;&gt;1,WEEKDAY($A2315)&lt;&gt;7),-VLOOKUP($A2315,ETF_OP_Fee!$I$5:$J$14,2,1),0))^($A2315-$A2314)*(1+1*(B2315/B2314-1))</f>
        <v>2.5976997133581436</v>
      </c>
      <c r="H2315" s="9" t="str">
        <f>IFERROR(VLOOKUP(A2315,'BITO-IV'!$A$1:$J$10000,4,0),"")</f>
        <v/>
      </c>
      <c r="J2315" s="9">
        <f>VLOOKUP(A2315,'ETH-Web'!$A$1:$G$10000,6,0)</f>
        <v>138.78935200000001</v>
      </c>
      <c r="K2315" s="2">
        <f>K2314*(1-K$1+IF(AND(WEEKDAY($A2315)&lt;&gt;1,WEEKDAY($A2315)&lt;&gt;7),-VLOOKUP($A2315,ETF_OP_Fee!$K$5:$L$14,2,1),0))^($A2315-$A2314)*(1+2*(J2315/J2314-1))-K$3*IFERROR(VLOOKUP($A3911,Dividends!$C$10:$E$100,3,0),0)</f>
        <v>36.539202427730686</v>
      </c>
      <c r="Q2315">
        <f>IF($A2315&gt;=$Q$2,B2315*Q$4,"")</f>
        <v>49.621778914994465</v>
      </c>
      <c r="R2315">
        <f>IF($A2315&gt;=$Q$2,G2315*R$4,"")</f>
        <v>49.013348605570549</v>
      </c>
      <c r="T2315">
        <f>IF($A2315&gt;=$Q$2,J2315*T$4,"")</f>
        <v>41.754468188193478</v>
      </c>
      <c r="U2315">
        <f>IF($A2315&gt;=$Q$2,K2315*U$4,"")</f>
        <v>3.5151173193588119</v>
      </c>
      <c r="W2315" t="e">
        <f t="shared" ca="1" si="6"/>
        <v>#DIV/0!</v>
      </c>
    </row>
    <row r="2316" spans="1:23">
      <c r="A2316" s="1">
        <v>43531</v>
      </c>
      <c r="B2316">
        <f>IFERROR(VLOOKUP($A2316,'BTC-Web'!$A$2:$H$9999,2,0),"")</f>
        <v>3903.3847660000001</v>
      </c>
      <c r="C2316">
        <f>VLOOKUP(A2316,H_SPBTFDUE!$B$2:$C$5828,2,0)</f>
        <v>26.75</v>
      </c>
      <c r="D2316" s="2">
        <f>D2315*(1-D$1+IF(AND(WEEKDAY($A2316)&lt;&gt;1,WEEKDAY($A2316)&lt;&gt;7),-VLOOKUP($A2316,ETF_OP_Fee!$G$5:$H$14,2,1),0))^($A2316-$A2315)*(1+2*(C2316/C2315-1))+IFERROR(VLOOKUP(A2316,BITXeom!$C$9:$D$100,2,0),0)-$D$3*IFERROR(VLOOKUP($A2316,Dividends!$C$10:$E$100,2,0),0)</f>
        <v>4.7717091462613075</v>
      </c>
      <c r="F2316" s="60">
        <f>F2315*(1-F$1-2*(C2316/C2315-1))</f>
        <v>917.89677020010515</v>
      </c>
      <c r="G2316" s="2">
        <f>G2315*(1-G$1+IF(AND(WEEKDAY($A2316)&lt;&gt;1,WEEKDAY($A2316)&lt;&gt;7),-VLOOKUP($A2316,ETF_OP_Fee!$I$5:$J$14,2,1),0))^($A2316-$A2315)*(1+1*(B2316/B2315-1))</f>
        <v>2.6018338934966629</v>
      </c>
      <c r="H2316" s="9" t="str">
        <f>IFERROR(VLOOKUP(A2316,'BITO-IV'!$A$1:$J$10000,4,0),"")</f>
        <v/>
      </c>
      <c r="J2316" s="9">
        <f>VLOOKUP(A2316,'ETH-Web'!$A$1:$G$10000,6,0)</f>
        <v>138.03450000000001</v>
      </c>
      <c r="K2316" s="2">
        <f>K2315*(1-K$1+IF(AND(WEEKDAY($A2316)&lt;&gt;1,WEEKDAY($A2316)&lt;&gt;7),-VLOOKUP($A2316,ETF_OP_Fee!$K$5:$L$14,2,1),0))^($A2316-$A2315)*(1+2*(J2316/J2315-1))-K$3*IFERROR(VLOOKUP($A3912,Dividends!$C$10:$E$100,3,0),0)</f>
        <v>36.140810470917138</v>
      </c>
      <c r="Q2316">
        <f>IF($A2316&gt;=$Q$2,B2316*Q$4,"")</f>
        <v>49.702044464817888</v>
      </c>
      <c r="R2316">
        <f>IF($A2316&gt;=$Q$2,G2316*R$4,"")</f>
        <v>49.091352237509021</v>
      </c>
      <c r="T2316">
        <f>IF($A2316&gt;=$Q$2,J2316*T$4,"")</f>
        <v>41.52737264111726</v>
      </c>
      <c r="U2316">
        <f>IF($A2316&gt;=$Q$2,K2316*U$4,"")</f>
        <v>3.476791511069528</v>
      </c>
      <c r="W2316" t="e">
        <f t="shared" ca="1" si="6"/>
        <v>#DIV/0!</v>
      </c>
    </row>
    <row r="2317" spans="1:23">
      <c r="A2317" s="1">
        <v>43532</v>
      </c>
      <c r="B2317">
        <f>IFERROR(VLOOKUP($A2317,'BTC-Web'!$A$2:$H$9999,2,0),"")</f>
        <v>3913.2258299999999</v>
      </c>
      <c r="C2317">
        <f>VLOOKUP(A2317,H_SPBTFDUE!$B$2:$C$5828,2,0)</f>
        <v>26.9</v>
      </c>
      <c r="D2317" s="2">
        <f>D2316*(1-D$1+IF(AND(WEEKDAY($A2317)&lt;&gt;1,WEEKDAY($A2317)&lt;&gt;7),-VLOOKUP($A2317,ETF_OP_Fee!$G$5:$H$14,2,1),0))^($A2317-$A2316)*(1+2*(C2317/C2316-1))+IFERROR(VLOOKUP(A2317,BITXeom!$C$9:$D$100,2,0),0)-$D$3*IFERROR(VLOOKUP($A2317,Dividends!$C$10:$E$100,2,0),0)</f>
        <v>4.824641970564441</v>
      </c>
      <c r="F2317" s="60">
        <f>F2316*(1-F$1-2*(C2317/C2316-1))</f>
        <v>907.55481988691986</v>
      </c>
      <c r="G2317" s="2">
        <f>G2316*(1-G$1+IF(AND(WEEKDAY($A2317)&lt;&gt;1,WEEKDAY($A2317)&lt;&gt;7),-VLOOKUP($A2317,ETF_OP_Fee!$I$5:$J$14,2,1),0))^($A2317-$A2316)*(1+1*(B2317/B2316-1))</f>
        <v>2.6083256476489844</v>
      </c>
      <c r="H2317" s="9" t="str">
        <f>IFERROR(VLOOKUP(A2317,'BITO-IV'!$A$1:$J$10000,4,0),"")</f>
        <v/>
      </c>
      <c r="J2317" s="9">
        <f>VLOOKUP(A2317,'ETH-Web'!$A$1:$G$10000,6,0)</f>
        <v>135.12707499999999</v>
      </c>
      <c r="K2317" s="2">
        <f>K2316*(1-K$1+IF(AND(WEEKDAY($A2317)&lt;&gt;1,WEEKDAY($A2317)&lt;&gt;7),-VLOOKUP($A2317,ETF_OP_Fee!$K$5:$L$14,2,1),0))^($A2317-$A2316)*(1+2*(J2317/J2316-1))-K$3*IFERROR(VLOOKUP($A3913,Dividends!$C$10:$E$100,3,0),0)</f>
        <v>34.617448882630228</v>
      </c>
      <c r="Q2317">
        <f>IF($A2317&gt;=$Q$2,B2317*Q$4,"")</f>
        <v>49.827351353539065</v>
      </c>
      <c r="R2317">
        <f>IF($A2317&gt;=$Q$2,G2317*R$4,"")</f>
        <v>49.21383853093748</v>
      </c>
      <c r="T2317">
        <f>IF($A2317&gt;=$Q$2,J2317*T$4,"")</f>
        <v>40.652680289559484</v>
      </c>
      <c r="U2317">
        <f>IF($A2317&gt;=$Q$2,K2317*U$4,"")</f>
        <v>3.3302422065732329</v>
      </c>
      <c r="W2317" t="e">
        <f t="shared" ca="1" si="6"/>
        <v>#DIV/0!</v>
      </c>
    </row>
    <row r="2318" spans="1:23">
      <c r="A2318" s="1">
        <v>43535</v>
      </c>
      <c r="B2318">
        <f>IFERROR(VLOOKUP($A2318,'BTC-Web'!$A$2:$H$9999,2,0),"")</f>
        <v>3953.7402339999999</v>
      </c>
      <c r="C2318">
        <f>VLOOKUP(A2318,H_SPBTFDUE!$B$2:$C$5828,2,0)</f>
        <v>26.52</v>
      </c>
      <c r="D2318" s="2">
        <f>D2317*(1-D$1+IF(AND(WEEKDAY($A2318)&lt;&gt;1,WEEKDAY($A2318)&lt;&gt;7),-VLOOKUP($A2318,ETF_OP_Fee!$G$5:$H$14,2,1),0))^($A2318-$A2317)*(1+2*(C2318/C2317-1))+IFERROR(VLOOKUP(A2318,BITXeom!$C$9:$D$100,2,0),0)-$D$3*IFERROR(VLOOKUP($A2318,Dividends!$C$10:$E$100,2,0),0)</f>
        <v>4.6866370811678637</v>
      </c>
      <c r="F2318" s="60">
        <f>F2317*(1-F$1-2*(C2318/C2317-1))</f>
        <v>933.14853132636449</v>
      </c>
      <c r="G2318" s="2">
        <f>G2317*(1-G$1+IF(AND(WEEKDAY($A2318)&lt;&gt;1,WEEKDAY($A2318)&lt;&gt;7),-VLOOKUP($A2318,ETF_OP_Fee!$I$5:$J$14,2,1),0))^($A2318-$A2317)*(1+1*(B2318/B2317-1))</f>
        <v>2.6351243939701354</v>
      </c>
      <c r="H2318" s="9" t="str">
        <f>IFERROR(VLOOKUP(A2318,'BITO-IV'!$A$1:$J$10000,4,0),"")</f>
        <v/>
      </c>
      <c r="J2318" s="9">
        <f>VLOOKUP(A2318,'ETH-Web'!$A$1:$G$10000,6,0)</f>
        <v>133.83403000000001</v>
      </c>
      <c r="K2318" s="2">
        <f>K2317*(1-K$1+IF(AND(WEEKDAY($A2318)&lt;&gt;1,WEEKDAY($A2318)&lt;&gt;7),-VLOOKUP($A2318,ETF_OP_Fee!$K$5:$L$14,2,1),0))^($A2318-$A2317)*(1+2*(J2318/J2317-1))-K$3*IFERROR(VLOOKUP($A3914,Dividends!$C$10:$E$100,3,0),0)</f>
        <v>33.952309662986373</v>
      </c>
      <c r="Q2318">
        <f>IF($A2318&gt;=$Q$2,B2318*Q$4,"")</f>
        <v>50.343223815463205</v>
      </c>
      <c r="R2318">
        <f>IF($A2318&gt;=$Q$2,G2318*R$4,"")</f>
        <v>49.719476764978324</v>
      </c>
      <c r="T2318">
        <f>IF($A2318&gt;=$Q$2,J2318*T$4,"")</f>
        <v>40.263670574185923</v>
      </c>
      <c r="U2318">
        <f>IF($A2318&gt;=$Q$2,K2318*U$4,"")</f>
        <v>3.2662549754512828</v>
      </c>
      <c r="W2318" t="e">
        <f t="shared" ca="1" si="6"/>
        <v>#DIV/0!</v>
      </c>
    </row>
    <row r="2319" spans="1:23">
      <c r="A2319" s="1">
        <v>43536</v>
      </c>
      <c r="B2319">
        <f>IFERROR(VLOOKUP($A2319,'BTC-Web'!$A$2:$H$9999,2,0),"")</f>
        <v>3903.7583009999998</v>
      </c>
      <c r="C2319">
        <f>VLOOKUP(A2319,H_SPBTFDUE!$B$2:$C$5828,2,0)</f>
        <v>26.56</v>
      </c>
      <c r="D2319" s="2">
        <f>D2318*(1-D$1+IF(AND(WEEKDAY($A2319)&lt;&gt;1,WEEKDAY($A2319)&lt;&gt;7),-VLOOKUP($A2319,ETF_OP_Fee!$G$5:$H$14,2,1),0))^($A2319-$A2318)*(1+2*(C2319/C2318-1))+IFERROR(VLOOKUP(A2319,BITXeom!$C$9:$D$100,2,0),0)-$D$3*IFERROR(VLOOKUP($A2319,Dividends!$C$10:$E$100,2,0),0)</f>
        <v>4.7002080808507403</v>
      </c>
      <c r="F2319" s="60">
        <f>F2318*(1-F$1-2*(C2319/C2318-1))</f>
        <v>930.28502877500034</v>
      </c>
      <c r="G2319" s="2">
        <f>G2318*(1-G$1+IF(AND(WEEKDAY($A2319)&lt;&gt;1,WEEKDAY($A2319)&lt;&gt;7),-VLOOKUP($A2319,ETF_OP_Fee!$I$5:$J$14,2,1),0))^($A2319-$A2318)*(1+1*(B2319/B2318-1))</f>
        <v>2.6017442667906536</v>
      </c>
      <c r="H2319" s="9" t="str">
        <f>IFERROR(VLOOKUP(A2319,'BITO-IV'!$A$1:$J$10000,4,0),"")</f>
        <v/>
      </c>
      <c r="J2319" s="9">
        <f>VLOOKUP(A2319,'ETH-Web'!$A$1:$G$10000,6,0)</f>
        <v>134.44288599999999</v>
      </c>
      <c r="K2319" s="2">
        <f>K2318*(1-K$1+IF(AND(WEEKDAY($A2319)&lt;&gt;1,WEEKDAY($A2319)&lt;&gt;7),-VLOOKUP($A2319,ETF_OP_Fee!$K$5:$L$14,2,1),0))^($A2319-$A2318)*(1+2*(J2319/J2318-1))-K$3*IFERROR(VLOOKUP($A3915,Dividends!$C$10:$E$100,3,0),0)</f>
        <v>34.260348263095345</v>
      </c>
      <c r="Q2319">
        <f>IF($A2319&gt;=$Q$2,B2319*Q$4,"")</f>
        <v>49.706800709536793</v>
      </c>
      <c r="R2319">
        <f>IF($A2319&gt;=$Q$2,G2319*R$4,"")</f>
        <v>49.089661162530874</v>
      </c>
      <c r="T2319">
        <f>IF($A2319&gt;=$Q$2,J2319*T$4,"")</f>
        <v>40.44684354903481</v>
      </c>
      <c r="U2319">
        <f>IF($A2319&gt;=$Q$2,K2319*U$4,"")</f>
        <v>3.2958886769644917</v>
      </c>
      <c r="W2319" t="e">
        <f t="shared" ca="1" si="6"/>
        <v>#DIV/0!</v>
      </c>
    </row>
    <row r="2320" spans="1:23">
      <c r="A2320" s="1">
        <v>43537</v>
      </c>
      <c r="B2320">
        <f>IFERROR(VLOOKUP($A2320,'BTC-Web'!$A$2:$H$9999,2,0),"")</f>
        <v>3913.0473630000001</v>
      </c>
      <c r="C2320">
        <f>VLOOKUP(A2320,H_SPBTFDUE!$B$2:$C$5828,2,0)</f>
        <v>26.56</v>
      </c>
      <c r="D2320" s="2">
        <f>D2319*(1-D$1+IF(AND(WEEKDAY($A2320)&lt;&gt;1,WEEKDAY($A2320)&lt;&gt;7),-VLOOKUP($A2320,ETF_OP_Fee!$G$5:$H$14,2,1),0))^($A2320-$A2319)*(1+2*(C2320/C2319-1))+IFERROR(VLOOKUP(A2320,BITXeom!$C$9:$D$100,2,0),0)-$D$3*IFERROR(VLOOKUP($A2320,Dividends!$C$10:$E$100,2,0),0)</f>
        <v>4.6996414804245559</v>
      </c>
      <c r="F2320" s="60">
        <f>F2319*(1-F$1-2*(C2320/C2319-1))</f>
        <v>930.23660297898198</v>
      </c>
      <c r="G2320" s="2">
        <f>G2319*(1-G$1+IF(AND(WEEKDAY($A2320)&lt;&gt;1,WEEKDAY($A2320)&lt;&gt;7),-VLOOKUP($A2320,ETF_OP_Fee!$I$5:$J$14,2,1),0))^($A2320-$A2319)*(1+1*(B2320/B2319-1))</f>
        <v>2.6078672855773242</v>
      </c>
      <c r="H2320" s="9" t="str">
        <f>IFERROR(VLOOKUP(A2320,'BITO-IV'!$A$1:$J$10000,4,0),"")</f>
        <v/>
      </c>
      <c r="J2320" s="9">
        <f>VLOOKUP(A2320,'ETH-Web'!$A$1:$G$10000,6,0)</f>
        <v>133.26307700000001</v>
      </c>
      <c r="K2320" s="2">
        <f>K2319*(1-K$1+IF(AND(WEEKDAY($A2320)&lt;&gt;1,WEEKDAY($A2320)&lt;&gt;7),-VLOOKUP($A2320,ETF_OP_Fee!$K$5:$L$14,2,1),0))^($A2320-$A2319)*(1+2*(J2320/J2319-1))-K$3*IFERROR(VLOOKUP($A3916,Dividends!$C$10:$E$100,3,0),0)</f>
        <v>33.658175275464771</v>
      </c>
      <c r="Q2320">
        <f>IF($A2320&gt;=$Q$2,B2320*Q$4,"")</f>
        <v>49.825078921969741</v>
      </c>
      <c r="R2320">
        <f>IF($A2320&gt;=$Q$2,G2320*R$4,"")</f>
        <v>49.205190164118811</v>
      </c>
      <c r="T2320">
        <f>IF($A2320&gt;=$Q$2,J2320*T$4,"")</f>
        <v>40.091900632674459</v>
      </c>
      <c r="U2320">
        <f>IF($A2320&gt;=$Q$2,K2320*U$4,"")</f>
        <v>3.2379588767107284</v>
      </c>
      <c r="W2320" t="e">
        <f t="shared" ca="1" si="6"/>
        <v>#DIV/0!</v>
      </c>
    </row>
    <row r="2321" spans="1:23">
      <c r="A2321" s="1">
        <v>43538</v>
      </c>
      <c r="B2321">
        <f>IFERROR(VLOOKUP($A2321,'BTC-Web'!$A$2:$H$9999,2,0),"")</f>
        <v>3905.576904</v>
      </c>
      <c r="C2321">
        <f>VLOOKUP(A2321,H_SPBTFDUE!$B$2:$C$5828,2,0)</f>
        <v>26.58</v>
      </c>
      <c r="D2321" s="2">
        <f>D2320*(1-D$1+IF(AND(WEEKDAY($A2321)&lt;&gt;1,WEEKDAY($A2321)&lt;&gt;7),-VLOOKUP($A2321,ETF_OP_Fee!$G$5:$H$14,2,1),0))^($A2321-$A2320)*(1+2*(C2321/C2320-1))+IFERROR(VLOOKUP(A2321,BITXeom!$C$9:$D$100,2,0),0)-$D$3*IFERROR(VLOOKUP($A2321,Dividends!$C$10:$E$100,2,0),0)</f>
        <v>4.70615186840375</v>
      </c>
      <c r="F2321" s="60">
        <f>F2320*(1-F$1-2*(C2321/C2320-1))</f>
        <v>928.78722096433239</v>
      </c>
      <c r="G2321" s="2">
        <f>G2320*(1-G$1+IF(AND(WEEKDAY($A2321)&lt;&gt;1,WEEKDAY($A2321)&lt;&gt;7),-VLOOKUP($A2321,ETF_OP_Fee!$I$5:$J$14,2,1),0))^($A2321-$A2320)*(1+1*(B2321/B2320-1))</f>
        <v>2.6028208195543003</v>
      </c>
      <c r="H2321" s="9" t="str">
        <f>IFERROR(VLOOKUP(A2321,'BITO-IV'!$A$1:$J$10000,4,0),"")</f>
        <v/>
      </c>
      <c r="J2321" s="9">
        <f>VLOOKUP(A2321,'ETH-Web'!$A$1:$G$10000,6,0)</f>
        <v>133.71159399999999</v>
      </c>
      <c r="K2321" s="2">
        <f>K2320*(1-K$1+IF(AND(WEEKDAY($A2321)&lt;&gt;1,WEEKDAY($A2321)&lt;&gt;7),-VLOOKUP($A2321,ETF_OP_Fee!$K$5:$L$14,2,1),0))^($A2321-$A2320)*(1+2*(J2321/J2320-1))-K$3*IFERROR(VLOOKUP($A3917,Dividends!$C$10:$E$100,3,0),0)</f>
        <v>33.883865965722848</v>
      </c>
      <c r="Q2321">
        <f>IF($A2321&gt;=$Q$2,B2321*Q$4,"")</f>
        <v>49.729957096259717</v>
      </c>
      <c r="R2321">
        <f>IF($A2321&gt;=$Q$2,G2321*R$4,"")</f>
        <v>49.109973539525633</v>
      </c>
      <c r="T2321">
        <f>IF($A2321&gt;=$Q$2,J2321*T$4,"")</f>
        <v>40.226835975613184</v>
      </c>
      <c r="U2321">
        <f>IF($A2321&gt;=$Q$2,K2321*U$4,"")</f>
        <v>3.2596706055234548</v>
      </c>
      <c r="W2321" t="e">
        <f t="shared" ca="1" si="6"/>
        <v>#DIV/0!</v>
      </c>
    </row>
    <row r="2322" spans="1:23">
      <c r="A2322" s="1">
        <v>43539</v>
      </c>
      <c r="B2322">
        <f>IFERROR(VLOOKUP($A2322,'BTC-Web'!$A$2:$H$9999,2,0),"")</f>
        <v>3926.6633299999999</v>
      </c>
      <c r="C2322">
        <f>VLOOKUP(A2322,H_SPBTFDUE!$B$2:$C$5828,2,0)</f>
        <v>26.98</v>
      </c>
      <c r="D2322" s="2">
        <f>D2321*(1-D$1+IF(AND(WEEKDAY($A2322)&lt;&gt;1,WEEKDAY($A2322)&lt;&gt;7),-VLOOKUP($A2322,ETF_OP_Fee!$G$5:$H$14,2,1),0))^($A2322-$A2321)*(1+2*(C2322/C2321-1))+IFERROR(VLOOKUP(A2322,BITXeom!$C$9:$D$100,2,0),0)-$D$3*IFERROR(VLOOKUP($A2322,Dividends!$C$10:$E$100,2,0),0)</f>
        <v>4.8472123784478649</v>
      </c>
      <c r="F2322" s="60">
        <f>F2321*(1-F$1-2*(C2322/C2321-1))</f>
        <v>900.78440448434264</v>
      </c>
      <c r="G2322" s="2">
        <f>G2321*(1-G$1+IF(AND(WEEKDAY($A2322)&lt;&gt;1,WEEKDAY($A2322)&lt;&gt;7),-VLOOKUP($A2322,ETF_OP_Fee!$I$5:$J$14,2,1),0))^($A2322-$A2321)*(1+1*(B2322/B2321-1))</f>
        <v>2.616805482897667</v>
      </c>
      <c r="H2322" s="9" t="str">
        <f>IFERROR(VLOOKUP(A2322,'BITO-IV'!$A$1:$J$10000,4,0),"")</f>
        <v/>
      </c>
      <c r="J2322" s="9">
        <f>VLOOKUP(A2322,'ETH-Web'!$A$1:$G$10000,6,0)</f>
        <v>137.691788</v>
      </c>
      <c r="K2322" s="2">
        <f>K2321*(1-K$1+IF(AND(WEEKDAY($A2322)&lt;&gt;1,WEEKDAY($A2322)&lt;&gt;7),-VLOOKUP($A2322,ETF_OP_Fee!$K$5:$L$14,2,1),0))^($A2322-$A2321)*(1+2*(J2322/J2321-1))-K$3*IFERROR(VLOOKUP($A3918,Dividends!$C$10:$E$100,3,0),0)</f>
        <v>35.900183963026628</v>
      </c>
      <c r="Q2322">
        <f>IF($A2322&gt;=$Q$2,B2322*Q$4,"")</f>
        <v>49.998451888724169</v>
      </c>
      <c r="R2322">
        <f>IF($A2322&gt;=$Q$2,G2322*R$4,"")</f>
        <v>49.37383590054268</v>
      </c>
      <c r="T2322">
        <f>IF($A2322&gt;=$Q$2,J2322*T$4,"")</f>
        <v>41.424268497351875</v>
      </c>
      <c r="U2322">
        <f>IF($A2322&gt;=$Q$2,K2322*U$4,"")</f>
        <v>3.4536429377788083</v>
      </c>
      <c r="W2322" t="e">
        <f t="shared" ca="1" si="6"/>
        <v>#DIV/0!</v>
      </c>
    </row>
    <row r="2323" spans="1:23">
      <c r="A2323" s="1">
        <v>43542</v>
      </c>
      <c r="B2323">
        <f>IFERROR(VLOOKUP($A2323,'BTC-Web'!$A$2:$H$9999,2,0),"")</f>
        <v>4029.9685060000002</v>
      </c>
      <c r="C2323">
        <f>VLOOKUP(A2323,H_SPBTFDUE!$B$2:$C$5828,2,0)</f>
        <v>27.4</v>
      </c>
      <c r="D2323" s="2">
        <f>D2322*(1-D$1+IF(AND(WEEKDAY($A2323)&lt;&gt;1,WEEKDAY($A2323)&lt;&gt;7),-VLOOKUP($A2323,ETF_OP_Fee!$G$5:$H$14,2,1),0))^($A2323-$A2322)*(1+2*(C2323/C2322-1))+IFERROR(VLOOKUP(A2323,BITXeom!$C$9:$D$100,2,0),0)-$D$3*IFERROR(VLOOKUP($A2323,Dividends!$C$10:$E$100,2,0),0)</f>
        <v>4.9963190057547502</v>
      </c>
      <c r="F2323" s="60">
        <f>F2322*(1-F$1-2*(C2323/C2322-1))</f>
        <v>872.69233643633913</v>
      </c>
      <c r="G2323" s="2">
        <f>G2322*(1-G$1+IF(AND(WEEKDAY($A2323)&lt;&gt;1,WEEKDAY($A2323)&lt;&gt;7),-VLOOKUP($A2323,ETF_OP_Fee!$I$5:$J$14,2,1),0))^($A2323-$A2322)*(1+1*(B2323/B2322-1))</f>
        <v>2.6854403830095439</v>
      </c>
      <c r="H2323" s="9" t="str">
        <f>IFERROR(VLOOKUP(A2323,'BITO-IV'!$A$1:$J$10000,4,0),"")</f>
        <v/>
      </c>
      <c r="J2323" s="9">
        <f>VLOOKUP(A2323,'ETH-Web'!$A$1:$G$10000,6,0)</f>
        <v>139.37460300000001</v>
      </c>
      <c r="K2323" s="2">
        <f>K2322*(1-K$1+IF(AND(WEEKDAY($A2323)&lt;&gt;1,WEEKDAY($A2323)&lt;&gt;7),-VLOOKUP($A2323,ETF_OP_Fee!$K$5:$L$14,2,1),0))^($A2323-$A2322)*(1+2*(J2323/J2322-1))-K$3*IFERROR(VLOOKUP($A3919,Dividends!$C$10:$E$100,3,0),0)</f>
        <v>36.774858501965277</v>
      </c>
      <c r="Q2323">
        <f>IF($A2323&gt;=$Q$2,B2323*Q$4,"")</f>
        <v>51.313843211588662</v>
      </c>
      <c r="R2323">
        <f>IF($A2323&gt;=$Q$2,G2323*R$4,"")</f>
        <v>50.668837885719455</v>
      </c>
      <c r="T2323">
        <f>IF($A2323&gt;=$Q$2,J2323*T$4,"")</f>
        <v>41.930539651237765</v>
      </c>
      <c r="U2323">
        <f>IF($A2323&gt;=$Q$2,K2323*U$4,"")</f>
        <v>3.5377877306682128</v>
      </c>
      <c r="W2323" t="e">
        <f t="shared" ca="1" si="6"/>
        <v>#DIV/0!</v>
      </c>
    </row>
    <row r="2324" spans="1:23">
      <c r="A2324" s="1">
        <v>43543</v>
      </c>
      <c r="B2324">
        <f>IFERROR(VLOOKUP($A2324,'BTC-Web'!$A$2:$H$9999,2,0),"")</f>
        <v>4032.6918949999999</v>
      </c>
      <c r="C2324">
        <f>VLOOKUP(A2324,H_SPBTFDUE!$B$2:$C$5828,2,0)</f>
        <v>27.61</v>
      </c>
      <c r="D2324" s="2">
        <f>D2323*(1-D$1+IF(AND(WEEKDAY($A2324)&lt;&gt;1,WEEKDAY($A2324)&lt;&gt;7),-VLOOKUP($A2324,ETF_OP_Fee!$G$5:$H$14,2,1),0))^($A2324-$A2323)*(1+2*(C2324/C2323-1))+IFERROR(VLOOKUP(A2324,BITXeom!$C$9:$D$100,2,0),0)-$D$3*IFERROR(VLOOKUP($A2324,Dividends!$C$10:$E$100,2,0),0)</f>
        <v>5.072293389257764</v>
      </c>
      <c r="F2324" s="60">
        <f>F2323*(1-F$1-2*(C2324/C2323-1))</f>
        <v>859.26987280209858</v>
      </c>
      <c r="G2324" s="2">
        <f>G2323*(1-G$1+IF(AND(WEEKDAY($A2324)&lt;&gt;1,WEEKDAY($A2324)&lt;&gt;7),-VLOOKUP($A2324,ETF_OP_Fee!$I$5:$J$14,2,1),0))^($A2324-$A2323)*(1+1*(B2324/B2323-1))</f>
        <v>2.6871852189042489</v>
      </c>
      <c r="H2324" s="9" t="str">
        <f>IFERROR(VLOOKUP(A2324,'BITO-IV'!$A$1:$J$10000,4,0),"")</f>
        <v/>
      </c>
      <c r="J2324" s="9">
        <f>VLOOKUP(A2324,'ETH-Web'!$A$1:$G$10000,6,0)</f>
        <v>140.51919599999999</v>
      </c>
      <c r="K2324" s="2">
        <f>K2323*(1-K$1+IF(AND(WEEKDAY($A2324)&lt;&gt;1,WEEKDAY($A2324)&lt;&gt;7),-VLOOKUP($A2324,ETF_OP_Fee!$K$5:$L$14,2,1),0))^($A2324-$A2323)*(1+2*(J2324/J2323-1))-K$3*IFERROR(VLOOKUP($A3920,Dividends!$C$10:$E$100,3,0),0)</f>
        <v>37.377911875320017</v>
      </c>
      <c r="Q2324">
        <f>IF($A2324&gt;=$Q$2,B2324*Q$4,"")</f>
        <v>51.34852029552669</v>
      </c>
      <c r="R2324">
        <f>IF($A2324&gt;=$Q$2,G2324*R$4,"")</f>
        <v>50.701759416074523</v>
      </c>
      <c r="T2324">
        <f>IF($A2324&gt;=$Q$2,J2324*T$4,"")</f>
        <v>42.274887912240729</v>
      </c>
      <c r="U2324">
        <f>IF($A2324&gt;=$Q$2,K2324*U$4,"")</f>
        <v>3.5958022251380819</v>
      </c>
      <c r="W2324" t="e">
        <f t="shared" ca="1" si="6"/>
        <v>#DIV/0!</v>
      </c>
    </row>
    <row r="2325" spans="1:23">
      <c r="A2325" s="1">
        <v>43544</v>
      </c>
      <c r="B2325">
        <f>IFERROR(VLOOKUP($A2325,'BTC-Web'!$A$2:$H$9999,2,0),"")</f>
        <v>4070.7939449999999</v>
      </c>
      <c r="C2325">
        <f>VLOOKUP(A2325,H_SPBTFDUE!$B$2:$C$5828,2,0)</f>
        <v>27.74</v>
      </c>
      <c r="D2325" s="2">
        <f>D2324*(1-D$1+IF(AND(WEEKDAY($A2325)&lt;&gt;1,WEEKDAY($A2325)&lt;&gt;7),-VLOOKUP($A2325,ETF_OP_Fee!$G$5:$H$14,2,1),0))^($A2325-$A2324)*(1+2*(C2325/C2324-1))+IFERROR(VLOOKUP(A2325,BITXeom!$C$9:$D$100,2,0),0)-$D$3*IFERROR(VLOOKUP($A2325,Dividends!$C$10:$E$100,2,0),0)</f>
        <v>5.1194413444559679</v>
      </c>
      <c r="F2325" s="60">
        <f>F2324*(1-F$1-2*(C2325/C2324-1))</f>
        <v>851.13350417335153</v>
      </c>
      <c r="G2325" s="2">
        <f>G2324*(1-G$1+IF(AND(WEEKDAY($A2325)&lt;&gt;1,WEEKDAY($A2325)&lt;&gt;7),-VLOOKUP($A2325,ETF_OP_Fee!$I$5:$J$14,2,1),0))^($A2325-$A2324)*(1+1*(B2325/B2324-1))</f>
        <v>2.7125039278758574</v>
      </c>
      <c r="H2325" s="9" t="str">
        <f>IFERROR(VLOOKUP(A2325,'BITO-IV'!$A$1:$J$10000,4,0),"")</f>
        <v/>
      </c>
      <c r="J2325" s="9">
        <f>VLOOKUP(A2325,'ETH-Web'!$A$1:$G$10000,6,0)</f>
        <v>140.68635599999999</v>
      </c>
      <c r="K2325" s="2">
        <f>K2324*(1-K$1+IF(AND(WEEKDAY($A2325)&lt;&gt;1,WEEKDAY($A2325)&lt;&gt;7),-VLOOKUP($A2325,ETF_OP_Fee!$K$5:$L$14,2,1),0))^($A2325-$A2324)*(1+2*(J2325/J2324-1))-K$3*IFERROR(VLOOKUP($A3921,Dividends!$C$10:$E$100,3,0),0)</f>
        <v>37.465875633684703</v>
      </c>
      <c r="Q2325">
        <f>IF($A2325&gt;=$Q$2,B2325*Q$4,"")</f>
        <v>51.833676101788988</v>
      </c>
      <c r="R2325">
        <f>IF($A2325&gt;=$Q$2,G2325*R$4,"")</f>
        <v>51.179472333655831</v>
      </c>
      <c r="T2325">
        <f>IF($A2325&gt;=$Q$2,J2325*T$4,"")</f>
        <v>42.325177626846056</v>
      </c>
      <c r="U2325">
        <f>IF($A2325&gt;=$Q$2,K2325*U$4,"")</f>
        <v>3.604264449542546</v>
      </c>
      <c r="W2325" t="e">
        <f t="shared" ca="1" si="6"/>
        <v>#DIV/0!</v>
      </c>
    </row>
    <row r="2326" spans="1:23">
      <c r="A2326" s="1">
        <v>43545</v>
      </c>
      <c r="B2326">
        <f>IFERROR(VLOOKUP($A2326,'BTC-Web'!$A$2:$H$9999,2,0),"")</f>
        <v>4083.953857</v>
      </c>
      <c r="C2326">
        <f>VLOOKUP(A2326,H_SPBTFDUE!$B$2:$C$5828,2,0)</f>
        <v>27.4</v>
      </c>
      <c r="D2326" s="2">
        <f>D2325*(1-D$1+IF(AND(WEEKDAY($A2326)&lt;&gt;1,WEEKDAY($A2326)&lt;&gt;7),-VLOOKUP($A2326,ETF_OP_Fee!$G$5:$H$14,2,1),0))^($A2326-$A2325)*(1+2*(C2326/C2325-1))+IFERROR(VLOOKUP(A2326,BITXeom!$C$9:$D$100,2,0),0)-$D$3*IFERROR(VLOOKUP($A2326,Dividends!$C$10:$E$100,2,0),0)</f>
        <v>4.9933447376731879</v>
      </c>
      <c r="F2326" s="60">
        <f>F2325*(1-F$1-2*(C2326/C2325-1))</f>
        <v>871.95332198365611</v>
      </c>
      <c r="G2326" s="2">
        <f>G2325*(1-G$1+IF(AND(WEEKDAY($A2326)&lt;&gt;1,WEEKDAY($A2326)&lt;&gt;7),-VLOOKUP($A2326,ETF_OP_Fee!$I$5:$J$14,2,1),0))^($A2326-$A2325)*(1+1*(B2326/B2325-1))</f>
        <v>2.7212019825320999</v>
      </c>
      <c r="H2326" s="9" t="str">
        <f>IFERROR(VLOOKUP(A2326,'BITO-IV'!$A$1:$J$10000,4,0),"")</f>
        <v/>
      </c>
      <c r="J2326" s="9">
        <f>VLOOKUP(A2326,'ETH-Web'!$A$1:$G$10000,6,0)</f>
        <v>136.63606300000001</v>
      </c>
      <c r="K2326" s="2">
        <f>K2325*(1-K$1+IF(AND(WEEKDAY($A2326)&lt;&gt;1,WEEKDAY($A2326)&lt;&gt;7),-VLOOKUP($A2326,ETF_OP_Fee!$K$5:$L$14,2,1),0))^($A2326-$A2325)*(1+2*(J2326/J2325-1))-K$3*IFERROR(VLOOKUP($A3922,Dividends!$C$10:$E$100,3,0),0)</f>
        <v>35.30771698268893</v>
      </c>
      <c r="Q2326">
        <f>IF($A2326&gt;=$Q$2,B2326*Q$4,"")</f>
        <v>52.001242091458863</v>
      </c>
      <c r="R2326">
        <f>IF($A2326&gt;=$Q$2,G2326*R$4,"")</f>
        <v>51.343587062877397</v>
      </c>
      <c r="T2326">
        <f>IF($A2326&gt;=$Q$2,J2326*T$4,"")</f>
        <v>41.10665597670274</v>
      </c>
      <c r="U2326">
        <f>IF($A2326&gt;=$Q$2,K2326*U$4,"")</f>
        <v>3.3966468676578927</v>
      </c>
      <c r="W2326" t="e">
        <f t="shared" ca="1" si="6"/>
        <v>#DIV/0!</v>
      </c>
    </row>
    <row r="2327" spans="1:23">
      <c r="A2327" s="1">
        <v>43546</v>
      </c>
      <c r="B2327">
        <f>IFERROR(VLOOKUP($A2327,'BTC-Web'!$A$2:$H$9999,2,0),"")</f>
        <v>4028.5146479999999</v>
      </c>
      <c r="C2327">
        <f>VLOOKUP(A2327,H_SPBTFDUE!$B$2:$C$5828,2,0)</f>
        <v>27.54</v>
      </c>
      <c r="D2327" s="2">
        <f>D2326*(1-D$1+IF(AND(WEEKDAY($A2327)&lt;&gt;1,WEEKDAY($A2327)&lt;&gt;7),-VLOOKUP($A2327,ETF_OP_Fee!$G$5:$H$14,2,1),0))^($A2327-$A2326)*(1+2*(C2327/C2326-1))+IFERROR(VLOOKUP(A2327,BITXeom!$C$9:$D$100,2,0),0)-$D$3*IFERROR(VLOOKUP($A2327,Dividends!$C$10:$E$100,2,0),0)</f>
        <v>5.0437635295707279</v>
      </c>
      <c r="F2327" s="60">
        <f>F2326*(1-F$1-2*(C2327/C2326-1))</f>
        <v>862.99746072916594</v>
      </c>
      <c r="G2327" s="2">
        <f>G2326*(1-G$1+IF(AND(WEEKDAY($A2327)&lt;&gt;1,WEEKDAY($A2327)&lt;&gt;7),-VLOOKUP($A2327,ETF_OP_Fee!$I$5:$J$14,2,1),0))^($A2327-$A2326)*(1+1*(B2327/B2326-1))</f>
        <v>2.6841921108425013</v>
      </c>
      <c r="H2327" s="9" t="str">
        <f>IFERROR(VLOOKUP(A2327,'BITO-IV'!$A$1:$J$10000,4,0),"")</f>
        <v/>
      </c>
      <c r="J2327" s="9">
        <f>VLOOKUP(A2327,'ETH-Web'!$A$1:$G$10000,6,0)</f>
        <v>137.181442</v>
      </c>
      <c r="K2327" s="2">
        <f>K2326*(1-K$1+IF(AND(WEEKDAY($A2327)&lt;&gt;1,WEEKDAY($A2327)&lt;&gt;7),-VLOOKUP($A2327,ETF_OP_Fee!$K$5:$L$14,2,1),0))^($A2327-$A2326)*(1+2*(J2327/J2326-1))-K$3*IFERROR(VLOOKUP($A3923,Dividends!$C$10:$E$100,3,0),0)</f>
        <v>35.588659946494765</v>
      </c>
      <c r="Q2327">
        <f>IF($A2327&gt;=$Q$2,B2327*Q$4,"")</f>
        <v>51.295331145960148</v>
      </c>
      <c r="R2327">
        <f>IF($A2327&gt;=$Q$2,G2327*R$4,"")</f>
        <v>50.645285510299274</v>
      </c>
      <c r="T2327">
        <f>IF($A2327&gt;=$Q$2,J2327*T$4,"")</f>
        <v>41.270732037134295</v>
      </c>
      <c r="U2327">
        <f>IF($A2327&gt;=$Q$2,K2327*U$4,"")</f>
        <v>3.4236739348134804</v>
      </c>
      <c r="W2327" t="e">
        <f t="shared" ca="1" si="6"/>
        <v>#DIV/0!</v>
      </c>
    </row>
    <row r="2328" spans="1:23">
      <c r="A2328" s="1">
        <v>43549</v>
      </c>
      <c r="B2328">
        <f>IFERROR(VLOOKUP($A2328,'BTC-Web'!$A$2:$H$9999,2,0),"")</f>
        <v>4024.1127929999998</v>
      </c>
      <c r="C2328">
        <f>VLOOKUP(A2328,H_SPBTFDUE!$B$2:$C$5828,2,0)</f>
        <v>26.92</v>
      </c>
      <c r="D2328" s="2">
        <f>D2327*(1-D$1+IF(AND(WEEKDAY($A2328)&lt;&gt;1,WEEKDAY($A2328)&lt;&gt;7),-VLOOKUP($A2328,ETF_OP_Fee!$G$5:$H$14,2,1),0))^($A2328-$A2327)*(1+2*(C2328/C2327-1))+IFERROR(VLOOKUP(A2328,BITXeom!$C$9:$D$100,2,0),0)-$D$3*IFERROR(VLOOKUP($A2328,Dividends!$C$10:$E$100,2,0),0)</f>
        <v>4.8149242629247784</v>
      </c>
      <c r="F2328" s="60">
        <f>F2327*(1-F$1-2*(C2328/C2327-1))</f>
        <v>901.80935860868544</v>
      </c>
      <c r="G2328" s="2">
        <f>G2327*(1-G$1+IF(AND(WEEKDAY($A2328)&lt;&gt;1,WEEKDAY($A2328)&lt;&gt;7),-VLOOKUP($A2328,ETF_OP_Fee!$I$5:$J$14,2,1),0))^($A2328-$A2327)*(1+1*(B2328/B2327-1))</f>
        <v>2.6810498095791493</v>
      </c>
      <c r="H2328" s="9" t="str">
        <f>IFERROR(VLOOKUP(A2328,'BITO-IV'!$A$1:$J$10000,4,0),"")</f>
        <v/>
      </c>
      <c r="J2328" s="9">
        <f>VLOOKUP(A2328,'ETH-Web'!$A$1:$G$10000,6,0)</f>
        <v>135.03102100000001</v>
      </c>
      <c r="K2328" s="2">
        <f>K2327*(1-K$1+IF(AND(WEEKDAY($A2328)&lt;&gt;1,WEEKDAY($A2328)&lt;&gt;7),-VLOOKUP($A2328,ETF_OP_Fee!$K$5:$L$14,2,1),0))^($A2328-$A2327)*(1+2*(J2328/J2327-1))-K$3*IFERROR(VLOOKUP($A3924,Dividends!$C$10:$E$100,3,0),0)</f>
        <v>34.470239270246203</v>
      </c>
      <c r="Q2328">
        <f>IF($A2328&gt;=$Q$2,B2328*Q$4,"")</f>
        <v>51.23928204856054</v>
      </c>
      <c r="R2328">
        <f>IF($A2328&gt;=$Q$2,G2328*R$4,"")</f>
        <v>50.585996630044022</v>
      </c>
      <c r="T2328">
        <f>IF($A2328&gt;=$Q$2,J2328*T$4,"")</f>
        <v>40.623782657071459</v>
      </c>
      <c r="U2328">
        <f>IF($A2328&gt;=$Q$2,K2328*U$4,"")</f>
        <v>3.3160804563519291</v>
      </c>
      <c r="W2328" t="e">
        <f t="shared" ca="1" si="6"/>
        <v>#DIV/0!</v>
      </c>
    </row>
    <row r="2329" spans="1:23">
      <c r="A2329" s="1">
        <v>43550</v>
      </c>
      <c r="B2329">
        <f>IFERROR(VLOOKUP($A2329,'BTC-Web'!$A$2:$H$9999,2,0),"")</f>
        <v>3969.22876</v>
      </c>
      <c r="C2329">
        <f>VLOOKUP(A2329,H_SPBTFDUE!$B$2:$C$5828,2,0)</f>
        <v>27.02</v>
      </c>
      <c r="D2329" s="2">
        <f>D2328*(1-D$1+IF(AND(WEEKDAY($A2329)&lt;&gt;1,WEEKDAY($A2329)&lt;&gt;7),-VLOOKUP($A2329,ETF_OP_Fee!$G$5:$H$14,2,1),0))^($A2329-$A2328)*(1+2*(C2329/C2328-1))+IFERROR(VLOOKUP(A2329,BITXeom!$C$9:$D$100,2,0),0)-$D$3*IFERROR(VLOOKUP($A2329,Dividends!$C$10:$E$100,2,0),0)</f>
        <v>4.8501116184957285</v>
      </c>
      <c r="F2329" s="60">
        <f>F2328*(1-F$1-2*(C2329/C2328-1))</f>
        <v>895.0624941671972</v>
      </c>
      <c r="G2329" s="2">
        <f>G2328*(1-G$1+IF(AND(WEEKDAY($A2329)&lt;&gt;1,WEEKDAY($A2329)&lt;&gt;7),-VLOOKUP($A2329,ETF_OP_Fee!$I$5:$J$14,2,1),0))^($A2329-$A2328)*(1+1*(B2329/B2328-1))</f>
        <v>2.6444147027715701</v>
      </c>
      <c r="H2329" s="9" t="str">
        <f>IFERROR(VLOOKUP(A2329,'BITO-IV'!$A$1:$J$10000,4,0),"")</f>
        <v/>
      </c>
      <c r="J2329" s="9">
        <f>VLOOKUP(A2329,'ETH-Web'!$A$1:$G$10000,6,0)</f>
        <v>135.46035800000001</v>
      </c>
      <c r="K2329" s="2">
        <f>K2328*(1-K$1+IF(AND(WEEKDAY($A2329)&lt;&gt;1,WEEKDAY($A2329)&lt;&gt;7),-VLOOKUP($A2329,ETF_OP_Fee!$K$5:$L$14,2,1),0))^($A2329-$A2328)*(1+2*(J2329/J2328-1))-K$3*IFERROR(VLOOKUP($A3925,Dividends!$C$10:$E$100,3,0),0)</f>
        <v>34.688545146221763</v>
      </c>
      <c r="Q2329">
        <f>IF($A2329&gt;=$Q$2,B2329*Q$4,"")</f>
        <v>50.540440194092298</v>
      </c>
      <c r="R2329">
        <f>IF($A2329&gt;=$Q$2,G2329*R$4,"")</f>
        <v>49.894766134106163</v>
      </c>
      <c r="T2329">
        <f>IF($A2329&gt;=$Q$2,J2329*T$4,"")</f>
        <v>40.752947739624148</v>
      </c>
      <c r="U2329">
        <f>IF($A2329&gt;=$Q$2,K2329*U$4,"")</f>
        <v>3.3370817567245146</v>
      </c>
      <c r="W2329" t="e">
        <f t="shared" ca="1" si="6"/>
        <v>#DIV/0!</v>
      </c>
    </row>
    <row r="2330" spans="1:23">
      <c r="A2330" s="1">
        <v>43551</v>
      </c>
      <c r="B2330">
        <f>IFERROR(VLOOKUP($A2330,'BTC-Web'!$A$2:$H$9999,2,0),"")</f>
        <v>3984.2448730000001</v>
      </c>
      <c r="C2330">
        <f>VLOOKUP(A2330,H_SPBTFDUE!$B$2:$C$5828,2,0)</f>
        <v>27.71</v>
      </c>
      <c r="D2330" s="2">
        <f>D2329*(1-D$1+IF(AND(WEEKDAY($A2330)&lt;&gt;1,WEEKDAY($A2330)&lt;&gt;7),-VLOOKUP($A2330,ETF_OP_Fee!$G$5:$H$14,2,1),0))^($A2330-$A2329)*(1+2*(C2330/C2329-1))+IFERROR(VLOOKUP(A2330,BITXeom!$C$9:$D$100,2,0),0)-$D$3*IFERROR(VLOOKUP($A2330,Dividends!$C$10:$E$100,2,0),0)</f>
        <v>5.0972081905689599</v>
      </c>
      <c r="F2330" s="60">
        <f>F2329*(1-F$1-2*(C2330/C2329-1))</f>
        <v>849.30212533890437</v>
      </c>
      <c r="G2330" s="2">
        <f>G2329*(1-G$1+IF(AND(WEEKDAY($A2330)&lt;&gt;1,WEEKDAY($A2330)&lt;&gt;7),-VLOOKUP($A2330,ETF_OP_Fee!$I$5:$J$14,2,1),0))^($A2330-$A2329)*(1+1*(B2330/B2329-1))</f>
        <v>2.6543497828170697</v>
      </c>
      <c r="H2330" s="9" t="str">
        <f>IFERROR(VLOOKUP(A2330,'BITO-IV'!$A$1:$J$10000,4,0),"")</f>
        <v/>
      </c>
      <c r="J2330" s="9">
        <f>VLOOKUP(A2330,'ETH-Web'!$A$1:$G$10000,6,0)</f>
        <v>140.988159</v>
      </c>
      <c r="K2330" s="2">
        <f>K2329*(1-K$1+IF(AND(WEEKDAY($A2330)&lt;&gt;1,WEEKDAY($A2330)&lt;&gt;7),-VLOOKUP($A2330,ETF_OP_Fee!$K$5:$L$14,2,1),0))^($A2330-$A2329)*(1+2*(J2330/J2329-1))-K$3*IFERROR(VLOOKUP($A3926,Dividends!$C$10:$E$100,3,0),0)</f>
        <v>37.518685748933336</v>
      </c>
      <c r="Q2330">
        <f>IF($A2330&gt;=$Q$2,B2330*Q$4,"")</f>
        <v>50.731641308190909</v>
      </c>
      <c r="R2330">
        <f>IF($A2330&gt;=$Q$2,G2330*R$4,"")</f>
        <v>50.082221034759336</v>
      </c>
      <c r="T2330">
        <f>IF($A2330&gt;=$Q$2,J2330*T$4,"")</f>
        <v>42.41597438885271</v>
      </c>
      <c r="U2330">
        <f>IF($A2330&gt;=$Q$2,K2330*U$4,"")</f>
        <v>3.6093448491794828</v>
      </c>
      <c r="W2330" t="e">
        <f t="shared" ca="1" si="6"/>
        <v>#DIV/0!</v>
      </c>
    </row>
    <row r="2331" spans="1:23">
      <c r="A2331" s="1">
        <v>43552</v>
      </c>
      <c r="B2331">
        <f>IFERROR(VLOOKUP($A2331,'BTC-Web'!$A$2:$H$9999,2,0),"")</f>
        <v>4087.5844729999999</v>
      </c>
      <c r="C2331">
        <f>VLOOKUP(A2331,H_SPBTFDUE!$B$2:$C$5828,2,0)</f>
        <v>27.71</v>
      </c>
      <c r="D2331" s="2">
        <f>D2330*(1-D$1+IF(AND(WEEKDAY($A2331)&lt;&gt;1,WEEKDAY($A2331)&lt;&gt;7),-VLOOKUP($A2331,ETF_OP_Fee!$G$5:$H$14,2,1),0))^($A2331-$A2330)*(1+2*(C2331/C2330-1))+IFERROR(VLOOKUP(A2331,BITXeom!$C$9:$D$100,2,0),0)-$D$3*IFERROR(VLOOKUP($A2331,Dividends!$C$10:$E$100,2,0),0)</f>
        <v>5.0965937325953021</v>
      </c>
      <c r="F2331" s="60">
        <f>F2330*(1-F$1-2*(C2331/C2330-1))</f>
        <v>849.25791509128396</v>
      </c>
      <c r="G2331" s="2">
        <f>G2330*(1-G$1+IF(AND(WEEKDAY($A2331)&lt;&gt;1,WEEKDAY($A2331)&lt;&gt;7),-VLOOKUP($A2331,ETF_OP_Fee!$I$5:$J$14,2,1),0))^($A2331-$A2330)*(1+1*(B2331/B2330-1))</f>
        <v>2.7231249358111693</v>
      </c>
      <c r="H2331" s="9" t="str">
        <f>IFERROR(VLOOKUP(A2331,'BITO-IV'!$A$1:$J$10000,4,0),"")</f>
        <v/>
      </c>
      <c r="J2331" s="9">
        <f>VLOOKUP(A2331,'ETH-Web'!$A$1:$G$10000,6,0)</f>
        <v>139.416473</v>
      </c>
      <c r="K2331" s="2">
        <f>K2330*(1-K$1+IF(AND(WEEKDAY($A2331)&lt;&gt;1,WEEKDAY($A2331)&lt;&gt;7),-VLOOKUP($A2331,ETF_OP_Fee!$K$5:$L$14,2,1),0))^($A2331-$A2330)*(1+2*(J2331/J2330-1))-K$3*IFERROR(VLOOKUP($A3927,Dividends!$C$10:$E$100,3,0),0)</f>
        <v>36.681251048696843</v>
      </c>
      <c r="Q2331">
        <f>IF($A2331&gt;=$Q$2,B2331*Q$4,"")</f>
        <v>52.047470954018983</v>
      </c>
      <c r="R2331">
        <f>IF($A2331&gt;=$Q$2,G2331*R$4,"")</f>
        <v>51.379869308640679</v>
      </c>
      <c r="T2331">
        <f>IF($A2331&gt;=$Q$2,J2331*T$4,"")</f>
        <v>41.94313614771135</v>
      </c>
      <c r="U2331">
        <f>IF($A2331&gt;=$Q$2,K2331*U$4,"")</f>
        <v>3.5287825757019617</v>
      </c>
      <c r="W2331" t="e">
        <f t="shared" ca="1" si="6"/>
        <v>#DIV/0!</v>
      </c>
    </row>
    <row r="2332" spans="1:23">
      <c r="A2332" s="1">
        <v>43553</v>
      </c>
      <c r="B2332">
        <f>IFERROR(VLOOKUP($A2332,'BTC-Web'!$A$2:$H$9999,2,0),"")</f>
        <v>4068.2998050000001</v>
      </c>
      <c r="C2332">
        <f>VLOOKUP(A2332,H_SPBTFDUE!$B$2:$C$5828,2,0)</f>
        <v>28.2</v>
      </c>
      <c r="D2332" s="2">
        <f>D2331*(1-D$1+IF(AND(WEEKDAY($A2332)&lt;&gt;1,WEEKDAY($A2332)&lt;&gt;7),-VLOOKUP($A2332,ETF_OP_Fee!$G$5:$H$14,2,1),0))^($A2332-$A2331)*(1+2*(C2332/C2331-1))+IFERROR(VLOOKUP(A2332,BITXeom!$C$9:$D$100,2,0),0)-$D$3*IFERROR(VLOOKUP($A2332,Dividends!$C$10:$E$100,2,0),0)</f>
        <v>5.2762052513175925</v>
      </c>
      <c r="F2332" s="60">
        <f>F2331*(1-F$1-2*(C2332/C2331-1))</f>
        <v>819.17860224464175</v>
      </c>
      <c r="G2332" s="2">
        <f>G2331*(1-G$1+IF(AND(WEEKDAY($A2332)&lt;&gt;1,WEEKDAY($A2332)&lt;&gt;7),-VLOOKUP($A2332,ETF_OP_Fee!$I$5:$J$14,2,1),0))^($A2332-$A2331)*(1+1*(B2332/B2331-1))</f>
        <v>2.7102070609920825</v>
      </c>
      <c r="H2332" s="9" t="str">
        <f>IFERROR(VLOOKUP(A2332,'BITO-IV'!$A$1:$J$10000,4,0),"")</f>
        <v/>
      </c>
      <c r="J2332" s="9">
        <f>VLOOKUP(A2332,'ETH-Web'!$A$1:$G$10000,6,0)</f>
        <v>142.497421</v>
      </c>
      <c r="K2332" s="2">
        <f>K2331*(1-K$1+IF(AND(WEEKDAY($A2332)&lt;&gt;1,WEEKDAY($A2332)&lt;&gt;7),-VLOOKUP($A2332,ETF_OP_Fee!$K$5:$L$14,2,1),0))^($A2332-$A2331)*(1+2*(J2332/J2331-1))-K$3*IFERROR(VLOOKUP($A3928,Dividends!$C$10:$E$100,3,0),0)</f>
        <v>38.301493808024595</v>
      </c>
      <c r="Q2332">
        <f>IF($A2332&gt;=$Q$2,B2332*Q$4,"")</f>
        <v>51.801918059829802</v>
      </c>
      <c r="R2332">
        <f>IF($A2332&gt;=$Q$2,G2332*R$4,"")</f>
        <v>51.136135093136403</v>
      </c>
      <c r="T2332">
        <f>IF($A2332&gt;=$Q$2,J2332*T$4,"")</f>
        <v>42.870032508287188</v>
      </c>
      <c r="U2332">
        <f>IF($A2332&gt;=$Q$2,K2332*U$4,"")</f>
        <v>3.6846519709396728</v>
      </c>
      <c r="W2332" t="e">
        <f t="shared" ca="1" si="6"/>
        <v>#DIV/0!</v>
      </c>
    </row>
    <row r="2333" spans="1:23">
      <c r="A2333" s="1">
        <v>43556</v>
      </c>
      <c r="B2333">
        <f>IFERROR(VLOOKUP($A2333,'BTC-Web'!$A$2:$H$9999,2,0),"")</f>
        <v>4105.3623049999997</v>
      </c>
      <c r="C2333">
        <f>VLOOKUP(A2333,H_SPBTFDUE!$B$2:$C$5828,2,0)</f>
        <v>28.54</v>
      </c>
      <c r="D2333" s="2">
        <f>D2332*(1-D$1+IF(AND(WEEKDAY($A2333)&lt;&gt;1,WEEKDAY($A2333)&lt;&gt;7),-VLOOKUP($A2333,ETF_OP_Fee!$G$5:$H$14,2,1),0))^($A2333-$A2332)*(1+2*(C2333/C2332-1))+IFERROR(VLOOKUP(A2333,BITXeom!$C$9:$D$100,2,0),0)-$D$3*IFERROR(VLOOKUP($A2333,Dividends!$C$10:$E$100,2,0),0)</f>
        <v>5.4014790130331845</v>
      </c>
      <c r="F2333" s="60">
        <f>F2332*(1-F$1-2*(C2333/C2332-1))</f>
        <v>799.38271717982082</v>
      </c>
      <c r="G2333" s="2">
        <f>G2332*(1-G$1+IF(AND(WEEKDAY($A2333)&lt;&gt;1,WEEKDAY($A2333)&lt;&gt;7),-VLOOKUP($A2333,ETF_OP_Fee!$I$5:$J$14,2,1),0))^($A2333-$A2332)*(1+1*(B2333/B2332-1))</f>
        <v>2.7346836984811471</v>
      </c>
      <c r="H2333" s="9" t="str">
        <f>IFERROR(VLOOKUP(A2333,'BITO-IV'!$A$1:$J$10000,4,0),"")</f>
        <v/>
      </c>
      <c r="J2333" s="9">
        <f>VLOOKUP(A2333,'ETH-Web'!$A$1:$G$10000,6,0)</f>
        <v>141.830322</v>
      </c>
      <c r="K2333" s="2">
        <f>K2332*(1-K$1+IF(AND(WEEKDAY($A2333)&lt;&gt;1,WEEKDAY($A2333)&lt;&gt;7),-VLOOKUP($A2333,ETF_OP_Fee!$K$5:$L$14,2,1),0))^($A2333-$A2332)*(1+2*(J2333/J2332-1))-K$3*IFERROR(VLOOKUP($A3929,Dividends!$C$10:$E$100,3,0),0)</f>
        <v>37.939946958588287</v>
      </c>
      <c r="Q2333">
        <f>IF($A2333&gt;=$Q$2,B2333*Q$4,"")</f>
        <v>52.273837210363602</v>
      </c>
      <c r="R2333">
        <f>IF($A2333&gt;=$Q$2,G2333*R$4,"")</f>
        <v>51.597959822058911</v>
      </c>
      <c r="T2333">
        <f>IF($A2333&gt;=$Q$2,J2333*T$4,"")</f>
        <v>42.669337256292089</v>
      </c>
      <c r="U2333">
        <f>IF($A2333&gt;=$Q$2,K2333*U$4,"")</f>
        <v>3.6498707084113842</v>
      </c>
      <c r="W2333" t="e">
        <f t="shared" ca="1" si="6"/>
        <v>#DIV/0!</v>
      </c>
    </row>
    <row r="2334" spans="1:23">
      <c r="A2334" s="1">
        <v>43557</v>
      </c>
      <c r="B2334">
        <f>IFERROR(VLOOKUP($A2334,'BTC-Web'!$A$2:$H$9999,2,0),"")</f>
        <v>4156.9194340000004</v>
      </c>
      <c r="C2334">
        <f>VLOOKUP(A2334,H_SPBTFDUE!$B$2:$C$5828,2,0)</f>
        <v>33.03</v>
      </c>
      <c r="D2334" s="2">
        <f>D2333*(1-D$1+IF(AND(WEEKDAY($A2334)&lt;&gt;1,WEEKDAY($A2334)&lt;&gt;7),-VLOOKUP($A2334,ETF_OP_Fee!$G$5:$H$14,2,1),0))^($A2334-$A2333)*(1+2*(C2334/C2333-1))+IFERROR(VLOOKUP(A2334,BITXeom!$C$9:$D$100,2,0),0)-$D$3*IFERROR(VLOOKUP($A2334,Dividends!$C$10:$E$100,2,0),0)</f>
        <v>7.1001773616470834</v>
      </c>
      <c r="F2334" s="60">
        <f>F2333*(1-F$1-2*(C2334/C2333-1))</f>
        <v>547.81844253788415</v>
      </c>
      <c r="G2334" s="2">
        <f>G2333*(1-G$1+IF(AND(WEEKDAY($A2334)&lt;&gt;1,WEEKDAY($A2334)&lt;&gt;7),-VLOOKUP($A2334,ETF_OP_Fee!$I$5:$J$14,2,1),0))^($A2334-$A2333)*(1+1*(B2334/B2333-1))</f>
        <v>2.7689551108342316</v>
      </c>
      <c r="H2334" s="9" t="str">
        <f>IFERROR(VLOOKUP(A2334,'BITO-IV'!$A$1:$J$10000,4,0),"")</f>
        <v/>
      </c>
      <c r="J2334" s="9">
        <f>VLOOKUP(A2334,'ETH-Web'!$A$1:$G$10000,6,0)</f>
        <v>163.96174600000001</v>
      </c>
      <c r="K2334" s="2">
        <f>K2333*(1-K$1+IF(AND(WEEKDAY($A2334)&lt;&gt;1,WEEKDAY($A2334)&lt;&gt;7),-VLOOKUP($A2334,ETF_OP_Fee!$K$5:$L$14,2,1),0))^($A2334-$A2333)*(1+2*(J2334/J2333-1))-K$3*IFERROR(VLOOKUP($A3930,Dividends!$C$10:$E$100,3,0),0)</f>
        <v>49.779081588614694</v>
      </c>
      <c r="Q2334">
        <f>IF($A2334&gt;=$Q$2,B2334*Q$4,"")</f>
        <v>52.930317386326962</v>
      </c>
      <c r="R2334">
        <f>IF($A2334&gt;=$Q$2,G2334*R$4,"")</f>
        <v>52.244592176148636</v>
      </c>
      <c r="T2334">
        <f>IF($A2334&gt;=$Q$2,J2334*T$4,"")</f>
        <v>49.327526995281737</v>
      </c>
      <c r="U2334">
        <f>IF($A2334&gt;=$Q$2,K2334*U$4,"")</f>
        <v>4.7888103792084378</v>
      </c>
      <c r="W2334" t="e">
        <f t="shared" ca="1" si="6"/>
        <v>#DIV/0!</v>
      </c>
    </row>
    <row r="2335" spans="1:23">
      <c r="A2335" s="1">
        <v>43558</v>
      </c>
      <c r="B2335">
        <f>IFERROR(VLOOKUP($A2335,'BTC-Web'!$A$2:$H$9999,2,0),"")</f>
        <v>4879.9580079999996</v>
      </c>
      <c r="C2335">
        <f>VLOOKUP(A2335,H_SPBTFDUE!$B$2:$C$5828,2,0)</f>
        <v>35.619999999999997</v>
      </c>
      <c r="D2335" s="2">
        <f>D2334*(1-D$1+IF(AND(WEEKDAY($A2335)&lt;&gt;1,WEEKDAY($A2335)&lt;&gt;7),-VLOOKUP($A2335,ETF_OP_Fee!$G$5:$H$14,2,1),0))^($A2335-$A2334)*(1+2*(C2335/C2334-1))+IFERROR(VLOOKUP(A2335,BITXeom!$C$9:$D$100,2,0),0)-$D$3*IFERROR(VLOOKUP($A2335,Dividends!$C$10:$E$100,2,0),0)</f>
        <v>8.2126876354520189</v>
      </c>
      <c r="F2335" s="60">
        <f>F2334*(1-F$1-2*(C2335/C2334-1))</f>
        <v>461.87713358036871</v>
      </c>
      <c r="G2335" s="2">
        <f>G2334*(1-G$1+IF(AND(WEEKDAY($A2335)&lt;&gt;1,WEEKDAY($A2335)&lt;&gt;7),-VLOOKUP($A2335,ETF_OP_Fee!$I$5:$J$14,2,1),0))^($A2335-$A2334)*(1+1*(B2335/B2334-1))</f>
        <v>3.2504919061427193</v>
      </c>
      <c r="H2335" s="9" t="str">
        <f>IFERROR(VLOOKUP(A2335,'BITO-IV'!$A$1:$J$10000,4,0),"")</f>
        <v/>
      </c>
      <c r="J2335" s="9">
        <f>VLOOKUP(A2335,'ETH-Web'!$A$1:$G$10000,6,0)</f>
        <v>161.45880099999999</v>
      </c>
      <c r="K2335" s="2">
        <f>K2334*(1-K$1+IF(AND(WEEKDAY($A2335)&lt;&gt;1,WEEKDAY($A2335)&lt;&gt;7),-VLOOKUP($A2335,ETF_OP_Fee!$K$5:$L$14,2,1),0))^($A2335-$A2334)*(1+2*(J2335/J2334-1))-K$3*IFERROR(VLOOKUP($A3931,Dividends!$C$10:$E$100,3,0),0)</f>
        <v>48.258041520815262</v>
      </c>
      <c r="Q2335">
        <f>IF($A2335&gt;=$Q$2,B2335*Q$4,"")</f>
        <v>62.13681316090377</v>
      </c>
      <c r="R2335">
        <f>IF($A2335&gt;=$Q$2,G2335*R$4,"")</f>
        <v>61.330219238236324</v>
      </c>
      <c r="T2335">
        <f>IF($A2335&gt;=$Q$2,J2335*T$4,"")</f>
        <v>48.574521553053728</v>
      </c>
      <c r="U2335">
        <f>IF($A2335&gt;=$Q$2,K2335*U$4,"")</f>
        <v>4.6424844079085616</v>
      </c>
      <c r="W2335" t="e">
        <f t="shared" ca="1" si="6"/>
        <v>#DIV/0!</v>
      </c>
    </row>
    <row r="2336" spans="1:23">
      <c r="A2336" s="1">
        <v>43559</v>
      </c>
      <c r="B2336">
        <f>IFERROR(VLOOKUP($A2336,'BTC-Web'!$A$2:$H$9999,2,0),"")</f>
        <v>4971.3076170000004</v>
      </c>
      <c r="C2336">
        <f>VLOOKUP(A2336,H_SPBTFDUE!$B$2:$C$5828,2,0)</f>
        <v>33.49</v>
      </c>
      <c r="D2336" s="2">
        <f>D2335*(1-D$1+IF(AND(WEEKDAY($A2336)&lt;&gt;1,WEEKDAY($A2336)&lt;&gt;7),-VLOOKUP($A2336,ETF_OP_Fee!$G$5:$H$14,2,1),0))^($A2336-$A2335)*(1+2*(C2336/C2335-1))+IFERROR(VLOOKUP(A2336,BITXeom!$C$9:$D$100,2,0),0)-$D$3*IFERROR(VLOOKUP($A2336,Dividends!$C$10:$E$100,2,0),0)</f>
        <v>7.229613619832719</v>
      </c>
      <c r="F2336" s="60">
        <f>F2335*(1-F$1-2*(C2336/C2335-1))</f>
        <v>517.09162488490358</v>
      </c>
      <c r="G2336" s="2">
        <f>G2335*(1-G$1+IF(AND(WEEKDAY($A2336)&lt;&gt;1,WEEKDAY($A2336)&lt;&gt;7),-VLOOKUP($A2336,ETF_OP_Fee!$I$5:$J$14,2,1),0))^($A2336-$A2335)*(1+1*(B2336/B2335-1))</f>
        <v>3.3112527943318328</v>
      </c>
      <c r="H2336" s="9" t="str">
        <f>IFERROR(VLOOKUP(A2336,'BITO-IV'!$A$1:$J$10000,4,0),"")</f>
        <v/>
      </c>
      <c r="J2336" s="9">
        <f>VLOOKUP(A2336,'ETH-Web'!$A$1:$G$10000,6,0)</f>
        <v>158.052536</v>
      </c>
      <c r="K2336" s="2">
        <f>K2335*(1-K$1+IF(AND(WEEKDAY($A2336)&lt;&gt;1,WEEKDAY($A2336)&lt;&gt;7),-VLOOKUP($A2336,ETF_OP_Fee!$K$5:$L$14,2,1),0))^($A2336-$A2335)*(1+2*(J2336/J2335-1))-K$3*IFERROR(VLOOKUP($A3932,Dividends!$C$10:$E$100,3,0),0)</f>
        <v>46.220670070815679</v>
      </c>
      <c r="Q2336">
        <f>IF($A2336&gt;=$Q$2,B2336*Q$4,"")</f>
        <v>63.299973494957747</v>
      </c>
      <c r="R2336">
        <f>IF($A2336&gt;=$Q$2,G2336*R$4,"")</f>
        <v>62.476654516757115</v>
      </c>
      <c r="T2336">
        <f>IF($A2336&gt;=$Q$2,J2336*T$4,"")</f>
        <v>47.549754295814452</v>
      </c>
      <c r="U2336">
        <f>IF($A2336&gt;=$Q$2,K2336*U$4,"")</f>
        <v>4.4464867069728253</v>
      </c>
      <c r="W2336" t="e">
        <f t="shared" ca="1" si="6"/>
        <v>#DIV/0!</v>
      </c>
    </row>
    <row r="2337" spans="1:23">
      <c r="A2337" s="1">
        <v>43560</v>
      </c>
      <c r="B2337">
        <f>IFERROR(VLOOKUP($A2337,'BTC-Web'!$A$2:$H$9999,2,0),"")</f>
        <v>4922.8061520000001</v>
      </c>
      <c r="C2337">
        <f>VLOOKUP(A2337,H_SPBTFDUE!$B$2:$C$5828,2,0)</f>
        <v>34.729999999999997</v>
      </c>
      <c r="D2337" s="2">
        <f>D2336*(1-D$1+IF(AND(WEEKDAY($A2337)&lt;&gt;1,WEEKDAY($A2337)&lt;&gt;7),-VLOOKUP($A2337,ETF_OP_Fee!$G$5:$H$14,2,1),0))^($A2337-$A2336)*(1+2*(C2337/C2336-1))+IFERROR(VLOOKUP(A2337,BITXeom!$C$9:$D$100,2,0),0)-$D$3*IFERROR(VLOOKUP($A2337,Dividends!$C$10:$E$100,2,0),0)</f>
        <v>7.7640445956536528</v>
      </c>
      <c r="F2337" s="60">
        <f>F2336*(1-F$1-2*(C2337/C2336-1))</f>
        <v>478.77306163211142</v>
      </c>
      <c r="G2337" s="2">
        <f>G2336*(1-G$1+IF(AND(WEEKDAY($A2337)&lt;&gt;1,WEEKDAY($A2337)&lt;&gt;7),-VLOOKUP($A2337,ETF_OP_Fee!$I$5:$J$14,2,1),0))^($A2337-$A2336)*(1+1*(B2337/B2336-1))</f>
        <v>3.2788619451718661</v>
      </c>
      <c r="H2337" s="9" t="str">
        <f>IFERROR(VLOOKUP(A2337,'BITO-IV'!$A$1:$J$10000,4,0),"")</f>
        <v/>
      </c>
      <c r="J2337" s="9">
        <f>VLOOKUP(A2337,'ETH-Web'!$A$1:$G$10000,6,0)</f>
        <v>165.514847</v>
      </c>
      <c r="K2337" s="2">
        <f>K2336*(1-K$1+IF(AND(WEEKDAY($A2337)&lt;&gt;1,WEEKDAY($A2337)&lt;&gt;7),-VLOOKUP($A2337,ETF_OP_Fee!$K$5:$L$14,2,1),0))^($A2337-$A2336)*(1+2*(J2337/J2336-1))-K$3*IFERROR(VLOOKUP($A3933,Dividends!$C$10:$E$100,3,0),0)</f>
        <v>50.58390362038196</v>
      </c>
      <c r="Q2337">
        <f>IF($A2337&gt;=$Q$2,B2337*Q$4,"")</f>
        <v>62.682401281468508</v>
      </c>
      <c r="R2337">
        <f>IF($A2337&gt;=$Q$2,G2337*R$4,"")</f>
        <v>61.865504593098088</v>
      </c>
      <c r="T2337">
        <f>IF($A2337&gt;=$Q$2,J2337*T$4,"")</f>
        <v>49.794773980465088</v>
      </c>
      <c r="U2337">
        <f>IF($A2337&gt;=$Q$2,K2337*U$4,"")</f>
        <v>4.8662352728815312</v>
      </c>
      <c r="W2337" t="e">
        <f t="shared" ca="1" si="6"/>
        <v>#DIV/0!</v>
      </c>
    </row>
    <row r="2338" spans="1:23">
      <c r="A2338" s="1">
        <v>43563</v>
      </c>
      <c r="B2338">
        <f>IFERROR(VLOOKUP($A2338,'BTC-Web'!$A$2:$H$9999,2,0),"")</f>
        <v>5199.8354490000002</v>
      </c>
      <c r="C2338">
        <f>VLOOKUP(A2338,H_SPBTFDUE!$B$2:$C$5828,2,0)</f>
        <v>36.06</v>
      </c>
      <c r="D2338" s="2">
        <f>D2337*(1-D$1+IF(AND(WEEKDAY($A2338)&lt;&gt;1,WEEKDAY($A2338)&lt;&gt;7),-VLOOKUP($A2338,ETF_OP_Fee!$G$5:$H$14,2,1),0))^($A2338-$A2337)*(1+2*(C2338/C2337-1))+IFERROR(VLOOKUP(A2338,BITXeom!$C$9:$D$100,2,0),0)-$D$3*IFERROR(VLOOKUP($A2338,Dividends!$C$10:$E$100,2,0),0)</f>
        <v>8.3556768136819546</v>
      </c>
      <c r="F2338" s="60">
        <f>F2337*(1-F$1-2*(C2338/C2337-1))</f>
        <v>442.07850649097986</v>
      </c>
      <c r="G2338" s="2">
        <f>G2337*(1-G$1+IF(AND(WEEKDAY($A2338)&lt;&gt;1,WEEKDAY($A2338)&lt;&gt;7),-VLOOKUP($A2338,ETF_OP_Fee!$I$5:$J$14,2,1),0))^($A2338-$A2337)*(1+1*(B2338/B2337-1))</f>
        <v>3.4631084014859121</v>
      </c>
      <c r="H2338" s="9" t="str">
        <f>IFERROR(VLOOKUP(A2338,'BITO-IV'!$A$1:$J$10000,4,0),"")</f>
        <v/>
      </c>
      <c r="J2338" s="9">
        <f>VLOOKUP(A2338,'ETH-Web'!$A$1:$G$10000,6,0)</f>
        <v>180.25881999999999</v>
      </c>
      <c r="K2338" s="2">
        <f>K2337*(1-K$1+IF(AND(WEEKDAY($A2338)&lt;&gt;1,WEEKDAY($A2338)&lt;&gt;7),-VLOOKUP($A2338,ETF_OP_Fee!$K$5:$L$14,2,1),0))^($A2338-$A2337)*(1+2*(J2338/J2337-1))-K$3*IFERROR(VLOOKUP($A3934,Dividends!$C$10:$E$100,3,0),0)</f>
        <v>59.591272865745381</v>
      </c>
      <c r="Q2338">
        <f>IF($A2338&gt;=$Q$2,B2338*Q$4,"")</f>
        <v>66.20983279615902</v>
      </c>
      <c r="R2338">
        <f>IF($A2338&gt;=$Q$2,G2338*R$4,"")</f>
        <v>65.341863213851539</v>
      </c>
      <c r="T2338">
        <f>IF($A2338&gt;=$Q$2,J2338*T$4,"")</f>
        <v>54.230465499480779</v>
      </c>
      <c r="U2338">
        <f>IF($A2338&gt;=$Q$2,K2338*U$4,"")</f>
        <v>5.7327555451523802</v>
      </c>
      <c r="W2338" t="e">
        <f t="shared" ca="1" si="6"/>
        <v>#DIV/0!</v>
      </c>
    </row>
    <row r="2339" spans="1:23">
      <c r="A2339" s="1">
        <v>43564</v>
      </c>
      <c r="B2339">
        <f>IFERROR(VLOOKUP($A2339,'BTC-Web'!$A$2:$H$9999,2,0),"")</f>
        <v>5289.9179690000001</v>
      </c>
      <c r="C2339">
        <f>VLOOKUP(A2339,H_SPBTFDUE!$B$2:$C$5828,2,0)</f>
        <v>36.130000000000003</v>
      </c>
      <c r="D2339" s="2">
        <f>D2338*(1-D$1+IF(AND(WEEKDAY($A2339)&lt;&gt;1,WEEKDAY($A2339)&lt;&gt;7),-VLOOKUP($A2339,ETF_OP_Fee!$G$5:$H$14,2,1),0))^($A2339-$A2338)*(1+2*(C2339/C2338-1))+IFERROR(VLOOKUP(A2339,BITXeom!$C$9:$D$100,2,0),0)-$D$3*IFERROR(VLOOKUP($A2339,Dividends!$C$10:$E$100,2,0),0)</f>
        <v>8.3871058750750915</v>
      </c>
      <c r="F2339" s="60">
        <f>F2338*(1-F$1-2*(C2339/C2338-1))</f>
        <v>440.33916054931291</v>
      </c>
      <c r="G2339" s="2">
        <f>G2338*(1-G$1+IF(AND(WEEKDAY($A2339)&lt;&gt;1,WEEKDAY($A2339)&lt;&gt;7),-VLOOKUP($A2339,ETF_OP_Fee!$I$5:$J$14,2,1),0))^($A2339-$A2338)*(1+1*(B2339/B2338-1))</f>
        <v>3.5230119742902763</v>
      </c>
      <c r="H2339" s="9" t="str">
        <f>IFERROR(VLOOKUP(A2339,'BITO-IV'!$A$1:$J$10000,4,0),"")</f>
        <v/>
      </c>
      <c r="J2339" s="9">
        <f>VLOOKUP(A2339,'ETH-Web'!$A$1:$G$10000,6,0)</f>
        <v>176.11457799999999</v>
      </c>
      <c r="K2339" s="2">
        <f>K2338*(1-K$1+IF(AND(WEEKDAY($A2339)&lt;&gt;1,WEEKDAY($A2339)&lt;&gt;7),-VLOOKUP($A2339,ETF_OP_Fee!$K$5:$L$14,2,1),0))^($A2339-$A2338)*(1+2*(J2339/J2338-1))-K$3*IFERROR(VLOOKUP($A3935,Dividends!$C$10:$E$100,3,0),0)</f>
        <v>56.84974137778898</v>
      </c>
      <c r="Q2339">
        <f>IF($A2339&gt;=$Q$2,B2339*Q$4,"")</f>
        <v>67.356859206043524</v>
      </c>
      <c r="R2339">
        <f>IF($A2339&gt;=$Q$2,G2339*R$4,"")</f>
        <v>66.472122682057702</v>
      </c>
      <c r="T2339">
        <f>IF($A2339&gt;=$Q$2,J2339*T$4,"")</f>
        <v>52.98367950142255</v>
      </c>
      <c r="U2339">
        <f>IF($A2339&gt;=$Q$2,K2339*U$4,"")</f>
        <v>5.4690167611999039</v>
      </c>
      <c r="W2339" t="e">
        <f t="shared" ca="1" si="6"/>
        <v>#DIV/0!</v>
      </c>
    </row>
    <row r="2340" spans="1:23">
      <c r="A2340" s="1">
        <v>43565</v>
      </c>
      <c r="B2340">
        <f>IFERROR(VLOOKUP($A2340,'BTC-Web'!$A$2:$H$9999,2,0),"")</f>
        <v>5204.1054690000001</v>
      </c>
      <c r="C2340">
        <f>VLOOKUP(A2340,H_SPBTFDUE!$B$2:$C$5828,2,0)</f>
        <v>37.479999999999997</v>
      </c>
      <c r="D2340" s="2">
        <f>D2339*(1-D$1+IF(AND(WEEKDAY($A2340)&lt;&gt;1,WEEKDAY($A2340)&lt;&gt;7),-VLOOKUP($A2340,ETF_OP_Fee!$G$5:$H$14,2,1),0))^($A2340-$A2339)*(1+2*(C2340/C2339-1))+IFERROR(VLOOKUP(A2340,BITXeom!$C$9:$D$100,2,0),0)-$D$3*IFERROR(VLOOKUP($A2340,Dividends!$C$10:$E$100,2,0),0)</f>
        <v>9.0127888768500206</v>
      </c>
      <c r="F2340" s="60">
        <f>F2339*(1-F$1-2*(C2340/C2339-1))</f>
        <v>407.40963116001564</v>
      </c>
      <c r="G2340" s="2">
        <f>G2339*(1-G$1+IF(AND(WEEKDAY($A2340)&lt;&gt;1,WEEKDAY($A2340)&lt;&gt;7),-VLOOKUP($A2340,ETF_OP_Fee!$I$5:$J$14,2,1),0))^($A2340-$A2339)*(1+1*(B2340/B2339-1))</f>
        <v>3.4657718324967739</v>
      </c>
      <c r="H2340" s="9" t="str">
        <f>IFERROR(VLOOKUP(A2340,'BITO-IV'!$A$1:$J$10000,4,0),"")</f>
        <v/>
      </c>
      <c r="J2340" s="9">
        <f>VLOOKUP(A2340,'ETH-Web'!$A$1:$G$10000,6,0)</f>
        <v>177.337479</v>
      </c>
      <c r="K2340" s="2">
        <f>K2339*(1-K$1+IF(AND(WEEKDAY($A2340)&lt;&gt;1,WEEKDAY($A2340)&lt;&gt;7),-VLOOKUP($A2340,ETF_OP_Fee!$K$5:$L$14,2,1),0))^($A2340-$A2339)*(1+2*(J2340/J2339-1))-K$3*IFERROR(VLOOKUP($A3936,Dividends!$C$10:$E$100,3,0),0)</f>
        <v>57.637761238802689</v>
      </c>
      <c r="Q2340">
        <f>IF($A2340&gt;=$Q$2,B2340*Q$4,"")</f>
        <v>66.264203230187007</v>
      </c>
      <c r="R2340">
        <f>IF($A2340&gt;=$Q$2,G2340*R$4,"")</f>
        <v>65.3921167793237</v>
      </c>
      <c r="T2340">
        <f>IF($A2340&gt;=$Q$2,J2340*T$4,"")</f>
        <v>53.351586550241471</v>
      </c>
      <c r="U2340">
        <f>IF($A2340&gt;=$Q$2,K2340*U$4,"")</f>
        <v>5.5448252648728191</v>
      </c>
      <c r="W2340" t="e">
        <f t="shared" ca="1" si="6"/>
        <v>#DIV/0!</v>
      </c>
    </row>
    <row r="2341" spans="1:23">
      <c r="A2341" s="1">
        <v>43566</v>
      </c>
      <c r="B2341">
        <f>IFERROR(VLOOKUP($A2341,'BTC-Web'!$A$2:$H$9999,2,0),"")</f>
        <v>5325.0815430000002</v>
      </c>
      <c r="C2341">
        <f>VLOOKUP(A2341,H_SPBTFDUE!$B$2:$C$5828,2,0)</f>
        <v>35.14</v>
      </c>
      <c r="D2341" s="2">
        <f>D2340*(1-D$1+IF(AND(WEEKDAY($A2341)&lt;&gt;1,WEEKDAY($A2341)&lt;&gt;7),-VLOOKUP($A2341,ETF_OP_Fee!$G$5:$H$14,2,1),0))^($A2341-$A2340)*(1+2*(C2341/C2340-1))+IFERROR(VLOOKUP(A2341,BITXeom!$C$9:$D$100,2,0),0)-$D$3*IFERROR(VLOOKUP($A2341,Dividends!$C$10:$E$100,2,0),0)</f>
        <v>7.8864418047061751</v>
      </c>
      <c r="F2341" s="60">
        <f>F2340*(1-F$1-2*(C2341/C2340-1))</f>
        <v>458.26027715941598</v>
      </c>
      <c r="G2341" s="2">
        <f>G2340*(1-G$1+IF(AND(WEEKDAY($A2341)&lt;&gt;1,WEEKDAY($A2341)&lt;&gt;7),-VLOOKUP($A2341,ETF_OP_Fee!$I$5:$J$14,2,1),0))^($A2341-$A2340)*(1+1*(B2341/B2340-1))</f>
        <v>3.546245820405217</v>
      </c>
      <c r="H2341" s="9" t="str">
        <f>IFERROR(VLOOKUP(A2341,'BITO-IV'!$A$1:$J$10000,4,0),"")</f>
        <v/>
      </c>
      <c r="J2341" s="9">
        <f>VLOOKUP(A2341,'ETH-Web'!$A$1:$G$10000,6,0)</f>
        <v>165.49702500000001</v>
      </c>
      <c r="K2341" s="2">
        <f>K2340*(1-K$1+IF(AND(WEEKDAY($A2341)&lt;&gt;1,WEEKDAY($A2341)&lt;&gt;7),-VLOOKUP($A2341,ETF_OP_Fee!$K$5:$L$14,2,1),0))^($A2341-$A2340)*(1+2*(J2341/J2340-1))-K$3*IFERROR(VLOOKUP($A3937,Dividends!$C$10:$E$100,3,0),0)</f>
        <v>49.939768619957434</v>
      </c>
      <c r="Q2341">
        <f>IF($A2341&gt;=$Q$2,B2341*Q$4,"")</f>
        <v>67.80459921202835</v>
      </c>
      <c r="R2341">
        <f>IF($A2341&gt;=$Q$2,G2341*R$4,"")</f>
        <v>66.910498447056213</v>
      </c>
      <c r="T2341">
        <f>IF($A2341&gt;=$Q$2,J2341*T$4,"")</f>
        <v>49.789412271361861</v>
      </c>
      <c r="U2341">
        <f>IF($A2341&gt;=$Q$2,K2341*U$4,"")</f>
        <v>4.8042686741174849</v>
      </c>
      <c r="W2341" t="e">
        <f t="shared" ca="1" si="6"/>
        <v>#DIV/0!</v>
      </c>
    </row>
    <row r="2342" spans="1:23">
      <c r="A2342" s="1">
        <v>43567</v>
      </c>
      <c r="B2342">
        <f>IFERROR(VLOOKUP($A2342,'BTC-Web'!$A$2:$H$9999,2,0),"")</f>
        <v>5061.2006840000004</v>
      </c>
      <c r="C2342">
        <f>VLOOKUP(A2342,H_SPBTFDUE!$B$2:$C$5828,2,0)</f>
        <v>35.049999999999997</v>
      </c>
      <c r="D2342" s="2">
        <f>D2341*(1-D$1+IF(AND(WEEKDAY($A2342)&lt;&gt;1,WEEKDAY($A2342)&lt;&gt;7),-VLOOKUP($A2342,ETF_OP_Fee!$G$5:$H$14,2,1),0))^($A2342-$A2341)*(1+2*(C2342/C2341-1))+IFERROR(VLOOKUP(A2342,BITXeom!$C$9:$D$100,2,0),0)-$D$3*IFERROR(VLOOKUP($A2342,Dividends!$C$10:$E$100,2,0),0)</f>
        <v>7.8450987256087981</v>
      </c>
      <c r="F2342" s="60">
        <f>F2341*(1-F$1-2*(C2342/C2341-1))</f>
        <v>460.58380014401195</v>
      </c>
      <c r="G2342" s="2">
        <f>G2341*(1-G$1+IF(AND(WEEKDAY($A2342)&lt;&gt;1,WEEKDAY($A2342)&lt;&gt;7),-VLOOKUP($A2342,ETF_OP_Fee!$I$5:$J$14,2,1),0))^($A2342-$A2341)*(1+1*(B2342/B2341-1))</f>
        <v>3.3704262517671193</v>
      </c>
      <c r="H2342" s="9" t="str">
        <f>IFERROR(VLOOKUP(A2342,'BITO-IV'!$A$1:$J$10000,4,0),"")</f>
        <v/>
      </c>
      <c r="J2342" s="9">
        <f>VLOOKUP(A2342,'ETH-Web'!$A$1:$G$10000,6,0)</f>
        <v>164.73632799999999</v>
      </c>
      <c r="K2342" s="2">
        <f>K2341*(1-K$1+IF(AND(WEEKDAY($A2342)&lt;&gt;1,WEEKDAY($A2342)&lt;&gt;7),-VLOOKUP($A2342,ETF_OP_Fee!$K$5:$L$14,2,1),0))^($A2342-$A2341)*(1+2*(J2342/J2341-1))-K$3*IFERROR(VLOOKUP($A3938,Dividends!$C$10:$E$100,3,0),0)</f>
        <v>49.479404110749016</v>
      </c>
      <c r="Q2342">
        <f>IF($A2342&gt;=$Q$2,B2342*Q$4,"")</f>
        <v>64.444587587841895</v>
      </c>
      <c r="R2342">
        <f>IF($A2342&gt;=$Q$2,G2342*R$4,"")</f>
        <v>63.593138182116292</v>
      </c>
      <c r="T2342">
        <f>IF($A2342&gt;=$Q$2,J2342*T$4,"")</f>
        <v>49.560558269022003</v>
      </c>
      <c r="U2342">
        <f>IF($A2342&gt;=$Q$2,K2342*U$4,"")</f>
        <v>4.7599810281915165</v>
      </c>
      <c r="W2342" t="e">
        <f t="shared" ca="1" si="6"/>
        <v>#DIV/0!</v>
      </c>
    </row>
    <row r="2343" spans="1:23">
      <c r="A2343" s="1">
        <v>43570</v>
      </c>
      <c r="B2343">
        <f>IFERROR(VLOOKUP($A2343,'BTC-Web'!$A$2:$H$9999,2,0),"")</f>
        <v>5167.3217770000001</v>
      </c>
      <c r="C2343">
        <f>VLOOKUP(A2343,H_SPBTFDUE!$B$2:$C$5828,2,0)</f>
        <v>34.69</v>
      </c>
      <c r="D2343" s="2">
        <f>D2342*(1-D$1+IF(AND(WEEKDAY($A2343)&lt;&gt;1,WEEKDAY($A2343)&lt;&gt;7),-VLOOKUP($A2343,ETF_OP_Fee!$G$5:$H$14,2,1),0))^($A2343-$A2342)*(1+2*(C2343/C2342-1))+IFERROR(VLOOKUP(A2343,BITXeom!$C$9:$D$100,2,0),0)-$D$3*IFERROR(VLOOKUP($A2343,Dividends!$C$10:$E$100,2,0),0)</f>
        <v>7.6811655424614971</v>
      </c>
      <c r="F2343" s="60">
        <f>F2342*(1-F$1-2*(C2343/C2342-1))</f>
        <v>470.02117507971167</v>
      </c>
      <c r="G2343" s="2">
        <f>G2342*(1-G$1+IF(AND(WEEKDAY($A2343)&lt;&gt;1,WEEKDAY($A2343)&lt;&gt;7),-VLOOKUP($A2343,ETF_OP_Fee!$I$5:$J$14,2,1),0))^($A2343-$A2342)*(1+1*(B2343/B2342-1))</f>
        <v>3.4408272277196983</v>
      </c>
      <c r="H2343" s="9" t="str">
        <f>IFERROR(VLOOKUP(A2343,'BITO-IV'!$A$1:$J$10000,4,0),"")</f>
        <v/>
      </c>
      <c r="J2343" s="9">
        <f>VLOOKUP(A2343,'ETH-Web'!$A$1:$G$10000,6,0)</f>
        <v>161.574173</v>
      </c>
      <c r="K2343" s="2">
        <f>K2342*(1-K$1+IF(AND(WEEKDAY($A2343)&lt;&gt;1,WEEKDAY($A2343)&lt;&gt;7),-VLOOKUP($A2343,ETF_OP_Fee!$K$5:$L$14,2,1),0))^($A2343-$A2342)*(1+2*(J2343/J2342-1))-K$3*IFERROR(VLOOKUP($A3939,Dividends!$C$10:$E$100,3,0),0)</f>
        <v>47.576189108521064</v>
      </c>
      <c r="Q2343">
        <f>IF($A2343&gt;=$Q$2,B2343*Q$4,"")</f>
        <v>65.795834159505389</v>
      </c>
      <c r="R2343">
        <f>IF($A2343&gt;=$Q$2,G2343*R$4,"")</f>
        <v>64.921462452543778</v>
      </c>
      <c r="T2343">
        <f>IF($A2343&gt;=$Q$2,J2343*T$4,"")</f>
        <v>48.609230962921202</v>
      </c>
      <c r="U2343">
        <f>IF($A2343&gt;=$Q$2,K2343*U$4,"")</f>
        <v>4.5768893465920915</v>
      </c>
      <c r="W2343" t="e">
        <f t="shared" ca="1" si="6"/>
        <v>#DIV/0!</v>
      </c>
    </row>
    <row r="2344" spans="1:23">
      <c r="A2344" s="1">
        <v>43571</v>
      </c>
      <c r="B2344">
        <f>IFERROR(VLOOKUP($A2344,'BTC-Web'!$A$2:$H$9999,2,0),"")</f>
        <v>5066.5776370000003</v>
      </c>
      <c r="C2344">
        <f>VLOOKUP(A2344,H_SPBTFDUE!$B$2:$C$5828,2,0)</f>
        <v>35.99</v>
      </c>
      <c r="D2344" s="2">
        <f>D2343*(1-D$1+IF(AND(WEEKDAY($A2344)&lt;&gt;1,WEEKDAY($A2344)&lt;&gt;7),-VLOOKUP($A2344,ETF_OP_Fee!$G$5:$H$14,2,1),0))^($A2344-$A2343)*(1+2*(C2344/C2343-1))+IFERROR(VLOOKUP(A2344,BITXeom!$C$9:$D$100,2,0),0)-$D$3*IFERROR(VLOOKUP($A2344,Dividends!$C$10:$E$100,2,0),0)</f>
        <v>8.2558701196457598</v>
      </c>
      <c r="F2344" s="60">
        <f>F2343*(1-F$1-2*(C2344/C2343-1))</f>
        <v>434.76883116414206</v>
      </c>
      <c r="G2344" s="2">
        <f>G2343*(1-G$1+IF(AND(WEEKDAY($A2344)&lt;&gt;1,WEEKDAY($A2344)&lt;&gt;7),-VLOOKUP($A2344,ETF_OP_Fee!$I$5:$J$14,2,1),0))^($A2344-$A2343)*(1+1*(B2344/B2343-1))</f>
        <v>3.3736556954981185</v>
      </c>
      <c r="H2344" s="9" t="str">
        <f>IFERROR(VLOOKUP(A2344,'BITO-IV'!$A$1:$J$10000,4,0),"")</f>
        <v/>
      </c>
      <c r="J2344" s="9">
        <f>VLOOKUP(A2344,'ETH-Web'!$A$1:$G$10000,6,0)</f>
        <v>167.62344400000001</v>
      </c>
      <c r="K2344" s="2">
        <f>K2343*(1-K$1+IF(AND(WEEKDAY($A2344)&lt;&gt;1,WEEKDAY($A2344)&lt;&gt;7),-VLOOKUP($A2344,ETF_OP_Fee!$K$5:$L$14,2,1),0))^($A2344-$A2343)*(1+2*(J2344/J2343-1))-K$3*IFERROR(VLOOKUP($A3940,Dividends!$C$10:$E$100,3,0),0)</f>
        <v>51.13733826365101</v>
      </c>
      <c r="Q2344">
        <f>IF($A2344&gt;=$Q$2,B2344*Q$4,"")</f>
        <v>64.513052669588134</v>
      </c>
      <c r="R2344">
        <f>IF($A2344&gt;=$Q$2,G2344*R$4,"")</f>
        <v>63.654071264787696</v>
      </c>
      <c r="T2344">
        <f>IF($A2344&gt;=$Q$2,J2344*T$4,"")</f>
        <v>50.429140703052141</v>
      </c>
      <c r="U2344">
        <f>IF($A2344&gt;=$Q$2,K2344*U$4,"")</f>
        <v>4.9194763829888437</v>
      </c>
      <c r="W2344" t="e">
        <f t="shared" ca="1" si="6"/>
        <v>#DIV/0!</v>
      </c>
    </row>
    <row r="2345" spans="1:23">
      <c r="A2345" s="1">
        <v>43572</v>
      </c>
      <c r="B2345">
        <f>IFERROR(VLOOKUP($A2345,'BTC-Web'!$A$2:$H$9999,2,0),"")</f>
        <v>5236.1352539999998</v>
      </c>
      <c r="C2345">
        <f>VLOOKUP(A2345,H_SPBTFDUE!$B$2:$C$5828,2,0)</f>
        <v>36.200000000000003</v>
      </c>
      <c r="D2345" s="2">
        <f>D2344*(1-D$1+IF(AND(WEEKDAY($A2345)&lt;&gt;1,WEEKDAY($A2345)&lt;&gt;7),-VLOOKUP($A2345,ETF_OP_Fee!$G$5:$H$14,2,1),0))^($A2345-$A2344)*(1+2*(C2345/C2344-1))+IFERROR(VLOOKUP(A2345,BITXeom!$C$9:$D$100,2,0),0)-$D$3*IFERROR(VLOOKUP($A2345,Dividends!$C$10:$E$100,2,0),0)</f>
        <v>8.3512085245432566</v>
      </c>
      <c r="F2345" s="60">
        <f>F2344*(1-F$1-2*(C2345/C2344-1))</f>
        <v>429.67248696716933</v>
      </c>
      <c r="G2345" s="2">
        <f>G2344*(1-G$1+IF(AND(WEEKDAY($A2345)&lt;&gt;1,WEEKDAY($A2345)&lt;&gt;7),-VLOOKUP($A2345,ETF_OP_Fee!$I$5:$J$14,2,1),0))^($A2345-$A2344)*(1+1*(B2345/B2344-1))</f>
        <v>3.4864673978802525</v>
      </c>
      <c r="H2345" s="9" t="str">
        <f>IFERROR(VLOOKUP(A2345,'BITO-IV'!$A$1:$J$10000,4,0),"")</f>
        <v/>
      </c>
      <c r="J2345" s="9">
        <f>VLOOKUP(A2345,'ETH-Web'!$A$1:$G$10000,6,0)</f>
        <v>166.95076</v>
      </c>
      <c r="K2345" s="2">
        <f>K2344*(1-K$1+IF(AND(WEEKDAY($A2345)&lt;&gt;1,WEEKDAY($A2345)&lt;&gt;7),-VLOOKUP($A2345,ETF_OP_Fee!$K$5:$L$14,2,1),0))^($A2345-$A2344)*(1+2*(J2345/J2344-1))-K$3*IFERROR(VLOOKUP($A3941,Dividends!$C$10:$E$100,3,0),0)</f>
        <v>50.725596810921182</v>
      </c>
      <c r="Q2345">
        <f>IF($A2345&gt;=$Q$2,B2345*Q$4,"")</f>
        <v>66.672040503144316</v>
      </c>
      <c r="R2345">
        <f>IF($A2345&gt;=$Q$2,G2345*R$4,"")</f>
        <v>65.782600311932839</v>
      </c>
      <c r="T2345">
        <f>IF($A2345&gt;=$Q$2,J2345*T$4,"")</f>
        <v>50.226765216215753</v>
      </c>
      <c r="U2345">
        <f>IF($A2345&gt;=$Q$2,K2345*U$4,"")</f>
        <v>4.8798663363697043</v>
      </c>
      <c r="W2345" t="e">
        <f t="shared" ca="1" si="6"/>
        <v>#DIV/0!</v>
      </c>
    </row>
    <row r="2346" spans="1:23">
      <c r="A2346" s="1">
        <v>43573</v>
      </c>
      <c r="B2346">
        <f>IFERROR(VLOOKUP($A2346,'BTC-Web'!$A$2:$H$9999,2,0),"")</f>
        <v>5251.4804690000001</v>
      </c>
      <c r="C2346">
        <f>VLOOKUP(A2346,H_SPBTFDUE!$B$2:$C$5828,2,0)</f>
        <v>36.65</v>
      </c>
      <c r="D2346" s="2">
        <f>D2345*(1-D$1+IF(AND(WEEKDAY($A2346)&lt;&gt;1,WEEKDAY($A2346)&lt;&gt;7),-VLOOKUP($A2346,ETF_OP_Fee!$G$5:$H$14,2,1),0))^($A2346-$A2345)*(1+2*(C2346/C2345-1))+IFERROR(VLOOKUP(A2346,BITXeom!$C$9:$D$100,2,0),0)-$D$3*IFERROR(VLOOKUP($A2346,Dividends!$C$10:$E$100,2,0),0)</f>
        <v>8.5578035058129878</v>
      </c>
      <c r="F2346" s="60">
        <f>F2345*(1-F$1-2*(C2346/C2345-1))</f>
        <v>418.96765530855669</v>
      </c>
      <c r="G2346" s="2">
        <f>G2345*(1-G$1+IF(AND(WEEKDAY($A2346)&lt;&gt;1,WEEKDAY($A2346)&lt;&gt;7),-VLOOKUP($A2346,ETF_OP_Fee!$I$5:$J$14,2,1),0))^($A2346-$A2345)*(1+1*(B2346/B2345-1))</f>
        <v>3.4965939608160106</v>
      </c>
      <c r="H2346" s="9" t="str">
        <f>IFERROR(VLOOKUP(A2346,'BITO-IV'!$A$1:$J$10000,4,0),"")</f>
        <v/>
      </c>
      <c r="J2346" s="9">
        <f>VLOOKUP(A2346,'ETH-Web'!$A$1:$G$10000,6,0)</f>
        <v>173.81402600000001</v>
      </c>
      <c r="K2346" s="2">
        <f>K2345*(1-K$1+IF(AND(WEEKDAY($A2346)&lt;&gt;1,WEEKDAY($A2346)&lt;&gt;7),-VLOOKUP($A2346,ETF_OP_Fee!$K$5:$L$14,2,1),0))^($A2346-$A2345)*(1+2*(J2346/J2345-1))-K$3*IFERROR(VLOOKUP($A3942,Dividends!$C$10:$E$100,3,0),0)</f>
        <v>54.894793157485147</v>
      </c>
      <c r="Q2346">
        <f>IF($A2346&gt;=$Q$2,B2346*Q$4,"")</f>
        <v>66.867432093769835</v>
      </c>
      <c r="R2346">
        <f>IF($A2346&gt;=$Q$2,G2346*R$4,"")</f>
        <v>65.973668108104292</v>
      </c>
      <c r="T2346">
        <f>IF($A2346&gt;=$Q$2,J2346*T$4,"")</f>
        <v>52.291563543569495</v>
      </c>
      <c r="U2346">
        <f>IF($A2346&gt;=$Q$2,K2346*U$4,"")</f>
        <v>5.2809482788286406</v>
      </c>
      <c r="W2346" t="e">
        <f t="shared" ca="1" si="6"/>
        <v>#DIV/0!</v>
      </c>
    </row>
    <row r="2347" spans="1:23">
      <c r="A2347" s="1">
        <v>43577</v>
      </c>
      <c r="B2347">
        <f>IFERROR(VLOOKUP($A2347,'BTC-Web'!$A$2:$H$9999,2,0),"")</f>
        <v>5312.4946289999998</v>
      </c>
      <c r="C2347">
        <f>VLOOKUP(A2347,H_SPBTFDUE!$B$2:$C$5828,2,0)</f>
        <v>37.340000000000003</v>
      </c>
      <c r="D2347" s="2">
        <f>D2346*(1-D$1+IF(AND(WEEKDAY($A2347)&lt;&gt;1,WEEKDAY($A2347)&lt;&gt;7),-VLOOKUP($A2347,ETF_OP_Fee!$G$5:$H$14,2,1),0))^($A2347-$A2346)*(1+2*(C2347/C2346-1))+IFERROR(VLOOKUP(A2347,BITXeom!$C$9:$D$100,2,0),0)-$D$3*IFERROR(VLOOKUP($A2347,Dividends!$C$10:$E$100,2,0),0)</f>
        <v>8.8757534736640107</v>
      </c>
      <c r="F2347" s="60">
        <f>F2346*(1-F$1-2*(C2347/C2346-1))</f>
        <v>403.17025628366764</v>
      </c>
      <c r="G2347" s="2">
        <f>G2346*(1-G$1+IF(AND(WEEKDAY($A2347)&lt;&gt;1,WEEKDAY($A2347)&lt;&gt;7),-VLOOKUP($A2347,ETF_OP_Fee!$I$5:$J$14,2,1),0))^($A2347-$A2346)*(1+1*(B2347/B2346-1))</f>
        <v>3.5368507832934322</v>
      </c>
      <c r="H2347" s="9" t="str">
        <f>IFERROR(VLOOKUP(A2347,'BITO-IV'!$A$1:$J$10000,4,0),"")</f>
        <v/>
      </c>
      <c r="J2347" s="9">
        <f>VLOOKUP(A2347,'ETH-Web'!$A$1:$G$10000,6,0)</f>
        <v>171.874664</v>
      </c>
      <c r="K2347" s="2">
        <f>K2346*(1-K$1+IF(AND(WEEKDAY($A2347)&lt;&gt;1,WEEKDAY($A2347)&lt;&gt;7),-VLOOKUP($A2347,ETF_OP_Fee!$K$5:$L$14,2,1),0))^($A2347-$A2346)*(1+2*(J2347/J2346-1))-K$3*IFERROR(VLOOKUP($A3943,Dividends!$C$10:$E$100,3,0),0)</f>
        <v>53.664267121704484</v>
      </c>
      <c r="Q2347">
        <f>IF($A2347&gt;=$Q$2,B2347*Q$4,"")</f>
        <v>67.644329242039205</v>
      </c>
      <c r="R2347">
        <f>IF($A2347&gt;=$Q$2,G2347*R$4,"")</f>
        <v>66.733233066167784</v>
      </c>
      <c r="T2347">
        <f>IF($A2347&gt;=$Q$2,J2347*T$4,"")</f>
        <v>51.708110794727553</v>
      </c>
      <c r="U2347">
        <f>IF($A2347&gt;=$Q$2,K2347*U$4,"")</f>
        <v>5.1625701235076624</v>
      </c>
      <c r="W2347" t="e">
        <f t="shared" ca="1" si="6"/>
        <v>#DIV/0!</v>
      </c>
    </row>
    <row r="2348" spans="1:23">
      <c r="A2348" s="1">
        <v>43578</v>
      </c>
      <c r="B2348">
        <f>IFERROR(VLOOKUP($A2348,'BTC-Web'!$A$2:$H$9999,2,0),"")</f>
        <v>5399.3657229999999</v>
      </c>
      <c r="C2348">
        <f>VLOOKUP(A2348,H_SPBTFDUE!$B$2:$C$5828,2,0)</f>
        <v>38.75</v>
      </c>
      <c r="D2348" s="2">
        <f>D2347*(1-D$1+IF(AND(WEEKDAY($A2348)&lt;&gt;1,WEEKDAY($A2348)&lt;&gt;7),-VLOOKUP($A2348,ETF_OP_Fee!$G$5:$H$14,2,1),0))^($A2348-$A2347)*(1+2*(C2348/C2347-1))+IFERROR(VLOOKUP(A2348,BITXeom!$C$9:$D$100,2,0),0)-$D$3*IFERROR(VLOOKUP($A2348,Dividends!$C$10:$E$100,2,0),0)</f>
        <v>9.5449193935724619</v>
      </c>
      <c r="F2348" s="60">
        <f>F2347*(1-F$1-2*(C2348/C2347-1))</f>
        <v>372.70095325098009</v>
      </c>
      <c r="G2348" s="2">
        <f>G2347*(1-G$1+IF(AND(WEEKDAY($A2348)&lt;&gt;1,WEEKDAY($A2348)&lt;&gt;7),-VLOOKUP($A2348,ETF_OP_Fee!$I$5:$J$14,2,1),0))^($A2348-$A2347)*(1+1*(B2348/B2347-1))</f>
        <v>3.5945925937911283</v>
      </c>
      <c r="H2348" s="9" t="str">
        <f>IFERROR(VLOOKUP(A2348,'BITO-IV'!$A$1:$J$10000,4,0),"")</f>
        <v/>
      </c>
      <c r="J2348" s="9">
        <f>VLOOKUP(A2348,'ETH-Web'!$A$1:$G$10000,6,0)</f>
        <v>171.4478</v>
      </c>
      <c r="K2348" s="2">
        <f>K2347*(1-K$1+IF(AND(WEEKDAY($A2348)&lt;&gt;1,WEEKDAY($A2348)&lt;&gt;7),-VLOOKUP($A2348,ETF_OP_Fee!$K$5:$L$14,2,1),0))^($A2348-$A2347)*(1+2*(J2348/J2347-1))-K$3*IFERROR(VLOOKUP($A3944,Dividends!$C$10:$E$100,3,0),0)</f>
        <v>53.396333245269275</v>
      </c>
      <c r="Q2348">
        <f>IF($A2348&gt;=$Q$2,B2348*Q$4,"")</f>
        <v>68.750464362077594</v>
      </c>
      <c r="R2348">
        <f>IF($A2348&gt;=$Q$2,G2348*R$4,"")</f>
        <v>67.82270444443644</v>
      </c>
      <c r="T2348">
        <f>IF($A2348&gt;=$Q$2,J2348*T$4,"")</f>
        <v>51.579689708730378</v>
      </c>
      <c r="U2348">
        <f>IF($A2348&gt;=$Q$2,K2348*U$4,"")</f>
        <v>5.1367945469508633</v>
      </c>
      <c r="W2348" t="e">
        <f t="shared" ca="1" si="6"/>
        <v>#DIV/0!</v>
      </c>
    </row>
    <row r="2349" spans="1:23">
      <c r="A2349" s="1">
        <v>43579</v>
      </c>
      <c r="B2349">
        <f>IFERROR(VLOOKUP($A2349,'BTC-Web'!$A$2:$H$9999,2,0),"")</f>
        <v>5571.5083009999998</v>
      </c>
      <c r="C2349">
        <f>VLOOKUP(A2349,H_SPBTFDUE!$B$2:$C$5828,2,0)</f>
        <v>37.61</v>
      </c>
      <c r="D2349" s="2">
        <f>D2348*(1-D$1+IF(AND(WEEKDAY($A2349)&lt;&gt;1,WEEKDAY($A2349)&lt;&gt;7),-VLOOKUP($A2349,ETF_OP_Fee!$G$5:$H$14,2,1),0))^($A2349-$A2348)*(1+2*(C2349/C2348-1))+IFERROR(VLOOKUP(A2349,BITXeom!$C$9:$D$100,2,0),0)-$D$3*IFERROR(VLOOKUP($A2349,Dividends!$C$10:$E$100,2,0),0)</f>
        <v>8.9822257330804778</v>
      </c>
      <c r="F2349" s="60">
        <f>F2348*(1-F$1-2*(C2349/C2348-1))</f>
        <v>394.61079556427296</v>
      </c>
      <c r="G2349" s="2">
        <f>G2348*(1-G$1+IF(AND(WEEKDAY($A2349)&lt;&gt;1,WEEKDAY($A2349)&lt;&gt;7),-VLOOKUP($A2349,ETF_OP_Fee!$I$5:$J$14,2,1),0))^($A2349-$A2348)*(1+1*(B2349/B2348-1))</f>
        <v>3.7090988541771766</v>
      </c>
      <c r="H2349" s="9" t="str">
        <f>IFERROR(VLOOKUP(A2349,'BITO-IV'!$A$1:$J$10000,4,0),"")</f>
        <v/>
      </c>
      <c r="J2349" s="9">
        <f>VLOOKUP(A2349,'ETH-Web'!$A$1:$G$10000,6,0)</f>
        <v>165.82609600000001</v>
      </c>
      <c r="K2349" s="2">
        <f>K2348*(1-K$1+IF(AND(WEEKDAY($A2349)&lt;&gt;1,WEEKDAY($A2349)&lt;&gt;7),-VLOOKUP($A2349,ETF_OP_Fee!$K$5:$L$14,2,1),0))^($A2349-$A2348)*(1+2*(J2349/J2348-1))-K$3*IFERROR(VLOOKUP($A3945,Dividends!$C$10:$E$100,3,0),0)</f>
        <v>49.893359957778515</v>
      </c>
      <c r="Q2349">
        <f>IF($A2349&gt;=$Q$2,B2349*Q$4,"")</f>
        <v>70.942366667115266</v>
      </c>
      <c r="R2349">
        <f>IF($A2349&gt;=$Q$2,G2349*R$4,"")</f>
        <v>69.983206379652927</v>
      </c>
      <c r="T2349">
        <f>IF($A2349&gt;=$Q$2,J2349*T$4,"")</f>
        <v>49.888412550584704</v>
      </c>
      <c r="U2349">
        <f>IF($A2349&gt;=$Q$2,K2349*U$4,"")</f>
        <v>4.7998041023328097</v>
      </c>
      <c r="W2349" t="e">
        <f t="shared" ca="1" si="6"/>
        <v>#DIV/0!</v>
      </c>
    </row>
    <row r="2350" spans="1:23">
      <c r="A2350" s="1">
        <v>43580</v>
      </c>
      <c r="B2350">
        <f>IFERROR(VLOOKUP($A2350,'BTC-Web'!$A$2:$H$9999,2,0),"")</f>
        <v>5466.5244140000004</v>
      </c>
      <c r="C2350">
        <f>VLOOKUP(A2350,H_SPBTFDUE!$B$2:$C$5828,2,0)</f>
        <v>37.99</v>
      </c>
      <c r="D2350" s="2">
        <f>D2349*(1-D$1+IF(AND(WEEKDAY($A2350)&lt;&gt;1,WEEKDAY($A2350)&lt;&gt;7),-VLOOKUP($A2350,ETF_OP_Fee!$G$5:$H$14,2,1),0))^($A2350-$A2349)*(1+2*(C2350/C2349-1))+IFERROR(VLOOKUP(A2350,BITXeom!$C$9:$D$100,2,0),0)-$D$3*IFERROR(VLOOKUP($A2350,Dividends!$C$10:$E$100,2,0),0)</f>
        <v>9.1626284171739609</v>
      </c>
      <c r="F2350" s="60">
        <f>F2349*(1-F$1-2*(C2350/C2349-1))</f>
        <v>386.6161992846524</v>
      </c>
      <c r="G2350" s="2">
        <f>G2349*(1-G$1+IF(AND(WEEKDAY($A2350)&lt;&gt;1,WEEKDAY($A2350)&lt;&gt;7),-VLOOKUP($A2350,ETF_OP_Fee!$I$5:$J$14,2,1),0))^($A2350-$A2349)*(1+1*(B2350/B2349-1))</f>
        <v>3.6391136145827612</v>
      </c>
      <c r="H2350" s="9" t="str">
        <f>IFERROR(VLOOKUP(A2350,'BITO-IV'!$A$1:$J$10000,4,0),"")</f>
        <v/>
      </c>
      <c r="J2350" s="9">
        <f>VLOOKUP(A2350,'ETH-Web'!$A$1:$G$10000,6,0)</f>
        <v>154.459396</v>
      </c>
      <c r="K2350" s="2">
        <f>K2349*(1-K$1+IF(AND(WEEKDAY($A2350)&lt;&gt;1,WEEKDAY($A2350)&lt;&gt;7),-VLOOKUP($A2350,ETF_OP_Fee!$K$5:$L$14,2,1),0))^($A2350-$A2349)*(1+2*(J2350/J2349-1))-K$3*IFERROR(VLOOKUP($A3946,Dividends!$C$10:$E$100,3,0),0)</f>
        <v>43.052280055431041</v>
      </c>
      <c r="Q2350">
        <f>IF($A2350&gt;=$Q$2,B2350*Q$4,"")</f>
        <v>69.605600211188758</v>
      </c>
      <c r="R2350">
        <f>IF($A2350&gt;=$Q$2,G2350*R$4,"")</f>
        <v>68.662726214895514</v>
      </c>
      <c r="T2350">
        <f>IF($A2350&gt;=$Q$2,J2350*T$4,"")</f>
        <v>46.468766110022464</v>
      </c>
      <c r="U2350">
        <f>IF($A2350&gt;=$Q$2,K2350*U$4,"")</f>
        <v>4.1416835947650537</v>
      </c>
      <c r="W2350" t="e">
        <f t="shared" ca="1" si="6"/>
        <v>#DIV/0!</v>
      </c>
    </row>
    <row r="2351" spans="1:23">
      <c r="A2351" s="1">
        <v>43581</v>
      </c>
      <c r="B2351">
        <f>IFERROR(VLOOKUP($A2351,'BTC-Web'!$A$2:$H$9999,2,0),"")</f>
        <v>5210.3046880000002</v>
      </c>
      <c r="C2351">
        <f>VLOOKUP(A2351,H_SPBTFDUE!$B$2:$C$5828,2,0)</f>
        <v>35.15</v>
      </c>
      <c r="D2351" s="2">
        <f>D2350*(1-D$1+IF(AND(WEEKDAY($A2351)&lt;&gt;1,WEEKDAY($A2351)&lt;&gt;7),-VLOOKUP($A2351,ETF_OP_Fee!$G$5:$H$14,2,1),0))^($A2351-$A2350)*(1+2*(C2351/C2350-1))+IFERROR(VLOOKUP(A2351,BITXeom!$C$9:$D$100,2,0),0)-$D$3*IFERROR(VLOOKUP($A2351,Dividends!$C$10:$E$100,2,0),0)</f>
        <v>7.7917566885973653</v>
      </c>
      <c r="F2351" s="60">
        <f>F2350*(1-F$1-2*(C2351/C2350-1))</f>
        <v>444.40023336125779</v>
      </c>
      <c r="G2351" s="2">
        <f>G2350*(1-G$1+IF(AND(WEEKDAY($A2351)&lt;&gt;1,WEEKDAY($A2351)&lt;&gt;7),-VLOOKUP($A2351,ETF_OP_Fee!$I$5:$J$14,2,1),0))^($A2351-$A2350)*(1+1*(B2351/B2350-1))</f>
        <v>3.4684556013381127</v>
      </c>
      <c r="H2351" s="9" t="str">
        <f>IFERROR(VLOOKUP(A2351,'BITO-IV'!$A$1:$J$10000,4,0),"")</f>
        <v/>
      </c>
      <c r="J2351" s="9">
        <f>VLOOKUP(A2351,'ETH-Web'!$A$1:$G$10000,6,0)</f>
        <v>156.347092</v>
      </c>
      <c r="K2351" s="2">
        <f>K2350*(1-K$1+IF(AND(WEEKDAY($A2351)&lt;&gt;1,WEEKDAY($A2351)&lt;&gt;7),-VLOOKUP($A2351,ETF_OP_Fee!$K$5:$L$14,2,1),0))^($A2351-$A2350)*(1+2*(J2351/J2350-1))-K$3*IFERROR(VLOOKUP($A3947,Dividends!$C$10:$E$100,3,0),0)</f>
        <v>44.103454643000397</v>
      </c>
      <c r="Q2351">
        <f>IF($A2351&gt;=$Q$2,B2351*Q$4,"")</f>
        <v>66.343138276782696</v>
      </c>
      <c r="R2351">
        <f>IF($A2351&gt;=$Q$2,G2351*R$4,"")</f>
        <v>65.442754078593083</v>
      </c>
      <c r="T2351">
        <f>IF($A2351&gt;=$Q$2,J2351*T$4,"")</f>
        <v>47.036675257555487</v>
      </c>
      <c r="U2351">
        <f>IF($A2351&gt;=$Q$2,K2351*U$4,"")</f>
        <v>4.2428079147537856</v>
      </c>
      <c r="W2351" t="e">
        <f t="shared" ca="1" si="6"/>
        <v>#DIV/0!</v>
      </c>
    </row>
    <row r="2352" spans="1:23">
      <c r="A2352" s="1">
        <v>43584</v>
      </c>
      <c r="B2352">
        <f>IFERROR(VLOOKUP($A2352,'BTC-Web'!$A$2:$H$9999,2,0),"")</f>
        <v>5284.8583980000003</v>
      </c>
      <c r="C2352">
        <f>VLOOKUP(A2352,H_SPBTFDUE!$B$2:$C$5828,2,0)</f>
        <v>35.57</v>
      </c>
      <c r="D2352" s="2">
        <f>D2351*(1-D$1+IF(AND(WEEKDAY($A2352)&lt;&gt;1,WEEKDAY($A2352)&lt;&gt;7),-VLOOKUP($A2352,ETF_OP_Fee!$G$5:$H$14,2,1),0))^($A2352-$A2351)*(1+2*(C2352/C2351-1))+IFERROR(VLOOKUP(A2352,BITXeom!$C$9:$D$100,2,0),0)-$D$3*IFERROR(VLOOKUP($A2352,Dividends!$C$10:$E$100,2,0),0)</f>
        <v>7.9750759988021009</v>
      </c>
      <c r="F2352" s="60">
        <f>F2351*(1-F$1-2*(C2352/C2351-1))</f>
        <v>433.75700927314915</v>
      </c>
      <c r="G2352" s="2">
        <f>G2351*(1-G$1+IF(AND(WEEKDAY($A2352)&lt;&gt;1,WEEKDAY($A2352)&lt;&gt;7),-VLOOKUP($A2352,ETF_OP_Fee!$I$5:$J$14,2,1),0))^($A2352-$A2351)*(1+1*(B2352/B2351-1))</f>
        <v>3.5178106805431484</v>
      </c>
      <c r="H2352" s="9" t="str">
        <f>IFERROR(VLOOKUP(A2352,'BITO-IV'!$A$1:$J$10000,4,0),"")</f>
        <v/>
      </c>
      <c r="J2352" s="9">
        <f>VLOOKUP(A2352,'ETH-Web'!$A$1:$G$10000,6,0)</f>
        <v>155.20199600000001</v>
      </c>
      <c r="K2352" s="2">
        <f>K2351*(1-K$1+IF(AND(WEEKDAY($A2352)&lt;&gt;1,WEEKDAY($A2352)&lt;&gt;7),-VLOOKUP($A2352,ETF_OP_Fee!$K$5:$L$14,2,1),0))^($A2352-$A2351)*(1+2*(J2352/J2351-1))-K$3*IFERROR(VLOOKUP($A3948,Dividends!$C$10:$E$100,3,0),0)</f>
        <v>43.454064209254646</v>
      </c>
      <c r="Q2352">
        <f>IF($A2352&gt;=$Q$2,B2352*Q$4,"")</f>
        <v>67.292435369324863</v>
      </c>
      <c r="R2352">
        <f>IF($A2352&gt;=$Q$2,G2352*R$4,"")</f>
        <v>66.373984770921552</v>
      </c>
      <c r="T2352">
        <f>IF($A2352&gt;=$Q$2,J2352*T$4,"")</f>
        <v>46.692175670120079</v>
      </c>
      <c r="U2352">
        <f>IF($A2352&gt;=$Q$2,K2352*U$4,"")</f>
        <v>4.1803357366814691</v>
      </c>
      <c r="W2352" t="e">
        <f t="shared" ca="1" si="6"/>
        <v>#DIV/0!</v>
      </c>
    </row>
    <row r="2353" spans="1:23">
      <c r="A2353" s="1">
        <v>43585</v>
      </c>
      <c r="B2353">
        <f>IFERROR(VLOOKUP($A2353,'BTC-Web'!$A$2:$H$9999,2,0),"")</f>
        <v>5247.7260740000002</v>
      </c>
      <c r="C2353">
        <f>VLOOKUP(A2353,H_SPBTFDUE!$B$2:$C$5828,2,0)</f>
        <v>36.19</v>
      </c>
      <c r="D2353" s="2">
        <f>D2352*(1-D$1+IF(AND(WEEKDAY($A2353)&lt;&gt;1,WEEKDAY($A2353)&lt;&gt;7),-VLOOKUP($A2353,ETF_OP_Fee!$G$5:$H$14,2,1),0))^($A2353-$A2352)*(1+2*(C2353/C2352-1))+IFERROR(VLOOKUP(A2353,BITXeom!$C$9:$D$100,2,0),0)-$D$3*IFERROR(VLOOKUP($A2353,Dividends!$C$10:$E$100,2,0),0)</f>
        <v>8.2520989360138586</v>
      </c>
      <c r="F2353" s="60">
        <f>F2352*(1-F$1-2*(C2353/C2352-1))</f>
        <v>418.61329740293354</v>
      </c>
      <c r="G2353" s="2">
        <f>G2352*(1-G$1+IF(AND(WEEKDAY($A2353)&lt;&gt;1,WEEKDAY($A2353)&lt;&gt;7),-VLOOKUP($A2353,ETF_OP_Fee!$I$5:$J$14,2,1),0))^($A2353-$A2352)*(1+1*(B2353/B2352-1))</f>
        <v>3.4930030215611896</v>
      </c>
      <c r="H2353" s="9" t="str">
        <f>IFERROR(VLOOKUP(A2353,'BITO-IV'!$A$1:$J$10000,4,0),"")</f>
        <v/>
      </c>
      <c r="J2353" s="9">
        <f>VLOOKUP(A2353,'ETH-Web'!$A$1:$G$10000,6,0)</f>
        <v>162.166031</v>
      </c>
      <c r="K2353" s="2">
        <f>K2352*(1-K$1+IF(AND(WEEKDAY($A2353)&lt;&gt;1,WEEKDAY($A2353)&lt;&gt;7),-VLOOKUP($A2353,ETF_OP_Fee!$K$5:$L$14,2,1),0))^($A2353-$A2352)*(1+2*(J2353/J2352-1))-K$3*IFERROR(VLOOKUP($A3949,Dividends!$C$10:$E$100,3,0),0)</f>
        <v>47.352480413654504</v>
      </c>
      <c r="Q2353">
        <f>IF($A2353&gt;=$Q$2,B2353*Q$4,"")</f>
        <v>66.819627145394307</v>
      </c>
      <c r="R2353">
        <f>IF($A2353&gt;=$Q$2,G2353*R$4,"")</f>
        <v>65.905914334789799</v>
      </c>
      <c r="T2353">
        <f>IF($A2353&gt;=$Q$2,J2353*T$4,"")</f>
        <v>48.787290127236112</v>
      </c>
      <c r="U2353">
        <f>IF($A2353&gt;=$Q$2,K2353*U$4,"")</f>
        <v>4.5553682882336908</v>
      </c>
      <c r="W2353" t="e">
        <f t="shared" ca="1" si="6"/>
        <v>#DIV/0!</v>
      </c>
    </row>
    <row r="2354" spans="1:23">
      <c r="A2354" s="1">
        <v>43586</v>
      </c>
      <c r="B2354">
        <f>IFERROR(VLOOKUP($A2354,'BTC-Web'!$A$2:$H$9999,2,0),"")</f>
        <v>5350.9145509999998</v>
      </c>
      <c r="C2354">
        <f>VLOOKUP(A2354,H_SPBTFDUE!$B$2:$C$5828,2,0)</f>
        <v>36.659999999999997</v>
      </c>
      <c r="D2354" s="2">
        <f>D2353*(1-D$1+IF(AND(WEEKDAY($A2354)&lt;&gt;1,WEEKDAY($A2354)&lt;&gt;7),-VLOOKUP($A2354,ETF_OP_Fee!$G$5:$H$14,2,1),0))^($A2354-$A2353)*(1+2*(C2354/C2353-1))+IFERROR(VLOOKUP(A2354,BITXeom!$C$9:$D$100,2,0),0)-$D$3*IFERROR(VLOOKUP($A2354,Dividends!$C$10:$E$100,2,0),0)</f>
        <v>8.465418556273189</v>
      </c>
      <c r="F2354" s="60">
        <f>F2353*(1-F$1-2*(C2354/C2353-1))</f>
        <v>407.7184339139373</v>
      </c>
      <c r="G2354" s="2">
        <f>G2353*(1-G$1+IF(AND(WEEKDAY($A2354)&lt;&gt;1,WEEKDAY($A2354)&lt;&gt;7),-VLOOKUP($A2354,ETF_OP_Fee!$I$5:$J$14,2,1),0))^($A2354-$A2353)*(1+1*(B2354/B2353-1))</f>
        <v>3.5615948621073232</v>
      </c>
      <c r="H2354" s="9" t="str">
        <f>IFERROR(VLOOKUP(A2354,'BITO-IV'!$A$1:$J$10000,4,0),"")</f>
        <v/>
      </c>
      <c r="J2354" s="9">
        <f>VLOOKUP(A2354,'ETH-Web'!$A$1:$G$10000,6,0)</f>
        <v>160.818344</v>
      </c>
      <c r="K2354" s="2">
        <f>K2353*(1-K$1+IF(AND(WEEKDAY($A2354)&lt;&gt;1,WEEKDAY($A2354)&lt;&gt;7),-VLOOKUP($A2354,ETF_OP_Fee!$K$5:$L$14,2,1),0))^($A2354-$A2353)*(1+2*(J2354/J2353-1))-K$3*IFERROR(VLOOKUP($A3950,Dividends!$C$10:$E$100,3,0),0)</f>
        <v>46.564231996940016</v>
      </c>
      <c r="Q2354">
        <f>IF($A2354&gt;=$Q$2,B2354*Q$4,"")</f>
        <v>68.133532532530012</v>
      </c>
      <c r="R2354">
        <f>IF($A2354&gt;=$Q$2,G2354*R$4,"")</f>
        <v>67.200103872902076</v>
      </c>
      <c r="T2354">
        <f>IF($A2354&gt;=$Q$2,J2354*T$4,"")</f>
        <v>48.381841487565666</v>
      </c>
      <c r="U2354">
        <f>IF($A2354&gt;=$Q$2,K2354*U$4,"")</f>
        <v>4.4795377972143404</v>
      </c>
      <c r="W2354" t="e">
        <f t="shared" ca="1" si="6"/>
        <v>#DIV/0!</v>
      </c>
    </row>
    <row r="2355" spans="1:23">
      <c r="A2355" s="1">
        <v>43587</v>
      </c>
      <c r="B2355">
        <f>IFERROR(VLOOKUP($A2355,'BTC-Web'!$A$2:$H$9999,2,0),"")</f>
        <v>5402.4228519999997</v>
      </c>
      <c r="C2355">
        <f>VLOOKUP(A2355,H_SPBTFDUE!$B$2:$C$5828,2,0)</f>
        <v>37.299999999999997</v>
      </c>
      <c r="D2355" s="2">
        <f>D2354*(1-D$1+IF(AND(WEEKDAY($A2355)&lt;&gt;1,WEEKDAY($A2355)&lt;&gt;7),-VLOOKUP($A2355,ETF_OP_Fee!$G$5:$H$14,2,1),0))^($A2355-$A2354)*(1+2*(C2355/C2354-1))+IFERROR(VLOOKUP(A2355,BITXeom!$C$9:$D$100,2,0),0)-$D$3*IFERROR(VLOOKUP($A2355,Dividends!$C$10:$E$100,2,0),0)</f>
        <v>8.7599362433024428</v>
      </c>
      <c r="F2355" s="60">
        <f>F2354*(1-F$1-2*(C2355/C2354-1))</f>
        <v>393.46154203651878</v>
      </c>
      <c r="G2355" s="2">
        <f>G2354*(1-G$1+IF(AND(WEEKDAY($A2355)&lt;&gt;1,WEEKDAY($A2355)&lt;&gt;7),-VLOOKUP($A2355,ETF_OP_Fee!$I$5:$J$14,2,1),0))^($A2355-$A2354)*(1+1*(B2355/B2354-1))</f>
        <v>3.5957854474770143</v>
      </c>
      <c r="H2355" s="9" t="str">
        <f>IFERROR(VLOOKUP(A2355,'BITO-IV'!$A$1:$J$10000,4,0),"")</f>
        <v/>
      </c>
      <c r="J2355" s="9">
        <f>VLOOKUP(A2355,'ETH-Web'!$A$1:$G$10000,6,0)</f>
        <v>162.12278699999999</v>
      </c>
      <c r="K2355" s="2">
        <f>K2354*(1-K$1+IF(AND(WEEKDAY($A2355)&lt;&gt;1,WEEKDAY($A2355)&lt;&gt;7),-VLOOKUP($A2355,ETF_OP_Fee!$K$5:$L$14,2,1),0))^($A2355-$A2354)*(1+2*(J2355/J2354-1))-K$3*IFERROR(VLOOKUP($A3951,Dividends!$C$10:$E$100,3,0),0)</f>
        <v>47.318404623618072</v>
      </c>
      <c r="Q2355">
        <f>IF($A2355&gt;=$Q$2,B2355*Q$4,"")</f>
        <v>68.789390978489109</v>
      </c>
      <c r="R2355">
        <f>IF($A2355&gt;=$Q$2,G2355*R$4,"")</f>
        <v>67.845211185012005</v>
      </c>
      <c r="T2355">
        <f>IF($A2355&gt;=$Q$2,J2355*T$4,"")</f>
        <v>48.774280265915259</v>
      </c>
      <c r="U2355">
        <f>IF($A2355&gt;=$Q$2,K2355*U$4,"")</f>
        <v>4.5520901542907071</v>
      </c>
      <c r="W2355" t="e">
        <f t="shared" ca="1" si="6"/>
        <v>#DIV/0!</v>
      </c>
    </row>
    <row r="2356" spans="1:23">
      <c r="A2356" s="1">
        <v>43588</v>
      </c>
      <c r="B2356">
        <f>IFERROR(VLOOKUP($A2356,'BTC-Web'!$A$2:$H$9999,2,0),"")</f>
        <v>5505.5522460000002</v>
      </c>
      <c r="C2356">
        <f>VLOOKUP(A2356,H_SPBTFDUE!$B$2:$C$5828,2,0)</f>
        <v>39.25</v>
      </c>
      <c r="D2356" s="2">
        <f>D2355*(1-D$1+IF(AND(WEEKDAY($A2356)&lt;&gt;1,WEEKDAY($A2356)&lt;&gt;7),-VLOOKUP($A2356,ETF_OP_Fee!$G$5:$H$14,2,1),0))^($A2356-$A2355)*(1+2*(C2356/C2355-1))+IFERROR(VLOOKUP(A2356,BITXeom!$C$9:$D$100,2,0),0)-$D$3*IFERROR(VLOOKUP($A2356,Dividends!$C$10:$E$100,2,0),0)</f>
        <v>9.6746881056491478</v>
      </c>
      <c r="F2356" s="60">
        <f>F2355*(1-F$1-2*(C2356/C2355-1))</f>
        <v>352.30164991533718</v>
      </c>
      <c r="G2356" s="2">
        <f>G2355*(1-G$1+IF(AND(WEEKDAY($A2356)&lt;&gt;1,WEEKDAY($A2356)&lt;&gt;7),-VLOOKUP($A2356,ETF_OP_Fee!$I$5:$J$14,2,1),0))^($A2356-$A2355)*(1+1*(B2356/B2355-1))</f>
        <v>3.664331713757663</v>
      </c>
      <c r="H2356" s="9" t="str">
        <f>IFERROR(VLOOKUP(A2356,'BITO-IV'!$A$1:$J$10000,4,0),"")</f>
        <v/>
      </c>
      <c r="J2356" s="9">
        <f>VLOOKUP(A2356,'ETH-Web'!$A$1:$G$10000,6,0)</f>
        <v>167.95240799999999</v>
      </c>
      <c r="K2356" s="2">
        <f>K2355*(1-K$1+IF(AND(WEEKDAY($A2356)&lt;&gt;1,WEEKDAY($A2356)&lt;&gt;7),-VLOOKUP($A2356,ETF_OP_Fee!$K$5:$L$14,2,1),0))^($A2356-$A2355)*(1+2*(J2356/J2355-1))-K$3*IFERROR(VLOOKUP($A3952,Dividends!$C$10:$E$100,3,0),0)</f>
        <v>50.720054497019497</v>
      </c>
      <c r="Q2356">
        <f>IF($A2356&gt;=$Q$2,B2356*Q$4,"")</f>
        <v>70.102544058058655</v>
      </c>
      <c r="R2356">
        <f>IF($A2356&gt;=$Q$2,G2356*R$4,"")</f>
        <v>69.138540828753037</v>
      </c>
      <c r="T2356">
        <f>IF($A2356&gt;=$Q$2,J2356*T$4,"")</f>
        <v>50.528108791562708</v>
      </c>
      <c r="U2356">
        <f>IF($A2356&gt;=$Q$2,K2356*U$4,"")</f>
        <v>4.8793331587880742</v>
      </c>
      <c r="W2356" t="e">
        <f t="shared" ca="1" si="6"/>
        <v>#DIV/0!</v>
      </c>
    </row>
    <row r="2357" spans="1:23">
      <c r="A2357" s="1">
        <v>43591</v>
      </c>
      <c r="B2357">
        <f>IFERROR(VLOOKUP($A2357,'BTC-Web'!$A$2:$H$9999,2,0),"")</f>
        <v>5791.6933589999999</v>
      </c>
      <c r="C2357">
        <f>VLOOKUP(A2357,H_SPBTFDUE!$B$2:$C$5828,2,0)</f>
        <v>39.75</v>
      </c>
      <c r="D2357" s="2">
        <f>D2356*(1-D$1+IF(AND(WEEKDAY($A2357)&lt;&gt;1,WEEKDAY($A2357)&lt;&gt;7),-VLOOKUP($A2357,ETF_OP_Fee!$G$5:$H$14,2,1),0))^($A2357-$A2356)*(1+2*(C2357/C2356-1))+IFERROR(VLOOKUP(A2357,BITXeom!$C$9:$D$100,2,0),0)-$D$3*IFERROR(VLOOKUP($A2357,Dividends!$C$10:$E$100,2,0),0)</f>
        <v>9.9175894745884783</v>
      </c>
      <c r="F2357" s="60">
        <f>F2356*(1-F$1-2*(C2357/C2356-1))</f>
        <v>343.3074727109381</v>
      </c>
      <c r="G2357" s="2">
        <f>G2356*(1-G$1+IF(AND(WEEKDAY($A2357)&lt;&gt;1,WEEKDAY($A2357)&lt;&gt;7),-VLOOKUP($A2357,ETF_OP_Fee!$I$5:$J$14,2,1),0))^($A2357-$A2356)*(1+1*(B2357/B2356-1))</f>
        <v>3.8544777404446706</v>
      </c>
      <c r="H2357" s="9" t="str">
        <f>IFERROR(VLOOKUP(A2357,'BITO-IV'!$A$1:$J$10000,4,0),"")</f>
        <v/>
      </c>
      <c r="J2357" s="9">
        <f>VLOOKUP(A2357,'ETH-Web'!$A$1:$G$10000,6,0)</f>
        <v>172.65321399999999</v>
      </c>
      <c r="K2357" s="2">
        <f>K2356*(1-K$1+IF(AND(WEEKDAY($A2357)&lt;&gt;1,WEEKDAY($A2357)&lt;&gt;7),-VLOOKUP($A2357,ETF_OP_Fee!$K$5:$L$14,2,1),0))^($A2357-$A2356)*(1+2*(J2357/J2356-1))-K$3*IFERROR(VLOOKUP($A3953,Dividends!$C$10:$E$100,3,0),0)</f>
        <v>53.555115387602001</v>
      </c>
      <c r="Q2357">
        <f>IF($A2357&gt;=$Q$2,B2357*Q$4,"")</f>
        <v>73.745996900682798</v>
      </c>
      <c r="R2357">
        <f>IF($A2357&gt;=$Q$2,G2357*R$4,"")</f>
        <v>72.726212430689856</v>
      </c>
      <c r="T2357">
        <f>IF($A2357&gt;=$Q$2,J2357*T$4,"")</f>
        <v>51.942335832451761</v>
      </c>
      <c r="U2357">
        <f>IF($A2357&gt;=$Q$2,K2357*U$4,"")</f>
        <v>5.1520695891366524</v>
      </c>
      <c r="W2357" t="e">
        <f t="shared" ca="1" si="6"/>
        <v>#DIV/0!</v>
      </c>
    </row>
    <row r="2358" spans="1:23">
      <c r="A2358" s="1">
        <v>43592</v>
      </c>
      <c r="B2358">
        <f>IFERROR(VLOOKUP($A2358,'BTC-Web'!$A$2:$H$9999,2,0),"")</f>
        <v>5745.5991210000002</v>
      </c>
      <c r="C2358">
        <f>VLOOKUP(A2358,H_SPBTFDUE!$B$2:$C$5828,2,0)</f>
        <v>40.44</v>
      </c>
      <c r="D2358" s="2">
        <f>D2357*(1-D$1+IF(AND(WEEKDAY($A2358)&lt;&gt;1,WEEKDAY($A2358)&lt;&gt;7),-VLOOKUP($A2358,ETF_OP_Fee!$G$5:$H$14,2,1),0))^($A2358-$A2357)*(1+2*(C2358/C2357-1))+IFERROR(VLOOKUP(A2358,BITXeom!$C$9:$D$100,2,0),0)-$D$3*IFERROR(VLOOKUP($A2358,Dividends!$C$10:$E$100,2,0),0)</f>
        <v>10.260661190506546</v>
      </c>
      <c r="F2358" s="60">
        <f>F2357*(1-F$1-2*(C2358/C2357-1))</f>
        <v>331.37100285838261</v>
      </c>
      <c r="G2358" s="2">
        <f>G2357*(1-G$1+IF(AND(WEEKDAY($A2358)&lt;&gt;1,WEEKDAY($A2358)&lt;&gt;7),-VLOOKUP($A2358,ETF_OP_Fee!$I$5:$J$14,2,1),0))^($A2358-$A2357)*(1+1*(B2358/B2357-1))</f>
        <v>3.8237016593549957</v>
      </c>
      <c r="H2358" s="9" t="str">
        <f>IFERROR(VLOOKUP(A2358,'BITO-IV'!$A$1:$J$10000,4,0),"")</f>
        <v/>
      </c>
      <c r="J2358" s="9">
        <f>VLOOKUP(A2358,'ETH-Web'!$A$1:$G$10000,6,0)</f>
        <v>169.79866000000001</v>
      </c>
      <c r="K2358" s="2">
        <f>K2357*(1-K$1+IF(AND(WEEKDAY($A2358)&lt;&gt;1,WEEKDAY($A2358)&lt;&gt;7),-VLOOKUP($A2358,ETF_OP_Fee!$K$5:$L$14,2,1),0))^($A2358-$A2357)*(1+2*(J2358/J2357-1))-K$3*IFERROR(VLOOKUP($A3954,Dividends!$C$10:$E$100,3,0),0)</f>
        <v>51.782879675709609</v>
      </c>
      <c r="Q2358">
        <f>IF($A2358&gt;=$Q$2,B2358*Q$4,"")</f>
        <v>73.159076060440967</v>
      </c>
      <c r="R2358">
        <f>IF($A2358&gt;=$Q$2,G2358*R$4,"")</f>
        <v>72.145529920157671</v>
      </c>
      <c r="T2358">
        <f>IF($A2358&gt;=$Q$2,J2358*T$4,"")</f>
        <v>51.083549603775658</v>
      </c>
      <c r="U2358">
        <f>IF($A2358&gt;=$Q$2,K2358*U$4,"")</f>
        <v>4.9815782803244133</v>
      </c>
      <c r="W2358" t="e">
        <f t="shared" ca="1" si="6"/>
        <v>#DIV/0!</v>
      </c>
    </row>
    <row r="2359" spans="1:23">
      <c r="A2359" s="1">
        <v>43593</v>
      </c>
      <c r="B2359">
        <f>IFERROR(VLOOKUP($A2359,'BTC-Web'!$A$2:$H$9999,2,0),"")</f>
        <v>5849.4814450000003</v>
      </c>
      <c r="C2359">
        <f>VLOOKUP(A2359,H_SPBTFDUE!$B$2:$C$5828,2,0)</f>
        <v>40.82</v>
      </c>
      <c r="D2359" s="2">
        <f>D2358*(1-D$1+IF(AND(WEEKDAY($A2359)&lt;&gt;1,WEEKDAY($A2359)&lt;&gt;7),-VLOOKUP($A2359,ETF_OP_Fee!$G$5:$H$14,2,1),0))^($A2359-$A2358)*(1+2*(C2359/C2358-1))+IFERROR(VLOOKUP(A2359,BITXeom!$C$9:$D$100,2,0),0)-$D$3*IFERROR(VLOOKUP($A2359,Dividends!$C$10:$E$100,2,0),0)</f>
        <v>10.452232460484758</v>
      </c>
      <c r="F2359" s="60">
        <f>F2358*(1-F$1-2*(C2359/C2358-1))</f>
        <v>325.12620736113507</v>
      </c>
      <c r="G2359" s="2">
        <f>G2358*(1-G$1+IF(AND(WEEKDAY($A2359)&lt;&gt;1,WEEKDAY($A2359)&lt;&gt;7),-VLOOKUP($A2359,ETF_OP_Fee!$I$5:$J$14,2,1),0))^($A2359-$A2358)*(1+1*(B2359/B2358-1))</f>
        <v>3.8927341240376849</v>
      </c>
      <c r="H2359" s="9" t="str">
        <f>IFERROR(VLOOKUP(A2359,'BITO-IV'!$A$1:$J$10000,4,0),"")</f>
        <v/>
      </c>
      <c r="J2359" s="9">
        <f>VLOOKUP(A2359,'ETH-Web'!$A$1:$G$10000,6,0)</f>
        <v>170.94816599999999</v>
      </c>
      <c r="K2359" s="2">
        <f>K2358*(1-K$1+IF(AND(WEEKDAY($A2359)&lt;&gt;1,WEEKDAY($A2359)&lt;&gt;7),-VLOOKUP($A2359,ETF_OP_Fee!$K$5:$L$14,2,1),0))^($A2359-$A2358)*(1+2*(J2359/J2358-1))-K$3*IFERROR(VLOOKUP($A3955,Dividends!$C$10:$E$100,3,0),0)</f>
        <v>52.482649359631871</v>
      </c>
      <c r="Q2359">
        <f>IF($A2359&gt;=$Q$2,B2359*Q$4,"")</f>
        <v>74.481816245198004</v>
      </c>
      <c r="R2359">
        <f>IF($A2359&gt;=$Q$2,G2359*R$4,"")</f>
        <v>73.448033146067644</v>
      </c>
      <c r="T2359">
        <f>IF($A2359&gt;=$Q$2,J2359*T$4,"")</f>
        <v>51.429375929912958</v>
      </c>
      <c r="U2359">
        <f>IF($A2359&gt;=$Q$2,K2359*U$4,"")</f>
        <v>5.0488970057504119</v>
      </c>
      <c r="W2359" t="e">
        <f t="shared" ca="1" si="6"/>
        <v>#DIV/0!</v>
      </c>
    </row>
    <row r="2360" spans="1:23">
      <c r="A2360" s="1">
        <v>43594</v>
      </c>
      <c r="B2360">
        <f>IFERROR(VLOOKUP($A2360,'BTC-Web'!$A$2:$H$9999,2,0),"")</f>
        <v>5982.3164059999999</v>
      </c>
      <c r="C2360">
        <f>VLOOKUP(A2360,H_SPBTFDUE!$B$2:$C$5828,2,0)</f>
        <v>41.95</v>
      </c>
      <c r="D2360" s="2">
        <f>D2359*(1-D$1+IF(AND(WEEKDAY($A2360)&lt;&gt;1,WEEKDAY($A2360)&lt;&gt;7),-VLOOKUP($A2360,ETF_OP_Fee!$G$5:$H$14,2,1),0))^($A2360-$A2359)*(1+2*(C2360/C2359-1))+IFERROR(VLOOKUP(A2360,BITXeom!$C$9:$D$100,2,0),0)-$D$3*IFERROR(VLOOKUP($A2360,Dividends!$C$10:$E$100,2,0),0)</f>
        <v>11.029590735100374</v>
      </c>
      <c r="F2360" s="60">
        <f>F2359*(1-F$1-2*(C2360/C2359-1))</f>
        <v>307.10866493725564</v>
      </c>
      <c r="G2360" s="2">
        <f>G2359*(1-G$1+IF(AND(WEEKDAY($A2360)&lt;&gt;1,WEEKDAY($A2360)&lt;&gt;7),-VLOOKUP($A2360,ETF_OP_Fee!$I$5:$J$14,2,1),0))^($A2360-$A2359)*(1+1*(B2360/B2359-1))</f>
        <v>3.981029997038235</v>
      </c>
      <c r="H2360" s="9" t="str">
        <f>IFERROR(VLOOKUP(A2360,'BITO-IV'!$A$1:$J$10000,4,0),"")</f>
        <v/>
      </c>
      <c r="J2360" s="9">
        <f>VLOOKUP(A2360,'ETH-Web'!$A$1:$G$10000,6,0)</f>
        <v>170.28930700000001</v>
      </c>
      <c r="K2360" s="2">
        <f>K2359*(1-K$1+IF(AND(WEEKDAY($A2360)&lt;&gt;1,WEEKDAY($A2360)&lt;&gt;7),-VLOOKUP($A2360,ETF_OP_Fee!$K$5:$L$14,2,1),0))^($A2360-$A2359)*(1+2*(J2360/J2359-1))-K$3*IFERROR(VLOOKUP($A3956,Dividends!$C$10:$E$100,3,0),0)</f>
        <v>52.076756700847881</v>
      </c>
      <c r="Q2360">
        <f>IF($A2360&gt;=$Q$2,B2360*Q$4,"")</f>
        <v>76.173212183310937</v>
      </c>
      <c r="R2360">
        <f>IF($A2360&gt;=$Q$2,G2360*R$4,"")</f>
        <v>75.113997992410333</v>
      </c>
      <c r="T2360">
        <f>IF($A2360&gt;=$Q$2,J2360*T$4,"")</f>
        <v>51.231159663610313</v>
      </c>
      <c r="U2360">
        <f>IF($A2360&gt;=$Q$2,K2360*U$4,"")</f>
        <v>5.0098496204793701</v>
      </c>
      <c r="W2360" t="e">
        <f t="shared" ca="1" si="6"/>
        <v>#DIV/0!</v>
      </c>
    </row>
    <row r="2361" spans="1:23">
      <c r="A2361" s="1">
        <v>43595</v>
      </c>
      <c r="B2361">
        <f>IFERROR(VLOOKUP($A2361,'BTC-Web'!$A$2:$H$9999,2,0),"")</f>
        <v>6175.8227539999998</v>
      </c>
      <c r="C2361">
        <f>VLOOKUP(A2361,H_SPBTFDUE!$B$2:$C$5828,2,0)</f>
        <v>44.04</v>
      </c>
      <c r="D2361" s="2">
        <f>D2360*(1-D$1+IF(AND(WEEKDAY($A2361)&lt;&gt;1,WEEKDAY($A2361)&lt;&gt;7),-VLOOKUP($A2361,ETF_OP_Fee!$G$5:$H$14,2,1),0))^($A2361-$A2360)*(1+2*(C2361/C2360-1))+IFERROR(VLOOKUP(A2361,BITXeom!$C$9:$D$100,2,0),0)-$D$3*IFERROR(VLOOKUP($A2361,Dividends!$C$10:$E$100,2,0),0)</f>
        <v>12.127143895492605</v>
      </c>
      <c r="F2361" s="60">
        <f>F2360*(1-F$1-2*(C2361/C2360-1))</f>
        <v>276.49162436017218</v>
      </c>
      <c r="G2361" s="2">
        <f>G2360*(1-G$1+IF(AND(WEEKDAY($A2361)&lt;&gt;1,WEEKDAY($A2361)&lt;&gt;7),-VLOOKUP($A2361,ETF_OP_Fee!$I$5:$J$14,2,1),0))^($A2361-$A2360)*(1+1*(B2361/B2360-1))</f>
        <v>4.1096949840847126</v>
      </c>
      <c r="H2361" s="9" t="str">
        <f>IFERROR(VLOOKUP(A2361,'BITO-IV'!$A$1:$J$10000,4,0),"")</f>
        <v/>
      </c>
      <c r="J2361" s="9">
        <f>VLOOKUP(A2361,'ETH-Web'!$A$1:$G$10000,6,0)</f>
        <v>173.14274599999999</v>
      </c>
      <c r="K2361" s="2">
        <f>K2360*(1-K$1+IF(AND(WEEKDAY($A2361)&lt;&gt;1,WEEKDAY($A2361)&lt;&gt;7),-VLOOKUP($A2361,ETF_OP_Fee!$K$5:$L$14,2,1),0))^($A2361-$A2360)*(1+2*(J2361/J2360-1))-K$3*IFERROR(VLOOKUP($A3957,Dividends!$C$10:$E$100,3,0),0)</f>
        <v>53.820610523647389</v>
      </c>
      <c r="Q2361">
        <f>IF($A2361&gt;=$Q$2,B2361*Q$4,"")</f>
        <v>78.637140719460916</v>
      </c>
      <c r="R2361">
        <f>IF($A2361&gt;=$Q$2,G2361*R$4,"")</f>
        <v>77.541646511987608</v>
      </c>
      <c r="T2361">
        <f>IF($A2361&gt;=$Q$2,J2361*T$4,"")</f>
        <v>52.089610447013705</v>
      </c>
      <c r="U2361">
        <f>IF($A2361&gt;=$Q$2,K2361*U$4,"")</f>
        <v>5.1776105557947094</v>
      </c>
      <c r="W2361" t="e">
        <f t="shared" ca="1" si="6"/>
        <v>#DIV/0!</v>
      </c>
    </row>
    <row r="2362" spans="1:23">
      <c r="A2362" s="1">
        <v>43598</v>
      </c>
      <c r="B2362">
        <f>IFERROR(VLOOKUP($A2362,'BTC-Web'!$A$2:$H$9999,2,0),"")</f>
        <v>6971.1782229999999</v>
      </c>
      <c r="C2362">
        <f>VLOOKUP(A2362,H_SPBTFDUE!$B$2:$C$5828,2,0)</f>
        <v>55.01</v>
      </c>
      <c r="D2362" s="2">
        <f>D2361*(1-D$1+IF(AND(WEEKDAY($A2362)&lt;&gt;1,WEEKDAY($A2362)&lt;&gt;7),-VLOOKUP($A2362,ETF_OP_Fee!$G$5:$H$14,2,1),0))^($A2362-$A2361)*(1+2*(C2362/C2361-1))+IFERROR(VLOOKUP(A2362,BITXeom!$C$9:$D$100,2,0),0)-$D$3*IFERROR(VLOOKUP($A2362,Dividends!$C$10:$E$100,2,0),0)</f>
        <v>18.162116715920998</v>
      </c>
      <c r="F2362" s="60">
        <f>F2361*(1-F$1-2*(C2362/C2361-1))</f>
        <v>138.73367491382245</v>
      </c>
      <c r="G2362" s="2">
        <f>G2361*(1-G$1+IF(AND(WEEKDAY($A2362)&lt;&gt;1,WEEKDAY($A2362)&lt;&gt;7),-VLOOKUP($A2362,ETF_OP_Fee!$I$5:$J$14,2,1),0))^($A2362-$A2361)*(1+1*(B2362/B2361-1))</f>
        <v>4.6386012627522399</v>
      </c>
      <c r="H2362" s="9" t="str">
        <f>IFERROR(VLOOKUP(A2362,'BITO-IV'!$A$1:$J$10000,4,0),"")</f>
        <v/>
      </c>
      <c r="J2362" s="9">
        <f>VLOOKUP(A2362,'ETH-Web'!$A$1:$G$10000,6,0)</f>
        <v>196.846283</v>
      </c>
      <c r="K2362" s="2">
        <f>K2361*(1-K$1+IF(AND(WEEKDAY($A2362)&lt;&gt;1,WEEKDAY($A2362)&lt;&gt;7),-VLOOKUP($A2362,ETF_OP_Fee!$K$5:$L$14,2,1),0))^($A2362-$A2361)*(1+2*(J2362/J2361-1))-K$3*IFERROR(VLOOKUP($A3958,Dividends!$C$10:$E$100,3,0),0)</f>
        <v>68.551580542187509</v>
      </c>
      <c r="Q2362">
        <f>IF($A2362&gt;=$Q$2,B2362*Q$4,"")</f>
        <v>88.764452080078684</v>
      </c>
      <c r="R2362">
        <f>IF($A2362&gt;=$Q$2,G2362*R$4,"")</f>
        <v>87.52104008188347</v>
      </c>
      <c r="T2362">
        <f>IF($A2362&gt;=$Q$2,J2362*T$4,"")</f>
        <v>59.220766889146006</v>
      </c>
      <c r="U2362">
        <f>IF($A2362&gt;=$Q$2,K2362*U$4,"")</f>
        <v>6.594748435187161</v>
      </c>
      <c r="W2362" t="e">
        <f t="shared" ca="1" si="6"/>
        <v>#DIV/0!</v>
      </c>
    </row>
    <row r="2363" spans="1:23">
      <c r="A2363" s="1">
        <v>43599</v>
      </c>
      <c r="B2363">
        <f>IFERROR(VLOOKUP($A2363,'BTC-Web'!$A$2:$H$9999,2,0),"")</f>
        <v>7807.8842770000001</v>
      </c>
      <c r="C2363">
        <f>VLOOKUP(A2363,H_SPBTFDUE!$B$2:$C$5828,2,0)</f>
        <v>53.87</v>
      </c>
      <c r="D2363" s="2">
        <f>D2362*(1-D$1+IF(AND(WEEKDAY($A2363)&lt;&gt;1,WEEKDAY($A2363)&lt;&gt;7),-VLOOKUP($A2363,ETF_OP_Fee!$G$5:$H$14,2,1),0))^($A2363-$A2362)*(1+2*(C2363/C2362-1))+IFERROR(VLOOKUP(A2363,BITXeom!$C$9:$D$100,2,0),0)-$D$3*IFERROR(VLOOKUP($A2363,Dividends!$C$10:$E$100,2,0),0)</f>
        <v>17.407252627885974</v>
      </c>
      <c r="F2363" s="60">
        <f>F2362*(1-F$1-2*(C2363/C2362-1))</f>
        <v>144.47654912168005</v>
      </c>
      <c r="G2363" s="2">
        <f>G2362*(1-G$1+IF(AND(WEEKDAY($A2363)&lt;&gt;1,WEEKDAY($A2363)&lt;&gt;7),-VLOOKUP($A2363,ETF_OP_Fee!$I$5:$J$14,2,1),0))^($A2363-$A2362)*(1+1*(B2363/B2362-1))</f>
        <v>5.195207762118681</v>
      </c>
      <c r="H2363" s="9" t="str">
        <f>IFERROR(VLOOKUP(A2363,'BITO-IV'!$A$1:$J$10000,4,0),"")</f>
        <v/>
      </c>
      <c r="J2363" s="9">
        <f>VLOOKUP(A2363,'ETH-Web'!$A$1:$G$10000,6,0)</f>
        <v>217.14857499999999</v>
      </c>
      <c r="K2363" s="2">
        <f>K2362*(1-K$1+IF(AND(WEEKDAY($A2363)&lt;&gt;1,WEEKDAY($A2363)&lt;&gt;7),-VLOOKUP($A2363,ETF_OP_Fee!$K$5:$L$14,2,1),0))^($A2363-$A2362)*(1+2*(J2363/J2362-1))-K$3*IFERROR(VLOOKUP($A3959,Dividends!$C$10:$E$100,3,0),0)</f>
        <v>82.689968949972069</v>
      </c>
      <c r="Q2363">
        <f>IF($A2363&gt;=$Q$2,B2363*Q$4,"")</f>
        <v>99.418283048042838</v>
      </c>
      <c r="R2363">
        <f>IF($A2363&gt;=$Q$2,G2363*R$4,"")</f>
        <v>98.023080887172043</v>
      </c>
      <c r="T2363">
        <f>IF($A2363&gt;=$Q$2,J2363*T$4,"")</f>
        <v>65.328666329885635</v>
      </c>
      <c r="U2363">
        <f>IF($A2363&gt;=$Q$2,K2363*U$4,"")</f>
        <v>7.9548792168680436</v>
      </c>
      <c r="W2363" t="e">
        <f t="shared" ca="1" si="6"/>
        <v>#DIV/0!</v>
      </c>
    </row>
    <row r="2364" spans="1:23">
      <c r="A2364" s="1">
        <v>43600</v>
      </c>
      <c r="B2364">
        <f>IFERROR(VLOOKUP($A2364,'BTC-Web'!$A$2:$H$9999,2,0),"")</f>
        <v>7989.3745120000003</v>
      </c>
      <c r="C2364">
        <f>VLOOKUP(A2364,H_SPBTFDUE!$B$2:$C$5828,2,0)</f>
        <v>56.95</v>
      </c>
      <c r="D2364" s="2">
        <f>D2363*(1-D$1+IF(AND(WEEKDAY($A2364)&lt;&gt;1,WEEKDAY($A2364)&lt;&gt;7),-VLOOKUP($A2364,ETF_OP_Fee!$G$5:$H$14,2,1),0))^($A2364-$A2363)*(1+2*(C2364/C2363-1))+IFERROR(VLOOKUP(A2364,BITXeom!$C$9:$D$100,2,0),0)-$D$3*IFERROR(VLOOKUP($A2364,Dividends!$C$10:$E$100,2,0),0)</f>
        <v>19.395422457538171</v>
      </c>
      <c r="F2364" s="60">
        <f>F2363*(1-F$1-2*(C2364/C2363-1))</f>
        <v>127.94822755975099</v>
      </c>
      <c r="G2364" s="2">
        <f>G2363*(1-G$1+IF(AND(WEEKDAY($A2364)&lt;&gt;1,WEEKDAY($A2364)&lt;&gt;7),-VLOOKUP($A2364,ETF_OP_Fee!$I$5:$J$14,2,1),0))^($A2364-$A2363)*(1+1*(B2364/B2363-1))</f>
        <v>5.3158293209267793</v>
      </c>
      <c r="H2364" s="9" t="str">
        <f>IFERROR(VLOOKUP(A2364,'BITO-IV'!$A$1:$J$10000,4,0),"")</f>
        <v/>
      </c>
      <c r="J2364" s="9">
        <f>VLOOKUP(A2364,'ETH-Web'!$A$1:$G$10000,6,0)</f>
        <v>247.15306100000001</v>
      </c>
      <c r="K2364" s="2">
        <f>K2363*(1-K$1+IF(AND(WEEKDAY($A2364)&lt;&gt;1,WEEKDAY($A2364)&lt;&gt;7),-VLOOKUP($A2364,ETF_OP_Fee!$K$5:$L$14,2,1),0))^($A2364-$A2363)*(1+2*(J2364/J2363-1))-K$3*IFERROR(VLOOKUP($A3960,Dividends!$C$10:$E$100,3,0),0)</f>
        <v>105.53860984285993</v>
      </c>
      <c r="Q2364">
        <f>IF($A2364&gt;=$Q$2,B2364*Q$4,"")</f>
        <v>101.72920965934485</v>
      </c>
      <c r="R2364">
        <f>IF($A2364&gt;=$Q$2,G2364*R$4,"")</f>
        <v>100.29896615628419</v>
      </c>
      <c r="T2364">
        <f>IF($A2364&gt;=$Q$2,J2364*T$4,"")</f>
        <v>74.355449279272818</v>
      </c>
      <c r="U2364">
        <f>IF($A2364&gt;=$Q$2,K2364*U$4,"")</f>
        <v>10.152947264063462</v>
      </c>
      <c r="W2364" t="e">
        <f t="shared" ca="1" si="6"/>
        <v>#DIV/0!</v>
      </c>
    </row>
    <row r="2365" spans="1:23">
      <c r="A2365" s="1">
        <v>43601</v>
      </c>
      <c r="B2365">
        <f>IFERROR(VLOOKUP($A2365,'BTC-Web'!$A$2:$H$9999,2,0),"")</f>
        <v>8194.5009769999997</v>
      </c>
      <c r="C2365">
        <f>VLOOKUP(A2365,H_SPBTFDUE!$B$2:$C$5828,2,0)</f>
        <v>54.6</v>
      </c>
      <c r="D2365" s="2">
        <f>D2364*(1-D$1+IF(AND(WEEKDAY($A2365)&lt;&gt;1,WEEKDAY($A2365)&lt;&gt;7),-VLOOKUP($A2365,ETF_OP_Fee!$G$5:$H$14,2,1),0))^($A2365-$A2364)*(1+2*(C2365/C2364-1))+IFERROR(VLOOKUP(A2365,BITXeom!$C$9:$D$100,2,0),0)-$D$3*IFERROR(VLOOKUP($A2365,Dividends!$C$10:$E$100,2,0),0)</f>
        <v>17.792601559507617</v>
      </c>
      <c r="F2365" s="60">
        <f>F2364*(1-F$1-2*(C2365/C2364-1))</f>
        <v>138.50094686407334</v>
      </c>
      <c r="G2365" s="2">
        <f>G2364*(1-G$1+IF(AND(WEEKDAY($A2365)&lt;&gt;1,WEEKDAY($A2365)&lt;&gt;7),-VLOOKUP($A2365,ETF_OP_Fee!$I$5:$J$14,2,1),0))^($A2365-$A2364)*(1+1*(B2365/B2364-1))</f>
        <v>5.4521708464474647</v>
      </c>
      <c r="H2365" s="9" t="str">
        <f>IFERROR(VLOOKUP(A2365,'BITO-IV'!$A$1:$J$10000,4,0),"")</f>
        <v/>
      </c>
      <c r="J2365" s="9">
        <f>VLOOKUP(A2365,'ETH-Web'!$A$1:$G$10000,6,0)</f>
        <v>264.01001000000002</v>
      </c>
      <c r="K2365" s="2">
        <f>K2364*(1-K$1+IF(AND(WEEKDAY($A2365)&lt;&gt;1,WEEKDAY($A2365)&lt;&gt;7),-VLOOKUP($A2365,ETF_OP_Fee!$K$5:$L$14,2,1),0))^($A2365-$A2364)*(1+2*(J2365/J2364-1))-K$3*IFERROR(VLOOKUP($A3961,Dividends!$C$10:$E$100,3,0),0)</f>
        <v>119.93193567080843</v>
      </c>
      <c r="Q2365">
        <f>IF($A2365&gt;=$Q$2,B2365*Q$4,"")</f>
        <v>104.34109787829397</v>
      </c>
      <c r="R2365">
        <f>IF($A2365&gt;=$Q$2,G2365*R$4,"")</f>
        <v>102.87145545725957</v>
      </c>
      <c r="T2365">
        <f>IF($A2365&gt;=$Q$2,J2365*T$4,"")</f>
        <v>79.426824933296345</v>
      </c>
      <c r="U2365">
        <f>IF($A2365&gt;=$Q$2,K2365*U$4,"")</f>
        <v>11.537603346830032</v>
      </c>
      <c r="W2365" t="e">
        <f t="shared" ca="1" si="6"/>
        <v>#DIV/0!</v>
      </c>
    </row>
    <row r="2366" spans="1:23">
      <c r="A2366" s="1">
        <v>43602</v>
      </c>
      <c r="B2366">
        <f>IFERROR(VLOOKUP($A2366,'BTC-Web'!$A$2:$H$9999,2,0),"")</f>
        <v>7886.9257809999999</v>
      </c>
      <c r="C2366">
        <f>VLOOKUP(A2366,H_SPBTFDUE!$B$2:$C$5828,2,0)</f>
        <v>49.76</v>
      </c>
      <c r="D2366" s="2">
        <f>D2365*(1-D$1+IF(AND(WEEKDAY($A2366)&lt;&gt;1,WEEKDAY($A2366)&lt;&gt;7),-VLOOKUP($A2366,ETF_OP_Fee!$G$5:$H$14,2,1),0))^($A2366-$A2365)*(1+2*(C2366/C2365-1))+IFERROR(VLOOKUP(A2366,BITXeom!$C$9:$D$100,2,0),0)-$D$3*IFERROR(VLOOKUP($A2366,Dividends!$C$10:$E$100,2,0),0)</f>
        <v>14.636397708276613</v>
      </c>
      <c r="F2366" s="60">
        <f>F2365*(1-F$1-2*(C2366/C2365-1))</f>
        <v>163.04848384926416</v>
      </c>
      <c r="G2366" s="2">
        <f>G2365*(1-G$1+IF(AND(WEEKDAY($A2366)&lt;&gt;1,WEEKDAY($A2366)&lt;&gt;7),-VLOOKUP($A2366,ETF_OP_Fee!$I$5:$J$14,2,1),0))^($A2366-$A2365)*(1+1*(B2366/B2365-1))</f>
        <v>5.247390625897788</v>
      </c>
      <c r="H2366" s="9" t="str">
        <f>IFERROR(VLOOKUP(A2366,'BITO-IV'!$A$1:$J$10000,4,0),"")</f>
        <v/>
      </c>
      <c r="J2366" s="9">
        <f>VLOOKUP(A2366,'ETH-Web'!$A$1:$G$10000,6,0)</f>
        <v>243.76458700000001</v>
      </c>
      <c r="K2366" s="2">
        <f>K2365*(1-K$1+IF(AND(WEEKDAY($A2366)&lt;&gt;1,WEEKDAY($A2366)&lt;&gt;7),-VLOOKUP($A2366,ETF_OP_Fee!$K$5:$L$14,2,1),0))^($A2366-$A2365)*(1+2*(J2366/J2365-1))-K$3*IFERROR(VLOOKUP($A3962,Dividends!$C$10:$E$100,3,0),0)</f>
        <v>101.53552747402016</v>
      </c>
      <c r="Q2366">
        <f>IF($A2366&gt;=$Q$2,B2366*Q$4,"")</f>
        <v>100.42472350469293</v>
      </c>
      <c r="R2366">
        <f>IF($A2366&gt;=$Q$2,G2366*R$4,"")</f>
        <v>99.007666164866052</v>
      </c>
      <c r="T2366">
        <f>IF($A2366&gt;=$Q$2,J2366*T$4,"")</f>
        <v>73.336034404855653</v>
      </c>
      <c r="U2366">
        <f>IF($A2366&gt;=$Q$2,K2366*U$4,"")</f>
        <v>9.7678456955943744</v>
      </c>
      <c r="W2366" t="e">
        <f t="shared" ca="1" si="6"/>
        <v>#DIV/0!</v>
      </c>
    </row>
    <row r="2367" spans="1:23">
      <c r="A2367" s="1">
        <v>43605</v>
      </c>
      <c r="B2367">
        <f>IFERROR(VLOOKUP($A2367,'BTC-Web'!$A$2:$H$9999,2,0),"")</f>
        <v>8196.9238280000009</v>
      </c>
      <c r="C2367">
        <f>VLOOKUP(A2367,H_SPBTFDUE!$B$2:$C$5828,2,0)</f>
        <v>54.33</v>
      </c>
      <c r="D2367" s="2">
        <f>D2366*(1-D$1+IF(AND(WEEKDAY($A2367)&lt;&gt;1,WEEKDAY($A2367)&lt;&gt;7),-VLOOKUP($A2367,ETF_OP_Fee!$G$5:$H$14,2,1),0))^($A2367-$A2366)*(1+2*(C2367/C2366-1))+IFERROR(VLOOKUP(A2367,BITXeom!$C$9:$D$100,2,0),0)-$D$3*IFERROR(VLOOKUP($A2367,Dividends!$C$10:$E$100,2,0),0)</f>
        <v>17.318571046981265</v>
      </c>
      <c r="F2367" s="60">
        <f>F2366*(1-F$1-2*(C2367/C2366-1))</f>
        <v>133.09097825924849</v>
      </c>
      <c r="G2367" s="2">
        <f>G2366*(1-G$1+IF(AND(WEEKDAY($A2367)&lt;&gt;1,WEEKDAY($A2367)&lt;&gt;7),-VLOOKUP($A2367,ETF_OP_Fee!$I$5:$J$14,2,1),0))^($A2367-$A2366)*(1+1*(B2367/B2366-1))</f>
        <v>5.453215109494268</v>
      </c>
      <c r="H2367" s="9" t="str">
        <f>IFERROR(VLOOKUP(A2367,'BITO-IV'!$A$1:$J$10000,4,0),"")</f>
        <v/>
      </c>
      <c r="J2367" s="9">
        <f>VLOOKUP(A2367,'ETH-Web'!$A$1:$G$10000,6,0)</f>
        <v>251.86440999999999</v>
      </c>
      <c r="K2367" s="2">
        <f>K2366*(1-K$1+IF(AND(WEEKDAY($A2367)&lt;&gt;1,WEEKDAY($A2367)&lt;&gt;7),-VLOOKUP($A2367,ETF_OP_Fee!$K$5:$L$14,2,1),0))^($A2367-$A2366)*(1+2*(J2367/J2366-1))-K$3*IFERROR(VLOOKUP($A3963,Dividends!$C$10:$E$100,3,0),0)</f>
        <v>108.27481779721801</v>
      </c>
      <c r="Q2367">
        <f>IF($A2367&gt;=$Q$2,B2367*Q$4,"")</f>
        <v>104.37194819291901</v>
      </c>
      <c r="R2367">
        <f>IF($A2367&gt;=$Q$2,G2367*R$4,"")</f>
        <v>102.8911585924933</v>
      </c>
      <c r="T2367">
        <f>IF($A2367&gt;=$Q$2,J2367*T$4,"")</f>
        <v>75.772848158287516</v>
      </c>
      <c r="U2367">
        <f>IF($A2367&gt;=$Q$2,K2367*U$4,"")</f>
        <v>10.416173917375193</v>
      </c>
      <c r="W2367" t="e">
        <f t="shared" ca="1" si="6"/>
        <v>#DIV/0!</v>
      </c>
    </row>
    <row r="2368" spans="1:23">
      <c r="A2368" s="1">
        <v>43606</v>
      </c>
      <c r="B2368">
        <f>IFERROR(VLOOKUP($A2368,'BTC-Web'!$A$2:$H$9999,2,0),"")</f>
        <v>7977.9692379999997</v>
      </c>
      <c r="C2368">
        <f>VLOOKUP(A2368,H_SPBTFDUE!$B$2:$C$5828,2,0)</f>
        <v>55.71</v>
      </c>
      <c r="D2368" s="2">
        <f>D2367*(1-D$1+IF(AND(WEEKDAY($A2368)&lt;&gt;1,WEEKDAY($A2368)&lt;&gt;7),-VLOOKUP($A2368,ETF_OP_Fee!$G$5:$H$14,2,1),0))^($A2368-$A2367)*(1+2*(C2368/C2367-1))+IFERROR(VLOOKUP(A2368,BITXeom!$C$9:$D$100,2,0),0)-$D$3*IFERROR(VLOOKUP($A2368,Dividends!$C$10:$E$100,2,0),0)</f>
        <v>18.1961721561342</v>
      </c>
      <c r="F2368" s="60">
        <f>F2367*(1-F$1-2*(C2368/C2367-1))</f>
        <v>126.32294035176305</v>
      </c>
      <c r="G2368" s="2">
        <f>G2367*(1-G$1+IF(AND(WEEKDAY($A2368)&lt;&gt;1,WEEKDAY($A2368)&lt;&gt;7),-VLOOKUP($A2368,ETF_OP_Fee!$I$5:$J$14,2,1),0))^($A2368-$A2367)*(1+1*(B2368/B2367-1))</f>
        <v>5.3074117763615893</v>
      </c>
      <c r="H2368" s="9" t="str">
        <f>IFERROR(VLOOKUP(A2368,'BITO-IV'!$A$1:$J$10000,4,0),"")</f>
        <v/>
      </c>
      <c r="J2368" s="9">
        <f>VLOOKUP(A2368,'ETH-Web'!$A$1:$G$10000,6,0)</f>
        <v>255.215881</v>
      </c>
      <c r="K2368" s="2">
        <f>K2367*(1-K$1+IF(AND(WEEKDAY($A2368)&lt;&gt;1,WEEKDAY($A2368)&lt;&gt;7),-VLOOKUP($A2368,ETF_OP_Fee!$K$5:$L$14,2,1),0))^($A2368-$A2367)*(1+2*(J2368/J2367-1))-K$3*IFERROR(VLOOKUP($A3964,Dividends!$C$10:$E$100,3,0),0)</f>
        <v>111.15350487454116</v>
      </c>
      <c r="Q2368">
        <f>IF($A2368&gt;=$Q$2,B2368*Q$4,"")</f>
        <v>101.58398558601775</v>
      </c>
      <c r="R2368">
        <f>IF($A2368&gt;=$Q$2,G2368*R$4,"")</f>
        <v>100.14014408610609</v>
      </c>
      <c r="T2368">
        <f>IF($A2368&gt;=$Q$2,J2368*T$4,"")</f>
        <v>76.781130762367653</v>
      </c>
      <c r="U2368">
        <f>IF($A2368&gt;=$Q$2,K2368*U$4,"")</f>
        <v>10.693107241864878</v>
      </c>
      <c r="W2368" t="e">
        <f t="shared" ca="1" si="6"/>
        <v>#DIV/0!</v>
      </c>
    </row>
    <row r="2369" spans="1:23">
      <c r="A2369" s="1">
        <v>43607</v>
      </c>
      <c r="B2369">
        <f>IFERROR(VLOOKUP($A2369,'BTC-Web'!$A$2:$H$9999,2,0),"")</f>
        <v>7956.2919920000004</v>
      </c>
      <c r="C2369">
        <f>VLOOKUP(A2369,H_SPBTFDUE!$B$2:$C$5828,2,0)</f>
        <v>55.1</v>
      </c>
      <c r="D2369" s="2">
        <f>D2368*(1-D$1+IF(AND(WEEKDAY($A2369)&lt;&gt;1,WEEKDAY($A2369)&lt;&gt;7),-VLOOKUP($A2369,ETF_OP_Fee!$G$5:$H$14,2,1),0))^($A2369-$A2368)*(1+2*(C2369/C2368-1))+IFERROR(VLOOKUP(A2369,BITXeom!$C$9:$D$100,2,0),0)-$D$3*IFERROR(VLOOKUP($A2369,Dividends!$C$10:$E$100,2,0),0)</f>
        <v>17.79554651524726</v>
      </c>
      <c r="F2369" s="60">
        <f>F2368*(1-F$1-2*(C2369/C2368-1))</f>
        <v>129.08272592281014</v>
      </c>
      <c r="G2369" s="2">
        <f>G2368*(1-G$1+IF(AND(WEEKDAY($A2369)&lt;&gt;1,WEEKDAY($A2369)&lt;&gt;7),-VLOOKUP($A2369,ETF_OP_Fee!$I$5:$J$14,2,1),0))^($A2369-$A2368)*(1+1*(B2369/B2368-1))</f>
        <v>5.2928530416246531</v>
      </c>
      <c r="H2369" s="9" t="str">
        <f>IFERROR(VLOOKUP(A2369,'BITO-IV'!$A$1:$J$10000,4,0),"")</f>
        <v/>
      </c>
      <c r="J2369" s="9">
        <f>VLOOKUP(A2369,'ETH-Web'!$A$1:$G$10000,6,0)</f>
        <v>244.698914</v>
      </c>
      <c r="K2369" s="2">
        <f>K2368*(1-K$1+IF(AND(WEEKDAY($A2369)&lt;&gt;1,WEEKDAY($A2369)&lt;&gt;7),-VLOOKUP($A2369,ETF_OP_Fee!$K$5:$L$14,2,1),0))^($A2369-$A2368)*(1+2*(J2369/J2368-1))-K$3*IFERROR(VLOOKUP($A3965,Dividends!$C$10:$E$100,3,0),0)</f>
        <v>101.99002397518079</v>
      </c>
      <c r="Q2369">
        <f>IF($A2369&gt;=$Q$2,B2369*Q$4,"")</f>
        <v>101.30796784522228</v>
      </c>
      <c r="R2369">
        <f>IF($A2369&gt;=$Q$2,G2369*R$4,"")</f>
        <v>99.865450156993319</v>
      </c>
      <c r="T2369">
        <f>IF($A2369&gt;=$Q$2,J2369*T$4,"")</f>
        <v>73.617124606925842</v>
      </c>
      <c r="U2369">
        <f>IF($A2369&gt;=$Q$2,K2369*U$4,"")</f>
        <v>9.8115688317514262</v>
      </c>
      <c r="W2369" t="e">
        <f t="shared" ca="1" si="6"/>
        <v>#DIV/0!</v>
      </c>
    </row>
    <row r="2370" spans="1:23">
      <c r="A2370" s="1">
        <v>43608</v>
      </c>
      <c r="B2370">
        <f>IFERROR(VLOOKUP($A2370,'BTC-Web'!$A$2:$H$9999,2,0),"")</f>
        <v>7677.2690430000002</v>
      </c>
      <c r="C2370">
        <f>VLOOKUP(A2370,H_SPBTFDUE!$B$2:$C$5828,2,0)</f>
        <v>54.1</v>
      </c>
      <c r="D2370" s="2">
        <f>D2369*(1-D$1+IF(AND(WEEKDAY($A2370)&lt;&gt;1,WEEKDAY($A2370)&lt;&gt;7),-VLOOKUP($A2370,ETF_OP_Fee!$G$5:$H$14,2,1),0))^($A2370-$A2369)*(1+2*(C2370/C2369-1))+IFERROR(VLOOKUP(A2370,BITXeom!$C$9:$D$100,2,0),0)-$D$3*IFERROR(VLOOKUP($A2370,Dividends!$C$10:$E$100,2,0),0)</f>
        <v>17.147542812340532</v>
      </c>
      <c r="F2370" s="60">
        <f>F2369*(1-F$1-2*(C2370/C2369-1))</f>
        <v>133.76140494813808</v>
      </c>
      <c r="G2370" s="2">
        <f>G2369*(1-G$1+IF(AND(WEEKDAY($A2370)&lt;&gt;1,WEEKDAY($A2370)&lt;&gt;7),-VLOOKUP($A2370,ETF_OP_Fee!$I$5:$J$14,2,1),0))^($A2370-$A2369)*(1+1*(B2370/B2369-1))</f>
        <v>5.1071025588446153</v>
      </c>
      <c r="H2370" s="9" t="str">
        <f>IFERROR(VLOOKUP(A2370,'BITO-IV'!$A$1:$J$10000,4,0),"")</f>
        <v/>
      </c>
      <c r="J2370" s="9">
        <f>VLOOKUP(A2370,'ETH-Web'!$A$1:$G$10000,6,0)</f>
        <v>245.96566799999999</v>
      </c>
      <c r="K2370" s="2">
        <f>K2369*(1-K$1+IF(AND(WEEKDAY($A2370)&lt;&gt;1,WEEKDAY($A2370)&lt;&gt;7),-VLOOKUP($A2370,ETF_OP_Fee!$K$5:$L$14,2,1),0))^($A2370-$A2369)*(1+2*(J2370/J2369-1))-K$3*IFERROR(VLOOKUP($A3966,Dividends!$C$10:$E$100,3,0),0)</f>
        <v>103.04333131785695</v>
      </c>
      <c r="Q2370">
        <f>IF($A2370&gt;=$Q$2,B2370*Q$4,"")</f>
        <v>97.755151033849131</v>
      </c>
      <c r="R2370">
        <f>IF($A2370&gt;=$Q$2,G2370*R$4,"")</f>
        <v>96.360713593589068</v>
      </c>
      <c r="T2370">
        <f>IF($A2370&gt;=$Q$2,J2370*T$4,"")</f>
        <v>73.998224733362534</v>
      </c>
      <c r="U2370">
        <f>IF($A2370&gt;=$Q$2,K2370*U$4,"")</f>
        <v>9.9128983254690795</v>
      </c>
      <c r="W2370" t="e">
        <f t="shared" ca="1" si="6"/>
        <v>#DIV/0!</v>
      </c>
    </row>
    <row r="2371" spans="1:23">
      <c r="A2371" s="1">
        <v>43609</v>
      </c>
      <c r="B2371">
        <f>IFERROR(VLOOKUP($A2371,'BTC-Web'!$A$2:$H$9999,2,0),"")</f>
        <v>7881.6953130000002</v>
      </c>
      <c r="C2371">
        <f>VLOOKUP(A2371,H_SPBTFDUE!$B$2:$C$5828,2,0)</f>
        <v>56.01</v>
      </c>
      <c r="D2371" s="2">
        <f>D2370*(1-D$1+IF(AND(WEEKDAY($A2371)&lt;&gt;1,WEEKDAY($A2371)&lt;&gt;7),-VLOOKUP($A2371,ETF_OP_Fee!$G$5:$H$14,2,1),0))^($A2371-$A2370)*(1+2*(C2371/C2370-1))+IFERROR(VLOOKUP(A2371,BITXeom!$C$9:$D$100,2,0),0)-$D$3*IFERROR(VLOOKUP($A2371,Dividends!$C$10:$E$100,2,0),0)</f>
        <v>18.356117434341392</v>
      </c>
      <c r="F2371" s="60">
        <f>F2370*(1-F$1-2*(C2371/C2370-1))</f>
        <v>124.3095516947851</v>
      </c>
      <c r="G2371" s="2">
        <f>G2370*(1-G$1+IF(AND(WEEKDAY($A2371)&lt;&gt;1,WEEKDAY($A2371)&lt;&gt;7),-VLOOKUP($A2371,ETF_OP_Fee!$I$5:$J$14,2,1),0))^($A2371-$A2370)*(1+1*(B2371/B2370-1))</f>
        <v>5.2429553275407343</v>
      </c>
      <c r="H2371" s="9" t="str">
        <f>IFERROR(VLOOKUP(A2371,'BITO-IV'!$A$1:$J$10000,4,0),"")</f>
        <v/>
      </c>
      <c r="J2371" s="9">
        <f>VLOOKUP(A2371,'ETH-Web'!$A$1:$G$10000,6,0)</f>
        <v>249.48498499999999</v>
      </c>
      <c r="K2371" s="2">
        <f>K2370*(1-K$1+IF(AND(WEEKDAY($A2371)&lt;&gt;1,WEEKDAY($A2371)&lt;&gt;7),-VLOOKUP($A2371,ETF_OP_Fee!$K$5:$L$14,2,1),0))^($A2371-$A2370)*(1+2*(J2371/J2370-1))-K$3*IFERROR(VLOOKUP($A3967,Dividends!$C$10:$E$100,3,0),0)</f>
        <v>105.98932332942273</v>
      </c>
      <c r="Q2371">
        <f>IF($A2371&gt;=$Q$2,B2371*Q$4,"")</f>
        <v>100.35812362569249</v>
      </c>
      <c r="R2371">
        <f>IF($A2371&gt;=$Q$2,G2371*R$4,"")</f>
        <v>98.923981040128155</v>
      </c>
      <c r="T2371">
        <f>IF($A2371&gt;=$Q$2,J2371*T$4,"")</f>
        <v>75.057003433623834</v>
      </c>
      <c r="U2371">
        <f>IF($A2371&gt;=$Q$2,K2371*U$4,"")</f>
        <v>10.19630646944894</v>
      </c>
      <c r="W2371" t="e">
        <f t="shared" ca="1" si="6"/>
        <v>#DIV/0!</v>
      </c>
    </row>
    <row r="2372" spans="1:23">
      <c r="A2372" s="1">
        <v>43613</v>
      </c>
      <c r="B2372">
        <f>IFERROR(VLOOKUP($A2372,'BTC-Web'!$A$2:$H$9999,2,0),"")</f>
        <v>8802.7578130000002</v>
      </c>
      <c r="C2372">
        <f>VLOOKUP(A2372,H_SPBTFDUE!$B$2:$C$5828,2,0)</f>
        <v>60.68</v>
      </c>
      <c r="D2372" s="2">
        <f>D2371*(1-D$1+IF(AND(WEEKDAY($A2372)&lt;&gt;1,WEEKDAY($A2372)&lt;&gt;7),-VLOOKUP($A2372,ETF_OP_Fee!$G$5:$H$14,2,1),0))^($A2372-$A2371)*(1+2*(C2372/C2371-1))+IFERROR(VLOOKUP(A2372,BITXeom!$C$9:$D$100,2,0),0)-$D$3*IFERROR(VLOOKUP($A2372,Dividends!$C$10:$E$100,2,0),0)</f>
        <v>21.406783699809612</v>
      </c>
      <c r="F2372" s="60">
        <f>F2371*(1-F$1-2*(C2372/C2371-1))</f>
        <v>103.57372508532399</v>
      </c>
      <c r="G2372" s="2">
        <f>G2371*(1-G$1+IF(AND(WEEKDAY($A2372)&lt;&gt;1,WEEKDAY($A2372)&lt;&gt;7),-VLOOKUP($A2372,ETF_OP_Fee!$I$5:$J$14,2,1),0))^($A2372-$A2371)*(1+1*(B2372/B2371-1))</f>
        <v>5.8550425274526692</v>
      </c>
      <c r="H2372" s="9" t="str">
        <f>IFERROR(VLOOKUP(A2372,'BITO-IV'!$A$1:$J$10000,4,0),"")</f>
        <v/>
      </c>
      <c r="J2372" s="9">
        <f>VLOOKUP(A2372,'ETH-Web'!$A$1:$G$10000,6,0)</f>
        <v>271.76870700000001</v>
      </c>
      <c r="K2372" s="2">
        <f>K2371*(1-K$1+IF(AND(WEEKDAY($A2372)&lt;&gt;1,WEEKDAY($A2372)&lt;&gt;7),-VLOOKUP($A2372,ETF_OP_Fee!$K$5:$L$14,2,1),0))^($A2372-$A2371)*(1+2*(J2372/J2371-1))-K$3*IFERROR(VLOOKUP($A3968,Dividends!$C$10:$E$100,3,0),0)</f>
        <v>124.91015252528015</v>
      </c>
      <c r="Q2372">
        <f>IF($A2372&gt;=$Q$2,B2372*Q$4,"")</f>
        <v>112.0860705420781</v>
      </c>
      <c r="R2372">
        <f>IF($A2372&gt;=$Q$2,G2372*R$4,"")</f>
        <v>110.47283064426831</v>
      </c>
      <c r="T2372">
        <f>IF($A2372&gt;=$Q$2,J2372*T$4,"")</f>
        <v>81.761011687539067</v>
      </c>
      <c r="U2372">
        <f>IF($A2372&gt;=$Q$2,K2372*U$4,"")</f>
        <v>12.016514081657593</v>
      </c>
      <c r="W2372" t="e">
        <f t="shared" ref="W2372:W2435" ca="1" si="7">IF(ROW()+$W$1&lt;3711,INDIRECT("m"&amp;ROW()+$W$1,1)/INDIRECT("m"&amp;ROW(),1),"")</f>
        <v>#DIV/0!</v>
      </c>
    </row>
    <row r="2373" spans="1:23">
      <c r="A2373" s="1">
        <v>43614</v>
      </c>
      <c r="B2373">
        <f>IFERROR(VLOOKUP($A2373,'BTC-Web'!$A$2:$H$9999,2,0),"")</f>
        <v>8718.5917969999991</v>
      </c>
      <c r="C2373">
        <f>VLOOKUP(A2373,H_SPBTFDUE!$B$2:$C$5828,2,0)</f>
        <v>60.54</v>
      </c>
      <c r="D2373" s="2">
        <f>D2372*(1-D$1+IF(AND(WEEKDAY($A2373)&lt;&gt;1,WEEKDAY($A2373)&lt;&gt;7),-VLOOKUP($A2373,ETF_OP_Fee!$G$5:$H$14,2,1),0))^($A2373-$A2372)*(1+2*(C2373/C2372-1))+IFERROR(VLOOKUP(A2373,BITXeom!$C$9:$D$100,2,0),0)-$D$3*IFERROR(VLOOKUP($A2373,Dividends!$C$10:$E$100,2,0),0)</f>
        <v>21.305436233086304</v>
      </c>
      <c r="F2373" s="60">
        <f>F2372*(1-F$1-2*(C2373/C2372-1))</f>
        <v>104.04626111464444</v>
      </c>
      <c r="G2373" s="2">
        <f>G2372*(1-G$1+IF(AND(WEEKDAY($A2373)&lt;&gt;1,WEEKDAY($A2373)&lt;&gt;7),-VLOOKUP($A2373,ETF_OP_Fee!$I$5:$J$14,2,1),0))^($A2373-$A2372)*(1+1*(B2373/B2372-1))</f>
        <v>5.7989096367176893</v>
      </c>
      <c r="H2373" s="9" t="str">
        <f>IFERROR(VLOOKUP(A2373,'BITO-IV'!$A$1:$J$10000,4,0),"")</f>
        <v/>
      </c>
      <c r="J2373" s="9">
        <f>VLOOKUP(A2373,'ETH-Web'!$A$1:$G$10000,6,0)</f>
        <v>269.45568800000001</v>
      </c>
      <c r="K2373" s="2">
        <f>K2372*(1-K$1+IF(AND(WEEKDAY($A2373)&lt;&gt;1,WEEKDAY($A2373)&lt;&gt;7),-VLOOKUP($A2373,ETF_OP_Fee!$K$5:$L$14,2,1),0))^($A2373-$A2372)*(1+2*(J2373/J2372-1))-K$3*IFERROR(VLOOKUP($A3969,Dividends!$C$10:$E$100,3,0),0)</f>
        <v>122.78077390680487</v>
      </c>
      <c r="Q2373">
        <f>IF($A2373&gt;=$Q$2,B2373*Q$4,"")</f>
        <v>111.01437935085963</v>
      </c>
      <c r="R2373">
        <f>IF($A2373&gt;=$Q$2,G2373*R$4,"")</f>
        <v>109.4137163333708</v>
      </c>
      <c r="T2373">
        <f>IF($A2373&gt;=$Q$2,J2373*T$4,"")</f>
        <v>81.065145060435086</v>
      </c>
      <c r="U2373">
        <f>IF($A2373&gt;=$Q$2,K2373*U$4,"")</f>
        <v>11.811665175169306</v>
      </c>
      <c r="W2373" t="e">
        <f t="shared" ca="1" si="7"/>
        <v>#DIV/0!</v>
      </c>
    </row>
    <row r="2374" spans="1:23">
      <c r="A2374" s="1">
        <v>43615</v>
      </c>
      <c r="B2374">
        <f>IFERROR(VLOOKUP($A2374,'BTC-Web'!$A$2:$H$9999,2,0),"")</f>
        <v>8661.7607420000004</v>
      </c>
      <c r="C2374">
        <f>VLOOKUP(A2374,H_SPBTFDUE!$B$2:$C$5828,2,0)</f>
        <v>60.02</v>
      </c>
      <c r="D2374" s="2">
        <f>D2373*(1-D$1+IF(AND(WEEKDAY($A2374)&lt;&gt;1,WEEKDAY($A2374)&lt;&gt;7),-VLOOKUP($A2374,ETF_OP_Fee!$G$5:$H$14,2,1),0))^($A2374-$A2373)*(1+2*(C2374/C2373-1))+IFERROR(VLOOKUP(A2374,BITXeom!$C$9:$D$100,2,0),0)-$D$3*IFERROR(VLOOKUP($A2374,Dividends!$C$10:$E$100,2,0),0)</f>
        <v>20.936911801095786</v>
      </c>
      <c r="F2374" s="60">
        <f>F2373*(1-F$1-2*(C2374/C2373-1))</f>
        <v>105.82822709510383</v>
      </c>
      <c r="G2374" s="2">
        <f>G2373*(1-G$1+IF(AND(WEEKDAY($A2374)&lt;&gt;1,WEEKDAY($A2374)&lt;&gt;7),-VLOOKUP($A2374,ETF_OP_Fee!$I$5:$J$14,2,1),0))^($A2374-$A2373)*(1+1*(B2374/B2373-1))</f>
        <v>5.7609602196211593</v>
      </c>
      <c r="H2374" s="9" t="str">
        <f>IFERROR(VLOOKUP(A2374,'BITO-IV'!$A$1:$J$10000,4,0),"")</f>
        <v/>
      </c>
      <c r="J2374" s="9">
        <f>VLOOKUP(A2374,'ETH-Web'!$A$1:$G$10000,6,0)</f>
        <v>255.858948</v>
      </c>
      <c r="K2374" s="2">
        <f>K2373*(1-K$1+IF(AND(WEEKDAY($A2374)&lt;&gt;1,WEEKDAY($A2374)&lt;&gt;7),-VLOOKUP($A2374,ETF_OP_Fee!$K$5:$L$14,2,1),0))^($A2374-$A2373)*(1+2*(J2374/J2373-1))-K$3*IFERROR(VLOOKUP($A3970,Dividends!$C$10:$E$100,3,0),0)</f>
        <v>110.38688983753686</v>
      </c>
      <c r="Q2374">
        <f>IF($A2374&gt;=$Q$2,B2374*Q$4,"")</f>
        <v>110.29074594244035</v>
      </c>
      <c r="R2374">
        <f>IF($A2374&gt;=$Q$2,G2374*R$4,"")</f>
        <v>108.69768745598917</v>
      </c>
      <c r="T2374">
        <f>IF($A2374&gt;=$Q$2,J2374*T$4,"")</f>
        <v>76.974596040556833</v>
      </c>
      <c r="U2374">
        <f>IF($A2374&gt;=$Q$2,K2374*U$4,"")</f>
        <v>10.619357909235505</v>
      </c>
      <c r="W2374" t="e">
        <f t="shared" ca="1" si="7"/>
        <v>#DIV/0!</v>
      </c>
    </row>
    <row r="2375" spans="1:23">
      <c r="A2375" s="1">
        <v>43616</v>
      </c>
      <c r="B2375">
        <f>IFERROR(VLOOKUP($A2375,'BTC-Web'!$A$2:$H$9999,2,0),"")</f>
        <v>8320.2861329999996</v>
      </c>
      <c r="C2375">
        <f>VLOOKUP(A2375,H_SPBTFDUE!$B$2:$C$5828,2,0)</f>
        <v>59.02</v>
      </c>
      <c r="D2375" s="2">
        <f>D2374*(1-D$1+IF(AND(WEEKDAY($A2375)&lt;&gt;1,WEEKDAY($A2375)&lt;&gt;7),-VLOOKUP($A2375,ETF_OP_Fee!$G$5:$H$14,2,1),0))^($A2375-$A2374)*(1+2*(C2375/C2374-1))+IFERROR(VLOOKUP(A2375,BITXeom!$C$9:$D$100,2,0),0)-$D$3*IFERROR(VLOOKUP($A2375,Dividends!$C$10:$E$100,2,0),0)</f>
        <v>20.236807496220305</v>
      </c>
      <c r="F2375" s="60">
        <f>F2374*(1-F$1-2*(C2375/C2374-1))</f>
        <v>109.34915032096056</v>
      </c>
      <c r="G2375" s="2">
        <f>G2374*(1-G$1+IF(AND(WEEKDAY($A2375)&lt;&gt;1,WEEKDAY($A2375)&lt;&gt;7),-VLOOKUP($A2375,ETF_OP_Fee!$I$5:$J$14,2,1),0))^($A2375-$A2374)*(1+1*(B2375/B2374-1))</f>
        <v>5.5337005129524739</v>
      </c>
      <c r="H2375" s="9" t="str">
        <f>IFERROR(VLOOKUP(A2375,'BITO-IV'!$A$1:$J$10000,4,0),"")</f>
        <v/>
      </c>
      <c r="J2375" s="9">
        <f>VLOOKUP(A2375,'ETH-Web'!$A$1:$G$10000,6,0)</f>
        <v>268.11355600000002</v>
      </c>
      <c r="K2375" s="2">
        <f>K2374*(1-K$1+IF(AND(WEEKDAY($A2375)&lt;&gt;1,WEEKDAY($A2375)&lt;&gt;7),-VLOOKUP($A2375,ETF_OP_Fee!$K$5:$L$14,2,1),0))^($A2375-$A2374)*(1+2*(J2375/J2374-1))-K$3*IFERROR(VLOOKUP($A3971,Dividends!$C$10:$E$100,3,0),0)</f>
        <v>120.9579451231965</v>
      </c>
      <c r="Q2375">
        <f>IF($A2375&gt;=$Q$2,B2375*Q$4,"")</f>
        <v>105.94272820461524</v>
      </c>
      <c r="R2375">
        <f>IF($A2375&gt;=$Q$2,G2375*R$4,"")</f>
        <v>104.40975564860082</v>
      </c>
      <c r="T2375">
        <f>IF($A2375&gt;=$Q$2,J2375*T$4,"")</f>
        <v>80.661367630172606</v>
      </c>
      <c r="U2375">
        <f>IF($A2375&gt;=$Q$2,K2375*U$4,"")</f>
        <v>11.636306749101836</v>
      </c>
      <c r="W2375" t="e">
        <f t="shared" ca="1" si="7"/>
        <v>#DIV/0!</v>
      </c>
    </row>
    <row r="2376" spans="1:23">
      <c r="A2376" s="1">
        <v>43619</v>
      </c>
      <c r="B2376">
        <f>IFERROR(VLOOKUP($A2376,'BTC-Web'!$A$2:$H$9999,2,0),"")</f>
        <v>8741.7470699999994</v>
      </c>
      <c r="C2376">
        <f>VLOOKUP(A2376,H_SPBTFDUE!$B$2:$C$5828,2,0)</f>
        <v>59.75</v>
      </c>
      <c r="D2376" s="2">
        <f>D2375*(1-D$1+IF(AND(WEEKDAY($A2376)&lt;&gt;1,WEEKDAY($A2376)&lt;&gt;7),-VLOOKUP($A2376,ETF_OP_Fee!$G$5:$H$14,2,1),0))^($A2376-$A2375)*(1+2*(C2376/C2375-1))+IFERROR(VLOOKUP(A2376,BITXeom!$C$9:$D$100,2,0),0)-$D$3*IFERROR(VLOOKUP($A2376,Dividends!$C$10:$E$100,2,0),0)</f>
        <v>20.729914382203287</v>
      </c>
      <c r="F2376" s="60">
        <f>F2375*(1-F$1-2*(C2376/C2375-1))</f>
        <v>106.63844699976337</v>
      </c>
      <c r="G2376" s="2">
        <f>G2375*(1-G$1+IF(AND(WEEKDAY($A2376)&lt;&gt;1,WEEKDAY($A2376)&lt;&gt;7),-VLOOKUP($A2376,ETF_OP_Fee!$I$5:$J$14,2,1),0))^($A2376-$A2375)*(1+1*(B2376/B2375-1))</f>
        <v>5.8135540540438591</v>
      </c>
      <c r="H2376" s="9" t="str">
        <f>IFERROR(VLOOKUP(A2376,'BITO-IV'!$A$1:$J$10000,4,0),"")</f>
        <v/>
      </c>
      <c r="J2376" s="9">
        <f>VLOOKUP(A2376,'ETH-Web'!$A$1:$G$10000,6,0)</f>
        <v>252.60792499999999</v>
      </c>
      <c r="K2376" s="2">
        <f>K2375*(1-K$1+IF(AND(WEEKDAY($A2376)&lt;&gt;1,WEEKDAY($A2376)&lt;&gt;7),-VLOOKUP($A2376,ETF_OP_Fee!$K$5:$L$14,2,1),0))^($A2376-$A2375)*(1+2*(J2376/J2375-1))-K$3*IFERROR(VLOOKUP($A3972,Dividends!$C$10:$E$100,3,0),0)</f>
        <v>106.9591219942415</v>
      </c>
      <c r="Q2376">
        <f>IF($A2376&gt;=$Q$2,B2376*Q$4,"")</f>
        <v>111.30921690268528</v>
      </c>
      <c r="R2376">
        <f>IF($A2376&gt;=$Q$2,G2376*R$4,"")</f>
        <v>109.69002691994169</v>
      </c>
      <c r="T2376">
        <f>IF($A2376&gt;=$Q$2,J2376*T$4,"")</f>
        <v>75.996532994102196</v>
      </c>
      <c r="U2376">
        <f>IF($A2376&gt;=$Q$2,K2376*U$4,"")</f>
        <v>10.289602323121114</v>
      </c>
      <c r="W2376" t="e">
        <f t="shared" ca="1" si="7"/>
        <v>#DIV/0!</v>
      </c>
    </row>
    <row r="2377" spans="1:23">
      <c r="A2377" s="1">
        <v>43620</v>
      </c>
      <c r="B2377">
        <f>IFERROR(VLOOKUP($A2377,'BTC-Web'!$A$2:$H$9999,2,0),"")</f>
        <v>8210.9853519999997</v>
      </c>
      <c r="C2377">
        <f>VLOOKUP(A2377,H_SPBTFDUE!$B$2:$C$5828,2,0)</f>
        <v>52.72</v>
      </c>
      <c r="D2377" s="2">
        <f>D2376*(1-D$1+IF(AND(WEEKDAY($A2377)&lt;&gt;1,WEEKDAY($A2377)&lt;&gt;7),-VLOOKUP($A2377,ETF_OP_Fee!$G$5:$H$14,2,1),0))^($A2377-$A2376)*(1+2*(C2377/C2376-1))+IFERROR(VLOOKUP(A2377,BITXeom!$C$9:$D$100,2,0),0)-$D$3*IFERROR(VLOOKUP($A2377,Dividends!$C$10:$E$100,2,0),0)</f>
        <v>15.849968387650346</v>
      </c>
      <c r="F2377" s="60">
        <f>F2376*(1-F$1-2*(C2377/C2376-1))</f>
        <v>131.7263949500645</v>
      </c>
      <c r="G2377" s="2">
        <f>G2376*(1-G$1+IF(AND(WEEKDAY($A2377)&lt;&gt;1,WEEKDAY($A2377)&lt;&gt;7),-VLOOKUP($A2377,ETF_OP_Fee!$I$5:$J$14,2,1),0))^($A2377-$A2376)*(1+1*(B2377/B2376-1))</f>
        <v>5.4604376425660215</v>
      </c>
      <c r="H2377" s="9" t="str">
        <f>IFERROR(VLOOKUP(A2377,'BITO-IV'!$A$1:$J$10000,4,0),"")</f>
        <v/>
      </c>
      <c r="J2377" s="9">
        <f>VLOOKUP(A2377,'ETH-Web'!$A$1:$G$10000,6,0)</f>
        <v>241.33879099999999</v>
      </c>
      <c r="K2377" s="2">
        <f>K2376*(1-K$1+IF(AND(WEEKDAY($A2377)&lt;&gt;1,WEEKDAY($A2377)&lt;&gt;7),-VLOOKUP($A2377,ETF_OP_Fee!$K$5:$L$14,2,1),0))^($A2377-$A2376)*(1+2*(J2377/J2376-1))-K$3*IFERROR(VLOOKUP($A3973,Dividends!$C$10:$E$100,3,0),0)</f>
        <v>97.413470969737062</v>
      </c>
      <c r="Q2377">
        <f>IF($A2377&gt;=$Q$2,B2377*Q$4,"")</f>
        <v>104.55099446506173</v>
      </c>
      <c r="R2377">
        <f>IF($A2377&gt;=$Q$2,G2377*R$4,"")</f>
        <v>103.02743320862415</v>
      </c>
      <c r="T2377">
        <f>IF($A2377&gt;=$Q$2,J2377*T$4,"")</f>
        <v>72.606239067868643</v>
      </c>
      <c r="U2377">
        <f>IF($A2377&gt;=$Q$2,K2377*U$4,"")</f>
        <v>9.3712986653673376</v>
      </c>
      <c r="W2377" t="e">
        <f t="shared" ca="1" si="7"/>
        <v>#DIV/0!</v>
      </c>
    </row>
    <row r="2378" spans="1:23">
      <c r="A2378" s="1">
        <v>43621</v>
      </c>
      <c r="B2378">
        <f>IFERROR(VLOOKUP($A2378,'BTC-Web'!$A$2:$H$9999,2,0),"")</f>
        <v>7704.3432620000003</v>
      </c>
      <c r="C2378">
        <f>VLOOKUP(A2378,H_SPBTFDUE!$B$2:$C$5828,2,0)</f>
        <v>54.17</v>
      </c>
      <c r="D2378" s="2">
        <f>D2377*(1-D$1+IF(AND(WEEKDAY($A2378)&lt;&gt;1,WEEKDAY($A2378)&lt;&gt;7),-VLOOKUP($A2378,ETF_OP_Fee!$G$5:$H$14,2,1),0))^($A2378-$A2377)*(1+2*(C2378/C2377-1))+IFERROR(VLOOKUP(A2378,BITXeom!$C$9:$D$100,2,0),0)-$D$3*IFERROR(VLOOKUP($A2378,Dividends!$C$10:$E$100,2,0),0)</f>
        <v>16.719821123618722</v>
      </c>
      <c r="F2378" s="60">
        <f>F2377*(1-F$1-2*(C2378/C2377-1))</f>
        <v>124.47358679584902</v>
      </c>
      <c r="G2378" s="2">
        <f>G2377*(1-G$1+IF(AND(WEEKDAY($A2378)&lt;&gt;1,WEEKDAY($A2378)&lt;&gt;7),-VLOOKUP($A2378,ETF_OP_Fee!$I$5:$J$14,2,1),0))^($A2378-$A2377)*(1+1*(B2378/B2377-1))</f>
        <v>5.1233791325684557</v>
      </c>
      <c r="H2378" s="9" t="str">
        <f>IFERROR(VLOOKUP(A2378,'BITO-IV'!$A$1:$J$10000,4,0),"")</f>
        <v/>
      </c>
      <c r="J2378" s="9">
        <f>VLOOKUP(A2378,'ETH-Web'!$A$1:$G$10000,6,0)</f>
        <v>247.05100999999999</v>
      </c>
      <c r="K2378" s="2">
        <f>K2377*(1-K$1+IF(AND(WEEKDAY($A2378)&lt;&gt;1,WEEKDAY($A2378)&lt;&gt;7),-VLOOKUP($A2378,ETF_OP_Fee!$K$5:$L$14,2,1),0))^($A2378-$A2377)*(1+2*(J2378/J2377-1))-K$3*IFERROR(VLOOKUP($A3974,Dividends!$C$10:$E$100,3,0),0)</f>
        <v>102.02217908512834</v>
      </c>
      <c r="Q2378">
        <f>IF($A2378&gt;=$Q$2,B2378*Q$4,"")</f>
        <v>98.09988877231379</v>
      </c>
      <c r="R2378">
        <f>IF($A2378&gt;=$Q$2,G2378*R$4,"")</f>
        <v>96.667819675915865</v>
      </c>
      <c r="T2378">
        <f>IF($A2378&gt;=$Q$2,J2378*T$4,"")</f>
        <v>74.324747462658863</v>
      </c>
      <c r="U2378">
        <f>IF($A2378&gt;=$Q$2,K2378*U$4,"")</f>
        <v>9.8146621938494665</v>
      </c>
      <c r="W2378" t="e">
        <f t="shared" ca="1" si="7"/>
        <v>#DIV/0!</v>
      </c>
    </row>
    <row r="2379" spans="1:23">
      <c r="A2379" s="1">
        <v>43622</v>
      </c>
      <c r="B2379">
        <f>IFERROR(VLOOKUP($A2379,'BTC-Web'!$A$2:$H$9999,2,0),"")</f>
        <v>7819.6333009999998</v>
      </c>
      <c r="C2379">
        <f>VLOOKUP(A2379,H_SPBTFDUE!$B$2:$C$5828,2,0)</f>
        <v>52.62</v>
      </c>
      <c r="D2379" s="2">
        <f>D2378*(1-D$1+IF(AND(WEEKDAY($A2379)&lt;&gt;1,WEEKDAY($A2379)&lt;&gt;7),-VLOOKUP($A2379,ETF_OP_Fee!$G$5:$H$14,2,1),0))^($A2379-$A2378)*(1+2*(C2379/C2378-1))+IFERROR(VLOOKUP(A2379,BITXeom!$C$9:$D$100,2,0),0)-$D$3*IFERROR(VLOOKUP($A2379,Dividends!$C$10:$E$100,2,0),0)</f>
        <v>15.761091584849344</v>
      </c>
      <c r="F2379" s="60">
        <f>F2378*(1-F$1-2*(C2379/C2378-1))</f>
        <v>131.59038811436508</v>
      </c>
      <c r="G2379" s="2">
        <f>G2378*(1-G$1+IF(AND(WEEKDAY($A2379)&lt;&gt;1,WEEKDAY($A2379)&lt;&gt;7),-VLOOKUP($A2379,ETF_OP_Fee!$I$5:$J$14,2,1),0))^($A2379-$A2378)*(1+1*(B2379/B2378-1))</f>
        <v>5.1999115280940833</v>
      </c>
      <c r="H2379" s="9" t="str">
        <f>IFERROR(VLOOKUP(A2379,'BITO-IV'!$A$1:$J$10000,4,0),"")</f>
        <v/>
      </c>
      <c r="J2379" s="9">
        <f>VLOOKUP(A2379,'ETH-Web'!$A$1:$G$10000,6,0)</f>
        <v>249.474335</v>
      </c>
      <c r="K2379" s="2">
        <f>K2378*(1-K$1+IF(AND(WEEKDAY($A2379)&lt;&gt;1,WEEKDAY($A2379)&lt;&gt;7),-VLOOKUP($A2379,ETF_OP_Fee!$K$5:$L$14,2,1),0))^($A2379-$A2378)*(1+2*(J2379/J2378-1))-K$3*IFERROR(VLOOKUP($A3975,Dividends!$C$10:$E$100,3,0),0)</f>
        <v>104.02097258605973</v>
      </c>
      <c r="Q2379">
        <f>IF($A2379&gt;=$Q$2,B2379*Q$4,"")</f>
        <v>99.567884111804887</v>
      </c>
      <c r="R2379">
        <f>IF($A2379&gt;=$Q$2,G2379*R$4,"")</f>
        <v>98.111831453808307</v>
      </c>
      <c r="T2379">
        <f>IF($A2379&gt;=$Q$2,J2379*T$4,"")</f>
        <v>75.053799404785906</v>
      </c>
      <c r="U2379">
        <f>IF($A2379&gt;=$Q$2,K2379*U$4,"")</f>
        <v>10.006948647469851</v>
      </c>
      <c r="W2379" t="e">
        <f t="shared" ca="1" si="7"/>
        <v>#DIV/0!</v>
      </c>
    </row>
    <row r="2380" spans="1:23">
      <c r="A2380" s="1">
        <v>43623</v>
      </c>
      <c r="B2380">
        <f>IFERROR(VLOOKUP($A2380,'BTC-Web'!$A$2:$H$9999,2,0),"")</f>
        <v>7826.9013670000004</v>
      </c>
      <c r="C2380">
        <f>VLOOKUP(A2380,H_SPBTFDUE!$B$2:$C$5828,2,0)</f>
        <v>55.37</v>
      </c>
      <c r="D2380" s="2">
        <f>D2379*(1-D$1+IF(AND(WEEKDAY($A2380)&lt;&gt;1,WEEKDAY($A2380)&lt;&gt;7),-VLOOKUP($A2380,ETF_OP_Fee!$G$5:$H$14,2,1),0))^($A2380-$A2379)*(1+2*(C2380/C2379-1))+IFERROR(VLOOKUP(A2380,BITXeom!$C$9:$D$100,2,0),0)-$D$3*IFERROR(VLOOKUP($A2380,Dividends!$C$10:$E$100,2,0),0)</f>
        <v>17.406389525228121</v>
      </c>
      <c r="F2380" s="60">
        <f>F2379*(1-F$1-2*(C2380/C2379-1))</f>
        <v>117.82931671707271</v>
      </c>
      <c r="G2380" s="2">
        <f>G2379*(1-G$1+IF(AND(WEEKDAY($A2380)&lt;&gt;1,WEEKDAY($A2380)&lt;&gt;7),-VLOOKUP($A2380,ETF_OP_Fee!$I$5:$J$14,2,1),0))^($A2380-$A2379)*(1+1*(B2380/B2379-1))</f>
        <v>5.2046091916109116</v>
      </c>
      <c r="H2380" s="9" t="str">
        <f>IFERROR(VLOOKUP(A2380,'BITO-IV'!$A$1:$J$10000,4,0),"")</f>
        <v/>
      </c>
      <c r="J2380" s="9">
        <f>VLOOKUP(A2380,'ETH-Web'!$A$1:$G$10000,6,0)</f>
        <v>250.93035900000001</v>
      </c>
      <c r="K2380" s="2">
        <f>K2379*(1-K$1+IF(AND(WEEKDAY($A2380)&lt;&gt;1,WEEKDAY($A2380)&lt;&gt;7),-VLOOKUP($A2380,ETF_OP_Fee!$K$5:$L$14,2,1),0))^($A2380-$A2379)*(1+2*(J2380/J2379-1))-K$3*IFERROR(VLOOKUP($A3976,Dividends!$C$10:$E$100,3,0),0)</f>
        <v>105.23247174983011</v>
      </c>
      <c r="Q2380">
        <f>IF($A2380&gt;=$Q$2,B2380*Q$4,"")</f>
        <v>99.660428854678244</v>
      </c>
      <c r="R2380">
        <f>IF($A2380&gt;=$Q$2,G2380*R$4,"")</f>
        <v>98.200466879372698</v>
      </c>
      <c r="T2380">
        <f>IF($A2380&gt;=$Q$2,J2380*T$4,"")</f>
        <v>75.491840990204125</v>
      </c>
      <c r="U2380">
        <f>IF($A2380&gt;=$Q$2,K2380*U$4,"")</f>
        <v>10.123496393726242</v>
      </c>
      <c r="W2380" t="e">
        <f t="shared" ca="1" si="7"/>
        <v>#DIV/0!</v>
      </c>
    </row>
    <row r="2381" spans="1:23">
      <c r="A2381" s="1">
        <v>43626</v>
      </c>
      <c r="B2381">
        <f>IFERROR(VLOOKUP($A2381,'BTC-Web'!$A$2:$H$9999,2,0),"")</f>
        <v>7692.2846680000002</v>
      </c>
      <c r="C2381">
        <f>VLOOKUP(A2381,H_SPBTFDUE!$B$2:$C$5828,2,0)</f>
        <v>55.37</v>
      </c>
      <c r="D2381" s="2">
        <f>D2380*(1-D$1+IF(AND(WEEKDAY($A2381)&lt;&gt;1,WEEKDAY($A2381)&lt;&gt;7),-VLOOKUP($A2381,ETF_OP_Fee!$G$5:$H$14,2,1),0))^($A2381-$A2380)*(1+2*(C2381/C2380-1))+IFERROR(VLOOKUP(A2381,BITXeom!$C$9:$D$100,2,0),0)-$D$3*IFERROR(VLOOKUP($A2381,Dividends!$C$10:$E$100,2,0),0)</f>
        <v>17.400095370564376</v>
      </c>
      <c r="F2381" s="60">
        <f>F2380*(1-F$1-2*(C2381/C2380-1))</f>
        <v>117.82318313620252</v>
      </c>
      <c r="G2381" s="2">
        <f>G2380*(1-G$1+IF(AND(WEEKDAY($A2381)&lt;&gt;1,WEEKDAY($A2381)&lt;&gt;7),-VLOOKUP($A2381,ETF_OP_Fee!$I$5:$J$14,2,1),0))^($A2381-$A2380)*(1+1*(B2381/B2380-1))</f>
        <v>5.1146945189528008</v>
      </c>
      <c r="H2381" s="9" t="str">
        <f>IFERROR(VLOOKUP(A2381,'BITO-IV'!$A$1:$J$10000,4,0),"")</f>
        <v/>
      </c>
      <c r="J2381" s="9">
        <f>VLOOKUP(A2381,'ETH-Web'!$A$1:$G$10000,6,0)</f>
        <v>247.520126</v>
      </c>
      <c r="K2381" s="2">
        <f>K2380*(1-K$1+IF(AND(WEEKDAY($A2381)&lt;&gt;1,WEEKDAY($A2381)&lt;&gt;7),-VLOOKUP($A2381,ETF_OP_Fee!$K$5:$L$14,2,1),0))^($A2381-$A2380)*(1+2*(J2381/J2380-1))-K$3*IFERROR(VLOOKUP($A3977,Dividends!$C$10:$E$100,3,0),0)</f>
        <v>102.36426906783588</v>
      </c>
      <c r="Q2381">
        <f>IF($A2381&gt;=$Q$2,B2381*Q$4,"")</f>
        <v>97.946345934212957</v>
      </c>
      <c r="R2381">
        <f>IF($A2381&gt;=$Q$2,G2381*R$4,"")</f>
        <v>96.503958551991531</v>
      </c>
      <c r="T2381">
        <f>IF($A2381&gt;=$Q$2,J2381*T$4,"")</f>
        <v>74.465879968980914</v>
      </c>
      <c r="U2381">
        <f>IF($A2381&gt;=$Q$2,K2381*U$4,"")</f>
        <v>9.8475716812793781</v>
      </c>
      <c r="W2381" t="e">
        <f t="shared" ca="1" si="7"/>
        <v>#DIV/0!</v>
      </c>
    </row>
    <row r="2382" spans="1:23">
      <c r="A2382" s="1">
        <v>43627</v>
      </c>
      <c r="B2382">
        <f>IFERROR(VLOOKUP($A2382,'BTC-Web'!$A$2:$H$9999,2,0),"")</f>
        <v>8004.2436520000001</v>
      </c>
      <c r="C2382">
        <f>VLOOKUP(A2382,H_SPBTFDUE!$B$2:$C$5828,2,0)</f>
        <v>54.75</v>
      </c>
      <c r="D2382" s="2">
        <f>D2381*(1-D$1+IF(AND(WEEKDAY($A2382)&lt;&gt;1,WEEKDAY($A2382)&lt;&gt;7),-VLOOKUP($A2382,ETF_OP_Fee!$G$5:$H$14,2,1),0))^($A2382-$A2381)*(1+2*(C2382/C2381-1))+IFERROR(VLOOKUP(A2382,BITXeom!$C$9:$D$100,2,0),0)-$D$3*IFERROR(VLOOKUP($A2382,Dividends!$C$10:$E$100,2,0),0)</f>
        <v>17.008373167013993</v>
      </c>
      <c r="F2382" s="60">
        <f>F2381*(1-F$1-2*(C2382/C2381-1))</f>
        <v>120.45567633459095</v>
      </c>
      <c r="G2382" s="2">
        <f>G2381*(1-G$1+IF(AND(WEEKDAY($A2382)&lt;&gt;1,WEEKDAY($A2382)&lt;&gt;7),-VLOOKUP($A2382,ETF_OP_Fee!$I$5:$J$14,2,1),0))^($A2382-$A2381)*(1+1*(B2382/B2381-1))</f>
        <v>5.3219813566101415</v>
      </c>
      <c r="H2382" s="9" t="str">
        <f>IFERROR(VLOOKUP(A2382,'BITO-IV'!$A$1:$J$10000,4,0),"")</f>
        <v/>
      </c>
      <c r="J2382" s="9">
        <f>VLOOKUP(A2382,'ETH-Web'!$A$1:$G$10000,6,0)</f>
        <v>245.78183000000001</v>
      </c>
      <c r="K2382" s="2">
        <f>K2381*(1-K$1+IF(AND(WEEKDAY($A2382)&lt;&gt;1,WEEKDAY($A2382)&lt;&gt;7),-VLOOKUP($A2382,ETF_OP_Fee!$K$5:$L$14,2,1),0))^($A2382-$A2381)*(1+2*(J2382/J2381-1))-K$3*IFERROR(VLOOKUP($A3978,Dividends!$C$10:$E$100,3,0),0)</f>
        <v>100.92389264393022</v>
      </c>
      <c r="Q2382">
        <f>IF($A2382&gt;=$Q$2,B2382*Q$4,"")</f>
        <v>101.91853935696287</v>
      </c>
      <c r="R2382">
        <f>IF($A2382&gt;=$Q$2,G2382*R$4,"")</f>
        <v>100.41504264812502</v>
      </c>
      <c r="T2382">
        <f>IF($A2382&gt;=$Q$2,J2382*T$4,"")</f>
        <v>73.942917479512246</v>
      </c>
      <c r="U2382">
        <f>IF($A2382&gt;=$Q$2,K2382*U$4,"")</f>
        <v>9.7090056541724383</v>
      </c>
      <c r="W2382" t="e">
        <f t="shared" ca="1" si="7"/>
        <v>#DIV/0!</v>
      </c>
    </row>
    <row r="2383" spans="1:23">
      <c r="A2383" s="1">
        <v>43628</v>
      </c>
      <c r="B2383">
        <f>IFERROR(VLOOKUP($A2383,'BTC-Web'!$A$2:$H$9999,2,0),"")</f>
        <v>7925.4340819999998</v>
      </c>
      <c r="C2383">
        <f>VLOOKUP(A2383,H_SPBTFDUE!$B$2:$C$5828,2,0)</f>
        <v>56.67</v>
      </c>
      <c r="D2383" s="2">
        <f>D2382*(1-D$1+IF(AND(WEEKDAY($A2383)&lt;&gt;1,WEEKDAY($A2383)&lt;&gt;7),-VLOOKUP($A2383,ETF_OP_Fee!$G$5:$H$14,2,1),0))^($A2383-$A2382)*(1+2*(C2383/C2382-1))+IFERROR(VLOOKUP(A2383,BITXeom!$C$9:$D$100,2,0),0)-$D$3*IFERROR(VLOOKUP($A2383,Dividends!$C$10:$E$100,2,0),0)</f>
        <v>18.199095074823951</v>
      </c>
      <c r="F2383" s="60">
        <f>F2382*(1-F$1-2*(C2383/C2382-1))</f>
        <v>112.00100791810904</v>
      </c>
      <c r="G2383" s="2">
        <f>G2382*(1-G$1+IF(AND(WEEKDAY($A2383)&lt;&gt;1,WEEKDAY($A2383)&lt;&gt;7),-VLOOKUP($A2383,ETF_OP_Fee!$I$5:$J$14,2,1),0))^($A2383-$A2382)*(1+1*(B2383/B2382-1))</f>
        <v>5.2694441163088808</v>
      </c>
      <c r="H2383" s="9" t="str">
        <f>IFERROR(VLOOKUP(A2383,'BITO-IV'!$A$1:$J$10000,4,0),"")</f>
        <v/>
      </c>
      <c r="J2383" s="9">
        <f>VLOOKUP(A2383,'ETH-Web'!$A$1:$G$10000,6,0)</f>
        <v>260.90329000000003</v>
      </c>
      <c r="K2383" s="2">
        <f>K2382*(1-K$1+IF(AND(WEEKDAY($A2383)&lt;&gt;1,WEEKDAY($A2383)&lt;&gt;7),-VLOOKUP($A2383,ETF_OP_Fee!$K$5:$L$14,2,1),0))^($A2383-$A2382)*(1+2*(J2383/J2382-1))-K$3*IFERROR(VLOOKUP($A3979,Dividends!$C$10:$E$100,3,0),0)</f>
        <v>113.33943933219243</v>
      </c>
      <c r="Q2383">
        <f>IF($A2383&gt;=$Q$2,B2383*Q$4,"")</f>
        <v>100.91505213056598</v>
      </c>
      <c r="R2383">
        <f>IF($A2383&gt;=$Q$2,G2383*R$4,"")</f>
        <v>99.42377100097552</v>
      </c>
      <c r="T2383">
        <f>IF($A2383&gt;=$Q$2,J2383*T$4,"")</f>
        <v>78.492175123780527</v>
      </c>
      <c r="U2383">
        <f>IF($A2383&gt;=$Q$2,K2383*U$4,"")</f>
        <v>10.903396891352184</v>
      </c>
      <c r="W2383" t="e">
        <f t="shared" ca="1" si="7"/>
        <v>#DIV/0!</v>
      </c>
    </row>
    <row r="2384" spans="1:23">
      <c r="A2384" s="1">
        <v>43629</v>
      </c>
      <c r="B2384">
        <f>IFERROR(VLOOKUP($A2384,'BTC-Web'!$A$2:$H$9999,2,0),"")</f>
        <v>8145.5454099999997</v>
      </c>
      <c r="C2384">
        <f>VLOOKUP(A2384,H_SPBTFDUE!$B$2:$C$5828,2,0)</f>
        <v>57.27</v>
      </c>
      <c r="D2384" s="2">
        <f>D2383*(1-D$1+IF(AND(WEEKDAY($A2384)&lt;&gt;1,WEEKDAY($A2384)&lt;&gt;7),-VLOOKUP($A2384,ETF_OP_Fee!$G$5:$H$14,2,1),0))^($A2384-$A2383)*(1+2*(C2384/C2383-1))+IFERROR(VLOOKUP(A2384,BITXeom!$C$9:$D$100,2,0),0)-$D$3*IFERROR(VLOOKUP($A2384,Dividends!$C$10:$E$100,2,0),0)</f>
        <v>18.582224688519482</v>
      </c>
      <c r="F2384" s="60">
        <f>F2383*(1-F$1-2*(C2384/C2383-1))</f>
        <v>109.62353118724529</v>
      </c>
      <c r="G2384" s="2">
        <f>G2383*(1-G$1+IF(AND(WEEKDAY($A2384)&lt;&gt;1,WEEKDAY($A2384)&lt;&gt;7),-VLOOKUP($A2384,ETF_OP_Fee!$I$5:$J$14,2,1),0))^($A2384-$A2383)*(1+1*(B2384/B2383-1))</f>
        <v>5.4156502634309334</v>
      </c>
      <c r="H2384" s="9" t="str">
        <f>IFERROR(VLOOKUP(A2384,'BITO-IV'!$A$1:$J$10000,4,0),"")</f>
        <v/>
      </c>
      <c r="J2384" s="9">
        <f>VLOOKUP(A2384,'ETH-Web'!$A$1:$G$10000,6,0)</f>
        <v>256.16879299999999</v>
      </c>
      <c r="K2384" s="2">
        <f>K2383*(1-K$1+IF(AND(WEEKDAY($A2384)&lt;&gt;1,WEEKDAY($A2384)&lt;&gt;7),-VLOOKUP($A2384,ETF_OP_Fee!$K$5:$L$14,2,1),0))^($A2384-$A2383)*(1+2*(J2384/J2383-1))-K$3*IFERROR(VLOOKUP($A3980,Dividends!$C$10:$E$100,3,0),0)</f>
        <v>109.22318469541167</v>
      </c>
      <c r="Q2384">
        <f>IF($A2384&gt;=$Q$2,B2384*Q$4,"")</f>
        <v>103.71774355539236</v>
      </c>
      <c r="R2384">
        <f>IF($A2384&gt;=$Q$2,G2384*R$4,"")</f>
        <v>102.18238579402512</v>
      </c>
      <c r="T2384">
        <f>IF($A2384&gt;=$Q$2,J2384*T$4,"")</f>
        <v>77.067812220395837</v>
      </c>
      <c r="U2384">
        <f>IF($A2384&gt;=$Q$2,K2384*U$4,"")</f>
        <v>10.507408008090245</v>
      </c>
      <c r="W2384" t="e">
        <f t="shared" ca="1" si="7"/>
        <v>#DIV/0!</v>
      </c>
    </row>
    <row r="2385" spans="1:23">
      <c r="A2385" s="1">
        <v>43630</v>
      </c>
      <c r="B2385">
        <f>IFERROR(VLOOKUP($A2385,'BTC-Web'!$A$2:$H$9999,2,0),"")</f>
        <v>8230.8984380000002</v>
      </c>
      <c r="C2385">
        <f>VLOOKUP(A2385,H_SPBTFDUE!$B$2:$C$5828,2,0)</f>
        <v>58.38</v>
      </c>
      <c r="D2385" s="2">
        <f>D2384*(1-D$1+IF(AND(WEEKDAY($A2385)&lt;&gt;1,WEEKDAY($A2385)&lt;&gt;7),-VLOOKUP($A2385,ETF_OP_Fee!$G$5:$H$14,2,1),0))^($A2385-$A2384)*(1+2*(C2385/C2384-1))+IFERROR(VLOOKUP(A2385,BITXeom!$C$9:$D$100,2,0),0)-$D$3*IFERROR(VLOOKUP($A2385,Dividends!$C$10:$E$100,2,0),0)</f>
        <v>19.300214531252013</v>
      </c>
      <c r="F2385" s="60">
        <f>F2384*(1-F$1-2*(C2385/C2384-1))</f>
        <v>105.36840552801443</v>
      </c>
      <c r="G2385" s="2">
        <f>G2384*(1-G$1+IF(AND(WEEKDAY($A2385)&lt;&gt;1,WEEKDAY($A2385)&lt;&gt;7),-VLOOKUP($A2385,ETF_OP_Fee!$I$5:$J$14,2,1),0))^($A2385-$A2384)*(1+1*(B2385/B2384-1))</f>
        <v>5.4722556761766494</v>
      </c>
      <c r="H2385" s="9" t="str">
        <f>IFERROR(VLOOKUP(A2385,'BITO-IV'!$A$1:$J$10000,4,0),"")</f>
        <v/>
      </c>
      <c r="J2385" s="9">
        <f>VLOOKUP(A2385,'ETH-Web'!$A$1:$G$10000,6,0)</f>
        <v>264.08746300000001</v>
      </c>
      <c r="K2385" s="2">
        <f>K2384*(1-K$1+IF(AND(WEEKDAY($A2385)&lt;&gt;1,WEEKDAY($A2385)&lt;&gt;7),-VLOOKUP($A2385,ETF_OP_Fee!$K$5:$L$14,2,1),0))^($A2385-$A2384)*(1+2*(J2385/J2384-1))-K$3*IFERROR(VLOOKUP($A3981,Dividends!$C$10:$E$100,3,0),0)</f>
        <v>115.97279526848779</v>
      </c>
      <c r="Q2385">
        <f>IF($A2385&gt;=$Q$2,B2385*Q$4,"")</f>
        <v>104.80454904528776</v>
      </c>
      <c r="R2385">
        <f>IF($A2385&gt;=$Q$2,G2385*R$4,"")</f>
        <v>103.25041564120149</v>
      </c>
      <c r="T2385">
        <f>IF($A2385&gt;=$Q$2,J2385*T$4,"")</f>
        <v>79.450126496261916</v>
      </c>
      <c r="U2385">
        <f>IF($A2385&gt;=$Q$2,K2385*U$4,"")</f>
        <v>11.156729050914679</v>
      </c>
      <c r="W2385" t="e">
        <f t="shared" ca="1" si="7"/>
        <v>#DIV/0!</v>
      </c>
    </row>
    <row r="2386" spans="1:23">
      <c r="A2386" s="1">
        <v>43633</v>
      </c>
      <c r="B2386">
        <f>IFERROR(VLOOKUP($A2386,'BTC-Web'!$A$2:$H$9999,2,0),"")</f>
        <v>8988.9238280000009</v>
      </c>
      <c r="C2386">
        <f>VLOOKUP(A2386,H_SPBTFDUE!$B$2:$C$5828,2,0)</f>
        <v>64.83</v>
      </c>
      <c r="D2386" s="2">
        <f>D2385*(1-D$1+IF(AND(WEEKDAY($A2386)&lt;&gt;1,WEEKDAY($A2386)&lt;&gt;7),-VLOOKUP($A2386,ETF_OP_Fee!$G$5:$H$14,2,1),0))^($A2386-$A2385)*(1+2*(C2386/C2385-1))+IFERROR(VLOOKUP(A2386,BITXeom!$C$9:$D$100,2,0),0)-$D$3*IFERROR(VLOOKUP($A2386,Dividends!$C$10:$E$100,2,0),0)</f>
        <v>23.556386285695137</v>
      </c>
      <c r="F2386" s="60">
        <f>F2385*(1-F$1-2*(C2386/C2385-1))</f>
        <v>82.080076621444093</v>
      </c>
      <c r="G2386" s="2">
        <f>G2385*(1-G$1+IF(AND(WEEKDAY($A2386)&lt;&gt;1,WEEKDAY($A2386)&lt;&gt;7),-VLOOKUP($A2386,ETF_OP_Fee!$I$5:$J$14,2,1),0))^($A2386-$A2385)*(1+1*(B2386/B2385-1))</f>
        <v>5.9757569689616634</v>
      </c>
      <c r="H2386" s="9" t="str">
        <f>IFERROR(VLOOKUP(A2386,'BITO-IV'!$A$1:$J$10000,4,0),"")</f>
        <v/>
      </c>
      <c r="J2386" s="9">
        <f>VLOOKUP(A2386,'ETH-Web'!$A$1:$G$10000,6,0)</f>
        <v>274.35110500000002</v>
      </c>
      <c r="K2386" s="2">
        <f>K2385*(1-K$1+IF(AND(WEEKDAY($A2386)&lt;&gt;1,WEEKDAY($A2386)&lt;&gt;7),-VLOOKUP($A2386,ETF_OP_Fee!$K$5:$L$14,2,1),0))^($A2386-$A2385)*(1+2*(J2386/J2385-1))-K$3*IFERROR(VLOOKUP($A3982,Dividends!$C$10:$E$100,3,0),0)</f>
        <v>124.97760136447076</v>
      </c>
      <c r="Q2386">
        <f>IF($A2386&gt;=$Q$2,B2386*Q$4,"")</f>
        <v>114.4565341550849</v>
      </c>
      <c r="R2386">
        <f>IF($A2386&gt;=$Q$2,G2386*R$4,"")</f>
        <v>112.75046842240798</v>
      </c>
      <c r="T2386">
        <f>IF($A2386&gt;=$Q$2,J2386*T$4,"")</f>
        <v>82.537920388289081</v>
      </c>
      <c r="U2386">
        <f>IF($A2386&gt;=$Q$2,K2386*U$4,"")</f>
        <v>12.02300274498511</v>
      </c>
      <c r="W2386" t="e">
        <f t="shared" ca="1" si="7"/>
        <v>#DIV/0!</v>
      </c>
    </row>
    <row r="2387" spans="1:23">
      <c r="A2387" s="1">
        <v>43634</v>
      </c>
      <c r="B2387">
        <f>IFERROR(VLOOKUP($A2387,'BTC-Web'!$A$2:$H$9999,2,0),"")</f>
        <v>9335.4667969999991</v>
      </c>
      <c r="C2387">
        <f>VLOOKUP(A2387,H_SPBTFDUE!$B$2:$C$5828,2,0)</f>
        <v>63.07</v>
      </c>
      <c r="D2387" s="2">
        <f>D2386*(1-D$1+IF(AND(WEEKDAY($A2387)&lt;&gt;1,WEEKDAY($A2387)&lt;&gt;7),-VLOOKUP($A2387,ETF_OP_Fee!$G$5:$H$14,2,1),0))^($A2387-$A2386)*(1+2*(C2387/C2386-1))+IFERROR(VLOOKUP(A2387,BITXeom!$C$9:$D$100,2,0),0)-$D$3*IFERROR(VLOOKUP($A2387,Dividends!$C$10:$E$100,2,0),0)</f>
        <v>22.274686761765921</v>
      </c>
      <c r="F2387" s="60">
        <f>F2386*(1-F$1-2*(C2387/C2386-1))</f>
        <v>86.532411544488411</v>
      </c>
      <c r="G2387" s="2">
        <f>G2386*(1-G$1+IF(AND(WEEKDAY($A2387)&lt;&gt;1,WEEKDAY($A2387)&lt;&gt;7),-VLOOKUP($A2387,ETF_OP_Fee!$I$5:$J$14,2,1),0))^($A2387-$A2386)*(1+1*(B2387/B2386-1))</f>
        <v>6.2059741367502639</v>
      </c>
      <c r="H2387" s="9" t="str">
        <f>IFERROR(VLOOKUP(A2387,'BITO-IV'!$A$1:$J$10000,4,0),"")</f>
        <v/>
      </c>
      <c r="J2387" s="9">
        <f>VLOOKUP(A2387,'ETH-Web'!$A$1:$G$10000,6,0)</f>
        <v>265.051849</v>
      </c>
      <c r="K2387" s="2">
        <f>K2386*(1-K$1+IF(AND(WEEKDAY($A2387)&lt;&gt;1,WEEKDAY($A2387)&lt;&gt;7),-VLOOKUP($A2387,ETF_OP_Fee!$K$5:$L$14,2,1),0))^($A2387-$A2386)*(1+2*(J2387/J2386-1))-K$3*IFERROR(VLOOKUP($A3983,Dividends!$C$10:$E$100,3,0),0)</f>
        <v>116.50225520422309</v>
      </c>
      <c r="Q2387">
        <f>IF($A2387&gt;=$Q$2,B2387*Q$4,"")</f>
        <v>118.86908764052008</v>
      </c>
      <c r="R2387">
        <f>IF($A2387&gt;=$Q$2,G2387*R$4,"")</f>
        <v>117.09420154975352</v>
      </c>
      <c r="T2387">
        <f>IF($A2387&gt;=$Q$2,J2387*T$4,"")</f>
        <v>79.74025988169727</v>
      </c>
      <c r="U2387">
        <f>IF($A2387&gt;=$Q$2,K2387*U$4,"")</f>
        <v>11.207663763944904</v>
      </c>
      <c r="W2387" t="e">
        <f t="shared" ca="1" si="7"/>
        <v>#DIV/0!</v>
      </c>
    </row>
    <row r="2388" spans="1:23">
      <c r="A2388" s="1">
        <v>43635</v>
      </c>
      <c r="B2388">
        <f>IFERROR(VLOOKUP($A2388,'BTC-Web'!$A$2:$H$9999,2,0),"")</f>
        <v>9078.7275389999995</v>
      </c>
      <c r="C2388">
        <f>VLOOKUP(A2388,H_SPBTFDUE!$B$2:$C$5828,2,0)</f>
        <v>63.73</v>
      </c>
      <c r="D2388" s="2">
        <f>D2387*(1-D$1+IF(AND(WEEKDAY($A2388)&lt;&gt;1,WEEKDAY($A2388)&lt;&gt;7),-VLOOKUP($A2388,ETF_OP_Fee!$G$5:$H$14,2,1),0))^($A2388-$A2387)*(1+2*(C2388/C2387-1))+IFERROR(VLOOKUP(A2388,BITXeom!$C$9:$D$100,2,0),0)-$D$3*IFERROR(VLOOKUP($A2388,Dividends!$C$10:$E$100,2,0),0)</f>
        <v>22.73813512986629</v>
      </c>
      <c r="F2388" s="60">
        <f>F2387*(1-F$1-2*(C2388/C2387-1))</f>
        <v>84.71685934148455</v>
      </c>
      <c r="G2388" s="2">
        <f>G2387*(1-G$1+IF(AND(WEEKDAY($A2388)&lt;&gt;1,WEEKDAY($A2388)&lt;&gt;7),-VLOOKUP($A2388,ETF_OP_Fee!$I$5:$J$14,2,1),0))^($A2388-$A2387)*(1+1*(B2388/B2387-1))</f>
        <v>6.035143510451987</v>
      </c>
      <c r="H2388" s="9" t="str">
        <f>IFERROR(VLOOKUP(A2388,'BITO-IV'!$A$1:$J$10000,4,0),"")</f>
        <v/>
      </c>
      <c r="J2388" s="9">
        <f>VLOOKUP(A2388,'ETH-Web'!$A$1:$G$10000,6,0)</f>
        <v>269.43179300000003</v>
      </c>
      <c r="K2388" s="2">
        <f>K2387*(1-K$1+IF(AND(WEEKDAY($A2388)&lt;&gt;1,WEEKDAY($A2388)&lt;&gt;7),-VLOOKUP($A2388,ETF_OP_Fee!$K$5:$L$14,2,1),0))^($A2388-$A2387)*(1+2*(J2388/J2387-1))-K$3*IFERROR(VLOOKUP($A3984,Dividends!$C$10:$E$100,3,0),0)</f>
        <v>120.34952201278524</v>
      </c>
      <c r="Q2388">
        <f>IF($A2388&gt;=$Q$2,B2388*Q$4,"")</f>
        <v>115.60001047238411</v>
      </c>
      <c r="R2388">
        <f>IF($A2388&gt;=$Q$2,G2388*R$4,"")</f>
        <v>113.87097255365015</v>
      </c>
      <c r="T2388">
        <f>IF($A2388&gt;=$Q$2,J2388*T$4,"")</f>
        <v>81.057956302774798</v>
      </c>
      <c r="U2388">
        <f>IF($A2388&gt;=$Q$2,K2388*U$4,"")</f>
        <v>11.577775679160318</v>
      </c>
      <c r="W2388" t="e">
        <f t="shared" ca="1" si="7"/>
        <v>#DIV/0!</v>
      </c>
    </row>
    <row r="2389" spans="1:23">
      <c r="A2389" s="1">
        <v>43636</v>
      </c>
      <c r="B2389">
        <f>IFERROR(VLOOKUP($A2389,'BTC-Web'!$A$2:$H$9999,2,0),"")</f>
        <v>9273.0605469999991</v>
      </c>
      <c r="C2389">
        <f>VLOOKUP(A2389,H_SPBTFDUE!$B$2:$C$5828,2,0)</f>
        <v>66.72</v>
      </c>
      <c r="D2389" s="2">
        <f>D2388*(1-D$1+IF(AND(WEEKDAY($A2389)&lt;&gt;1,WEEKDAY($A2389)&lt;&gt;7),-VLOOKUP($A2389,ETF_OP_Fee!$G$5:$H$14,2,1),0))^($A2389-$A2388)*(1+2*(C2389/C2388-1))+IFERROR(VLOOKUP(A2389,BITXeom!$C$9:$D$100,2,0),0)-$D$3*IFERROR(VLOOKUP($A2389,Dividends!$C$10:$E$100,2,0),0)</f>
        <v>24.868732501498904</v>
      </c>
      <c r="F2389" s="60">
        <f>F2388*(1-F$1-2*(C2389/C2388-1))</f>
        <v>76.763181905721567</v>
      </c>
      <c r="G2389" s="2">
        <f>G2388*(1-G$1+IF(AND(WEEKDAY($A2389)&lt;&gt;1,WEEKDAY($A2389)&lt;&gt;7),-VLOOKUP($A2389,ETF_OP_Fee!$I$5:$J$14,2,1),0))^($A2389-$A2388)*(1+1*(B2389/B2388-1))</f>
        <v>6.1641672071394353</v>
      </c>
      <c r="H2389" s="9" t="str">
        <f>IFERROR(VLOOKUP(A2389,'BITO-IV'!$A$1:$J$10000,4,0),"")</f>
        <v/>
      </c>
      <c r="J2389" s="9">
        <f>VLOOKUP(A2389,'ETH-Web'!$A$1:$G$10000,6,0)</f>
        <v>271.69500699999998</v>
      </c>
      <c r="K2389" s="2">
        <f>K2388*(1-K$1+IF(AND(WEEKDAY($A2389)&lt;&gt;1,WEEKDAY($A2389)&lt;&gt;7),-VLOOKUP($A2389,ETF_OP_Fee!$K$5:$L$14,2,1),0))^($A2389-$A2388)*(1+2*(J2389/J2388-1))-K$3*IFERROR(VLOOKUP($A3985,Dividends!$C$10:$E$100,3,0),0)</f>
        <v>122.36823083209801</v>
      </c>
      <c r="Q2389">
        <f>IF($A2389&gt;=$Q$2,B2389*Q$4,"")</f>
        <v>118.07446492246274</v>
      </c>
      <c r="R2389">
        <f>IF($A2389&gt;=$Q$2,G2389*R$4,"")</f>
        <v>116.30538919988605</v>
      </c>
      <c r="T2389">
        <f>IF($A2389&gt;=$Q$2,J2389*T$4,"")</f>
        <v>81.738839206285093</v>
      </c>
      <c r="U2389">
        <f>IF($A2389&gt;=$Q$2,K2389*U$4,"")</f>
        <v>11.771978011505791</v>
      </c>
      <c r="W2389" t="e">
        <f t="shared" ca="1" si="7"/>
        <v>#DIV/0!</v>
      </c>
    </row>
    <row r="2390" spans="1:23">
      <c r="A2390" s="1">
        <v>43637</v>
      </c>
      <c r="B2390">
        <f>IFERROR(VLOOKUP($A2390,'BTC-Web'!$A$2:$H$9999,2,0),"")</f>
        <v>9525.0742190000001</v>
      </c>
      <c r="C2390">
        <f>VLOOKUP(A2390,H_SPBTFDUE!$B$2:$C$5828,2,0)</f>
        <v>69.260000000000005</v>
      </c>
      <c r="D2390" s="2">
        <f>D2389*(1-D$1+IF(AND(WEEKDAY($A2390)&lt;&gt;1,WEEKDAY($A2390)&lt;&gt;7),-VLOOKUP($A2390,ETF_OP_Fee!$G$5:$H$14,2,1),0))^($A2390-$A2389)*(1+2*(C2390/C2389-1))+IFERROR(VLOOKUP(A2390,BITXeom!$C$9:$D$100,2,0),0)-$D$3*IFERROR(VLOOKUP($A2390,Dividends!$C$10:$E$100,2,0),0)</f>
        <v>26.758989001965411</v>
      </c>
      <c r="F2390" s="60">
        <f>F2389*(1-F$1-2*(C2390/C2389-1))</f>
        <v>70.91450729581932</v>
      </c>
      <c r="G2390" s="2">
        <f>G2389*(1-G$1+IF(AND(WEEKDAY($A2390)&lt;&gt;1,WEEKDAY($A2390)&lt;&gt;7),-VLOOKUP($A2390,ETF_OP_Fee!$I$5:$J$14,2,1),0))^($A2390-$A2389)*(1+1*(B2390/B2389-1))</f>
        <v>6.3315257861454368</v>
      </c>
      <c r="H2390" s="9" t="str">
        <f>IFERROR(VLOOKUP(A2390,'BITO-IV'!$A$1:$J$10000,4,0),"")</f>
        <v/>
      </c>
      <c r="J2390" s="9">
        <f>VLOOKUP(A2390,'ETH-Web'!$A$1:$G$10000,6,0)</f>
        <v>294.91027800000001</v>
      </c>
      <c r="K2390" s="2">
        <f>K2389*(1-K$1+IF(AND(WEEKDAY($A2390)&lt;&gt;1,WEEKDAY($A2390)&lt;&gt;7),-VLOOKUP($A2390,ETF_OP_Fee!$K$5:$L$14,2,1),0))^($A2390-$A2389)*(1+2*(J2390/J2389-1))-K$3*IFERROR(VLOOKUP($A3986,Dividends!$C$10:$E$100,3,0),0)</f>
        <v>143.27631008854888</v>
      </c>
      <c r="Q2390">
        <f>IF($A2390&gt;=$Q$2,B2390*Q$4,"")</f>
        <v>121.283370905954</v>
      </c>
      <c r="R2390">
        <f>IF($A2390&gt;=$Q$2,G2390*R$4,"")</f>
        <v>119.4631076739548</v>
      </c>
      <c r="T2390">
        <f>IF($A2390&gt;=$Q$2,J2390*T$4,"")</f>
        <v>88.723101907142663</v>
      </c>
      <c r="U2390">
        <f>IF($A2390&gt;=$Q$2,K2390*U$4,"")</f>
        <v>13.78336158382756</v>
      </c>
      <c r="W2390" t="e">
        <f t="shared" ca="1" si="7"/>
        <v>#DIV/0!</v>
      </c>
    </row>
    <row r="2391" spans="1:23">
      <c r="A2391" s="1">
        <v>43640</v>
      </c>
      <c r="B2391">
        <f>IFERROR(VLOOKUP($A2391,'BTC-Web'!$A$2:$H$9999,2,0),"")</f>
        <v>10853.744140999999</v>
      </c>
      <c r="C2391">
        <f>VLOOKUP(A2391,H_SPBTFDUE!$B$2:$C$5828,2,0)</f>
        <v>76.56</v>
      </c>
      <c r="D2391" s="2">
        <f>D2390*(1-D$1+IF(AND(WEEKDAY($A2391)&lt;&gt;1,WEEKDAY($A2391)&lt;&gt;7),-VLOOKUP($A2391,ETF_OP_Fee!$G$5:$H$14,2,1),0))^($A2391-$A2390)*(1+2*(C2391/C2390-1))+IFERROR(VLOOKUP(A2391,BITXeom!$C$9:$D$100,2,0),0)-$D$3*IFERROR(VLOOKUP($A2391,Dividends!$C$10:$E$100,2,0),0)</f>
        <v>32.388065024161222</v>
      </c>
      <c r="F2391" s="60">
        <f>F2390*(1-F$1-2*(C2391/C2390-1))</f>
        <v>55.962045908861619</v>
      </c>
      <c r="G2391" s="2">
        <f>G2390*(1-G$1+IF(AND(WEEKDAY($A2391)&lt;&gt;1,WEEKDAY($A2391)&lt;&gt;7),-VLOOKUP($A2391,ETF_OP_Fee!$I$5:$J$14,2,1),0))^($A2391-$A2390)*(1+1*(B2391/B2390-1))</f>
        <v>7.2141585038700775</v>
      </c>
      <c r="H2391" s="9" t="str">
        <f>IFERROR(VLOOKUP(A2391,'BITO-IV'!$A$1:$J$10000,4,0),"")</f>
        <v/>
      </c>
      <c r="J2391" s="9">
        <f>VLOOKUP(A2391,'ETH-Web'!$A$1:$G$10000,6,0)</f>
        <v>310.42468300000002</v>
      </c>
      <c r="K2391" s="2">
        <f>K2390*(1-K$1+IF(AND(WEEKDAY($A2391)&lt;&gt;1,WEEKDAY($A2391)&lt;&gt;7),-VLOOKUP($A2391,ETF_OP_Fee!$K$5:$L$14,2,1),0))^($A2391-$A2390)*(1+2*(J2391/J2390-1))-K$3*IFERROR(VLOOKUP($A3987,Dividends!$C$10:$E$100,3,0),0)</f>
        <v>158.33880815310667</v>
      </c>
      <c r="Q2391">
        <f>IF($A2391&gt;=$Q$2,B2391*Q$4,"")</f>
        <v>138.20140883998587</v>
      </c>
      <c r="R2391">
        <f>IF($A2391&gt;=$Q$2,G2391*R$4,"")</f>
        <v>136.11660494388948</v>
      </c>
      <c r="T2391">
        <f>IF($A2391&gt;=$Q$2,J2391*T$4,"")</f>
        <v>93.390576181619068</v>
      </c>
      <c r="U2391">
        <f>IF($A2391&gt;=$Q$2,K2391*U$4,"")</f>
        <v>15.232392879030463</v>
      </c>
      <c r="W2391" t="e">
        <f t="shared" ca="1" si="7"/>
        <v>#DIV/0!</v>
      </c>
    </row>
    <row r="2392" spans="1:23">
      <c r="A2392" s="1">
        <v>43641</v>
      </c>
      <c r="B2392">
        <f>IFERROR(VLOOKUP($A2392,'BTC-Web'!$A$2:$H$9999,2,0),"")</f>
        <v>11007.202148</v>
      </c>
      <c r="C2392">
        <f>VLOOKUP(A2392,H_SPBTFDUE!$B$2:$C$5828,2,0)</f>
        <v>80.09</v>
      </c>
      <c r="D2392" s="2">
        <f>D2391*(1-D$1+IF(AND(WEEKDAY($A2392)&lt;&gt;1,WEEKDAY($A2392)&lt;&gt;7),-VLOOKUP($A2392,ETF_OP_Fee!$G$5:$H$14,2,1),0))^($A2392-$A2391)*(1+2*(C2392/C2391-1))+IFERROR(VLOOKUP(A2392,BITXeom!$C$9:$D$100,2,0),0)-$D$3*IFERROR(VLOOKUP($A2392,Dividends!$C$10:$E$100,2,0),0)</f>
        <v>35.370474379913318</v>
      </c>
      <c r="F2392" s="60">
        <f>F2391*(1-F$1-2*(C2392/C2391-1))</f>
        <v>50.798578425823649</v>
      </c>
      <c r="G2392" s="2">
        <f>G2391*(1-G$1+IF(AND(WEEKDAY($A2392)&lt;&gt;1,WEEKDAY($A2392)&lt;&gt;7),-VLOOKUP($A2392,ETF_OP_Fee!$I$5:$J$14,2,1),0))^($A2392-$A2391)*(1+1*(B2392/B2391-1))</f>
        <v>7.3159670222994855</v>
      </c>
      <c r="H2392" s="9" t="str">
        <f>IFERROR(VLOOKUP(A2392,'BITO-IV'!$A$1:$J$10000,4,0),"")</f>
        <v/>
      </c>
      <c r="J2392" s="9">
        <f>VLOOKUP(A2392,'ETH-Web'!$A$1:$G$10000,6,0)</f>
        <v>318.12631199999998</v>
      </c>
      <c r="K2392" s="2">
        <f>K2391*(1-K$1+IF(AND(WEEKDAY($A2392)&lt;&gt;1,WEEKDAY($A2392)&lt;&gt;7),-VLOOKUP($A2392,ETF_OP_Fee!$K$5:$L$14,2,1),0))^($A2392-$A2391)*(1+2*(J2392/J2391-1))-K$3*IFERROR(VLOOKUP($A3988,Dividends!$C$10:$E$100,3,0),0)</f>
        <v>166.19129217452283</v>
      </c>
      <c r="Q2392">
        <f>IF($A2392&gt;=$Q$2,B2392*Q$4,"")</f>
        <v>140.15539932379164</v>
      </c>
      <c r="R2392">
        <f>IF($A2392&gt;=$Q$2,G2392*R$4,"")</f>
        <v>138.03752612624834</v>
      </c>
      <c r="T2392">
        <f>IF($A2392&gt;=$Q$2,J2392*T$4,"")</f>
        <v>95.707594154854988</v>
      </c>
      <c r="U2392">
        <f>IF($A2392&gt;=$Q$2,K2392*U$4,"")</f>
        <v>15.987811737399413</v>
      </c>
      <c r="W2392" t="e">
        <f t="shared" ca="1" si="7"/>
        <v>#DIV/0!</v>
      </c>
    </row>
    <row r="2393" spans="1:23">
      <c r="A2393" s="1">
        <v>43642</v>
      </c>
      <c r="B2393">
        <f>IFERROR(VLOOKUP($A2393,'BTC-Web'!$A$2:$H$9999,2,0),"")</f>
        <v>11778.581055000001</v>
      </c>
      <c r="C2393">
        <f>VLOOKUP(A2393,H_SPBTFDUE!$B$2:$C$5828,2,0)</f>
        <v>97.39</v>
      </c>
      <c r="D2393" s="2">
        <f>D2392*(1-D$1+IF(AND(WEEKDAY($A2393)&lt;&gt;1,WEEKDAY($A2393)&lt;&gt;7),-VLOOKUP($A2393,ETF_OP_Fee!$G$5:$H$14,2,1),0))^($A2393-$A2392)*(1+2*(C2393/C2392-1))+IFERROR(VLOOKUP(A2393,BITXeom!$C$9:$D$100,2,0),0)-$D$3*IFERROR(VLOOKUP($A2393,Dividends!$C$10:$E$100,2,0),0)</f>
        <v>50.64490806656493</v>
      </c>
      <c r="F2393" s="60">
        <f>F2392*(1-F$1-2*(C2393/C2392-1))</f>
        <v>28.850237855386514</v>
      </c>
      <c r="G2393" s="2">
        <f>G2392*(1-G$1+IF(AND(WEEKDAY($A2393)&lt;&gt;1,WEEKDAY($A2393)&lt;&gt;7),-VLOOKUP($A2393,ETF_OP_Fee!$I$5:$J$14,2,1),0))^($A2393-$A2392)*(1+1*(B2393/B2392-1))</f>
        <v>7.8284623634512673</v>
      </c>
      <c r="H2393" s="9" t="str">
        <f>IFERROR(VLOOKUP(A2393,'BITO-IV'!$A$1:$J$10000,4,0),"")</f>
        <v/>
      </c>
      <c r="J2393" s="9">
        <f>VLOOKUP(A2393,'ETH-Web'!$A$1:$G$10000,6,0)</f>
        <v>336.753174</v>
      </c>
      <c r="K2393" s="2">
        <f>K2392*(1-K$1+IF(AND(WEEKDAY($A2393)&lt;&gt;1,WEEKDAY($A2393)&lt;&gt;7),-VLOOKUP($A2393,ETF_OP_Fee!$K$5:$L$14,2,1),0))^($A2393-$A2392)*(1+2*(J2393/J2392-1))-K$3*IFERROR(VLOOKUP($A3989,Dividends!$C$10:$E$100,3,0),0)</f>
        <v>185.64810310666502</v>
      </c>
      <c r="Q2393">
        <f>IF($A2393&gt;=$Q$2,B2393*Q$4,"")</f>
        <v>149.9774156079369</v>
      </c>
      <c r="R2393">
        <f>IF($A2393&gt;=$Q$2,G2393*R$4,"")</f>
        <v>147.70727844035653</v>
      </c>
      <c r="T2393">
        <f>IF($A2393&gt;=$Q$2,J2393*T$4,"")</f>
        <v>101.3114442025508</v>
      </c>
      <c r="U2393">
        <f>IF($A2393&gt;=$Q$2,K2393*U$4,"")</f>
        <v>17.859581468069763</v>
      </c>
      <c r="W2393" t="e">
        <f t="shared" ca="1" si="7"/>
        <v>#DIV/0!</v>
      </c>
    </row>
    <row r="2394" spans="1:23">
      <c r="A2394" s="1">
        <v>43643</v>
      </c>
      <c r="B2394">
        <f>IFERROR(VLOOKUP($A2394,'BTC-Web'!$A$2:$H$9999,2,0),"")</f>
        <v>13017.125</v>
      </c>
      <c r="C2394">
        <f>VLOOKUP(A2394,H_SPBTFDUE!$B$2:$C$5828,2,0)</f>
        <v>76.39</v>
      </c>
      <c r="D2394" s="2">
        <f>D2393*(1-D$1+IF(AND(WEEKDAY($A2394)&lt;&gt;1,WEEKDAY($A2394)&lt;&gt;7),-VLOOKUP($A2394,ETF_OP_Fee!$G$5:$H$14,2,1),0))^($A2394-$A2393)*(1+2*(C2394/C2393-1))+IFERROR(VLOOKUP(A2394,BITXeom!$C$9:$D$100,2,0),0)-$D$3*IFERROR(VLOOKUP($A2394,Dividends!$C$10:$E$100,2,0),0)</f>
        <v>28.800526687795941</v>
      </c>
      <c r="F2394" s="60">
        <f>F2393*(1-F$1-2*(C2394/C2393-1))</f>
        <v>41.290567768993157</v>
      </c>
      <c r="G2394" s="2">
        <f>G2393*(1-G$1+IF(AND(WEEKDAY($A2394)&lt;&gt;1,WEEKDAY($A2394)&lt;&gt;7),-VLOOKUP($A2394,ETF_OP_Fee!$I$5:$J$14,2,1),0))^($A2394-$A2393)*(1+1*(B2394/B2393-1))</f>
        <v>8.6514173794974525</v>
      </c>
      <c r="H2394" s="9" t="str">
        <f>IFERROR(VLOOKUP(A2394,'BITO-IV'!$A$1:$J$10000,4,0),"")</f>
        <v/>
      </c>
      <c r="J2394" s="9">
        <f>VLOOKUP(A2394,'ETH-Web'!$A$1:$G$10000,6,0)</f>
        <v>294.26763899999997</v>
      </c>
      <c r="K2394" s="2">
        <f>K2393*(1-K$1+IF(AND(WEEKDAY($A2394)&lt;&gt;1,WEEKDAY($A2394)&lt;&gt;7),-VLOOKUP($A2394,ETF_OP_Fee!$K$5:$L$14,2,1),0))^($A2394-$A2393)*(1+2*(J2394/J2393-1))-K$3*IFERROR(VLOOKUP($A3990,Dividends!$C$10:$E$100,3,0),0)</f>
        <v>138.8009670692046</v>
      </c>
      <c r="Q2394">
        <f>IF($A2394&gt;=$Q$2,B2394*Q$4,"")</f>
        <v>165.74787379136185</v>
      </c>
      <c r="R2394">
        <f>IF($A2394&gt;=$Q$2,G2394*R$4,"")</f>
        <v>163.23477797417718</v>
      </c>
      <c r="T2394">
        <f>IF($A2394&gt;=$Q$2,J2394*T$4,"")</f>
        <v>88.529765391802542</v>
      </c>
      <c r="U2394">
        <f>IF($A2394&gt;=$Q$2,K2394*U$4,"")</f>
        <v>13.352827945648592</v>
      </c>
      <c r="W2394" t="e">
        <f t="shared" ca="1" si="7"/>
        <v>#DIV/0!</v>
      </c>
    </row>
    <row r="2395" spans="1:23">
      <c r="A2395" s="1">
        <v>43644</v>
      </c>
      <c r="B2395">
        <f>IFERROR(VLOOKUP($A2395,'BTC-Web'!$A$2:$H$9999,2,0),"")</f>
        <v>11162.167969</v>
      </c>
      <c r="C2395">
        <f>VLOOKUP(A2395,H_SPBTFDUE!$B$2:$C$5828,2,0)</f>
        <v>86.67</v>
      </c>
      <c r="D2395" s="2">
        <f>D2394*(1-D$1+IF(AND(WEEKDAY($A2395)&lt;&gt;1,WEEKDAY($A2395)&lt;&gt;7),-VLOOKUP($A2395,ETF_OP_Fee!$G$5:$H$14,2,1),0))^($A2395-$A2394)*(1+2*(C2395/C2394-1))+IFERROR(VLOOKUP(A2395,BITXeom!$C$9:$D$100,2,0),0)-$D$3*IFERROR(VLOOKUP($A2395,Dividends!$C$10:$E$100,2,0),0)</f>
        <v>36.547643239634333</v>
      </c>
      <c r="F2395" s="60">
        <f>F2394*(1-F$1-2*(C2395/C2394-1))</f>
        <v>30.175261264749505</v>
      </c>
      <c r="G2395" s="2">
        <f>G2394*(1-G$1+IF(AND(WEEKDAY($A2395)&lt;&gt;1,WEEKDAY($A2395)&lt;&gt;7),-VLOOKUP($A2395,ETF_OP_Fee!$I$5:$J$14,2,1),0))^($A2395-$A2394)*(1+1*(B2395/B2394-1))</f>
        <v>7.4183862051903988</v>
      </c>
      <c r="H2395" s="9" t="str">
        <f>IFERROR(VLOOKUP(A2395,'BITO-IV'!$A$1:$J$10000,4,0),"")</f>
        <v/>
      </c>
      <c r="J2395" s="9">
        <f>VLOOKUP(A2395,'ETH-Web'!$A$1:$G$10000,6,0)</f>
        <v>311.22610500000002</v>
      </c>
      <c r="K2395" s="2">
        <f>K2394*(1-K$1+IF(AND(WEEKDAY($A2395)&lt;&gt;1,WEEKDAY($A2395)&lt;&gt;7),-VLOOKUP($A2395,ETF_OP_Fee!$K$5:$L$14,2,1),0))^($A2395-$A2394)*(1+2*(J2395/J2394-1))-K$3*IFERROR(VLOOKUP($A3991,Dividends!$C$10:$E$100,3,0),0)</f>
        <v>154.7950119766422</v>
      </c>
      <c r="Q2395">
        <f>IF($A2395&gt;=$Q$2,B2395*Q$4,"")</f>
        <v>142.12858889837761</v>
      </c>
      <c r="R2395">
        <f>IF($A2395&gt;=$Q$2,G2395*R$4,"")</f>
        <v>139.96996931401026</v>
      </c>
      <c r="T2395">
        <f>IF($A2395&gt;=$Q$2,J2395*T$4,"")</f>
        <v>93.631682209726463</v>
      </c>
      <c r="U2395">
        <f>IF($A2395&gt;=$Q$2,K2395*U$4,"")</f>
        <v>14.891475221049129</v>
      </c>
      <c r="W2395" t="e">
        <f t="shared" ca="1" si="7"/>
        <v>#DIV/0!</v>
      </c>
    </row>
    <row r="2396" spans="1:23">
      <c r="A2396" s="1">
        <v>43647</v>
      </c>
      <c r="B2396">
        <f>IFERROR(VLOOKUP($A2396,'BTC-Web'!$A$2:$H$9999,2,0),"")</f>
        <v>10796.930664</v>
      </c>
      <c r="C2396">
        <f>VLOOKUP(A2396,H_SPBTFDUE!$B$2:$C$5828,2,0)</f>
        <v>71.47</v>
      </c>
      <c r="D2396" s="2">
        <f>D2395*(1-D$1+IF(AND(WEEKDAY($A2396)&lt;&gt;1,WEEKDAY($A2396)&lt;&gt;7),-VLOOKUP($A2396,ETF_OP_Fee!$G$5:$H$14,2,1),0))^($A2396-$A2395)*(1+2*(C2396/C2395-1))+IFERROR(VLOOKUP(A2396,BITXeom!$C$9:$D$100,2,0),0)-$D$3*IFERROR(VLOOKUP($A2396,Dividends!$C$10:$E$100,2,0),0)</f>
        <v>23.719767407645104</v>
      </c>
      <c r="F2396" s="60">
        <f>F2395*(1-F$1-2*(C2396/C2395-1))</f>
        <v>40.757836597279223</v>
      </c>
      <c r="G2396" s="2">
        <f>G2395*(1-G$1+IF(AND(WEEKDAY($A2396)&lt;&gt;1,WEEKDAY($A2396)&lt;&gt;7),-VLOOKUP($A2396,ETF_OP_Fee!$I$5:$J$14,2,1),0))^($A2396-$A2395)*(1+1*(B2396/B2395-1))</f>
        <v>7.1750889097606017</v>
      </c>
      <c r="H2396" s="9" t="str">
        <f>IFERROR(VLOOKUP(A2396,'BITO-IV'!$A$1:$J$10000,4,0),"")</f>
        <v/>
      </c>
      <c r="J2396" s="9">
        <f>VLOOKUP(A2396,'ETH-Web'!$A$1:$G$10000,6,0)</f>
        <v>293.64111300000002</v>
      </c>
      <c r="K2396" s="2">
        <f>K2395*(1-K$1+IF(AND(WEEKDAY($A2396)&lt;&gt;1,WEEKDAY($A2396)&lt;&gt;7),-VLOOKUP($A2396,ETF_OP_Fee!$K$5:$L$14,2,1),0))^($A2396-$A2395)*(1+2*(J2396/J2395-1))-K$3*IFERROR(VLOOKUP($A3992,Dividends!$C$10:$E$100,3,0),0)</f>
        <v>137.29185457266007</v>
      </c>
      <c r="Q2396">
        <f>IF($A2396&gt;=$Q$2,B2396*Q$4,"")</f>
        <v>137.47799925334945</v>
      </c>
      <c r="R2396">
        <f>IF($A2396&gt;=$Q$2,G2396*R$4,"")</f>
        <v>135.37944058801003</v>
      </c>
      <c r="T2396">
        <f>IF($A2396&gt;=$Q$2,J2396*T$4,"")</f>
        <v>88.341276436712718</v>
      </c>
      <c r="U2396">
        <f>IF($A2396&gt;=$Q$2,K2396*U$4,"")</f>
        <v>13.207649421734272</v>
      </c>
      <c r="W2396" t="e">
        <f t="shared" ca="1" si="7"/>
        <v>#DIV/0!</v>
      </c>
    </row>
    <row r="2397" spans="1:23">
      <c r="A2397" s="1">
        <v>43648</v>
      </c>
      <c r="B2397">
        <f>IFERROR(VLOOKUP($A2397,'BTC-Web'!$A$2:$H$9999,2,0),"")</f>
        <v>10588.683594</v>
      </c>
      <c r="C2397">
        <f>VLOOKUP(A2397,H_SPBTFDUE!$B$2:$C$5828,2,0)</f>
        <v>75.69</v>
      </c>
      <c r="D2397" s="2">
        <f>D2396*(1-D$1+IF(AND(WEEKDAY($A2397)&lt;&gt;1,WEEKDAY($A2397)&lt;&gt;7),-VLOOKUP($A2397,ETF_OP_Fee!$G$5:$H$14,2,1),0))^($A2397-$A2396)*(1+2*(C2397/C2396-1))+IFERROR(VLOOKUP(A2397,BITXeom!$C$9:$D$100,2,0),0)-$D$3*IFERROR(VLOOKUP($A2397,Dividends!$C$10:$E$100,2,0),0)</f>
        <v>26.517673448305729</v>
      </c>
      <c r="F2397" s="60">
        <f>F2396*(1-F$1-2*(C2397/C2396-1))</f>
        <v>35.942560613654379</v>
      </c>
      <c r="G2397" s="2">
        <f>G2396*(1-G$1+IF(AND(WEEKDAY($A2397)&lt;&gt;1,WEEKDAY($A2397)&lt;&gt;7),-VLOOKUP($A2397,ETF_OP_Fee!$I$5:$J$14,2,1),0))^($A2397-$A2396)*(1+1*(B2397/B2396-1))</f>
        <v>7.0365153916090488</v>
      </c>
      <c r="H2397" s="9" t="str">
        <f>IFERROR(VLOOKUP(A2397,'BITO-IV'!$A$1:$J$10000,4,0),"")</f>
        <v/>
      </c>
      <c r="J2397" s="9">
        <f>VLOOKUP(A2397,'ETH-Web'!$A$1:$G$10000,6,0)</f>
        <v>291.59643599999998</v>
      </c>
      <c r="K2397" s="2">
        <f>K2396*(1-K$1+IF(AND(WEEKDAY($A2397)&lt;&gt;1,WEEKDAY($A2397)&lt;&gt;7),-VLOOKUP($A2397,ETF_OP_Fee!$K$5:$L$14,2,1),0))^($A2397-$A2396)*(1+2*(J2397/J2396-1))-K$3*IFERROR(VLOOKUP($A3993,Dividends!$C$10:$E$100,3,0),0)</f>
        <v>135.37639128030403</v>
      </c>
      <c r="Q2397">
        <f>IF($A2397&gt;=$Q$2,B2397*Q$4,"")</f>
        <v>134.82637617407653</v>
      </c>
      <c r="R2397">
        <f>IF($A2397&gt;=$Q$2,G2397*R$4,"")</f>
        <v>132.76483809268072</v>
      </c>
      <c r="T2397">
        <f>IF($A2397&gt;=$Q$2,J2397*T$4,"")</f>
        <v>87.726139904108734</v>
      </c>
      <c r="U2397">
        <f>IF($A2397&gt;=$Q$2,K2397*U$4,"")</f>
        <v>13.023379439189529</v>
      </c>
      <c r="W2397" t="e">
        <f t="shared" ca="1" si="7"/>
        <v>#DIV/0!</v>
      </c>
    </row>
    <row r="2398" spans="1:23">
      <c r="A2398" s="1">
        <v>43649</v>
      </c>
      <c r="B2398">
        <f>IFERROR(VLOOKUP($A2398,'BTC-Web'!$A$2:$H$9999,2,0),"")</f>
        <v>10818.15625</v>
      </c>
      <c r="C2398">
        <f>VLOOKUP(A2398,H_SPBTFDUE!$B$2:$C$5828,2,0)</f>
        <v>78.33</v>
      </c>
      <c r="D2398" s="2">
        <f>D2397*(1-D$1+IF(AND(WEEKDAY($A2398)&lt;&gt;1,WEEKDAY($A2398)&lt;&gt;7),-VLOOKUP($A2398,ETF_OP_Fee!$G$5:$H$14,2,1),0))^($A2398-$A2397)*(1+2*(C2398/C2397-1))+IFERROR(VLOOKUP(A2398,BITXeom!$C$9:$D$100,2,0),0)-$D$3*IFERROR(VLOOKUP($A2398,Dividends!$C$10:$E$100,2,0),0)</f>
        <v>28.364079617837685</v>
      </c>
      <c r="F2398" s="60">
        <f>F2397*(1-F$1-2*(C2398/C2397-1))</f>
        <v>33.433400424545646</v>
      </c>
      <c r="G2398" s="2">
        <f>G2397*(1-G$1+IF(AND(WEEKDAY($A2398)&lt;&gt;1,WEEKDAY($A2398)&lt;&gt;7),-VLOOKUP($A2398,ETF_OP_Fee!$I$5:$J$14,2,1),0))^($A2398-$A2397)*(1+1*(B2398/B2397-1))</f>
        <v>7.1888201234339393</v>
      </c>
      <c r="H2398" s="9" t="str">
        <f>IFERROR(VLOOKUP(A2398,'BITO-IV'!$A$1:$J$10000,4,0),"")</f>
        <v/>
      </c>
      <c r="J2398" s="9">
        <f>VLOOKUP(A2398,'ETH-Web'!$A$1:$G$10000,6,0)</f>
        <v>303.09997600000003</v>
      </c>
      <c r="K2398" s="2">
        <f>K2397*(1-K$1+IF(AND(WEEKDAY($A2398)&lt;&gt;1,WEEKDAY($A2398)&lt;&gt;7),-VLOOKUP($A2398,ETF_OP_Fee!$K$5:$L$14,2,1),0))^($A2398-$A2397)*(1+2*(J2398/J2397-1))-K$3*IFERROR(VLOOKUP($A3994,Dividends!$C$10:$E$100,3,0),0)</f>
        <v>146.05388333582411</v>
      </c>
      <c r="Q2398">
        <f>IF($A2398&gt;=$Q$2,B2398*Q$4,"")</f>
        <v>137.74826597887264</v>
      </c>
      <c r="R2398">
        <f>IF($A2398&gt;=$Q$2,G2398*R$4,"")</f>
        <v>135.63852086549093</v>
      </c>
      <c r="T2398">
        <f>IF($A2398&gt;=$Q$2,J2398*T$4,"")</f>
        <v>91.186954354641031</v>
      </c>
      <c r="U2398">
        <f>IF($A2398&gt;=$Q$2,K2398*U$4,"")</f>
        <v>14.050567630445453</v>
      </c>
      <c r="W2398" t="e">
        <f t="shared" ca="1" si="7"/>
        <v>#DIV/0!</v>
      </c>
    </row>
    <row r="2399" spans="1:23">
      <c r="A2399" s="1">
        <v>43651</v>
      </c>
      <c r="B2399">
        <f>IFERROR(VLOOKUP($A2399,'BTC-Web'!$A$2:$H$9999,2,0),"")</f>
        <v>11203.102539</v>
      </c>
      <c r="C2399">
        <f>VLOOKUP(A2399,H_SPBTFDUE!$B$2:$C$5828,2,0)</f>
        <v>77.77</v>
      </c>
      <c r="D2399" s="2">
        <f>D2398*(1-D$1+IF(AND(WEEKDAY($A2399)&lt;&gt;1,WEEKDAY($A2399)&lt;&gt;7),-VLOOKUP($A2399,ETF_OP_Fee!$G$5:$H$14,2,1),0))^($A2399-$A2398)*(1+2*(C2399/C2398-1))+IFERROR(VLOOKUP(A2399,BITXeom!$C$9:$D$100,2,0),0)-$D$3*IFERROR(VLOOKUP($A2399,Dividends!$C$10:$E$100,2,0),0)</f>
        <v>27.951776093286519</v>
      </c>
      <c r="F2399" s="60">
        <f>F2398*(1-F$1-2*(C2399/C2398-1))</f>
        <v>33.909706889351355</v>
      </c>
      <c r="G2399" s="2">
        <f>G2398*(1-G$1+IF(AND(WEEKDAY($A2399)&lt;&gt;1,WEEKDAY($A2399)&lt;&gt;7),-VLOOKUP($A2399,ETF_OP_Fee!$I$5:$J$14,2,1),0))^($A2399-$A2398)*(1+1*(B2399/B2398-1))</f>
        <v>7.4442349351532924</v>
      </c>
      <c r="H2399" s="9" t="str">
        <f>IFERROR(VLOOKUP(A2399,'BITO-IV'!$A$1:$J$10000,4,0),"")</f>
        <v/>
      </c>
      <c r="J2399" s="9">
        <f>VLOOKUP(A2399,'ETH-Web'!$A$1:$G$10000,6,0)</f>
        <v>287.99752799999999</v>
      </c>
      <c r="K2399" s="2">
        <f>K2398*(1-K$1+IF(AND(WEEKDAY($A2399)&lt;&gt;1,WEEKDAY($A2399)&lt;&gt;7),-VLOOKUP($A2399,ETF_OP_Fee!$K$5:$L$14,2,1),0))^($A2399-$A2398)*(1+2*(J2399/J2398-1))-K$3*IFERROR(VLOOKUP($A3995,Dividends!$C$10:$E$100,3,0),0)</f>
        <v>131.49236697825219</v>
      </c>
      <c r="Q2399">
        <f>IF($A2399&gt;=$Q$2,B2399*Q$4,"")</f>
        <v>142.64981136048533</v>
      </c>
      <c r="R2399">
        <f>IF($A2399&gt;=$Q$2,G2399*R$4,"")</f>
        <v>140.45768265753784</v>
      </c>
      <c r="T2399">
        <f>IF($A2399&gt;=$Q$2,J2399*T$4,"")</f>
        <v>86.643416428332046</v>
      </c>
      <c r="U2399">
        <f>IF($A2399&gt;=$Q$2,K2399*U$4,"")</f>
        <v>12.649731406779511</v>
      </c>
      <c r="W2399" t="e">
        <f t="shared" ca="1" si="7"/>
        <v>#DIV/0!</v>
      </c>
    </row>
    <row r="2400" spans="1:23">
      <c r="A2400" s="1">
        <v>43654</v>
      </c>
      <c r="B2400">
        <f>IFERROR(VLOOKUP($A2400,'BTC-Web'!$A$2:$H$9999,2,0),"")</f>
        <v>11446.596680000001</v>
      </c>
      <c r="C2400">
        <f>VLOOKUP(A2400,H_SPBTFDUE!$B$2:$C$5828,2,0)</f>
        <v>85.76</v>
      </c>
      <c r="D2400" s="2">
        <f>D2399*(1-D$1+IF(AND(WEEKDAY($A2400)&lt;&gt;1,WEEKDAY($A2400)&lt;&gt;7),-VLOOKUP($A2400,ETF_OP_Fee!$G$5:$H$14,2,1),0))^($A2400-$A2399)*(1+2*(C2400/C2399-1))+IFERROR(VLOOKUP(A2400,BITXeom!$C$9:$D$100,2,0),0)-$D$3*IFERROR(VLOOKUP($A2400,Dividends!$C$10:$E$100,2,0),0)</f>
        <v>33.683058285997589</v>
      </c>
      <c r="F2400" s="60">
        <f>F2399*(1-F$1-2*(C2400/C2399-1))</f>
        <v>26.940253465091526</v>
      </c>
      <c r="G2400" s="2">
        <f>G2399*(1-G$1+IF(AND(WEEKDAY($A2400)&lt;&gt;1,WEEKDAY($A2400)&lt;&gt;7),-VLOOKUP($A2400,ETF_OP_Fee!$I$5:$J$14,2,1),0))^($A2400-$A2399)*(1+1*(B2400/B2399-1))</f>
        <v>7.6054379844053388</v>
      </c>
      <c r="H2400" s="9" t="str">
        <f>IFERROR(VLOOKUP(A2400,'BITO-IV'!$A$1:$J$10000,4,0),"")</f>
        <v/>
      </c>
      <c r="J2400" s="9">
        <f>VLOOKUP(A2400,'ETH-Web'!$A$1:$G$10000,6,0)</f>
        <v>313.25140399999998</v>
      </c>
      <c r="K2400" s="2">
        <f>K2399*(1-K$1+IF(AND(WEEKDAY($A2400)&lt;&gt;1,WEEKDAY($A2400)&lt;&gt;7),-VLOOKUP($A2400,ETF_OP_Fee!$K$5:$L$14,2,1),0))^($A2400-$A2399)*(1+2*(J2400/J2399-1))-K$3*IFERROR(VLOOKUP($A3996,Dividends!$C$10:$E$100,3,0),0)</f>
        <v>154.54098505012905</v>
      </c>
      <c r="Q2400">
        <f>IF($A2400&gt;=$Q$2,B2400*Q$4,"")</f>
        <v>145.75023761831139</v>
      </c>
      <c r="R2400">
        <f>IF($A2400&gt;=$Q$2,G2400*R$4,"")</f>
        <v>143.49925871370851</v>
      </c>
      <c r="T2400">
        <f>IF($A2400&gt;=$Q$2,J2400*T$4,"")</f>
        <v>94.240988914084284</v>
      </c>
      <c r="U2400">
        <f>IF($A2400&gt;=$Q$2,K2400*U$4,"")</f>
        <v>14.867037510600031</v>
      </c>
      <c r="W2400" t="e">
        <f t="shared" ca="1" si="7"/>
        <v>#DIV/0!</v>
      </c>
    </row>
    <row r="2401" spans="1:23">
      <c r="A2401" s="1">
        <v>43655</v>
      </c>
      <c r="B2401">
        <f>IFERROR(VLOOKUP($A2401,'BTC-Web'!$A$2:$H$9999,2,0),"")</f>
        <v>12284.326171999999</v>
      </c>
      <c r="C2401">
        <f>VLOOKUP(A2401,H_SPBTFDUE!$B$2:$C$5828,2,0)</f>
        <v>87.93</v>
      </c>
      <c r="D2401" s="2">
        <f>D2400*(1-D$1+IF(AND(WEEKDAY($A2401)&lt;&gt;1,WEEKDAY($A2401)&lt;&gt;7),-VLOOKUP($A2401,ETF_OP_Fee!$G$5:$H$14,2,1),0))^($A2401-$A2400)*(1+2*(C2401/C2400-1))+IFERROR(VLOOKUP(A2401,BITXeom!$C$9:$D$100,2,0),0)-$D$3*IFERROR(VLOOKUP($A2401,Dividends!$C$10:$E$100,2,0),0)</f>
        <v>35.38336878981135</v>
      </c>
      <c r="F2401" s="60">
        <f>F2400*(1-F$1-2*(C2401/C2400-1))</f>
        <v>25.575503380731934</v>
      </c>
      <c r="G2401" s="2">
        <f>G2400*(1-G$1+IF(AND(WEEKDAY($A2401)&lt;&gt;1,WEEKDAY($A2401)&lt;&gt;7),-VLOOKUP($A2401,ETF_OP_Fee!$I$5:$J$14,2,1),0))^($A2401-$A2400)*(1+1*(B2401/B2400-1))</f>
        <v>8.1618363792990749</v>
      </c>
      <c r="H2401" s="9" t="str">
        <f>IFERROR(VLOOKUP(A2401,'BITO-IV'!$A$1:$J$10000,4,0),"")</f>
        <v/>
      </c>
      <c r="J2401" s="9">
        <f>VLOOKUP(A2401,'ETH-Web'!$A$1:$G$10000,6,0)</f>
        <v>308.881012</v>
      </c>
      <c r="K2401" s="2">
        <f>K2400*(1-K$1+IF(AND(WEEKDAY($A2401)&lt;&gt;1,WEEKDAY($A2401)&lt;&gt;7),-VLOOKUP($A2401,ETF_OP_Fee!$K$5:$L$14,2,1),0))^($A2401-$A2400)*(1+2*(J2401/J2400-1))-K$3*IFERROR(VLOOKUP($A3997,Dividends!$C$10:$E$100,3,0),0)</f>
        <v>150.22489486768782</v>
      </c>
      <c r="Q2401">
        <f>IF($A2401&gt;=$Q$2,B2401*Q$4,"")</f>
        <v>156.41710008689162</v>
      </c>
      <c r="R2401">
        <f>IF($A2401&gt;=$Q$2,G2401*R$4,"")</f>
        <v>153.99737300777849</v>
      </c>
      <c r="T2401">
        <f>IF($A2401&gt;=$Q$2,J2401*T$4,"")</f>
        <v>92.926166190984219</v>
      </c>
      <c r="U2401">
        <f>IF($A2401&gt;=$Q$2,K2401*U$4,"")</f>
        <v>14.451824196017677</v>
      </c>
      <c r="W2401" t="e">
        <f t="shared" ca="1" si="7"/>
        <v>#DIV/0!</v>
      </c>
    </row>
    <row r="2402" spans="1:23">
      <c r="A2402" s="1">
        <v>43656</v>
      </c>
      <c r="B2402">
        <f>IFERROR(VLOOKUP($A2402,'BTC-Web'!$A$2:$H$9999,2,0),"")</f>
        <v>12571.537109000001</v>
      </c>
      <c r="C2402">
        <f>VLOOKUP(A2402,H_SPBTFDUE!$B$2:$C$5828,2,0)</f>
        <v>84.51</v>
      </c>
      <c r="D2402" s="2">
        <f>D2401*(1-D$1+IF(AND(WEEKDAY($A2402)&lt;&gt;1,WEEKDAY($A2402)&lt;&gt;7),-VLOOKUP($A2402,ETF_OP_Fee!$G$5:$H$14,2,1),0))^($A2402-$A2401)*(1+2*(C2402/C2401-1))+IFERROR(VLOOKUP(A2402,BITXeom!$C$9:$D$100,2,0),0)-$D$3*IFERROR(VLOOKUP($A2402,Dividends!$C$10:$E$100,2,0),0)</f>
        <v>32.626993000067316</v>
      </c>
      <c r="F2402" s="60">
        <f>F2401*(1-F$1-2*(C2402/C2401-1))</f>
        <v>27.563668733747871</v>
      </c>
      <c r="G2402" s="2">
        <f>G2401*(1-G$1+IF(AND(WEEKDAY($A2402)&lt;&gt;1,WEEKDAY($A2402)&lt;&gt;7),-VLOOKUP($A2402,ETF_OP_Fee!$I$5:$J$14,2,1),0))^($A2402-$A2401)*(1+1*(B2402/B2401-1))</f>
        <v>8.3524449688673261</v>
      </c>
      <c r="H2402" s="9" t="str">
        <f>IFERROR(VLOOKUP(A2402,'BITO-IV'!$A$1:$J$10000,4,0),"")</f>
        <v/>
      </c>
      <c r="J2402" s="9">
        <f>VLOOKUP(A2402,'ETH-Web'!$A$1:$G$10000,6,0)</f>
        <v>290.002319</v>
      </c>
      <c r="K2402" s="2">
        <f>K2401*(1-K$1+IF(AND(WEEKDAY($A2402)&lt;&gt;1,WEEKDAY($A2402)&lt;&gt;7),-VLOOKUP($A2402,ETF_OP_Fee!$K$5:$L$14,2,1),0))^($A2402-$A2401)*(1+2*(J2402/J2401-1))-K$3*IFERROR(VLOOKUP($A3998,Dividends!$C$10:$E$100,3,0),0)</f>
        <v>131.85811916278527</v>
      </c>
      <c r="Q2402">
        <f>IF($A2402&gt;=$Q$2,B2402*Q$4,"")</f>
        <v>160.07417506599609</v>
      </c>
      <c r="R2402">
        <f>IF($A2402&gt;=$Q$2,G2402*R$4,"")</f>
        <v>157.59377223732901</v>
      </c>
      <c r="T2402">
        <f>IF($A2402&gt;=$Q$2,J2402*T$4,"")</f>
        <v>87.246553346454391</v>
      </c>
      <c r="U2402">
        <f>IF($A2402&gt;=$Q$2,K2402*U$4,"")</f>
        <v>12.684917227843568</v>
      </c>
      <c r="W2402" t="e">
        <f t="shared" ca="1" si="7"/>
        <v>#DIV/0!</v>
      </c>
    </row>
    <row r="2403" spans="1:23">
      <c r="A2403" s="1">
        <v>43657</v>
      </c>
      <c r="B2403">
        <f>IFERROR(VLOOKUP($A2403,'BTC-Web'!$A$2:$H$9999,2,0),"")</f>
        <v>12139.713867</v>
      </c>
      <c r="C2403">
        <f>VLOOKUP(A2403,H_SPBTFDUE!$B$2:$C$5828,2,0)</f>
        <v>80.650000000000006</v>
      </c>
      <c r="D2403" s="2">
        <f>D2402*(1-D$1+IF(AND(WEEKDAY($A2403)&lt;&gt;1,WEEKDAY($A2403)&lt;&gt;7),-VLOOKUP($A2403,ETF_OP_Fee!$G$5:$H$14,2,1),0))^($A2403-$A2402)*(1+2*(C2403/C2402-1))+IFERROR(VLOOKUP(A2403,BITXeom!$C$9:$D$100,2,0),0)-$D$3*IFERROR(VLOOKUP($A2403,Dividends!$C$10:$E$100,2,0),0)</f>
        <v>29.64293892348212</v>
      </c>
      <c r="F2403" s="60">
        <f>F2402*(1-F$1-2*(C2403/C2402-1))</f>
        <v>30.080178802288206</v>
      </c>
      <c r="G2403" s="2">
        <f>G2402*(1-G$1+IF(AND(WEEKDAY($A2403)&lt;&gt;1,WEEKDAY($A2403)&lt;&gt;7),-VLOOKUP($A2403,ETF_OP_Fee!$I$5:$J$14,2,1),0))^($A2403-$A2402)*(1+1*(B2403/B2402-1))</f>
        <v>8.065334576927123</v>
      </c>
      <c r="H2403" s="9" t="str">
        <f>IFERROR(VLOOKUP(A2403,'BITO-IV'!$A$1:$J$10000,4,0),"")</f>
        <v/>
      </c>
      <c r="J2403" s="9">
        <f>VLOOKUP(A2403,'ETH-Web'!$A$1:$G$10000,6,0)</f>
        <v>268.70404100000002</v>
      </c>
      <c r="K2403" s="2">
        <f>K2402*(1-K$1+IF(AND(WEEKDAY($A2403)&lt;&gt;1,WEEKDAY($A2403)&lt;&gt;7),-VLOOKUP($A2403,ETF_OP_Fee!$K$5:$L$14,2,1),0))^($A2403-$A2402)*(1+2*(J2403/J2402-1))-K$3*IFERROR(VLOOKUP($A3999,Dividends!$C$10:$E$100,3,0),0)</f>
        <v>112.48743993383258</v>
      </c>
      <c r="Q2403">
        <f>IF($A2403&gt;=$Q$2,B2403*Q$4,"")</f>
        <v>154.57574248467012</v>
      </c>
      <c r="R2403">
        <f>IF($A2403&gt;=$Q$2,G2403*R$4,"")</f>
        <v>152.17657884269468</v>
      </c>
      <c r="T2403">
        <f>IF($A2403&gt;=$Q$2,J2403*T$4,"")</f>
        <v>80.839013730488034</v>
      </c>
      <c r="U2403">
        <f>IF($A2403&gt;=$Q$2,K2403*U$4,"")</f>
        <v>10.821433475561118</v>
      </c>
      <c r="W2403" t="e">
        <f t="shared" ca="1" si="7"/>
        <v>#DIV/0!</v>
      </c>
    </row>
    <row r="2404" spans="1:23">
      <c r="A2404" s="1">
        <v>43658</v>
      </c>
      <c r="B2404">
        <f>IFERROR(VLOOKUP($A2404,'BTC-Web'!$A$2:$H$9999,2,0),"")</f>
        <v>11354.299805000001</v>
      </c>
      <c r="C2404">
        <f>VLOOKUP(A2404,H_SPBTFDUE!$B$2:$C$5828,2,0)</f>
        <v>80.760000000000005</v>
      </c>
      <c r="D2404" s="2">
        <f>D2403*(1-D$1+IF(AND(WEEKDAY($A2404)&lt;&gt;1,WEEKDAY($A2404)&lt;&gt;7),-VLOOKUP($A2404,ETF_OP_Fee!$G$5:$H$14,2,1),0))^($A2404-$A2403)*(1+2*(C2404/C2403-1))+IFERROR(VLOOKUP(A2404,BITXeom!$C$9:$D$100,2,0),0)-$D$3*IFERROR(VLOOKUP($A2404,Dividends!$C$10:$E$100,2,0),0)</f>
        <v>29.720216866185432</v>
      </c>
      <c r="F2404" s="60">
        <f>F2403*(1-F$1-2*(C2404/C2403-1))</f>
        <v>29.996559180217144</v>
      </c>
      <c r="G2404" s="2">
        <f>G2403*(1-G$1+IF(AND(WEEKDAY($A2404)&lt;&gt;1,WEEKDAY($A2404)&lt;&gt;7),-VLOOKUP($A2404,ETF_OP_Fee!$I$5:$J$14,2,1),0))^($A2404-$A2403)*(1+1*(B2404/B2403-1))</f>
        <v>7.5433279833850388</v>
      </c>
      <c r="H2404" s="9" t="str">
        <f>IFERROR(VLOOKUP(A2404,'BITO-IV'!$A$1:$J$10000,4,0),"")</f>
        <v/>
      </c>
      <c r="J2404" s="9">
        <f>VLOOKUP(A2404,'ETH-Web'!$A$1:$G$10000,6,0)</f>
        <v>276.276703</v>
      </c>
      <c r="K2404" s="2">
        <f>K2403*(1-K$1+IF(AND(WEEKDAY($A2404)&lt;&gt;1,WEEKDAY($A2404)&lt;&gt;7),-VLOOKUP($A2404,ETF_OP_Fee!$K$5:$L$14,2,1),0))^($A2404-$A2403)*(1+2*(J2404/J2403-1))-K$3*IFERROR(VLOOKUP($A4000,Dividends!$C$10:$E$100,3,0),0)</f>
        <v>118.82465921686776</v>
      </c>
      <c r="Q2404">
        <f>IF($A2404&gt;=$Q$2,B2404*Q$4,"")</f>
        <v>144.57501568652253</v>
      </c>
      <c r="R2404">
        <f>IF($A2404&gt;=$Q$2,G2404*R$4,"")</f>
        <v>142.32736840004137</v>
      </c>
      <c r="T2404">
        <f>IF($A2404&gt;=$Q$2,J2404*T$4,"")</f>
        <v>83.117232268311739</v>
      </c>
      <c r="U2404">
        <f>IF($A2404&gt;=$Q$2,K2404*U$4,"")</f>
        <v>11.431081956598177</v>
      </c>
      <c r="W2404" t="e">
        <f t="shared" ca="1" si="7"/>
        <v>#DIV/0!</v>
      </c>
    </row>
    <row r="2405" spans="1:23">
      <c r="A2405" s="1">
        <v>43661</v>
      </c>
      <c r="B2405">
        <f>IFERROR(VLOOKUP($A2405,'BTC-Web'!$A$2:$H$9999,2,0),"")</f>
        <v>10257.838867</v>
      </c>
      <c r="C2405">
        <f>VLOOKUP(A2405,H_SPBTFDUE!$B$2:$C$5828,2,0)</f>
        <v>75.209999999999994</v>
      </c>
      <c r="D2405" s="2">
        <f>D2404*(1-D$1+IF(AND(WEEKDAY($A2405)&lt;&gt;1,WEEKDAY($A2405)&lt;&gt;7),-VLOOKUP($A2405,ETF_OP_Fee!$G$5:$H$14,2,1),0))^($A2405-$A2404)*(1+2*(C2405/C2404-1))+IFERROR(VLOOKUP(A2405,BITXeom!$C$9:$D$100,2,0),0)-$D$3*IFERROR(VLOOKUP($A2405,Dividends!$C$10:$E$100,2,0),0)</f>
        <v>25.626073330740429</v>
      </c>
      <c r="F2405" s="60">
        <f>F2404*(1-F$1-2*(C2405/C2404-1))</f>
        <v>34.117853174883621</v>
      </c>
      <c r="G2405" s="2">
        <f>G2404*(1-G$1+IF(AND(WEEKDAY($A2405)&lt;&gt;1,WEEKDAY($A2405)&lt;&gt;7),-VLOOKUP($A2405,ETF_OP_Fee!$I$5:$J$14,2,1),0))^($A2405-$A2404)*(1+1*(B2405/B2404-1))</f>
        <v>6.8143525006155823</v>
      </c>
      <c r="H2405" s="9" t="str">
        <f>IFERROR(VLOOKUP(A2405,'BITO-IV'!$A$1:$J$10000,4,0),"")</f>
        <v/>
      </c>
      <c r="J2405" s="9">
        <f>VLOOKUP(A2405,'ETH-Web'!$A$1:$G$10000,6,0)</f>
        <v>229.77600100000001</v>
      </c>
      <c r="K2405" s="2">
        <f>K2404*(1-K$1+IF(AND(WEEKDAY($A2405)&lt;&gt;1,WEEKDAY($A2405)&lt;&gt;7),-VLOOKUP($A2405,ETF_OP_Fee!$K$5:$L$14,2,1),0))^($A2405-$A2404)*(1+2*(J2405/J2404-1))-K$3*IFERROR(VLOOKUP($A4001,Dividends!$C$10:$E$100,3,0),0)</f>
        <v>78.819322107682893</v>
      </c>
      <c r="Q2405">
        <f>IF($A2405&gt;=$Q$2,B2405*Q$4,"")</f>
        <v>130.61370939432803</v>
      </c>
      <c r="R2405">
        <f>IF($A2405&gt;=$Q$2,G2405*R$4,"")</f>
        <v>128.57307290616208</v>
      </c>
      <c r="T2405">
        <f>IF($A2405&gt;=$Q$2,J2405*T$4,"")</f>
        <v>69.127599386477527</v>
      </c>
      <c r="U2405">
        <f>IF($A2405&gt;=$Q$2,K2405*U$4,"")</f>
        <v>7.5825181129451416</v>
      </c>
      <c r="W2405" t="e">
        <f t="shared" ca="1" si="7"/>
        <v>#DIV/0!</v>
      </c>
    </row>
    <row r="2406" spans="1:23">
      <c r="A2406" s="1">
        <v>43662</v>
      </c>
      <c r="B2406">
        <f>IFERROR(VLOOKUP($A2406,'BTC-Web'!$A$2:$H$9999,2,0),"")</f>
        <v>10896.653319999999</v>
      </c>
      <c r="C2406">
        <f>VLOOKUP(A2406,H_SPBTFDUE!$B$2:$C$5828,2,0)</f>
        <v>66.91</v>
      </c>
      <c r="D2406" s="2">
        <f>D2405*(1-D$1+IF(AND(WEEKDAY($A2406)&lt;&gt;1,WEEKDAY($A2406)&lt;&gt;7),-VLOOKUP($A2406,ETF_OP_Fee!$G$5:$H$14,2,1),0))^($A2406-$A2405)*(1+2*(C2406/C2405-1))+IFERROR(VLOOKUP(A2406,BITXeom!$C$9:$D$100,2,0),0)-$D$3*IFERROR(VLOOKUP($A2406,Dividends!$C$10:$E$100,2,0),0)</f>
        <v>19.967598745281833</v>
      </c>
      <c r="F2406" s="60">
        <f>F2405*(1-F$1-2*(C2406/C2405-1))</f>
        <v>41.646410413359682</v>
      </c>
      <c r="G2406" s="2">
        <f>G2405*(1-G$1+IF(AND(WEEKDAY($A2406)&lt;&gt;1,WEEKDAY($A2406)&lt;&gt;7),-VLOOKUP($A2406,ETF_OP_Fee!$I$5:$J$14,2,1),0))^($A2406-$A2405)*(1+1*(B2406/B2405-1))</f>
        <v>7.2385329047672666</v>
      </c>
      <c r="H2406" s="9" t="str">
        <f>IFERROR(VLOOKUP(A2406,'BITO-IV'!$A$1:$J$10000,4,0),"")</f>
        <v/>
      </c>
      <c r="J2406" s="9">
        <f>VLOOKUP(A2406,'ETH-Web'!$A$1:$G$10000,6,0)</f>
        <v>199.18867499999999</v>
      </c>
      <c r="K2406" s="2">
        <f>K2405*(1-K$1+IF(AND(WEEKDAY($A2406)&lt;&gt;1,WEEKDAY($A2406)&lt;&gt;7),-VLOOKUP($A2406,ETF_OP_Fee!$K$5:$L$14,2,1),0))^($A2406-$A2405)*(1+2*(J2406/J2405-1))-K$3*IFERROR(VLOOKUP($A4002,Dividends!$C$10:$E$100,3,0),0)</f>
        <v>57.833288674157657</v>
      </c>
      <c r="Q2406">
        <f>IF($A2406&gt;=$Q$2,B2406*Q$4,"")</f>
        <v>138.7477741230559</v>
      </c>
      <c r="R2406">
        <f>IF($A2406&gt;=$Q$2,G2406*R$4,"")</f>
        <v>136.57650067474802</v>
      </c>
      <c r="T2406">
        <f>IF($A2406&gt;=$Q$2,J2406*T$4,"")</f>
        <v>59.925470318039302</v>
      </c>
      <c r="U2406">
        <f>IF($A2406&gt;=$Q$2,K2406*U$4,"")</f>
        <v>5.5636352505528688</v>
      </c>
      <c r="W2406" t="e">
        <f t="shared" ca="1" si="7"/>
        <v>#DIV/0!</v>
      </c>
    </row>
    <row r="2407" spans="1:23">
      <c r="A2407" s="11">
        <v>43663</v>
      </c>
      <c r="B2407">
        <f>IFERROR(VLOOKUP($A2407,'BTC-Web'!$A$2:$H$9999,2,0),"")</f>
        <v>9471.2138670000004</v>
      </c>
      <c r="C2407">
        <f>VLOOKUP(A2407,H_SPBTFDUE!$B$2:$C$5828,2,0)</f>
        <v>67.59</v>
      </c>
      <c r="D2407" s="2">
        <f>D2406*(1-D$1+IF(AND(WEEKDAY($A2407)&lt;&gt;1,WEEKDAY($A2407)&lt;&gt;7),-VLOOKUP($A2407,ETF_OP_Fee!$G$5:$H$14,2,1),0))^($A2407-$A2406)*(1+2*(C2407/C2406-1))+IFERROR(VLOOKUP(A2407,BITXeom!$C$9:$D$100,2,0),0)-$D$3*IFERROR(VLOOKUP($A2407,Dividends!$C$10:$E$100,2,0),0)</f>
        <v>20.37100040101808</v>
      </c>
      <c r="F2407" s="60">
        <f>F2406*(1-F$1-2*(C2407/C2406-1))</f>
        <v>40.797745459852877</v>
      </c>
      <c r="G2407" s="2">
        <f>G2406*(1-G$1+IF(AND(WEEKDAY($A2407)&lt;&gt;1,WEEKDAY($A2407)&lt;&gt;7),-VLOOKUP($A2407,ETF_OP_Fee!$I$5:$J$14,2,1),0))^($A2407-$A2406)*(1+1*(B2407/B2406-1))</f>
        <v>6.2914646206300278</v>
      </c>
      <c r="H2407" s="9" t="str">
        <f>IFERROR(VLOOKUP(A2407,'BITO-IV'!$A$1:$J$10000,4,0),"")</f>
        <v/>
      </c>
      <c r="J2407" s="9">
        <f>VLOOKUP(A2407,'ETH-Web'!$A$1:$G$10000,6,0)</f>
        <v>211.48497</v>
      </c>
      <c r="K2407" s="2">
        <f>K2406*(1-K$1+IF(AND(WEEKDAY($A2407)&lt;&gt;1,WEEKDAY($A2407)&lt;&gt;7),-VLOOKUP($A2407,ETF_OP_Fee!$K$5:$L$14,2,1),0))^($A2407-$A2406)*(1+2*(J2407/J2406-1))-K$3*IFERROR(VLOOKUP($A4003,Dividends!$C$10:$E$100,3,0),0)</f>
        <v>64.971932754831059</v>
      </c>
      <c r="Q2407">
        <f>IF($A2407&gt;=$Q$2,B2407*Q$4,"")</f>
        <v>120.5975636462362</v>
      </c>
      <c r="R2407">
        <f>IF($A2407&gt;=$Q$2,G2407*R$4,"")</f>
        <v>118.70723436771576</v>
      </c>
      <c r="T2407">
        <f>IF($A2407&gt;=$Q$2,J2407*T$4,"")</f>
        <v>63.624783348985247</v>
      </c>
      <c r="U2407">
        <f>IF($A2407&gt;=$Q$2,K2407*U$4,"")</f>
        <v>6.2503818070586936</v>
      </c>
      <c r="W2407" t="e">
        <f t="shared" ca="1" si="7"/>
        <v>#DIV/0!</v>
      </c>
    </row>
    <row r="2408" spans="1:23">
      <c r="A2408" s="1">
        <v>43664</v>
      </c>
      <c r="B2408">
        <f>IFERROR(VLOOKUP($A2408,'BTC-Web'!$A$2:$H$9999,2,0),"")</f>
        <v>9698.5029300000006</v>
      </c>
      <c r="C2408">
        <f>VLOOKUP(A2408,H_SPBTFDUE!$B$2:$C$5828,2,0)</f>
        <v>72.959999999999994</v>
      </c>
      <c r="D2408" s="2">
        <f>D2407*(1-D$1+IF(AND(WEEKDAY($A2408)&lt;&gt;1,WEEKDAY($A2408)&lt;&gt;7),-VLOOKUP($A2408,ETF_OP_Fee!$G$5:$H$14,2,1),0))^($A2408-$A2407)*(1+2*(C2408/C2407-1))+IFERROR(VLOOKUP(A2408,BITXeom!$C$9:$D$100,2,0),0)-$D$3*IFERROR(VLOOKUP($A2408,Dividends!$C$10:$E$100,2,0),0)</f>
        <v>23.605091105516745</v>
      </c>
      <c r="F2408" s="60">
        <f>F2407*(1-F$1-2*(C2408/C2407-1))</f>
        <v>34.312890771943472</v>
      </c>
      <c r="G2408" s="2">
        <f>G2407*(1-G$1+IF(AND(WEEKDAY($A2408)&lt;&gt;1,WEEKDAY($A2408)&lt;&gt;7),-VLOOKUP($A2408,ETF_OP_Fee!$I$5:$J$14,2,1),0))^($A2408-$A2407)*(1+1*(B2408/B2407-1))</f>
        <v>6.4422787595956574</v>
      </c>
      <c r="H2408" s="9" t="str">
        <f>IFERROR(VLOOKUP(A2408,'BITO-IV'!$A$1:$J$10000,4,0),"")</f>
        <v/>
      </c>
      <c r="J2408" s="9">
        <f>VLOOKUP(A2408,'ETH-Web'!$A$1:$G$10000,6,0)</f>
        <v>226.56616199999999</v>
      </c>
      <c r="K2408" s="2">
        <f>K2407*(1-K$1+IF(AND(WEEKDAY($A2408)&lt;&gt;1,WEEKDAY($A2408)&lt;&gt;7),-VLOOKUP($A2408,ETF_OP_Fee!$K$5:$L$14,2,1),0))^($A2408-$A2407)*(1+2*(J2408/J2407-1))-K$3*IFERROR(VLOOKUP($A4004,Dividends!$C$10:$E$100,3,0),0)</f>
        <v>74.236440055717111</v>
      </c>
      <c r="Q2408">
        <f>IF($A2408&gt;=$Q$2,B2408*Q$4,"")</f>
        <v>123.49164962361452</v>
      </c>
      <c r="R2408">
        <f>IF($A2408&gt;=$Q$2,G2408*R$4,"")</f>
        <v>121.55279266291055</v>
      </c>
      <c r="T2408">
        <f>IF($A2408&gt;=$Q$2,J2408*T$4,"")</f>
        <v>68.161926454920618</v>
      </c>
      <c r="U2408">
        <f>IF($A2408&gt;=$Q$2,K2408*U$4,"")</f>
        <v>7.1416390843099222</v>
      </c>
      <c r="W2408" t="e">
        <f t="shared" ca="1" si="7"/>
        <v>#DIV/0!</v>
      </c>
    </row>
    <row r="2409" spans="1:23">
      <c r="A2409" s="1">
        <v>43665</v>
      </c>
      <c r="B2409">
        <f>IFERROR(VLOOKUP($A2409,'BTC-Web'!$A$2:$H$9999,2,0),"")</f>
        <v>10653.956055000001</v>
      </c>
      <c r="C2409">
        <f>VLOOKUP(A2409,H_SPBTFDUE!$B$2:$C$5828,2,0)</f>
        <v>72.349999999999994</v>
      </c>
      <c r="D2409" s="2">
        <f>D2408*(1-D$1+IF(AND(WEEKDAY($A2409)&lt;&gt;1,WEEKDAY($A2409)&lt;&gt;7),-VLOOKUP($A2409,ETF_OP_Fee!$G$5:$H$14,2,1),0))^($A2409-$A2408)*(1+2*(C2409/C2408-1))+IFERROR(VLOOKUP(A2409,BITXeom!$C$9:$D$100,2,0),0)-$D$3*IFERROR(VLOOKUP($A2409,Dividends!$C$10:$E$100,2,0),0)</f>
        <v>23.207580818188482</v>
      </c>
      <c r="F2409" s="60">
        <f>F2408*(1-F$1-2*(C2409/C2408-1))</f>
        <v>34.88486732351771</v>
      </c>
      <c r="G2409" s="2">
        <f>G2408*(1-G$1+IF(AND(WEEKDAY($A2409)&lt;&gt;1,WEEKDAY($A2409)&lt;&gt;7),-VLOOKUP($A2409,ETF_OP_Fee!$I$5:$J$14,2,1),0))^($A2409-$A2408)*(1+1*(B2409/B2408-1))</f>
        <v>7.0767590507636866</v>
      </c>
      <c r="H2409" s="9" t="str">
        <f>IFERROR(VLOOKUP(A2409,'BITO-IV'!$A$1:$J$10000,4,0),"")</f>
        <v/>
      </c>
      <c r="J2409" s="9">
        <f>VLOOKUP(A2409,'ETH-Web'!$A$1:$G$10000,6,0)</f>
        <v>221.33341999999999</v>
      </c>
      <c r="K2409" s="2">
        <f>K2408*(1-K$1+IF(AND(WEEKDAY($A2409)&lt;&gt;1,WEEKDAY($A2409)&lt;&gt;7),-VLOOKUP($A2409,ETF_OP_Fee!$K$5:$L$14,2,1),0))^($A2409-$A2408)*(1+2*(J2409/J2408-1))-K$3*IFERROR(VLOOKUP($A4005,Dividends!$C$10:$E$100,3,0),0)</f>
        <v>70.805506595782489</v>
      </c>
      <c r="Q2409">
        <f>IF($A2409&gt;=$Q$2,B2409*Q$4,"")</f>
        <v>135.65749453760762</v>
      </c>
      <c r="R2409">
        <f>IF($A2409&gt;=$Q$2,G2409*R$4,"")</f>
        <v>133.52415468542119</v>
      </c>
      <c r="T2409">
        <f>IF($A2409&gt;=$Q$2,J2409*T$4,"")</f>
        <v>66.587667650282455</v>
      </c>
      <c r="U2409">
        <f>IF($A2409&gt;=$Q$2,K2409*U$4,"")</f>
        <v>6.8115789618856013</v>
      </c>
      <c r="W2409" t="e">
        <f t="shared" ca="1" si="7"/>
        <v>#DIV/0!</v>
      </c>
    </row>
    <row r="2410" spans="1:23">
      <c r="A2410" s="1">
        <v>43668</v>
      </c>
      <c r="B2410">
        <f>IFERROR(VLOOKUP($A2410,'BTC-Web'!$A$2:$H$9999,2,0),"")</f>
        <v>10596.948242</v>
      </c>
      <c r="C2410">
        <f>VLOOKUP(A2410,H_SPBTFDUE!$B$2:$C$5828,2,0)</f>
        <v>70.42</v>
      </c>
      <c r="D2410" s="2">
        <f>D2409*(1-D$1+IF(AND(WEEKDAY($A2410)&lt;&gt;1,WEEKDAY($A2410)&lt;&gt;7),-VLOOKUP($A2410,ETF_OP_Fee!$G$5:$H$14,2,1),0))^($A2410-$A2409)*(1+2*(C2410/C2409-1))+IFERROR(VLOOKUP(A2410,BITXeom!$C$9:$D$100,2,0),0)-$D$3*IFERROR(VLOOKUP($A2410,Dividends!$C$10:$E$100,2,0),0)</f>
        <v>21.961471337635608</v>
      </c>
      <c r="F2410" s="60">
        <f>F2409*(1-F$1-2*(C2410/C2409-1))</f>
        <v>36.744220547069041</v>
      </c>
      <c r="G2410" s="2">
        <f>G2409*(1-G$1+IF(AND(WEEKDAY($A2410)&lt;&gt;1,WEEKDAY($A2410)&lt;&gt;7),-VLOOKUP($A2410,ETF_OP_Fee!$I$5:$J$14,2,1),0))^($A2410-$A2409)*(1+1*(B2410/B2409-1))</f>
        <v>7.0383427154908773</v>
      </c>
      <c r="H2410" s="9" t="str">
        <f>IFERROR(VLOOKUP(A2410,'BITO-IV'!$A$1:$J$10000,4,0),"")</f>
        <v/>
      </c>
      <c r="J2410" s="9">
        <f>VLOOKUP(A2410,'ETH-Web'!$A$1:$G$10000,6,0)</f>
        <v>217.560013</v>
      </c>
      <c r="K2410" s="2">
        <f>K2409*(1-K$1+IF(AND(WEEKDAY($A2410)&lt;&gt;1,WEEKDAY($A2410)&lt;&gt;7),-VLOOKUP($A2410,ETF_OP_Fee!$K$5:$L$14,2,1),0))^($A2410-$A2409)*(1+2*(J2410/J2409-1))-K$3*IFERROR(VLOOKUP($A4006,Dividends!$C$10:$E$100,3,0),0)</f>
        <v>68.385964766622138</v>
      </c>
      <c r="Q2410">
        <f>IF($A2410&gt;=$Q$2,B2410*Q$4,"")</f>
        <v>134.93161045842379</v>
      </c>
      <c r="R2410">
        <f>IF($A2410&gt;=$Q$2,G2410*R$4,"")</f>
        <v>132.79931600480228</v>
      </c>
      <c r="T2410">
        <f>IF($A2410&gt;=$Q$2,J2410*T$4,"")</f>
        <v>65.452446538056165</v>
      </c>
      <c r="U2410">
        <f>IF($A2410&gt;=$Q$2,K2410*U$4,"")</f>
        <v>6.5788159888728135</v>
      </c>
      <c r="W2410" t="e">
        <f t="shared" ca="1" si="7"/>
        <v>#DIV/0!</v>
      </c>
    </row>
    <row r="2411" spans="1:23">
      <c r="A2411" s="1">
        <v>43669</v>
      </c>
      <c r="B2411">
        <f>IFERROR(VLOOKUP($A2411,'BTC-Web'!$A$2:$H$9999,2,0),"")</f>
        <v>10346.748046999999</v>
      </c>
      <c r="C2411">
        <f>VLOOKUP(A2411,H_SPBTFDUE!$B$2:$C$5828,2,0)</f>
        <v>70.430000000000007</v>
      </c>
      <c r="D2411" s="2">
        <f>D2410*(1-D$1+IF(AND(WEEKDAY($A2411)&lt;&gt;1,WEEKDAY($A2411)&lt;&gt;7),-VLOOKUP($A2411,ETF_OP_Fee!$G$5:$H$14,2,1),0))^($A2411-$A2410)*(1+2*(C2411/C2410-1))+IFERROR(VLOOKUP(A2411,BITXeom!$C$9:$D$100,2,0),0)-$D$3*IFERROR(VLOOKUP($A2411,Dividends!$C$10:$E$100,2,0),0)</f>
        <v>21.965060457902648</v>
      </c>
      <c r="F2411" s="60">
        <f>F2410*(1-F$1-2*(C2411/C2410-1))</f>
        <v>36.73187209989684</v>
      </c>
      <c r="G2411" s="2">
        <f>G2410*(1-G$1+IF(AND(WEEKDAY($A2411)&lt;&gt;1,WEEKDAY($A2411)&lt;&gt;7),-VLOOKUP($A2411,ETF_OP_Fee!$I$5:$J$14,2,1),0))^($A2411-$A2410)*(1+1*(B2411/B2410-1))</f>
        <v>6.8719844302809951</v>
      </c>
      <c r="H2411" s="9" t="str">
        <f>IFERROR(VLOOKUP(A2411,'BITO-IV'!$A$1:$J$10000,4,0),"")</f>
        <v/>
      </c>
      <c r="J2411" s="9">
        <f>VLOOKUP(A2411,'ETH-Web'!$A$1:$G$10000,6,0)</f>
        <v>212.72851600000001</v>
      </c>
      <c r="K2411" s="2">
        <f>K2410*(1-K$1+IF(AND(WEEKDAY($A2411)&lt;&gt;1,WEEKDAY($A2411)&lt;&gt;7),-VLOOKUP($A2411,ETF_OP_Fee!$K$5:$L$14,2,1),0))^($A2411-$A2410)*(1+2*(J2411/J2410-1))-K$3*IFERROR(VLOOKUP($A4007,Dividends!$C$10:$E$100,3,0),0)</f>
        <v>65.346898438761045</v>
      </c>
      <c r="Q2411">
        <f>IF($A2411&gt;=$Q$2,B2411*Q$4,"")</f>
        <v>131.74579559197409</v>
      </c>
      <c r="R2411">
        <f>IF($A2411&gt;=$Q$2,G2411*R$4,"")</f>
        <v>129.66047105498467</v>
      </c>
      <c r="T2411">
        <f>IF($A2411&gt;=$Q$2,J2411*T$4,"")</f>
        <v>63.998901400185282</v>
      </c>
      <c r="U2411">
        <f>IF($A2411&gt;=$Q$2,K2411*U$4,"")</f>
        <v>6.2864539783753619</v>
      </c>
      <c r="W2411" t="e">
        <f t="shared" ca="1" si="7"/>
        <v>#DIV/0!</v>
      </c>
    </row>
    <row r="2412" spans="1:23">
      <c r="A2412" s="1">
        <v>43670</v>
      </c>
      <c r="B2412">
        <f>IFERROR(VLOOKUP($A2412,'BTC-Web'!$A$2:$H$9999,2,0),"")</f>
        <v>9887.7304690000001</v>
      </c>
      <c r="C2412">
        <f>VLOOKUP(A2412,H_SPBTFDUE!$B$2:$C$5828,2,0)</f>
        <v>66.62</v>
      </c>
      <c r="D2412" s="2">
        <f>D2411*(1-D$1+IF(AND(WEEKDAY($A2412)&lt;&gt;1,WEEKDAY($A2412)&lt;&gt;7),-VLOOKUP($A2412,ETF_OP_Fee!$G$5:$H$14,2,1),0))^($A2412-$A2411)*(1+2*(C2412/C2411-1))+IFERROR(VLOOKUP(A2412,BITXeom!$C$9:$D$100,2,0),0)-$D$3*IFERROR(VLOOKUP($A2412,Dividends!$C$10:$E$100,2,0),0)</f>
        <v>19.586243594321068</v>
      </c>
      <c r="F2412" s="60">
        <f>F2411*(1-F$1-2*(C2412/C2411-1))</f>
        <v>40.704074262430908</v>
      </c>
      <c r="G2412" s="2">
        <f>G2411*(1-G$1+IF(AND(WEEKDAY($A2412)&lt;&gt;1,WEEKDAY($A2412)&lt;&gt;7),-VLOOKUP($A2412,ETF_OP_Fee!$I$5:$J$14,2,1),0))^($A2412-$A2411)*(1+1*(B2412/B2411-1))</f>
        <v>6.5669484756913645</v>
      </c>
      <c r="H2412" s="9" t="str">
        <f>IFERROR(VLOOKUP(A2412,'BITO-IV'!$A$1:$J$10000,4,0),"")</f>
        <v/>
      </c>
      <c r="J2412" s="9">
        <f>VLOOKUP(A2412,'ETH-Web'!$A$1:$G$10000,6,0)</f>
        <v>217.04637099999999</v>
      </c>
      <c r="K2412" s="2">
        <f>K2411*(1-K$1+IF(AND(WEEKDAY($A2412)&lt;&gt;1,WEEKDAY($A2412)&lt;&gt;7),-VLOOKUP($A2412,ETF_OP_Fee!$K$5:$L$14,2,1),0))^($A2412-$A2411)*(1+2*(J2412/J2411-1))-K$3*IFERROR(VLOOKUP($A4008,Dividends!$C$10:$E$100,3,0),0)</f>
        <v>67.997903295290357</v>
      </c>
      <c r="Q2412">
        <f>IF($A2412&gt;=$Q$2,B2412*Q$4,"")</f>
        <v>125.90109581484506</v>
      </c>
      <c r="R2412">
        <f>IF($A2412&gt;=$Q$2,G2412*R$4,"")</f>
        <v>123.90505848645223</v>
      </c>
      <c r="T2412">
        <f>IF($A2412&gt;=$Q$2,J2412*T$4,"")</f>
        <v>65.297918483561617</v>
      </c>
      <c r="U2412">
        <f>IF($A2412&gt;=$Q$2,K2412*U$4,"")</f>
        <v>6.5414839863051011</v>
      </c>
      <c r="W2412" t="e">
        <f t="shared" ca="1" si="7"/>
        <v>#DIV/0!</v>
      </c>
    </row>
    <row r="2413" spans="1:23">
      <c r="A2413" s="1">
        <v>43671</v>
      </c>
      <c r="B2413">
        <f>IFERROR(VLOOKUP($A2413,'BTC-Web'!$A$2:$H$9999,2,0),"")</f>
        <v>9809.0966800000006</v>
      </c>
      <c r="C2413">
        <f>VLOOKUP(A2413,H_SPBTFDUE!$B$2:$C$5828,2,0)</f>
        <v>67.819999999999993</v>
      </c>
      <c r="D2413" s="2">
        <f>D2412*(1-D$1+IF(AND(WEEKDAY($A2413)&lt;&gt;1,WEEKDAY($A2413)&lt;&gt;7),-VLOOKUP($A2413,ETF_OP_Fee!$G$5:$H$14,2,1),0))^($A2413-$A2412)*(1+2*(C2413/C2412-1))+IFERROR(VLOOKUP(A2413,BITXeom!$C$9:$D$100,2,0),0)-$D$3*IFERROR(VLOOKUP($A2413,Dividends!$C$10:$E$100,2,0),0)</f>
        <v>20.289396142906924</v>
      </c>
      <c r="F2413" s="60">
        <f>F2412*(1-F$1-2*(C2413/C2412-1))</f>
        <v>39.23558228556729</v>
      </c>
      <c r="G2413" s="2">
        <f>G2412*(1-G$1+IF(AND(WEEKDAY($A2413)&lt;&gt;1,WEEKDAY($A2413)&lt;&gt;7),-VLOOKUP($A2413,ETF_OP_Fee!$I$5:$J$14,2,1),0))^($A2413-$A2412)*(1+1*(B2413/B2412-1))</f>
        <v>6.5145541857278895</v>
      </c>
      <c r="H2413" s="9" t="str">
        <f>IFERROR(VLOOKUP(A2413,'BITO-IV'!$A$1:$J$10000,4,0),"")</f>
        <v/>
      </c>
      <c r="J2413" s="9">
        <f>VLOOKUP(A2413,'ETH-Web'!$A$1:$G$10000,6,0)</f>
        <v>219.61799600000001</v>
      </c>
      <c r="K2413" s="2">
        <f>K2412*(1-K$1+IF(AND(WEEKDAY($A2413)&lt;&gt;1,WEEKDAY($A2413)&lt;&gt;7),-VLOOKUP($A2413,ETF_OP_Fee!$K$5:$L$14,2,1),0))^($A2413-$A2412)*(1+2*(J2413/J2412-1))-K$3*IFERROR(VLOOKUP($A4009,Dividends!$C$10:$E$100,3,0),0)</f>
        <v>69.607426277602684</v>
      </c>
      <c r="Q2413">
        <f>IF($A2413&gt;=$Q$2,B2413*Q$4,"")</f>
        <v>124.89984681901008</v>
      </c>
      <c r="R2413">
        <f>IF($A2413&gt;=$Q$2,G2413*R$4,"")</f>
        <v>122.91648402354737</v>
      </c>
      <c r="T2413">
        <f>IF($A2413&gt;=$Q$2,J2413*T$4,"")</f>
        <v>66.071586151196982</v>
      </c>
      <c r="U2413">
        <f>IF($A2413&gt;=$Q$2,K2413*U$4,"")</f>
        <v>6.6963221254851275</v>
      </c>
      <c r="W2413" t="e">
        <f t="shared" ca="1" si="7"/>
        <v>#DIV/0!</v>
      </c>
    </row>
    <row r="2414" spans="1:23">
      <c r="A2414" s="1">
        <v>43672</v>
      </c>
      <c r="B2414">
        <f>IFERROR(VLOOKUP($A2414,'BTC-Web'!$A$2:$H$9999,2,0),"")</f>
        <v>9913.1269530000009</v>
      </c>
      <c r="C2414">
        <f>VLOOKUP(A2414,H_SPBTFDUE!$B$2:$C$5828,2,0)</f>
        <v>68.31</v>
      </c>
      <c r="D2414" s="2">
        <f>D2413*(1-D$1+IF(AND(WEEKDAY($A2414)&lt;&gt;1,WEEKDAY($A2414)&lt;&gt;7),-VLOOKUP($A2414,ETF_OP_Fee!$G$5:$H$14,2,1),0))^($A2414-$A2413)*(1+2*(C2414/C2413-1))+IFERROR(VLOOKUP(A2414,BITXeom!$C$9:$D$100,2,0),0)-$D$3*IFERROR(VLOOKUP($A2414,Dividends!$C$10:$E$100,2,0),0)</f>
        <v>20.580097028826309</v>
      </c>
      <c r="F2414" s="60">
        <f>F2413*(1-F$1-2*(C2414/C2413-1))</f>
        <v>38.666585142841811</v>
      </c>
      <c r="G2414" s="2">
        <f>G2413*(1-G$1+IF(AND(WEEKDAY($A2414)&lt;&gt;1,WEEKDAY($A2414)&lt;&gt;7),-VLOOKUP($A2414,ETF_OP_Fee!$I$5:$J$14,2,1),0))^($A2414-$A2413)*(1+1*(B2414/B2413-1))</f>
        <v>6.5834728673857974</v>
      </c>
      <c r="H2414" s="9" t="str">
        <f>IFERROR(VLOOKUP(A2414,'BITO-IV'!$A$1:$J$10000,4,0),"")</f>
        <v/>
      </c>
      <c r="J2414" s="9">
        <f>VLOOKUP(A2414,'ETH-Web'!$A$1:$G$10000,6,0)</f>
        <v>219.62960799999999</v>
      </c>
      <c r="K2414" s="2">
        <f>K2413*(1-K$1+IF(AND(WEEKDAY($A2414)&lt;&gt;1,WEEKDAY($A2414)&lt;&gt;7),-VLOOKUP($A2414,ETF_OP_Fee!$K$5:$L$14,2,1),0))^($A2414-$A2413)*(1+2*(J2414/J2413-1))-K$3*IFERROR(VLOOKUP($A4010,Dividends!$C$10:$E$100,3,0),0)</f>
        <v>69.612994252613731</v>
      </c>
      <c r="Q2414">
        <f>IF($A2414&gt;=$Q$2,B2414*Q$4,"")</f>
        <v>126.22447084771727</v>
      </c>
      <c r="R2414">
        <f>IF($A2414&gt;=$Q$2,G2414*R$4,"")</f>
        <v>124.2168403935177</v>
      </c>
      <c r="T2414">
        <f>IF($A2414&gt;=$Q$2,J2414*T$4,"")</f>
        <v>66.075079595597529</v>
      </c>
      <c r="U2414">
        <f>IF($A2414&gt;=$Q$2,K2414*U$4,"")</f>
        <v>6.6968577716978164</v>
      </c>
      <c r="W2414" t="e">
        <f t="shared" ca="1" si="7"/>
        <v>#DIV/0!</v>
      </c>
    </row>
    <row r="2415" spans="1:23">
      <c r="A2415" s="1">
        <v>43675</v>
      </c>
      <c r="B2415">
        <f>IFERROR(VLOOKUP($A2415,'BTC-Web'!$A$2:$H$9999,2,0),"")</f>
        <v>9548.1787110000005</v>
      </c>
      <c r="C2415">
        <f>VLOOKUP(A2415,H_SPBTFDUE!$B$2:$C$5828,2,0)</f>
        <v>64.97</v>
      </c>
      <c r="D2415" s="2">
        <f>D2414*(1-D$1+IF(AND(WEEKDAY($A2415)&lt;&gt;1,WEEKDAY($A2415)&lt;&gt;7),-VLOOKUP($A2415,ETF_OP_Fee!$G$5:$H$14,2,1),0))^($A2415-$A2414)*(1+2*(C2415/C2414-1))+IFERROR(VLOOKUP(A2415,BITXeom!$C$9:$D$100,2,0),0)-$D$3*IFERROR(VLOOKUP($A2415,Dividends!$C$10:$E$100,2,0),0)</f>
        <v>18.560865813507895</v>
      </c>
      <c r="F2415" s="60">
        <f>F2414*(1-F$1-2*(C2415/C2414-1))</f>
        <v>42.44575796781924</v>
      </c>
      <c r="G2415" s="2">
        <f>G2414*(1-G$1+IF(AND(WEEKDAY($A2415)&lt;&gt;1,WEEKDAY($A2415)&lt;&gt;7),-VLOOKUP($A2415,ETF_OP_Fee!$I$5:$J$14,2,1),0))^($A2415-$A2414)*(1+1*(B2415/B2414-1))</f>
        <v>6.3406095414997719</v>
      </c>
      <c r="H2415" s="9" t="str">
        <f>IFERROR(VLOOKUP(A2415,'BITO-IV'!$A$1:$J$10000,4,0),"")</f>
        <v/>
      </c>
      <c r="J2415" s="9">
        <f>VLOOKUP(A2415,'ETH-Web'!$A$1:$G$10000,6,0)</f>
        <v>211.26805100000001</v>
      </c>
      <c r="K2415" s="2">
        <f>K2414*(1-K$1+IF(AND(WEEKDAY($A2415)&lt;&gt;1,WEEKDAY($A2415)&lt;&gt;7),-VLOOKUP($A2415,ETF_OP_Fee!$K$5:$L$14,2,1),0))^($A2415-$A2414)*(1+2*(J2415/J2414-1))-K$3*IFERROR(VLOOKUP($A4011,Dividends!$C$10:$E$100,3,0),0)</f>
        <v>64.307528759468738</v>
      </c>
      <c r="Q2415">
        <f>IF($A2415&gt;=$Q$2,B2415*Q$4,"")</f>
        <v>121.57756186010322</v>
      </c>
      <c r="R2415">
        <f>IF($A2415&gt;=$Q$2,G2415*R$4,"")</f>
        <v>119.63449979658554</v>
      </c>
      <c r="T2415">
        <f>IF($A2415&gt;=$Q$2,J2415*T$4,"")</f>
        <v>63.559523749784042</v>
      </c>
      <c r="U2415">
        <f>IF($A2415&gt;=$Q$2,K2415*U$4,"")</f>
        <v>6.186465305439139</v>
      </c>
      <c r="W2415" t="e">
        <f t="shared" ca="1" si="7"/>
        <v>#DIV/0!</v>
      </c>
    </row>
    <row r="2416" spans="1:23">
      <c r="A2416" s="1">
        <v>43676</v>
      </c>
      <c r="B2416">
        <f>IFERROR(VLOOKUP($A2416,'BTC-Web'!$A$2:$H$9999,2,0),"")</f>
        <v>9522.3291019999997</v>
      </c>
      <c r="C2416">
        <f>VLOOKUP(A2416,H_SPBTFDUE!$B$2:$C$5828,2,0)</f>
        <v>66.36</v>
      </c>
      <c r="D2416" s="2">
        <f>D2415*(1-D$1+IF(AND(WEEKDAY($A2416)&lt;&gt;1,WEEKDAY($A2416)&lt;&gt;7),-VLOOKUP($A2416,ETF_OP_Fee!$G$5:$H$14,2,1),0))^($A2416-$A2415)*(1+2*(C2416/C2415-1))+IFERROR(VLOOKUP(A2416,BITXeom!$C$9:$D$100,2,0),0)-$D$3*IFERROR(VLOOKUP($A2416,Dividends!$C$10:$E$100,2,0),0)</f>
        <v>19.352733107368554</v>
      </c>
      <c r="F2416" s="60">
        <f>F2415*(1-F$1-2*(C2416/C2415-1))</f>
        <v>40.627337793831487</v>
      </c>
      <c r="G2416" s="2">
        <f>G2415*(1-G$1+IF(AND(WEEKDAY($A2416)&lt;&gt;1,WEEKDAY($A2416)&lt;&gt;7),-VLOOKUP($A2416,ETF_OP_Fee!$I$5:$J$14,2,1),0))^($A2416-$A2415)*(1+1*(B2416/B2415-1))</f>
        <v>6.3232791428664541</v>
      </c>
      <c r="H2416" s="9" t="str">
        <f>IFERROR(VLOOKUP(A2416,'BITO-IV'!$A$1:$J$10000,4,0),"")</f>
        <v/>
      </c>
      <c r="J2416" s="9">
        <f>VLOOKUP(A2416,'ETH-Web'!$A$1:$G$10000,6,0)</f>
        <v>210.52259799999999</v>
      </c>
      <c r="K2416" s="2">
        <f>K2415*(1-K$1+IF(AND(WEEKDAY($A2416)&lt;&gt;1,WEEKDAY($A2416)&lt;&gt;7),-VLOOKUP($A2416,ETF_OP_Fee!$K$5:$L$14,2,1),0))^($A2416-$A2415)*(1+2*(J2416/J2415-1))-K$3*IFERROR(VLOOKUP($A4012,Dividends!$C$10:$E$100,3,0),0)</f>
        <v>63.852069923413481</v>
      </c>
      <c r="Q2416">
        <f>IF($A2416&gt;=$Q$2,B2416*Q$4,"")</f>
        <v>121.2484171580213</v>
      </c>
      <c r="R2416">
        <f>IF($A2416&gt;=$Q$2,G2416*R$4,"")</f>
        <v>119.30751016598262</v>
      </c>
      <c r="T2416">
        <f>IF($A2416&gt;=$Q$2,J2416*T$4,"")</f>
        <v>63.335255870975196</v>
      </c>
      <c r="U2416">
        <f>IF($A2416&gt;=$Q$2,K2416*U$4,"")</f>
        <v>6.1426495914525141</v>
      </c>
      <c r="W2416" t="e">
        <f t="shared" ca="1" si="7"/>
        <v>#DIV/0!</v>
      </c>
    </row>
    <row r="2417" spans="1:23">
      <c r="A2417" s="1">
        <v>43677</v>
      </c>
      <c r="B2417">
        <f>IFERROR(VLOOKUP($A2417,'BTC-Web'!$A$2:$H$9999,2,0),"")</f>
        <v>9604.0507809999999</v>
      </c>
      <c r="C2417">
        <f>VLOOKUP(A2417,H_SPBTFDUE!$B$2:$C$5828,2,0)</f>
        <v>68.95</v>
      </c>
      <c r="D2417" s="2">
        <f>D2416*(1-D$1+IF(AND(WEEKDAY($A2417)&lt;&gt;1,WEEKDAY($A2417)&lt;&gt;7),-VLOOKUP($A2417,ETF_OP_Fee!$G$5:$H$14,2,1),0))^($A2417-$A2416)*(1+2*(C2417/C2416-1))+IFERROR(VLOOKUP(A2417,BITXeom!$C$9:$D$100,2,0),0)-$D$3*IFERROR(VLOOKUP($A2417,Dividends!$C$10:$E$100,2,0),0)</f>
        <v>20.86087445043443</v>
      </c>
      <c r="F2417" s="60">
        <f>F2416*(1-F$1-2*(C2417/C2416-1))</f>
        <v>37.453890671064784</v>
      </c>
      <c r="G2417" s="2">
        <f>G2416*(1-G$1+IF(AND(WEEKDAY($A2417)&lt;&gt;1,WEEKDAY($A2417)&lt;&gt;7),-VLOOKUP($A2417,ETF_OP_Fee!$I$5:$J$14,2,1),0))^($A2417-$A2416)*(1+1*(B2417/B2416-1))</f>
        <v>6.377380231220771</v>
      </c>
      <c r="H2417" s="9" t="str">
        <f>IFERROR(VLOOKUP(A2417,'BITO-IV'!$A$1:$J$10000,4,0),"")</f>
        <v/>
      </c>
      <c r="J2417" s="9">
        <f>VLOOKUP(A2417,'ETH-Web'!$A$1:$G$10000,6,0)</f>
        <v>218.654144</v>
      </c>
      <c r="K2417" s="2">
        <f>K2416*(1-K$1+IF(AND(WEEKDAY($A2417)&lt;&gt;1,WEEKDAY($A2417)&lt;&gt;7),-VLOOKUP($A2417,ETF_OP_Fee!$K$5:$L$14,2,1),0))^($A2417-$A2416)*(1+2*(J2417/J2416-1))-K$3*IFERROR(VLOOKUP($A4013,Dividends!$C$10:$E$100,3,0),0)</f>
        <v>68.782938005414621</v>
      </c>
      <c r="Q2417">
        <f>IF($A2417&gt;=$Q$2,B2417*Q$4,"")</f>
        <v>122.28898445202134</v>
      </c>
      <c r="R2417">
        <f>IF($A2417&gt;=$Q$2,G2417*R$4,"")</f>
        <v>120.32828846834575</v>
      </c>
      <c r="T2417">
        <f>IF($A2417&gt;=$Q$2,J2417*T$4,"")</f>
        <v>65.781613418475189</v>
      </c>
      <c r="U2417">
        <f>IF($A2417&gt;=$Q$2,K2417*U$4,"")</f>
        <v>6.6170053147006378</v>
      </c>
      <c r="W2417" t="e">
        <f t="shared" ca="1" si="7"/>
        <v>#DIV/0!</v>
      </c>
    </row>
    <row r="2418" spans="1:23">
      <c r="A2418" s="1">
        <v>43678</v>
      </c>
      <c r="B2418">
        <f>IFERROR(VLOOKUP($A2418,'BTC-Web'!$A$2:$H$9999,2,0),"")</f>
        <v>10077.442383</v>
      </c>
      <c r="C2418">
        <f>VLOOKUP(A2418,H_SPBTFDUE!$B$2:$C$5828,2,0)</f>
        <v>71.25</v>
      </c>
      <c r="D2418" s="2">
        <f>D2417*(1-D$1+IF(AND(WEEKDAY($A2418)&lt;&gt;1,WEEKDAY($A2418)&lt;&gt;7),-VLOOKUP($A2418,ETF_OP_Fee!$G$5:$H$14,2,1),0))^($A2418-$A2417)*(1+2*(C2418/C2417-1))+IFERROR(VLOOKUP(A2418,BITXeom!$C$9:$D$100,2,0),0)-$D$3*IFERROR(VLOOKUP($A2418,Dividends!$C$10:$E$100,2,0),0)</f>
        <v>22.24992541014845</v>
      </c>
      <c r="F2418" s="60">
        <f>F2417*(1-F$1-2*(C2418/C2417-1))</f>
        <v>34.9532042929591</v>
      </c>
      <c r="G2418" s="2">
        <f>G2417*(1-G$1+IF(AND(WEEKDAY($A2418)&lt;&gt;1,WEEKDAY($A2418)&lt;&gt;7),-VLOOKUP($A2418,ETF_OP_Fee!$I$5:$J$14,2,1),0))^($A2418-$A2417)*(1+1*(B2418/B2417-1))</f>
        <v>6.69155240633087</v>
      </c>
      <c r="H2418" s="9" t="str">
        <f>IFERROR(VLOOKUP(A2418,'BITO-IV'!$A$1:$J$10000,4,0),"")</f>
        <v/>
      </c>
      <c r="J2418" s="9">
        <f>VLOOKUP(A2418,'ETH-Web'!$A$1:$G$10000,6,0)</f>
        <v>217.80844099999999</v>
      </c>
      <c r="K2418" s="2">
        <f>K2417*(1-K$1+IF(AND(WEEKDAY($A2418)&lt;&gt;1,WEEKDAY($A2418)&lt;&gt;7),-VLOOKUP($A2418,ETF_OP_Fee!$K$5:$L$14,2,1),0))^($A2418-$A2417)*(1+2*(J2418/J2417-1))-K$3*IFERROR(VLOOKUP($A4014,Dividends!$C$10:$E$100,3,0),0)</f>
        <v>68.249107734115725</v>
      </c>
      <c r="Q2418">
        <f>IF($A2418&gt;=$Q$2,B2418*Q$4,"")</f>
        <v>128.31670958350671</v>
      </c>
      <c r="R2418">
        <f>IF($A2418&gt;=$Q$2,G2418*R$4,"")</f>
        <v>126.25608307126205</v>
      </c>
      <c r="T2418">
        <f>IF($A2418&gt;=$Q$2,J2418*T$4,"")</f>
        <v>65.527185549900935</v>
      </c>
      <c r="U2418">
        <f>IF($A2418&gt;=$Q$2,K2418*U$4,"")</f>
        <v>6.5656501698818044</v>
      </c>
      <c r="W2418" t="e">
        <f t="shared" ca="1" si="7"/>
        <v>#DIV/0!</v>
      </c>
    </row>
    <row r="2419" spans="1:23">
      <c r="A2419" s="1">
        <v>43679</v>
      </c>
      <c r="B2419">
        <f>IFERROR(VLOOKUP($A2419,'BTC-Web'!$A$2:$H$9999,2,0),"")</f>
        <v>10402.042969</v>
      </c>
      <c r="C2419">
        <f>VLOOKUP(A2419,H_SPBTFDUE!$B$2:$C$5828,2,0)</f>
        <v>72.33</v>
      </c>
      <c r="D2419" s="2">
        <f>D2418*(1-D$1+IF(AND(WEEKDAY($A2419)&lt;&gt;1,WEEKDAY($A2419)&lt;&gt;7),-VLOOKUP($A2419,ETF_OP_Fee!$G$5:$H$14,2,1),0))^($A2419-$A2418)*(1+2*(C2419/C2418-1))+IFERROR(VLOOKUP(A2419,BITXeom!$C$9:$D$100,2,0),0)-$D$3*IFERROR(VLOOKUP($A2419,Dividends!$C$10:$E$100,2,0),0)</f>
        <v>22.921685969409747</v>
      </c>
      <c r="F2419" s="60">
        <f>F2418*(1-F$1-2*(C2419/C2418-1))</f>
        <v>33.891750828315779</v>
      </c>
      <c r="G2419" s="2">
        <f>G2418*(1-G$1+IF(AND(WEEKDAY($A2419)&lt;&gt;1,WEEKDAY($A2419)&lt;&gt;7),-VLOOKUP($A2419,ETF_OP_Fee!$I$5:$J$14,2,1),0))^($A2419-$A2418)*(1+1*(B2419/B2418-1))</f>
        <v>6.9069116305909866</v>
      </c>
      <c r="H2419" s="9" t="str">
        <f>IFERROR(VLOOKUP(A2419,'BITO-IV'!$A$1:$J$10000,4,0),"")</f>
        <v/>
      </c>
      <c r="J2419" s="9">
        <f>VLOOKUP(A2419,'ETH-Web'!$A$1:$G$10000,6,0)</f>
        <v>217.871567</v>
      </c>
      <c r="K2419" s="2">
        <f>K2418*(1-K$1+IF(AND(WEEKDAY($A2419)&lt;&gt;1,WEEKDAY($A2419)&lt;&gt;7),-VLOOKUP($A2419,ETF_OP_Fee!$K$5:$L$14,2,1),0))^($A2419-$A2418)*(1+2*(J2419/J2418-1))-K$3*IFERROR(VLOOKUP($A4015,Dividends!$C$10:$E$100,3,0),0)</f>
        <v>68.286909454651521</v>
      </c>
      <c r="Q2419">
        <f>IF($A2419&gt;=$Q$2,B2419*Q$4,"")</f>
        <v>132.44986932199967</v>
      </c>
      <c r="R2419">
        <f>IF($A2419&gt;=$Q$2,G2419*R$4,"")</f>
        <v>130.31947680372733</v>
      </c>
      <c r="T2419">
        <f>IF($A2419&gt;=$Q$2,J2419*T$4,"")</f>
        <v>65.546176866748127</v>
      </c>
      <c r="U2419">
        <f>IF($A2419&gt;=$Q$2,K2419*U$4,"")</f>
        <v>6.5692867430341542</v>
      </c>
      <c r="W2419" t="e">
        <f t="shared" ca="1" si="7"/>
        <v>#DIV/0!</v>
      </c>
    </row>
    <row r="2420" spans="1:23">
      <c r="A2420" s="1">
        <v>43682</v>
      </c>
      <c r="B2420">
        <f>IFERROR(VLOOKUP($A2420,'BTC-Web'!$A$2:$H$9999,2,0),"")</f>
        <v>10960.735352</v>
      </c>
      <c r="C2420">
        <f>VLOOKUP(A2420,H_SPBTFDUE!$B$2:$C$5828,2,0)</f>
        <v>81.349999999999994</v>
      </c>
      <c r="D2420" s="2">
        <f>D2419*(1-D$1+IF(AND(WEEKDAY($A2420)&lt;&gt;1,WEEKDAY($A2420)&lt;&gt;7),-VLOOKUP($A2420,ETF_OP_Fee!$G$5:$H$14,2,1),0))^($A2420-$A2419)*(1+2*(C2420/C2419-1))+IFERROR(VLOOKUP(A2420,BITXeom!$C$9:$D$100,2,0),0)-$D$3*IFERROR(VLOOKUP($A2420,Dividends!$C$10:$E$100,2,0),0)</f>
        <v>28.628283291414132</v>
      </c>
      <c r="F2420" s="60">
        <f>F2419*(1-F$1-2*(C2420/C2419-1))</f>
        <v>25.436963166721423</v>
      </c>
      <c r="G2420" s="2">
        <f>G2419*(1-G$1+IF(AND(WEEKDAY($A2420)&lt;&gt;1,WEEKDAY($A2420)&lt;&gt;7),-VLOOKUP($A2420,ETF_OP_Fee!$I$5:$J$14,2,1),0))^($A2420-$A2419)*(1+1*(B2420/B2419-1))</f>
        <v>7.2773127031790379</v>
      </c>
      <c r="H2420" s="9" t="str">
        <f>IFERROR(VLOOKUP(A2420,'BITO-IV'!$A$1:$J$10000,4,0),"")</f>
        <v/>
      </c>
      <c r="J2420" s="9">
        <f>VLOOKUP(A2420,'ETH-Web'!$A$1:$G$10000,6,0)</f>
        <v>234.21502699999999</v>
      </c>
      <c r="K2420" s="2">
        <f>K2419*(1-K$1+IF(AND(WEEKDAY($A2420)&lt;&gt;1,WEEKDAY($A2420)&lt;&gt;7),-VLOOKUP($A2420,ETF_OP_Fee!$K$5:$L$14,2,1),0))^($A2420-$A2419)*(1+2*(J2420/J2419-1))-K$3*IFERROR(VLOOKUP($A4016,Dividends!$C$10:$E$100,3,0),0)</f>
        <v>78.52581716673231</v>
      </c>
      <c r="Q2420">
        <f>IF($A2420&gt;=$Q$2,B2420*Q$4,"")</f>
        <v>139.5637346790335</v>
      </c>
      <c r="R2420">
        <f>IF($A2420&gt;=$Q$2,G2420*R$4,"")</f>
        <v>137.30819717093493</v>
      </c>
      <c r="T2420">
        <f>IF($A2420&gt;=$Q$2,J2420*T$4,"")</f>
        <v>70.463070495987154</v>
      </c>
      <c r="U2420">
        <f>IF($A2420&gt;=$Q$2,K2420*U$4,"")</f>
        <v>7.5542825677579328</v>
      </c>
      <c r="W2420" t="e">
        <f t="shared" ca="1" si="7"/>
        <v>#DIV/0!</v>
      </c>
    </row>
    <row r="2421" spans="1:23">
      <c r="A2421" s="1">
        <v>43683</v>
      </c>
      <c r="B2421">
        <f>IFERROR(VLOOKUP($A2421,'BTC-Web'!$A$2:$H$9999,2,0),"")</f>
        <v>11811.544921999999</v>
      </c>
      <c r="C2421">
        <f>VLOOKUP(A2421,H_SPBTFDUE!$B$2:$C$5828,2,0)</f>
        <v>80.760000000000005</v>
      </c>
      <c r="D2421" s="2">
        <f>D2420*(1-D$1+IF(AND(WEEKDAY($A2421)&lt;&gt;1,WEEKDAY($A2421)&lt;&gt;7),-VLOOKUP($A2421,ETF_OP_Fee!$G$5:$H$14,2,1),0))^($A2421-$A2420)*(1+2*(C2421/C2420-1))+IFERROR(VLOOKUP(A2421,BITXeom!$C$9:$D$100,2,0),0)-$D$3*IFERROR(VLOOKUP($A2421,Dividends!$C$10:$E$100,2,0),0)</f>
        <v>28.209622597798464</v>
      </c>
      <c r="F2421" s="60">
        <f>F2420*(1-F$1-2*(C2421/C2420-1))</f>
        <v>25.804607908073706</v>
      </c>
      <c r="G2421" s="2">
        <f>G2420*(1-G$1+IF(AND(WEEKDAY($A2421)&lt;&gt;1,WEEKDAY($A2421)&lt;&gt;7),-VLOOKUP($A2421,ETF_OP_Fee!$I$5:$J$14,2,1),0))^($A2421-$A2420)*(1+1*(B2421/B2420-1))</f>
        <v>7.8419983628594441</v>
      </c>
      <c r="H2421" s="9" t="str">
        <f>IFERROR(VLOOKUP(A2421,'BITO-IV'!$A$1:$J$10000,4,0),"")</f>
        <v/>
      </c>
      <c r="J2421" s="9">
        <f>VLOOKUP(A2421,'ETH-Web'!$A$1:$G$10000,6,0)</f>
        <v>226.020645</v>
      </c>
      <c r="K2421" s="2">
        <f>K2420*(1-K$1+IF(AND(WEEKDAY($A2421)&lt;&gt;1,WEEKDAY($A2421)&lt;&gt;7),-VLOOKUP($A2421,ETF_OP_Fee!$K$5:$L$14,2,1),0))^($A2421-$A2420)*(1+2*(J2421/J2420-1))-K$3*IFERROR(VLOOKUP($A4017,Dividends!$C$10:$E$100,3,0),0)</f>
        <v>73.029237319176346</v>
      </c>
      <c r="Q2421">
        <f>IF($A2421&gt;=$Q$2,B2421*Q$4,"")</f>
        <v>150.3971466059254</v>
      </c>
      <c r="R2421">
        <f>IF($A2421&gt;=$Q$2,G2421*R$4,"")</f>
        <v>147.96267541880871</v>
      </c>
      <c r="T2421">
        <f>IF($A2421&gt;=$Q$2,J2421*T$4,"")</f>
        <v>67.997808877495672</v>
      </c>
      <c r="U2421">
        <f>IF($A2421&gt;=$Q$2,K2421*U$4,"")</f>
        <v>7.0255046597672752</v>
      </c>
      <c r="W2421" t="e">
        <f t="shared" ca="1" si="7"/>
        <v>#DIV/0!</v>
      </c>
    </row>
    <row r="2422" spans="1:23">
      <c r="A2422" s="1">
        <v>43684</v>
      </c>
      <c r="B2422">
        <f>IFERROR(VLOOKUP($A2422,'BTC-Web'!$A$2:$H$9999,2,0),"")</f>
        <v>11476.193359000001</v>
      </c>
      <c r="C2422">
        <f>VLOOKUP(A2422,H_SPBTFDUE!$B$2:$C$5828,2,0)</f>
        <v>81.17</v>
      </c>
      <c r="D2422" s="2">
        <f>D2421*(1-D$1+IF(AND(WEEKDAY($A2422)&lt;&gt;1,WEEKDAY($A2422)&lt;&gt;7),-VLOOKUP($A2422,ETF_OP_Fee!$G$5:$H$14,2,1),0))^($A2422-$A2421)*(1+2*(C2422/C2421-1))+IFERROR(VLOOKUP(A2422,BITXeom!$C$9:$D$100,2,0),0)-$D$3*IFERROR(VLOOKUP($A2422,Dividends!$C$10:$E$100,2,0),0)</f>
        <v>28.492615027219436</v>
      </c>
      <c r="F2422" s="60">
        <f>F2421*(1-F$1-2*(C2422/C2421-1))</f>
        <v>25.541256500912802</v>
      </c>
      <c r="G2422" s="2">
        <f>G2421*(1-G$1+IF(AND(WEEKDAY($A2422)&lt;&gt;1,WEEKDAY($A2422)&lt;&gt;7),-VLOOKUP($A2422,ETF_OP_Fee!$I$5:$J$14,2,1),0))^($A2422-$A2421)*(1+1*(B2422/B2421-1))</f>
        <v>7.6191512421322187</v>
      </c>
      <c r="H2422" s="9" t="str">
        <f>IFERROR(VLOOKUP(A2422,'BITO-IV'!$A$1:$J$10000,4,0),"")</f>
        <v/>
      </c>
      <c r="J2422" s="9">
        <f>VLOOKUP(A2422,'ETH-Web'!$A$1:$G$10000,6,0)</f>
        <v>226.391006</v>
      </c>
      <c r="K2422" s="2">
        <f>K2421*(1-K$1+IF(AND(WEEKDAY($A2422)&lt;&gt;1,WEEKDAY($A2422)&lt;&gt;7),-VLOOKUP($A2422,ETF_OP_Fee!$K$5:$L$14,2,1),0))^($A2422-$A2421)*(1+2*(J2422/J2421-1))-K$3*IFERROR(VLOOKUP($A4018,Dividends!$C$10:$E$100,3,0),0)</f>
        <v>73.266684126803511</v>
      </c>
      <c r="Q2422">
        <f>IF($A2422&gt;=$Q$2,B2422*Q$4,"")</f>
        <v>146.12709399908175</v>
      </c>
      <c r="R2422">
        <f>IF($A2422&gt;=$Q$2,G2422*R$4,"")</f>
        <v>143.75800019873441</v>
      </c>
      <c r="T2422">
        <f>IF($A2422&gt;=$Q$2,J2422*T$4,"")</f>
        <v>68.109231161480736</v>
      </c>
      <c r="U2422">
        <f>IF($A2422&gt;=$Q$2,K2422*U$4,"")</f>
        <v>7.0483473418856804</v>
      </c>
      <c r="W2422" t="e">
        <f t="shared" ca="1" si="7"/>
        <v>#DIV/0!</v>
      </c>
    </row>
    <row r="2423" spans="1:23">
      <c r="A2423" s="1">
        <v>43685</v>
      </c>
      <c r="B2423">
        <f>IFERROR(VLOOKUP($A2423,'BTC-Web'!$A$2:$H$9999,2,0),"")</f>
        <v>11954.040039</v>
      </c>
      <c r="C2423">
        <f>VLOOKUP(A2423,H_SPBTFDUE!$B$2:$C$5828,2,0)</f>
        <v>79.790000000000006</v>
      </c>
      <c r="D2423" s="2">
        <f>D2422*(1-D$1+IF(AND(WEEKDAY($A2423)&lt;&gt;1,WEEKDAY($A2423)&lt;&gt;7),-VLOOKUP($A2423,ETF_OP_Fee!$G$5:$H$14,2,1),0))^($A2423-$A2422)*(1+2*(C2423/C2422-1))+IFERROR(VLOOKUP(A2423,BITXeom!$C$9:$D$100,2,0),0)-$D$3*IFERROR(VLOOKUP($A2423,Dividends!$C$10:$E$100,2,0),0)</f>
        <v>27.520470954827175</v>
      </c>
      <c r="F2423" s="60">
        <f>F2422*(1-F$1-2*(C2423/C2422-1))</f>
        <v>26.408398903109642</v>
      </c>
      <c r="G2423" s="2">
        <f>G2422*(1-G$1+IF(AND(WEEKDAY($A2423)&lt;&gt;1,WEEKDAY($A2423)&lt;&gt;7),-VLOOKUP($A2423,ETF_OP_Fee!$I$5:$J$14,2,1),0))^($A2423-$A2422)*(1+1*(B2423/B2422-1))</f>
        <v>7.936191522450474</v>
      </c>
      <c r="H2423" s="9" t="str">
        <f>IFERROR(VLOOKUP(A2423,'BITO-IV'!$A$1:$J$10000,4,0),"")</f>
        <v/>
      </c>
      <c r="J2423" s="9">
        <f>VLOOKUP(A2423,'ETH-Web'!$A$1:$G$10000,6,0)</f>
        <v>220.94186400000001</v>
      </c>
      <c r="K2423" s="2">
        <f>K2422*(1-K$1+IF(AND(WEEKDAY($A2423)&lt;&gt;1,WEEKDAY($A2423)&lt;&gt;7),-VLOOKUP($A2423,ETF_OP_Fee!$K$5:$L$14,2,1),0))^($A2423-$A2422)*(1+2*(J2423/J2422-1))-K$3*IFERROR(VLOOKUP($A4019,Dividends!$C$10:$E$100,3,0),0)</f>
        <v>69.737887856160413</v>
      </c>
      <c r="Q2423">
        <f>IF($A2423&gt;=$Q$2,B2423*Q$4,"")</f>
        <v>152.21154591978322</v>
      </c>
      <c r="R2423">
        <f>IF($A2423&gt;=$Q$2,G2423*R$4,"")</f>
        <v>149.73991015597051</v>
      </c>
      <c r="T2423">
        <f>IF($A2423&gt;=$Q$2,J2423*T$4,"")</f>
        <v>66.469868897638264</v>
      </c>
      <c r="U2423">
        <f>IF($A2423&gt;=$Q$2,K2423*U$4,"")</f>
        <v>6.7088726937468781</v>
      </c>
      <c r="W2423" t="e">
        <f t="shared" ca="1" si="7"/>
        <v>#DIV/0!</v>
      </c>
    </row>
    <row r="2424" spans="1:23">
      <c r="A2424" s="1">
        <v>43686</v>
      </c>
      <c r="B2424">
        <f>IFERROR(VLOOKUP($A2424,'BTC-Web'!$A$2:$H$9999,2,0),"")</f>
        <v>11953.469727</v>
      </c>
      <c r="C2424">
        <f>VLOOKUP(A2424,H_SPBTFDUE!$B$2:$C$5828,2,0)</f>
        <v>81.56</v>
      </c>
      <c r="D2424" s="2">
        <f>D2423*(1-D$1+IF(AND(WEEKDAY($A2424)&lt;&gt;1,WEEKDAY($A2424)&lt;&gt;7),-VLOOKUP($A2424,ETF_OP_Fee!$G$5:$H$14,2,1),0))^($A2424-$A2423)*(1+2*(C2424/C2423-1))+IFERROR(VLOOKUP(A2424,BITXeom!$C$9:$D$100,2,0),0)-$D$3*IFERROR(VLOOKUP($A2424,Dividends!$C$10:$E$100,2,0),0)</f>
        <v>28.737992159069368</v>
      </c>
      <c r="F2424" s="60">
        <f>F2423*(1-F$1-2*(C2424/C2423-1))</f>
        <v>25.235376993901774</v>
      </c>
      <c r="G2424" s="2">
        <f>G2423*(1-G$1+IF(AND(WEEKDAY($A2424)&lt;&gt;1,WEEKDAY($A2424)&lt;&gt;7),-VLOOKUP($A2424,ETF_OP_Fee!$I$5:$J$14,2,1),0))^($A2424-$A2423)*(1+1*(B2424/B2423-1))</f>
        <v>7.9356063483226134</v>
      </c>
      <c r="H2424" s="9" t="str">
        <f>IFERROR(VLOOKUP(A2424,'BITO-IV'!$A$1:$J$10000,4,0),"")</f>
        <v/>
      </c>
      <c r="J2424" s="9">
        <f>VLOOKUP(A2424,'ETH-Web'!$A$1:$G$10000,6,0)</f>
        <v>210.48890700000001</v>
      </c>
      <c r="K2424" s="2">
        <f>K2423*(1-K$1+IF(AND(WEEKDAY($A2424)&lt;&gt;1,WEEKDAY($A2424)&lt;&gt;7),-VLOOKUP($A2424,ETF_OP_Fee!$K$5:$L$14,2,1),0))^($A2424-$A2423)*(1+2*(J2424/J2423-1))-K$3*IFERROR(VLOOKUP($A4020,Dividends!$C$10:$E$100,3,0),0)</f>
        <v>63.137538234250421</v>
      </c>
      <c r="Q2424">
        <f>IF($A2424&gt;=$Q$2,B2424*Q$4,"")</f>
        <v>152.20428410110992</v>
      </c>
      <c r="R2424">
        <f>IF($A2424&gt;=$Q$2,G2424*R$4,"")</f>
        <v>149.72886910169609</v>
      </c>
      <c r="T2424">
        <f>IF($A2424&gt;=$Q$2,J2424*T$4,"")</f>
        <v>63.32512000847958</v>
      </c>
      <c r="U2424">
        <f>IF($A2424&gt;=$Q$2,K2424*U$4,"")</f>
        <v>6.0739107425196321</v>
      </c>
      <c r="W2424" t="e">
        <f t="shared" ca="1" si="7"/>
        <v>#DIV/0!</v>
      </c>
    </row>
    <row r="2425" spans="1:23">
      <c r="A2425" s="1">
        <v>43689</v>
      </c>
      <c r="B2425">
        <f>IFERROR(VLOOKUP($A2425,'BTC-Web'!$A$2:$H$9999,2,0),"")</f>
        <v>11528.189453000001</v>
      </c>
      <c r="C2425">
        <f>VLOOKUP(A2425,H_SPBTFDUE!$B$2:$C$5828,2,0)</f>
        <v>78.89</v>
      </c>
      <c r="D2425" s="2">
        <f>D2424*(1-D$1+IF(AND(WEEKDAY($A2425)&lt;&gt;1,WEEKDAY($A2425)&lt;&gt;7),-VLOOKUP($A2425,ETF_OP_Fee!$G$5:$H$14,2,1),0))^($A2425-$A2424)*(1+2*(C2425/C2424-1))+IFERROR(VLOOKUP(A2425,BITXeom!$C$9:$D$100,2,0),0)-$D$3*IFERROR(VLOOKUP($A2425,Dividends!$C$10:$E$100,2,0),0)</f>
        <v>26.846710515745873</v>
      </c>
      <c r="F2425" s="60">
        <f>F2424*(1-F$1-2*(C2425/C2424-1))</f>
        <v>26.88630605358081</v>
      </c>
      <c r="G2425" s="2">
        <f>G2424*(1-G$1+IF(AND(WEEKDAY($A2425)&lt;&gt;1,WEEKDAY($A2425)&lt;&gt;7),-VLOOKUP($A2425,ETF_OP_Fee!$I$5:$J$14,2,1),0))^($A2425-$A2424)*(1+1*(B2425/B2424-1))</f>
        <v>7.6526759573830727</v>
      </c>
      <c r="H2425" s="9" t="str">
        <f>IFERROR(VLOOKUP(A2425,'BITO-IV'!$A$1:$J$10000,4,0),"")</f>
        <v/>
      </c>
      <c r="J2425" s="9">
        <f>VLOOKUP(A2425,'ETH-Web'!$A$1:$G$10000,6,0)</f>
        <v>211.288071</v>
      </c>
      <c r="K2425" s="2">
        <f>K2424*(1-K$1+IF(AND(WEEKDAY($A2425)&lt;&gt;1,WEEKDAY($A2425)&lt;&gt;7),-VLOOKUP($A2425,ETF_OP_Fee!$K$5:$L$14,2,1),0))^($A2425-$A2424)*(1+2*(J2425/J2424-1))-K$3*IFERROR(VLOOKUP($A4021,Dividends!$C$10:$E$100,3,0),0)</f>
        <v>63.612052339345219</v>
      </c>
      <c r="Q2425">
        <f>IF($A2425&gt;=$Q$2,B2425*Q$4,"")</f>
        <v>146.78916354408159</v>
      </c>
      <c r="R2425">
        <f>IF($A2425&gt;=$Q$2,G2425*R$4,"")</f>
        <v>144.39054388615253</v>
      </c>
      <c r="T2425">
        <f>IF($A2425&gt;=$Q$2,J2425*T$4,"")</f>
        <v>63.565546722303772</v>
      </c>
      <c r="U2425">
        <f>IF($A2425&gt;=$Q$2,K2425*U$4,"")</f>
        <v>6.1195595974008459</v>
      </c>
      <c r="W2425" t="e">
        <f t="shared" ca="1" si="7"/>
        <v>#DIV/0!</v>
      </c>
    </row>
    <row r="2426" spans="1:23">
      <c r="A2426" s="1">
        <v>43690</v>
      </c>
      <c r="B2426">
        <f>IFERROR(VLOOKUP($A2426,'BTC-Web'!$A$2:$H$9999,2,0),"")</f>
        <v>11385.052734000001</v>
      </c>
      <c r="C2426">
        <f>VLOOKUP(A2426,H_SPBTFDUE!$B$2:$C$5828,2,0)</f>
        <v>74.77</v>
      </c>
      <c r="D2426" s="2">
        <f>D2425*(1-D$1+IF(AND(WEEKDAY($A2426)&lt;&gt;1,WEEKDAY($A2426)&lt;&gt;7),-VLOOKUP($A2426,ETF_OP_Fee!$G$5:$H$14,2,1),0))^($A2426-$A2425)*(1+2*(C2426/C2425-1))+IFERROR(VLOOKUP(A2426,BITXeom!$C$9:$D$100,2,0),0)-$D$3*IFERROR(VLOOKUP($A2426,Dividends!$C$10:$E$100,2,0),0)</f>
        <v>24.039693905780322</v>
      </c>
      <c r="F2426" s="60">
        <f>F2425*(1-F$1-2*(C2426/C2425-1))</f>
        <v>29.693160540884715</v>
      </c>
      <c r="G2426" s="2">
        <f>G2425*(1-G$1+IF(AND(WEEKDAY($A2426)&lt;&gt;1,WEEKDAY($A2426)&lt;&gt;7),-VLOOKUP($A2426,ETF_OP_Fee!$I$5:$J$14,2,1),0))^($A2426-$A2425)*(1+1*(B2426/B2425-1))</f>
        <v>7.5574618217458465</v>
      </c>
      <c r="H2426" s="9" t="str">
        <f>IFERROR(VLOOKUP(A2426,'BITO-IV'!$A$1:$J$10000,4,0),"")</f>
        <v/>
      </c>
      <c r="J2426" s="9">
        <f>VLOOKUP(A2426,'ETH-Web'!$A$1:$G$10000,6,0)</f>
        <v>208.709045</v>
      </c>
      <c r="K2426" s="2">
        <f>K2425*(1-K$1+IF(AND(WEEKDAY($A2426)&lt;&gt;1,WEEKDAY($A2426)&lt;&gt;7),-VLOOKUP($A2426,ETF_OP_Fee!$K$5:$L$14,2,1),0))^($A2426-$A2425)*(1+2*(J2426/J2425-1))-K$3*IFERROR(VLOOKUP($A4022,Dividends!$C$10:$E$100,3,0),0)</f>
        <v>62.057530305763464</v>
      </c>
      <c r="Q2426">
        <f>IF($A2426&gt;=$Q$2,B2426*Q$4,"")</f>
        <v>144.96659467148325</v>
      </c>
      <c r="R2426">
        <f>IF($A2426&gt;=$Q$2,G2426*R$4,"")</f>
        <v>142.59404539243997</v>
      </c>
      <c r="T2426">
        <f>IF($A2426&gt;=$Q$2,J2426*T$4,"")</f>
        <v>62.789652480261893</v>
      </c>
      <c r="U2426">
        <f>IF($A2426&gt;=$Q$2,K2426*U$4,"")</f>
        <v>5.9700126187995544</v>
      </c>
      <c r="W2426" t="e">
        <f t="shared" ca="1" si="7"/>
        <v>#DIV/0!</v>
      </c>
    </row>
    <row r="2427" spans="1:23">
      <c r="A2427" s="1">
        <v>43691</v>
      </c>
      <c r="B2427">
        <f>IFERROR(VLOOKUP($A2427,'BTC-Web'!$A$2:$H$9999,2,0),"")</f>
        <v>10889.487305000001</v>
      </c>
      <c r="C2427">
        <f>VLOOKUP(A2427,H_SPBTFDUE!$B$2:$C$5828,2,0)</f>
        <v>69.28</v>
      </c>
      <c r="D2427" s="2">
        <f>D2426*(1-D$1+IF(AND(WEEKDAY($A2427)&lt;&gt;1,WEEKDAY($A2427)&lt;&gt;7),-VLOOKUP($A2427,ETF_OP_Fee!$G$5:$H$14,2,1),0))^($A2427-$A2426)*(1+2*(C2427/C2426-1))+IFERROR(VLOOKUP(A2427,BITXeom!$C$9:$D$100,2,0),0)-$D$3*IFERROR(VLOOKUP($A2427,Dividends!$C$10:$E$100,2,0),0)</f>
        <v>20.506984284220774</v>
      </c>
      <c r="F2427" s="60">
        <f>F2426*(1-F$1-2*(C2427/C2426-1))</f>
        <v>34.052065621672895</v>
      </c>
      <c r="G2427" s="2">
        <f>G2426*(1-G$1+IF(AND(WEEKDAY($A2427)&lt;&gt;1,WEEKDAY($A2427)&lt;&gt;7),-VLOOKUP($A2427,ETF_OP_Fee!$I$5:$J$14,2,1),0))^($A2427-$A2426)*(1+1*(B2427/B2426-1))</f>
        <v>7.2283145730588485</v>
      </c>
      <c r="H2427" s="9" t="str">
        <f>IFERROR(VLOOKUP(A2427,'BITO-IV'!$A$1:$J$10000,4,0),"")</f>
        <v/>
      </c>
      <c r="J2427" s="9">
        <f>VLOOKUP(A2427,'ETH-Web'!$A$1:$G$10000,6,0)</f>
        <v>186.607742</v>
      </c>
      <c r="K2427" s="2">
        <f>K2426*(1-K$1+IF(AND(WEEKDAY($A2427)&lt;&gt;1,WEEKDAY($A2427)&lt;&gt;7),-VLOOKUP($A2427,ETF_OP_Fee!$K$5:$L$14,2,1),0))^($A2427-$A2426)*(1+2*(J2427/J2426-1))-K$3*IFERROR(VLOOKUP($A4023,Dividends!$C$10:$E$100,3,0),0)</f>
        <v>48.913071355116799</v>
      </c>
      <c r="Q2427">
        <f>IF($A2427&gt;=$Q$2,B2427*Q$4,"")</f>
        <v>138.65652880200329</v>
      </c>
      <c r="R2427">
        <f>IF($A2427&gt;=$Q$2,G2427*R$4,"")</f>
        <v>136.38370138712574</v>
      </c>
      <c r="T2427">
        <f>IF($A2427&gt;=$Q$2,J2427*T$4,"")</f>
        <v>56.14052457719967</v>
      </c>
      <c r="U2427">
        <f>IF($A2427&gt;=$Q$2,K2427*U$4,"")</f>
        <v>4.7054991034209799</v>
      </c>
      <c r="W2427" t="e">
        <f t="shared" ca="1" si="7"/>
        <v>#DIV/0!</v>
      </c>
    </row>
    <row r="2428" spans="1:23">
      <c r="A2428" s="1">
        <v>43692</v>
      </c>
      <c r="B2428">
        <f>IFERROR(VLOOKUP($A2428,'BTC-Web'!$A$2:$H$9999,2,0),"")</f>
        <v>10038.421875</v>
      </c>
      <c r="C2428">
        <f>VLOOKUP(A2428,H_SPBTFDUE!$B$2:$C$5828,2,0)</f>
        <v>69.12</v>
      </c>
      <c r="D2428" s="2">
        <f>D2427*(1-D$1+IF(AND(WEEKDAY($A2428)&lt;&gt;1,WEEKDAY($A2428)&lt;&gt;7),-VLOOKUP($A2428,ETF_OP_Fee!$G$5:$H$14,2,1),0))^($A2428-$A2427)*(1+2*(C2428/C2427-1))+IFERROR(VLOOKUP(A2428,BITXeom!$C$9:$D$100,2,0),0)-$D$3*IFERROR(VLOOKUP($A2428,Dividends!$C$10:$E$100,2,0),0)</f>
        <v>20.409803146080073</v>
      </c>
      <c r="F2428" s="60">
        <f>F2427*(1-F$1-2*(C2428/C2427-1))</f>
        <v>34.207577416161506</v>
      </c>
      <c r="G2428" s="2">
        <f>G2427*(1-G$1+IF(AND(WEEKDAY($A2428)&lt;&gt;1,WEEKDAY($A2428)&lt;&gt;7),-VLOOKUP($A2428,ETF_OP_Fee!$I$5:$J$14,2,1),0))^($A2428-$A2427)*(1+1*(B2428/B2427-1))</f>
        <v>6.6632138434690784</v>
      </c>
      <c r="H2428" s="9" t="str">
        <f>IFERROR(VLOOKUP(A2428,'BITO-IV'!$A$1:$J$10000,4,0),"")</f>
        <v/>
      </c>
      <c r="J2428" s="9">
        <f>VLOOKUP(A2428,'ETH-Web'!$A$1:$G$10000,6,0)</f>
        <v>188.50206</v>
      </c>
      <c r="K2428" s="2">
        <f>K2427*(1-K$1+IF(AND(WEEKDAY($A2428)&lt;&gt;1,WEEKDAY($A2428)&lt;&gt;7),-VLOOKUP($A2428,ETF_OP_Fee!$K$5:$L$14,2,1),0))^($A2428-$A2427)*(1+2*(J2428/J2427-1))-K$3*IFERROR(VLOOKUP($A4024,Dividends!$C$10:$E$100,3,0),0)</f>
        <v>49.904852203463811</v>
      </c>
      <c r="Q2428">
        <f>IF($A2428&gt;=$Q$2,B2428*Q$4,"")</f>
        <v>127.81985899359083</v>
      </c>
      <c r="R2428">
        <f>IF($A2428&gt;=$Q$2,G2428*R$4,"")</f>
        <v>125.72139160812512</v>
      </c>
      <c r="T2428">
        <f>IF($A2428&gt;=$Q$2,J2428*T$4,"")</f>
        <v>56.710425938719979</v>
      </c>
      <c r="U2428">
        <f>IF($A2428&gt;=$Q$2,K2428*U$4,"")</f>
        <v>4.8009096708499825</v>
      </c>
      <c r="W2428" t="e">
        <f t="shared" ca="1" si="7"/>
        <v>#DIV/0!</v>
      </c>
    </row>
    <row r="2429" spans="1:23">
      <c r="A2429" s="1">
        <v>43693</v>
      </c>
      <c r="B2429">
        <f>IFERROR(VLOOKUP($A2429,'BTC-Web'!$A$2:$H$9999,2,0),"")</f>
        <v>10319.419921999999</v>
      </c>
      <c r="C2429">
        <f>VLOOKUP(A2429,H_SPBTFDUE!$B$2:$C$5828,2,0)</f>
        <v>71.72</v>
      </c>
      <c r="D2429" s="2">
        <f>D2428*(1-D$1+IF(AND(WEEKDAY($A2429)&lt;&gt;1,WEEKDAY($A2429)&lt;&gt;7),-VLOOKUP($A2429,ETF_OP_Fee!$G$5:$H$14,2,1),0))^($A2429-$A2428)*(1+2*(C2429/C2428-1))+IFERROR(VLOOKUP(A2429,BITXeom!$C$9:$D$100,2,0),0)-$D$3*IFERROR(VLOOKUP($A2429,Dividends!$C$10:$E$100,2,0),0)</f>
        <v>21.942617417158683</v>
      </c>
      <c r="F2429" s="60">
        <f>F2428*(1-F$1-2*(C2429/C2428-1))</f>
        <v>31.632310020837767</v>
      </c>
      <c r="G2429" s="2">
        <f>G2428*(1-G$1+IF(AND(WEEKDAY($A2429)&lt;&gt;1,WEEKDAY($A2429)&lt;&gt;7),-VLOOKUP($A2429,ETF_OP_Fee!$I$5:$J$14,2,1),0))^($A2429-$A2428)*(1+1*(B2429/B2428-1))</f>
        <v>6.8495539318970815</v>
      </c>
      <c r="H2429" s="9" t="str">
        <f>IFERROR(VLOOKUP(A2429,'BITO-IV'!$A$1:$J$10000,4,0),"")</f>
        <v/>
      </c>
      <c r="J2429" s="9">
        <f>VLOOKUP(A2429,'ETH-Web'!$A$1:$G$10000,6,0)</f>
        <v>185.440079</v>
      </c>
      <c r="K2429" s="2">
        <f>K2428*(1-K$1+IF(AND(WEEKDAY($A2429)&lt;&gt;1,WEEKDAY($A2429)&lt;&gt;7),-VLOOKUP($A2429,ETF_OP_Fee!$K$5:$L$14,2,1),0))^($A2429-$A2428)*(1+2*(J2429/J2428-1))-K$3*IFERROR(VLOOKUP($A4025,Dividends!$C$10:$E$100,3,0),0)</f>
        <v>48.28232449928916</v>
      </c>
      <c r="Q2429">
        <f>IF($A2429&gt;=$Q$2,B2429*Q$4,"")</f>
        <v>131.39782485239414</v>
      </c>
      <c r="R2429">
        <f>IF($A2429&gt;=$Q$2,G2429*R$4,"")</f>
        <v>129.23725283964052</v>
      </c>
      <c r="T2429">
        <f>IF($A2429&gt;=$Q$2,J2429*T$4,"")</f>
        <v>55.789235757953428</v>
      </c>
      <c r="U2429">
        <f>IF($A2429&gt;=$Q$2,K2429*U$4,"")</f>
        <v>4.6448204610385675</v>
      </c>
      <c r="W2429" t="e">
        <f t="shared" ca="1" si="7"/>
        <v>#DIV/0!</v>
      </c>
    </row>
    <row r="2430" spans="1:23">
      <c r="A2430" s="1">
        <v>43696</v>
      </c>
      <c r="B2430">
        <f>IFERROR(VLOOKUP($A2430,'BTC-Web'!$A$2:$H$9999,2,0),"")</f>
        <v>10350.283203000001</v>
      </c>
      <c r="C2430">
        <f>VLOOKUP(A2430,H_SPBTFDUE!$B$2:$C$5828,2,0)</f>
        <v>73.17</v>
      </c>
      <c r="D2430" s="2">
        <f>D2429*(1-D$1+IF(AND(WEEKDAY($A2430)&lt;&gt;1,WEEKDAY($A2430)&lt;&gt;7),-VLOOKUP($A2430,ETF_OP_Fee!$G$5:$H$14,2,1),0))^($A2430-$A2429)*(1+2*(C2430/C2429-1))+IFERROR(VLOOKUP(A2430,BITXeom!$C$9:$D$100,2,0),0)-$D$3*IFERROR(VLOOKUP($A2430,Dividends!$C$10:$E$100,2,0),0)</f>
        <v>22.8216124174435</v>
      </c>
      <c r="F2430" s="60">
        <f>F2429*(1-F$1-2*(C2430/C2429-1))</f>
        <v>30.351610157851727</v>
      </c>
      <c r="G2430" s="2">
        <f>G2429*(1-G$1+IF(AND(WEEKDAY($A2430)&lt;&gt;1,WEEKDAY($A2430)&lt;&gt;7),-VLOOKUP($A2430,ETF_OP_Fee!$I$5:$J$14,2,1),0))^($A2430-$A2429)*(1+1*(B2430/B2429-1))</f>
        <v>6.8695031373941902</v>
      </c>
      <c r="H2430" s="9" t="str">
        <f>IFERROR(VLOOKUP(A2430,'BITO-IV'!$A$1:$J$10000,4,0),"")</f>
        <v/>
      </c>
      <c r="J2430" s="9">
        <f>VLOOKUP(A2430,'ETH-Web'!$A$1:$G$10000,6,0)</f>
        <v>203.09193400000001</v>
      </c>
      <c r="K2430" s="2">
        <f>K2429*(1-K$1+IF(AND(WEEKDAY($A2430)&lt;&gt;1,WEEKDAY($A2430)&lt;&gt;7),-VLOOKUP($A2430,ETF_OP_Fee!$K$5:$L$14,2,1),0))^($A2430-$A2429)*(1+2*(J2430/J2429-1))-K$3*IFERROR(VLOOKUP($A4026,Dividends!$C$10:$E$100,3,0),0)</f>
        <v>57.469776159394598</v>
      </c>
      <c r="Q2430">
        <f>IF($A2430&gt;=$Q$2,B2430*Q$4,"")</f>
        <v>131.79080895633226</v>
      </c>
      <c r="R2430">
        <f>IF($A2430&gt;=$Q$2,G2430*R$4,"")</f>
        <v>129.61365406816046</v>
      </c>
      <c r="T2430">
        <f>IF($A2430&gt;=$Q$2,J2430*T$4,"")</f>
        <v>61.09975711596153</v>
      </c>
      <c r="U2430">
        <f>IF($A2430&gt;=$Q$2,K2430*U$4,"")</f>
        <v>5.5286648885430631</v>
      </c>
      <c r="W2430" t="e">
        <f t="shared" ca="1" si="7"/>
        <v>#DIV/0!</v>
      </c>
    </row>
    <row r="2431" spans="1:23">
      <c r="A2431" s="1">
        <v>43697</v>
      </c>
      <c r="B2431">
        <f>IFERROR(VLOOKUP($A2431,'BTC-Web'!$A$2:$H$9999,2,0),"")</f>
        <v>10916.346680000001</v>
      </c>
      <c r="C2431">
        <f>VLOOKUP(A2431,H_SPBTFDUE!$B$2:$C$5828,2,0)</f>
        <v>73.3</v>
      </c>
      <c r="D2431" s="2">
        <f>D2430*(1-D$1+IF(AND(WEEKDAY($A2431)&lt;&gt;1,WEEKDAY($A2431)&lt;&gt;7),-VLOOKUP($A2431,ETF_OP_Fee!$G$5:$H$14,2,1),0))^($A2431-$A2430)*(1+2*(C2431/C2430-1))+IFERROR(VLOOKUP(A2431,BITXeom!$C$9:$D$100,2,0),0)-$D$3*IFERROR(VLOOKUP($A2431,Dividends!$C$10:$E$100,2,0),0)</f>
        <v>22.899945150351986</v>
      </c>
      <c r="F2431" s="60">
        <f>F2430*(1-F$1-2*(C2431/C2430-1))</f>
        <v>30.242179744422696</v>
      </c>
      <c r="G2431" s="2">
        <f>G2430*(1-G$1+IF(AND(WEEKDAY($A2431)&lt;&gt;1,WEEKDAY($A2431)&lt;&gt;7),-VLOOKUP($A2431,ETF_OP_Fee!$I$5:$J$14,2,1),0))^($A2431-$A2430)*(1+1*(B2431/B2430-1))</f>
        <v>7.2450119967798052</v>
      </c>
      <c r="H2431" s="9" t="str">
        <f>IFERROR(VLOOKUP(A2431,'BITO-IV'!$A$1:$J$10000,4,0),"")</f>
        <v/>
      </c>
      <c r="J2431" s="9">
        <f>VLOOKUP(A2431,'ETH-Web'!$A$1:$G$10000,6,0)</f>
        <v>196.565414</v>
      </c>
      <c r="K2431" s="2">
        <f>K2430*(1-K$1+IF(AND(WEEKDAY($A2431)&lt;&gt;1,WEEKDAY($A2431)&lt;&gt;7),-VLOOKUP($A2431,ETF_OP_Fee!$K$5:$L$14,2,1),0))^($A2431-$A2430)*(1+2*(J2431/J2430-1))-K$3*IFERROR(VLOOKUP($A4027,Dividends!$C$10:$E$100,3,0),0)</f>
        <v>53.774717778400422</v>
      </c>
      <c r="Q2431">
        <f>IF($A2431&gt;=$Q$2,B2431*Q$4,"")</f>
        <v>138.99853091826284</v>
      </c>
      <c r="R2431">
        <f>IF($A2431&gt;=$Q$2,G2431*R$4,"")</f>
        <v>136.69874805916476</v>
      </c>
      <c r="T2431">
        <f>IF($A2431&gt;=$Q$2,J2431*T$4,"")</f>
        <v>59.136268074528374</v>
      </c>
      <c r="U2431">
        <f>IF($A2431&gt;=$Q$2,K2431*U$4,"")</f>
        <v>5.1731956158690338</v>
      </c>
      <c r="W2431" t="e">
        <f t="shared" ca="1" si="7"/>
        <v>#DIV/0!</v>
      </c>
    </row>
    <row r="2432" spans="1:23">
      <c r="A2432" s="1">
        <v>43698</v>
      </c>
      <c r="B2432">
        <f>IFERROR(VLOOKUP($A2432,'BTC-Web'!$A$2:$H$9999,2,0),"")</f>
        <v>10764.572265999999</v>
      </c>
      <c r="C2432">
        <f>VLOOKUP(A2432,H_SPBTFDUE!$B$2:$C$5828,2,0)</f>
        <v>68.959999999999994</v>
      </c>
      <c r="D2432" s="2">
        <f>D2431*(1-D$1+IF(AND(WEEKDAY($A2432)&lt;&gt;1,WEEKDAY($A2432)&lt;&gt;7),-VLOOKUP($A2432,ETF_OP_Fee!$G$5:$H$14,2,1),0))^($A2432-$A2431)*(1+2*(C2432/C2431-1))+IFERROR(VLOOKUP(A2432,BITXeom!$C$9:$D$100,2,0),0)-$D$3*IFERROR(VLOOKUP($A2432,Dividends!$C$10:$E$100,2,0),0)</f>
        <v>20.185758109615204</v>
      </c>
      <c r="F2432" s="60">
        <f>F2431*(1-F$1-2*(C2432/C2431-1))</f>
        <v>33.821807679257958</v>
      </c>
      <c r="G2432" s="2">
        <f>G2431*(1-G$1+IF(AND(WEEKDAY($A2432)&lt;&gt;1,WEEKDAY($A2432)&lt;&gt;7),-VLOOKUP($A2432,ETF_OP_Fee!$I$5:$J$14,2,1),0))^($A2432-$A2431)*(1+1*(B2432/B2431-1))</f>
        <v>7.1440956971183658</v>
      </c>
      <c r="H2432" s="9" t="str">
        <f>IFERROR(VLOOKUP(A2432,'BITO-IV'!$A$1:$J$10000,4,0),"")</f>
        <v/>
      </c>
      <c r="J2432" s="9">
        <f>VLOOKUP(A2432,'ETH-Web'!$A$1:$G$10000,6,0)</f>
        <v>186.89163199999999</v>
      </c>
      <c r="K2432" s="2">
        <f>K2431*(1-K$1+IF(AND(WEEKDAY($A2432)&lt;&gt;1,WEEKDAY($A2432)&lt;&gt;7),-VLOOKUP($A2432,ETF_OP_Fee!$K$5:$L$14,2,1),0))^($A2432-$A2431)*(1+2*(J2432/J2431-1))-K$3*IFERROR(VLOOKUP($A4028,Dividends!$C$10:$E$100,3,0),0)</f>
        <v>48.480524875204303</v>
      </c>
      <c r="Q2432">
        <f>IF($A2432&gt;=$Q$2,B2432*Q$4,"")</f>
        <v>137.06597773033309</v>
      </c>
      <c r="R2432">
        <f>IF($A2432&gt;=$Q$2,G2432*R$4,"")</f>
        <v>134.79466124348883</v>
      </c>
      <c r="T2432">
        <f>IF($A2432&gt;=$Q$2,J2432*T$4,"")</f>
        <v>56.225932252955268</v>
      </c>
      <c r="U2432">
        <f>IF($A2432&gt;=$Q$2,K2432*U$4,"")</f>
        <v>4.6638875869688814</v>
      </c>
      <c r="W2432" t="e">
        <f t="shared" ca="1" si="7"/>
        <v>#DIV/0!</v>
      </c>
    </row>
    <row r="2433" spans="1:23">
      <c r="A2433" s="1">
        <v>43699</v>
      </c>
      <c r="B2433">
        <f>IFERROR(VLOOKUP($A2433,'BTC-Web'!$A$2:$H$9999,2,0),"")</f>
        <v>10142.521484000001</v>
      </c>
      <c r="C2433">
        <f>VLOOKUP(A2433,H_SPBTFDUE!$B$2:$C$5828,2,0)</f>
        <v>69.41</v>
      </c>
      <c r="D2433" s="2">
        <f>D2432*(1-D$1+IF(AND(WEEKDAY($A2433)&lt;&gt;1,WEEKDAY($A2433)&lt;&gt;7),-VLOOKUP($A2433,ETF_OP_Fee!$G$5:$H$14,2,1),0))^($A2433-$A2432)*(1+2*(C2433/C2432-1))+IFERROR(VLOOKUP(A2433,BITXeom!$C$9:$D$100,2,0),0)-$D$3*IFERROR(VLOOKUP($A2433,Dividends!$C$10:$E$100,2,0),0)</f>
        <v>20.446738219120856</v>
      </c>
      <c r="F2433" s="60">
        <f>F2432*(1-F$1-2*(C2433/C2432-1))</f>
        <v>33.378637189002333</v>
      </c>
      <c r="G2433" s="2">
        <f>G2432*(1-G$1+IF(AND(WEEKDAY($A2433)&lt;&gt;1,WEEKDAY($A2433)&lt;&gt;7),-VLOOKUP($A2433,ETF_OP_Fee!$I$5:$J$14,2,1),0))^($A2433-$A2432)*(1+1*(B2433/B2432-1))</f>
        <v>6.7310856742263221</v>
      </c>
      <c r="H2433" s="9" t="str">
        <f>IFERROR(VLOOKUP(A2433,'BITO-IV'!$A$1:$J$10000,4,0),"")</f>
        <v/>
      </c>
      <c r="J2433" s="9">
        <f>VLOOKUP(A2433,'ETH-Web'!$A$1:$G$10000,6,0)</f>
        <v>191.33291600000001</v>
      </c>
      <c r="K2433" s="2">
        <f>K2432*(1-K$1+IF(AND(WEEKDAY($A2433)&lt;&gt;1,WEEKDAY($A2433)&lt;&gt;7),-VLOOKUP($A2433,ETF_OP_Fee!$K$5:$L$14,2,1),0))^($A2433-$A2432)*(1+2*(J2433/J2432-1))-K$3*IFERROR(VLOOKUP($A4029,Dividends!$C$10:$E$100,3,0),0)</f>
        <v>50.78339484558991</v>
      </c>
      <c r="Q2433">
        <f>IF($A2433&gt;=$Q$2,B2433*Q$4,"")</f>
        <v>129.14536588195998</v>
      </c>
      <c r="R2433">
        <f>IF($A2433&gt;=$Q$2,G2433*R$4,"")</f>
        <v>127.00199601528448</v>
      </c>
      <c r="T2433">
        <f>IF($A2433&gt;=$Q$2,J2433*T$4,"")</f>
        <v>57.562082676748105</v>
      </c>
      <c r="U2433">
        <f>IF($A2433&gt;=$Q$2,K2433*U$4,"")</f>
        <v>4.8854265801405088</v>
      </c>
      <c r="W2433" t="e">
        <f t="shared" ca="1" si="7"/>
        <v>#DIV/0!</v>
      </c>
    </row>
    <row r="2434" spans="1:23">
      <c r="A2434" s="1">
        <v>43700</v>
      </c>
      <c r="B2434">
        <f>IFERROR(VLOOKUP($A2434,'BTC-Web'!$A$2:$H$9999,2,0),"")</f>
        <v>10136.309569999999</v>
      </c>
      <c r="C2434">
        <f>VLOOKUP(A2434,H_SPBTFDUE!$B$2:$C$5828,2,0)</f>
        <v>71.27</v>
      </c>
      <c r="D2434" s="2">
        <f>D2433*(1-D$1+IF(AND(WEEKDAY($A2434)&lt;&gt;1,WEEKDAY($A2434)&lt;&gt;7),-VLOOKUP($A2434,ETF_OP_Fee!$G$5:$H$14,2,1),0))^($A2434-$A2433)*(1+2*(C2434/C2433-1))+IFERROR(VLOOKUP(A2434,BITXeom!$C$9:$D$100,2,0),0)-$D$3*IFERROR(VLOOKUP($A2434,Dividends!$C$10:$E$100,2,0),0)</f>
        <v>21.539975713043994</v>
      </c>
      <c r="F2434" s="60">
        <f>F2433*(1-F$1-2*(C2434/C2433-1))</f>
        <v>31.587985532548988</v>
      </c>
      <c r="G2434" s="2">
        <f>G2433*(1-G$1+IF(AND(WEEKDAY($A2434)&lt;&gt;1,WEEKDAY($A2434)&lt;&gt;7),-VLOOKUP($A2434,ETF_OP_Fee!$I$5:$J$14,2,1),0))^($A2434-$A2433)*(1+1*(B2434/B2433-1))</f>
        <v>6.7267880513673912</v>
      </c>
      <c r="H2434" s="9" t="str">
        <f>IFERROR(VLOOKUP(A2434,'BITO-IV'!$A$1:$J$10000,4,0),"")</f>
        <v/>
      </c>
      <c r="J2434" s="9">
        <f>VLOOKUP(A2434,'ETH-Web'!$A$1:$G$10000,6,0)</f>
        <v>194.70620700000001</v>
      </c>
      <c r="K2434" s="2">
        <f>K2433*(1-K$1+IF(AND(WEEKDAY($A2434)&lt;&gt;1,WEEKDAY($A2434)&lt;&gt;7),-VLOOKUP($A2434,ETF_OP_Fee!$K$5:$L$14,2,1),0))^($A2434-$A2433)*(1+2*(J2434/J2433-1))-K$3*IFERROR(VLOOKUP($A4030,Dividends!$C$10:$E$100,3,0),0)</f>
        <v>52.572712058625264</v>
      </c>
      <c r="Q2434">
        <f>IF($A2434&gt;=$Q$2,B2434*Q$4,"")</f>
        <v>129.06626918912841</v>
      </c>
      <c r="R2434">
        <f>IF($A2434&gt;=$Q$2,G2434*R$4,"")</f>
        <v>126.92090854921715</v>
      </c>
      <c r="T2434">
        <f>IF($A2434&gt;=$Q$2,J2434*T$4,"")</f>
        <v>58.576929779348738</v>
      </c>
      <c r="U2434">
        <f>IF($A2434&gt;=$Q$2,K2434*U$4,"")</f>
        <v>5.0575611508883913</v>
      </c>
      <c r="W2434" t="e">
        <f t="shared" ca="1" si="7"/>
        <v>#DIV/0!</v>
      </c>
    </row>
    <row r="2435" spans="1:23">
      <c r="A2435" s="1">
        <v>43703</v>
      </c>
      <c r="B2435">
        <f>IFERROR(VLOOKUP($A2435,'BTC-Web'!$A$2:$H$9999,2,0),"")</f>
        <v>10126.299805000001</v>
      </c>
      <c r="C2435">
        <f>VLOOKUP(A2435,H_SPBTFDUE!$B$2:$C$5828,2,0)</f>
        <v>70.680000000000007</v>
      </c>
      <c r="D2435" s="2">
        <f>D2434*(1-D$1+IF(AND(WEEKDAY($A2435)&lt;&gt;1,WEEKDAY($A2435)&lt;&gt;7),-VLOOKUP($A2435,ETF_OP_Fee!$G$5:$H$14,2,1),0))^($A2435-$A2434)*(1+2*(C2435/C2434-1))+IFERROR(VLOOKUP(A2435,BITXeom!$C$9:$D$100,2,0),0)-$D$3*IFERROR(VLOOKUP($A2435,Dividends!$C$10:$E$100,2,0),0)</f>
        <v>21.175683688785742</v>
      </c>
      <c r="F2435" s="60">
        <f>F2434*(1-F$1-2*(C2435/C2434-1))</f>
        <v>32.10933579539352</v>
      </c>
      <c r="G2435" s="2">
        <f>G2434*(1-G$1+IF(AND(WEEKDAY($A2435)&lt;&gt;1,WEEKDAY($A2435)&lt;&gt;7),-VLOOKUP($A2435,ETF_OP_Fee!$I$5:$J$14,2,1),0))^($A2435-$A2434)*(1+1*(B2435/B2434-1))</f>
        <v>6.7196205324376583</v>
      </c>
      <c r="H2435" s="9" t="str">
        <f>IFERROR(VLOOKUP(A2435,'BITO-IV'!$A$1:$J$10000,4,0),"")</f>
        <v/>
      </c>
      <c r="J2435" s="9">
        <f>VLOOKUP(A2435,'ETH-Web'!$A$1:$G$10000,6,0)</f>
        <v>188.929382</v>
      </c>
      <c r="K2435" s="2">
        <f>K2434*(1-K$1+IF(AND(WEEKDAY($A2435)&lt;&gt;1,WEEKDAY($A2435)&lt;&gt;7),-VLOOKUP($A2435,ETF_OP_Fee!$K$5:$L$14,2,1),0))^($A2435-$A2434)*(1+2*(J2435/J2434-1))-K$3*IFERROR(VLOOKUP($A4031,Dividends!$C$10:$E$100,3,0),0)</f>
        <v>49.449285072540249</v>
      </c>
      <c r="Q2435">
        <f>IF($A2435&gt;=$Q$2,B2435*Q$4,"")</f>
        <v>128.938814219932</v>
      </c>
      <c r="R2435">
        <f>IF($A2435&gt;=$Q$2,G2435*R$4,"")</f>
        <v>126.78567193886781</v>
      </c>
      <c r="T2435">
        <f>IF($A2435&gt;=$Q$2,J2435*T$4,"")</f>
        <v>56.838984812999584</v>
      </c>
      <c r="U2435">
        <f>IF($A2435&gt;=$Q$2,K2435*U$4,"")</f>
        <v>4.7570835387605559</v>
      </c>
      <c r="W2435" t="e">
        <f t="shared" ca="1" si="7"/>
        <v>#DIV/0!</v>
      </c>
    </row>
    <row r="2436" spans="1:23">
      <c r="A2436" s="1">
        <v>43704</v>
      </c>
      <c r="B2436">
        <f>IFERROR(VLOOKUP($A2436,'BTC-Web'!$A$2:$H$9999,2,0),"")</f>
        <v>10372.826171999999</v>
      </c>
      <c r="C2436">
        <f>VLOOKUP(A2436,H_SPBTFDUE!$B$2:$C$5828,2,0)</f>
        <v>69.540000000000006</v>
      </c>
      <c r="D2436" s="2">
        <f>D2435*(1-D$1+IF(AND(WEEKDAY($A2436)&lt;&gt;1,WEEKDAY($A2436)&lt;&gt;7),-VLOOKUP($A2436,ETF_OP_Fee!$G$5:$H$14,2,1),0))^($A2436-$A2435)*(1+2*(C2436/C2435-1))+IFERROR(VLOOKUP(A2436,BITXeom!$C$9:$D$100,2,0),0)-$D$3*IFERROR(VLOOKUP($A2436,Dividends!$C$10:$E$100,2,0),0)</f>
        <v>20.490126777705232</v>
      </c>
      <c r="F2436" s="60">
        <f>F2435*(1-F$1-2*(C2436/C2435-1))</f>
        <v>33.143449376174352</v>
      </c>
      <c r="G2436" s="2">
        <f>G2435*(1-G$1+IF(AND(WEEKDAY($A2436)&lt;&gt;1,WEEKDAY($A2436)&lt;&gt;7),-VLOOKUP($A2436,ETF_OP_Fee!$I$5:$J$14,2,1),0))^($A2436-$A2435)*(1+1*(B2436/B2435-1))</f>
        <v>6.8830316028056933</v>
      </c>
      <c r="H2436" s="9" t="str">
        <f>IFERROR(VLOOKUP(A2436,'BITO-IV'!$A$1:$J$10000,4,0),"")</f>
        <v/>
      </c>
      <c r="J2436" s="9">
        <f>VLOOKUP(A2436,'ETH-Web'!$A$1:$G$10000,6,0)</f>
        <v>187.51666299999999</v>
      </c>
      <c r="K2436" s="2">
        <f>K2435*(1-K$1+IF(AND(WEEKDAY($A2436)&lt;&gt;1,WEEKDAY($A2436)&lt;&gt;7),-VLOOKUP($A2436,ETF_OP_Fee!$K$5:$L$14,2,1),0))^($A2436-$A2435)*(1+2*(J2436/J2435-1))-K$3*IFERROR(VLOOKUP($A4032,Dividends!$C$10:$E$100,3,0),0)</f>
        <v>48.708516808461333</v>
      </c>
      <c r="Q2436">
        <f>IF($A2436&gt;=$Q$2,B2436*Q$4,"")</f>
        <v>132.07785000269959</v>
      </c>
      <c r="R2436">
        <f>IF($A2436&gt;=$Q$2,G2436*R$4,"")</f>
        <v>129.86890889530721</v>
      </c>
      <c r="T2436">
        <f>IF($A2436&gt;=$Q$2,J2436*T$4,"")</f>
        <v>56.413971440616685</v>
      </c>
      <c r="U2436">
        <f>IF($A2436&gt;=$Q$2,K2436*U$4,"")</f>
        <v>4.6858206982580768</v>
      </c>
      <c r="W2436" t="e">
        <f t="shared" ref="W2436:W2499" ca="1" si="8">IF(ROW()+$W$1&lt;3711,INDIRECT("m"&amp;ROW()+$W$1,1)/INDIRECT("m"&amp;ROW(),1),"")</f>
        <v>#DIV/0!</v>
      </c>
    </row>
    <row r="2437" spans="1:23">
      <c r="A2437" s="1">
        <v>43705</v>
      </c>
      <c r="B2437">
        <f>IFERROR(VLOOKUP($A2437,'BTC-Web'!$A$2:$H$9999,2,0),"")</f>
        <v>10203.426758</v>
      </c>
      <c r="C2437">
        <f>VLOOKUP(A2437,H_SPBTFDUE!$B$2:$C$5828,2,0)</f>
        <v>65.8</v>
      </c>
      <c r="D2437" s="2">
        <f>D2436*(1-D$1+IF(AND(WEEKDAY($A2437)&lt;&gt;1,WEEKDAY($A2437)&lt;&gt;7),-VLOOKUP($A2437,ETF_OP_Fee!$G$5:$H$14,2,1),0))^($A2437-$A2436)*(1+2*(C2437/C2436-1))+IFERROR(VLOOKUP(A2437,BITXeom!$C$9:$D$100,2,0),0)-$D$3*IFERROR(VLOOKUP($A2437,Dividends!$C$10:$E$100,2,0),0)</f>
        <v>18.283922590964373</v>
      </c>
      <c r="F2437" s="60">
        <f>F2436*(1-F$1-2*(C2437/C2436-1))</f>
        <v>36.70676582252468</v>
      </c>
      <c r="G2437" s="2">
        <f>G2436*(1-G$1+IF(AND(WEEKDAY($A2437)&lt;&gt;1,WEEKDAY($A2437)&lt;&gt;7),-VLOOKUP($A2437,ETF_OP_Fee!$I$5:$J$14,2,1),0))^($A2437-$A2436)*(1+1*(B2437/B2436-1))</f>
        <v>6.7704480678994328</v>
      </c>
      <c r="H2437" s="9" t="str">
        <f>IFERROR(VLOOKUP(A2437,'BITO-IV'!$A$1:$J$10000,4,0),"")</f>
        <v/>
      </c>
      <c r="J2437" s="9">
        <f>VLOOKUP(A2437,'ETH-Web'!$A$1:$G$10000,6,0)</f>
        <v>173.88996900000001</v>
      </c>
      <c r="K2437" s="2">
        <f>K2436*(1-K$1+IF(AND(WEEKDAY($A2437)&lt;&gt;1,WEEKDAY($A2437)&lt;&gt;7),-VLOOKUP($A2437,ETF_OP_Fee!$K$5:$L$14,2,1),0))^($A2437-$A2436)*(1+2*(J2437/J2436-1))-K$3*IFERROR(VLOOKUP($A4033,Dividends!$C$10:$E$100,3,0),0)</f>
        <v>41.628222597383932</v>
      </c>
      <c r="Q2437">
        <f>IF($A2437&gt;=$Q$2,B2437*Q$4,"")</f>
        <v>129.92087657792243</v>
      </c>
      <c r="R2437">
        <f>IF($A2437&gt;=$Q$2,G2437*R$4,"")</f>
        <v>127.7446849077415</v>
      </c>
      <c r="T2437">
        <f>IF($A2437&gt;=$Q$2,J2437*T$4,"")</f>
        <v>52.314410826389981</v>
      </c>
      <c r="U2437">
        <f>IF($A2437&gt;=$Q$2,K2437*U$4,"")</f>
        <v>4.0046874727384685</v>
      </c>
      <c r="W2437" t="e">
        <f t="shared" ca="1" si="8"/>
        <v>#DIV/0!</v>
      </c>
    </row>
    <row r="2438" spans="1:23">
      <c r="A2438" s="1">
        <v>43706</v>
      </c>
      <c r="B2438">
        <f>IFERROR(VLOOKUP($A2438,'BTC-Web'!$A$2:$H$9999,2,0),"")</f>
        <v>9756.7861329999996</v>
      </c>
      <c r="C2438">
        <f>VLOOKUP(A2438,H_SPBTFDUE!$B$2:$C$5828,2,0)</f>
        <v>64.62</v>
      </c>
      <c r="D2438" s="2">
        <f>D2437*(1-D$1+IF(AND(WEEKDAY($A2438)&lt;&gt;1,WEEKDAY($A2438)&lt;&gt;7),-VLOOKUP($A2438,ETF_OP_Fee!$G$5:$H$14,2,1),0))^($A2438-$A2437)*(1+2*(C2438/C2437-1))+IFERROR(VLOOKUP(A2438,BITXeom!$C$9:$D$100,2,0),0)-$D$3*IFERROR(VLOOKUP($A2438,Dividends!$C$10:$E$100,2,0),0)</f>
        <v>17.626021607077121</v>
      </c>
      <c r="F2438" s="60">
        <f>F2437*(1-F$1-2*(C2438/C2437-1))</f>
        <v>38.02138951744459</v>
      </c>
      <c r="G2438" s="2">
        <f>G2437*(1-G$1+IF(AND(WEEKDAY($A2438)&lt;&gt;1,WEEKDAY($A2438)&lt;&gt;7),-VLOOKUP($A2438,ETF_OP_Fee!$I$5:$J$14,2,1),0))^($A2438-$A2437)*(1+1*(B2438/B2437-1))</f>
        <v>6.4739127429247239</v>
      </c>
      <c r="H2438" s="9" t="str">
        <f>IFERROR(VLOOKUP(A2438,'BITO-IV'!$A$1:$J$10000,4,0),"")</f>
        <v/>
      </c>
      <c r="J2438" s="9">
        <f>VLOOKUP(A2438,'ETH-Web'!$A$1:$G$10000,6,0)</f>
        <v>169.516739</v>
      </c>
      <c r="K2438" s="2">
        <f>K2437*(1-K$1+IF(AND(WEEKDAY($A2438)&lt;&gt;1,WEEKDAY($A2438)&lt;&gt;7),-VLOOKUP($A2438,ETF_OP_Fee!$K$5:$L$14,2,1),0))^($A2438-$A2437)*(1+2*(J2438/J2437-1))-K$3*IFERROR(VLOOKUP($A4034,Dividends!$C$10:$E$100,3,0),0)</f>
        <v>39.533354036539777</v>
      </c>
      <c r="Q2438">
        <f>IF($A2438&gt;=$Q$2,B2438*Q$4,"")</f>
        <v>124.23377332412444</v>
      </c>
      <c r="R2438">
        <f>IF($A2438&gt;=$Q$2,G2438*R$4,"")</f>
        <v>122.14966205651953</v>
      </c>
      <c r="T2438">
        <f>IF($A2438&gt;=$Q$2,J2438*T$4,"")</f>
        <v>50.99873429729535</v>
      </c>
      <c r="U2438">
        <f>IF($A2438&gt;=$Q$2,K2438*U$4,"")</f>
        <v>3.8031584772830285</v>
      </c>
      <c r="W2438" t="e">
        <f t="shared" ca="1" si="8"/>
        <v>#DIV/0!</v>
      </c>
    </row>
    <row r="2439" spans="1:23">
      <c r="A2439" s="1">
        <v>43707</v>
      </c>
      <c r="B2439">
        <f>IFERROR(VLOOKUP($A2439,'BTC-Web'!$A$2:$H$9999,2,0),"")</f>
        <v>9514.8447269999997</v>
      </c>
      <c r="C2439">
        <f>VLOOKUP(A2439,H_SPBTFDUE!$B$2:$C$5828,2,0)</f>
        <v>65.150000000000006</v>
      </c>
      <c r="D2439" s="2">
        <f>D2438*(1-D$1+IF(AND(WEEKDAY($A2439)&lt;&gt;1,WEEKDAY($A2439)&lt;&gt;7),-VLOOKUP($A2439,ETF_OP_Fee!$G$5:$H$14,2,1),0))^($A2439-$A2438)*(1+2*(C2439/C2438-1))+IFERROR(VLOOKUP(A2439,BITXeom!$C$9:$D$100,2,0),0)-$D$3*IFERROR(VLOOKUP($A2439,Dividends!$C$10:$E$100,2,0),0)</f>
        <v>17.912992008005435</v>
      </c>
      <c r="F2439" s="60">
        <f>F2438*(1-F$1-2*(C2439/C2438-1))</f>
        <v>37.39572302859635</v>
      </c>
      <c r="G2439" s="2">
        <f>G2438*(1-G$1+IF(AND(WEEKDAY($A2439)&lt;&gt;1,WEEKDAY($A2439)&lt;&gt;7),-VLOOKUP($A2439,ETF_OP_Fee!$I$5:$J$14,2,1),0))^($A2439-$A2438)*(1+1*(B2439/B2438-1))</f>
        <v>6.3132132284808176</v>
      </c>
      <c r="H2439" s="9" t="str">
        <f>IFERROR(VLOOKUP(A2439,'BITO-IV'!$A$1:$J$10000,4,0),"")</f>
        <v/>
      </c>
      <c r="J2439" s="9">
        <f>VLOOKUP(A2439,'ETH-Web'!$A$1:$G$10000,6,0)</f>
        <v>168.834869</v>
      </c>
      <c r="K2439" s="2">
        <f>K2438*(1-K$1+IF(AND(WEEKDAY($A2439)&lt;&gt;1,WEEKDAY($A2439)&lt;&gt;7),-VLOOKUP($A2439,ETF_OP_Fee!$K$5:$L$14,2,1),0))^($A2439-$A2438)*(1+2*(J2439/J2438-1))-K$3*IFERROR(VLOOKUP($A4035,Dividends!$C$10:$E$100,3,0),0)</f>
        <v>39.214303443903034</v>
      </c>
      <c r="Q2439">
        <f>IF($A2439&gt;=$Q$2,B2439*Q$4,"")</f>
        <v>121.1531181390054</v>
      </c>
      <c r="R2439">
        <f>IF($A2439&gt;=$Q$2,G2439*R$4,"")</f>
        <v>119.11758668549717</v>
      </c>
      <c r="T2439">
        <f>IF($A2439&gt;=$Q$2,J2439*T$4,"")</f>
        <v>50.793595222768332</v>
      </c>
      <c r="U2439">
        <f>IF($A2439&gt;=$Q$2,K2439*U$4,"")</f>
        <v>3.7724654082116036</v>
      </c>
      <c r="W2439" t="e">
        <f t="shared" ca="1" si="8"/>
        <v>#DIV/0!</v>
      </c>
    </row>
    <row r="2440" spans="1:23">
      <c r="A2440" s="1">
        <v>43711</v>
      </c>
      <c r="B2440">
        <f>IFERROR(VLOOKUP($A2440,'BTC-Web'!$A$2:$H$9999,2,0),"")</f>
        <v>10345.725586</v>
      </c>
      <c r="C2440">
        <f>VLOOKUP(A2440,H_SPBTFDUE!$B$2:$C$5828,2,0)</f>
        <v>72.92</v>
      </c>
      <c r="D2440" s="2">
        <f>D2439*(1-D$1+IF(AND(WEEKDAY($A2440)&lt;&gt;1,WEEKDAY($A2440)&lt;&gt;7),-VLOOKUP($A2440,ETF_OP_Fee!$G$5:$H$14,2,1),0))^($A2440-$A2439)*(1+2*(C2440/C2439-1))+IFERROR(VLOOKUP(A2440,BITXeom!$C$9:$D$100,2,0),0)-$D$3*IFERROR(VLOOKUP($A2440,Dividends!$C$10:$E$100,2,0),0)</f>
        <v>22.175019055515495</v>
      </c>
      <c r="F2440" s="60">
        <f>F2439*(1-F$1-2*(C2440/C2439-1))</f>
        <v>28.473906319579132</v>
      </c>
      <c r="G2440" s="2">
        <f>G2439*(1-G$1+IF(AND(WEEKDAY($A2440)&lt;&gt;1,WEEKDAY($A2440)&lt;&gt;7),-VLOOKUP($A2440,ETF_OP_Fee!$I$5:$J$14,2,1),0))^($A2440-$A2439)*(1+1*(B2440/B2439-1))</f>
        <v>6.8637979781092318</v>
      </c>
      <c r="H2440" s="9" t="str">
        <f>IFERROR(VLOOKUP(A2440,'BITO-IV'!$A$1:$J$10000,4,0),"")</f>
        <v/>
      </c>
      <c r="J2440" s="9">
        <f>VLOOKUP(A2440,'ETH-Web'!$A$1:$G$10000,6,0)</f>
        <v>179.49932899999999</v>
      </c>
      <c r="K2440" s="2">
        <f>K2439*(1-K$1+IF(AND(WEEKDAY($A2440)&lt;&gt;1,WEEKDAY($A2440)&lt;&gt;7),-VLOOKUP($A2440,ETF_OP_Fee!$K$5:$L$14,2,1),0))^($A2440-$A2439)*(1+2*(J2440/J2439-1))-K$3*IFERROR(VLOOKUP($A4036,Dividends!$C$10:$E$100,3,0),0)</f>
        <v>44.163699193774121</v>
      </c>
      <c r="Q2440">
        <f>IF($A2440&gt;=$Q$2,B2440*Q$4,"")</f>
        <v>131.73277653156063</v>
      </c>
      <c r="R2440">
        <f>IF($A2440&gt;=$Q$2,G2440*R$4,"")</f>
        <v>129.50600923167454</v>
      </c>
      <c r="T2440">
        <f>IF($A2440&gt;=$Q$2,J2440*T$4,"")</f>
        <v>54.001974319561448</v>
      </c>
      <c r="U2440">
        <f>IF($A2440&gt;=$Q$2,K2440*U$4,"")</f>
        <v>4.2486035164569307</v>
      </c>
      <c r="W2440" t="e">
        <f t="shared" ca="1" si="8"/>
        <v>#DIV/0!</v>
      </c>
    </row>
    <row r="2441" spans="1:23">
      <c r="A2441" s="1">
        <v>43712</v>
      </c>
      <c r="B2441">
        <f>IFERROR(VLOOKUP($A2441,'BTC-Web'!$A$2:$H$9999,2,0),"")</f>
        <v>10621.180664</v>
      </c>
      <c r="C2441">
        <f>VLOOKUP(A2441,H_SPBTFDUE!$B$2:$C$5828,2,0)</f>
        <v>73.180000000000007</v>
      </c>
      <c r="D2441" s="2">
        <f>D2440*(1-D$1+IF(AND(WEEKDAY($A2441)&lt;&gt;1,WEEKDAY($A2441)&lt;&gt;7),-VLOOKUP($A2441,ETF_OP_Fee!$G$5:$H$14,2,1),0))^($A2441-$A2440)*(1+2*(C2441/C2440-1))+IFERROR(VLOOKUP(A2441,BITXeom!$C$9:$D$100,2,0),0)-$D$3*IFERROR(VLOOKUP($A2441,Dividends!$C$10:$E$100,2,0),0)</f>
        <v>22.33045917556305</v>
      </c>
      <c r="F2441" s="60">
        <f>F2440*(1-F$1-2*(C2441/C2440-1))</f>
        <v>28.269373769470405</v>
      </c>
      <c r="G2441" s="2">
        <f>G2440*(1-G$1+IF(AND(WEEKDAY($A2441)&lt;&gt;1,WEEKDAY($A2441)&lt;&gt;7),-VLOOKUP($A2441,ETF_OP_Fee!$I$5:$J$14,2,1),0))^($A2441-$A2440)*(1+1*(B2441/B2440-1))</f>
        <v>7.0463632850887175</v>
      </c>
      <c r="H2441" s="9" t="str">
        <f>IFERROR(VLOOKUP(A2441,'BITO-IV'!$A$1:$J$10000,4,0),"")</f>
        <v/>
      </c>
      <c r="J2441" s="9">
        <f>VLOOKUP(A2441,'ETH-Web'!$A$1:$G$10000,6,0)</f>
        <v>175.99288899999999</v>
      </c>
      <c r="K2441" s="2">
        <f>K2440*(1-K$1+IF(AND(WEEKDAY($A2441)&lt;&gt;1,WEEKDAY($A2441)&lt;&gt;7),-VLOOKUP($A2441,ETF_OP_Fee!$K$5:$L$14,2,1),0))^($A2441-$A2440)*(1+2*(J2441/J2440-1))-K$3*IFERROR(VLOOKUP($A4037,Dividends!$C$10:$E$100,3,0),0)</f>
        <v>42.437169602620088</v>
      </c>
      <c r="Q2441">
        <f>IF($A2441&gt;=$Q$2,B2441*Q$4,"")</f>
        <v>135.24016341641681</v>
      </c>
      <c r="R2441">
        <f>IF($A2441&gt;=$Q$2,G2441*R$4,"")</f>
        <v>132.95064795887404</v>
      </c>
      <c r="T2441">
        <f>IF($A2441&gt;=$Q$2,J2441*T$4,"")</f>
        <v>52.947069636140135</v>
      </c>
      <c r="U2441">
        <f>IF($A2441&gt;=$Q$2,K2441*U$4,"")</f>
        <v>4.0825091940574598</v>
      </c>
      <c r="W2441" t="e">
        <f t="shared" ca="1" si="8"/>
        <v>#DIV/0!</v>
      </c>
    </row>
    <row r="2442" spans="1:23">
      <c r="A2442" s="1">
        <v>43713</v>
      </c>
      <c r="B2442">
        <f>IFERROR(VLOOKUP($A2442,'BTC-Web'!$A$2:$H$9999,2,0),"")</f>
        <v>10588.183594</v>
      </c>
      <c r="C2442">
        <f>VLOOKUP(A2442,H_SPBTFDUE!$B$2:$C$5828,2,0)</f>
        <v>71.75</v>
      </c>
      <c r="D2442" s="2">
        <f>D2441*(1-D$1+IF(AND(WEEKDAY($A2442)&lt;&gt;1,WEEKDAY($A2442)&lt;&gt;7),-VLOOKUP($A2442,ETF_OP_Fee!$G$5:$H$14,2,1),0))^($A2442-$A2441)*(1+2*(C2442/C2441-1))+IFERROR(VLOOKUP(A2442,BITXeom!$C$9:$D$100,2,0),0)-$D$3*IFERROR(VLOOKUP($A2442,Dividends!$C$10:$E$100,2,0),0)</f>
        <v>21.45515981760926</v>
      </c>
      <c r="F2442" s="60">
        <f>F2441*(1-F$1-2*(C2442/C2441-1))</f>
        <v>29.372717859115145</v>
      </c>
      <c r="G2442" s="2">
        <f>G2441*(1-G$1+IF(AND(WEEKDAY($A2442)&lt;&gt;1,WEEKDAY($A2442)&lt;&gt;7),-VLOOKUP($A2442,ETF_OP_Fee!$I$5:$J$14,2,1),0))^($A2442-$A2441)*(1+1*(B2442/B2441-1))</f>
        <v>7.0242893549926446</v>
      </c>
      <c r="H2442" s="9" t="str">
        <f>IFERROR(VLOOKUP(A2442,'BITO-IV'!$A$1:$J$10000,4,0),"")</f>
        <v/>
      </c>
      <c r="J2442" s="9">
        <f>VLOOKUP(A2442,'ETH-Web'!$A$1:$G$10000,6,0)</f>
        <v>174.21713299999999</v>
      </c>
      <c r="K2442" s="2">
        <f>K2441*(1-K$1+IF(AND(WEEKDAY($A2442)&lt;&gt;1,WEEKDAY($A2442)&lt;&gt;7),-VLOOKUP($A2442,ETF_OP_Fee!$K$5:$L$14,2,1),0))^($A2442-$A2441)*(1+2*(J2442/J2441-1))-K$3*IFERROR(VLOOKUP($A4038,Dividends!$C$10:$E$100,3,0),0)</f>
        <v>41.579722579898892</v>
      </c>
      <c r="Q2442">
        <f>IF($A2442&gt;=$Q$2,B2442*Q$4,"")</f>
        <v>134.82000964253476</v>
      </c>
      <c r="R2442">
        <f>IF($A2442&gt;=$Q$2,G2442*R$4,"")</f>
        <v>132.53415746717855</v>
      </c>
      <c r="T2442">
        <f>IF($A2442&gt;=$Q$2,J2442*T$4,"")</f>
        <v>52.412837388899774</v>
      </c>
      <c r="U2442">
        <f>IF($A2442&gt;=$Q$2,K2442*U$4,"")</f>
        <v>4.0000217099378697</v>
      </c>
      <c r="W2442" t="e">
        <f t="shared" ca="1" si="8"/>
        <v>#DIV/0!</v>
      </c>
    </row>
    <row r="2443" spans="1:23">
      <c r="A2443" s="1">
        <v>43714</v>
      </c>
      <c r="B2443">
        <f>IFERROR(VLOOKUP($A2443,'BTC-Web'!$A$2:$H$9999,2,0),"")</f>
        <v>10578.198242</v>
      </c>
      <c r="C2443">
        <f>VLOOKUP(A2443,H_SPBTFDUE!$B$2:$C$5828,2,0)</f>
        <v>70.67</v>
      </c>
      <c r="D2443" s="2">
        <f>D2442*(1-D$1+IF(AND(WEEKDAY($A2443)&lt;&gt;1,WEEKDAY($A2443)&lt;&gt;7),-VLOOKUP($A2443,ETF_OP_Fee!$G$5:$H$14,2,1),0))^($A2443-$A2442)*(1+2*(C2443/C2442-1))+IFERROR(VLOOKUP(A2443,BITXeom!$C$9:$D$100,2,0),0)-$D$3*IFERROR(VLOOKUP($A2443,Dividends!$C$10:$E$100,2,0),0)</f>
        <v>20.806753809634152</v>
      </c>
      <c r="F2443" s="60">
        <f>F2442*(1-F$1-2*(C2443/C2442-1))</f>
        <v>30.25544072303591</v>
      </c>
      <c r="G2443" s="2">
        <f>G2442*(1-G$1+IF(AND(WEEKDAY($A2443)&lt;&gt;1,WEEKDAY($A2443)&lt;&gt;7),-VLOOKUP($A2443,ETF_OP_Fee!$I$5:$J$14,2,1),0))^($A2443-$A2442)*(1+1*(B2443/B2442-1))</f>
        <v>7.0174823375932487</v>
      </c>
      <c r="H2443" s="9" t="str">
        <f>IFERROR(VLOOKUP(A2443,'BITO-IV'!$A$1:$J$10000,4,0),"")</f>
        <v/>
      </c>
      <c r="J2443" s="9">
        <f>VLOOKUP(A2443,'ETH-Web'!$A$1:$G$10000,6,0)</f>
        <v>169.956177</v>
      </c>
      <c r="K2443" s="2">
        <f>K2442*(1-K$1+IF(AND(WEEKDAY($A2443)&lt;&gt;1,WEEKDAY($A2443)&lt;&gt;7),-VLOOKUP($A2443,ETF_OP_Fee!$K$5:$L$14,2,1),0))^($A2443-$A2442)*(1+2*(J2443/J2442-1))-K$3*IFERROR(VLOOKUP($A4039,Dividends!$C$10:$E$100,3,0),0)</f>
        <v>39.544812691852805</v>
      </c>
      <c r="Q2443">
        <f>IF($A2443&gt;=$Q$2,B2443*Q$4,"")</f>
        <v>134.69286552560737</v>
      </c>
      <c r="R2443">
        <f>IF($A2443&gt;=$Q$2,G2443*R$4,"")</f>
        <v>132.40572279282219</v>
      </c>
      <c r="T2443">
        <f>IF($A2443&gt;=$Q$2,J2443*T$4,"")</f>
        <v>51.13093824325572</v>
      </c>
      <c r="U2443">
        <f>IF($A2443&gt;=$Q$2,K2443*U$4,"")</f>
        <v>3.8042608143640595</v>
      </c>
      <c r="W2443" t="e">
        <f t="shared" ca="1" si="8"/>
        <v>#DIV/0!</v>
      </c>
    </row>
    <row r="2444" spans="1:23">
      <c r="A2444" s="1">
        <v>43717</v>
      </c>
      <c r="B2444">
        <f>IFERROR(VLOOKUP($A2444,'BTC-Web'!$A$2:$H$9999,2,0),"")</f>
        <v>10443.228515999999</v>
      </c>
      <c r="C2444">
        <f>VLOOKUP(A2444,H_SPBTFDUE!$B$2:$C$5828,2,0)</f>
        <v>70.05</v>
      </c>
      <c r="D2444" s="2">
        <f>D2443*(1-D$1+IF(AND(WEEKDAY($A2444)&lt;&gt;1,WEEKDAY($A2444)&lt;&gt;7),-VLOOKUP($A2444,ETF_OP_Fee!$G$5:$H$14,2,1),0))^($A2444-$A2443)*(1+2*(C2444/C2443-1))+IFERROR(VLOOKUP(A2444,BITXeom!$C$9:$D$100,2,0),0)-$D$3*IFERROR(VLOOKUP($A2444,Dividends!$C$10:$E$100,2,0),0)</f>
        <v>20.434279674863323</v>
      </c>
      <c r="F2444" s="60">
        <f>F2443*(1-F$1-2*(C2444/C2443-1))</f>
        <v>30.78473809722248</v>
      </c>
      <c r="G2444" s="2">
        <f>G2443*(1-G$1+IF(AND(WEEKDAY($A2444)&lt;&gt;1,WEEKDAY($A2444)&lt;&gt;7),-VLOOKUP($A2444,ETF_OP_Fee!$I$5:$J$14,2,1),0))^($A2444-$A2443)*(1+1*(B2444/B2443-1))</f>
        <v>6.9274036905108725</v>
      </c>
      <c r="H2444" s="9" t="str">
        <f>IFERROR(VLOOKUP(A2444,'BITO-IV'!$A$1:$J$10000,4,0),"")</f>
        <v/>
      </c>
      <c r="J2444" s="9">
        <f>VLOOKUP(A2444,'ETH-Web'!$A$1:$G$10000,6,0)</f>
        <v>181.14946</v>
      </c>
      <c r="K2444" s="2">
        <f>K2443*(1-K$1+IF(AND(WEEKDAY($A2444)&lt;&gt;1,WEEKDAY($A2444)&lt;&gt;7),-VLOOKUP($A2444,ETF_OP_Fee!$K$5:$L$14,2,1),0))^($A2444-$A2443)*(1+2*(J2444/J2443-1))-K$3*IFERROR(VLOOKUP($A4040,Dividends!$C$10:$E$100,3,0),0)</f>
        <v>44.750183489211622</v>
      </c>
      <c r="Q2444">
        <f>IF($A2444&gt;=$Q$2,B2444*Q$4,"")</f>
        <v>132.97428749008088</v>
      </c>
      <c r="R2444">
        <f>IF($A2444&gt;=$Q$2,G2444*R$4,"")</f>
        <v>130.70612059913401</v>
      </c>
      <c r="T2444">
        <f>IF($A2444&gt;=$Q$2,J2444*T$4,"")</f>
        <v>54.498412564664378</v>
      </c>
      <c r="U2444">
        <f>IF($A2444&gt;=$Q$2,K2444*U$4,"")</f>
        <v>4.3050240447512138</v>
      </c>
      <c r="W2444" t="e">
        <f t="shared" ca="1" si="8"/>
        <v>#DIV/0!</v>
      </c>
    </row>
    <row r="2445" spans="1:23">
      <c r="A2445" s="1">
        <v>43718</v>
      </c>
      <c r="B2445">
        <f>IFERROR(VLOOKUP($A2445,'BTC-Web'!$A$2:$H$9999,2,0),"")</f>
        <v>10336.408203000001</v>
      </c>
      <c r="C2445">
        <f>VLOOKUP(A2445,H_SPBTFDUE!$B$2:$C$5828,2,0)</f>
        <v>67.98</v>
      </c>
      <c r="D2445" s="2">
        <f>D2444*(1-D$1+IF(AND(WEEKDAY($A2445)&lt;&gt;1,WEEKDAY($A2445)&lt;&gt;7),-VLOOKUP($A2445,ETF_OP_Fee!$G$5:$H$14,2,1),0))^($A2445-$A2444)*(1+2*(C2445/C2444-1))+IFERROR(VLOOKUP(A2445,BITXeom!$C$9:$D$100,2,0),0)-$D$3*IFERROR(VLOOKUP($A2445,Dividends!$C$10:$E$100,2,0),0)</f>
        <v>19.224282891934724</v>
      </c>
      <c r="F2445" s="60">
        <f>F2444*(1-F$1-2*(C2445/C2444-1))</f>
        <v>32.602533401615325</v>
      </c>
      <c r="G2445" s="2">
        <f>G2444*(1-G$1+IF(AND(WEEKDAY($A2445)&lt;&gt;1,WEEKDAY($A2445)&lt;&gt;7),-VLOOKUP($A2445,ETF_OP_Fee!$I$5:$J$14,2,1),0))^($A2445-$A2444)*(1+1*(B2445/B2444-1))</f>
        <v>6.8563671229007568</v>
      </c>
      <c r="H2445" s="9" t="str">
        <f>IFERROR(VLOOKUP(A2445,'BITO-IV'!$A$1:$J$10000,4,0),"")</f>
        <v/>
      </c>
      <c r="J2445" s="9">
        <f>VLOOKUP(A2445,'ETH-Web'!$A$1:$G$10000,6,0)</f>
        <v>179.78717</v>
      </c>
      <c r="K2445" s="2">
        <f>K2444*(1-K$1+IF(AND(WEEKDAY($A2445)&lt;&gt;1,WEEKDAY($A2445)&lt;&gt;7),-VLOOKUP($A2445,ETF_OP_Fee!$K$5:$L$14,2,1),0))^($A2445-$A2444)*(1+2*(J2445/J2444-1))-K$3*IFERROR(VLOOKUP($A4041,Dividends!$C$10:$E$100,3,0),0)</f>
        <v>44.075982835574912</v>
      </c>
      <c r="Q2445">
        <f>IF($A2445&gt;=$Q$2,B2445*Q$4,"")</f>
        <v>131.6141377060481</v>
      </c>
      <c r="R2445">
        <f>IF($A2445&gt;=$Q$2,G2445*R$4,"")</f>
        <v>129.36580399744457</v>
      </c>
      <c r="T2445">
        <f>IF($A2445&gt;=$Q$2,J2445*T$4,"")</f>
        <v>54.088570644888755</v>
      </c>
      <c r="U2445">
        <f>IF($A2445&gt;=$Q$2,K2445*U$4,"")</f>
        <v>4.2401650922601526</v>
      </c>
      <c r="W2445" t="e">
        <f t="shared" ca="1" si="8"/>
        <v>#DIV/0!</v>
      </c>
    </row>
    <row r="2446" spans="1:23">
      <c r="A2446" s="1">
        <v>43719</v>
      </c>
      <c r="B2446">
        <f>IFERROR(VLOOKUP($A2446,'BTC-Web'!$A$2:$H$9999,2,0),"")</f>
        <v>10123.035156</v>
      </c>
      <c r="C2446">
        <f>VLOOKUP(A2446,H_SPBTFDUE!$B$2:$C$5828,2,0)</f>
        <v>68.41</v>
      </c>
      <c r="D2446" s="2">
        <f>D2445*(1-D$1+IF(AND(WEEKDAY($A2446)&lt;&gt;1,WEEKDAY($A2446)&lt;&gt;7),-VLOOKUP($A2446,ETF_OP_Fee!$G$5:$H$14,2,1),0))^($A2446-$A2445)*(1+2*(C2446/C2445-1))+IFERROR(VLOOKUP(A2446,BITXeom!$C$9:$D$100,2,0),0)-$D$3*IFERROR(VLOOKUP($A2446,Dividends!$C$10:$E$100,2,0),0)</f>
        <v>19.465138293236066</v>
      </c>
      <c r="F2446" s="60">
        <f>F2445*(1-F$1-2*(C2446/C2445-1))</f>
        <v>32.188388817633772</v>
      </c>
      <c r="G2446" s="2">
        <f>G2445*(1-G$1+IF(AND(WEEKDAY($A2446)&lt;&gt;1,WEEKDAY($A2446)&lt;&gt;7),-VLOOKUP($A2446,ETF_OP_Fee!$I$5:$J$14,2,1),0))^($A2446-$A2445)*(1+1*(B2446/B2445-1))</f>
        <v>6.7146573136956276</v>
      </c>
      <c r="H2446" s="9" t="str">
        <f>IFERROR(VLOOKUP(A2446,'BITO-IV'!$A$1:$J$10000,4,0),"")</f>
        <v/>
      </c>
      <c r="J2446" s="9">
        <f>VLOOKUP(A2446,'ETH-Web'!$A$1:$G$10000,6,0)</f>
        <v>178.725494</v>
      </c>
      <c r="K2446" s="2">
        <f>K2445*(1-K$1+IF(AND(WEEKDAY($A2446)&lt;&gt;1,WEEKDAY($A2446)&lt;&gt;7),-VLOOKUP($A2446,ETF_OP_Fee!$K$5:$L$14,2,1),0))^($A2446-$A2445)*(1+2*(J2446/J2445-1))-K$3*IFERROR(VLOOKUP($A4042,Dividends!$C$10:$E$100,3,0),0)</f>
        <v>43.554307713602995</v>
      </c>
      <c r="Q2446">
        <f>IF($A2446&gt;=$Q$2,B2446*Q$4,"")</f>
        <v>128.89724523826936</v>
      </c>
      <c r="R2446">
        <f>IF($A2446&gt;=$Q$2,G2446*R$4,"")</f>
        <v>126.69202602238335</v>
      </c>
      <c r="T2446">
        <f>IF($A2446&gt;=$Q$2,J2446*T$4,"")</f>
        <v>53.769167779111498</v>
      </c>
      <c r="U2446">
        <f>IF($A2446&gt;=$Q$2,K2446*U$4,"")</f>
        <v>4.1899792881241975</v>
      </c>
      <c r="W2446" t="e">
        <f t="shared" ca="1" si="8"/>
        <v>#DIV/0!</v>
      </c>
    </row>
    <row r="2447" spans="1:23">
      <c r="A2447" s="1">
        <v>43720</v>
      </c>
      <c r="B2447">
        <f>IFERROR(VLOOKUP($A2447,'BTC-Web'!$A$2:$H$9999,2,0),"")</f>
        <v>10176.819336</v>
      </c>
      <c r="C2447">
        <f>VLOOKUP(A2447,H_SPBTFDUE!$B$2:$C$5828,2,0)</f>
        <v>70.290000000000006</v>
      </c>
      <c r="D2447" s="2">
        <f>D2446*(1-D$1+IF(AND(WEEKDAY($A2447)&lt;&gt;1,WEEKDAY($A2447)&lt;&gt;7),-VLOOKUP($A2447,ETF_OP_Fee!$G$5:$H$14,2,1),0))^($A2447-$A2446)*(1+2*(C2447/C2446-1))+IFERROR(VLOOKUP(A2447,BITXeom!$C$9:$D$100,2,0),0)-$D$3*IFERROR(VLOOKUP($A2447,Dividends!$C$10:$E$100,2,0),0)</f>
        <v>20.532519879933915</v>
      </c>
      <c r="F2447" s="60">
        <f>F2446*(1-F$1-2*(C2447/C2446-1))</f>
        <v>30.417551703007735</v>
      </c>
      <c r="G2447" s="2">
        <f>G2446*(1-G$1+IF(AND(WEEKDAY($A2447)&lt;&gt;1,WEEKDAY($A2447)&lt;&gt;7),-VLOOKUP($A2447,ETF_OP_Fee!$I$5:$J$14,2,1),0))^($A2447-$A2446)*(1+1*(B2447/B2446-1))</f>
        <v>6.7501569222305955</v>
      </c>
      <c r="H2447" s="9" t="str">
        <f>IFERROR(VLOOKUP(A2447,'BITO-IV'!$A$1:$J$10000,4,0),"")</f>
        <v/>
      </c>
      <c r="J2447" s="9">
        <f>VLOOKUP(A2447,'ETH-Web'!$A$1:$G$10000,6,0)</f>
        <v>181.016098</v>
      </c>
      <c r="K2447" s="2">
        <f>K2446*(1-K$1+IF(AND(WEEKDAY($A2447)&lt;&gt;1,WEEKDAY($A2447)&lt;&gt;7),-VLOOKUP($A2447,ETF_OP_Fee!$K$5:$L$14,2,1),0))^($A2447-$A2446)*(1+2*(J2447/J2446-1))-K$3*IFERROR(VLOOKUP($A4043,Dividends!$C$10:$E$100,3,0),0)</f>
        <v>44.669569606963606</v>
      </c>
      <c r="Q2447">
        <f>IF($A2447&gt;=$Q$2,B2447*Q$4,"")</f>
        <v>129.58208259510599</v>
      </c>
      <c r="R2447">
        <f>IF($A2447&gt;=$Q$2,G2447*R$4,"")</f>
        <v>127.36183195858848</v>
      </c>
      <c r="T2447">
        <f>IF($A2447&gt;=$Q$2,J2447*T$4,"")</f>
        <v>54.458290903266935</v>
      </c>
      <c r="U2447">
        <f>IF($A2447&gt;=$Q$2,K2447*U$4,"")</f>
        <v>4.2972688876913079</v>
      </c>
      <c r="W2447" t="e">
        <f t="shared" ca="1" si="8"/>
        <v>#DIV/0!</v>
      </c>
    </row>
    <row r="2448" spans="1:23">
      <c r="A2448" s="1">
        <v>43721</v>
      </c>
      <c r="B2448">
        <f>IFERROR(VLOOKUP($A2448,'BTC-Web'!$A$2:$H$9999,2,0),"")</f>
        <v>10415.362305000001</v>
      </c>
      <c r="C2448">
        <f>VLOOKUP(A2448,H_SPBTFDUE!$B$2:$C$5828,2,0)</f>
        <v>69.41</v>
      </c>
      <c r="D2448" s="2">
        <f>D2447*(1-D$1+IF(AND(WEEKDAY($A2448)&lt;&gt;1,WEEKDAY($A2448)&lt;&gt;7),-VLOOKUP($A2448,ETF_OP_Fee!$G$5:$H$14,2,1),0))^($A2448-$A2447)*(1+2*(C2448/C2447-1))+IFERROR(VLOOKUP(A2448,BITXeom!$C$9:$D$100,2,0),0)-$D$3*IFERROR(VLOOKUP($A2448,Dividends!$C$10:$E$100,2,0),0)</f>
        <v>20.015990398793587</v>
      </c>
      <c r="F2448" s="60">
        <f>F2447*(1-F$1-2*(C2448/C2447-1))</f>
        <v>31.177597161238022</v>
      </c>
      <c r="G2448" s="2">
        <f>G2447*(1-G$1+IF(AND(WEEKDAY($A2448)&lt;&gt;1,WEEKDAY($A2448)&lt;&gt;7),-VLOOKUP($A2448,ETF_OP_Fee!$I$5:$J$14,2,1),0))^($A2448-$A2447)*(1+1*(B2448/B2447-1))</f>
        <v>6.9081996815240467</v>
      </c>
      <c r="H2448" s="9" t="str">
        <f>IFERROR(VLOOKUP(A2448,'BITO-IV'!$A$1:$J$10000,4,0),"")</f>
        <v/>
      </c>
      <c r="J2448" s="9">
        <f>VLOOKUP(A2448,'ETH-Web'!$A$1:$G$10000,6,0)</f>
        <v>181.10972599999999</v>
      </c>
      <c r="K2448" s="2">
        <f>K2447*(1-K$1+IF(AND(WEEKDAY($A2448)&lt;&gt;1,WEEKDAY($A2448)&lt;&gt;7),-VLOOKUP($A2448,ETF_OP_Fee!$K$5:$L$14,2,1),0))^($A2448-$A2447)*(1+2*(J2448/J2447-1))-K$3*IFERROR(VLOOKUP($A4044,Dividends!$C$10:$E$100,3,0),0)</f>
        <v>44.714627420570103</v>
      </c>
      <c r="Q2448">
        <f>IF($A2448&gt;=$Q$2,B2448*Q$4,"")</f>
        <v>132.61946526751856</v>
      </c>
      <c r="R2448">
        <f>IF($A2448&gt;=$Q$2,G2448*R$4,"")</f>
        <v>130.34377972414541</v>
      </c>
      <c r="T2448">
        <f>IF($A2448&gt;=$Q$2,J2448*T$4,"")</f>
        <v>54.486458679045036</v>
      </c>
      <c r="U2448">
        <f>IF($A2448&gt;=$Q$2,K2448*U$4,"")</f>
        <v>4.3016035061410092</v>
      </c>
      <c r="W2448" t="e">
        <f t="shared" ca="1" si="8"/>
        <v>#DIV/0!</v>
      </c>
    </row>
    <row r="2449" spans="1:23">
      <c r="A2449" s="1">
        <v>43724</v>
      </c>
      <c r="B2449">
        <f>IFERROR(VLOOKUP($A2449,'BTC-Web'!$A$2:$H$9999,2,0),"")</f>
        <v>10347.222656</v>
      </c>
      <c r="C2449">
        <f>VLOOKUP(A2449,H_SPBTFDUE!$B$2:$C$5828,2,0)</f>
        <v>68.55</v>
      </c>
      <c r="D2449" s="2">
        <f>D2448*(1-D$1+IF(AND(WEEKDAY($A2449)&lt;&gt;1,WEEKDAY($A2449)&lt;&gt;7),-VLOOKUP($A2449,ETF_OP_Fee!$G$5:$H$14,2,1),0))^($A2449-$A2448)*(1+2*(C2449/C2448-1))+IFERROR(VLOOKUP(A2449,BITXeom!$C$9:$D$100,2,0),0)-$D$3*IFERROR(VLOOKUP($A2449,Dividends!$C$10:$E$100,2,0),0)</f>
        <v>19.51292989906743</v>
      </c>
      <c r="F2449" s="60">
        <f>F2448*(1-F$1-2*(C2449/C2448-1))</f>
        <v>31.948564148919509</v>
      </c>
      <c r="G2449" s="2">
        <f>G2448*(1-G$1+IF(AND(WEEKDAY($A2449)&lt;&gt;1,WEEKDAY($A2449)&lt;&gt;7),-VLOOKUP($A2449,ETF_OP_Fee!$I$5:$J$14,2,1),0))^($A2449-$A2448)*(1+1*(B2449/B2448-1))</f>
        <v>6.8624688168176382</v>
      </c>
      <c r="H2449" s="9" t="str">
        <f>IFERROR(VLOOKUP(A2449,'BITO-IV'!$A$1:$J$10000,4,0),"")</f>
        <v/>
      </c>
      <c r="J2449" s="9">
        <f>VLOOKUP(A2449,'ETH-Web'!$A$1:$G$10000,6,0)</f>
        <v>197.11317399999999</v>
      </c>
      <c r="K2449" s="2">
        <f>K2448*(1-K$1+IF(AND(WEEKDAY($A2449)&lt;&gt;1,WEEKDAY($A2449)&lt;&gt;7),-VLOOKUP($A2449,ETF_OP_Fee!$K$5:$L$14,2,1),0))^($A2449-$A2448)*(1+2*(J2449/J2448-1))-K$3*IFERROR(VLOOKUP($A4045,Dividends!$C$10:$E$100,3,0),0)</f>
        <v>52.612823909973486</v>
      </c>
      <c r="Q2449">
        <f>IF($A2449&gt;=$Q$2,B2449*Q$4,"")</f>
        <v>131.75183881831111</v>
      </c>
      <c r="R2449">
        <f>IF($A2449&gt;=$Q$2,G2449*R$4,"")</f>
        <v>129.48093064179639</v>
      </c>
      <c r="T2449">
        <f>IF($A2449&gt;=$Q$2,J2449*T$4,"")</f>
        <v>59.301060453519838</v>
      </c>
      <c r="U2449">
        <f>IF($A2449&gt;=$Q$2,K2449*U$4,"")</f>
        <v>5.0614199615360667</v>
      </c>
      <c r="W2449" t="e">
        <f t="shared" ca="1" si="8"/>
        <v>#DIV/0!</v>
      </c>
    </row>
    <row r="2450" spans="1:23">
      <c r="A2450" s="1">
        <v>43725</v>
      </c>
      <c r="B2450">
        <f>IFERROR(VLOOKUP($A2450,'BTC-Web'!$A$2:$H$9999,2,0),"")</f>
        <v>10281.513671999999</v>
      </c>
      <c r="C2450">
        <f>VLOOKUP(A2450,H_SPBTFDUE!$B$2:$C$5828,2,0)</f>
        <v>69.61</v>
      </c>
      <c r="D2450" s="2">
        <f>D2449*(1-D$1+IF(AND(WEEKDAY($A2450)&lt;&gt;1,WEEKDAY($A2450)&lt;&gt;7),-VLOOKUP($A2450,ETF_OP_Fee!$G$5:$H$14,2,1),0))^($A2450-$A2449)*(1+2*(C2450/C2449-1))+IFERROR(VLOOKUP(A2450,BITXeom!$C$9:$D$100,2,0),0)-$D$3*IFERROR(VLOOKUP($A2450,Dividends!$C$10:$E$100,2,0),0)</f>
        <v>20.113968240869166</v>
      </c>
      <c r="F2450" s="60">
        <f>F2449*(1-F$1-2*(C2450/C2449-1))</f>
        <v>30.958849198495972</v>
      </c>
      <c r="G2450" s="2">
        <f>G2449*(1-G$1+IF(AND(WEEKDAY($A2450)&lt;&gt;1,WEEKDAY($A2450)&lt;&gt;7),-VLOOKUP($A2450,ETF_OP_Fee!$I$5:$J$14,2,1),0))^($A2450-$A2449)*(1+1*(B2450/B2449-1))</f>
        <v>6.8187119293382787</v>
      </c>
      <c r="H2450" s="9" t="str">
        <f>IFERROR(VLOOKUP(A2450,'BITO-IV'!$A$1:$J$10000,4,0),"")</f>
        <v/>
      </c>
      <c r="J2450" s="9">
        <f>VLOOKUP(A2450,'ETH-Web'!$A$1:$G$10000,6,0)</f>
        <v>208.60874899999999</v>
      </c>
      <c r="K2450" s="2">
        <f>K2449*(1-K$1+IF(AND(WEEKDAY($A2450)&lt;&gt;1,WEEKDAY($A2450)&lt;&gt;7),-VLOOKUP($A2450,ETF_OP_Fee!$K$5:$L$14,2,1),0))^($A2450-$A2449)*(1+2*(J2450/J2449-1))-K$3*IFERROR(VLOOKUP($A4046,Dividends!$C$10:$E$100,3,0),0)</f>
        <v>58.748035825315327</v>
      </c>
      <c r="Q2450">
        <f>IF($A2450&gt;=$Q$2,B2450*Q$4,"")</f>
        <v>130.91516217988359</v>
      </c>
      <c r="R2450">
        <f>IF($A2450&gt;=$Q$2,G2450*R$4,"")</f>
        <v>128.65532652408717</v>
      </c>
      <c r="T2450">
        <f>IF($A2450&gt;=$Q$2,J2450*T$4,"")</f>
        <v>62.759478651498689</v>
      </c>
      <c r="U2450">
        <f>IF($A2450&gt;=$Q$2,K2450*U$4,"")</f>
        <v>5.6516350792362706</v>
      </c>
      <c r="W2450" t="e">
        <f t="shared" ca="1" si="8"/>
        <v>#DIV/0!</v>
      </c>
    </row>
    <row r="2451" spans="1:23">
      <c r="A2451" s="1">
        <v>43726</v>
      </c>
      <c r="B2451">
        <f>IFERROR(VLOOKUP($A2451,'BTC-Web'!$A$2:$H$9999,2,0),"")</f>
        <v>10247.795898</v>
      </c>
      <c r="C2451">
        <f>VLOOKUP(A2451,H_SPBTFDUE!$B$2:$C$5828,2,0)</f>
        <v>68.98</v>
      </c>
      <c r="D2451" s="2">
        <f>D2450*(1-D$1+IF(AND(WEEKDAY($A2451)&lt;&gt;1,WEEKDAY($A2451)&lt;&gt;7),-VLOOKUP($A2451,ETF_OP_Fee!$G$5:$H$14,2,1),0))^($A2451-$A2450)*(1+2*(C2451/C2450-1))+IFERROR(VLOOKUP(A2451,BITXeom!$C$9:$D$100,2,0),0)-$D$3*IFERROR(VLOOKUP($A2451,Dividends!$C$10:$E$100,2,0),0)</f>
        <v>19.747507559064147</v>
      </c>
      <c r="F2451" s="60">
        <f>F2450*(1-F$1-2*(C2451/C2450-1))</f>
        <v>31.517619052537047</v>
      </c>
      <c r="G2451" s="2">
        <f>G2450*(1-G$1+IF(AND(WEEKDAY($A2451)&lt;&gt;1,WEEKDAY($A2451)&lt;&gt;7),-VLOOKUP($A2451,ETF_OP_Fee!$I$5:$J$14,2,1),0))^($A2451-$A2450)*(1+1*(B2451/B2450-1))</f>
        <v>6.7961733707562644</v>
      </c>
      <c r="H2451" s="9" t="str">
        <f>IFERROR(VLOOKUP(A2451,'BITO-IV'!$A$1:$J$10000,4,0),"")</f>
        <v/>
      </c>
      <c r="J2451" s="9">
        <f>VLOOKUP(A2451,'ETH-Web'!$A$1:$G$10000,6,0)</f>
        <v>211.393036</v>
      </c>
      <c r="K2451" s="2">
        <f>K2450*(1-K$1+IF(AND(WEEKDAY($A2451)&lt;&gt;1,WEEKDAY($A2451)&lt;&gt;7),-VLOOKUP($A2451,ETF_OP_Fee!$K$5:$L$14,2,1),0))^($A2451-$A2450)*(1+2*(J2451/J2450-1))-K$3*IFERROR(VLOOKUP($A4047,Dividends!$C$10:$E$100,3,0),0)</f>
        <v>60.314694673637547</v>
      </c>
      <c r="Q2451">
        <f>IF($A2451&gt;=$Q$2,B2451*Q$4,"")</f>
        <v>130.48583163650497</v>
      </c>
      <c r="R2451">
        <f>IF($A2451&gt;=$Q$2,G2451*R$4,"")</f>
        <v>128.23006943098795</v>
      </c>
      <c r="T2451">
        <f>IF($A2451&gt;=$Q$2,J2451*T$4,"")</f>
        <v>63.597125209343425</v>
      </c>
      <c r="U2451">
        <f>IF($A2451&gt;=$Q$2,K2451*U$4,"")</f>
        <v>5.8023496347101133</v>
      </c>
      <c r="W2451" t="e">
        <f t="shared" ca="1" si="8"/>
        <v>#DIV/0!</v>
      </c>
    </row>
    <row r="2452" spans="1:23">
      <c r="A2452" s="1">
        <v>43727</v>
      </c>
      <c r="B2452">
        <f>IFERROR(VLOOKUP($A2452,'BTC-Web'!$A$2:$H$9999,2,0),"")</f>
        <v>10200.496094</v>
      </c>
      <c r="C2452">
        <f>VLOOKUP(A2452,H_SPBTFDUE!$B$2:$C$5828,2,0)</f>
        <v>68.55</v>
      </c>
      <c r="D2452" s="2">
        <f>D2451*(1-D$1+IF(AND(WEEKDAY($A2452)&lt;&gt;1,WEEKDAY($A2452)&lt;&gt;7),-VLOOKUP($A2452,ETF_OP_Fee!$G$5:$H$14,2,1),0))^($A2452-$A2451)*(1+2*(C2452/C2451-1))+IFERROR(VLOOKUP(A2452,BITXeom!$C$9:$D$100,2,0),0)-$D$3*IFERROR(VLOOKUP($A2452,Dividends!$C$10:$E$100,2,0),0)</f>
        <v>19.49895699915411</v>
      </c>
      <c r="F2452" s="60">
        <f>F2451*(1-F$1-2*(C2452/C2451-1))</f>
        <v>31.908920601078368</v>
      </c>
      <c r="G2452" s="2">
        <f>G2451*(1-G$1+IF(AND(WEEKDAY($A2452)&lt;&gt;1,WEEKDAY($A2452)&lt;&gt;7),-VLOOKUP($A2452,ETF_OP_Fee!$I$5:$J$14,2,1),0))^($A2452-$A2451)*(1+1*(B2452/B2451-1))</f>
        <v>6.7646288314485634</v>
      </c>
      <c r="H2452" s="9" t="str">
        <f>IFERROR(VLOOKUP(A2452,'BITO-IV'!$A$1:$J$10000,4,0),"")</f>
        <v/>
      </c>
      <c r="J2452" s="9">
        <f>VLOOKUP(A2452,'ETH-Web'!$A$1:$G$10000,6,0)</f>
        <v>221.28085300000001</v>
      </c>
      <c r="K2452" s="2">
        <f>K2451*(1-K$1+IF(AND(WEEKDAY($A2452)&lt;&gt;1,WEEKDAY($A2452)&lt;&gt;7),-VLOOKUP($A2452,ETF_OP_Fee!$K$5:$L$14,2,1),0))^($A2452-$A2451)*(1+2*(J2452/J2451-1))-K$3*IFERROR(VLOOKUP($A4048,Dividends!$C$10:$E$100,3,0),0)</f>
        <v>65.955383092973761</v>
      </c>
      <c r="Q2452">
        <f>IF($A2452&gt;=$Q$2,B2452*Q$4,"")</f>
        <v>129.88356024833377</v>
      </c>
      <c r="R2452">
        <f>IF($A2452&gt;=$Q$2,G2452*R$4,"")</f>
        <v>127.63488766546672</v>
      </c>
      <c r="T2452">
        <f>IF($A2452&gt;=$Q$2,J2452*T$4,"")</f>
        <v>66.571852985125375</v>
      </c>
      <c r="U2452">
        <f>IF($A2452&gt;=$Q$2,K2452*U$4,"")</f>
        <v>6.3449909689081361</v>
      </c>
      <c r="W2452" t="e">
        <f t="shared" ca="1" si="8"/>
        <v>#DIV/0!</v>
      </c>
    </row>
    <row r="2453" spans="1:23">
      <c r="A2453" s="1">
        <v>43728</v>
      </c>
      <c r="B2453">
        <f>IFERROR(VLOOKUP($A2453,'BTC-Web'!$A$2:$H$9999,2,0),"")</f>
        <v>10266.318359000001</v>
      </c>
      <c r="C2453">
        <f>VLOOKUP(A2453,H_SPBTFDUE!$B$2:$C$5828,2,0)</f>
        <v>68.819999999999993</v>
      </c>
      <c r="D2453" s="2">
        <f>D2452*(1-D$1+IF(AND(WEEKDAY($A2453)&lt;&gt;1,WEEKDAY($A2453)&lt;&gt;7),-VLOOKUP($A2453,ETF_OP_Fee!$G$5:$H$14,2,1),0))^($A2453-$A2452)*(1+2*(C2453/C2452-1))+IFERROR(VLOOKUP(A2453,BITXeom!$C$9:$D$100,2,0),0)-$D$3*IFERROR(VLOOKUP($A2453,Dividends!$C$10:$E$100,2,0),0)</f>
        <v>19.650190210597174</v>
      </c>
      <c r="F2453" s="60">
        <f>F2452*(1-F$1-2*(C2453/C2452-1))</f>
        <v>31.655898288633328</v>
      </c>
      <c r="G2453" s="2">
        <f>G2452*(1-G$1+IF(AND(WEEKDAY($A2453)&lt;&gt;1,WEEKDAY($A2453)&lt;&gt;7),-VLOOKUP($A2453,ETF_OP_Fee!$I$5:$J$14,2,1),0))^($A2453-$A2452)*(1+1*(B2453/B2452-1))</f>
        <v>6.8081027606713267</v>
      </c>
      <c r="H2453" s="9" t="str">
        <f>IFERROR(VLOOKUP(A2453,'BITO-IV'!$A$1:$J$10000,4,0),"")</f>
        <v/>
      </c>
      <c r="J2453" s="9">
        <f>VLOOKUP(A2453,'ETH-Web'!$A$1:$G$10000,6,0)</f>
        <v>218.050049</v>
      </c>
      <c r="K2453" s="2">
        <f>K2452*(1-K$1+IF(AND(WEEKDAY($A2453)&lt;&gt;1,WEEKDAY($A2453)&lt;&gt;7),-VLOOKUP($A2453,ETF_OP_Fee!$K$5:$L$14,2,1),0))^($A2453-$A2452)*(1+2*(J2453/J2452-1))-K$3*IFERROR(VLOOKUP($A4049,Dividends!$C$10:$E$100,3,0),0)</f>
        <v>64.027775203361074</v>
      </c>
      <c r="Q2453">
        <f>IF($A2453&gt;=$Q$2,B2453*Q$4,"")</f>
        <v>130.72167930088042</v>
      </c>
      <c r="R2453">
        <f>IF($A2453&gt;=$Q$2,G2453*R$4,"")</f>
        <v>128.45515293219174</v>
      </c>
      <c r="T2453">
        <f>IF($A2453&gt;=$Q$2,J2453*T$4,"")</f>
        <v>65.599872779898334</v>
      </c>
      <c r="U2453">
        <f>IF($A2453&gt;=$Q$2,K2453*U$4,"")</f>
        <v>6.1595526608029783</v>
      </c>
      <c r="W2453" t="e">
        <f t="shared" ca="1" si="8"/>
        <v>#DIV/0!</v>
      </c>
    </row>
    <row r="2454" spans="1:23">
      <c r="A2454" s="1">
        <v>43731</v>
      </c>
      <c r="B2454">
        <f>IFERROR(VLOOKUP($A2454,'BTC-Web'!$A$2:$H$9999,2,0),"")</f>
        <v>10067.962890999999</v>
      </c>
      <c r="C2454">
        <f>VLOOKUP(A2454,H_SPBTFDUE!$B$2:$C$5828,2,0)</f>
        <v>66.39</v>
      </c>
      <c r="D2454" s="2">
        <f>D2453*(1-D$1+IF(AND(WEEKDAY($A2454)&lt;&gt;1,WEEKDAY($A2454)&lt;&gt;7),-VLOOKUP($A2454,ETF_OP_Fee!$G$5:$H$14,2,1),0))^($A2454-$A2453)*(1+2*(C2454/C2453-1))+IFERROR(VLOOKUP(A2454,BITXeom!$C$9:$D$100,2,0),0)-$D$3*IFERROR(VLOOKUP($A2454,Dividends!$C$10:$E$100,2,0),0)</f>
        <v>18.255909578961518</v>
      </c>
      <c r="F2454" s="60">
        <f>F2453*(1-F$1-2*(C2454/C2453-1))</f>
        <v>33.889758521789602</v>
      </c>
      <c r="G2454" s="2">
        <f>G2453*(1-G$1+IF(AND(WEEKDAY($A2454)&lt;&gt;1,WEEKDAY($A2454)&lt;&gt;7),-VLOOKUP($A2454,ETF_OP_Fee!$I$5:$J$14,2,1),0))^($A2454-$A2453)*(1+1*(B2454/B2453-1))</f>
        <v>6.6760421458596744</v>
      </c>
      <c r="H2454" s="9" t="str">
        <f>IFERROR(VLOOKUP(A2454,'BITO-IV'!$A$1:$J$10000,4,0),"")</f>
        <v/>
      </c>
      <c r="J2454" s="9">
        <f>VLOOKUP(A2454,'ETH-Web'!$A$1:$G$10000,6,0)</f>
        <v>201.92131000000001</v>
      </c>
      <c r="K2454" s="2">
        <f>K2453*(1-K$1+IF(AND(WEEKDAY($A2454)&lt;&gt;1,WEEKDAY($A2454)&lt;&gt;7),-VLOOKUP($A2454,ETF_OP_Fee!$K$5:$L$14,2,1),0))^($A2454-$A2453)*(1+2*(J2454/J2453-1))-K$3*IFERROR(VLOOKUP($A4050,Dividends!$C$10:$E$100,3,0),0)</f>
        <v>54.551539746637609</v>
      </c>
      <c r="Q2454">
        <f>IF($A2454&gt;=$Q$2,B2454*Q$4,"")</f>
        <v>128.19600661387076</v>
      </c>
      <c r="R2454">
        <f>IF($A2454&gt;=$Q$2,G2454*R$4,"")</f>
        <v>125.96343577275842</v>
      </c>
      <c r="T2454">
        <f>IF($A2454&gt;=$Q$2,J2454*T$4,"")</f>
        <v>60.747577486444015</v>
      </c>
      <c r="U2454">
        <f>IF($A2454&gt;=$Q$2,K2454*U$4,"")</f>
        <v>5.2479268681455364</v>
      </c>
      <c r="W2454" t="e">
        <f t="shared" ca="1" si="8"/>
        <v>#DIV/0!</v>
      </c>
    </row>
    <row r="2455" spans="1:23">
      <c r="A2455" s="1">
        <v>43732</v>
      </c>
      <c r="B2455">
        <f>IFERROR(VLOOKUP($A2455,'BTC-Web'!$A$2:$H$9999,2,0),"")</f>
        <v>9729.3212889999995</v>
      </c>
      <c r="C2455">
        <f>VLOOKUP(A2455,H_SPBTFDUE!$B$2:$C$5828,2,0)</f>
        <v>56.48</v>
      </c>
      <c r="D2455" s="2">
        <f>D2454*(1-D$1+IF(AND(WEEKDAY($A2455)&lt;&gt;1,WEEKDAY($A2455)&lt;&gt;7),-VLOOKUP($A2455,ETF_OP_Fee!$G$5:$H$14,2,1),0))^($A2455-$A2454)*(1+2*(C2455/C2454-1))+IFERROR(VLOOKUP(A2455,BITXeom!$C$9:$D$100,2,0),0)-$D$3*IFERROR(VLOOKUP($A2455,Dividends!$C$10:$E$100,2,0),0)</f>
        <v>12.804266032781252</v>
      </c>
      <c r="F2455" s="60">
        <f>F2454*(1-F$1-2*(C2455/C2454-1))</f>
        <v>44.005406867653107</v>
      </c>
      <c r="G2455" s="2">
        <f>G2454*(1-G$1+IF(AND(WEEKDAY($A2455)&lt;&gt;1,WEEKDAY($A2455)&lt;&gt;7),-VLOOKUP($A2455,ETF_OP_Fee!$I$5:$J$14,2,1),0))^($A2455-$A2454)*(1+1*(B2455/B2454-1))</f>
        <v>6.4513217929277635</v>
      </c>
      <c r="H2455" s="9" t="str">
        <f>IFERROR(VLOOKUP(A2455,'BITO-IV'!$A$1:$J$10000,4,0),"")</f>
        <v/>
      </c>
      <c r="J2455" s="9">
        <f>VLOOKUP(A2455,'ETH-Web'!$A$1:$G$10000,6,0)</f>
        <v>168.11073300000001</v>
      </c>
      <c r="K2455" s="2">
        <f>K2454*(1-K$1+IF(AND(WEEKDAY($A2455)&lt;&gt;1,WEEKDAY($A2455)&lt;&gt;7),-VLOOKUP($A2455,ETF_OP_Fee!$K$5:$L$14,2,1),0))^($A2455-$A2454)*(1+2*(J2455/J2454-1))-K$3*IFERROR(VLOOKUP($A4051,Dividends!$C$10:$E$100,3,0),0)</f>
        <v>36.281914084283414</v>
      </c>
      <c r="Q2455">
        <f>IF($A2455&gt;=$Q$2,B2455*Q$4,"")</f>
        <v>123.88406173289277</v>
      </c>
      <c r="R2455">
        <f>IF($A2455&gt;=$Q$2,G2455*R$4,"")</f>
        <v>121.72341644320319</v>
      </c>
      <c r="T2455">
        <f>IF($A2455&gt;=$Q$2,J2455*T$4,"")</f>
        <v>50.575740516047567</v>
      </c>
      <c r="U2455">
        <f>IF($A2455&gt;=$Q$2,K2455*U$4,"")</f>
        <v>3.4903658564906932</v>
      </c>
      <c r="W2455" t="e">
        <f t="shared" ca="1" si="8"/>
        <v>#DIV/0!</v>
      </c>
    </row>
    <row r="2456" spans="1:23">
      <c r="A2456" s="1">
        <v>43733</v>
      </c>
      <c r="B2456">
        <f>IFERROR(VLOOKUP($A2456,'BTC-Web'!$A$2:$H$9999,2,0),"")</f>
        <v>8603.4287110000005</v>
      </c>
      <c r="C2456">
        <f>VLOOKUP(A2456,H_SPBTFDUE!$B$2:$C$5828,2,0)</f>
        <v>56.31</v>
      </c>
      <c r="D2456" s="2">
        <f>D2455*(1-D$1+IF(AND(WEEKDAY($A2456)&lt;&gt;1,WEEKDAY($A2456)&lt;&gt;7),-VLOOKUP($A2456,ETF_OP_Fee!$G$5:$H$14,2,1),0))^($A2456-$A2455)*(1+2*(C2456/C2455-1))+IFERROR(VLOOKUP(A2456,BITXeom!$C$9:$D$100,2,0),0)-$D$3*IFERROR(VLOOKUP($A2456,Dividends!$C$10:$E$100,2,0),0)</f>
        <v>12.725652291442255</v>
      </c>
      <c r="F2456" s="60">
        <f>F2455*(1-F$1-2*(C2456/C2455-1))</f>
        <v>44.268021244911523</v>
      </c>
      <c r="G2456" s="2">
        <f>G2455*(1-G$1+IF(AND(WEEKDAY($A2456)&lt;&gt;1,WEEKDAY($A2456)&lt;&gt;7),-VLOOKUP($A2456,ETF_OP_Fee!$I$5:$J$14,2,1),0))^($A2456-$A2455)*(1+1*(B2456/B2455-1))</f>
        <v>5.7046160649064444</v>
      </c>
      <c r="H2456" s="9" t="str">
        <f>IFERROR(VLOOKUP(A2456,'BITO-IV'!$A$1:$J$10000,4,0),"")</f>
        <v/>
      </c>
      <c r="J2456" s="9">
        <f>VLOOKUP(A2456,'ETH-Web'!$A$1:$G$10000,6,0)</f>
        <v>170.89269999999999</v>
      </c>
      <c r="K2456" s="2">
        <f>K2455*(1-K$1+IF(AND(WEEKDAY($A2456)&lt;&gt;1,WEEKDAY($A2456)&lt;&gt;7),-VLOOKUP($A2456,ETF_OP_Fee!$K$5:$L$14,2,1),0))^($A2456-$A2455)*(1+2*(J2456/J2455-1))-K$3*IFERROR(VLOOKUP($A4052,Dividends!$C$10:$E$100,3,0),0)</f>
        <v>37.4817654739524</v>
      </c>
      <c r="Q2456">
        <f>IF($A2456&gt;=$Q$2,B2456*Q$4,"")</f>
        <v>109.54800051192618</v>
      </c>
      <c r="R2456">
        <f>IF($A2456&gt;=$Q$2,G2456*R$4,"")</f>
        <v>107.63458702035472</v>
      </c>
      <c r="T2456">
        <f>IF($A2456&gt;=$Q$2,J2456*T$4,"")</f>
        <v>51.412689107046852</v>
      </c>
      <c r="U2456">
        <f>IF($A2456&gt;=$Q$2,K2456*U$4,"")</f>
        <v>3.6057930722002873</v>
      </c>
      <c r="W2456" t="e">
        <f t="shared" ca="1" si="8"/>
        <v>#DIV/0!</v>
      </c>
    </row>
    <row r="2457" spans="1:23">
      <c r="A2457" s="1">
        <v>43734</v>
      </c>
      <c r="B2457">
        <f>IFERROR(VLOOKUP($A2457,'BTC-Web'!$A$2:$H$9999,2,0),"")</f>
        <v>8487.6699219999991</v>
      </c>
      <c r="C2457">
        <f>VLOOKUP(A2457,H_SPBTFDUE!$B$2:$C$5828,2,0)</f>
        <v>54.8</v>
      </c>
      <c r="D2457" s="2">
        <f>D2456*(1-D$1+IF(AND(WEEKDAY($A2457)&lt;&gt;1,WEEKDAY($A2457)&lt;&gt;7),-VLOOKUP($A2457,ETF_OP_Fee!$G$5:$H$14,2,1),0))^($A2457-$A2456)*(1+2*(C2457/C2456-1))+IFERROR(VLOOKUP(A2457,BITXeom!$C$9:$D$100,2,0),0)-$D$3*IFERROR(VLOOKUP($A2457,Dividends!$C$10:$E$100,2,0),0)</f>
        <v>12.041702380050388</v>
      </c>
      <c r="F2457" s="60">
        <f>F2456*(1-F$1-2*(C2457/C2456-1))</f>
        <v>46.639885309788021</v>
      </c>
      <c r="G2457" s="2">
        <f>G2456*(1-G$1+IF(AND(WEEKDAY($A2457)&lt;&gt;1,WEEKDAY($A2457)&lt;&gt;7),-VLOOKUP($A2457,ETF_OP_Fee!$I$5:$J$14,2,1),0))^($A2457-$A2456)*(1+1*(B2457/B2456-1))</f>
        <v>5.6277142054843141</v>
      </c>
      <c r="H2457" s="9" t="str">
        <f>IFERROR(VLOOKUP(A2457,'BITO-IV'!$A$1:$J$10000,4,0),"")</f>
        <v/>
      </c>
      <c r="J2457" s="9">
        <f>VLOOKUP(A2457,'ETH-Web'!$A$1:$G$10000,6,0)</f>
        <v>166.727127</v>
      </c>
      <c r="K2457" s="2">
        <f>K2456*(1-K$1+IF(AND(WEEKDAY($A2457)&lt;&gt;1,WEEKDAY($A2457)&lt;&gt;7),-VLOOKUP($A2457,ETF_OP_Fee!$K$5:$L$14,2,1),0))^($A2457-$A2456)*(1+2*(J2457/J2456-1))-K$3*IFERROR(VLOOKUP($A4053,Dividends!$C$10:$E$100,3,0),0)</f>
        <v>35.653583354180164</v>
      </c>
      <c r="Q2457">
        <f>IF($A2457&gt;=$Q$2,B2457*Q$4,"")</f>
        <v>108.07403654911464</v>
      </c>
      <c r="R2457">
        <f>IF($A2457&gt;=$Q$2,G2457*R$4,"")</f>
        <v>106.18360420471555</v>
      </c>
      <c r="T2457">
        <f>IF($A2457&gt;=$Q$2,J2457*T$4,"")</f>
        <v>50.159485725031658</v>
      </c>
      <c r="U2457">
        <f>IF($A2457&gt;=$Q$2,K2457*U$4,"")</f>
        <v>3.4299196484477097</v>
      </c>
      <c r="W2457" t="e">
        <f t="shared" ca="1" si="8"/>
        <v>#DIV/0!</v>
      </c>
    </row>
    <row r="2458" spans="1:23">
      <c r="A2458" s="1">
        <v>43735</v>
      </c>
      <c r="B2458">
        <f>IFERROR(VLOOKUP($A2458,'BTC-Web'!$A$2:$H$9999,2,0),"")</f>
        <v>8113.1010740000002</v>
      </c>
      <c r="C2458">
        <f>VLOOKUP(A2458,H_SPBTFDUE!$B$2:$C$5828,2,0)</f>
        <v>53.83</v>
      </c>
      <c r="D2458" s="2">
        <f>D2457*(1-D$1+IF(AND(WEEKDAY($A2458)&lt;&gt;1,WEEKDAY($A2458)&lt;&gt;7),-VLOOKUP($A2458,ETF_OP_Fee!$G$5:$H$14,2,1),0))^($A2458-$A2457)*(1+2*(C2458/C2457-1))+IFERROR(VLOOKUP(A2458,BITXeom!$C$9:$D$100,2,0),0)-$D$3*IFERROR(VLOOKUP($A2458,Dividends!$C$10:$E$100,2,0),0)</f>
        <v>11.614008323037226</v>
      </c>
      <c r="F2458" s="60">
        <f>F2457*(1-F$1-2*(C2458/C2457-1))</f>
        <v>48.288577507532061</v>
      </c>
      <c r="G2458" s="2">
        <f>G2457*(1-G$1+IF(AND(WEEKDAY($A2458)&lt;&gt;1,WEEKDAY($A2458)&lt;&gt;7),-VLOOKUP($A2458,ETF_OP_Fee!$I$5:$J$14,2,1),0))^($A2458-$A2457)*(1+1*(B2458/B2457-1))</f>
        <v>5.3792178795571211</v>
      </c>
      <c r="H2458" s="9" t="str">
        <f>IFERROR(VLOOKUP(A2458,'BITO-IV'!$A$1:$J$10000,4,0),"")</f>
        <v/>
      </c>
      <c r="J2458" s="9">
        <f>VLOOKUP(A2458,'ETH-Web'!$A$1:$G$10000,6,0)</f>
        <v>174.71099899999999</v>
      </c>
      <c r="K2458" s="2">
        <f>K2457*(1-K$1+IF(AND(WEEKDAY($A2458)&lt;&gt;1,WEEKDAY($A2458)&lt;&gt;7),-VLOOKUP($A2458,ETF_OP_Fee!$K$5:$L$14,2,1),0))^($A2458-$A2457)*(1+2*(J2458/J2457-1))-K$3*IFERROR(VLOOKUP($A4054,Dividends!$C$10:$E$100,3,0),0)</f>
        <v>39.067182275665381</v>
      </c>
      <c r="Q2458">
        <f>IF($A2458&gt;=$Q$2,B2458*Q$4,"")</f>
        <v>103.30462777840071</v>
      </c>
      <c r="R2458">
        <f>IF($A2458&gt;=$Q$2,G2458*R$4,"")</f>
        <v>101.49498027053191</v>
      </c>
      <c r="T2458">
        <f>IF($A2458&gt;=$Q$2,J2458*T$4,"")</f>
        <v>52.561415877732479</v>
      </c>
      <c r="U2458">
        <f>IF($A2458&gt;=$Q$2,K2458*U$4,"")</f>
        <v>3.7583121664286359</v>
      </c>
      <c r="W2458" t="e">
        <f t="shared" ca="1" si="8"/>
        <v>#DIV/0!</v>
      </c>
    </row>
    <row r="2459" spans="1:23">
      <c r="A2459" s="1">
        <v>43738</v>
      </c>
      <c r="B2459">
        <f>IFERROR(VLOOKUP($A2459,'BTC-Web'!$A$2:$H$9999,2,0),"")</f>
        <v>8104.2265630000002</v>
      </c>
      <c r="C2459">
        <f>VLOOKUP(A2459,H_SPBTFDUE!$B$2:$C$5828,2,0)</f>
        <v>55.83</v>
      </c>
      <c r="D2459" s="2">
        <f>D2458*(1-D$1+IF(AND(WEEKDAY($A2459)&lt;&gt;1,WEEKDAY($A2459)&lt;&gt;7),-VLOOKUP($A2459,ETF_OP_Fee!$G$5:$H$14,2,1),0))^($A2459-$A2458)*(1+2*(C2459/C2458-1))+IFERROR(VLOOKUP(A2459,BITXeom!$C$9:$D$100,2,0),0)-$D$3*IFERROR(VLOOKUP($A2459,Dividends!$C$10:$E$100,2,0),0)</f>
        <v>12.472510436955307</v>
      </c>
      <c r="F2459" s="60">
        <f>F2458*(1-F$1-2*(C2459/C2458-1))</f>
        <v>44.697835915182019</v>
      </c>
      <c r="G2459" s="2">
        <f>G2458*(1-G$1+IF(AND(WEEKDAY($A2459)&lt;&gt;1,WEEKDAY($A2459)&lt;&gt;7),-VLOOKUP($A2459,ETF_OP_Fee!$I$5:$J$14,2,1),0))^($A2459-$A2458)*(1+1*(B2459/B2458-1))</f>
        <v>5.3729142743737599</v>
      </c>
      <c r="H2459" s="9" t="str">
        <f>IFERROR(VLOOKUP(A2459,'BITO-IV'!$A$1:$J$10000,4,0),"")</f>
        <v/>
      </c>
      <c r="J2459" s="9">
        <f>VLOOKUP(A2459,'ETH-Web'!$A$1:$G$10000,6,0)</f>
        <v>179.872208</v>
      </c>
      <c r="K2459" s="2">
        <f>K2458*(1-K$1+IF(AND(WEEKDAY($A2459)&lt;&gt;1,WEEKDAY($A2459)&lt;&gt;7),-VLOOKUP($A2459,ETF_OP_Fee!$K$5:$L$14,2,1),0))^($A2459-$A2458)*(1+2*(J2459/J2458-1))-K$3*IFERROR(VLOOKUP($A4055,Dividends!$C$10:$E$100,3,0),0)</f>
        <v>41.372184869850152</v>
      </c>
      <c r="Q2459">
        <f>IF($A2459&gt;=$Q$2,B2459*Q$4,"")</f>
        <v>103.19162807000211</v>
      </c>
      <c r="R2459">
        <f>IF($A2459&gt;=$Q$2,G2459*R$4,"")</f>
        <v>101.37604396825833</v>
      </c>
      <c r="T2459">
        <f>IF($A2459&gt;=$Q$2,J2459*T$4,"")</f>
        <v>54.114154138252047</v>
      </c>
      <c r="U2459">
        <f>IF($A2459&gt;=$Q$2,K2459*U$4,"")</f>
        <v>3.9800563206972237</v>
      </c>
      <c r="W2459" t="e">
        <f t="shared" ca="1" si="8"/>
        <v>#DIV/0!</v>
      </c>
    </row>
    <row r="2460" spans="1:23">
      <c r="A2460" s="1">
        <v>43739</v>
      </c>
      <c r="B2460">
        <f>IFERROR(VLOOKUP($A2460,'BTC-Web'!$A$2:$H$9999,2,0),"")</f>
        <v>8299.7207030000009</v>
      </c>
      <c r="C2460">
        <f>VLOOKUP(A2460,H_SPBTFDUE!$B$2:$C$5828,2,0)</f>
        <v>55.77</v>
      </c>
      <c r="D2460" s="2">
        <f>D2459*(1-D$1+IF(AND(WEEKDAY($A2460)&lt;&gt;1,WEEKDAY($A2460)&lt;&gt;7),-VLOOKUP($A2460,ETF_OP_Fee!$G$5:$H$14,2,1),0))^($A2460-$A2459)*(1+2*(C2460/C2459-1))+IFERROR(VLOOKUP(A2460,BITXeom!$C$9:$D$100,2,0),0)-$D$3*IFERROR(VLOOKUP($A2460,Dividends!$C$10:$E$100,2,0),0)</f>
        <v>12.444201943038006</v>
      </c>
      <c r="F2460" s="60">
        <f>F2459*(1-F$1-2*(C2460/C2459-1))</f>
        <v>44.791581904826764</v>
      </c>
      <c r="G2460" s="2">
        <f>G2459*(1-G$1+IF(AND(WEEKDAY($A2460)&lt;&gt;1,WEEKDAY($A2460)&lt;&gt;7),-VLOOKUP($A2460,ETF_OP_Fee!$I$5:$J$14,2,1),0))^($A2460-$A2459)*(1+1*(B2460/B2459-1))</f>
        <v>5.5023791393522332</v>
      </c>
      <c r="H2460" s="9" t="str">
        <f>IFERROR(VLOOKUP(A2460,'BITO-IV'!$A$1:$J$10000,4,0),"")</f>
        <v/>
      </c>
      <c r="J2460" s="9">
        <f>VLOOKUP(A2460,'ETH-Web'!$A$1:$G$10000,6,0)</f>
        <v>177.34042400000001</v>
      </c>
      <c r="K2460" s="2">
        <f>K2459*(1-K$1+IF(AND(WEEKDAY($A2460)&lt;&gt;1,WEEKDAY($A2460)&lt;&gt;7),-VLOOKUP($A2460,ETF_OP_Fee!$K$5:$L$14,2,1),0))^($A2460-$A2459)*(1+2*(J2460/J2459-1))-K$3*IFERROR(VLOOKUP($A4056,Dividends!$C$10:$E$100,3,0),0)</f>
        <v>40.206484353677482</v>
      </c>
      <c r="Q2460">
        <f>IF($A2460&gt;=$Q$2,B2460*Q$4,"")</f>
        <v>105.68086728708506</v>
      </c>
      <c r="R2460">
        <f>IF($A2460&gt;=$Q$2,G2460*R$4,"")</f>
        <v>103.81878456938807</v>
      </c>
      <c r="T2460">
        <f>IF($A2460&gt;=$Q$2,J2460*T$4,"")</f>
        <v>53.352472546948292</v>
      </c>
      <c r="U2460">
        <f>IF($A2460&gt;=$Q$2,K2460*U$4,"")</f>
        <v>3.8679144620540726</v>
      </c>
      <c r="W2460" t="e">
        <f t="shared" ca="1" si="8"/>
        <v>#DIV/0!</v>
      </c>
    </row>
    <row r="2461" spans="1:23">
      <c r="A2461" s="1">
        <v>43740</v>
      </c>
      <c r="B2461">
        <f>IFERROR(VLOOKUP($A2461,'BTC-Web'!$A$2:$H$9999,2,0),"")</f>
        <v>8344.2128909999992</v>
      </c>
      <c r="C2461">
        <f>VLOOKUP(A2461,H_SPBTFDUE!$B$2:$C$5828,2,0)</f>
        <v>55.41</v>
      </c>
      <c r="D2461" s="2">
        <f>D2460*(1-D$1+IF(AND(WEEKDAY($A2461)&lt;&gt;1,WEEKDAY($A2461)&lt;&gt;7),-VLOOKUP($A2461,ETF_OP_Fee!$G$5:$H$14,2,1),0))^($A2461-$A2460)*(1+2*(C2461/C2460-1))+IFERROR(VLOOKUP(A2461,BITXeom!$C$9:$D$100,2,0),0)-$D$3*IFERROR(VLOOKUP($A2461,Dividends!$C$10:$E$100,2,0),0)</f>
        <v>12.282064464667849</v>
      </c>
      <c r="F2461" s="60">
        <f>F2460*(1-F$1-2*(C2461/C2460-1))</f>
        <v>45.367517079905177</v>
      </c>
      <c r="G2461" s="2">
        <f>G2460*(1-G$1+IF(AND(WEEKDAY($A2461)&lt;&gt;1,WEEKDAY($A2461)&lt;&gt;7),-VLOOKUP($A2461,ETF_OP_Fee!$I$5:$J$14,2,1),0))^($A2461-$A2460)*(1+1*(B2461/B2460-1))</f>
        <v>5.5317316801599778</v>
      </c>
      <c r="H2461" s="9" t="str">
        <f>IFERROR(VLOOKUP(A2461,'BITO-IV'!$A$1:$J$10000,4,0),"")</f>
        <v/>
      </c>
      <c r="J2461" s="9">
        <f>VLOOKUP(A2461,'ETH-Web'!$A$1:$G$10000,6,0)</f>
        <v>180.71051</v>
      </c>
      <c r="K2461" s="2">
        <f>K2460*(1-K$1+IF(AND(WEEKDAY($A2461)&lt;&gt;1,WEEKDAY($A2461)&lt;&gt;7),-VLOOKUP($A2461,ETF_OP_Fee!$K$5:$L$14,2,1),0))^($A2461-$A2460)*(1+2*(J2461/J2460-1))-K$3*IFERROR(VLOOKUP($A4057,Dividends!$C$10:$E$100,3,0),0)</f>
        <v>41.733536149533847</v>
      </c>
      <c r="Q2461">
        <f>IF($A2461&gt;=$Q$2,B2461*Q$4,"")</f>
        <v>106.24738912361389</v>
      </c>
      <c r="R2461">
        <f>IF($A2461&gt;=$Q$2,G2461*R$4,"")</f>
        <v>104.37260774905398</v>
      </c>
      <c r="T2461">
        <f>IF($A2461&gt;=$Q$2,J2461*T$4,"")</f>
        <v>54.366355432419766</v>
      </c>
      <c r="U2461">
        <f>IF($A2461&gt;=$Q$2,K2461*U$4,"")</f>
        <v>4.0148187691688584</v>
      </c>
      <c r="W2461" t="e">
        <f t="shared" ca="1" si="8"/>
        <v>#DIV/0!</v>
      </c>
    </row>
    <row r="2462" spans="1:23">
      <c r="A2462" s="1">
        <v>43741</v>
      </c>
      <c r="B2462">
        <f>IFERROR(VLOOKUP($A2462,'BTC-Web'!$A$2:$H$9999,2,0),"")</f>
        <v>8390.7744139999995</v>
      </c>
      <c r="C2462">
        <f>VLOOKUP(A2462,H_SPBTFDUE!$B$2:$C$5828,2,0)</f>
        <v>54.67</v>
      </c>
      <c r="D2462" s="2">
        <f>D2461*(1-D$1+IF(AND(WEEKDAY($A2462)&lt;&gt;1,WEEKDAY($A2462)&lt;&gt;7),-VLOOKUP($A2462,ETF_OP_Fee!$G$5:$H$14,2,1),0))^($A2462-$A2461)*(1+2*(C2462/C2461-1))+IFERROR(VLOOKUP(A2462,BITXeom!$C$9:$D$100,2,0),0)-$D$3*IFERROR(VLOOKUP($A2462,Dividends!$C$10:$E$100,2,0),0)</f>
        <v>11.952569735205387</v>
      </c>
      <c r="F2462" s="60">
        <f>F2461*(1-F$1-2*(C2462/C2461-1))</f>
        <v>46.576920963693425</v>
      </c>
      <c r="G2462" s="2">
        <f>G2461*(1-G$1+IF(AND(WEEKDAY($A2462)&lt;&gt;1,WEEKDAY($A2462)&lt;&gt;7),-VLOOKUP($A2462,ETF_OP_Fee!$I$5:$J$14,2,1),0))^($A2462-$A2461)*(1+1*(B2462/B2461-1))</f>
        <v>5.5624545032971247</v>
      </c>
      <c r="H2462" s="9" t="str">
        <f>IFERROR(VLOOKUP(A2462,'BITO-IV'!$A$1:$J$10000,4,0),"")</f>
        <v/>
      </c>
      <c r="J2462" s="9">
        <f>VLOOKUP(A2462,'ETH-Web'!$A$1:$G$10000,6,0)</f>
        <v>175.199341</v>
      </c>
      <c r="K2462" s="2">
        <f>K2461*(1-K$1+IF(AND(WEEKDAY($A2462)&lt;&gt;1,WEEKDAY($A2462)&lt;&gt;7),-VLOOKUP($A2462,ETF_OP_Fee!$K$5:$L$14,2,1),0))^($A2462-$A2461)*(1+2*(J2462/J2461-1))-K$3*IFERROR(VLOOKUP($A4058,Dividends!$C$10:$E$100,3,0),0)</f>
        <v>39.187012878254066</v>
      </c>
      <c r="Q2462">
        <f>IF($A2462&gt;=$Q$2,B2462*Q$4,"")</f>
        <v>106.84025993323873</v>
      </c>
      <c r="R2462">
        <f>IF($A2462&gt;=$Q$2,G2462*R$4,"")</f>
        <v>104.95228538955448</v>
      </c>
      <c r="T2462">
        <f>IF($A2462&gt;=$Q$2,J2462*T$4,"")</f>
        <v>52.708332483438362</v>
      </c>
      <c r="U2462">
        <f>IF($A2462&gt;=$Q$2,K2462*U$4,"")</f>
        <v>3.7698400214052681</v>
      </c>
      <c r="W2462" t="e">
        <f t="shared" ca="1" si="8"/>
        <v>#DIV/0!</v>
      </c>
    </row>
    <row r="2463" spans="1:23">
      <c r="A2463" s="1">
        <v>43742</v>
      </c>
      <c r="B2463">
        <f>IFERROR(VLOOKUP($A2463,'BTC-Web'!$A$2:$H$9999,2,0),"")</f>
        <v>8259.4941409999992</v>
      </c>
      <c r="C2463">
        <f>VLOOKUP(A2463,H_SPBTFDUE!$B$2:$C$5828,2,0)</f>
        <v>55.07</v>
      </c>
      <c r="D2463" s="2">
        <f>D2462*(1-D$1+IF(AND(WEEKDAY($A2463)&lt;&gt;1,WEEKDAY($A2463)&lt;&gt;7),-VLOOKUP($A2463,ETF_OP_Fee!$G$5:$H$14,2,1),0))^($A2463-$A2462)*(1+2*(C2463/C2462-1))+IFERROR(VLOOKUP(A2463,BITXeom!$C$9:$D$100,2,0),0)-$D$3*IFERROR(VLOOKUP($A2463,Dividends!$C$10:$E$100,2,0),0)</f>
        <v>12.126012782769912</v>
      </c>
      <c r="F2463" s="60">
        <f>F2462*(1-F$1-2*(C2463/C2462-1))</f>
        <v>45.892924493389096</v>
      </c>
      <c r="G2463" s="2">
        <f>G2462*(1-G$1+IF(AND(WEEKDAY($A2463)&lt;&gt;1,WEEKDAY($A2463)&lt;&gt;7),-VLOOKUP($A2463,ETF_OP_Fee!$I$5:$J$14,2,1),0))^($A2463-$A2462)*(1+1*(B2463/B2462-1))</f>
        <v>5.4752830113778108</v>
      </c>
      <c r="H2463" s="9" t="str">
        <f>IFERROR(VLOOKUP(A2463,'BITO-IV'!$A$1:$J$10000,4,0),"")</f>
        <v/>
      </c>
      <c r="J2463" s="9">
        <f>VLOOKUP(A2463,'ETH-Web'!$A$1:$G$10000,6,0)</f>
        <v>176.98500100000001</v>
      </c>
      <c r="K2463" s="2">
        <f>K2462*(1-K$1+IF(AND(WEEKDAY($A2463)&lt;&gt;1,WEEKDAY($A2463)&lt;&gt;7),-VLOOKUP($A2463,ETF_OP_Fee!$K$5:$L$14,2,1),0))^($A2463-$A2462)*(1+2*(J2463/J2462-1))-K$3*IFERROR(VLOOKUP($A4059,Dividends!$C$10:$E$100,3,0),0)</f>
        <v>39.984783844298697</v>
      </c>
      <c r="Q2463">
        <f>IF($A2463&gt;=$Q$2,B2463*Q$4,"")</f>
        <v>105.168659935505</v>
      </c>
      <c r="R2463">
        <f>IF($A2463&gt;=$Q$2,G2463*R$4,"")</f>
        <v>103.30753534398985</v>
      </c>
      <c r="T2463">
        <f>IF($A2463&gt;=$Q$2,J2463*T$4,"")</f>
        <v>53.245544327074107</v>
      </c>
      <c r="U2463">
        <f>IF($A2463&gt;=$Q$2,K2463*U$4,"")</f>
        <v>3.8465865936702626</v>
      </c>
      <c r="W2463" t="e">
        <f t="shared" ca="1" si="8"/>
        <v>#DIV/0!</v>
      </c>
    </row>
    <row r="2464" spans="1:23">
      <c r="A2464" s="1">
        <v>43745</v>
      </c>
      <c r="B2464">
        <f>IFERROR(VLOOKUP($A2464,'BTC-Web'!$A$2:$H$9999,2,0),"")</f>
        <v>7989.1206050000001</v>
      </c>
      <c r="C2464">
        <f>VLOOKUP(A2464,H_SPBTFDUE!$B$2:$C$5828,2,0)</f>
        <v>55.29</v>
      </c>
      <c r="D2464" s="2">
        <f>D2463*(1-D$1+IF(AND(WEEKDAY($A2464)&lt;&gt;1,WEEKDAY($A2464)&lt;&gt;7),-VLOOKUP($A2464,ETF_OP_Fee!$G$5:$H$14,2,1),0))^($A2464-$A2463)*(1+2*(C2464/C2463-1))+IFERROR(VLOOKUP(A2464,BITXeom!$C$9:$D$100,2,0),0)-$D$3*IFERROR(VLOOKUP($A2464,Dividends!$C$10:$E$100,2,0),0)</f>
        <v>12.218477774390825</v>
      </c>
      <c r="F2464" s="60">
        <f>F2463*(1-F$1-2*(C2464/C2463-1))</f>
        <v>45.523858830144881</v>
      </c>
      <c r="G2464" s="2">
        <f>G2463*(1-G$1+IF(AND(WEEKDAY($A2464)&lt;&gt;1,WEEKDAY($A2464)&lt;&gt;7),-VLOOKUP($A2464,ETF_OP_Fee!$I$5:$J$14,2,1),0))^($A2464-$A2463)*(1+1*(B2464/B2463-1))</f>
        <v>5.2956367715762243</v>
      </c>
      <c r="H2464" s="9" t="str">
        <f>IFERROR(VLOOKUP(A2464,'BITO-IV'!$A$1:$J$10000,4,0),"")</f>
        <v/>
      </c>
      <c r="J2464" s="9">
        <f>VLOOKUP(A2464,'ETH-Web'!$A$1:$G$10000,6,0)</f>
        <v>181.18634</v>
      </c>
      <c r="K2464" s="2">
        <f>K2463*(1-K$1+IF(AND(WEEKDAY($A2464)&lt;&gt;1,WEEKDAY($A2464)&lt;&gt;7),-VLOOKUP($A2464,ETF_OP_Fee!$K$5:$L$14,2,1),0))^($A2464-$A2463)*(1+2*(J2464/J2463-1))-K$3*IFERROR(VLOOKUP($A4060,Dividends!$C$10:$E$100,3,0),0)</f>
        <v>41.879896821245254</v>
      </c>
      <c r="Q2464">
        <f>IF($A2464&gt;=$Q$2,B2464*Q$4,"")</f>
        <v>101.72597664549649</v>
      </c>
      <c r="R2464">
        <f>IF($A2464&gt;=$Q$2,G2464*R$4,"")</f>
        <v>99.917973520582464</v>
      </c>
      <c r="T2464">
        <f>IF($A2464&gt;=$Q$2,J2464*T$4,"")</f>
        <v>54.509507830724701</v>
      </c>
      <c r="U2464">
        <f>IF($A2464&gt;=$Q$2,K2464*U$4,"")</f>
        <v>4.0288988502276428</v>
      </c>
      <c r="W2464" t="e">
        <f t="shared" ca="1" si="8"/>
        <v>#DIV/0!</v>
      </c>
    </row>
    <row r="2465" spans="1:23">
      <c r="A2465" s="1">
        <v>43746</v>
      </c>
      <c r="B2465">
        <f>IFERROR(VLOOKUP($A2465,'BTC-Web'!$A$2:$H$9999,2,0),"")</f>
        <v>8246.8496090000008</v>
      </c>
      <c r="C2465">
        <f>VLOOKUP(A2465,H_SPBTFDUE!$B$2:$C$5828,2,0)</f>
        <v>54.77</v>
      </c>
      <c r="D2465" s="2">
        <f>D2464*(1-D$1+IF(AND(WEEKDAY($A2465)&lt;&gt;1,WEEKDAY($A2465)&lt;&gt;7),-VLOOKUP($A2465,ETF_OP_Fee!$G$5:$H$14,2,1),0))^($A2465-$A2464)*(1+2*(C2465/C2464-1))+IFERROR(VLOOKUP(A2465,BITXeom!$C$9:$D$100,2,0),0)-$D$3*IFERROR(VLOOKUP($A2465,Dividends!$C$10:$E$100,2,0),0)</f>
        <v>11.987204083262544</v>
      </c>
      <c r="F2465" s="60">
        <f>F2464*(1-F$1-2*(C2465/C2464-1))</f>
        <v>46.377788845133502</v>
      </c>
      <c r="G2465" s="2">
        <f>G2464*(1-G$1+IF(AND(WEEKDAY($A2465)&lt;&gt;1,WEEKDAY($A2465)&lt;&gt;7),-VLOOKUP($A2465,ETF_OP_Fee!$I$5:$J$14,2,1),0))^($A2465-$A2464)*(1+1*(B2465/B2464-1))</f>
        <v>5.4663317180272397</v>
      </c>
      <c r="H2465" s="9" t="str">
        <f>IFERROR(VLOOKUP(A2465,'BITO-IV'!$A$1:$J$10000,4,0),"")</f>
        <v/>
      </c>
      <c r="J2465" s="9">
        <f>VLOOKUP(A2465,'ETH-Web'!$A$1:$G$10000,6,0)</f>
        <v>182.02156099999999</v>
      </c>
      <c r="K2465" s="2">
        <f>K2464*(1-K$1+IF(AND(WEEKDAY($A2465)&lt;&gt;1,WEEKDAY($A2465)&lt;&gt;7),-VLOOKUP($A2465,ETF_OP_Fee!$K$5:$L$14,2,1),0))^($A2465-$A2464)*(1+2*(J2465/J2464-1))-K$3*IFERROR(VLOOKUP($A4061,Dividends!$C$10:$E$100,3,0),0)</f>
        <v>42.264918773139172</v>
      </c>
      <c r="Q2465">
        <f>IF($A2465&gt;=$Q$2,B2465*Q$4,"")</f>
        <v>105.00765631188715</v>
      </c>
      <c r="R2465">
        <f>IF($A2465&gt;=$Q$2,G2465*R$4,"")</f>
        <v>103.13864251191762</v>
      </c>
      <c r="T2465">
        <f>IF($A2465&gt;=$Q$2,J2465*T$4,"")</f>
        <v>54.760782212887761</v>
      </c>
      <c r="U2465">
        <f>IF($A2465&gt;=$Q$2,K2465*U$4,"")</f>
        <v>4.0659384471951041</v>
      </c>
      <c r="W2465" t="e">
        <f t="shared" ca="1" si="8"/>
        <v>#DIV/0!</v>
      </c>
    </row>
    <row r="2466" spans="1:23">
      <c r="A2466" s="1">
        <v>43747</v>
      </c>
      <c r="B2466">
        <f>IFERROR(VLOOKUP($A2466,'BTC-Web'!$A$2:$H$9999,2,0),"")</f>
        <v>8229.8408199999994</v>
      </c>
      <c r="C2466">
        <f>VLOOKUP(A2466,H_SPBTFDUE!$B$2:$C$5828,2,0)</f>
        <v>57.9</v>
      </c>
      <c r="D2466" s="2">
        <f>D2465*(1-D$1+IF(AND(WEEKDAY($A2466)&lt;&gt;1,WEEKDAY($A2466)&lt;&gt;7),-VLOOKUP($A2466,ETF_OP_Fee!$G$5:$H$14,2,1),0))^($A2466-$A2465)*(1+2*(C2466/C2465-1))+IFERROR(VLOOKUP(A2466,BITXeom!$C$9:$D$100,2,0),0)-$D$3*IFERROR(VLOOKUP($A2466,Dividends!$C$10:$E$100,2,0),0)</f>
        <v>13.355685135082116</v>
      </c>
      <c r="F2466" s="60">
        <f>F2465*(1-F$1-2*(C2466/C2465-1))</f>
        <v>41.074572063090983</v>
      </c>
      <c r="G2466" s="2">
        <f>G2465*(1-G$1+IF(AND(WEEKDAY($A2466)&lt;&gt;1,WEEKDAY($A2466)&lt;&gt;7),-VLOOKUP($A2466,ETF_OP_Fee!$I$5:$J$14,2,1),0))^($A2466-$A2465)*(1+1*(B2466/B2465-1))</f>
        <v>5.4549156521573758</v>
      </c>
      <c r="H2466" s="9" t="str">
        <f>IFERROR(VLOOKUP(A2466,'BITO-IV'!$A$1:$J$10000,4,0),"")</f>
        <v/>
      </c>
      <c r="J2466" s="9">
        <f>VLOOKUP(A2466,'ETH-Web'!$A$1:$G$10000,6,0)</f>
        <v>193.29325900000001</v>
      </c>
      <c r="K2466" s="2">
        <f>K2465*(1-K$1+IF(AND(WEEKDAY($A2466)&lt;&gt;1,WEEKDAY($A2466)&lt;&gt;7),-VLOOKUP($A2466,ETF_OP_Fee!$K$5:$L$14,2,1),0))^($A2466-$A2465)*(1+2*(J2466/J2465-1))-K$3*IFERROR(VLOOKUP($A4062,Dividends!$C$10:$E$100,3,0),0)</f>
        <v>47.498211650613939</v>
      </c>
      <c r="Q2466">
        <f>IF($A2466&gt;=$Q$2,B2466*Q$4,"")</f>
        <v>104.79108232857546</v>
      </c>
      <c r="R2466">
        <f>IF($A2466&gt;=$Q$2,G2466*R$4,"")</f>
        <v>102.92324439900008</v>
      </c>
      <c r="T2466">
        <f>IF($A2466&gt;=$Q$2,J2466*T$4,"")</f>
        <v>58.151847512824631</v>
      </c>
      <c r="U2466">
        <f>IF($A2466&gt;=$Q$2,K2466*U$4,"")</f>
        <v>4.5693878168761364</v>
      </c>
      <c r="W2466" t="e">
        <f t="shared" ca="1" si="8"/>
        <v>#DIV/0!</v>
      </c>
    </row>
    <row r="2467" spans="1:23">
      <c r="A2467" s="1">
        <v>43748</v>
      </c>
      <c r="B2467">
        <f>IFERROR(VLOOKUP($A2467,'BTC-Web'!$A$2:$H$9999,2,0),"")</f>
        <v>8585.2802730000003</v>
      </c>
      <c r="C2467">
        <f>VLOOKUP(A2467,H_SPBTFDUE!$B$2:$C$5828,2,0)</f>
        <v>57.62</v>
      </c>
      <c r="D2467" s="2">
        <f>D2466*(1-D$1+IF(AND(WEEKDAY($A2467)&lt;&gt;1,WEEKDAY($A2467)&lt;&gt;7),-VLOOKUP($A2467,ETF_OP_Fee!$G$5:$H$14,2,1),0))^($A2467-$A2466)*(1+2*(C2467/C2466-1))+IFERROR(VLOOKUP(A2467,BITXeom!$C$9:$D$100,2,0),0)-$D$3*IFERROR(VLOOKUP($A2467,Dividends!$C$10:$E$100,2,0),0)</f>
        <v>13.224916549614532</v>
      </c>
      <c r="F2467" s="60">
        <f>F2466*(1-F$1-2*(C2467/C2466-1))</f>
        <v>41.469700952909001</v>
      </c>
      <c r="G2467" s="2">
        <f>G2466*(1-G$1+IF(AND(WEEKDAY($A2467)&lt;&gt;1,WEEKDAY($A2467)&lt;&gt;7),-VLOOKUP($A2467,ETF_OP_Fee!$I$5:$J$14,2,1),0))^($A2467-$A2466)*(1+1*(B2467/B2466-1))</f>
        <v>5.6903604637160514</v>
      </c>
      <c r="H2467" s="9" t="str">
        <f>IFERROR(VLOOKUP(A2467,'BITO-IV'!$A$1:$J$10000,4,0),"")</f>
        <v/>
      </c>
      <c r="J2467" s="9">
        <f>VLOOKUP(A2467,'ETH-Web'!$A$1:$G$10000,6,0)</f>
        <v>191.65966800000001</v>
      </c>
      <c r="K2467" s="2">
        <f>K2466*(1-K$1+IF(AND(WEEKDAY($A2467)&lt;&gt;1,WEEKDAY($A2467)&lt;&gt;7),-VLOOKUP($A2467,ETF_OP_Fee!$K$5:$L$14,2,1),0))^($A2467-$A2466)*(1+2*(J2467/J2466-1))-K$3*IFERROR(VLOOKUP($A4063,Dividends!$C$10:$E$100,3,0),0)</f>
        <v>46.694160072475782</v>
      </c>
      <c r="Q2467">
        <f>IF($A2467&gt;=$Q$2,B2467*Q$4,"")</f>
        <v>109.3169153060044</v>
      </c>
      <c r="R2467">
        <f>IF($A2467&gt;=$Q$2,G2467*R$4,"")</f>
        <v>107.36561260921177</v>
      </c>
      <c r="T2467">
        <f>IF($A2467&gt;=$Q$2,J2467*T$4,"")</f>
        <v>57.660385289973277</v>
      </c>
      <c r="U2467">
        <f>IF($A2467&gt;=$Q$2,K2467*U$4,"")</f>
        <v>4.4920370418130711</v>
      </c>
      <c r="W2467" t="e">
        <f t="shared" ca="1" si="8"/>
        <v>#DIV/0!</v>
      </c>
    </row>
    <row r="2468" spans="1:23">
      <c r="A2468" s="1">
        <v>43749</v>
      </c>
      <c r="B2468">
        <f>IFERROR(VLOOKUP($A2468,'BTC-Web'!$A$2:$H$9999,2,0),"")</f>
        <v>8585.2626949999994</v>
      </c>
      <c r="C2468">
        <f>VLOOKUP(A2468,H_SPBTFDUE!$B$2:$C$5828,2,0)</f>
        <v>56.03</v>
      </c>
      <c r="D2468" s="2">
        <f>D2467*(1-D$1+IF(AND(WEEKDAY($A2468)&lt;&gt;1,WEEKDAY($A2468)&lt;&gt;7),-VLOOKUP($A2468,ETF_OP_Fee!$G$5:$H$14,2,1),0))^($A2468-$A2467)*(1+2*(C2468/C2467-1))+IFERROR(VLOOKUP(A2468,BITXeom!$C$9:$D$100,2,0),0)-$D$3*IFERROR(VLOOKUP($A2468,Dividends!$C$10:$E$100,2,0),0)</f>
        <v>12.493538124351053</v>
      </c>
      <c r="F2468" s="60">
        <f>F2467*(1-F$1-2*(C2468/C2467-1))</f>
        <v>43.756220649591192</v>
      </c>
      <c r="G2468" s="2">
        <f>G2467*(1-G$1+IF(AND(WEEKDAY($A2468)&lt;&gt;1,WEEKDAY($A2468)&lt;&gt;7),-VLOOKUP($A2468,ETF_OP_Fee!$I$5:$J$14,2,1),0))^($A2468-$A2467)*(1+1*(B2468/B2467-1))</f>
        <v>5.6902007079734069</v>
      </c>
      <c r="H2468" s="9" t="str">
        <f>IFERROR(VLOOKUP(A2468,'BITO-IV'!$A$1:$J$10000,4,0),"")</f>
        <v/>
      </c>
      <c r="J2468" s="9">
        <f>VLOOKUP(A2468,'ETH-Web'!$A$1:$G$10000,6,0)</f>
        <v>182.56968699999999</v>
      </c>
      <c r="K2468" s="2">
        <f>K2467*(1-K$1+IF(AND(WEEKDAY($A2468)&lt;&gt;1,WEEKDAY($A2468)&lt;&gt;7),-VLOOKUP($A2468,ETF_OP_Fee!$K$5:$L$14,2,1),0))^($A2468-$A2467)*(1+2*(J2468/J2467-1))-K$3*IFERROR(VLOOKUP($A4064,Dividends!$C$10:$E$100,3,0),0)</f>
        <v>42.263876539495683</v>
      </c>
      <c r="Q2468">
        <f>IF($A2468&gt;=$Q$2,B2468*Q$4,"")</f>
        <v>109.31669148422152</v>
      </c>
      <c r="R2468">
        <f>IF($A2468&gt;=$Q$2,G2468*R$4,"")</f>
        <v>107.36259834090905</v>
      </c>
      <c r="T2468">
        <f>IF($A2468&gt;=$Q$2,J2468*T$4,"")</f>
        <v>54.925684702166052</v>
      </c>
      <c r="U2468">
        <f>IF($A2468&gt;=$Q$2,K2468*U$4,"")</f>
        <v>4.0658381830052033</v>
      </c>
      <c r="W2468" t="e">
        <f t="shared" ca="1" si="8"/>
        <v>#DIV/0!</v>
      </c>
    </row>
    <row r="2469" spans="1:23">
      <c r="A2469" s="1">
        <v>43752</v>
      </c>
      <c r="B2469">
        <f>IFERROR(VLOOKUP($A2469,'BTC-Web'!$A$2:$H$9999,2,0),"")</f>
        <v>8320.8320309999999</v>
      </c>
      <c r="C2469">
        <f>VLOOKUP(A2469,H_SPBTFDUE!$B$2:$C$5828,2,0)</f>
        <v>56.03</v>
      </c>
      <c r="D2469" s="2">
        <f>D2468*(1-D$1+IF(AND(WEEKDAY($A2469)&lt;&gt;1,WEEKDAY($A2469)&lt;&gt;7),-VLOOKUP($A2469,ETF_OP_Fee!$G$5:$H$14,2,1),0))^($A2469-$A2468)*(1+2*(C2469/C2468-1))+IFERROR(VLOOKUP(A2469,BITXeom!$C$9:$D$100,2,0),0)-$D$3*IFERROR(VLOOKUP($A2469,Dividends!$C$10:$E$100,2,0),0)</f>
        <v>12.489020457942516</v>
      </c>
      <c r="F2469" s="60">
        <f>F2468*(1-F$1-2*(C2469/C2468-1))</f>
        <v>43.753942928516281</v>
      </c>
      <c r="G2469" s="2">
        <f>G2468*(1-G$1+IF(AND(WEEKDAY($A2469)&lt;&gt;1,WEEKDAY($A2469)&lt;&gt;7),-VLOOKUP($A2469,ETF_OP_Fee!$I$5:$J$14,2,1),0))^($A2469-$A2468)*(1+1*(B2469/B2468-1))</f>
        <v>5.514508887891199</v>
      </c>
      <c r="H2469" s="9" t="str">
        <f>IFERROR(VLOOKUP(A2469,'BITO-IV'!$A$1:$J$10000,4,0),"")</f>
        <v/>
      </c>
      <c r="J2469" s="9">
        <f>VLOOKUP(A2469,'ETH-Web'!$A$1:$G$10000,6,0)</f>
        <v>186.96090699999999</v>
      </c>
      <c r="K2469" s="2">
        <f>K2468*(1-K$1+IF(AND(WEEKDAY($A2469)&lt;&gt;1,WEEKDAY($A2469)&lt;&gt;7),-VLOOKUP($A2469,ETF_OP_Fee!$K$5:$L$14,2,1),0))^($A2469-$A2468)*(1+2*(J2469/J2468-1))-K$3*IFERROR(VLOOKUP($A4065,Dividends!$C$10:$E$100,3,0),0)</f>
        <v>44.29354069886913</v>
      </c>
      <c r="Q2469">
        <f>IF($A2469&gt;=$Q$2,B2469*Q$4,"")</f>
        <v>105.94967915828641</v>
      </c>
      <c r="R2469">
        <f>IF($A2469&gt;=$Q$2,G2469*R$4,"")</f>
        <v>104.04764843328313</v>
      </c>
      <c r="T2469">
        <f>IF($A2469&gt;=$Q$2,J2469*T$4,"")</f>
        <v>56.246773482790658</v>
      </c>
      <c r="U2469">
        <f>IF($A2469&gt;=$Q$2,K2469*U$4,"")</f>
        <v>4.2610944328701663</v>
      </c>
      <c r="W2469" t="e">
        <f t="shared" ca="1" si="8"/>
        <v>#DIV/0!</v>
      </c>
    </row>
    <row r="2470" spans="1:23">
      <c r="A2470" s="1">
        <v>43753</v>
      </c>
      <c r="B2470">
        <f>IFERROR(VLOOKUP($A2470,'BTC-Web'!$A$2:$H$9999,2,0),"")</f>
        <v>8373.4580079999996</v>
      </c>
      <c r="C2470">
        <f>VLOOKUP(A2470,H_SPBTFDUE!$B$2:$C$5828,2,0)</f>
        <v>54.8</v>
      </c>
      <c r="D2470" s="2">
        <f>D2469*(1-D$1+IF(AND(WEEKDAY($A2470)&lt;&gt;1,WEEKDAY($A2470)&lt;&gt;7),-VLOOKUP($A2470,ETF_OP_Fee!$G$5:$H$14,2,1),0))^($A2470-$A2469)*(1+2*(C2470/C2469-1))+IFERROR(VLOOKUP(A2470,BITXeom!$C$9:$D$100,2,0),0)-$D$3*IFERROR(VLOOKUP($A2470,Dividends!$C$10:$E$100,2,0),0)</f>
        <v>11.939249953905902</v>
      </c>
      <c r="F2470" s="60">
        <f>F2469*(1-F$1-2*(C2470/C2469-1))</f>
        <v>45.67268441585508</v>
      </c>
      <c r="G2470" s="2">
        <f>G2469*(1-G$1+IF(AND(WEEKDAY($A2470)&lt;&gt;1,WEEKDAY($A2470)&lt;&gt;7),-VLOOKUP($A2470,ETF_OP_Fee!$I$5:$J$14,2,1),0))^($A2470-$A2469)*(1+1*(B2470/B2469-1))</f>
        <v>5.5492415430532693</v>
      </c>
      <c r="H2470" s="9" t="str">
        <f>IFERROR(VLOOKUP(A2470,'BITO-IV'!$A$1:$J$10000,4,0),"")</f>
        <v/>
      </c>
      <c r="J2470" s="9">
        <f>VLOOKUP(A2470,'ETH-Web'!$A$1:$G$10000,6,0)</f>
        <v>181.40606700000001</v>
      </c>
      <c r="K2470" s="2">
        <f>K2469*(1-K$1+IF(AND(WEEKDAY($A2470)&lt;&gt;1,WEEKDAY($A2470)&lt;&gt;7),-VLOOKUP($A2470,ETF_OP_Fee!$K$5:$L$14,2,1),0))^($A2470-$A2469)*(1+2*(J2470/J2469-1))-K$3*IFERROR(VLOOKUP($A4066,Dividends!$C$10:$E$100,3,0),0)</f>
        <v>41.660435915373228</v>
      </c>
      <c r="Q2470">
        <f>IF($A2470&gt;=$Q$2,B2470*Q$4,"")</f>
        <v>106.61976904326049</v>
      </c>
      <c r="R2470">
        <f>IF($A2470&gt;=$Q$2,G2470*R$4,"")</f>
        <v>104.70298350788839</v>
      </c>
      <c r="T2470">
        <f>IF($A2470&gt;=$Q$2,J2470*T$4,"")</f>
        <v>54.575612210487115</v>
      </c>
      <c r="U2470">
        <f>IF($A2470&gt;=$Q$2,K2470*U$4,"")</f>
        <v>4.0077864345234762</v>
      </c>
      <c r="W2470" t="e">
        <f t="shared" ca="1" si="8"/>
        <v>#DIV/0!</v>
      </c>
    </row>
    <row r="2471" spans="1:23">
      <c r="A2471" s="1">
        <v>43754</v>
      </c>
      <c r="B2471">
        <f>IFERROR(VLOOKUP($A2471,'BTC-Web'!$A$2:$H$9999,2,0),"")</f>
        <v>8204.6748050000006</v>
      </c>
      <c r="C2471">
        <f>VLOOKUP(A2471,H_SPBTFDUE!$B$2:$C$5828,2,0)</f>
        <v>53.23</v>
      </c>
      <c r="D2471" s="2">
        <f>D2470*(1-D$1+IF(AND(WEEKDAY($A2471)&lt;&gt;1,WEEKDAY($A2471)&lt;&gt;7),-VLOOKUP($A2471,ETF_OP_Fee!$G$5:$H$14,2,1),0))^($A2471-$A2470)*(1+2*(C2471/C2470-1))+IFERROR(VLOOKUP(A2471,BITXeom!$C$9:$D$100,2,0),0)-$D$3*IFERROR(VLOOKUP($A2471,Dividends!$C$10:$E$100,2,0),0)</f>
        <v>11.253782862370718</v>
      </c>
      <c r="F2471" s="60">
        <f>F2470*(1-F$1-2*(C2471/C2470-1))</f>
        <v>48.287318412955258</v>
      </c>
      <c r="G2471" s="2">
        <f>G2470*(1-G$1+IF(AND(WEEKDAY($A2471)&lt;&gt;1,WEEKDAY($A2471)&lt;&gt;7),-VLOOKUP($A2471,ETF_OP_Fee!$I$5:$J$14,2,1),0))^($A2471-$A2470)*(1+1*(B2471/B2470-1))</f>
        <v>5.4372443513159947</v>
      </c>
      <c r="H2471" s="9" t="str">
        <f>IFERROR(VLOOKUP(A2471,'BITO-IV'!$A$1:$J$10000,4,0),"")</f>
        <v/>
      </c>
      <c r="J2471" s="9">
        <f>VLOOKUP(A2471,'ETH-Web'!$A$1:$G$10000,6,0)</f>
        <v>176.01350400000001</v>
      </c>
      <c r="K2471" s="2">
        <f>K2470*(1-K$1+IF(AND(WEEKDAY($A2471)&lt;&gt;1,WEEKDAY($A2471)&lt;&gt;7),-VLOOKUP($A2471,ETF_OP_Fee!$K$5:$L$14,2,1),0))^($A2471-$A2470)*(1+2*(J2471/J2470-1))-K$3*IFERROR(VLOOKUP($A4067,Dividends!$C$10:$E$100,3,0),0)</f>
        <v>39.182590951225905</v>
      </c>
      <c r="Q2471">
        <f>IF($A2471&gt;=$Q$2,B2471*Q$4,"")</f>
        <v>104.47064187201909</v>
      </c>
      <c r="R2471">
        <f>IF($A2471&gt;=$Q$2,G2471*R$4,"")</f>
        <v>102.58982263204271</v>
      </c>
      <c r="T2471">
        <f>IF($A2471&gt;=$Q$2,J2471*T$4,"")</f>
        <v>52.953271613087907</v>
      </c>
      <c r="U2471">
        <f>IF($A2471&gt;=$Q$2,K2471*U$4,"")</f>
        <v>3.7694146264527544</v>
      </c>
      <c r="W2471" t="e">
        <f t="shared" ca="1" si="8"/>
        <v>#DIV/0!</v>
      </c>
    </row>
    <row r="2472" spans="1:23">
      <c r="A2472" s="1">
        <v>43755</v>
      </c>
      <c r="B2472">
        <f>IFERROR(VLOOKUP($A2472,'BTC-Web'!$A$2:$H$9999,2,0),"")</f>
        <v>8047.8125</v>
      </c>
      <c r="C2472">
        <f>VLOOKUP(A2472,H_SPBTFDUE!$B$2:$C$5828,2,0)</f>
        <v>53.99</v>
      </c>
      <c r="D2472" s="2">
        <f>D2471*(1-D$1+IF(AND(WEEKDAY($A2472)&lt;&gt;1,WEEKDAY($A2472)&lt;&gt;7),-VLOOKUP($A2472,ETF_OP_Fee!$G$5:$H$14,2,1),0))^($A2472-$A2471)*(1+2*(C2472/C2471-1))+IFERROR(VLOOKUP(A2472,BITXeom!$C$9:$D$100,2,0),0)-$D$3*IFERROR(VLOOKUP($A2472,Dividends!$C$10:$E$100,2,0),0)</f>
        <v>11.573742940971355</v>
      </c>
      <c r="F2472" s="60">
        <f>F2471*(1-F$1-2*(C2472/C2471-1))</f>
        <v>46.905944710272877</v>
      </c>
      <c r="G2472" s="2">
        <f>G2471*(1-G$1+IF(AND(WEEKDAY($A2472)&lt;&gt;1,WEEKDAY($A2472)&lt;&gt;7),-VLOOKUP($A2472,ETF_OP_Fee!$I$5:$J$14,2,1),0))^($A2472-$A2471)*(1+1*(B2472/B2471-1))</f>
        <v>5.3331527685366424</v>
      </c>
      <c r="H2472" s="9" t="str">
        <f>IFERROR(VLOOKUP(A2472,'BITO-IV'!$A$1:$J$10000,4,0),"")</f>
        <v/>
      </c>
      <c r="J2472" s="9">
        <f>VLOOKUP(A2472,'ETH-Web'!$A$1:$G$10000,6,0)</f>
        <v>178.02835099999999</v>
      </c>
      <c r="K2472" s="2">
        <f>K2471*(1-K$1+IF(AND(WEEKDAY($A2472)&lt;&gt;1,WEEKDAY($A2472)&lt;&gt;7),-VLOOKUP($A2472,ETF_OP_Fee!$K$5:$L$14,2,1),0))^($A2472-$A2471)*(1+2*(J2472/J2471-1))-K$3*IFERROR(VLOOKUP($A4068,Dividends!$C$10:$E$100,3,0),0)</f>
        <v>40.078614091628836</v>
      </c>
      <c r="Q2472">
        <f>IF($A2472&gt;=$Q$2,B2472*Q$4,"")</f>
        <v>102.47330424702416</v>
      </c>
      <c r="R2472">
        <f>IF($A2472&gt;=$Q$2,G2472*R$4,"")</f>
        <v>100.62582463510925</v>
      </c>
      <c r="T2472">
        <f>IF($A2472&gt;=$Q$2,J2472*T$4,"")</f>
        <v>53.559433856467905</v>
      </c>
      <c r="U2472">
        <f>IF($A2472&gt;=$Q$2,K2472*U$4,"")</f>
        <v>3.8556131817060093</v>
      </c>
      <c r="W2472" t="e">
        <f t="shared" ca="1" si="8"/>
        <v>#DIV/0!</v>
      </c>
    </row>
    <row r="2473" spans="1:23">
      <c r="A2473" s="1">
        <v>43756</v>
      </c>
      <c r="B2473">
        <f>IFERROR(VLOOKUP($A2473,'BTC-Web'!$A$2:$H$9999,2,0),"")</f>
        <v>8100.9335940000001</v>
      </c>
      <c r="C2473">
        <f>VLOOKUP(A2473,H_SPBTFDUE!$B$2:$C$5828,2,0)</f>
        <v>53.25</v>
      </c>
      <c r="D2473" s="2">
        <f>D2472*(1-D$1+IF(AND(WEEKDAY($A2473)&lt;&gt;1,WEEKDAY($A2473)&lt;&gt;7),-VLOOKUP($A2473,ETF_OP_Fee!$G$5:$H$14,2,1),0))^($A2473-$A2472)*(1+2*(C2473/C2472-1))+IFERROR(VLOOKUP(A2473,BITXeom!$C$9:$D$100,2,0),0)-$D$3*IFERROR(VLOOKUP($A2473,Dividends!$C$10:$E$100,2,0),0)</f>
        <v>11.255120954893098</v>
      </c>
      <c r="F2473" s="60">
        <f>F2472*(1-F$1-2*(C2473/C2472-1))</f>
        <v>48.189311480138741</v>
      </c>
      <c r="G2473" s="2">
        <f>G2472*(1-G$1+IF(AND(WEEKDAY($A2473)&lt;&gt;1,WEEKDAY($A2473)&lt;&gt;7),-VLOOKUP($A2473,ETF_OP_Fee!$I$5:$J$14,2,1),0))^($A2473-$A2472)*(1+1*(B2473/B2472-1))</f>
        <v>5.368215518128383</v>
      </c>
      <c r="H2473" s="9" t="str">
        <f>IFERROR(VLOOKUP(A2473,'BITO-IV'!$A$1:$J$10000,4,0),"")</f>
        <v/>
      </c>
      <c r="J2473" s="9">
        <f>VLOOKUP(A2473,'ETH-Web'!$A$1:$G$10000,6,0)</f>
        <v>173.62133800000001</v>
      </c>
      <c r="K2473" s="2">
        <f>K2472*(1-K$1+IF(AND(WEEKDAY($A2473)&lt;&gt;1,WEEKDAY($A2473)&lt;&gt;7),-VLOOKUP($A2473,ETF_OP_Fee!$K$5:$L$14,2,1),0))^($A2473-$A2472)*(1+2*(J2473/J2472-1))-K$3*IFERROR(VLOOKUP($A4069,Dividends!$C$10:$E$100,3,0),0)</f>
        <v>38.093376340532295</v>
      </c>
      <c r="Q2473">
        <f>IF($A2473&gt;=$Q$2,B2473*Q$4,"")</f>
        <v>103.14969848799296</v>
      </c>
      <c r="R2473">
        <f>IF($A2473&gt;=$Q$2,G2473*R$4,"")</f>
        <v>101.28738792511254</v>
      </c>
      <c r="T2473">
        <f>IF($A2473&gt;=$Q$2,J2473*T$4,"")</f>
        <v>52.233593786882061</v>
      </c>
      <c r="U2473">
        <f>IF($A2473&gt;=$Q$2,K2473*U$4,"")</f>
        <v>3.6646308083023604</v>
      </c>
      <c r="W2473" t="e">
        <f t="shared" ca="1" si="8"/>
        <v>#DIV/0!</v>
      </c>
    </row>
    <row r="2474" spans="1:23">
      <c r="A2474" s="1">
        <v>43759</v>
      </c>
      <c r="B2474">
        <f>IFERROR(VLOOKUP($A2474,'BTC-Web'!$A$2:$H$9999,2,0),"")</f>
        <v>8225.1152340000008</v>
      </c>
      <c r="C2474">
        <f>VLOOKUP(A2474,H_SPBTFDUE!$B$2:$C$5828,2,0)</f>
        <v>54.97</v>
      </c>
      <c r="D2474" s="2">
        <f>D2473*(1-D$1+IF(AND(WEEKDAY($A2474)&lt;&gt;1,WEEKDAY($A2474)&lt;&gt;7),-VLOOKUP($A2474,ETF_OP_Fee!$G$5:$H$14,2,1),0))^($A2474-$A2473)*(1+2*(C2474/C2473-1))+IFERROR(VLOOKUP(A2474,BITXeom!$C$9:$D$100,2,0),0)-$D$3*IFERROR(VLOOKUP($A2474,Dividends!$C$10:$E$100,2,0),0)</f>
        <v>11.977879565887847</v>
      </c>
      <c r="F2474" s="60">
        <f>F2473*(1-F$1-2*(C2474/C2473-1))</f>
        <v>45.07372822563481</v>
      </c>
      <c r="G2474" s="2">
        <f>G2473*(1-G$1+IF(AND(WEEKDAY($A2474)&lt;&gt;1,WEEKDAY($A2474)&lt;&gt;7),-VLOOKUP($A2474,ETF_OP_Fee!$I$5:$J$14,2,1),0))^($A2474-$A2473)*(1+1*(B2474/B2473-1))</f>
        <v>5.450080926963536</v>
      </c>
      <c r="H2474" s="9" t="str">
        <f>IFERROR(VLOOKUP(A2474,'BITO-IV'!$A$1:$J$10000,4,0),"")</f>
        <v/>
      </c>
      <c r="J2474" s="9">
        <f>VLOOKUP(A2474,'ETH-Web'!$A$1:$G$10000,6,0)</f>
        <v>174.92098999999999</v>
      </c>
      <c r="K2474" s="2">
        <f>K2473*(1-K$1+IF(AND(WEEKDAY($A2474)&lt;&gt;1,WEEKDAY($A2474)&lt;&gt;7),-VLOOKUP($A2474,ETF_OP_Fee!$K$5:$L$14,2,1),0))^($A2474-$A2473)*(1+2*(J2474/J2473-1))-K$3*IFERROR(VLOOKUP($A4070,Dividends!$C$10:$E$100,3,0),0)</f>
        <v>38.660689345881778</v>
      </c>
      <c r="Q2474">
        <f>IF($A2474&gt;=$Q$2,B2474*Q$4,"")</f>
        <v>104.73091114393077</v>
      </c>
      <c r="R2474">
        <f>IF($A2474&gt;=$Q$2,G2474*R$4,"")</f>
        <v>102.83202289633014</v>
      </c>
      <c r="T2474">
        <f>IF($A2474&gt;=$Q$2,J2474*T$4,"")</f>
        <v>52.624591203526251</v>
      </c>
      <c r="U2474">
        <f>IF($A2474&gt;=$Q$2,K2474*U$4,"")</f>
        <v>3.7192070343309838</v>
      </c>
      <c r="W2474" t="e">
        <f t="shared" ca="1" si="8"/>
        <v>#DIV/0!</v>
      </c>
    </row>
    <row r="2475" spans="1:23">
      <c r="A2475" s="1">
        <v>43760</v>
      </c>
      <c r="B2475">
        <f>IFERROR(VLOOKUP($A2475,'BTC-Web'!$A$2:$H$9999,2,0),"")</f>
        <v>8243.4023440000001</v>
      </c>
      <c r="C2475">
        <f>VLOOKUP(A2475,H_SPBTFDUE!$B$2:$C$5828,2,0)</f>
        <v>54.82</v>
      </c>
      <c r="D2475" s="2">
        <f>D2474*(1-D$1+IF(AND(WEEKDAY($A2475)&lt;&gt;1,WEEKDAY($A2475)&lt;&gt;7),-VLOOKUP($A2475,ETF_OP_Fee!$G$5:$H$14,2,1),0))^($A2475-$A2474)*(1+2*(C2475/C2474-1))+IFERROR(VLOOKUP(A2475,BITXeom!$C$9:$D$100,2,0),0)-$D$3*IFERROR(VLOOKUP($A2475,Dividends!$C$10:$E$100,2,0),0)</f>
        <v>11.911073992626074</v>
      </c>
      <c r="F2475" s="60">
        <f>F2474*(1-F$1-2*(C2475/C2474-1))</f>
        <v>45.317372798227893</v>
      </c>
      <c r="G2475" s="2">
        <f>G2474*(1-G$1+IF(AND(WEEKDAY($A2475)&lt;&gt;1,WEEKDAY($A2475)&lt;&gt;7),-VLOOKUP($A2475,ETF_OP_Fee!$I$5:$J$14,2,1),0))^($A2475-$A2474)*(1+1*(B2475/B2474-1))</f>
        <v>5.4620560650957737</v>
      </c>
      <c r="H2475" s="9" t="str">
        <f>IFERROR(VLOOKUP(A2475,'BITO-IV'!$A$1:$J$10000,4,0),"")</f>
        <v/>
      </c>
      <c r="J2475" s="9">
        <f>VLOOKUP(A2475,'ETH-Web'!$A$1:$G$10000,6,0)</f>
        <v>172.30085800000001</v>
      </c>
      <c r="K2475" s="2">
        <f>K2474*(1-K$1+IF(AND(WEEKDAY($A2475)&lt;&gt;1,WEEKDAY($A2475)&lt;&gt;7),-VLOOKUP($A2475,ETF_OP_Fee!$K$5:$L$14,2,1),0))^($A2475-$A2474)*(1+2*(J2475/J2474-1))-K$3*IFERROR(VLOOKUP($A4071,Dividends!$C$10:$E$100,3,0),0)</f>
        <v>37.501530800150107</v>
      </c>
      <c r="Q2475">
        <f>IF($A2475&gt;=$Q$2,B2475*Q$4,"")</f>
        <v>104.96376206917645</v>
      </c>
      <c r="R2475">
        <f>IF($A2475&gt;=$Q$2,G2475*R$4,"")</f>
        <v>103.05796957402234</v>
      </c>
      <c r="T2475">
        <f>IF($A2475&gt;=$Q$2,J2475*T$4,"")</f>
        <v>51.836330312713336</v>
      </c>
      <c r="U2475">
        <f>IF($A2475&gt;=$Q$2,K2475*U$4,"")</f>
        <v>3.6076945214882885</v>
      </c>
      <c r="W2475" t="e">
        <f t="shared" ca="1" si="8"/>
        <v>#DIV/0!</v>
      </c>
    </row>
    <row r="2476" spans="1:23">
      <c r="A2476" s="1">
        <v>43761</v>
      </c>
      <c r="B2476">
        <f>IFERROR(VLOOKUP($A2476,'BTC-Web'!$A$2:$H$9999,2,0),"")</f>
        <v>8076.2285160000001</v>
      </c>
      <c r="C2476">
        <f>VLOOKUP(A2476,H_SPBTFDUE!$B$2:$C$5828,2,0)</f>
        <v>50</v>
      </c>
      <c r="D2476" s="2">
        <f>D2475*(1-D$1+IF(AND(WEEKDAY($A2476)&lt;&gt;1,WEEKDAY($A2476)&lt;&gt;7),-VLOOKUP($A2476,ETF_OP_Fee!$G$5:$H$14,2,1),0))^($A2476-$A2475)*(1+2*(C2476/C2475-1))+IFERROR(VLOOKUP(A2476,BITXeom!$C$9:$D$100,2,0),0)-$D$3*IFERROR(VLOOKUP($A2476,Dividends!$C$10:$E$100,2,0),0)</f>
        <v>9.8153493439544288</v>
      </c>
      <c r="F2476" s="60">
        <f>F2475*(1-F$1-2*(C2476/C2475-1))</f>
        <v>53.283993632474242</v>
      </c>
      <c r="G2476" s="2">
        <f>G2475*(1-G$1+IF(AND(WEEKDAY($A2476)&lt;&gt;1,WEEKDAY($A2476)&lt;&gt;7),-VLOOKUP($A2476,ETF_OP_Fee!$I$5:$J$14,2,1),0))^($A2476-$A2475)*(1+1*(B2476/B2475-1))</f>
        <v>5.35114785939294</v>
      </c>
      <c r="H2476" s="9" t="str">
        <f>IFERROR(VLOOKUP(A2476,'BITO-IV'!$A$1:$J$10000,4,0),"")</f>
        <v/>
      </c>
      <c r="J2476" s="9">
        <f>VLOOKUP(A2476,'ETH-Web'!$A$1:$G$10000,6,0)</f>
        <v>162.40278599999999</v>
      </c>
      <c r="K2476" s="2">
        <f>K2475*(1-K$1+IF(AND(WEEKDAY($A2476)&lt;&gt;1,WEEKDAY($A2476)&lt;&gt;7),-VLOOKUP($A2476,ETF_OP_Fee!$K$5:$L$14,2,1),0))^($A2476-$A2475)*(1+2*(J2476/J2475-1))-K$3*IFERROR(VLOOKUP($A4072,Dividends!$C$10:$E$100,3,0),0)</f>
        <v>33.192016613620197</v>
      </c>
      <c r="Q2476">
        <f>IF($A2476&gt;=$Q$2,B2476*Q$4,"")</f>
        <v>102.83512717133512</v>
      </c>
      <c r="R2476">
        <f>IF($A2476&gt;=$Q$2,G2476*R$4,"")</f>
        <v>100.96535566588743</v>
      </c>
      <c r="T2476">
        <f>IF($A2476&gt;=$Q$2,J2476*T$4,"")</f>
        <v>48.858517342965854</v>
      </c>
      <c r="U2476">
        <f>IF($A2476&gt;=$Q$2,K2476*U$4,"")</f>
        <v>3.1931138259995118</v>
      </c>
      <c r="W2476" t="e">
        <f t="shared" ca="1" si="8"/>
        <v>#DIV/0!</v>
      </c>
    </row>
    <row r="2477" spans="1:23">
      <c r="A2477" s="1">
        <v>43762</v>
      </c>
      <c r="B2477">
        <f>IFERROR(VLOOKUP($A2477,'BTC-Web'!$A$2:$H$9999,2,0),"")</f>
        <v>7509.7280270000001</v>
      </c>
      <c r="C2477">
        <f>VLOOKUP(A2477,H_SPBTFDUE!$B$2:$C$5828,2,0)</f>
        <v>49.97</v>
      </c>
      <c r="D2477" s="2">
        <f>D2476*(1-D$1+IF(AND(WEEKDAY($A2477)&lt;&gt;1,WEEKDAY($A2477)&lt;&gt;7),-VLOOKUP($A2477,ETF_OP_Fee!$G$5:$H$14,2,1),0))^($A2477-$A2476)*(1+2*(C2477/C2476-1))+IFERROR(VLOOKUP(A2477,BITXeom!$C$9:$D$100,2,0),0)-$D$3*IFERROR(VLOOKUP($A2477,Dividends!$C$10:$E$100,2,0),0)</f>
        <v>9.8023891244110288</v>
      </c>
      <c r="F2477" s="60">
        <f>F2476*(1-F$1-2*(C2477/C2476-1))</f>
        <v>53.345160737493451</v>
      </c>
      <c r="G2477" s="2">
        <f>G2476*(1-G$1+IF(AND(WEEKDAY($A2477)&lt;&gt;1,WEEKDAY($A2477)&lt;&gt;7),-VLOOKUP($A2477,ETF_OP_Fee!$I$5:$J$14,2,1),0))^($A2477-$A2476)*(1+1*(B2477/B2476-1))</f>
        <v>4.975666432472158</v>
      </c>
      <c r="H2477" s="9" t="str">
        <f>IFERROR(VLOOKUP(A2477,'BITO-IV'!$A$1:$J$10000,4,0),"")</f>
        <v/>
      </c>
      <c r="J2477" s="9">
        <f>VLOOKUP(A2477,'ETH-Web'!$A$1:$G$10000,6,0)</f>
        <v>162.16854900000001</v>
      </c>
      <c r="K2477" s="2">
        <f>K2476*(1-K$1+IF(AND(WEEKDAY($A2477)&lt;&gt;1,WEEKDAY($A2477)&lt;&gt;7),-VLOOKUP($A2477,ETF_OP_Fee!$K$5:$L$14,2,1),0))^($A2477-$A2476)*(1+2*(J2477/J2476-1))-K$3*IFERROR(VLOOKUP($A4073,Dividends!$C$10:$E$100,3,0),0)</f>
        <v>33.095417165181757</v>
      </c>
      <c r="Q2477">
        <f>IF($A2477&gt;=$Q$2,B2477*Q$4,"")</f>
        <v>95.621840708040281</v>
      </c>
      <c r="R2477">
        <f>IF($A2477&gt;=$Q$2,G2477*R$4,"")</f>
        <v>93.880779270105975</v>
      </c>
      <c r="T2477">
        <f>IF($A2477&gt;=$Q$2,J2477*T$4,"")</f>
        <v>48.78804766194164</v>
      </c>
      <c r="U2477">
        <f>IF($A2477&gt;=$Q$2,K2477*U$4,"")</f>
        <v>3.1838208373274663</v>
      </c>
      <c r="W2477" t="e">
        <f t="shared" ca="1" si="8"/>
        <v>#DIV/0!</v>
      </c>
    </row>
    <row r="2478" spans="1:23">
      <c r="A2478" s="1">
        <v>43763</v>
      </c>
      <c r="B2478">
        <f>IFERROR(VLOOKUP($A2478,'BTC-Web'!$A$2:$H$9999,2,0),"")</f>
        <v>7490.703125</v>
      </c>
      <c r="C2478">
        <f>VLOOKUP(A2478,H_SPBTFDUE!$B$2:$C$5828,2,0)</f>
        <v>58.07</v>
      </c>
      <c r="D2478" s="2">
        <f>D2477*(1-D$1+IF(AND(WEEKDAY($A2478)&lt;&gt;1,WEEKDAY($A2478)&lt;&gt;7),-VLOOKUP($A2478,ETF_OP_Fee!$G$5:$H$14,2,1),0))^($A2478-$A2477)*(1+2*(C2478/C2477-1))+IFERROR(VLOOKUP(A2478,BITXeom!$C$9:$D$100,2,0),0)-$D$3*IFERROR(VLOOKUP($A2478,Dividends!$C$10:$E$100,2,0),0)</f>
        <v>12.978705184334901</v>
      </c>
      <c r="F2478" s="60">
        <f>F2477*(1-F$1-2*(C2478/C2477-1))</f>
        <v>36.048175262002239</v>
      </c>
      <c r="G2478" s="2">
        <f>G2477*(1-G$1+IF(AND(WEEKDAY($A2478)&lt;&gt;1,WEEKDAY($A2478)&lt;&gt;7),-VLOOKUP($A2478,ETF_OP_Fee!$I$5:$J$14,2,1),0))^($A2478-$A2477)*(1+1*(B2478/B2477-1))</f>
        <v>4.9629320645575046</v>
      </c>
      <c r="H2478" s="9" t="str">
        <f>IFERROR(VLOOKUP(A2478,'BITO-IV'!$A$1:$J$10000,4,0),"")</f>
        <v/>
      </c>
      <c r="J2478" s="9">
        <f>VLOOKUP(A2478,'ETH-Web'!$A$1:$G$10000,6,0)</f>
        <v>181.52320900000001</v>
      </c>
      <c r="K2478" s="2">
        <f>K2477*(1-K$1+IF(AND(WEEKDAY($A2478)&lt;&gt;1,WEEKDAY($A2478)&lt;&gt;7),-VLOOKUP($A2478,ETF_OP_Fee!$K$5:$L$14,2,1),0))^($A2478-$A2477)*(1+2*(J2478/J2477-1))-K$3*IFERROR(VLOOKUP($A4074,Dividends!$C$10:$E$100,3,0),0)</f>
        <v>40.994173669986033</v>
      </c>
      <c r="Q2478">
        <f>IF($A2478&gt;=$Q$2,B2478*Q$4,"")</f>
        <v>95.379595430716066</v>
      </c>
      <c r="R2478">
        <f>IF($A2478&gt;=$Q$2,G2478*R$4,"")</f>
        <v>93.640507459371676</v>
      </c>
      <c r="T2478">
        <f>IF($A2478&gt;=$Q$2,J2478*T$4,"")</f>
        <v>54.610854120922014</v>
      </c>
      <c r="U2478">
        <f>IF($A2478&gt;=$Q$2,K2478*U$4,"")</f>
        <v>3.9436911669098071</v>
      </c>
      <c r="W2478" t="e">
        <f t="shared" ca="1" si="8"/>
        <v>#DIV/0!</v>
      </c>
    </row>
    <row r="2479" spans="1:23">
      <c r="A2479" s="1">
        <v>43766</v>
      </c>
      <c r="B2479">
        <f>IFERROR(VLOOKUP($A2479,'BTC-Web'!$A$2:$H$9999,2,0),"")</f>
        <v>9565.1015630000002</v>
      </c>
      <c r="C2479">
        <f>VLOOKUP(A2479,H_SPBTFDUE!$B$2:$C$5828,2,0)</f>
        <v>63.49</v>
      </c>
      <c r="D2479" s="2">
        <f>D2478*(1-D$1+IF(AND(WEEKDAY($A2479)&lt;&gt;1,WEEKDAY($A2479)&lt;&gt;7),-VLOOKUP($A2479,ETF_OP_Fee!$G$5:$H$14,2,1),0))^($A2479-$A2478)*(1+2*(C2479/C2478-1))+IFERROR(VLOOKUP(A2479,BITXeom!$C$9:$D$100,2,0),0)-$D$3*IFERROR(VLOOKUP($A2479,Dividends!$C$10:$E$100,2,0),0)</f>
        <v>15.395887248653006</v>
      </c>
      <c r="F2479" s="60">
        <f>F2478*(1-F$1-2*(C2479/C2478-1))</f>
        <v>29.317140527123939</v>
      </c>
      <c r="G2479" s="2">
        <f>G2478*(1-G$1+IF(AND(WEEKDAY($A2479)&lt;&gt;1,WEEKDAY($A2479)&lt;&gt;7),-VLOOKUP($A2479,ETF_OP_Fee!$I$5:$J$14,2,1),0))^($A2479-$A2478)*(1+1*(B2479/B2478-1))</f>
        <v>6.336820711803588</v>
      </c>
      <c r="H2479" s="9" t="str">
        <f>IFERROR(VLOOKUP(A2479,'BITO-IV'!$A$1:$J$10000,4,0),"")</f>
        <v/>
      </c>
      <c r="J2479" s="9">
        <f>VLOOKUP(A2479,'ETH-Web'!$A$1:$G$10000,6,0)</f>
        <v>182.662811</v>
      </c>
      <c r="K2479" s="2">
        <f>K2478*(1-K$1+IF(AND(WEEKDAY($A2479)&lt;&gt;1,WEEKDAY($A2479)&lt;&gt;7),-VLOOKUP($A2479,ETF_OP_Fee!$K$5:$L$14,2,1),0))^($A2479-$A2478)*(1+2*(J2479/J2478-1))-K$3*IFERROR(VLOOKUP($A4075,Dividends!$C$10:$E$100,3,0),0)</f>
        <v>41.505689289560081</v>
      </c>
      <c r="Q2479">
        <f>IF($A2479&gt;=$Q$2,B2479*Q$4,"")</f>
        <v>121.79304160217268</v>
      </c>
      <c r="R2479">
        <f>IF($A2479&gt;=$Q$2,G2479*R$4,"")</f>
        <v>119.56301223020084</v>
      </c>
      <c r="T2479">
        <f>IF($A2479&gt;=$Q$2,J2479*T$4,"")</f>
        <v>54.953700850663942</v>
      </c>
      <c r="U2479">
        <f>IF($A2479&gt;=$Q$2,K2479*U$4,"")</f>
        <v>3.9928996141123303</v>
      </c>
      <c r="W2479" t="e">
        <f t="shared" ca="1" si="8"/>
        <v>#DIV/0!</v>
      </c>
    </row>
    <row r="2480" spans="1:23">
      <c r="A2480" s="1">
        <v>43767</v>
      </c>
      <c r="B2480">
        <f>IFERROR(VLOOKUP($A2480,'BTC-Web'!$A$2:$H$9999,2,0),"")</f>
        <v>9248.4404300000006</v>
      </c>
      <c r="C2480">
        <f>VLOOKUP(A2480,H_SPBTFDUE!$B$2:$C$5828,2,0)</f>
        <v>62.08</v>
      </c>
      <c r="D2480" s="2">
        <f>D2479*(1-D$1+IF(AND(WEEKDAY($A2480)&lt;&gt;1,WEEKDAY($A2480)&lt;&gt;7),-VLOOKUP($A2480,ETF_OP_Fee!$G$5:$H$14,2,1),0))^($A2480-$A2479)*(1+2*(C2480/C2479-1))+IFERROR(VLOOKUP(A2480,BITXeom!$C$9:$D$100,2,0),0)-$D$3*IFERROR(VLOOKUP($A2480,Dividends!$C$10:$E$100,2,0),0)</f>
        <v>14.710283183807022</v>
      </c>
      <c r="F2480" s="60">
        <f>F2479*(1-F$1-2*(C2480/C2479-1))</f>
        <v>30.617777546211379</v>
      </c>
      <c r="G2480" s="2">
        <f>G2479*(1-G$1+IF(AND(WEEKDAY($A2480)&lt;&gt;1,WEEKDAY($A2480)&lt;&gt;7),-VLOOKUP($A2480,ETF_OP_Fee!$I$5:$J$14,2,1),0))^($A2480-$A2479)*(1+1*(B2480/B2479-1))</f>
        <v>6.1268751961122518</v>
      </c>
      <c r="H2480" s="9" t="str">
        <f>IFERROR(VLOOKUP(A2480,'BITO-IV'!$A$1:$J$10000,4,0),"")</f>
        <v/>
      </c>
      <c r="J2480" s="9">
        <f>VLOOKUP(A2480,'ETH-Web'!$A$1:$G$10000,6,0)</f>
        <v>190.34257500000001</v>
      </c>
      <c r="K2480" s="2">
        <f>K2479*(1-K$1+IF(AND(WEEKDAY($A2480)&lt;&gt;1,WEEKDAY($A2480)&lt;&gt;7),-VLOOKUP($A2480,ETF_OP_Fee!$K$5:$L$14,2,1),0))^($A2480-$A2479)*(1+2*(J2480/J2479-1))-K$3*IFERROR(VLOOKUP($A4076,Dividends!$C$10:$E$100,3,0),0)</f>
        <v>44.994610348717146</v>
      </c>
      <c r="Q2480">
        <f>IF($A2480&gt;=$Q$2,B2480*Q$4,"")</f>
        <v>117.76097541957755</v>
      </c>
      <c r="R2480">
        <f>IF($A2480&gt;=$Q$2,G2480*R$4,"")</f>
        <v>115.60176424767199</v>
      </c>
      <c r="T2480">
        <f>IF($A2480&gt;=$Q$2,J2480*T$4,"")</f>
        <v>57.264140787229351</v>
      </c>
      <c r="U2480">
        <f>IF($A2480&gt;=$Q$2,K2480*U$4,"")</f>
        <v>4.3285382166564075</v>
      </c>
      <c r="W2480" t="e">
        <f t="shared" ca="1" si="8"/>
        <v>#DIV/0!</v>
      </c>
    </row>
    <row r="2481" spans="1:23">
      <c r="A2481" s="1">
        <v>43768</v>
      </c>
      <c r="B2481">
        <f>IFERROR(VLOOKUP($A2481,'BTC-Web'!$A$2:$H$9999,2,0),"")</f>
        <v>9422.4628909999992</v>
      </c>
      <c r="C2481">
        <f>VLOOKUP(A2481,H_SPBTFDUE!$B$2:$C$5828,2,0)</f>
        <v>61.76</v>
      </c>
      <c r="D2481" s="2">
        <f>D2480*(1-D$1+IF(AND(WEEKDAY($A2481)&lt;&gt;1,WEEKDAY($A2481)&lt;&gt;7),-VLOOKUP($A2481,ETF_OP_Fee!$G$5:$H$14,2,1),0))^($A2481-$A2480)*(1+2*(C2481/C2480-1))+IFERROR(VLOOKUP(A2481,BITXeom!$C$9:$D$100,2,0),0)-$D$3*IFERROR(VLOOKUP($A2481,Dividends!$C$10:$E$100,2,0),0)</f>
        <v>14.556875766824733</v>
      </c>
      <c r="F2481" s="60">
        <f>F2480*(1-F$1-2*(C2481/C2480-1))</f>
        <v>30.931830935290588</v>
      </c>
      <c r="G2481" s="2">
        <f>G2480*(1-G$1+IF(AND(WEEKDAY($A2481)&lt;&gt;1,WEEKDAY($A2481)&lt;&gt;7),-VLOOKUP($A2481,ETF_OP_Fee!$I$5:$J$14,2,1),0))^($A2481-$A2480)*(1+1*(B2481/B2480-1))</f>
        <v>6.2419985338973234</v>
      </c>
      <c r="H2481" s="9" t="str">
        <f>IFERROR(VLOOKUP(A2481,'BITO-IV'!$A$1:$J$10000,4,0),"")</f>
        <v/>
      </c>
      <c r="J2481" s="9">
        <f>VLOOKUP(A2481,'ETH-Web'!$A$1:$G$10000,6,0)</f>
        <v>184.69216900000001</v>
      </c>
      <c r="K2481" s="2">
        <f>K2480*(1-K$1+IF(AND(WEEKDAY($A2481)&lt;&gt;1,WEEKDAY($A2481)&lt;&gt;7),-VLOOKUP($A2481,ETF_OP_Fee!$K$5:$L$14,2,1),0))^($A2481-$A2480)*(1+2*(J2481/J2480-1))-K$3*IFERROR(VLOOKUP($A4077,Dividends!$C$10:$E$100,3,0),0)</f>
        <v>42.322149392739824</v>
      </c>
      <c r="Q2481">
        <f>IF($A2481&gt;=$Q$2,B2481*Q$4,"")</f>
        <v>119.9768143934439</v>
      </c>
      <c r="R2481">
        <f>IF($A2481&gt;=$Q$2,G2481*R$4,"")</f>
        <v>117.7739091874742</v>
      </c>
      <c r="T2481">
        <f>IF($A2481&gt;=$Q$2,J2481*T$4,"")</f>
        <v>55.564228696153535</v>
      </c>
      <c r="U2481">
        <f>IF($A2481&gt;=$Q$2,K2481*U$4,"")</f>
        <v>4.0714441049213175</v>
      </c>
      <c r="W2481" t="e">
        <f t="shared" ca="1" si="8"/>
        <v>#DIV/0!</v>
      </c>
    </row>
    <row r="2482" spans="1:23">
      <c r="A2482" s="1">
        <v>43769</v>
      </c>
      <c r="B2482">
        <f>IFERROR(VLOOKUP($A2482,'BTC-Web'!$A$2:$H$9999,2,0),"")</f>
        <v>9202.4580079999996</v>
      </c>
      <c r="C2482">
        <f>VLOOKUP(A2482,H_SPBTFDUE!$B$2:$C$5828,2,0)</f>
        <v>62</v>
      </c>
      <c r="D2482" s="2">
        <f>D2481*(1-D$1+IF(AND(WEEKDAY($A2482)&lt;&gt;1,WEEKDAY($A2482)&lt;&gt;7),-VLOOKUP($A2482,ETF_OP_Fee!$G$5:$H$14,2,1),0))^($A2482-$A2481)*(1+2*(C2482/C2481-1))+IFERROR(VLOOKUP(A2482,BITXeom!$C$9:$D$100,2,0),0)-$D$3*IFERROR(VLOOKUP($A2482,Dividends!$C$10:$E$100,2,0),0)</f>
        <v>14.668243667165768</v>
      </c>
      <c r="F2482" s="60">
        <f>F2481*(1-F$1-2*(C2482/C2481-1))</f>
        <v>30.689817954083811</v>
      </c>
      <c r="G2482" s="2">
        <f>G2481*(1-G$1+IF(AND(WEEKDAY($A2482)&lt;&gt;1,WEEKDAY($A2482)&lt;&gt;7),-VLOOKUP($A2482,ETF_OP_Fee!$I$5:$J$14,2,1),0))^($A2482-$A2481)*(1+1*(B2482/B2481-1))</f>
        <v>6.0960955750053722</v>
      </c>
      <c r="H2482" s="9" t="str">
        <f>IFERROR(VLOOKUP(A2482,'BITO-IV'!$A$1:$J$10000,4,0),"")</f>
        <v/>
      </c>
      <c r="J2482" s="9">
        <f>VLOOKUP(A2482,'ETH-Web'!$A$1:$G$10000,6,0)</f>
        <v>183.96691899999999</v>
      </c>
      <c r="K2482" s="2">
        <f>K2481*(1-K$1+IF(AND(WEEKDAY($A2482)&lt;&gt;1,WEEKDAY($A2482)&lt;&gt;7),-VLOOKUP($A2482,ETF_OP_Fee!$K$5:$L$14,2,1),0))^($A2482-$A2481)*(1+2*(J2482/J2481-1))-K$3*IFERROR(VLOOKUP($A4078,Dividends!$C$10:$E$100,3,0),0)</f>
        <v>41.988686417537899</v>
      </c>
      <c r="Q2482">
        <f>IF($A2482&gt;=$Q$2,B2482*Q$4,"")</f>
        <v>117.17547833951745</v>
      </c>
      <c r="R2482">
        <f>IF($A2482&gt;=$Q$2,G2482*R$4,"")</f>
        <v>115.02101494416276</v>
      </c>
      <c r="T2482">
        <f>IF($A2482&gt;=$Q$2,J2482*T$4,"")</f>
        <v>55.346038845007833</v>
      </c>
      <c r="U2482">
        <f>IF($A2482&gt;=$Q$2,K2482*U$4,"")</f>
        <v>4.0393645464849888</v>
      </c>
      <c r="W2482" t="e">
        <f t="shared" ca="1" si="8"/>
        <v>#DIV/0!</v>
      </c>
    </row>
    <row r="2483" spans="1:23">
      <c r="A2483" s="1">
        <v>43770</v>
      </c>
      <c r="B2483">
        <f>IFERROR(VLOOKUP($A2483,'BTC-Web'!$A$2:$H$9999,2,0),"")</f>
        <v>9193.9921880000002</v>
      </c>
      <c r="C2483">
        <f>VLOOKUP(A2483,H_SPBTFDUE!$B$2:$C$5828,2,0)</f>
        <v>61.56</v>
      </c>
      <c r="D2483" s="2">
        <f>D2482*(1-D$1+IF(AND(WEEKDAY($A2483)&lt;&gt;1,WEEKDAY($A2483)&lt;&gt;7),-VLOOKUP($A2483,ETF_OP_Fee!$G$5:$H$14,2,1),0))^($A2483-$A2482)*(1+2*(C2483/C2482-1))+IFERROR(VLOOKUP(A2483,BITXeom!$C$9:$D$100,2,0),0)-$D$3*IFERROR(VLOOKUP($A2483,Dividends!$C$10:$E$100,2,0),0)</f>
        <v>14.458306111698564</v>
      </c>
      <c r="F2483" s="60">
        <f>F2482*(1-F$1-2*(C2483/C2482-1))</f>
        <v>31.123817818038813</v>
      </c>
      <c r="G2483" s="2">
        <f>G2482*(1-G$1+IF(AND(WEEKDAY($A2483)&lt;&gt;1,WEEKDAY($A2483)&lt;&gt;7),-VLOOKUP($A2483,ETF_OP_Fee!$I$5:$J$14,2,1),0))^($A2483-$A2482)*(1+1*(B2483/B2482-1))</f>
        <v>6.0903289399200711</v>
      </c>
      <c r="H2483" s="9" t="str">
        <f>IFERROR(VLOOKUP(A2483,'BITO-IV'!$A$1:$J$10000,4,0),"")</f>
        <v/>
      </c>
      <c r="J2483" s="9">
        <f>VLOOKUP(A2483,'ETH-Web'!$A$1:$G$10000,6,0)</f>
        <v>183.96989400000001</v>
      </c>
      <c r="K2483" s="2">
        <f>K2482*(1-K$1+IF(AND(WEEKDAY($A2483)&lt;&gt;1,WEEKDAY($A2483)&lt;&gt;7),-VLOOKUP($A2483,ETF_OP_Fee!$K$5:$L$14,2,1),0))^($A2483-$A2482)*(1+2*(J2483/J2482-1))-K$3*IFERROR(VLOOKUP($A4079,Dividends!$C$10:$E$100,3,0),0)</f>
        <v>41.988963060576587</v>
      </c>
      <c r="Q2483">
        <f>IF($A2483&gt;=$Q$2,B2483*Q$4,"")</f>
        <v>117.06768251940355</v>
      </c>
      <c r="R2483">
        <f>IF($A2483&gt;=$Q$2,G2483*R$4,"")</f>
        <v>114.91221018344945</v>
      </c>
      <c r="T2483">
        <f>IF($A2483&gt;=$Q$2,J2483*T$4,"")</f>
        <v>55.34693386714801</v>
      </c>
      <c r="U2483">
        <f>IF($A2483&gt;=$Q$2,K2483*U$4,"")</f>
        <v>4.0393911598939294</v>
      </c>
      <c r="W2483" t="e">
        <f t="shared" ca="1" si="8"/>
        <v>#DIV/0!</v>
      </c>
    </row>
    <row r="2484" spans="1:23">
      <c r="A2484" s="1">
        <v>43773</v>
      </c>
      <c r="B2484">
        <f>IFERROR(VLOOKUP($A2484,'BTC-Web'!$A$2:$H$9999,2,0),"")</f>
        <v>9235.6074219999991</v>
      </c>
      <c r="C2484">
        <f>VLOOKUP(A2484,H_SPBTFDUE!$B$2:$C$5828,2,0)</f>
        <v>63.75</v>
      </c>
      <c r="D2484" s="2">
        <f>D2483*(1-D$1+IF(AND(WEEKDAY($A2484)&lt;&gt;1,WEEKDAY($A2484)&lt;&gt;7),-VLOOKUP($A2484,ETF_OP_Fee!$G$5:$H$14,2,1),0))^($A2484-$A2483)*(1+2*(C2484/C2483-1))+IFERROR(VLOOKUP(A2484,BITXeom!$C$9:$D$100,2,0),0)-$D$3*IFERROR(VLOOKUP($A2484,Dividends!$C$10:$E$100,2,0),0)</f>
        <v>15.481415892004639</v>
      </c>
      <c r="F2484" s="60">
        <f>F2483*(1-F$1-2*(C2484/C2483-1))</f>
        <v>28.907735002833636</v>
      </c>
      <c r="G2484" s="2">
        <f>G2483*(1-G$1+IF(AND(WEEKDAY($A2484)&lt;&gt;1,WEEKDAY($A2484)&lt;&gt;7),-VLOOKUP($A2484,ETF_OP_Fee!$I$5:$J$14,2,1),0))^($A2484-$A2483)*(1+1*(B2484/B2483-1))</f>
        <v>6.1174182189706423</v>
      </c>
      <c r="H2484" s="9" t="str">
        <f>IFERROR(VLOOKUP(A2484,'BITO-IV'!$A$1:$J$10000,4,0),"")</f>
        <v/>
      </c>
      <c r="J2484" s="9">
        <f>VLOOKUP(A2484,'ETH-Web'!$A$1:$G$10000,6,0)</f>
        <v>186.35519400000001</v>
      </c>
      <c r="K2484" s="2">
        <f>K2483*(1-K$1+IF(AND(WEEKDAY($A2484)&lt;&gt;1,WEEKDAY($A2484)&lt;&gt;7),-VLOOKUP($A2484,ETF_OP_Fee!$K$5:$L$14,2,1),0))^($A2484-$A2483)*(1+2*(J2484/J2483-1))-K$3*IFERROR(VLOOKUP($A4080,Dividends!$C$10:$E$100,3,0),0)</f>
        <v>43.074468246070772</v>
      </c>
      <c r="Q2484">
        <f>IF($A2484&gt;=$Q$2,B2484*Q$4,"")</f>
        <v>117.59757191916192</v>
      </c>
      <c r="R2484">
        <f>IF($A2484&gt;=$Q$2,G2484*R$4,"")</f>
        <v>115.42333018348317</v>
      </c>
      <c r="T2484">
        <f>IF($A2484&gt;=$Q$2,J2484*T$4,"")</f>
        <v>56.064546072508676</v>
      </c>
      <c r="U2484">
        <f>IF($A2484&gt;=$Q$2,K2484*U$4,"")</f>
        <v>4.1438181266656118</v>
      </c>
      <c r="W2484" t="e">
        <f t="shared" ca="1" si="8"/>
        <v>#DIV/0!</v>
      </c>
    </row>
    <row r="2485" spans="1:23">
      <c r="A2485" s="1">
        <v>43774</v>
      </c>
      <c r="B2485">
        <f>IFERROR(VLOOKUP($A2485,'BTC-Web'!$A$2:$H$9999,2,0),"")</f>
        <v>9413.0048829999996</v>
      </c>
      <c r="C2485">
        <f>VLOOKUP(A2485,H_SPBTFDUE!$B$2:$C$5828,2,0)</f>
        <v>62.81</v>
      </c>
      <c r="D2485" s="2">
        <f>D2484*(1-D$1+IF(AND(WEEKDAY($A2485)&lt;&gt;1,WEEKDAY($A2485)&lt;&gt;7),-VLOOKUP($A2485,ETF_OP_Fee!$G$5:$H$14,2,1),0))^($A2485-$A2484)*(1+2*(C2485/C2484-1))+IFERROR(VLOOKUP(A2485,BITXeom!$C$9:$D$100,2,0),0)-$D$3*IFERROR(VLOOKUP($A2485,Dividends!$C$10:$E$100,2,0),0)</f>
        <v>15.023054685066233</v>
      </c>
      <c r="F2485" s="60">
        <f>F2484*(1-F$1-2*(C2485/C2484-1))</f>
        <v>29.7587249900449</v>
      </c>
      <c r="G2485" s="2">
        <f>G2484*(1-G$1+IF(AND(WEEKDAY($A2485)&lt;&gt;1,WEEKDAY($A2485)&lt;&gt;7),-VLOOKUP($A2485,ETF_OP_Fee!$I$5:$J$14,2,1),0))^($A2485-$A2484)*(1+1*(B2485/B2484-1))</f>
        <v>6.2347592521373381</v>
      </c>
      <c r="H2485" s="9" t="str">
        <f>IFERROR(VLOOKUP(A2485,'BITO-IV'!$A$1:$J$10000,4,0),"")</f>
        <v/>
      </c>
      <c r="J2485" s="9">
        <f>VLOOKUP(A2485,'ETH-Web'!$A$1:$G$10000,6,0)</f>
        <v>189.304169</v>
      </c>
      <c r="K2485" s="2">
        <f>K2484*(1-K$1+IF(AND(WEEKDAY($A2485)&lt;&gt;1,WEEKDAY($A2485)&lt;&gt;7),-VLOOKUP($A2485,ETF_OP_Fee!$K$5:$L$14,2,1),0))^($A2485-$A2484)*(1+2*(J2485/J2484-1))-K$3*IFERROR(VLOOKUP($A4081,Dividends!$C$10:$E$100,3,0),0)</f>
        <v>44.436586388490305</v>
      </c>
      <c r="Q2485">
        <f>IF($A2485&gt;=$Q$2,B2485*Q$4,"")</f>
        <v>119.85638498093525</v>
      </c>
      <c r="R2485">
        <f>IF($A2485&gt;=$Q$2,G2485*R$4,"")</f>
        <v>117.63731855741349</v>
      </c>
      <c r="T2485">
        <f>IF($A2485&gt;=$Q$2,J2485*T$4,"")</f>
        <v>56.951738649250998</v>
      </c>
      <c r="U2485">
        <f>IF($A2485&gt;=$Q$2,K2485*U$4,"")</f>
        <v>4.27485560847441</v>
      </c>
      <c r="W2485" t="e">
        <f t="shared" ca="1" si="8"/>
        <v>#DIV/0!</v>
      </c>
    </row>
    <row r="2486" spans="1:23">
      <c r="A2486" s="1">
        <v>43775</v>
      </c>
      <c r="B2486">
        <f>IFERROR(VLOOKUP($A2486,'BTC-Web'!$A$2:$H$9999,2,0),"")</f>
        <v>9340.8642579999996</v>
      </c>
      <c r="C2486">
        <f>VLOOKUP(A2486,H_SPBTFDUE!$B$2:$C$5828,2,0)</f>
        <v>62.38</v>
      </c>
      <c r="D2486" s="2">
        <f>D2485*(1-D$1+IF(AND(WEEKDAY($A2486)&lt;&gt;1,WEEKDAY($A2486)&lt;&gt;7),-VLOOKUP($A2486,ETF_OP_Fee!$G$5:$H$14,2,1),0))^($A2486-$A2485)*(1+2*(C2486/C2485-1))+IFERROR(VLOOKUP(A2486,BITXeom!$C$9:$D$100,2,0),0)-$D$3*IFERROR(VLOOKUP($A2486,Dividends!$C$10:$E$100,2,0),0)</f>
        <v>14.815571507572777</v>
      </c>
      <c r="F2486" s="60">
        <f>F2485*(1-F$1-2*(C2486/C2485-1))</f>
        <v>30.164634964661069</v>
      </c>
      <c r="G2486" s="2">
        <f>G2485*(1-G$1+IF(AND(WEEKDAY($A2486)&lt;&gt;1,WEEKDAY($A2486)&lt;&gt;7),-VLOOKUP($A2486,ETF_OP_Fee!$I$5:$J$14,2,1),0))^($A2486-$A2485)*(1+1*(B2486/B2485-1))</f>
        <v>6.1868154531717447</v>
      </c>
      <c r="H2486" s="9" t="str">
        <f>IFERROR(VLOOKUP(A2486,'BITO-IV'!$A$1:$J$10000,4,0),"")</f>
        <v/>
      </c>
      <c r="J2486" s="9">
        <f>VLOOKUP(A2486,'ETH-Web'!$A$1:$G$10000,6,0)</f>
        <v>191.593842</v>
      </c>
      <c r="K2486" s="2">
        <f>K2485*(1-K$1+IF(AND(WEEKDAY($A2486)&lt;&gt;1,WEEKDAY($A2486)&lt;&gt;7),-VLOOKUP($A2486,ETF_OP_Fee!$K$5:$L$14,2,1),0))^($A2486-$A2485)*(1+2*(J2486/J2485-1))-K$3*IFERROR(VLOOKUP($A4082,Dividends!$C$10:$E$100,3,0),0)</f>
        <v>45.510353680674527</v>
      </c>
      <c r="Q2486">
        <f>IF($A2486&gt;=$Q$2,B2486*Q$4,"")</f>
        <v>118.93781385192405</v>
      </c>
      <c r="R2486">
        <f>IF($A2486&gt;=$Q$2,G2486*R$4,"")</f>
        <v>116.73271587370367</v>
      </c>
      <c r="T2486">
        <f>IF($A2486&gt;=$Q$2,J2486*T$4,"")</f>
        <v>57.640581684124925</v>
      </c>
      <c r="U2486">
        <f>IF($A2486&gt;=$Q$2,K2486*U$4,"")</f>
        <v>4.3781533751178676</v>
      </c>
      <c r="W2486" t="e">
        <f t="shared" ca="1" si="8"/>
        <v>#DIV/0!</v>
      </c>
    </row>
    <row r="2487" spans="1:23">
      <c r="A2487" s="1">
        <v>43776</v>
      </c>
      <c r="B2487">
        <f>IFERROR(VLOOKUP($A2487,'BTC-Web'!$A$2:$H$9999,2,0),"")</f>
        <v>9352.3935550000006</v>
      </c>
      <c r="C2487">
        <f>VLOOKUP(A2487,H_SPBTFDUE!$B$2:$C$5828,2,0)</f>
        <v>61.45</v>
      </c>
      <c r="D2487" s="2">
        <f>D2486*(1-D$1+IF(AND(WEEKDAY($A2487)&lt;&gt;1,WEEKDAY($A2487)&lt;&gt;7),-VLOOKUP($A2487,ETF_OP_Fee!$G$5:$H$14,2,1),0))^($A2487-$A2486)*(1+2*(C2487/C2486-1))+IFERROR(VLOOKUP(A2487,BITXeom!$C$9:$D$100,2,0),0)-$D$3*IFERROR(VLOOKUP($A2487,Dividends!$C$10:$E$100,2,0),0)</f>
        <v>14.372079187609529</v>
      </c>
      <c r="F2487" s="60">
        <f>F2486*(1-F$1-2*(C2487/C2486-1))</f>
        <v>31.062491186090295</v>
      </c>
      <c r="G2487" s="2">
        <f>G2486*(1-G$1+IF(AND(WEEKDAY($A2487)&lt;&gt;1,WEEKDAY($A2487)&lt;&gt;7),-VLOOKUP($A2487,ETF_OP_Fee!$I$5:$J$14,2,1),0))^($A2487-$A2486)*(1+1*(B2487/B2486-1))</f>
        <v>6.1942905267634956</v>
      </c>
      <c r="H2487" s="9" t="str">
        <f>IFERROR(VLOOKUP(A2487,'BITO-IV'!$A$1:$J$10000,4,0),"")</f>
        <v/>
      </c>
      <c r="J2487" s="9">
        <f>VLOOKUP(A2487,'ETH-Web'!$A$1:$G$10000,6,0)</f>
        <v>187.97654700000001</v>
      </c>
      <c r="K2487" s="2">
        <f>K2486*(1-K$1+IF(AND(WEEKDAY($A2487)&lt;&gt;1,WEEKDAY($A2487)&lt;&gt;7),-VLOOKUP($A2487,ETF_OP_Fee!$K$5:$L$14,2,1),0))^($A2487-$A2486)*(1+2*(J2487/J2486-1))-K$3*IFERROR(VLOOKUP($A4083,Dividends!$C$10:$E$100,3,0),0)</f>
        <v>43.790753384603626</v>
      </c>
      <c r="Q2487">
        <f>IF($A2487&gt;=$Q$2,B2487*Q$4,"")</f>
        <v>119.08461711793396</v>
      </c>
      <c r="R2487">
        <f>IF($A2487&gt;=$Q$2,G2487*R$4,"")</f>
        <v>116.87375541954523</v>
      </c>
      <c r="T2487">
        <f>IF($A2487&gt;=$Q$2,J2487*T$4,"")</f>
        <v>56.552326520250318</v>
      </c>
      <c r="U2487">
        <f>IF($A2487&gt;=$Q$2,K2487*U$4,"")</f>
        <v>4.2127256596375222</v>
      </c>
      <c r="W2487" t="e">
        <f t="shared" ca="1" si="8"/>
        <v>#DIV/0!</v>
      </c>
    </row>
    <row r="2488" spans="1:23">
      <c r="A2488" s="1">
        <v>43777</v>
      </c>
      <c r="B2488">
        <f>IFERROR(VLOOKUP($A2488,'BTC-Web'!$A$2:$H$9999,2,0),"")</f>
        <v>9265.3681639999995</v>
      </c>
      <c r="C2488">
        <f>VLOOKUP(A2488,H_SPBTFDUE!$B$2:$C$5828,2,0)</f>
        <v>58.9</v>
      </c>
      <c r="D2488" s="2">
        <f>D2487*(1-D$1+IF(AND(WEEKDAY($A2488)&lt;&gt;1,WEEKDAY($A2488)&lt;&gt;7),-VLOOKUP($A2488,ETF_OP_Fee!$G$5:$H$14,2,1),0))^($A2488-$A2487)*(1+2*(C2488/C2487-1))+IFERROR(VLOOKUP(A2488,BITXeom!$C$9:$D$100,2,0),0)-$D$3*IFERROR(VLOOKUP($A2488,Dividends!$C$10:$E$100,2,0),0)</f>
        <v>13.177689738971125</v>
      </c>
      <c r="F2488" s="60">
        <f>F2487*(1-F$1-2*(C2488/C2487-1))</f>
        <v>33.638884080695455</v>
      </c>
      <c r="G2488" s="2">
        <f>G2487*(1-G$1+IF(AND(WEEKDAY($A2488)&lt;&gt;1,WEEKDAY($A2488)&lt;&gt;7),-VLOOKUP($A2488,ETF_OP_Fee!$I$5:$J$14,2,1),0))^($A2488-$A2487)*(1+1*(B2488/B2487-1))</f>
        <v>6.1364920256404742</v>
      </c>
      <c r="H2488" s="9" t="str">
        <f>IFERROR(VLOOKUP(A2488,'BITO-IV'!$A$1:$J$10000,4,0),"")</f>
        <v/>
      </c>
      <c r="J2488" s="9">
        <f>VLOOKUP(A2488,'ETH-Web'!$A$1:$G$10000,6,0)</f>
        <v>184.21147199999999</v>
      </c>
      <c r="K2488" s="2">
        <f>K2487*(1-K$1+IF(AND(WEEKDAY($A2488)&lt;&gt;1,WEEKDAY($A2488)&lt;&gt;7),-VLOOKUP($A2488,ETF_OP_Fee!$K$5:$L$14,2,1),0))^($A2488-$A2487)*(1+2*(J2488/J2487-1))-K$3*IFERROR(VLOOKUP($A4084,Dividends!$C$10:$E$100,3,0),0)</f>
        <v>42.03545759142775</v>
      </c>
      <c r="Q2488">
        <f>IF($A2488&gt;=$Q$2,B2488*Q$4,"")</f>
        <v>117.97651732446097</v>
      </c>
      <c r="R2488">
        <f>IF($A2488&gt;=$Q$2,G2488*R$4,"")</f>
        <v>115.78321440364009</v>
      </c>
      <c r="T2488">
        <f>IF($A2488&gt;=$Q$2,J2488*T$4,"")</f>
        <v>55.419612071712052</v>
      </c>
      <c r="U2488">
        <f>IF($A2488&gt;=$Q$2,K2488*U$4,"")</f>
        <v>4.043863992353085</v>
      </c>
      <c r="W2488" t="e">
        <f t="shared" ca="1" si="8"/>
        <v>#DIV/0!</v>
      </c>
    </row>
    <row r="2489" spans="1:23">
      <c r="A2489" s="1">
        <v>43780</v>
      </c>
      <c r="B2489">
        <f>IFERROR(VLOOKUP($A2489,'BTC-Web'!$A$2:$H$9999,2,0),"")</f>
        <v>9056.9179690000001</v>
      </c>
      <c r="C2489">
        <f>VLOOKUP(A2489,H_SPBTFDUE!$B$2:$C$5828,2,0)</f>
        <v>58.24</v>
      </c>
      <c r="D2489" s="2">
        <f>D2488*(1-D$1+IF(AND(WEEKDAY($A2489)&lt;&gt;1,WEEKDAY($A2489)&lt;&gt;7),-VLOOKUP($A2489,ETF_OP_Fee!$G$5:$H$14,2,1),0))^($A2489-$A2488)*(1+2*(C2489/C2488-1))+IFERROR(VLOOKUP(A2489,BITXeom!$C$9:$D$100,2,0),0)-$D$3*IFERROR(VLOOKUP($A2489,Dividends!$C$10:$E$100,2,0),0)</f>
        <v>12.877708034925529</v>
      </c>
      <c r="F2489" s="60">
        <f>F2488*(1-F$1-2*(C2489/C2488-1))</f>
        <v>34.391009534792445</v>
      </c>
      <c r="G2489" s="2">
        <f>G2488*(1-G$1+IF(AND(WEEKDAY($A2489)&lt;&gt;1,WEEKDAY($A2489)&lt;&gt;7),-VLOOKUP($A2489,ETF_OP_Fee!$I$5:$J$14,2,1),0))^($A2489-$A2488)*(1+1*(B2489/B2488-1))</f>
        <v>5.9979662323091727</v>
      </c>
      <c r="H2489" s="9" t="str">
        <f>IFERROR(VLOOKUP(A2489,'BITO-IV'!$A$1:$J$10000,4,0),"")</f>
        <v/>
      </c>
      <c r="J2489" s="9">
        <f>VLOOKUP(A2489,'ETH-Web'!$A$1:$G$10000,6,0)</f>
        <v>185.48963900000001</v>
      </c>
      <c r="K2489" s="2">
        <f>K2488*(1-K$1+IF(AND(WEEKDAY($A2489)&lt;&gt;1,WEEKDAY($A2489)&lt;&gt;7),-VLOOKUP($A2489,ETF_OP_Fee!$K$5:$L$14,2,1),0))^($A2489-$A2488)*(1+2*(J2489/J2488-1))-K$3*IFERROR(VLOOKUP($A4085,Dividends!$C$10:$E$100,3,0),0)</f>
        <v>42.615498147673392</v>
      </c>
      <c r="Q2489">
        <f>IF($A2489&gt;=$Q$2,B2489*Q$4,"")</f>
        <v>115.32230784174918</v>
      </c>
      <c r="R2489">
        <f>IF($A2489&gt;=$Q$2,G2489*R$4,"")</f>
        <v>113.16951237930829</v>
      </c>
      <c r="T2489">
        <f>IF($A2489&gt;=$Q$2,J2489*T$4,"")</f>
        <v>55.804145773841441</v>
      </c>
      <c r="U2489">
        <f>IF($A2489&gt;=$Q$2,K2489*U$4,"")</f>
        <v>4.0996646248168682</v>
      </c>
      <c r="W2489" t="e">
        <f t="shared" ca="1" si="8"/>
        <v>#DIV/0!</v>
      </c>
    </row>
    <row r="2490" spans="1:23">
      <c r="A2490" s="1">
        <v>43781</v>
      </c>
      <c r="B2490">
        <f>IFERROR(VLOOKUP($A2490,'BTC-Web'!$A$2:$H$9999,2,0),"")</f>
        <v>8759.7519530000009</v>
      </c>
      <c r="C2490">
        <f>VLOOKUP(A2490,H_SPBTFDUE!$B$2:$C$5828,2,0)</f>
        <v>58.8</v>
      </c>
      <c r="D2490" s="2">
        <f>D2489*(1-D$1+IF(AND(WEEKDAY($A2490)&lt;&gt;1,WEEKDAY($A2490)&lt;&gt;7),-VLOOKUP($A2490,ETF_OP_Fee!$G$5:$H$14,2,1),0))^($A2490-$A2489)*(1+2*(C2490/C2489-1))+IFERROR(VLOOKUP(A2490,BITXeom!$C$9:$D$100,2,0),0)-$D$3*IFERROR(VLOOKUP($A2490,Dividends!$C$10:$E$100,2,0),0)</f>
        <v>13.123774031638403</v>
      </c>
      <c r="F2490" s="60">
        <f>F2489*(1-F$1-2*(C2490/C2489-1))</f>
        <v>33.727853749880985</v>
      </c>
      <c r="G2490" s="2">
        <f>G2489*(1-G$1+IF(AND(WEEKDAY($A2490)&lt;&gt;1,WEEKDAY($A2490)&lt;&gt;7),-VLOOKUP($A2490,ETF_OP_Fee!$I$5:$J$14,2,1),0))^($A2490-$A2489)*(1+1*(B2490/B2489-1))</f>
        <v>5.8010163170023006</v>
      </c>
      <c r="H2490" s="9" t="str">
        <f>IFERROR(VLOOKUP(A2490,'BITO-IV'!$A$1:$J$10000,4,0),"")</f>
        <v/>
      </c>
      <c r="J2490" s="9">
        <f>VLOOKUP(A2490,'ETH-Web'!$A$1:$G$10000,6,0)</f>
        <v>186.843414</v>
      </c>
      <c r="K2490" s="2">
        <f>K2489*(1-K$1+IF(AND(WEEKDAY($A2490)&lt;&gt;1,WEEKDAY($A2490)&lt;&gt;7),-VLOOKUP($A2490,ETF_OP_Fee!$K$5:$L$14,2,1),0))^($A2490-$A2489)*(1+2*(J2490/J2489-1))-K$3*IFERROR(VLOOKUP($A4086,Dividends!$C$10:$E$100,3,0),0)</f>
        <v>43.236433350053495</v>
      </c>
      <c r="Q2490">
        <f>IF($A2490&gt;=$Q$2,B2490*Q$4,"")</f>
        <v>111.53847421373611</v>
      </c>
      <c r="R2490">
        <f>IF($A2490&gt;=$Q$2,G2490*R$4,"")</f>
        <v>109.45346513676758</v>
      </c>
      <c r="T2490">
        <f>IF($A2490&gt;=$Q$2,J2490*T$4,"")</f>
        <v>56.211425974785612</v>
      </c>
      <c r="U2490">
        <f>IF($A2490&gt;=$Q$2,K2490*U$4,"")</f>
        <v>4.1593993737732209</v>
      </c>
      <c r="W2490" t="e">
        <f t="shared" ca="1" si="8"/>
        <v>#DIV/0!</v>
      </c>
    </row>
    <row r="2491" spans="1:23">
      <c r="A2491" s="1">
        <v>43782</v>
      </c>
      <c r="B2491">
        <f>IFERROR(VLOOKUP($A2491,'BTC-Web'!$A$2:$H$9999,2,0),"")</f>
        <v>8812.0332030000009</v>
      </c>
      <c r="C2491">
        <f>VLOOKUP(A2491,H_SPBTFDUE!$B$2:$C$5828,2,0)</f>
        <v>58.51</v>
      </c>
      <c r="D2491" s="2">
        <f>D2490*(1-D$1+IF(AND(WEEKDAY($A2491)&lt;&gt;1,WEEKDAY($A2491)&lt;&gt;7),-VLOOKUP($A2491,ETF_OP_Fee!$G$5:$H$14,2,1),0))^($A2491-$A2490)*(1+2*(C2491/C2490-1))+IFERROR(VLOOKUP(A2491,BITXeom!$C$9:$D$100,2,0),0)-$D$3*IFERROR(VLOOKUP($A2491,Dividends!$C$10:$E$100,2,0),0)</f>
        <v>12.99275540001231</v>
      </c>
      <c r="F2491" s="60">
        <f>F2490*(1-F$1-2*(C2491/C2490-1))</f>
        <v>34.058787767243786</v>
      </c>
      <c r="G2491" s="2">
        <f>G2490*(1-G$1+IF(AND(WEEKDAY($A2491)&lt;&gt;1,WEEKDAY($A2491)&lt;&gt;7),-VLOOKUP($A2491,ETF_OP_Fee!$I$5:$J$14,2,1),0))^($A2491-$A2490)*(1+1*(B2491/B2490-1))</f>
        <v>5.8354869159383691</v>
      </c>
      <c r="H2491" s="9" t="str">
        <f>IFERROR(VLOOKUP(A2491,'BITO-IV'!$A$1:$J$10000,4,0),"")</f>
        <v/>
      </c>
      <c r="J2491" s="9">
        <f>VLOOKUP(A2491,'ETH-Web'!$A$1:$G$10000,6,0)</f>
        <v>188.25874300000001</v>
      </c>
      <c r="K2491" s="2">
        <f>K2490*(1-K$1+IF(AND(WEEKDAY($A2491)&lt;&gt;1,WEEKDAY($A2491)&lt;&gt;7),-VLOOKUP($A2491,ETF_OP_Fee!$K$5:$L$14,2,1),0))^($A2491-$A2490)*(1+2*(J2491/J2490-1))-K$3*IFERROR(VLOOKUP($A4087,Dividends!$C$10:$E$100,3,0),0)</f>
        <v>43.890330396093738</v>
      </c>
      <c r="Q2491">
        <f>IF($A2491&gt;=$Q$2,B2491*Q$4,"")</f>
        <v>112.20417466807258</v>
      </c>
      <c r="R2491">
        <f>IF($A2491&gt;=$Q$2,G2491*R$4,"")</f>
        <v>110.10385573950289</v>
      </c>
      <c r="T2491">
        <f>IF($A2491&gt;=$Q$2,J2491*T$4,"")</f>
        <v>56.637224559869637</v>
      </c>
      <c r="U2491">
        <f>IF($A2491&gt;=$Q$2,K2491*U$4,"")</f>
        <v>4.2223050936273907</v>
      </c>
      <c r="W2491" t="e">
        <f t="shared" ca="1" si="8"/>
        <v>#DIV/0!</v>
      </c>
    </row>
    <row r="2492" spans="1:23">
      <c r="A2492" s="1">
        <v>43783</v>
      </c>
      <c r="B2492">
        <f>IFERROR(VLOOKUP($A2492,'BTC-Web'!$A$2:$H$9999,2,0),"")</f>
        <v>8811.9365230000003</v>
      </c>
      <c r="C2492">
        <f>VLOOKUP(A2492,H_SPBTFDUE!$B$2:$C$5828,2,0)</f>
        <v>57.78</v>
      </c>
      <c r="D2492" s="2">
        <f>D2491*(1-D$1+IF(AND(WEEKDAY($A2492)&lt;&gt;1,WEEKDAY($A2492)&lt;&gt;7),-VLOOKUP($A2492,ETF_OP_Fee!$G$5:$H$14,2,1),0))^($A2492-$A2491)*(1+2*(C2492/C2491-1))+IFERROR(VLOOKUP(A2492,BITXeom!$C$9:$D$100,2,0),0)-$D$3*IFERROR(VLOOKUP($A2492,Dividends!$C$10:$E$100,2,0),0)</f>
        <v>12.667020013846187</v>
      </c>
      <c r="F2492" s="60">
        <f>F2491*(1-F$1-2*(C2492/C2491-1))</f>
        <v>34.906883757737909</v>
      </c>
      <c r="G2492" s="2">
        <f>G2491*(1-G$1+IF(AND(WEEKDAY($A2492)&lt;&gt;1,WEEKDAY($A2492)&lt;&gt;7),-VLOOKUP($A2492,ETF_OP_Fee!$I$5:$J$14,2,1),0))^($A2492-$A2491)*(1+1*(B2492/B2491-1))</f>
        <v>5.8352710118332807</v>
      </c>
      <c r="H2492" s="9" t="str">
        <f>IFERROR(VLOOKUP(A2492,'BITO-IV'!$A$1:$J$10000,4,0),"")</f>
        <v/>
      </c>
      <c r="J2492" s="9">
        <f>VLOOKUP(A2492,'ETH-Web'!$A$1:$G$10000,6,0)</f>
        <v>185.99963399999999</v>
      </c>
      <c r="K2492" s="2">
        <f>K2491*(1-K$1+IF(AND(WEEKDAY($A2492)&lt;&gt;1,WEEKDAY($A2492)&lt;&gt;7),-VLOOKUP($A2492,ETF_OP_Fee!$K$5:$L$14,2,1),0))^($A2492-$A2491)*(1+2*(J2492/J2491-1))-K$3*IFERROR(VLOOKUP($A4088,Dividends!$C$10:$E$100,3,0),0)</f>
        <v>42.835857363877139</v>
      </c>
      <c r="Q2492">
        <f>IF($A2492&gt;=$Q$2,B2492*Q$4,"")</f>
        <v>112.20294363553366</v>
      </c>
      <c r="R2492">
        <f>IF($A2492&gt;=$Q$2,G2492*R$4,"")</f>
        <v>110.09978206496935</v>
      </c>
      <c r="T2492">
        <f>IF($A2492&gt;=$Q$2,J2492*T$4,"")</f>
        <v>55.957576636488866</v>
      </c>
      <c r="U2492">
        <f>IF($A2492&gt;=$Q$2,K2492*U$4,"")</f>
        <v>4.1208634591069746</v>
      </c>
      <c r="W2492" t="e">
        <f t="shared" ca="1" si="8"/>
        <v>#DIV/0!</v>
      </c>
    </row>
    <row r="2493" spans="1:23">
      <c r="A2493" s="1">
        <v>43784</v>
      </c>
      <c r="B2493">
        <f>IFERROR(VLOOKUP($A2493,'BTC-Web'!$A$2:$H$9999,2,0),"")</f>
        <v>8705.7080079999996</v>
      </c>
      <c r="C2493">
        <f>VLOOKUP(A2493,H_SPBTFDUE!$B$2:$C$5828,2,0)</f>
        <v>56.54</v>
      </c>
      <c r="D2493" s="2">
        <f>D2492*(1-D$1+IF(AND(WEEKDAY($A2493)&lt;&gt;1,WEEKDAY($A2493)&lt;&gt;7),-VLOOKUP($A2493,ETF_OP_Fee!$G$5:$H$14,2,1),0))^($A2493-$A2492)*(1+2*(C2493/C2492-1))+IFERROR(VLOOKUP(A2493,BITXeom!$C$9:$D$100,2,0),0)-$D$3*IFERROR(VLOOKUP($A2493,Dividends!$C$10:$E$100,2,0),0)</f>
        <v>12.121872007490893</v>
      </c>
      <c r="F2493" s="60">
        <f>F2492*(1-F$1-2*(C2493/C2492-1))</f>
        <v>36.403319918630544</v>
      </c>
      <c r="G2493" s="2">
        <f>G2492*(1-G$1+IF(AND(WEEKDAY($A2493)&lt;&gt;1,WEEKDAY($A2493)&lt;&gt;7),-VLOOKUP($A2493,ETF_OP_Fee!$I$5:$J$14,2,1),0))^($A2493-$A2492)*(1+1*(B2493/B2492-1))</f>
        <v>5.7647763630488074</v>
      </c>
      <c r="H2493" s="9" t="str">
        <f>IFERROR(VLOOKUP(A2493,'BITO-IV'!$A$1:$J$10000,4,0),"")</f>
        <v/>
      </c>
      <c r="J2493" s="9">
        <f>VLOOKUP(A2493,'ETH-Web'!$A$1:$G$10000,6,0)</f>
        <v>180.52117899999999</v>
      </c>
      <c r="K2493" s="2">
        <f>K2492*(1-K$1+IF(AND(WEEKDAY($A2493)&lt;&gt;1,WEEKDAY($A2493)&lt;&gt;7),-VLOOKUP($A2493,ETF_OP_Fee!$K$5:$L$14,2,1),0))^($A2493-$A2492)*(1+2*(J2493/J2492-1))-K$3*IFERROR(VLOOKUP($A4089,Dividends!$C$10:$E$100,3,0),0)</f>
        <v>40.311434462082097</v>
      </c>
      <c r="Q2493">
        <f>IF($A2493&gt;=$Q$2,B2493*Q$4,"")</f>
        <v>110.85032925276758</v>
      </c>
      <c r="R2493">
        <f>IF($A2493&gt;=$Q$2,G2493*R$4,"")</f>
        <v>108.76969037733775</v>
      </c>
      <c r="T2493">
        <f>IF($A2493&gt;=$Q$2,J2493*T$4,"")</f>
        <v>54.309395621723773</v>
      </c>
      <c r="U2493">
        <f>IF($A2493&gt;=$Q$2,K2493*U$4,"")</f>
        <v>3.8780107947381617</v>
      </c>
      <c r="W2493" t="e">
        <f t="shared" ca="1" si="8"/>
        <v>#DIV/0!</v>
      </c>
    </row>
    <row r="2494" spans="1:23">
      <c r="A2494" s="1">
        <v>43787</v>
      </c>
      <c r="B2494">
        <f>IFERROR(VLOOKUP($A2494,'BTC-Web'!$A$2:$H$9999,2,0),"")</f>
        <v>8573.9804690000001</v>
      </c>
      <c r="C2494">
        <f>VLOOKUP(A2494,H_SPBTFDUE!$B$2:$C$5828,2,0)</f>
        <v>54.63</v>
      </c>
      <c r="D2494" s="2">
        <f>D2493*(1-D$1+IF(AND(WEEKDAY($A2494)&lt;&gt;1,WEEKDAY($A2494)&lt;&gt;7),-VLOOKUP($A2494,ETF_OP_Fee!$G$5:$H$14,2,1),0))^($A2494-$A2493)*(1+2*(C2494/C2493-1))+IFERROR(VLOOKUP(A2494,BITXeom!$C$9:$D$100,2,0),0)-$D$3*IFERROR(VLOOKUP($A2494,Dividends!$C$10:$E$100,2,0),0)</f>
        <v>11.298797420285604</v>
      </c>
      <c r="F2494" s="60">
        <f>F2493*(1-F$1-2*(C2494/C2493-1))</f>
        <v>38.86093471586905</v>
      </c>
      <c r="G2494" s="2">
        <f>G2493*(1-G$1+IF(AND(WEEKDAY($A2494)&lt;&gt;1,WEEKDAY($A2494)&lt;&gt;7),-VLOOKUP($A2494,ETF_OP_Fee!$I$5:$J$14,2,1),0))^($A2494-$A2493)*(1+1*(B2494/B2493-1))</f>
        <v>5.6771052538437612</v>
      </c>
      <c r="H2494" s="9" t="str">
        <f>IFERROR(VLOOKUP(A2494,'BITO-IV'!$A$1:$J$10000,4,0),"")</f>
        <v/>
      </c>
      <c r="J2494" s="9">
        <f>VLOOKUP(A2494,'ETH-Web'!$A$1:$G$10000,6,0)</f>
        <v>180.55960099999999</v>
      </c>
      <c r="K2494" s="2">
        <f>K2493*(1-K$1+IF(AND(WEEKDAY($A2494)&lt;&gt;1,WEEKDAY($A2494)&lt;&gt;7),-VLOOKUP($A2494,ETF_OP_Fee!$K$5:$L$14,2,1),0))^($A2494-$A2493)*(1+2*(J2494/J2493-1))-K$3*IFERROR(VLOOKUP($A4090,Dividends!$C$10:$E$100,3,0),0)</f>
        <v>40.325478458461262</v>
      </c>
      <c r="Q2494">
        <f>IF($A2494&gt;=$Q$2,B2494*Q$4,"")</f>
        <v>109.17303418884075</v>
      </c>
      <c r="R2494">
        <f>IF($A2494&gt;=$Q$2,G2494*R$4,"")</f>
        <v>107.11551356236286</v>
      </c>
      <c r="T2494">
        <f>IF($A2494&gt;=$Q$2,J2494*T$4,"")</f>
        <v>54.3209547950581</v>
      </c>
      <c r="U2494">
        <f>IF($A2494&gt;=$Q$2,K2494*U$4,"")</f>
        <v>3.8793618448877392</v>
      </c>
      <c r="W2494" t="e">
        <f t="shared" ca="1" si="8"/>
        <v>#DIV/0!</v>
      </c>
    </row>
    <row r="2495" spans="1:23">
      <c r="A2495" s="1">
        <v>43788</v>
      </c>
      <c r="B2495">
        <f>IFERROR(VLOOKUP($A2495,'BTC-Web'!$A$2:$H$9999,2,0),"")</f>
        <v>8305.1347659999992</v>
      </c>
      <c r="C2495">
        <f>VLOOKUP(A2495,H_SPBTFDUE!$B$2:$C$5828,2,0)</f>
        <v>53.92</v>
      </c>
      <c r="D2495" s="2">
        <f>D2494*(1-D$1+IF(AND(WEEKDAY($A2495)&lt;&gt;1,WEEKDAY($A2495)&lt;&gt;7),-VLOOKUP($A2495,ETF_OP_Fee!$G$5:$H$14,2,1),0))^($A2495-$A2494)*(1+2*(C2495/C2494-1))+IFERROR(VLOOKUP(A2495,BITXeom!$C$9:$D$100,2,0),0)-$D$3*IFERROR(VLOOKUP($A2495,Dividends!$C$10:$E$100,2,0),0)</f>
        <v>11.00378063742475</v>
      </c>
      <c r="F2495" s="60">
        <f>F2494*(1-F$1-2*(C2495/C2494-1))</f>
        <v>39.86902580831552</v>
      </c>
      <c r="G2495" s="2">
        <f>G2494*(1-G$1+IF(AND(WEEKDAY($A2495)&lt;&gt;1,WEEKDAY($A2495)&lt;&gt;7),-VLOOKUP($A2495,ETF_OP_Fee!$I$5:$J$14,2,1),0))^($A2495-$A2494)*(1+1*(B2495/B2494-1))</f>
        <v>5.4989508333288324</v>
      </c>
      <c r="H2495" s="9" t="str">
        <f>IFERROR(VLOOKUP(A2495,'BITO-IV'!$A$1:$J$10000,4,0),"")</f>
        <v/>
      </c>
      <c r="J2495" s="9">
        <f>VLOOKUP(A2495,'ETH-Web'!$A$1:$G$10000,6,0)</f>
        <v>177.45555100000001</v>
      </c>
      <c r="K2495" s="2">
        <f>K2494*(1-K$1+IF(AND(WEEKDAY($A2495)&lt;&gt;1,WEEKDAY($A2495)&lt;&gt;7),-VLOOKUP($A2495,ETF_OP_Fee!$K$5:$L$14,2,1),0))^($A2495-$A2494)*(1+2*(J2495/J2494-1))-K$3*IFERROR(VLOOKUP($A4091,Dividends!$C$10:$E$100,3,0),0)</f>
        <v>38.937982757281148</v>
      </c>
      <c r="Q2495">
        <f>IF($A2495&gt;=$Q$2,B2495*Q$4,"")</f>
        <v>105.74980489280232</v>
      </c>
      <c r="R2495">
        <f>IF($A2495&gt;=$Q$2,G2495*R$4,"")</f>
        <v>103.75409935677961</v>
      </c>
      <c r="T2495">
        <f>IF($A2495&gt;=$Q$2,J2495*T$4,"")</f>
        <v>53.387108249110099</v>
      </c>
      <c r="U2495">
        <f>IF($A2495&gt;=$Q$2,K2495*U$4,"")</f>
        <v>3.7458830099459925</v>
      </c>
      <c r="W2495" t="e">
        <f t="shared" ca="1" si="8"/>
        <v>#DIV/0!</v>
      </c>
    </row>
    <row r="2496" spans="1:23">
      <c r="A2496" s="1">
        <v>43789</v>
      </c>
      <c r="B2496">
        <f>IFERROR(VLOOKUP($A2496,'BTC-Web'!$A$2:$H$9999,2,0),"")</f>
        <v>8203.6132809999999</v>
      </c>
      <c r="C2496">
        <f>VLOOKUP(A2496,H_SPBTFDUE!$B$2:$C$5828,2,0)</f>
        <v>53.92</v>
      </c>
      <c r="D2496" s="2">
        <f>D2495*(1-D$1+IF(AND(WEEKDAY($A2496)&lt;&gt;1,WEEKDAY($A2496)&lt;&gt;7),-VLOOKUP($A2496,ETF_OP_Fee!$G$5:$H$14,2,1),0))^($A2496-$A2495)*(1+2*(C2496/C2495-1))+IFERROR(VLOOKUP(A2496,BITXeom!$C$9:$D$100,2,0),0)-$D$3*IFERROR(VLOOKUP($A2496,Dividends!$C$10:$E$100,2,0),0)</f>
        <v>11.002454154279418</v>
      </c>
      <c r="F2496" s="60">
        <f>F2495*(1-F$1-2*(C2496/C2495-1))</f>
        <v>39.866950434369336</v>
      </c>
      <c r="G2496" s="2">
        <f>G2495*(1-G$1+IF(AND(WEEKDAY($A2496)&lt;&gt;1,WEEKDAY($A2496)&lt;&gt;7),-VLOOKUP($A2496,ETF_OP_Fee!$I$5:$J$14,2,1),0))^($A2496-$A2495)*(1+1*(B2496/B2495-1))</f>
        <v>5.4315906038867823</v>
      </c>
      <c r="H2496" s="9" t="str">
        <f>IFERROR(VLOOKUP(A2496,'BITO-IV'!$A$1:$J$10000,4,0),"")</f>
        <v/>
      </c>
      <c r="J2496" s="9">
        <f>VLOOKUP(A2496,'ETH-Web'!$A$1:$G$10000,6,0)</f>
        <v>175.69834900000001</v>
      </c>
      <c r="K2496" s="2">
        <f>K2495*(1-K$1+IF(AND(WEEKDAY($A2496)&lt;&gt;1,WEEKDAY($A2496)&lt;&gt;7),-VLOOKUP($A2496,ETF_OP_Fee!$K$5:$L$14,2,1),0))^($A2496-$A2495)*(1+2*(J2496/J2495-1))-K$3*IFERROR(VLOOKUP($A4092,Dividends!$C$10:$E$100,3,0),0)</f>
        <v>38.165855723781668</v>
      </c>
      <c r="Q2496">
        <f>IF($A2496&gt;=$Q$2,B2496*Q$4,"")</f>
        <v>104.45712541996238</v>
      </c>
      <c r="R2496">
        <f>IF($A2496&gt;=$Q$2,G2496*R$4,"")</f>
        <v>102.48314783346963</v>
      </c>
      <c r="T2496">
        <f>IF($A2496&gt;=$Q$2,J2496*T$4,"")</f>
        <v>52.858457931546617</v>
      </c>
      <c r="U2496">
        <f>IF($A2496&gt;=$Q$2,K2496*U$4,"")</f>
        <v>3.6716034163076996</v>
      </c>
      <c r="W2496" t="e">
        <f t="shared" ca="1" si="8"/>
        <v>#DIV/0!</v>
      </c>
    </row>
    <row r="2497" spans="1:23">
      <c r="A2497" s="1">
        <v>43790</v>
      </c>
      <c r="B2497">
        <f>IFERROR(VLOOKUP($A2497,'BTC-Web'!$A$2:$H$9999,2,0),"")</f>
        <v>8023.6445309999999</v>
      </c>
      <c r="C2497">
        <f>VLOOKUP(A2497,H_SPBTFDUE!$B$2:$C$5828,2,0)</f>
        <v>50.39</v>
      </c>
      <c r="D2497" s="2">
        <f>D2496*(1-D$1+IF(AND(WEEKDAY($A2497)&lt;&gt;1,WEEKDAY($A2497)&lt;&gt;7),-VLOOKUP($A2497,ETF_OP_Fee!$G$5:$H$14,2,1),0))^($A2497-$A2496)*(1+2*(C2497/C2496-1))+IFERROR(VLOOKUP(A2497,BITXeom!$C$9:$D$100,2,0),0)-$D$3*IFERROR(VLOOKUP($A2497,Dividends!$C$10:$E$100,2,0),0)</f>
        <v>9.5606982596899659</v>
      </c>
      <c r="F2497" s="60">
        <f>F2496*(1-F$1-2*(C2497/C2496-1))</f>
        <v>45.084843085122621</v>
      </c>
      <c r="G2497" s="2">
        <f>G2496*(1-G$1+IF(AND(WEEKDAY($A2497)&lt;&gt;1,WEEKDAY($A2497)&lt;&gt;7),-VLOOKUP($A2497,ETF_OP_Fee!$I$5:$J$14,2,1),0))^($A2497-$A2496)*(1+1*(B2497/B2496-1))</f>
        <v>5.3122955028216996</v>
      </c>
      <c r="H2497" s="9" t="str">
        <f>IFERROR(VLOOKUP(A2497,'BITO-IV'!$A$1:$J$10000,4,0),"")</f>
        <v/>
      </c>
      <c r="J2497" s="9">
        <f>VLOOKUP(A2497,'ETH-Web'!$A$1:$G$10000,6,0)</f>
        <v>161.46272300000001</v>
      </c>
      <c r="K2497" s="2">
        <f>K2496*(1-K$1+IF(AND(WEEKDAY($A2497)&lt;&gt;1,WEEKDAY($A2497)&lt;&gt;7),-VLOOKUP($A2497,ETF_OP_Fee!$K$5:$L$14,2,1),0))^($A2497-$A2496)*(1+2*(J2497/J2496-1))-K$3*IFERROR(VLOOKUP($A4093,Dividends!$C$10:$E$100,3,0),0)</f>
        <v>31.980399730450614</v>
      </c>
      <c r="Q2497">
        <f>IF($A2497&gt;=$Q$2,B2497*Q$4,"")</f>
        <v>102.16557197314604</v>
      </c>
      <c r="R2497">
        <f>IF($A2497&gt;=$Q$2,G2497*R$4,"")</f>
        <v>100.23229014373267</v>
      </c>
      <c r="T2497">
        <f>IF($A2497&gt;=$Q$2,J2497*T$4,"")</f>
        <v>48.575701478039868</v>
      </c>
      <c r="U2497">
        <f>IF($A2497&gt;=$Q$2,K2497*U$4,"")</f>
        <v>3.0765547549885723</v>
      </c>
      <c r="W2497" t="e">
        <f t="shared" ca="1" si="8"/>
        <v>#DIV/0!</v>
      </c>
    </row>
    <row r="2498" spans="1:23">
      <c r="A2498" s="1">
        <v>43791</v>
      </c>
      <c r="B2498">
        <f>IFERROR(VLOOKUP($A2498,'BTC-Web'!$A$2:$H$9999,2,0),"")</f>
        <v>7643.5693359999996</v>
      </c>
      <c r="C2498">
        <f>VLOOKUP(A2498,H_SPBTFDUE!$B$2:$C$5828,2,0)</f>
        <v>48.67</v>
      </c>
      <c r="D2498" s="2">
        <f>D2497*(1-D$1+IF(AND(WEEKDAY($A2498)&lt;&gt;1,WEEKDAY($A2498)&lt;&gt;7),-VLOOKUP($A2498,ETF_OP_Fee!$G$5:$H$14,2,1),0))^($A2498-$A2497)*(1+2*(C2498/C2497-1))+IFERROR(VLOOKUP(A2498,BITXeom!$C$9:$D$100,2,0),0)-$D$3*IFERROR(VLOOKUP($A2498,Dividends!$C$10:$E$100,2,0),0)</f>
        <v>8.9069393204934215</v>
      </c>
      <c r="F2498" s="60">
        <f>F2497*(1-F$1-2*(C2498/C2497-1))</f>
        <v>48.160326332128136</v>
      </c>
      <c r="G2498" s="2">
        <f>G2497*(1-G$1+IF(AND(WEEKDAY($A2498)&lt;&gt;1,WEEKDAY($A2498)&lt;&gt;7),-VLOOKUP($A2498,ETF_OP_Fee!$I$5:$J$14,2,1),0))^($A2498-$A2497)*(1+1*(B2498/B2497-1))</f>
        <v>5.0605235578950669</v>
      </c>
      <c r="H2498" s="9" t="str">
        <f>IFERROR(VLOOKUP(A2498,'BITO-IV'!$A$1:$J$10000,4,0),"")</f>
        <v/>
      </c>
      <c r="J2498" s="9">
        <f>VLOOKUP(A2498,'ETH-Web'!$A$1:$G$10000,6,0)</f>
        <v>150.26817299999999</v>
      </c>
      <c r="K2498" s="2">
        <f>K2497*(1-K$1+IF(AND(WEEKDAY($A2498)&lt;&gt;1,WEEKDAY($A2498)&lt;&gt;7),-VLOOKUP($A2498,ETF_OP_Fee!$K$5:$L$14,2,1),0))^($A2498-$A2497)*(1+2*(J2498/J2497-1))-K$3*IFERROR(VLOOKUP($A4094,Dividends!$C$10:$E$100,3,0),0)</f>
        <v>27.545153650087087</v>
      </c>
      <c r="Q2498">
        <f>IF($A2498&gt;=$Q$2,B2498*Q$4,"")</f>
        <v>97.326050538721219</v>
      </c>
      <c r="R2498">
        <f>IF($A2498&gt;=$Q$2,G2498*R$4,"")</f>
        <v>95.4818618927941</v>
      </c>
      <c r="T2498">
        <f>IF($A2498&gt;=$Q$2,J2498*T$4,"")</f>
        <v>45.207845982496217</v>
      </c>
      <c r="U2498">
        <f>IF($A2498&gt;=$Q$2,K2498*U$4,"")</f>
        <v>2.649878492868738</v>
      </c>
      <c r="W2498" t="e">
        <f t="shared" ca="1" si="8"/>
        <v>#DIV/0!</v>
      </c>
    </row>
    <row r="2499" spans="1:23">
      <c r="A2499" s="1">
        <v>43794</v>
      </c>
      <c r="B2499">
        <f>IFERROR(VLOOKUP($A2499,'BTC-Web'!$A$2:$H$9999,2,0),"")</f>
        <v>7039.9770509999998</v>
      </c>
      <c r="C2499">
        <f>VLOOKUP(A2499,H_SPBTFDUE!$B$2:$C$5828,2,0)</f>
        <v>47.58</v>
      </c>
      <c r="D2499" s="2">
        <f>D2498*(1-D$1+IF(AND(WEEKDAY($A2499)&lt;&gt;1,WEEKDAY($A2499)&lt;&gt;7),-VLOOKUP($A2499,ETF_OP_Fee!$G$5:$H$14,2,1),0))^($A2499-$A2498)*(1+2*(C2499/C2498-1))+IFERROR(VLOOKUP(A2499,BITXeom!$C$9:$D$100,2,0),0)-$D$3*IFERROR(VLOOKUP($A2499,Dividends!$C$10:$E$100,2,0),0)</f>
        <v>8.5049080804712336</v>
      </c>
      <c r="F2499" s="60">
        <f>F2498*(1-F$1-2*(C2499/C2498-1))</f>
        <v>50.314990332280416</v>
      </c>
      <c r="G2499" s="2">
        <f>G2498*(1-G$1+IF(AND(WEEKDAY($A2499)&lt;&gt;1,WEEKDAY($A2499)&lt;&gt;7),-VLOOKUP($A2499,ETF_OP_Fee!$I$5:$J$14,2,1),0))^($A2499-$A2498)*(1+1*(B2499/B2498-1))</f>
        <v>4.6605435845853052</v>
      </c>
      <c r="H2499" s="9" t="str">
        <f>IFERROR(VLOOKUP(A2499,'BITO-IV'!$A$1:$J$10000,4,0),"")</f>
        <v/>
      </c>
      <c r="J2499" s="9">
        <f>VLOOKUP(A2499,'ETH-Web'!$A$1:$G$10000,6,0)</f>
        <v>146.47653199999999</v>
      </c>
      <c r="K2499" s="2">
        <f>K2498*(1-K$1+IF(AND(WEEKDAY($A2499)&lt;&gt;1,WEEKDAY($A2499)&lt;&gt;7),-VLOOKUP($A2499,ETF_OP_Fee!$K$5:$L$14,2,1),0))^($A2499-$A2498)*(1+2*(J2499/J2498-1))-K$3*IFERROR(VLOOKUP($A4095,Dividends!$C$10:$E$100,3,0),0)</f>
        <v>26.153067021478822</v>
      </c>
      <c r="Q2499">
        <f>IF($A2499&gt;=$Q$2,B2499*Q$4,"")</f>
        <v>89.64047189707648</v>
      </c>
      <c r="R2499">
        <f>IF($A2499&gt;=$Q$2,G2499*R$4,"")</f>
        <v>87.935047391384742</v>
      </c>
      <c r="T2499">
        <f>IF($A2499&gt;=$Q$2,J2499*T$4,"")</f>
        <v>44.067139211882072</v>
      </c>
      <c r="U2499">
        <f>IF($A2499&gt;=$Q$2,K2499*U$4,"")</f>
        <v>2.5159580049230286</v>
      </c>
      <c r="W2499" t="e">
        <f t="shared" ca="1" si="8"/>
        <v>#DIV/0!</v>
      </c>
    </row>
    <row r="2500" spans="1:23">
      <c r="A2500" s="1">
        <v>43795</v>
      </c>
      <c r="B2500">
        <f>IFERROR(VLOOKUP($A2500,'BTC-Web'!$A$2:$H$9999,2,0),"")</f>
        <v>7145.1591799999997</v>
      </c>
      <c r="C2500">
        <f>VLOOKUP(A2500,H_SPBTFDUE!$B$2:$C$5828,2,0)</f>
        <v>47.15</v>
      </c>
      <c r="D2500" s="2">
        <f>D2499*(1-D$1+IF(AND(WEEKDAY($A2500)&lt;&gt;1,WEEKDAY($A2500)&lt;&gt;7),-VLOOKUP($A2500,ETF_OP_Fee!$G$5:$H$14,2,1),0))^($A2500-$A2499)*(1+2*(C2500/C2499-1))+IFERROR(VLOOKUP(A2500,BITXeom!$C$9:$D$100,2,0),0)-$D$3*IFERROR(VLOOKUP($A2500,Dividends!$C$10:$E$100,2,0),0)</f>
        <v>8.3501766682914429</v>
      </c>
      <c r="F2500" s="60">
        <f>F2499*(1-F$1-2*(C2500/C2499-1))</f>
        <v>51.221805657456912</v>
      </c>
      <c r="G2500" s="2">
        <f>G2499*(1-G$1+IF(AND(WEEKDAY($A2500)&lt;&gt;1,WEEKDAY($A2500)&lt;&gt;7),-VLOOKUP($A2500,ETF_OP_Fee!$I$5:$J$14,2,1),0))^($A2500-$A2499)*(1+1*(B2500/B2499-1))</f>
        <v>4.730052216811111</v>
      </c>
      <c r="H2500" s="9" t="str">
        <f>IFERROR(VLOOKUP(A2500,'BITO-IV'!$A$1:$J$10000,4,0),"")</f>
        <v/>
      </c>
      <c r="J2500" s="9">
        <f>VLOOKUP(A2500,'ETH-Web'!$A$1:$G$10000,6,0)</f>
        <v>148.96507299999999</v>
      </c>
      <c r="K2500" s="2">
        <f>K2499*(1-K$1+IF(AND(WEEKDAY($A2500)&lt;&gt;1,WEEKDAY($A2500)&lt;&gt;7),-VLOOKUP($A2500,ETF_OP_Fee!$K$5:$L$14,2,1),0))^($A2500-$A2499)*(1+2*(J2500/J2499-1))-K$3*IFERROR(VLOOKUP($A4096,Dividends!$C$10:$E$100,3,0),0)</f>
        <v>27.041017798515789</v>
      </c>
      <c r="Q2500">
        <f>IF($A2500&gt;=$Q$2,B2500*Q$4,"")</f>
        <v>90.979762580894814</v>
      </c>
      <c r="R2500">
        <f>IF($A2500&gt;=$Q$2,G2500*R$4,"")</f>
        <v>89.246534937408939</v>
      </c>
      <c r="T2500">
        <f>IF($A2500&gt;=$Q$2,J2500*T$4,"")</f>
        <v>44.815811242712762</v>
      </c>
      <c r="U2500">
        <f>IF($A2500&gt;=$Q$2,K2500*U$4,"")</f>
        <v>2.6013799886478828</v>
      </c>
      <c r="W2500" t="e">
        <f t="shared" ref="W2500:W2563" ca="1" si="9">IF(ROW()+$W$1&lt;3711,INDIRECT("m"&amp;ROW()+$W$1,1)/INDIRECT("m"&amp;ROW(),1),"")</f>
        <v>#DIV/0!</v>
      </c>
    </row>
    <row r="2501" spans="1:23">
      <c r="A2501" s="1">
        <v>43796</v>
      </c>
      <c r="B2501">
        <f>IFERROR(VLOOKUP($A2501,'BTC-Web'!$A$2:$H$9999,2,0),"")</f>
        <v>7220.8808589999999</v>
      </c>
      <c r="C2501">
        <f>VLOOKUP(A2501,H_SPBTFDUE!$B$2:$C$5828,2,0)</f>
        <v>50.46</v>
      </c>
      <c r="D2501" s="2">
        <f>D2500*(1-D$1+IF(AND(WEEKDAY($A2501)&lt;&gt;1,WEEKDAY($A2501)&lt;&gt;7),-VLOOKUP($A2501,ETF_OP_Fee!$G$5:$H$14,2,1),0))^($A2501-$A2500)*(1+2*(C2501/C2500-1))+IFERROR(VLOOKUP(A2501,BITXeom!$C$9:$D$100,2,0),0)-$D$3*IFERROR(VLOOKUP($A2501,Dividends!$C$10:$E$100,2,0),0)</f>
        <v>9.5214183404608033</v>
      </c>
      <c r="F2501" s="60">
        <f>F2500*(1-F$1-2*(C2501/C2500-1))</f>
        <v>44.027445712384413</v>
      </c>
      <c r="G2501" s="2">
        <f>G2500*(1-G$1+IF(AND(WEEKDAY($A2501)&lt;&gt;1,WEEKDAY($A2501)&lt;&gt;7),-VLOOKUP($A2501,ETF_OP_Fee!$I$5:$J$14,2,1),0))^($A2501-$A2500)*(1+1*(B2501/B2500-1))</f>
        <v>4.7800550952810461</v>
      </c>
      <c r="H2501" s="9" t="str">
        <f>IFERROR(VLOOKUP(A2501,'BITO-IV'!$A$1:$J$10000,4,0),"")</f>
        <v/>
      </c>
      <c r="J2501" s="9">
        <f>VLOOKUP(A2501,'ETH-Web'!$A$1:$G$10000,6,0)</f>
        <v>153.010559</v>
      </c>
      <c r="K2501" s="2">
        <f>K2500*(1-K$1+IF(AND(WEEKDAY($A2501)&lt;&gt;1,WEEKDAY($A2501)&lt;&gt;7),-VLOOKUP($A2501,ETF_OP_Fee!$K$5:$L$14,2,1),0))^($A2501-$A2500)*(1+2*(J2501/J2500-1))-K$3*IFERROR(VLOOKUP($A4097,Dividends!$C$10:$E$100,3,0),0)</f>
        <v>28.509004487017862</v>
      </c>
      <c r="Q2501">
        <f>IF($A2501&gt;=$Q$2,B2501*Q$4,"")</f>
        <v>91.943931496393603</v>
      </c>
      <c r="R2501">
        <f>IF($A2501&gt;=$Q$2,G2501*R$4,"")</f>
        <v>90.189988293902033</v>
      </c>
      <c r="T2501">
        <f>IF($A2501&gt;=$Q$2,J2501*T$4,"")</f>
        <v>46.032886717586237</v>
      </c>
      <c r="U2501">
        <f>IF($A2501&gt;=$Q$2,K2501*U$4,"")</f>
        <v>2.7426021580027791</v>
      </c>
      <c r="W2501" t="e">
        <f t="shared" ca="1" si="9"/>
        <v>#DIV/0!</v>
      </c>
    </row>
    <row r="2502" spans="1:23">
      <c r="A2502" s="1">
        <v>43798</v>
      </c>
      <c r="B2502">
        <f>IFERROR(VLOOKUP($A2502,'BTC-Web'!$A$2:$H$9999,2,0),"")</f>
        <v>7466.7270509999998</v>
      </c>
      <c r="C2502">
        <f>VLOOKUP(A2502,H_SPBTFDUE!$B$2:$C$5828,2,0)</f>
        <v>51.62</v>
      </c>
      <c r="D2502" s="2">
        <f>D2501*(1-D$1+IF(AND(WEEKDAY($A2502)&lt;&gt;1,WEEKDAY($A2502)&lt;&gt;7),-VLOOKUP($A2502,ETF_OP_Fee!$G$5:$H$14,2,1),0))^($A2502-$A2501)*(1+2*(C2502/C2501-1))+IFERROR(VLOOKUP(A2502,BITXeom!$C$9:$D$100,2,0),0)-$D$3*IFERROR(VLOOKUP($A2502,Dividends!$C$10:$E$100,2,0),0)</f>
        <v>9.9567837271634705</v>
      </c>
      <c r="F2502" s="60">
        <f>F2501*(1-F$1-2*(C2502/C2501-1))</f>
        <v>42.000903495163698</v>
      </c>
      <c r="G2502" s="2">
        <f>G2501*(1-G$1+IF(AND(WEEKDAY($A2502)&lt;&gt;1,WEEKDAY($A2502)&lt;&gt;7),-VLOOKUP($A2502,ETF_OP_Fee!$I$5:$J$14,2,1),0))^($A2502-$A2501)*(1+1*(B2502/B2501-1))</f>
        <v>4.9425422603589659</v>
      </c>
      <c r="H2502" s="9" t="str">
        <f>IFERROR(VLOOKUP(A2502,'BITO-IV'!$A$1:$J$10000,4,0),"")</f>
        <v/>
      </c>
      <c r="J2502" s="9">
        <f>VLOOKUP(A2502,'ETH-Web'!$A$1:$G$10000,6,0)</f>
        <v>155.30415300000001</v>
      </c>
      <c r="K2502" s="2">
        <f>K2501*(1-K$1+IF(AND(WEEKDAY($A2502)&lt;&gt;1,WEEKDAY($A2502)&lt;&gt;7),-VLOOKUP($A2502,ETF_OP_Fee!$K$5:$L$14,2,1),0))^($A2502-$A2501)*(1+2*(J2502/J2501-1))-K$3*IFERROR(VLOOKUP($A4098,Dividends!$C$10:$E$100,3,0),0)</f>
        <v>29.362179255857846</v>
      </c>
      <c r="Q2502">
        <f>IF($A2502&gt;=$Q$2,B2502*Q$4,"")</f>
        <v>95.074306567978368</v>
      </c>
      <c r="R2502">
        <f>IF($A2502&gt;=$Q$2,G2502*R$4,"")</f>
        <v>93.255793022963488</v>
      </c>
      <c r="T2502">
        <f>IF($A2502&gt;=$Q$2,J2502*T$4,"")</f>
        <v>46.722909376598523</v>
      </c>
      <c r="U2502">
        <f>IF($A2502&gt;=$Q$2,K2502*U$4,"")</f>
        <v>2.8246786459152067</v>
      </c>
      <c r="W2502" t="e">
        <f t="shared" ca="1" si="9"/>
        <v>#DIV/0!</v>
      </c>
    </row>
    <row r="2503" spans="1:23">
      <c r="A2503" s="1">
        <v>43801</v>
      </c>
      <c r="B2503">
        <f>IFERROR(VLOOKUP($A2503,'BTC-Web'!$A$2:$H$9999,2,0),"")</f>
        <v>7424.0361329999996</v>
      </c>
      <c r="C2503">
        <f>VLOOKUP(A2503,H_SPBTFDUE!$B$2:$C$5828,2,0)</f>
        <v>48.56</v>
      </c>
      <c r="D2503" s="2">
        <f>D2502*(1-D$1+IF(AND(WEEKDAY($A2503)&lt;&gt;1,WEEKDAY($A2503)&lt;&gt;7),-VLOOKUP($A2503,ETF_OP_Fee!$G$5:$H$14,2,1),0))^($A2503-$A2502)*(1+2*(C2503/C2502-1))+IFERROR(VLOOKUP(A2503,BITXeom!$C$9:$D$100,2,0),0)-$D$3*IFERROR(VLOOKUP($A2503,Dividends!$C$10:$E$100,2,0),0)</f>
        <v>8.7731468908373049</v>
      </c>
      <c r="F2503" s="60">
        <f>F2502*(1-F$1-2*(C2503/C2502-1))</f>
        <v>46.978289587490998</v>
      </c>
      <c r="G2503" s="2">
        <f>G2502*(1-G$1+IF(AND(WEEKDAY($A2503)&lt;&gt;1,WEEKDAY($A2503)&lt;&gt;7),-VLOOKUP($A2503,ETF_OP_Fee!$I$5:$J$14,2,1),0))^($A2503-$A2502)*(1+1*(B2503/B2502-1))</f>
        <v>4.9138996291241686</v>
      </c>
      <c r="H2503" s="9" t="str">
        <f>IFERROR(VLOOKUP(A2503,'BITO-IV'!$A$1:$J$10000,4,0),"")</f>
        <v/>
      </c>
      <c r="J2503" s="9">
        <f>VLOOKUP(A2503,'ETH-Web'!$A$1:$G$10000,6,0)</f>
        <v>149.059158</v>
      </c>
      <c r="K2503" s="2">
        <f>K2502*(1-K$1+IF(AND(WEEKDAY($A2503)&lt;&gt;1,WEEKDAY($A2503)&lt;&gt;7),-VLOOKUP($A2503,ETF_OP_Fee!$K$5:$L$14,2,1),0))^($A2503-$A2502)*(1+2*(J2503/J2502-1))-K$3*IFERROR(VLOOKUP($A4099,Dividends!$C$10:$E$100,3,0),0)</f>
        <v>26.998705465459285</v>
      </c>
      <c r="Q2503">
        <f>IF($A2503&gt;=$Q$2,B2503*Q$4,"")</f>
        <v>94.530720415990018</v>
      </c>
      <c r="R2503">
        <f>IF($A2503&gt;=$Q$2,G2503*R$4,"")</f>
        <v>92.71536440356887</v>
      </c>
      <c r="T2503">
        <f>IF($A2503&gt;=$Q$2,J2503*T$4,"")</f>
        <v>44.844116505925506</v>
      </c>
      <c r="U2503">
        <f>IF($A2503&gt;=$Q$2,K2503*U$4,"")</f>
        <v>2.5973094888868777</v>
      </c>
      <c r="W2503" t="e">
        <f t="shared" ca="1" si="9"/>
        <v>#DIV/0!</v>
      </c>
    </row>
    <row r="2504" spans="1:23">
      <c r="A2504" s="1">
        <v>43802</v>
      </c>
      <c r="B2504">
        <f>IFERROR(VLOOKUP($A2504,'BTC-Web'!$A$2:$H$9999,2,0),"")</f>
        <v>7323.9755859999996</v>
      </c>
      <c r="C2504">
        <f>VLOOKUP(A2504,H_SPBTFDUE!$B$2:$C$5828,2,0)</f>
        <v>48.59</v>
      </c>
      <c r="D2504" s="2">
        <f>D2503*(1-D$1+IF(AND(WEEKDAY($A2504)&lt;&gt;1,WEEKDAY($A2504)&lt;&gt;7),-VLOOKUP($A2504,ETF_OP_Fee!$G$5:$H$14,2,1),0))^($A2504-$A2503)*(1+2*(C2504/C2503-1))+IFERROR(VLOOKUP(A2504,BITXeom!$C$9:$D$100,2,0),0)-$D$3*IFERROR(VLOOKUP($A2504,Dividends!$C$10:$E$100,2,0),0)</f>
        <v>8.7829279665988942</v>
      </c>
      <c r="F2504" s="60">
        <f>F2503*(1-F$1-2*(C2504/C2503-1))</f>
        <v>46.917798479692081</v>
      </c>
      <c r="G2504" s="2">
        <f>G2503*(1-G$1+IF(AND(WEEKDAY($A2504)&lt;&gt;1,WEEKDAY($A2504)&lt;&gt;7),-VLOOKUP($A2504,ETF_OP_Fee!$I$5:$J$14,2,1),0))^($A2504-$A2503)*(1+1*(B2504/B2503-1))</f>
        <v>4.8475443227544917</v>
      </c>
      <c r="H2504" s="9" t="str">
        <f>IFERROR(VLOOKUP(A2504,'BITO-IV'!$A$1:$J$10000,4,0),"")</f>
        <v/>
      </c>
      <c r="J2504" s="9">
        <f>VLOOKUP(A2504,'ETH-Web'!$A$1:$G$10000,6,0)</f>
        <v>147.95642100000001</v>
      </c>
      <c r="K2504" s="2">
        <f>K2503*(1-K$1+IF(AND(WEEKDAY($A2504)&lt;&gt;1,WEEKDAY($A2504)&lt;&gt;7),-VLOOKUP($A2504,ETF_OP_Fee!$K$5:$L$14,2,1),0))^($A2504-$A2503)*(1+2*(J2504/J2503-1))-K$3*IFERROR(VLOOKUP($A4100,Dividends!$C$10:$E$100,3,0),0)</f>
        <v>26.59854855833014</v>
      </c>
      <c r="Q2504">
        <f>IF($A2504&gt;=$Q$2,B2504*Q$4,"")</f>
        <v>93.256643158865216</v>
      </c>
      <c r="R2504">
        <f>IF($A2504&gt;=$Q$2,G2504*R$4,"")</f>
        <v>91.463373749606006</v>
      </c>
      <c r="T2504">
        <f>IF($A2504&gt;=$Q$2,J2504*T$4,"")</f>
        <v>44.512360529527236</v>
      </c>
      <c r="U2504">
        <f>IF($A2504&gt;=$Q$2,K2504*U$4,"")</f>
        <v>2.5588138901530857</v>
      </c>
      <c r="W2504" t="e">
        <f t="shared" ca="1" si="9"/>
        <v>#DIV/0!</v>
      </c>
    </row>
    <row r="2505" spans="1:23">
      <c r="A2505" s="1">
        <v>43803</v>
      </c>
      <c r="B2505">
        <f>IFERROR(VLOOKUP($A2505,'BTC-Web'!$A$2:$H$9999,2,0),"")</f>
        <v>7320.125</v>
      </c>
      <c r="C2505">
        <f>VLOOKUP(A2505,H_SPBTFDUE!$B$2:$C$5828,2,0)</f>
        <v>47.77</v>
      </c>
      <c r="D2505" s="2">
        <f>D2504*(1-D$1+IF(AND(WEEKDAY($A2505)&lt;&gt;1,WEEKDAY($A2505)&lt;&gt;7),-VLOOKUP($A2505,ETF_OP_Fee!$G$5:$H$14,2,1),0))^($A2505-$A2504)*(1+2*(C2505/C2504-1))+IFERROR(VLOOKUP(A2505,BITXeom!$C$9:$D$100,2,0),0)-$D$3*IFERROR(VLOOKUP($A2505,Dividends!$C$10:$E$100,2,0),0)</f>
        <v>8.4854653028567366</v>
      </c>
      <c r="F2505" s="60">
        <f>F2504*(1-F$1-2*(C2505/C2504-1))</f>
        <v>48.498916370751985</v>
      </c>
      <c r="G2505" s="2">
        <f>G2504*(1-G$1+IF(AND(WEEKDAY($A2505)&lt;&gt;1,WEEKDAY($A2505)&lt;&gt;7),-VLOOKUP($A2505,ETF_OP_Fee!$I$5:$J$14,2,1),0))^($A2505-$A2504)*(1+1*(B2505/B2504-1))</f>
        <v>4.8448696198359418</v>
      </c>
      <c r="H2505" s="9" t="str">
        <f>IFERROR(VLOOKUP(A2505,'BITO-IV'!$A$1:$J$10000,4,0),"")</f>
        <v/>
      </c>
      <c r="J2505" s="9">
        <f>VLOOKUP(A2505,'ETH-Web'!$A$1:$G$10000,6,0)</f>
        <v>146.74774199999999</v>
      </c>
      <c r="K2505" s="2">
        <f>K2504*(1-K$1+IF(AND(WEEKDAY($A2505)&lt;&gt;1,WEEKDAY($A2505)&lt;&gt;7),-VLOOKUP($A2505,ETF_OP_Fee!$K$5:$L$14,2,1),0))^($A2505-$A2504)*(1+2*(J2505/J2504-1))-K$3*IFERROR(VLOOKUP($A4101,Dividends!$C$10:$E$100,3,0),0)</f>
        <v>26.16329939165227</v>
      </c>
      <c r="Q2505">
        <f>IF($A2505&gt;=$Q$2,B2505*Q$4,"")</f>
        <v>93.207613404418609</v>
      </c>
      <c r="R2505">
        <f>IF($A2505&gt;=$Q$2,G2505*R$4,"")</f>
        <v>91.412907505994752</v>
      </c>
      <c r="T2505">
        <f>IF($A2505&gt;=$Q$2,J2505*T$4,"")</f>
        <v>44.148732137809994</v>
      </c>
      <c r="U2505">
        <f>IF($A2505&gt;=$Q$2,K2505*U$4,"")</f>
        <v>2.5169423718282977</v>
      </c>
      <c r="W2505" t="e">
        <f t="shared" ca="1" si="9"/>
        <v>#DIV/0!</v>
      </c>
    </row>
    <row r="2506" spans="1:23">
      <c r="A2506" s="1">
        <v>43804</v>
      </c>
      <c r="B2506">
        <f>IFERROR(VLOOKUP($A2506,'BTC-Web'!$A$2:$H$9999,2,0),"")</f>
        <v>7253.2416990000002</v>
      </c>
      <c r="C2506">
        <f>VLOOKUP(A2506,H_SPBTFDUE!$B$2:$C$5828,2,0)</f>
        <v>49.1</v>
      </c>
      <c r="D2506" s="2">
        <f>D2505*(1-D$1+IF(AND(WEEKDAY($A2506)&lt;&gt;1,WEEKDAY($A2506)&lt;&gt;7),-VLOOKUP($A2506,ETF_OP_Fee!$G$5:$H$14,2,1),0))^($A2506-$A2505)*(1+2*(C2506/C2505-1))+IFERROR(VLOOKUP(A2506,BITXeom!$C$9:$D$100,2,0),0)-$D$3*IFERROR(VLOOKUP($A2506,Dividends!$C$10:$E$100,2,0),0)</f>
        <v>8.9568857044886308</v>
      </c>
      <c r="F2506" s="60">
        <f>F2505*(1-F$1-2*(C2506/C2505-1))</f>
        <v>45.79580316702588</v>
      </c>
      <c r="G2506" s="2">
        <f>G2505*(1-G$1+IF(AND(WEEKDAY($A2506)&lt;&gt;1,WEEKDAY($A2506)&lt;&gt;7),-VLOOKUP($A2506,ETF_OP_Fee!$I$5:$J$14,2,1),0))^($A2506-$A2505)*(1+1*(B2506/B2505-1))</f>
        <v>4.800477549737983</v>
      </c>
      <c r="H2506" s="9" t="str">
        <f>IFERROR(VLOOKUP(A2506,'BITO-IV'!$A$1:$J$10000,4,0),"")</f>
        <v/>
      </c>
      <c r="J2506" s="9">
        <f>VLOOKUP(A2506,'ETH-Web'!$A$1:$G$10000,6,0)</f>
        <v>149.24899300000001</v>
      </c>
      <c r="K2506" s="2">
        <f>K2505*(1-K$1+IF(AND(WEEKDAY($A2506)&lt;&gt;1,WEEKDAY($A2506)&lt;&gt;7),-VLOOKUP($A2506,ETF_OP_Fee!$K$5:$L$14,2,1),0))^($A2506-$A2505)*(1+2*(J2506/J2505-1))-K$3*IFERROR(VLOOKUP($A4102,Dividends!$C$10:$E$100,3,0),0)</f>
        <v>27.054486589915975</v>
      </c>
      <c r="Q2506">
        <f>IF($A2506&gt;=$Q$2,B2506*Q$4,"")</f>
        <v>92.355984113550036</v>
      </c>
      <c r="R2506">
        <f>IF($A2506&gt;=$Q$2,G2506*R$4,"")</f>
        <v>90.575318774762451</v>
      </c>
      <c r="T2506">
        <f>IF($A2506&gt;=$Q$2,J2506*T$4,"")</f>
        <v>44.901227943901716</v>
      </c>
      <c r="U2506">
        <f>IF($A2506&gt;=$Q$2,K2506*U$4,"")</f>
        <v>2.602675703353623</v>
      </c>
      <c r="W2506" t="e">
        <f t="shared" ca="1" si="9"/>
        <v>#DIV/0!</v>
      </c>
    </row>
    <row r="2507" spans="1:23">
      <c r="A2507" s="1">
        <v>43805</v>
      </c>
      <c r="B2507">
        <f>IFERROR(VLOOKUP($A2507,'BTC-Web'!$A$2:$H$9999,2,0),"")</f>
        <v>7450.5615230000003</v>
      </c>
      <c r="C2507">
        <f>VLOOKUP(A2507,H_SPBTFDUE!$B$2:$C$5828,2,0)</f>
        <v>49.38</v>
      </c>
      <c r="D2507" s="2">
        <f>D2506*(1-D$1+IF(AND(WEEKDAY($A2507)&lt;&gt;1,WEEKDAY($A2507)&lt;&gt;7),-VLOOKUP($A2507,ETF_OP_Fee!$G$5:$H$14,2,1),0))^($A2507-$A2506)*(1+2*(C2507/C2506-1))+IFERROR(VLOOKUP(A2507,BITXeom!$C$9:$D$100,2,0),0)-$D$3*IFERROR(VLOOKUP($A2507,Dividends!$C$10:$E$100,2,0),0)</f>
        <v>9.0579495822029852</v>
      </c>
      <c r="F2507" s="60">
        <f>F2506*(1-F$1-2*(C2507/C2506-1))</f>
        <v>45.271104616563321</v>
      </c>
      <c r="G2507" s="2">
        <f>G2506*(1-G$1+IF(AND(WEEKDAY($A2507)&lt;&gt;1,WEEKDAY($A2507)&lt;&gt;7),-VLOOKUP($A2507,ETF_OP_Fee!$I$5:$J$14,2,1),0))^($A2507-$A2506)*(1+1*(B2507/B2506-1))</f>
        <v>4.9309431431948969</v>
      </c>
      <c r="H2507" s="9" t="str">
        <f>IFERROR(VLOOKUP(A2507,'BITO-IV'!$A$1:$J$10000,4,0),"")</f>
        <v/>
      </c>
      <c r="J2507" s="9">
        <f>VLOOKUP(A2507,'ETH-Web'!$A$1:$G$10000,6,0)</f>
        <v>149.19444300000001</v>
      </c>
      <c r="K2507" s="2">
        <f>K2506*(1-K$1+IF(AND(WEEKDAY($A2507)&lt;&gt;1,WEEKDAY($A2507)&lt;&gt;7),-VLOOKUP($A2507,ETF_OP_Fee!$K$5:$L$14,2,1),0))^($A2507-$A2506)*(1+2*(J2507/J2506-1))-K$3*IFERROR(VLOOKUP($A4103,Dividends!$C$10:$E$100,3,0),0)</f>
        <v>27.034013707640462</v>
      </c>
      <c r="Q2507">
        <f>IF($A2507&gt;=$Q$2,B2507*Q$4,"")</f>
        <v>94.868469880175596</v>
      </c>
      <c r="R2507">
        <f>IF($A2507&gt;=$Q$2,G2507*R$4,"")</f>
        <v>93.036941101721041</v>
      </c>
      <c r="T2507">
        <f>IF($A2507&gt;=$Q$2,J2507*T$4,"")</f>
        <v>44.884816697600442</v>
      </c>
      <c r="U2507">
        <f>IF($A2507&gt;=$Q$2,K2507*U$4,"")</f>
        <v>2.6007061862792917</v>
      </c>
      <c r="W2507" t="e">
        <f t="shared" ca="1" si="9"/>
        <v>#DIV/0!</v>
      </c>
    </row>
    <row r="2508" spans="1:23">
      <c r="A2508" s="1">
        <v>43808</v>
      </c>
      <c r="B2508">
        <f>IFERROR(VLOOKUP($A2508,'BTC-Web'!$A$2:$H$9999,2,0),"")</f>
        <v>7561.7954099999997</v>
      </c>
      <c r="C2508">
        <f>VLOOKUP(A2508,H_SPBTFDUE!$B$2:$C$5828,2,0)</f>
        <v>48.46</v>
      </c>
      <c r="D2508" s="2">
        <f>D2507*(1-D$1+IF(AND(WEEKDAY($A2508)&lt;&gt;1,WEEKDAY($A2508)&lt;&gt;7),-VLOOKUP($A2508,ETF_OP_Fee!$G$5:$H$14,2,1),0))^($A2508-$A2507)*(1+2*(C2508/C2507-1))+IFERROR(VLOOKUP(A2508,BITXeom!$C$9:$D$100,2,0),0)-$D$3*IFERROR(VLOOKUP($A2508,Dividends!$C$10:$E$100,2,0),0)</f>
        <v>8.7172785070380172</v>
      </c>
      <c r="F2508" s="60">
        <f>F2507*(1-F$1-2*(C2508/C2507-1))</f>
        <v>46.955642175705492</v>
      </c>
      <c r="G2508" s="2">
        <f>G2507*(1-G$1+IF(AND(WEEKDAY($A2508)&lt;&gt;1,WEEKDAY($A2508)&lt;&gt;7),-VLOOKUP($A2508,ETF_OP_Fee!$I$5:$J$14,2,1),0))^($A2508-$A2507)*(1+1*(B2508/B2507-1))</f>
        <v>5.0041693842945651</v>
      </c>
      <c r="H2508" s="9" t="str">
        <f>IFERROR(VLOOKUP(A2508,'BITO-IV'!$A$1:$J$10000,4,0),"")</f>
        <v/>
      </c>
      <c r="J2508" s="9">
        <f>VLOOKUP(A2508,'ETH-Web'!$A$1:$G$10000,6,0)</f>
        <v>148.22517400000001</v>
      </c>
      <c r="K2508" s="2">
        <f>K2507*(1-K$1+IF(AND(WEEKDAY($A2508)&lt;&gt;1,WEEKDAY($A2508)&lt;&gt;7),-VLOOKUP($A2508,ETF_OP_Fee!$K$5:$L$14,2,1),0))^($A2508-$A2507)*(1+2*(J2508/J2507-1))-K$3*IFERROR(VLOOKUP($A4104,Dividends!$C$10:$E$100,3,0),0)</f>
        <v>26.680689410091297</v>
      </c>
      <c r="Q2508">
        <f>IF($A2508&gt;=$Q$2,B2508*Q$4,"")</f>
        <v>96.284817980374257</v>
      </c>
      <c r="R2508">
        <f>IF($A2508&gt;=$Q$2,G2508*R$4,"")</f>
        <v>94.418572421013863</v>
      </c>
      <c r="T2508">
        <f>IF($A2508&gt;=$Q$2,J2508*T$4,"")</f>
        <v>44.593214272464095</v>
      </c>
      <c r="U2508">
        <f>IF($A2508&gt;=$Q$2,K2508*U$4,"")</f>
        <v>2.5667159436044056</v>
      </c>
      <c r="W2508" t="e">
        <f t="shared" ca="1" si="9"/>
        <v>#DIV/0!</v>
      </c>
    </row>
    <row r="2509" spans="1:23">
      <c r="A2509" s="1">
        <v>43809</v>
      </c>
      <c r="B2509">
        <f>IFERROR(VLOOKUP($A2509,'BTC-Web'!$A$2:$H$9999,2,0),"")</f>
        <v>7397.1342770000001</v>
      </c>
      <c r="C2509">
        <f>VLOOKUP(A2509,H_SPBTFDUE!$B$2:$C$5828,2,0)</f>
        <v>47.77</v>
      </c>
      <c r="D2509" s="2">
        <f>D2508*(1-D$1+IF(AND(WEEKDAY($A2509)&lt;&gt;1,WEEKDAY($A2509)&lt;&gt;7),-VLOOKUP($A2509,ETF_OP_Fee!$G$5:$H$14,2,1),0))^($A2509-$A2508)*(1+2*(C2509/C2508-1))+IFERROR(VLOOKUP(A2509,BITXeom!$C$9:$D$100,2,0),0)-$D$3*IFERROR(VLOOKUP($A2509,Dividends!$C$10:$E$100,2,0),0)</f>
        <v>8.4680148182582329</v>
      </c>
      <c r="F2509" s="60">
        <f>F2508*(1-F$1-2*(C2509/C2508-1))</f>
        <v>48.290358169459751</v>
      </c>
      <c r="G2509" s="2">
        <f>G2508*(1-G$1+IF(AND(WEEKDAY($A2509)&lt;&gt;1,WEEKDAY($A2509)&lt;&gt;7),-VLOOKUP($A2509,ETF_OP_Fee!$I$5:$J$14,2,1),0))^($A2509-$A2508)*(1+1*(B2509/B2508-1))</f>
        <v>4.8950741761728498</v>
      </c>
      <c r="H2509" s="9" t="str">
        <f>IFERROR(VLOOKUP(A2509,'BITO-IV'!$A$1:$J$10000,4,0),"")</f>
        <v/>
      </c>
      <c r="J2509" s="9">
        <f>VLOOKUP(A2509,'ETH-Web'!$A$1:$G$10000,6,0)</f>
        <v>146.267044</v>
      </c>
      <c r="K2509" s="2">
        <f>K2508*(1-K$1+IF(AND(WEEKDAY($A2509)&lt;&gt;1,WEEKDAY($A2509)&lt;&gt;7),-VLOOKUP($A2509,ETF_OP_Fee!$K$5:$L$14,2,1),0))^($A2509-$A2508)*(1+2*(J2509/J2508-1))-K$3*IFERROR(VLOOKUP($A4105,Dividends!$C$10:$E$100,3,0),0)</f>
        <v>25.975089468452406</v>
      </c>
      <c r="Q2509">
        <f>IF($A2509&gt;=$Q$2,B2509*Q$4,"")</f>
        <v>94.188177386477633</v>
      </c>
      <c r="R2509">
        <f>IF($A2509&gt;=$Q$2,G2509*R$4,"")</f>
        <v>92.360166116632186</v>
      </c>
      <c r="T2509">
        <f>IF($A2509&gt;=$Q$2,J2509*T$4,"")</f>
        <v>44.004115212520738</v>
      </c>
      <c r="U2509">
        <f>IF($A2509&gt;=$Q$2,K2509*U$4,"")</f>
        <v>2.4988363400389191</v>
      </c>
      <c r="W2509" t="e">
        <f t="shared" ca="1" si="9"/>
        <v>#DIV/0!</v>
      </c>
    </row>
    <row r="2510" spans="1:23">
      <c r="A2510" s="1">
        <v>43810</v>
      </c>
      <c r="B2510">
        <f>IFERROR(VLOOKUP($A2510,'BTC-Web'!$A$2:$H$9999,2,0),"")</f>
        <v>7277.1977539999998</v>
      </c>
      <c r="C2510">
        <f>VLOOKUP(A2510,H_SPBTFDUE!$B$2:$C$5828,2,0)</f>
        <v>47.46</v>
      </c>
      <c r="D2510" s="2">
        <f>D2509*(1-D$1+IF(AND(WEEKDAY($A2510)&lt;&gt;1,WEEKDAY($A2510)&lt;&gt;7),-VLOOKUP($A2510,ETF_OP_Fee!$G$5:$H$14,2,1),0))^($A2510-$A2509)*(1+2*(C2510/C2509-1))+IFERROR(VLOOKUP(A2510,BITXeom!$C$9:$D$100,2,0),0)-$D$3*IFERROR(VLOOKUP($A2510,Dividends!$C$10:$E$100,2,0),0)</f>
        <v>8.357102111715534</v>
      </c>
      <c r="F2510" s="60">
        <f>F2509*(1-F$1-2*(C2510/C2509-1))</f>
        <v>48.914598079070224</v>
      </c>
      <c r="G2510" s="2">
        <f>G2509*(1-G$1+IF(AND(WEEKDAY($A2510)&lt;&gt;1,WEEKDAY($A2510)&lt;&gt;7),-VLOOKUP($A2510,ETF_OP_Fee!$I$5:$J$14,2,1),0))^($A2510-$A2509)*(1+1*(B2510/B2509-1))</f>
        <v>4.8155805082945706</v>
      </c>
      <c r="H2510" s="9" t="str">
        <f>IFERROR(VLOOKUP(A2510,'BITO-IV'!$A$1:$J$10000,4,0),"")</f>
        <v/>
      </c>
      <c r="J2510" s="9">
        <f>VLOOKUP(A2510,'ETH-Web'!$A$1:$G$10000,6,0)</f>
        <v>143.608002</v>
      </c>
      <c r="K2510" s="2">
        <f>K2509*(1-K$1+IF(AND(WEEKDAY($A2510)&lt;&gt;1,WEEKDAY($A2510)&lt;&gt;7),-VLOOKUP($A2510,ETF_OP_Fee!$K$5:$L$14,2,1),0))^($A2510-$A2509)*(1+2*(J2510/J2509-1))-K$3*IFERROR(VLOOKUP($A4106,Dividends!$C$10:$E$100,3,0),0)</f>
        <v>25.030023571335363</v>
      </c>
      <c r="Q2510">
        <f>IF($A2510&gt;=$Q$2,B2510*Q$4,"")</f>
        <v>92.66101807309785</v>
      </c>
      <c r="R2510">
        <f>IF($A2510&gt;=$Q$2,G2510*R$4,"")</f>
        <v>90.86028110851602</v>
      </c>
      <c r="T2510">
        <f>IF($A2510&gt;=$Q$2,J2510*T$4,"")</f>
        <v>43.204148334657731</v>
      </c>
      <c r="U2510">
        <f>IF($A2510&gt;=$Q$2,K2510*U$4,"")</f>
        <v>2.4079198097872814</v>
      </c>
      <c r="W2510" t="e">
        <f t="shared" ca="1" si="9"/>
        <v>#DIV/0!</v>
      </c>
    </row>
    <row r="2511" spans="1:23">
      <c r="A2511" s="1">
        <v>43811</v>
      </c>
      <c r="B2511">
        <f>IFERROR(VLOOKUP($A2511,'BTC-Web'!$A$2:$H$9999,2,0),"")</f>
        <v>7216.7387699999999</v>
      </c>
      <c r="C2511">
        <f>VLOOKUP(A2511,H_SPBTFDUE!$B$2:$C$5828,2,0)</f>
        <v>48.03</v>
      </c>
      <c r="D2511" s="2">
        <f>D2510*(1-D$1+IF(AND(WEEKDAY($A2511)&lt;&gt;1,WEEKDAY($A2511)&lt;&gt;7),-VLOOKUP($A2511,ETF_OP_Fee!$G$5:$H$14,2,1),0))^($A2511-$A2510)*(1+2*(C2511/C2510-1))+IFERROR(VLOOKUP(A2511,BITXeom!$C$9:$D$100,2,0),0)-$D$3*IFERROR(VLOOKUP($A2511,Dividends!$C$10:$E$100,2,0),0)</f>
        <v>8.5568099759605012</v>
      </c>
      <c r="F2511" s="60">
        <f>F2510*(1-F$1-2*(C2511/C2510-1))</f>
        <v>47.737112062850485</v>
      </c>
      <c r="G2511" s="2">
        <f>G2510*(1-G$1+IF(AND(WEEKDAY($A2511)&lt;&gt;1,WEEKDAY($A2511)&lt;&gt;7),-VLOOKUP($A2511,ETF_OP_Fee!$I$5:$J$14,2,1),0))^($A2511-$A2510)*(1+1*(B2511/B2510-1))</f>
        <v>4.7754483531222425</v>
      </c>
      <c r="H2511" s="9" t="str">
        <f>IFERROR(VLOOKUP(A2511,'BITO-IV'!$A$1:$J$10000,4,0),"")</f>
        <v/>
      </c>
      <c r="J2511" s="9">
        <f>VLOOKUP(A2511,'ETH-Web'!$A$1:$G$10000,6,0)</f>
        <v>145.604004</v>
      </c>
      <c r="K2511" s="2">
        <f>K2510*(1-K$1+IF(AND(WEEKDAY($A2511)&lt;&gt;1,WEEKDAY($A2511)&lt;&gt;7),-VLOOKUP($A2511,ETF_OP_Fee!$K$5:$L$14,2,1),0))^($A2511-$A2510)*(1+2*(J2511/J2510-1))-K$3*IFERROR(VLOOKUP($A4107,Dividends!$C$10:$E$100,3,0),0)</f>
        <v>25.725143679964461</v>
      </c>
      <c r="Q2511">
        <f>IF($A2511&gt;=$Q$2,B2511*Q$4,"")</f>
        <v>91.891190015858953</v>
      </c>
      <c r="R2511">
        <f>IF($A2511&gt;=$Q$2,G2511*R$4,"")</f>
        <v>90.103068370785323</v>
      </c>
      <c r="T2511">
        <f>IF($A2511&gt;=$Q$2,J2511*T$4,"")</f>
        <v>43.804641101657396</v>
      </c>
      <c r="U2511">
        <f>IF($A2511&gt;=$Q$2,K2511*U$4,"")</f>
        <v>2.4747912402107963</v>
      </c>
      <c r="W2511" t="e">
        <f t="shared" ca="1" si="9"/>
        <v>#DIV/0!</v>
      </c>
    </row>
    <row r="2512" spans="1:23">
      <c r="A2512" s="1">
        <v>43812</v>
      </c>
      <c r="B2512">
        <f>IFERROR(VLOOKUP($A2512,'BTC-Web'!$A$2:$H$9999,2,0),"")</f>
        <v>7244.6621089999999</v>
      </c>
      <c r="C2512">
        <f>VLOOKUP(A2512,H_SPBTFDUE!$B$2:$C$5828,2,0)</f>
        <v>47.99</v>
      </c>
      <c r="D2512" s="2">
        <f>D2511*(1-D$1+IF(AND(WEEKDAY($A2512)&lt;&gt;1,WEEKDAY($A2512)&lt;&gt;7),-VLOOKUP($A2512,ETF_OP_Fee!$G$5:$H$14,2,1),0))^($A2512-$A2511)*(1+2*(C2512/C2511-1))+IFERROR(VLOOKUP(A2512,BITXeom!$C$9:$D$100,2,0),0)-$D$3*IFERROR(VLOOKUP($A2512,Dividends!$C$10:$E$100,2,0),0)</f>
        <v>8.5415277460194368</v>
      </c>
      <c r="F2512" s="60">
        <f>F2511*(1-F$1-2*(C2512/C2511-1))</f>
        <v>47.814139275630161</v>
      </c>
      <c r="G2512" s="2">
        <f>G2511*(1-G$1+IF(AND(WEEKDAY($A2512)&lt;&gt;1,WEEKDAY($A2512)&lt;&gt;7),-VLOOKUP($A2512,ETF_OP_Fee!$I$5:$J$14,2,1),0))^($A2512-$A2511)*(1+1*(B2512/B2511-1))</f>
        <v>4.7938009650650564</v>
      </c>
      <c r="H2512" s="9" t="str">
        <f>IFERROR(VLOOKUP(A2512,'BITO-IV'!$A$1:$J$10000,4,0),"")</f>
        <v/>
      </c>
      <c r="J2512" s="9">
        <f>VLOOKUP(A2512,'ETH-Web'!$A$1:$G$10000,6,0)</f>
        <v>144.944748</v>
      </c>
      <c r="K2512" s="2">
        <f>K2511*(1-K$1+IF(AND(WEEKDAY($A2512)&lt;&gt;1,WEEKDAY($A2512)&lt;&gt;7),-VLOOKUP($A2512,ETF_OP_Fee!$K$5:$L$14,2,1),0))^($A2512-$A2511)*(1+2*(J2512/J2511-1))-K$3*IFERROR(VLOOKUP($A4108,Dividends!$C$10:$E$100,3,0),0)</f>
        <v>25.491534023842945</v>
      </c>
      <c r="Q2512">
        <f>IF($A2512&gt;=$Q$2,B2512*Q$4,"")</f>
        <v>92.246739652849101</v>
      </c>
      <c r="R2512">
        <f>IF($A2512&gt;=$Q$2,G2512*R$4,"")</f>
        <v>90.449345102599338</v>
      </c>
      <c r="T2512">
        <f>IF($A2512&gt;=$Q$2,J2512*T$4,"")</f>
        <v>43.606305398786787</v>
      </c>
      <c r="U2512">
        <f>IF($A2512&gt;=$Q$2,K2512*U$4,"")</f>
        <v>2.4523176969027189</v>
      </c>
      <c r="W2512" t="e">
        <f t="shared" ca="1" si="9"/>
        <v>#DIV/0!</v>
      </c>
    </row>
    <row r="2513" spans="1:24">
      <c r="A2513" s="1">
        <v>43815</v>
      </c>
      <c r="B2513">
        <f>IFERROR(VLOOKUP($A2513,'BTC-Web'!$A$2:$H$9999,2,0),"")</f>
        <v>7153.6630859999996</v>
      </c>
      <c r="C2513">
        <f>VLOOKUP(A2513,H_SPBTFDUE!$B$2:$C$5828,2,0)</f>
        <v>45.3</v>
      </c>
      <c r="D2513" s="2">
        <f>D2512*(1-D$1+IF(AND(WEEKDAY($A2513)&lt;&gt;1,WEEKDAY($A2513)&lt;&gt;7),-VLOOKUP($A2513,ETF_OP_Fee!$G$5:$H$14,2,1),0))^($A2513-$A2512)*(1+2*(C2513/C2512-1))+IFERROR(VLOOKUP(A2513,BITXeom!$C$9:$D$100,2,0),0)-$D$3*IFERROR(VLOOKUP($A2513,Dividends!$C$10:$E$100,2,0),0)</f>
        <v>7.5812229886147531</v>
      </c>
      <c r="F2513" s="60">
        <f>F2512*(1-F$1-2*(C2513/C2512-1))</f>
        <v>53.171935156919488</v>
      </c>
      <c r="G2513" s="2">
        <f>G2512*(1-G$1+IF(AND(WEEKDAY($A2513)&lt;&gt;1,WEEKDAY($A2513)&lt;&gt;7),-VLOOKUP($A2513,ETF_OP_Fee!$I$5:$J$14,2,1),0))^($A2513-$A2512)*(1+1*(B2513/B2512-1))</f>
        <v>4.733217211248844</v>
      </c>
      <c r="H2513" s="9" t="str">
        <f>IFERROR(VLOOKUP(A2513,'BITO-IV'!$A$1:$J$10000,4,0),"")</f>
        <v/>
      </c>
      <c r="J2513" s="9">
        <f>VLOOKUP(A2513,'ETH-Web'!$A$1:$G$10000,6,0)</f>
        <v>133.61402899999999</v>
      </c>
      <c r="K2513" s="2">
        <f>K2512*(1-K$1+IF(AND(WEEKDAY($A2513)&lt;&gt;1,WEEKDAY($A2513)&lt;&gt;7),-VLOOKUP($A2513,ETF_OP_Fee!$K$5:$L$14,2,1),0))^($A2513-$A2512)*(1+2*(J2513/J2512-1))-K$3*IFERROR(VLOOKUP($A4109,Dividends!$C$10:$E$100,3,0),0)</f>
        <v>21.504389581104913</v>
      </c>
      <c r="Q2513">
        <f>IF($A2513&gt;=$Q$2,B2513*Q$4,"")</f>
        <v>91.088043352449333</v>
      </c>
      <c r="R2513">
        <f>IF($A2513&gt;=$Q$2,G2513*R$4,"")</f>
        <v>89.306251992045233</v>
      </c>
      <c r="T2513">
        <f>IF($A2513&gt;=$Q$2,J2513*T$4,"")</f>
        <v>40.197483762132272</v>
      </c>
      <c r="U2513">
        <f>IF($A2513&gt;=$Q$2,K2513*U$4,"")</f>
        <v>2.0687493770092042</v>
      </c>
      <c r="W2513" t="e">
        <f t="shared" ca="1" si="9"/>
        <v>#DIV/0!</v>
      </c>
    </row>
    <row r="2514" spans="1:24">
      <c r="A2514" s="1">
        <v>43816</v>
      </c>
      <c r="B2514">
        <f>IFERROR(VLOOKUP($A2514,'BTC-Web'!$A$2:$H$9999,2,0),"")</f>
        <v>6931.3154299999997</v>
      </c>
      <c r="C2514">
        <f>VLOOKUP(A2514,H_SPBTFDUE!$B$2:$C$5828,2,0)</f>
        <v>43.46</v>
      </c>
      <c r="D2514" s="2">
        <f>D2513*(1-D$1+IF(AND(WEEKDAY($A2514)&lt;&gt;1,WEEKDAY($A2514)&lt;&gt;7),-VLOOKUP($A2514,ETF_OP_Fee!$G$5:$H$14,2,1),0))^($A2514-$A2513)*(1+2*(C2514/C2513-1))+IFERROR(VLOOKUP(A2514,BITXeom!$C$9:$D$100,2,0),0)-$D$3*IFERROR(VLOOKUP($A2514,Dividends!$C$10:$E$100,2,0),0)</f>
        <v>6.9645135592191316</v>
      </c>
      <c r="F2514" s="60">
        <f>F2513*(1-F$1-2*(C2514/C2513-1))</f>
        <v>57.488653425883442</v>
      </c>
      <c r="G2514" s="2">
        <f>G2513*(1-G$1+IF(AND(WEEKDAY($A2514)&lt;&gt;1,WEEKDAY($A2514)&lt;&gt;7),-VLOOKUP($A2514,ETF_OP_Fee!$I$5:$J$14,2,1),0))^($A2514-$A2513)*(1+1*(B2514/B2513-1))</f>
        <v>4.5859816437654466</v>
      </c>
      <c r="H2514" s="9" t="str">
        <f>IFERROR(VLOOKUP(A2514,'BITO-IV'!$A$1:$J$10000,4,0),"")</f>
        <v/>
      </c>
      <c r="J2514" s="9">
        <f>VLOOKUP(A2514,'ETH-Web'!$A$1:$G$10000,6,0)</f>
        <v>122.603889</v>
      </c>
      <c r="K2514" s="2">
        <f>K2513*(1-K$1+IF(AND(WEEKDAY($A2514)&lt;&gt;1,WEEKDAY($A2514)&lt;&gt;7),-VLOOKUP($A2514,ETF_OP_Fee!$K$5:$L$14,2,1),0))^($A2514-$A2513)*(1+2*(J2514/J2513-1))-K$3*IFERROR(VLOOKUP($A4110,Dividends!$C$10:$E$100,3,0),0)</f>
        <v>17.959892904589932</v>
      </c>
      <c r="Q2514">
        <f>IF($A2514&gt;=$Q$2,B2514*Q$4,"")</f>
        <v>88.256876622123471</v>
      </c>
      <c r="R2514">
        <f>IF($A2514&gt;=$Q$2,G2514*R$4,"")</f>
        <v>86.528214115267815</v>
      </c>
      <c r="T2514">
        <f>IF($A2514&gt;=$Q$2,J2514*T$4,"")</f>
        <v>36.885107605368056</v>
      </c>
      <c r="U2514">
        <f>IF($A2514&gt;=$Q$2,K2514*U$4,"")</f>
        <v>1.7277643300402588</v>
      </c>
      <c r="W2514" t="e">
        <f t="shared" ca="1" si="9"/>
        <v>#DIV/0!</v>
      </c>
    </row>
    <row r="2515" spans="1:24">
      <c r="A2515" s="1">
        <v>43817</v>
      </c>
      <c r="B2515">
        <f>IFERROR(VLOOKUP($A2515,'BTC-Web'!$A$2:$H$9999,2,0),"")</f>
        <v>6647.6982420000004</v>
      </c>
      <c r="C2515">
        <f>VLOOKUP(A2515,H_SPBTFDUE!$B$2:$C$5828,2,0)</f>
        <v>47.12</v>
      </c>
      <c r="D2515" s="2">
        <f>D2514*(1-D$1+IF(AND(WEEKDAY($A2515)&lt;&gt;1,WEEKDAY($A2515)&lt;&gt;7),-VLOOKUP($A2515,ETF_OP_Fee!$G$5:$H$14,2,1),0))^($A2515-$A2514)*(1+2*(C2515/C2514-1))+IFERROR(VLOOKUP(A2515,BITXeom!$C$9:$D$100,2,0),0)-$D$3*IFERROR(VLOOKUP($A2515,Dividends!$C$10:$E$100,2,0),0)</f>
        <v>8.1365707729433581</v>
      </c>
      <c r="F2515" s="60">
        <f>F2514*(1-F$1-2*(C2515/C2514-1))</f>
        <v>47.802804375334361</v>
      </c>
      <c r="G2515" s="2">
        <f>G2514*(1-G$1+IF(AND(WEEKDAY($A2515)&lt;&gt;1,WEEKDAY($A2515)&lt;&gt;7),-VLOOKUP($A2515,ETF_OP_Fee!$I$5:$J$14,2,1),0))^($A2515-$A2514)*(1+1*(B2515/B2514-1))</f>
        <v>4.3982168957631727</v>
      </c>
      <c r="H2515" s="9" t="str">
        <f>IFERROR(VLOOKUP(A2515,'BITO-IV'!$A$1:$J$10000,4,0),"")</f>
        <v/>
      </c>
      <c r="J2515" s="9">
        <f>VLOOKUP(A2515,'ETH-Web'!$A$1:$G$10000,6,0)</f>
        <v>133.09219400000001</v>
      </c>
      <c r="K2515" s="2">
        <f>K2514*(1-K$1+IF(AND(WEEKDAY($A2515)&lt;&gt;1,WEEKDAY($A2515)&lt;&gt;7),-VLOOKUP($A2515,ETF_OP_Fee!$K$5:$L$14,2,1),0))^($A2515-$A2514)*(1+2*(J2515/J2514-1))-K$3*IFERROR(VLOOKUP($A4111,Dividends!$C$10:$E$100,3,0),0)</f>
        <v>21.032154821116904</v>
      </c>
      <c r="Q2515">
        <f>IF($A2515&gt;=$Q$2,B2515*Q$4,"")</f>
        <v>84.645561075742464</v>
      </c>
      <c r="R2515">
        <f>IF($A2515&gt;=$Q$2,G2515*R$4,"")</f>
        <v>82.98547243409962</v>
      </c>
      <c r="T2515">
        <f>IF($A2515&gt;=$Q$2,J2515*T$4,"")</f>
        <v>40.040490861790857</v>
      </c>
      <c r="U2515">
        <f>IF($A2515&gt;=$Q$2,K2515*U$4,"")</f>
        <v>2.0233197979996387</v>
      </c>
      <c r="W2515" t="e">
        <f t="shared" ca="1" si="9"/>
        <v>#DIV/0!</v>
      </c>
    </row>
    <row r="2516" spans="1:24">
      <c r="A2516" s="1">
        <v>43818</v>
      </c>
      <c r="B2516">
        <f>IFERROR(VLOOKUP($A2516,'BTC-Web'!$A$2:$H$9999,2,0),"")</f>
        <v>7277.5908200000003</v>
      </c>
      <c r="C2516">
        <f>VLOOKUP(A2516,H_SPBTFDUE!$B$2:$C$5828,2,0)</f>
        <v>47.31</v>
      </c>
      <c r="D2516" s="2">
        <f>D2515*(1-D$1+IF(AND(WEEKDAY($A2516)&lt;&gt;1,WEEKDAY($A2516)&lt;&gt;7),-VLOOKUP($A2516,ETF_OP_Fee!$G$5:$H$14,2,1),0))^($A2516-$A2515)*(1+2*(C2516/C2515-1))+IFERROR(VLOOKUP(A2516,BITXeom!$C$9:$D$100,2,0),0)-$D$3*IFERROR(VLOOKUP($A2516,Dividends!$C$10:$E$100,2,0),0)</f>
        <v>8.2011995222335319</v>
      </c>
      <c r="F2516" s="60">
        <f>F2515*(1-F$1-2*(C2516/C2515-1))</f>
        <v>47.414809523277228</v>
      </c>
      <c r="G2516" s="2">
        <f>G2515*(1-G$1+IF(AND(WEEKDAY($A2516)&lt;&gt;1,WEEKDAY($A2516)&lt;&gt;7),-VLOOKUP($A2516,ETF_OP_Fee!$I$5:$J$14,2,1),0))^($A2516-$A2515)*(1+1*(B2516/B2515-1))</f>
        <v>4.8148379550102245</v>
      </c>
      <c r="H2516" s="9" t="str">
        <f>IFERROR(VLOOKUP(A2516,'BITO-IV'!$A$1:$J$10000,4,0),"")</f>
        <v/>
      </c>
      <c r="J2516" s="9">
        <f>VLOOKUP(A2516,'ETH-Web'!$A$1:$G$10000,6,0)</f>
        <v>129.321136</v>
      </c>
      <c r="K2516" s="2">
        <f>K2515*(1-K$1+IF(AND(WEEKDAY($A2516)&lt;&gt;1,WEEKDAY($A2516)&lt;&gt;7),-VLOOKUP($A2516,ETF_OP_Fee!$K$5:$L$14,2,1),0))^($A2516-$A2515)*(1+2*(J2516/J2515-1))-K$3*IFERROR(VLOOKUP($A4112,Dividends!$C$10:$E$100,3,0),0)</f>
        <v>19.839786201869398</v>
      </c>
      <c r="Q2516">
        <f>IF($A2516&gt;=$Q$2,B2516*Q$4,"")</f>
        <v>92.66602300727186</v>
      </c>
      <c r="R2516">
        <f>IF($A2516&gt;=$Q$2,G2516*R$4,"")</f>
        <v>90.846270627321161</v>
      </c>
      <c r="T2516">
        <f>IF($A2516&gt;=$Q$2,J2516*T$4,"")</f>
        <v>38.905976440995573</v>
      </c>
      <c r="U2516">
        <f>IF($A2516&gt;=$Q$2,K2516*U$4,"")</f>
        <v>1.9086124342341959</v>
      </c>
      <c r="W2516" t="e">
        <f t="shared" ca="1" si="9"/>
        <v>#DIV/0!</v>
      </c>
    </row>
    <row r="2517" spans="1:24">
      <c r="A2517" s="1">
        <v>43819</v>
      </c>
      <c r="B2517">
        <f>IFERROR(VLOOKUP($A2517,'BTC-Web'!$A$2:$H$9999,2,0),"")</f>
        <v>7208.6367190000001</v>
      </c>
      <c r="C2517">
        <f>VLOOKUP(A2517,H_SPBTFDUE!$B$2:$C$5828,2,0)</f>
        <v>47.71</v>
      </c>
      <c r="D2517" s="2">
        <f>D2516*(1-D$1+IF(AND(WEEKDAY($A2517)&lt;&gt;1,WEEKDAY($A2517)&lt;&gt;7),-VLOOKUP($A2517,ETF_OP_Fee!$G$5:$H$14,2,1),0))^($A2517-$A2516)*(1+2*(C2517/C2516-1))+IFERROR(VLOOKUP(A2517,BITXeom!$C$9:$D$100,2,0),0)-$D$3*IFERROR(VLOOKUP($A2517,Dividends!$C$10:$E$100,2,0),0)</f>
        <v>8.338874353254548</v>
      </c>
      <c r="F2517" s="60">
        <f>F2516*(1-F$1-2*(C2517/C2516-1))</f>
        <v>46.610569052877715</v>
      </c>
      <c r="G2517" s="2">
        <f>G2516*(1-G$1+IF(AND(WEEKDAY($A2517)&lt;&gt;1,WEEKDAY($A2517)&lt;&gt;7),-VLOOKUP($A2517,ETF_OP_Fee!$I$5:$J$14,2,1),0))^($A2517-$A2516)*(1+1*(B2517/B2516-1))</f>
        <v>4.7690939442987776</v>
      </c>
      <c r="H2517" s="9" t="str">
        <f>IFERROR(VLOOKUP(A2517,'BITO-IV'!$A$1:$J$10000,4,0),"")</f>
        <v/>
      </c>
      <c r="J2517" s="9">
        <f>VLOOKUP(A2517,'ETH-Web'!$A$1:$G$10000,6,0)</f>
        <v>129.06605500000001</v>
      </c>
      <c r="K2517" s="2">
        <f>K2516*(1-K$1+IF(AND(WEEKDAY($A2517)&lt;&gt;1,WEEKDAY($A2517)&lt;&gt;7),-VLOOKUP($A2517,ETF_OP_Fee!$K$5:$L$14,2,1),0))^($A2517-$A2516)*(1+2*(J2517/J2516-1))-K$3*IFERROR(VLOOKUP($A4113,Dividends!$C$10:$E$100,3,0),0)</f>
        <v>19.761010834464912</v>
      </c>
      <c r="Q2517">
        <f>IF($A2517&gt;=$Q$2,B2517*Q$4,"")</f>
        <v>91.788026089369879</v>
      </c>
      <c r="R2517">
        <f>IF($A2517&gt;=$Q$2,G2517*R$4,"")</f>
        <v>89.983173506400021</v>
      </c>
      <c r="T2517">
        <f>IF($A2517&gt;=$Q$2,J2517*T$4,"")</f>
        <v>38.82923588888238</v>
      </c>
      <c r="U2517">
        <f>IF($A2517&gt;=$Q$2,K2517*U$4,"")</f>
        <v>1.9010341446190888</v>
      </c>
      <c r="W2517" t="e">
        <f t="shared" ca="1" si="9"/>
        <v>#DIV/0!</v>
      </c>
    </row>
    <row r="2518" spans="1:24">
      <c r="A2518" s="1">
        <v>43822</v>
      </c>
      <c r="B2518">
        <f>IFERROR(VLOOKUP($A2518,'BTC-Web'!$A$2:$H$9999,2,0),"")</f>
        <v>7508.9023440000001</v>
      </c>
      <c r="C2518">
        <f>VLOOKUP(A2518,H_SPBTFDUE!$B$2:$C$5828,2,0)</f>
        <v>49.05</v>
      </c>
      <c r="D2518" s="2">
        <f>D2517*(1-D$1+IF(AND(WEEKDAY($A2518)&lt;&gt;1,WEEKDAY($A2518)&lt;&gt;7),-VLOOKUP($A2518,ETF_OP_Fee!$G$5:$H$14,2,1),0))^($A2518-$A2517)*(1+2*(C2518/C2517-1))+IFERROR(VLOOKUP(A2518,BITXeom!$C$9:$D$100,2,0),0)-$D$3*IFERROR(VLOOKUP($A2518,Dividends!$C$10:$E$100,2,0),0)</f>
        <v>8.8041068063112107</v>
      </c>
      <c r="F2518" s="60">
        <f>F2517*(1-F$1-2*(C2518/C2517-1))</f>
        <v>43.989900765176877</v>
      </c>
      <c r="G2518" s="2">
        <f>G2517*(1-G$1+IF(AND(WEEKDAY($A2518)&lt;&gt;1,WEEKDAY($A2518)&lt;&gt;7),-VLOOKUP($A2518,ETF_OP_Fee!$I$5:$J$14,2,1),0))^($A2518-$A2517)*(1+1*(B2518/B2517-1))</f>
        <v>4.9673559635238247</v>
      </c>
      <c r="H2518" s="9" t="str">
        <f>IFERROR(VLOOKUP(A2518,'BITO-IV'!$A$1:$J$10000,4,0),"")</f>
        <v/>
      </c>
      <c r="J2518" s="9">
        <f>VLOOKUP(A2518,'ETH-Web'!$A$1:$G$10000,6,0)</f>
        <v>128.61409</v>
      </c>
      <c r="K2518" s="2">
        <f>K2517*(1-K$1+IF(AND(WEEKDAY($A2518)&lt;&gt;1,WEEKDAY($A2518)&lt;&gt;7),-VLOOKUP($A2518,ETF_OP_Fee!$K$5:$L$14,2,1),0))^($A2518-$A2517)*(1+2*(J2518/J2517-1))-K$3*IFERROR(VLOOKUP($A4114,Dividends!$C$10:$E$100,3,0),0)</f>
        <v>19.621096153803332</v>
      </c>
      <c r="Q2518">
        <f>IF($A2518&gt;=$Q$2,B2518*Q$4,"")</f>
        <v>95.611327234314274</v>
      </c>
      <c r="R2518">
        <f>IF($A2518&gt;=$Q$2,G2518*R$4,"")</f>
        <v>93.723977500622823</v>
      </c>
      <c r="T2518">
        <f>IF($A2518&gt;=$Q$2,J2518*T$4,"")</f>
        <v>38.69326322280439</v>
      </c>
      <c r="U2518">
        <f>IF($A2518&gt;=$Q$2,K2518*U$4,"")</f>
        <v>1.8875741760223792</v>
      </c>
      <c r="W2518" t="e">
        <f t="shared" ca="1" si="9"/>
        <v>#DIV/0!</v>
      </c>
    </row>
    <row r="2519" spans="1:24">
      <c r="A2519" s="1">
        <v>43823</v>
      </c>
      <c r="B2519">
        <f>IFERROR(VLOOKUP($A2519,'BTC-Web'!$A$2:$H$9999,2,0),"")</f>
        <v>7354.3930659999996</v>
      </c>
      <c r="C2519">
        <f>VLOOKUP(A2519,H_SPBTFDUE!$B$2:$C$5828,2,0)</f>
        <v>47.86</v>
      </c>
      <c r="D2519" s="2">
        <f>D2518*(1-D$1+IF(AND(WEEKDAY($A2519)&lt;&gt;1,WEEKDAY($A2519)&lt;&gt;7),-VLOOKUP($A2519,ETF_OP_Fee!$G$5:$H$14,2,1),0))^($A2519-$A2518)*(1+2*(C2519/C2518-1))+IFERROR(VLOOKUP(A2519,BITXeom!$C$9:$D$100,2,0),0)-$D$3*IFERROR(VLOOKUP($A2519,Dividends!$C$10:$E$100,2,0),0)</f>
        <v>8.3759048519237567</v>
      </c>
      <c r="F2519" s="60">
        <f>F2518*(1-F$1-2*(C2519/C2518-1))</f>
        <v>46.12208516782394</v>
      </c>
      <c r="G2519" s="2">
        <f>G2518*(1-G$1+IF(AND(WEEKDAY($A2519)&lt;&gt;1,WEEKDAY($A2519)&lt;&gt;7),-VLOOKUP($A2519,ETF_OP_Fee!$I$5:$J$14,2,1),0))^($A2519-$A2518)*(1+1*(B2519/B2518-1))</f>
        <v>4.8650169826373082</v>
      </c>
      <c r="H2519" s="9" t="str">
        <f>IFERROR(VLOOKUP(A2519,'BITO-IV'!$A$1:$J$10000,4,0),"")</f>
        <v/>
      </c>
      <c r="J2519" s="9">
        <f>VLOOKUP(A2519,'ETH-Web'!$A$1:$G$10000,6,0)</f>
        <v>129.06388899999999</v>
      </c>
      <c r="K2519" s="2">
        <f>K2518*(1-K$1+IF(AND(WEEKDAY($A2519)&lt;&gt;1,WEEKDAY($A2519)&lt;&gt;7),-VLOOKUP($A2519,ETF_OP_Fee!$K$5:$L$14,2,1),0))^($A2519-$A2518)*(1+2*(J2519/J2518-1))-K$3*IFERROR(VLOOKUP($A4115,Dividends!$C$10:$E$100,3,0),0)</f>
        <v>19.757828095393062</v>
      </c>
      <c r="Q2519">
        <f>IF($A2519&gt;=$Q$2,B2519*Q$4,"")</f>
        <v>93.643950850547611</v>
      </c>
      <c r="R2519">
        <f>IF($A2519&gt;=$Q$2,G2519*R$4,"")</f>
        <v>91.793047562748939</v>
      </c>
      <c r="T2519">
        <f>IF($A2519&gt;=$Q$2,J2519*T$4,"")</f>
        <v>38.82858425259478</v>
      </c>
      <c r="U2519">
        <f>IF($A2519&gt;=$Q$2,K2519*U$4,"")</f>
        <v>1.9007279611095669</v>
      </c>
      <c r="W2519" t="e">
        <f t="shared" ca="1" si="9"/>
        <v>#DIV/0!</v>
      </c>
      <c r="X2519" s="1">
        <f>A2518</f>
        <v>43822</v>
      </c>
    </row>
    <row r="2520" spans="1:24">
      <c r="A2520" s="1">
        <v>43825</v>
      </c>
      <c r="B2520">
        <f>IFERROR(VLOOKUP($A2520,'BTC-Web'!$A$2:$H$9999,2,0),"")</f>
        <v>7274.7993159999996</v>
      </c>
      <c r="C2520">
        <f>VLOOKUP(A2520,H_SPBTFDUE!$B$2:$C$5828,2,0)</f>
        <v>48.03</v>
      </c>
      <c r="D2520" s="2">
        <f>D2519*(1-D$1+IF(AND(WEEKDAY($A2520)&lt;&gt;1,WEEKDAY($A2520)&lt;&gt;7),-VLOOKUP($A2520,ETF_OP_Fee!$G$5:$H$14,2,1),0))^($A2520-$A2519)*(1+2*(C2520/C2519-1))+IFERROR(VLOOKUP(A2520,BITXeom!$C$9:$D$100,2,0),0)-$D$3*IFERROR(VLOOKUP($A2520,Dividends!$C$10:$E$100,2,0),0)</f>
        <v>8.4333741084580325</v>
      </c>
      <c r="F2520" s="60">
        <f>F2519*(1-F$1-2*(C2520/C2519-1))</f>
        <v>45.79203053208537</v>
      </c>
      <c r="G2520" s="2">
        <f>G2519*(1-G$1+IF(AND(WEEKDAY($A2520)&lt;&gt;1,WEEKDAY($A2520)&lt;&gt;7),-VLOOKUP($A2520,ETF_OP_Fee!$I$5:$J$14,2,1),0))^($A2520-$A2519)*(1+1*(B2520/B2519-1))</f>
        <v>4.8121142831978085</v>
      </c>
      <c r="H2520" s="9" t="str">
        <f>IFERROR(VLOOKUP(A2520,'BITO-IV'!$A$1:$J$10000,4,0),"")</f>
        <v/>
      </c>
      <c r="J2520" s="9">
        <f>VLOOKUP(A2520,'ETH-Web'!$A$1:$G$10000,6,0)</f>
        <v>126.361221</v>
      </c>
      <c r="K2520" s="2">
        <f>K2519*(1-K$1+IF(AND(WEEKDAY($A2520)&lt;&gt;1,WEEKDAY($A2520)&lt;&gt;7),-VLOOKUP($A2520,ETF_OP_Fee!$K$5:$L$14,2,1),0))^($A2520-$A2519)*(1+2*(J2520/J2519-1))-K$3*IFERROR(VLOOKUP($A4116,Dividends!$C$10:$E$100,3,0),0)</f>
        <v>18.92937374238581</v>
      </c>
      <c r="Q2520">
        <f>IF($A2520&gt;=$Q$2,B2520*Q$4,"")</f>
        <v>92.630478610741889</v>
      </c>
      <c r="R2520">
        <f>IF($A2520&gt;=$Q$2,G2520*R$4,"")</f>
        <v>90.794880439555186</v>
      </c>
      <c r="T2520">
        <f>IF($A2520&gt;=$Q$2,J2520*T$4,"")</f>
        <v>38.015492589559649</v>
      </c>
      <c r="U2520">
        <f>IF($A2520&gt;=$Q$2,K2520*U$4,"")</f>
        <v>1.8210296083523128</v>
      </c>
      <c r="W2520" t="e">
        <f t="shared" ca="1" si="9"/>
        <v>#DIV/0!</v>
      </c>
    </row>
    <row r="2521" spans="1:24">
      <c r="A2521" s="1">
        <v>43826</v>
      </c>
      <c r="B2521">
        <f>IFERROR(VLOOKUP($A2521,'BTC-Web'!$A$2:$H$9999,2,0),"")</f>
        <v>7238.1411129999997</v>
      </c>
      <c r="C2521">
        <f>VLOOKUP(A2521,H_SPBTFDUE!$B$2:$C$5828,2,0)</f>
        <v>47.8</v>
      </c>
      <c r="D2521" s="2">
        <f>D2520*(1-D$1+IF(AND(WEEKDAY($A2521)&lt;&gt;1,WEEKDAY($A2521)&lt;&gt;7),-VLOOKUP($A2521,ETF_OP_Fee!$G$5:$H$14,2,1),0))^($A2521-$A2520)*(1+2*(C2521/C2520-1))+IFERROR(VLOOKUP(A2521,BITXeom!$C$9:$D$100,2,0),0)-$D$3*IFERROR(VLOOKUP($A2521,Dividends!$C$10:$E$100,2,0),0)</f>
        <v>8.3515978647582294</v>
      </c>
      <c r="F2521" s="60">
        <f>F2520*(1-F$1-2*(C2521/C2520-1))</f>
        <v>46.228213026076546</v>
      </c>
      <c r="G2521" s="2">
        <f>G2520*(1-G$1+IF(AND(WEEKDAY($A2521)&lt;&gt;1,WEEKDAY($A2521)&lt;&gt;7),-VLOOKUP($A2521,ETF_OP_Fee!$I$5:$J$14,2,1),0))^($A2521-$A2520)*(1+1*(B2521/B2520-1))</f>
        <v>4.7877411000162153</v>
      </c>
      <c r="H2521" s="9" t="str">
        <f>IFERROR(VLOOKUP(A2521,'BITO-IV'!$A$1:$J$10000,4,0),"")</f>
        <v/>
      </c>
      <c r="J2521" s="9">
        <f>VLOOKUP(A2521,'ETH-Web'!$A$1:$G$10000,6,0)</f>
        <v>127.214607</v>
      </c>
      <c r="K2521" s="2">
        <f>K2520*(1-K$1+IF(AND(WEEKDAY($A2521)&lt;&gt;1,WEEKDAY($A2521)&lt;&gt;7),-VLOOKUP($A2521,ETF_OP_Fee!$K$5:$L$14,2,1),0))^($A2521-$A2520)*(1+2*(J2521/J2520-1))-K$3*IFERROR(VLOOKUP($A4117,Dividends!$C$10:$E$100,3,0),0)</f>
        <v>19.184560358705763</v>
      </c>
      <c r="Q2521">
        <f>IF($A2521&gt;=$Q$2,B2521*Q$4,"")</f>
        <v>92.163707399413568</v>
      </c>
      <c r="R2521">
        <f>IF($A2521&gt;=$Q$2,G2521*R$4,"")</f>
        <v>90.335007684531263</v>
      </c>
      <c r="T2521">
        <f>IF($A2521&gt;=$Q$2,J2521*T$4,"")</f>
        <v>38.272231871613862</v>
      </c>
      <c r="U2521">
        <f>IF($A2521&gt;=$Q$2,K2521*U$4,"")</f>
        <v>1.8455788824222381</v>
      </c>
      <c r="W2521" t="e">
        <f t="shared" ca="1" si="9"/>
        <v>#DIV/0!</v>
      </c>
    </row>
    <row r="2522" spans="1:24">
      <c r="A2522" s="1">
        <v>43829</v>
      </c>
      <c r="B2522">
        <f>IFERROR(VLOOKUP($A2522,'BTC-Web'!$A$2:$H$9999,2,0),"")</f>
        <v>7420.2729490000002</v>
      </c>
      <c r="C2522">
        <f>VLOOKUP(A2522,H_SPBTFDUE!$B$2:$C$5828,2,0)</f>
        <v>47.93</v>
      </c>
      <c r="D2522" s="2">
        <f>D2521*(1-D$1+IF(AND(WEEKDAY($A2522)&lt;&gt;1,WEEKDAY($A2522)&lt;&gt;7),-VLOOKUP($A2522,ETF_OP_Fee!$G$5:$H$14,2,1),0))^($A2522-$A2521)*(1+2*(C2522/C2521-1))+IFERROR(VLOOKUP(A2522,BITXeom!$C$9:$D$100,2,0),0)-$D$3*IFERROR(VLOOKUP($A2522,Dividends!$C$10:$E$100,2,0),0)</f>
        <v>8.393988599855275</v>
      </c>
      <c r="F2522" s="60">
        <f>F2521*(1-F$1-2*(C2522/C2521-1))</f>
        <v>45.974356094842236</v>
      </c>
      <c r="G2522" s="2">
        <f>G2521*(1-G$1+IF(AND(WEEKDAY($A2522)&lt;&gt;1,WEEKDAY($A2522)&lt;&gt;7),-VLOOKUP($A2522,ETF_OP_Fee!$I$5:$J$14,2,1),0))^($A2522-$A2521)*(1+1*(B2522/B2521-1))</f>
        <v>4.90783079715301</v>
      </c>
      <c r="H2522" s="9" t="str">
        <f>IFERROR(VLOOKUP(A2522,'BITO-IV'!$A$1:$J$10000,4,0),"")</f>
        <v/>
      </c>
      <c r="J2522" s="9">
        <f>VLOOKUP(A2522,'ETH-Web'!$A$1:$G$10000,6,0)</f>
        <v>132.63348400000001</v>
      </c>
      <c r="K2522" s="2">
        <f>K2521*(1-K$1+IF(AND(WEEKDAY($A2522)&lt;&gt;1,WEEKDAY($A2522)&lt;&gt;7),-VLOOKUP($A2522,ETF_OP_Fee!$K$5:$L$14,2,1),0))^($A2522-$A2521)*(1+2*(J2522/J2521-1))-K$3*IFERROR(VLOOKUP($A4118,Dividends!$C$10:$E$100,3,0),0)</f>
        <v>20.817336139084794</v>
      </c>
      <c r="Q2522">
        <f>IF($A2522&gt;=$Q$2,B2522*Q$4,"")</f>
        <v>94.482803556723042</v>
      </c>
      <c r="R2522">
        <f>IF($A2522&gt;=$Q$2,G2522*R$4,"")</f>
        <v>92.600857797781671</v>
      </c>
      <c r="T2522">
        <f>IF($A2522&gt;=$Q$2,J2522*T$4,"")</f>
        <v>39.902488977448854</v>
      </c>
      <c r="U2522">
        <f>IF($A2522&gt;=$Q$2,K2522*U$4,"")</f>
        <v>2.0026539700788897</v>
      </c>
      <c r="W2522" t="e">
        <f t="shared" ca="1" si="9"/>
        <v>#DIV/0!</v>
      </c>
    </row>
    <row r="2523" spans="1:24">
      <c r="A2523" s="1">
        <v>43830</v>
      </c>
      <c r="B2523">
        <f>IFERROR(VLOOKUP($A2523,'BTC-Web'!$A$2:$H$9999,2,0),"")</f>
        <v>7294.4389650000003</v>
      </c>
      <c r="C2523">
        <f>VLOOKUP(A2523,H_SPBTFDUE!$B$2:$C$5828,2,0)</f>
        <v>47.42</v>
      </c>
      <c r="D2523" s="2">
        <f>D2522*(1-D$1+IF(AND(WEEKDAY($A2523)&lt;&gt;1,WEEKDAY($A2523)&lt;&gt;7),-VLOOKUP($A2523,ETF_OP_Fee!$G$5:$H$14,2,1),0))^($A2523-$A2522)*(1+2*(C2523/C2522-1))+IFERROR(VLOOKUP(A2523,BITXeom!$C$9:$D$100,2,0),0)-$D$3*IFERROR(VLOOKUP($A2523,Dividends!$C$10:$E$100,2,0),0)</f>
        <v>8.214365491729227</v>
      </c>
      <c r="F2523" s="60">
        <f>F2522*(1-F$1-2*(C2523/C2522-1))</f>
        <v>46.950344783097364</v>
      </c>
      <c r="G2523" s="2">
        <f>G2522*(1-G$1+IF(AND(WEEKDAY($A2523)&lt;&gt;1,WEEKDAY($A2523)&lt;&gt;7),-VLOOKUP($A2523,ETF_OP_Fee!$I$5:$J$14,2,1),0))^($A2523-$A2522)*(1+1*(B2523/B2522-1))</f>
        <v>4.824477572312051</v>
      </c>
      <c r="H2523" s="9" t="str">
        <f>IFERROR(VLOOKUP(A2523,'BITO-IV'!$A$1:$J$10000,4,0),"")</f>
        <v/>
      </c>
      <c r="J2523" s="9">
        <f>VLOOKUP(A2523,'ETH-Web'!$A$1:$G$10000,6,0)</f>
        <v>129.61085499999999</v>
      </c>
      <c r="K2523" s="2">
        <f>K2522*(1-K$1+IF(AND(WEEKDAY($A2523)&lt;&gt;1,WEEKDAY($A2523)&lt;&gt;7),-VLOOKUP($A2523,ETF_OP_Fee!$K$5:$L$14,2,1),0))^($A2523-$A2522)*(1+2*(J2523/J2522-1))-K$3*IFERROR(VLOOKUP($A4119,Dividends!$C$10:$E$100,3,0),0)</f>
        <v>19.867997931081547</v>
      </c>
      <c r="Q2523">
        <f>IF($A2523&gt;=$Q$2,B2523*Q$4,"")</f>
        <v>92.88055150039753</v>
      </c>
      <c r="R2523">
        <f>IF($A2523&gt;=$Q$2,G2523*R$4,"")</f>
        <v>91.028150742566638</v>
      </c>
      <c r="T2523">
        <f>IF($A2523&gt;=$Q$2,J2523*T$4,"")</f>
        <v>38.993137758450352</v>
      </c>
      <c r="U2523">
        <f>IF($A2523&gt;=$Q$2,K2523*U$4,"")</f>
        <v>1.9113264381361372</v>
      </c>
      <c r="W2523" t="e">
        <f t="shared" ca="1" si="9"/>
        <v>#DIV/0!</v>
      </c>
    </row>
    <row r="2524" spans="1:24">
      <c r="A2524" s="1">
        <v>43832</v>
      </c>
      <c r="B2524">
        <f>IFERROR(VLOOKUP($A2524,'BTC-Web'!$A$2:$H$9999,2,0),"")</f>
        <v>7202.5512699999999</v>
      </c>
      <c r="C2524">
        <f>VLOOKUP(A2524,H_SPBTFDUE!$B$2:$C$5828,2,0)</f>
        <v>45.66</v>
      </c>
      <c r="D2524" s="2">
        <f>D2523*(1-D$1+IF(AND(WEEKDAY($A2524)&lt;&gt;1,WEEKDAY($A2524)&lt;&gt;7),-VLOOKUP($A2524,ETF_OP_Fee!$G$5:$H$14,2,1),0))^($A2524-$A2523)*(1+2*(C2524/C2523-1))+IFERROR(VLOOKUP(A2524,BITXeom!$C$9:$D$100,2,0),0)-$D$3*IFERROR(VLOOKUP($A2524,Dividends!$C$10:$E$100,2,0),0)</f>
        <v>7.6027774901448417</v>
      </c>
      <c r="F2524" s="60">
        <f>F2523*(1-F$1-2*(C2524/C2523-1))</f>
        <v>50.433038153080602</v>
      </c>
      <c r="G2524" s="2">
        <f>G2523*(1-G$1+IF(AND(WEEKDAY($A2524)&lt;&gt;1,WEEKDAY($A2524)&lt;&gt;7),-VLOOKUP($A2524,ETF_OP_Fee!$I$5:$J$14,2,1),0))^($A2524-$A2523)*(1+1*(B2524/B2523-1))</f>
        <v>4.7634558911693956</v>
      </c>
      <c r="H2524" s="9" t="str">
        <f>IFERROR(VLOOKUP(A2524,'BITO-IV'!$A$1:$J$10000,4,0),"")</f>
        <v/>
      </c>
      <c r="J2524" s="9">
        <f>VLOOKUP(A2524,'ETH-Web'!$A$1:$G$10000,6,0)</f>
        <v>127.410179</v>
      </c>
      <c r="K2524" s="2">
        <f>K2523*(1-K$1+IF(AND(WEEKDAY($A2524)&lt;&gt;1,WEEKDAY($A2524)&lt;&gt;7),-VLOOKUP($A2524,ETF_OP_Fee!$K$5:$L$14,2,1),0))^($A2524-$A2523)*(1+2*(J2524/J2523-1))-K$3*IFERROR(VLOOKUP($A4120,Dividends!$C$10:$E$100,3,0),0)</f>
        <v>19.192327807469013</v>
      </c>
      <c r="Q2524">
        <f>IF($A2524&gt;=$Q$2,B2524*Q$4,"")</f>
        <v>91.710539683361191</v>
      </c>
      <c r="R2524">
        <f>IF($A2524&gt;=$Q$2,G2524*R$4,"")</f>
        <v>89.87679482757656</v>
      </c>
      <c r="T2524">
        <f>IF($A2524&gt;=$Q$2,J2524*T$4,"")</f>
        <v>38.33106927329365</v>
      </c>
      <c r="U2524">
        <f>IF($A2524&gt;=$Q$2,K2524*U$4,"")</f>
        <v>1.8463261207816122</v>
      </c>
      <c r="W2524" t="e">
        <f t="shared" ca="1" si="9"/>
        <v>#DIV/0!</v>
      </c>
    </row>
    <row r="2525" spans="1:24">
      <c r="A2525" s="1">
        <v>43833</v>
      </c>
      <c r="B2525">
        <f>IFERROR(VLOOKUP($A2525,'BTC-Web'!$A$2:$H$9999,2,0),"")</f>
        <v>6984.4287109999996</v>
      </c>
      <c r="C2525">
        <f>VLOOKUP(A2525,H_SPBTFDUE!$B$2:$C$5828,2,0)</f>
        <v>48.57</v>
      </c>
      <c r="D2525" s="2">
        <f>D2524*(1-D$1+IF(AND(WEEKDAY($A2525)&lt;&gt;1,WEEKDAY($A2525)&lt;&gt;7),-VLOOKUP($A2525,ETF_OP_Fee!$G$5:$H$14,2,1),0))^($A2525-$A2524)*(1+2*(C2525/C2524-1))+IFERROR(VLOOKUP(A2525,BITXeom!$C$9:$D$100,2,0),0)-$D$3*IFERROR(VLOOKUP($A2525,Dividends!$C$10:$E$100,2,0),0)</f>
        <v>8.5708235614020953</v>
      </c>
      <c r="F2525" s="60">
        <f>F2524*(1-F$1-2*(C2525/C2524-1))</f>
        <v>44.002022988792525</v>
      </c>
      <c r="G2525" s="2">
        <f>G2524*(1-G$1+IF(AND(WEEKDAY($A2525)&lt;&gt;1,WEEKDAY($A2525)&lt;&gt;7),-VLOOKUP($A2525,ETF_OP_Fee!$I$5:$J$14,2,1),0))^($A2525-$A2524)*(1+1*(B2525/B2524-1))</f>
        <v>4.6190788389747812</v>
      </c>
      <c r="H2525" s="9" t="str">
        <f>IFERROR(VLOOKUP(A2525,'BITO-IV'!$A$1:$J$10000,4,0),"")</f>
        <v/>
      </c>
      <c r="J2525" s="9">
        <f>VLOOKUP(A2525,'ETH-Web'!$A$1:$G$10000,6,0)</f>
        <v>134.171707</v>
      </c>
      <c r="K2525" s="2">
        <f>K2524*(1-K$1+IF(AND(WEEKDAY($A2525)&lt;&gt;1,WEEKDAY($A2525)&lt;&gt;7),-VLOOKUP($A2525,ETF_OP_Fee!$K$5:$L$14,2,1),0))^($A2525-$A2524)*(1+2*(J2525/J2524-1))-K$3*IFERROR(VLOOKUP($A4121,Dividends!$C$10:$E$100,3,0),0)</f>
        <v>21.228815527173573</v>
      </c>
      <c r="Q2525">
        <f>IF($A2525&gt;=$Q$2,B2525*Q$4,"")</f>
        <v>88.933171379670398</v>
      </c>
      <c r="R2525">
        <f>IF($A2525&gt;=$Q$2,G2525*R$4,"")</f>
        <v>87.152691362703266</v>
      </c>
      <c r="T2525">
        <f>IF($A2525&gt;=$Q$2,J2525*T$4,"")</f>
        <v>40.365259949388019</v>
      </c>
      <c r="U2525">
        <f>IF($A2525&gt;=$Q$2,K2525*U$4,"")</f>
        <v>2.0422388057493124</v>
      </c>
      <c r="W2525" t="e">
        <f t="shared" ca="1" si="9"/>
        <v>#DIV/0!</v>
      </c>
    </row>
    <row r="2526" spans="1:24">
      <c r="A2526" s="1">
        <v>43836</v>
      </c>
      <c r="B2526">
        <f>IFERROR(VLOOKUP($A2526,'BTC-Web'!$A$2:$H$9999,2,0),"")</f>
        <v>7410.4521480000003</v>
      </c>
      <c r="C2526">
        <f>VLOOKUP(A2526,H_SPBTFDUE!$B$2:$C$5828,2,0)</f>
        <v>50.1</v>
      </c>
      <c r="D2526" s="2">
        <f>D2525*(1-D$1+IF(AND(WEEKDAY($A2526)&lt;&gt;1,WEEKDAY($A2526)&lt;&gt;7),-VLOOKUP($A2526,ETF_OP_Fee!$G$5:$H$14,2,1),0))^($A2526-$A2525)*(1+2*(C2526/C2525-1))+IFERROR(VLOOKUP(A2526,BITXeom!$C$9:$D$100,2,0),0)-$D$3*IFERROR(VLOOKUP($A2526,Dividends!$C$10:$E$100,2,0),0)</f>
        <v>9.1075068595050848</v>
      </c>
      <c r="F2526" s="60">
        <f>F2525*(1-F$1-2*(C2526/C2525-1))</f>
        <v>41.227523488675082</v>
      </c>
      <c r="G2526" s="2">
        <f>G2525*(1-G$1+IF(AND(WEEKDAY($A2526)&lt;&gt;1,WEEKDAY($A2526)&lt;&gt;7),-VLOOKUP($A2526,ETF_OP_Fee!$I$5:$J$14,2,1),0))^($A2526-$A2525)*(1+1*(B2526/B2525-1))</f>
        <v>4.9004423236862387</v>
      </c>
      <c r="H2526" s="9" t="str">
        <f>IFERROR(VLOOKUP(A2526,'BITO-IV'!$A$1:$J$10000,4,0),"")</f>
        <v/>
      </c>
      <c r="J2526" s="9">
        <f>VLOOKUP(A2526,'ETH-Web'!$A$1:$G$10000,6,0)</f>
        <v>144.30415300000001</v>
      </c>
      <c r="K2526" s="2">
        <f>K2525*(1-K$1+IF(AND(WEEKDAY($A2526)&lt;&gt;1,WEEKDAY($A2526)&lt;&gt;7),-VLOOKUP($A2526,ETF_OP_Fee!$K$5:$L$14,2,1),0))^($A2526-$A2525)*(1+2*(J2526/J2525-1))-K$3*IFERROR(VLOOKUP($A4122,Dividends!$C$10:$E$100,3,0),0)</f>
        <v>24.43326430259302</v>
      </c>
      <c r="Q2526">
        <f>IF($A2526&gt;=$Q$2,B2526*Q$4,"")</f>
        <v>94.357754678059123</v>
      </c>
      <c r="R2526">
        <f>IF($A2526&gt;=$Q$2,G2526*R$4,"")</f>
        <v>92.461452221445171</v>
      </c>
      <c r="T2526">
        <f>IF($A2526&gt;=$Q$2,J2526*T$4,"")</f>
        <v>43.413583816305341</v>
      </c>
      <c r="U2526">
        <f>IF($A2526&gt;=$Q$2,K2526*U$4,"")</f>
        <v>2.3505108161128021</v>
      </c>
      <c r="W2526" t="e">
        <f t="shared" ca="1" si="9"/>
        <v>#DIV/0!</v>
      </c>
    </row>
    <row r="2527" spans="1:24">
      <c r="A2527" s="1">
        <v>43837</v>
      </c>
      <c r="B2527">
        <f>IFERROR(VLOOKUP($A2527,'BTC-Web'!$A$2:$H$9999,2,0),"")</f>
        <v>7768.6821289999998</v>
      </c>
      <c r="C2527">
        <f>VLOOKUP(A2527,H_SPBTFDUE!$B$2:$C$5828,2,0)</f>
        <v>54.45</v>
      </c>
      <c r="D2527" s="2">
        <f>D2526*(1-D$1+IF(AND(WEEKDAY($A2527)&lt;&gt;1,WEEKDAY($A2527)&lt;&gt;7),-VLOOKUP($A2527,ETF_OP_Fee!$G$5:$H$14,2,1),0))^($A2527-$A2526)*(1+2*(C2527/C2526-1))+IFERROR(VLOOKUP(A2527,BITXeom!$C$9:$D$100,2,0),0)-$D$3*IFERROR(VLOOKUP($A2527,Dividends!$C$10:$E$100,2,0),0)</f>
        <v>10.687761423834589</v>
      </c>
      <c r="F2527" s="60">
        <f>F2526*(1-F$1-2*(C2527/C2526-1))</f>
        <v>34.066106852473702</v>
      </c>
      <c r="G2527" s="2">
        <f>G2526*(1-G$1+IF(AND(WEEKDAY($A2527)&lt;&gt;1,WEEKDAY($A2527)&lt;&gt;7),-VLOOKUP($A2527,ETF_OP_Fee!$I$5:$J$14,2,1),0))^($A2527-$A2526)*(1+1*(B2527/B2526-1))</f>
        <v>5.1372017633271536</v>
      </c>
      <c r="H2527" s="9" t="str">
        <f>IFERROR(VLOOKUP(A2527,'BITO-IV'!$A$1:$J$10000,4,0),"")</f>
        <v/>
      </c>
      <c r="J2527" s="9">
        <f>VLOOKUP(A2527,'ETH-Web'!$A$1:$G$10000,6,0)</f>
        <v>143.54399100000001</v>
      </c>
      <c r="K2527" s="2">
        <f>K2526*(1-K$1+IF(AND(WEEKDAY($A2527)&lt;&gt;1,WEEKDAY($A2527)&lt;&gt;7),-VLOOKUP($A2527,ETF_OP_Fee!$K$5:$L$14,2,1),0))^($A2527-$A2526)*(1+2*(J2527/J2526-1))-K$3*IFERROR(VLOOKUP($A4123,Dividends!$C$10:$E$100,3,0),0)</f>
        <v>24.17522374954553</v>
      </c>
      <c r="Q2527">
        <f>IF($A2527&gt;=$Q$2,B2527*Q$4,"")</f>
        <v>98.919119624548458</v>
      </c>
      <c r="R2527">
        <f>IF($A2527&gt;=$Q$2,G2527*R$4,"")</f>
        <v>96.928624809218334</v>
      </c>
      <c r="T2527">
        <f>IF($A2527&gt;=$Q$2,J2527*T$4,"")</f>
        <v>43.184890767526824</v>
      </c>
      <c r="U2527">
        <f>IF($A2527&gt;=$Q$2,K2527*U$4,"")</f>
        <v>2.3256869897332262</v>
      </c>
      <c r="W2527" t="e">
        <f t="shared" ca="1" si="9"/>
        <v>#DIV/0!</v>
      </c>
    </row>
    <row r="2528" spans="1:24">
      <c r="A2528" s="1">
        <v>43838</v>
      </c>
      <c r="B2528">
        <f>IFERROR(VLOOKUP($A2528,'BTC-Web'!$A$2:$H$9999,2,0),"")</f>
        <v>8161.935547</v>
      </c>
      <c r="C2528">
        <f>VLOOKUP(A2528,H_SPBTFDUE!$B$2:$C$5828,2,0)</f>
        <v>53.37</v>
      </c>
      <c r="D2528" s="2">
        <f>D2527*(1-D$1+IF(AND(WEEKDAY($A2528)&lt;&gt;1,WEEKDAY($A2528)&lt;&gt;7),-VLOOKUP($A2528,ETF_OP_Fee!$G$5:$H$14,2,1),0))^($A2528-$A2527)*(1+2*(C2528/C2527-1))+IFERROR(VLOOKUP(A2528,BITXeom!$C$9:$D$100,2,0),0)-$D$3*IFERROR(VLOOKUP($A2528,Dividends!$C$10:$E$100,2,0),0)</f>
        <v>10.262546833068914</v>
      </c>
      <c r="F2528" s="60">
        <f>F2527*(1-F$1-2*(C2528/C2527-1))</f>
        <v>35.415716299453891</v>
      </c>
      <c r="G2528" s="2">
        <f>G2527*(1-G$1+IF(AND(WEEKDAY($A2528)&lt;&gt;1,WEEKDAY($A2528)&lt;&gt;7),-VLOOKUP($A2528,ETF_OP_Fee!$I$5:$J$14,2,1),0))^($A2528-$A2527)*(1+1*(B2528/B2527-1))</f>
        <v>5.3971082446132472</v>
      </c>
      <c r="H2528" s="9" t="str">
        <f>IFERROR(VLOOKUP(A2528,'BITO-IV'!$A$1:$J$10000,4,0),"")</f>
        <v/>
      </c>
      <c r="J2528" s="9">
        <f>VLOOKUP(A2528,'ETH-Web'!$A$1:$G$10000,6,0)</f>
        <v>141.25813299999999</v>
      </c>
      <c r="K2528" s="2">
        <f>K2527*(1-K$1+IF(AND(WEEKDAY($A2528)&lt;&gt;1,WEEKDAY($A2528)&lt;&gt;7),-VLOOKUP($A2528,ETF_OP_Fee!$K$5:$L$14,2,1),0))^($A2528-$A2527)*(1+2*(J2528/J2527-1))-K$3*IFERROR(VLOOKUP($A4124,Dividends!$C$10:$E$100,3,0),0)</f>
        <v>23.404667073051758</v>
      </c>
      <c r="Q2528">
        <f>IF($A2528&gt;=$Q$2,B2528*Q$4,"")</f>
        <v>103.92644020376127</v>
      </c>
      <c r="R2528">
        <f>IF($A2528&gt;=$Q$2,G2528*R$4,"")</f>
        <v>101.83253533691149</v>
      </c>
      <c r="T2528">
        <f>IF($A2528&gt;=$Q$2,J2528*T$4,"")</f>
        <v>42.497195466926762</v>
      </c>
      <c r="U2528">
        <f>IF($A2528&gt;=$Q$2,K2528*U$4,"")</f>
        <v>2.2515584664178081</v>
      </c>
      <c r="W2528" t="e">
        <f t="shared" ca="1" si="9"/>
        <v>#DIV/0!</v>
      </c>
    </row>
    <row r="2529" spans="1:28">
      <c r="A2529" s="1">
        <v>43839</v>
      </c>
      <c r="B2529">
        <f>IFERROR(VLOOKUP($A2529,'BTC-Web'!$A$2:$H$9999,2,0),"")</f>
        <v>8082.2958980000003</v>
      </c>
      <c r="C2529">
        <f>VLOOKUP(A2529,H_SPBTFDUE!$B$2:$C$5828,2,0)</f>
        <v>51.89</v>
      </c>
      <c r="D2529" s="2">
        <f>D2528*(1-D$1+IF(AND(WEEKDAY($A2529)&lt;&gt;1,WEEKDAY($A2529)&lt;&gt;7),-VLOOKUP($A2529,ETF_OP_Fee!$G$5:$H$14,2,1),0))^($A2529-$A2528)*(1+2*(C2529/C2528-1))+IFERROR(VLOOKUP(A2529,BITXeom!$C$9:$D$100,2,0),0)-$D$3*IFERROR(VLOOKUP($A2529,Dividends!$C$10:$E$100,2,0),0)</f>
        <v>9.6921982796604134</v>
      </c>
      <c r="F2529" s="60">
        <f>F2528*(1-F$1-2*(C2529/C2528-1))</f>
        <v>37.378094593715495</v>
      </c>
      <c r="G2529" s="2">
        <f>G2528*(1-G$1+IF(AND(WEEKDAY($A2529)&lt;&gt;1,WEEKDAY($A2529)&lt;&gt;7),-VLOOKUP($A2529,ETF_OP_Fee!$I$5:$J$14,2,1),0))^($A2529-$A2528)*(1+1*(B2529/B2528-1))</f>
        <v>5.3443071479245461</v>
      </c>
      <c r="H2529" s="9" t="str">
        <f>IFERROR(VLOOKUP(A2529,'BITO-IV'!$A$1:$J$10000,4,0),"")</f>
        <v/>
      </c>
      <c r="J2529" s="9">
        <f>VLOOKUP(A2529,'ETH-Web'!$A$1:$G$10000,6,0)</f>
        <v>138.97920199999999</v>
      </c>
      <c r="K2529" s="2">
        <f>K2528*(1-K$1+IF(AND(WEEKDAY($A2529)&lt;&gt;1,WEEKDAY($A2529)&lt;&gt;7),-VLOOKUP($A2529,ETF_OP_Fee!$K$5:$L$14,2,1),0))^($A2529-$A2528)*(1+2*(J2529/J2528-1))-K$3*IFERROR(VLOOKUP($A4125,Dividends!$C$10:$E$100,3,0),0)</f>
        <v>22.648904296487355</v>
      </c>
      <c r="Q2529">
        <f>IF($A2529&gt;=$Q$2,B2529*Q$4,"")</f>
        <v>102.91238352909308</v>
      </c>
      <c r="R2529">
        <f>IF($A2529&gt;=$Q$2,G2529*R$4,"")</f>
        <v>100.83628525248037</v>
      </c>
      <c r="T2529">
        <f>IF($A2529&gt;=$Q$2,J2529*T$4,"")</f>
        <v>41.811584138886353</v>
      </c>
      <c r="U2529">
        <f>IF($A2529&gt;=$Q$2,K2529*U$4,"")</f>
        <v>2.1788531349185067</v>
      </c>
      <c r="W2529" t="e">
        <f t="shared" ca="1" si="9"/>
        <v>#DIV/0!</v>
      </c>
    </row>
    <row r="2530" spans="1:28">
      <c r="A2530" s="1">
        <v>43840</v>
      </c>
      <c r="B2530">
        <f>IFERROR(VLOOKUP($A2530,'BTC-Web'!$A$2:$H$9999,2,0),"")</f>
        <v>7878.3076170000004</v>
      </c>
      <c r="C2530">
        <f>VLOOKUP(A2530,H_SPBTFDUE!$B$2:$C$5828,2,0)</f>
        <v>53.52</v>
      </c>
      <c r="D2530" s="2">
        <f>D2529*(1-D$1+IF(AND(WEEKDAY($A2530)&lt;&gt;1,WEEKDAY($A2530)&lt;&gt;7),-VLOOKUP($A2530,ETF_OP_Fee!$G$5:$H$14,2,1),0))^($A2530-$A2529)*(1+2*(C2530/C2529-1))+IFERROR(VLOOKUP(A2530,BITXeom!$C$9:$D$100,2,0),0)-$D$3*IFERROR(VLOOKUP($A2530,Dividends!$C$10:$E$100,2,0),0)</f>
        <v>10.299870866540591</v>
      </c>
      <c r="F2530" s="60">
        <f>F2529*(1-F$1-2*(C2530/C2529-1))</f>
        <v>35.027862348248767</v>
      </c>
      <c r="G2530" s="2">
        <f>G2529*(1-G$1+IF(AND(WEEKDAY($A2530)&lt;&gt;1,WEEKDAY($A2530)&lt;&gt;7),-VLOOKUP($A2530,ETF_OP_Fee!$I$5:$J$14,2,1),0))^($A2530-$A2529)*(1+1*(B2530/B2529-1))</f>
        <v>5.2092871112866233</v>
      </c>
      <c r="H2530" s="9" t="str">
        <f>IFERROR(VLOOKUP(A2530,'BITO-IV'!$A$1:$J$10000,4,0),"")</f>
        <v/>
      </c>
      <c r="J2530" s="9">
        <f>VLOOKUP(A2530,'ETH-Web'!$A$1:$G$10000,6,0)</f>
        <v>143.963776</v>
      </c>
      <c r="K2530" s="2">
        <f>K2529*(1-K$1+IF(AND(WEEKDAY($A2530)&lt;&gt;1,WEEKDAY($A2530)&lt;&gt;7),-VLOOKUP($A2530,ETF_OP_Fee!$K$5:$L$14,2,1),0))^($A2530-$A2529)*(1+2*(J2530/J2529-1))-K$3*IFERROR(VLOOKUP($A4126,Dividends!$C$10:$E$100,3,0),0)</f>
        <v>24.272912753202903</v>
      </c>
      <c r="Q2530">
        <f>IF($A2530&gt;=$Q$2,B2530*Q$4,"")</f>
        <v>100.31498787881662</v>
      </c>
      <c r="R2530">
        <f>IF($A2530&gt;=$Q$2,G2530*R$4,"")</f>
        <v>98.288729778519766</v>
      </c>
      <c r="T2530">
        <f>IF($A2530&gt;=$Q$2,J2530*T$4,"")</f>
        <v>43.31118215210207</v>
      </c>
      <c r="U2530">
        <f>IF($A2530&gt;=$Q$2,K2530*U$4,"")</f>
        <v>2.3350847949903635</v>
      </c>
      <c r="W2530" t="e">
        <f t="shared" ca="1" si="9"/>
        <v>#DIV/0!</v>
      </c>
    </row>
    <row r="2531" spans="1:28">
      <c r="A2531" s="1">
        <v>43843</v>
      </c>
      <c r="B2531">
        <f>IFERROR(VLOOKUP($A2531,'BTC-Web'!$A$2:$H$9999,2,0),"")</f>
        <v>8189.7719729999999</v>
      </c>
      <c r="C2531">
        <f>VLOOKUP(A2531,H_SPBTFDUE!$B$2:$C$5828,2,0)</f>
        <v>53.99</v>
      </c>
      <c r="D2531" s="2">
        <f>D2530*(1-D$1+IF(AND(WEEKDAY($A2531)&lt;&gt;1,WEEKDAY($A2531)&lt;&gt;7),-VLOOKUP($A2531,ETF_OP_Fee!$G$5:$H$14,2,1),0))^($A2531-$A2530)*(1+2*(C2531/C2530-1))+IFERROR(VLOOKUP(A2531,BITXeom!$C$9:$D$100,2,0),0)-$D$3*IFERROR(VLOOKUP($A2531,Dividends!$C$10:$E$100,2,0),0)</f>
        <v>10.476983083301123</v>
      </c>
      <c r="F2531" s="60">
        <f>F2530*(1-F$1-2*(C2531/C2530-1))</f>
        <v>34.41082615108531</v>
      </c>
      <c r="G2531" s="2">
        <f>G2530*(1-G$1+IF(AND(WEEKDAY($A2531)&lt;&gt;1,WEEKDAY($A2531)&lt;&gt;7),-VLOOKUP($A2531,ETF_OP_Fee!$I$5:$J$14,2,1),0))^($A2531-$A2530)*(1+1*(B2531/B2530-1))</f>
        <v>5.4148104559027965</v>
      </c>
      <c r="H2531" s="9" t="str">
        <f>IFERROR(VLOOKUP(A2531,'BITO-IV'!$A$1:$J$10000,1,0),"")</f>
        <v/>
      </c>
      <c r="J2531" s="9">
        <f>VLOOKUP(A2531,'ETH-Web'!$A$1:$G$10000,6,0)</f>
        <v>144.22659300000001</v>
      </c>
      <c r="K2531" s="2">
        <f>K2530*(1-K$1+IF(AND(WEEKDAY($A2531)&lt;&gt;1,WEEKDAY($A2531)&lt;&gt;7),-VLOOKUP($A2531,ETF_OP_Fee!$K$5:$L$14,2,1),0))^($A2531-$A2530)*(1+2*(J2531/J2530-1))-K$3*IFERROR(VLOOKUP($A4127,Dividends!$C$10:$E$100,3,0),0)</f>
        <v>24.359654779211535</v>
      </c>
      <c r="Q2531">
        <f>IF($A2531&gt;=$Q$2,B2531*Q$4,"")</f>
        <v>104.28088317203964</v>
      </c>
      <c r="R2531">
        <f>IF($A2531&gt;=$Q$2,G2531*R$4,"")</f>
        <v>102.16654032161486</v>
      </c>
      <c r="T2531">
        <f>IF($A2531&gt;=$Q$2,J2531*T$4,"")</f>
        <v>43.390250062627487</v>
      </c>
      <c r="U2531">
        <f>IF($A2531&gt;=$Q$2,K2531*U$4,"")</f>
        <v>2.3434294872025783</v>
      </c>
      <c r="W2531" t="e">
        <f t="shared" ca="1" si="9"/>
        <v>#DIV/0!</v>
      </c>
      <c r="X2531" s="9">
        <f>'BITO-IV'!$A100</f>
        <v>44628</v>
      </c>
      <c r="Z2531" s="1" t="e">
        <f>VLOOKUP(DATEVALUE("20-jan-2020"),'BITO-IV'!A2:J567,1,0)</f>
        <v>#N/A</v>
      </c>
      <c r="AB2531">
        <f>DATEVALUE("20-jan-2020")</f>
        <v>43850</v>
      </c>
    </row>
    <row r="2532" spans="1:28">
      <c r="A2532" s="1">
        <v>43844</v>
      </c>
      <c r="B2532">
        <f>IFERROR(VLOOKUP($A2532,'BTC-Web'!$A$2:$H$9999,2,0),"")</f>
        <v>8140.9331050000001</v>
      </c>
      <c r="C2532">
        <f>VLOOKUP(A2532,H_SPBTFDUE!$B$2:$C$5828,2,0)</f>
        <v>57.67</v>
      </c>
      <c r="D2532" s="2">
        <f>D2531*(1-D$1+IF(AND(WEEKDAY($A2532)&lt;&gt;1,WEEKDAY($A2532)&lt;&gt;7),-VLOOKUP($A2532,ETF_OP_Fee!$G$5:$H$14,2,1),0))^($A2532-$A2531)*(1+2*(C2532/C2531-1))+IFERROR(VLOOKUP(A2532,BITXeom!$C$9:$D$100,2,0),0)-$D$3*IFERROR(VLOOKUP($A2532,Dividends!$C$10:$E$100,2,0),0)</f>
        <v>11.903786412524703</v>
      </c>
      <c r="F2532" s="60">
        <f>F2531*(1-F$1-2*(C2532/C2531-1))</f>
        <v>29.718098053703009</v>
      </c>
      <c r="G2532" s="2">
        <f>G2531*(1-G$1+IF(AND(WEEKDAY($A2532)&lt;&gt;1,WEEKDAY($A2532)&lt;&gt;7),-VLOOKUP($A2532,ETF_OP_Fee!$I$5:$J$14,2,1),0))^($A2532-$A2531)*(1+1*(B2532/B2531-1))</f>
        <v>5.3823796942718305</v>
      </c>
      <c r="H2532" s="9" t="str">
        <f>IFERROR(VLOOKUP(A2532,'BITO-IV'!$A$1:$J$10000,4,0),"")</f>
        <v/>
      </c>
      <c r="J2532" s="9">
        <f>VLOOKUP(A2532,'ETH-Web'!$A$1:$G$10000,6,0)</f>
        <v>165.955353</v>
      </c>
      <c r="K2532" s="2">
        <f>K2531*(1-K$1+IF(AND(WEEKDAY($A2532)&lt;&gt;1,WEEKDAY($A2532)&lt;&gt;7),-VLOOKUP($A2532,ETF_OP_Fee!$K$5:$L$14,2,1),0))^($A2532-$A2531)*(1+2*(J2532/J2531-1))-K$3*IFERROR(VLOOKUP($A4128,Dividends!$C$10:$E$100,3,0),0)</f>
        <v>31.698748216427127</v>
      </c>
      <c r="Q2532">
        <f>IF($A2532&gt;=$Q$2,B2532*Q$4,"")</f>
        <v>103.65901478486683</v>
      </c>
      <c r="R2532">
        <f>IF($A2532&gt;=$Q$2,G2532*R$4,"")</f>
        <v>101.55463733021489</v>
      </c>
      <c r="T2532">
        <f>IF($A2532&gt;=$Q$2,J2532*T$4,"")</f>
        <v>49.927299231852594</v>
      </c>
      <c r="U2532">
        <f>IF($A2532&gt;=$Q$2,K2532*U$4,"")</f>
        <v>3.0494595244091491</v>
      </c>
      <c r="W2532" t="e">
        <f t="shared" ca="1" si="9"/>
        <v>#DIV/0!</v>
      </c>
    </row>
    <row r="2533" spans="1:28">
      <c r="A2533" s="1">
        <v>43845</v>
      </c>
      <c r="B2533">
        <f>IFERROR(VLOOKUP($A2533,'BTC-Web'!$A$2:$H$9999,2,0),"")</f>
        <v>8825.34375</v>
      </c>
      <c r="C2533">
        <f>VLOOKUP(A2533,H_SPBTFDUE!$B$2:$C$5828,2,0)</f>
        <v>58.49</v>
      </c>
      <c r="D2533" s="2">
        <f>D2532*(1-D$1+IF(AND(WEEKDAY($A2533)&lt;&gt;1,WEEKDAY($A2533)&lt;&gt;7),-VLOOKUP($A2533,ETF_OP_Fee!$G$5:$H$14,2,1),0))^($A2533-$A2532)*(1+2*(C2533/C2532-1))+IFERROR(VLOOKUP(A2533,BITXeom!$C$9:$D$100,2,0),0)-$D$3*IFERROR(VLOOKUP($A2533,Dividends!$C$10:$E$100,2,0),0)</f>
        <v>12.240826489360728</v>
      </c>
      <c r="F2533" s="60">
        <f>F2532*(1-F$1-2*(C2533/C2532-1))</f>
        <v>28.871437839754158</v>
      </c>
      <c r="G2533" s="2">
        <f>G2532*(1-G$1+IF(AND(WEEKDAY($A2533)&lt;&gt;1,WEEKDAY($A2533)&lt;&gt;7),-VLOOKUP($A2533,ETF_OP_Fee!$I$5:$J$14,2,1),0))^($A2533-$A2532)*(1+1*(B2533/B2532-1))</f>
        <v>5.8347260744916865</v>
      </c>
      <c r="H2533" s="9" t="str">
        <f>IFERROR(VLOOKUP(A2533,'BITO-IV'!$A$1:$J$10000,4,0),"")</f>
        <v/>
      </c>
      <c r="J2533" s="9">
        <f>VLOOKUP(A2533,'ETH-Web'!$A$1:$G$10000,6,0)</f>
        <v>166.230682</v>
      </c>
      <c r="K2533" s="2">
        <f>K2532*(1-K$1+IF(AND(WEEKDAY($A2533)&lt;&gt;1,WEEKDAY($A2533)&lt;&gt;7),-VLOOKUP($A2533,ETF_OP_Fee!$K$5:$L$14,2,1),0))^($A2533-$A2532)*(1+2*(J2533/J2532-1))-K$3*IFERROR(VLOOKUP($A4129,Dividends!$C$10:$E$100,3,0),0)</f>
        <v>31.803109067582309</v>
      </c>
      <c r="Q2533">
        <f>IF($A2533&gt;=$Q$2,B2533*Q$4,"")</f>
        <v>112.37365870270003</v>
      </c>
      <c r="R2533">
        <f>IF($A2533&gt;=$Q$2,G2533*R$4,"")</f>
        <v>110.08950019761016</v>
      </c>
      <c r="T2533">
        <f>IF($A2533&gt;=$Q$2,J2533*T$4,"")</f>
        <v>50.010131349778952</v>
      </c>
      <c r="U2533">
        <f>IF($A2533&gt;=$Q$2,K2533*U$4,"")</f>
        <v>3.0594991698032752</v>
      </c>
      <c r="W2533" t="e">
        <f t="shared" ca="1" si="9"/>
        <v>#DIV/0!</v>
      </c>
    </row>
    <row r="2534" spans="1:28">
      <c r="A2534" s="1">
        <v>43846</v>
      </c>
      <c r="B2534">
        <f>IFERROR(VLOOKUP($A2534,'BTC-Web'!$A$2:$H$9999,2,0),"")</f>
        <v>8812.4814449999994</v>
      </c>
      <c r="C2534">
        <f>VLOOKUP(A2534,H_SPBTFDUE!$B$2:$C$5828,2,0)</f>
        <v>57.86</v>
      </c>
      <c r="D2534" s="2">
        <f>D2533*(1-D$1+IF(AND(WEEKDAY($A2534)&lt;&gt;1,WEEKDAY($A2534)&lt;&gt;7),-VLOOKUP($A2534,ETF_OP_Fee!$G$5:$H$14,2,1),0))^($A2534-$A2533)*(1+2*(C2534/C2533-1))+IFERROR(VLOOKUP(A2534,BITXeom!$C$9:$D$100,2,0),0)-$D$3*IFERROR(VLOOKUP($A2534,Dividends!$C$10:$E$100,2,0),0)</f>
        <v>11.975689024229986</v>
      </c>
      <c r="F2534" s="60">
        <f>F2533*(1-F$1-2*(C2534/C2533-1))</f>
        <v>29.491887613157282</v>
      </c>
      <c r="G2534" s="2">
        <f>G2533*(1-G$1+IF(AND(WEEKDAY($A2534)&lt;&gt;1,WEEKDAY($A2534)&lt;&gt;7),-VLOOKUP($A2534,ETF_OP_Fee!$I$5:$J$14,2,1),0))^($A2534-$A2533)*(1+1*(B2534/B2533-1))</f>
        <v>5.8260707386717927</v>
      </c>
      <c r="H2534" s="9" t="str">
        <f>IFERROR(VLOOKUP(A2534,'BITO-IV'!$A$1:$J$10000,4,0),"")</f>
        <v/>
      </c>
      <c r="J2534" s="9">
        <f>VLOOKUP(A2534,'ETH-Web'!$A$1:$G$10000,6,0)</f>
        <v>164.391006</v>
      </c>
      <c r="K2534" s="2">
        <f>K2533*(1-K$1+IF(AND(WEEKDAY($A2534)&lt;&gt;1,WEEKDAY($A2534)&lt;&gt;7),-VLOOKUP($A2534,ETF_OP_Fee!$K$5:$L$14,2,1),0))^($A2534-$A2533)*(1+2*(J2534/J2533-1))-K$3*IFERROR(VLOOKUP($A4130,Dividends!$C$10:$E$100,3,0),0)</f>
        <v>31.098377742299949</v>
      </c>
      <c r="Q2534">
        <f>IF($A2534&gt;=$Q$2,B2534*Q$4,"")</f>
        <v>112.20988216173525</v>
      </c>
      <c r="R2534">
        <f>IF($A2534&gt;=$Q$2,G2534*R$4,"")</f>
        <v>109.92619148657738</v>
      </c>
      <c r="T2534">
        <f>IF($A2534&gt;=$Q$2,J2534*T$4,"")</f>
        <v>49.456668912555507</v>
      </c>
      <c r="U2534">
        <f>IF($A2534&gt;=$Q$2,K2534*U$4,"")</f>
        <v>2.9917031282258959</v>
      </c>
      <c r="W2534" t="e">
        <f t="shared" ca="1" si="9"/>
        <v>#DIV/0!</v>
      </c>
    </row>
    <row r="2535" spans="1:28">
      <c r="A2535" s="1">
        <v>43847</v>
      </c>
      <c r="B2535">
        <f>IFERROR(VLOOKUP($A2535,'BTC-Web'!$A$2:$H$9999,2,0),"")</f>
        <v>8725.2099610000005</v>
      </c>
      <c r="C2535">
        <f>VLOOKUP(A2535,H_SPBTFDUE!$B$2:$C$5828,2,0)</f>
        <v>58.78</v>
      </c>
      <c r="D2535" s="2">
        <f>D2534*(1-D$1+IF(AND(WEEKDAY($A2535)&lt;&gt;1,WEEKDAY($A2535)&lt;&gt;7),-VLOOKUP($A2535,ETF_OP_Fee!$G$5:$H$14,2,1),0))^($A2535-$A2534)*(1+2*(C2535/C2534-1))+IFERROR(VLOOKUP(A2535,BITXeom!$C$9:$D$100,2,0),0)-$D$3*IFERROR(VLOOKUP($A2535,Dividends!$C$10:$E$100,2,0),0)</f>
        <v>12.355037144101004</v>
      </c>
      <c r="F2535" s="60">
        <f>F2534*(1-F$1-2*(C2535/C2534-1))</f>
        <v>28.552483887928926</v>
      </c>
      <c r="G2535" s="2">
        <f>G2534*(1-G$1+IF(AND(WEEKDAY($A2535)&lt;&gt;1,WEEKDAY($A2535)&lt;&gt;7),-VLOOKUP($A2535,ETF_OP_Fee!$I$5:$J$14,2,1),0))^($A2535-$A2534)*(1+1*(B2535/B2534-1))</f>
        <v>5.7682240457635823</v>
      </c>
      <c r="H2535" s="9" t="str">
        <f>IFERROR(VLOOKUP(A2535,'BITO-IV'!$A$1:$J$10000,4,0),"")</f>
        <v/>
      </c>
      <c r="J2535" s="9">
        <f>VLOOKUP(A2535,'ETH-Web'!$A$1:$G$10000,6,0)</f>
        <v>170.77995300000001</v>
      </c>
      <c r="K2535" s="2">
        <f>K2534*(1-K$1+IF(AND(WEEKDAY($A2535)&lt;&gt;1,WEEKDAY($A2535)&lt;&gt;7),-VLOOKUP($A2535,ETF_OP_Fee!$K$5:$L$14,2,1),0))^($A2535-$A2534)*(1+2*(J2535/J2534-1))-K$3*IFERROR(VLOOKUP($A4131,Dividends!$C$10:$E$100,3,0),0)</f>
        <v>33.514750093053181</v>
      </c>
      <c r="Q2535">
        <f>IF($A2535&gt;=$Q$2,B2535*Q$4,"")</f>
        <v>111.09864885056888</v>
      </c>
      <c r="R2535">
        <f>IF($A2535&gt;=$Q$2,G2535*R$4,"")</f>
        <v>108.8347411889892</v>
      </c>
      <c r="T2535">
        <f>IF($A2535&gt;=$Q$2,J2535*T$4,"")</f>
        <v>51.378769422597188</v>
      </c>
      <c r="U2535">
        <f>IF($A2535&gt;=$Q$2,K2535*U$4,"")</f>
        <v>3.2241611934218186</v>
      </c>
      <c r="W2535" t="e">
        <f t="shared" ca="1" si="9"/>
        <v>#DIV/0!</v>
      </c>
    </row>
    <row r="2536" spans="1:28">
      <c r="A2536" s="1">
        <v>43851</v>
      </c>
      <c r="B2536">
        <f>IFERROR(VLOOKUP($A2536,'BTC-Web'!$A$2:$H$9999,2,0),"")</f>
        <v>8658.9912110000005</v>
      </c>
      <c r="C2536">
        <f>VLOOKUP(A2536,H_SPBTFDUE!$B$2:$C$5828,2,0)</f>
        <v>57.52</v>
      </c>
      <c r="D2536" s="2">
        <f>D2535*(1-D$1+IF(AND(WEEKDAY($A2536)&lt;&gt;1,WEEKDAY($A2536)&lt;&gt;7),-VLOOKUP($A2536,ETF_OP_Fee!$G$5:$H$14,2,1),0))^($A2536-$A2535)*(1+2*(C2536/C2535-1))+IFERROR(VLOOKUP(A2536,BITXeom!$C$9:$D$100,2,0),0)-$D$3*IFERROR(VLOOKUP($A2536,Dividends!$C$10:$E$100,2,0),0)</f>
        <v>11.819654330154743</v>
      </c>
      <c r="F2536" s="60">
        <f>F2535*(1-F$1-2*(C2536/C2535-1))</f>
        <v>29.775091833743193</v>
      </c>
      <c r="G2536" s="2">
        <f>G2535*(1-G$1+IF(AND(WEEKDAY($A2536)&lt;&gt;1,WEEKDAY($A2536)&lt;&gt;7),-VLOOKUP($A2536,ETF_OP_Fee!$I$5:$J$14,2,1),0))^($A2536-$A2535)*(1+1*(B2536/B2535-1))</f>
        <v>5.7238509766302261</v>
      </c>
      <c r="H2536" s="9" t="str">
        <f>IFERROR(VLOOKUP(A2536,'BITO-IV'!$A$1:$J$10000,4,0),"")</f>
        <v/>
      </c>
      <c r="J2536" s="9">
        <f>VLOOKUP(A2536,'ETH-Web'!$A$1:$G$10000,6,0)</f>
        <v>169.697159</v>
      </c>
      <c r="K2536" s="2">
        <f>K2535*(1-K$1+IF(AND(WEEKDAY($A2536)&lt;&gt;1,WEEKDAY($A2536)&lt;&gt;7),-VLOOKUP($A2536,ETF_OP_Fee!$K$5:$L$14,2,1),0))^($A2536-$A2535)*(1+2*(J2536/J2535-1))-K$3*IFERROR(VLOOKUP($A4132,Dividends!$C$10:$E$100,3,0),0)</f>
        <v>33.08635522410642</v>
      </c>
      <c r="Q2536">
        <f>IF($A2536&gt;=$Q$2,B2536*Q$4,"")</f>
        <v>110.25548132950553</v>
      </c>
      <c r="R2536">
        <f>IF($A2536&gt;=$Q$2,G2536*R$4,"")</f>
        <v>107.99751096759431</v>
      </c>
      <c r="T2536">
        <f>IF($A2536&gt;=$Q$2,J2536*T$4,"")</f>
        <v>51.053013253439715</v>
      </c>
      <c r="U2536">
        <f>IF($A2536&gt;=$Q$2,K2536*U$4,"")</f>
        <v>3.182949067176382</v>
      </c>
      <c r="W2536" t="e">
        <f t="shared" ca="1" si="9"/>
        <v>#DIV/0!</v>
      </c>
    </row>
    <row r="2537" spans="1:28">
      <c r="A2537" s="1">
        <v>43852</v>
      </c>
      <c r="B2537">
        <f>IFERROR(VLOOKUP($A2537,'BTC-Web'!$A$2:$H$9999,2,0),"")</f>
        <v>8744.2109380000002</v>
      </c>
      <c r="C2537">
        <f>VLOOKUP(A2537,H_SPBTFDUE!$B$2:$C$5828,2,0)</f>
        <v>57.14</v>
      </c>
      <c r="D2537" s="2">
        <f>D2536*(1-D$1+IF(AND(WEEKDAY($A2537)&lt;&gt;1,WEEKDAY($A2537)&lt;&gt;7),-VLOOKUP($A2537,ETF_OP_Fee!$G$5:$H$14,2,1),0))^($A2537-$A2536)*(1+2*(C2537/C2536-1))+IFERROR(VLOOKUP(A2537,BITXeom!$C$9:$D$100,2,0),0)-$D$3*IFERROR(VLOOKUP($A2537,Dividends!$C$10:$E$100,2,0),0)</f>
        <v>11.662077645037703</v>
      </c>
      <c r="F2537" s="60">
        <f>F2536*(1-F$1-2*(C2537/C2536-1))</f>
        <v>30.166954098319042</v>
      </c>
      <c r="G2537" s="2">
        <f>G2536*(1-G$1+IF(AND(WEEKDAY($A2537)&lt;&gt;1,WEEKDAY($A2537)&lt;&gt;7),-VLOOKUP($A2537,ETF_OP_Fee!$I$5:$J$14,2,1),0))^($A2537-$A2536)*(1+1*(B2537/B2536-1))</f>
        <v>5.780033310108359</v>
      </c>
      <c r="H2537" s="9" t="str">
        <f>IFERROR(VLOOKUP(A2537,'BITO-IV'!$A$1:$J$10000,4,0),"")</f>
        <v/>
      </c>
      <c r="J2537" s="9">
        <f>VLOOKUP(A2537,'ETH-Web'!$A$1:$G$10000,6,0)</f>
        <v>168.29415900000001</v>
      </c>
      <c r="K2537" s="2">
        <f>K2536*(1-K$1+IF(AND(WEEKDAY($A2537)&lt;&gt;1,WEEKDAY($A2537)&lt;&gt;7),-VLOOKUP($A2537,ETF_OP_Fee!$K$5:$L$14,2,1),0))^($A2537-$A2536)*(1+2*(J2537/J2536-1))-K$3*IFERROR(VLOOKUP($A4133,Dividends!$C$10:$E$100,3,0),0)</f>
        <v>32.53842313681335</v>
      </c>
      <c r="Q2537">
        <f>IF($A2537&gt;=$Q$2,B2537*Q$4,"")</f>
        <v>111.34058948935882</v>
      </c>
      <c r="R2537">
        <f>IF($A2537&gt;=$Q$2,G2537*R$4,"")</f>
        <v>109.05755816322585</v>
      </c>
      <c r="T2537">
        <f>IF($A2537&gt;=$Q$2,J2537*T$4,"")</f>
        <v>50.630923820613233</v>
      </c>
      <c r="U2537">
        <f>IF($A2537&gt;=$Q$2,K2537*U$4,"")</f>
        <v>3.1302373098881451</v>
      </c>
      <c r="W2537" t="e">
        <f t="shared" ca="1" si="9"/>
        <v>#DIV/0!</v>
      </c>
    </row>
    <row r="2538" spans="1:28">
      <c r="A2538" s="1">
        <v>43853</v>
      </c>
      <c r="B2538">
        <f>IFERROR(VLOOKUP($A2538,'BTC-Web'!$A$2:$H$9999,2,0),"")</f>
        <v>8680.6503909999992</v>
      </c>
      <c r="C2538">
        <f>VLOOKUP(A2538,H_SPBTFDUE!$B$2:$C$5828,2,0)</f>
        <v>55.11</v>
      </c>
      <c r="D2538" s="2">
        <f>D2537*(1-D$1+IF(AND(WEEKDAY($A2538)&lt;&gt;1,WEEKDAY($A2538)&lt;&gt;7),-VLOOKUP($A2538,ETF_OP_Fee!$G$5:$H$14,2,1),0))^($A2538-$A2537)*(1+2*(C2538/C2537-1))+IFERROR(VLOOKUP(A2538,BITXeom!$C$9:$D$100,2,0),0)-$D$3*IFERROR(VLOOKUP($A2538,Dividends!$C$10:$E$100,2,0),0)</f>
        <v>10.832139647149175</v>
      </c>
      <c r="F2538" s="60">
        <f>F2537*(1-F$1-2*(C2538/C2537-1))</f>
        <v>32.308853025870818</v>
      </c>
      <c r="G2538" s="2">
        <f>G2537*(1-G$1+IF(AND(WEEKDAY($A2538)&lt;&gt;1,WEEKDAY($A2538)&lt;&gt;7),-VLOOKUP($A2538,ETF_OP_Fee!$I$5:$J$14,2,1),0))^($A2538-$A2537)*(1+1*(B2538/B2537-1))</f>
        <v>5.7378696441373487</v>
      </c>
      <c r="H2538" s="9" t="str">
        <f>IFERROR(VLOOKUP(A2538,'BITO-IV'!$A$1:$J$10000,4,0),"")</f>
        <v/>
      </c>
      <c r="J2538" s="9">
        <f>VLOOKUP(A2538,'ETH-Web'!$A$1:$G$10000,6,0)</f>
        <v>162.92855800000001</v>
      </c>
      <c r="K2538" s="2">
        <f>K2537*(1-K$1+IF(AND(WEEKDAY($A2538)&lt;&gt;1,WEEKDAY($A2538)&lt;&gt;7),-VLOOKUP($A2538,ETF_OP_Fee!$K$5:$L$14,2,1),0))^($A2538-$A2537)*(1+2*(J2538/J2537-1))-K$3*IFERROR(VLOOKUP($A4134,Dividends!$C$10:$E$100,3,0),0)</f>
        <v>30.46284055291579</v>
      </c>
      <c r="Q2538">
        <f>IF($A2538&gt;=$Q$2,B2538*Q$4,"")</f>
        <v>110.53126903478332</v>
      </c>
      <c r="R2538">
        <f>IF($A2538&gt;=$Q$2,G2538*R$4,"")</f>
        <v>108.26201491852402</v>
      </c>
      <c r="T2538">
        <f>IF($A2538&gt;=$Q$2,J2538*T$4,"")</f>
        <v>49.016694681010087</v>
      </c>
      <c r="U2538">
        <f>IF($A2538&gt;=$Q$2,K2538*U$4,"")</f>
        <v>2.9305636497186844</v>
      </c>
      <c r="W2538" t="e">
        <f t="shared" ca="1" si="9"/>
        <v>#DIV/0!</v>
      </c>
    </row>
    <row r="2539" spans="1:28">
      <c r="A2539" s="1">
        <v>43854</v>
      </c>
      <c r="B2539">
        <f>IFERROR(VLOOKUP($A2539,'BTC-Web'!$A$2:$H$9999,2,0),"")</f>
        <v>8405.5673829999996</v>
      </c>
      <c r="C2539">
        <f>VLOOKUP(A2539,H_SPBTFDUE!$B$2:$C$5828,2,0)</f>
        <v>55.87</v>
      </c>
      <c r="D2539" s="2">
        <f>D2538*(1-D$1+IF(AND(WEEKDAY($A2539)&lt;&gt;1,WEEKDAY($A2539)&lt;&gt;7),-VLOOKUP($A2539,ETF_OP_Fee!$G$5:$H$14,2,1),0))^($A2539-$A2538)*(1+2*(C2539/C2538-1))+IFERROR(VLOOKUP(A2539,BITXeom!$C$9:$D$100,2,0),0)-$D$3*IFERROR(VLOOKUP($A2539,Dividends!$C$10:$E$100,2,0),0)</f>
        <v>11.129561263057422</v>
      </c>
      <c r="F2539" s="60">
        <f>F2538*(1-F$1-2*(C2539/C2538-1))</f>
        <v>31.416054218222452</v>
      </c>
      <c r="G2539" s="2">
        <f>G2538*(1-G$1+IF(AND(WEEKDAY($A2539)&lt;&gt;1,WEEKDAY($A2539)&lt;&gt;7),-VLOOKUP($A2539,ETF_OP_Fee!$I$5:$J$14,2,1),0))^($A2539-$A2538)*(1+1*(B2539/B2538-1))</f>
        <v>5.5558964425062438</v>
      </c>
      <c r="H2539" s="9" t="str">
        <f>IFERROR(VLOOKUP(A2539,'BITO-IV'!$A$1:$J$10000,4,0),"")</f>
        <v/>
      </c>
      <c r="J2539" s="9">
        <f>VLOOKUP(A2539,'ETH-Web'!$A$1:$G$10000,6,0)</f>
        <v>163.05117799999999</v>
      </c>
      <c r="K2539" s="2">
        <f>K2538*(1-K$1+IF(AND(WEEKDAY($A2539)&lt;&gt;1,WEEKDAY($A2539)&lt;&gt;7),-VLOOKUP($A2539,ETF_OP_Fee!$K$5:$L$14,2,1),0))^($A2539-$A2538)*(1+2*(J2539/J2538-1))-K$3*IFERROR(VLOOKUP($A4135,Dividends!$C$10:$E$100,3,0),0)</f>
        <v>30.507907504937219</v>
      </c>
      <c r="Q2539">
        <f>IF($A2539&gt;=$Q$2,B2539*Q$4,"")</f>
        <v>107.02861974070862</v>
      </c>
      <c r="R2539">
        <f>IF($A2539&gt;=$Q$2,G2539*R$4,"")</f>
        <v>104.82854802373538</v>
      </c>
      <c r="T2539">
        <f>IF($A2539&gt;=$Q$2,J2539*T$4,"")</f>
        <v>49.053584635573998</v>
      </c>
      <c r="U2539">
        <f>IF($A2539&gt;=$Q$2,K2539*U$4,"")</f>
        <v>2.9348991472954191</v>
      </c>
      <c r="W2539" t="e">
        <f t="shared" ca="1" si="9"/>
        <v>#DIV/0!</v>
      </c>
    </row>
    <row r="2540" spans="1:28">
      <c r="A2540" s="1">
        <v>43857</v>
      </c>
      <c r="B2540">
        <f>IFERROR(VLOOKUP($A2540,'BTC-Web'!$A$2:$H$9999,2,0),"")</f>
        <v>8597.3085940000001</v>
      </c>
      <c r="C2540">
        <f>VLOOKUP(A2540,H_SPBTFDUE!$B$2:$C$5828,2,0)</f>
        <v>59.31</v>
      </c>
      <c r="D2540" s="2">
        <f>D2539*(1-D$1+IF(AND(WEEKDAY($A2540)&lt;&gt;1,WEEKDAY($A2540)&lt;&gt;7),-VLOOKUP($A2540,ETF_OP_Fee!$G$5:$H$14,2,1),0))^($A2540-$A2539)*(1+2*(C2540/C2539-1))+IFERROR(VLOOKUP(A2540,BITXeom!$C$9:$D$100,2,0),0)-$D$3*IFERROR(VLOOKUP($A2540,Dividends!$C$10:$E$100,2,0),0)</f>
        <v>12.495568908018601</v>
      </c>
      <c r="F2540" s="60">
        <f>F2539*(1-F$1-2*(C2540/C2539-1))</f>
        <v>27.54575136562017</v>
      </c>
      <c r="G2540" s="2">
        <f>G2539*(1-G$1+IF(AND(WEEKDAY($A2540)&lt;&gt;1,WEEKDAY($A2540)&lt;&gt;7),-VLOOKUP($A2540,ETF_OP_Fee!$I$5:$J$14,2,1),0))^($A2540-$A2539)*(1+1*(B2540/B2539-1))</f>
        <v>5.6821894939851214</v>
      </c>
      <c r="H2540" s="9" t="str">
        <f>IFERROR(VLOOKUP(A2540,'BITO-IV'!$A$1:$J$10000,4,0),"")</f>
        <v/>
      </c>
      <c r="J2540" s="9">
        <f>VLOOKUP(A2540,'ETH-Web'!$A$1:$G$10000,6,0)</f>
        <v>170.930893</v>
      </c>
      <c r="K2540" s="2">
        <f>K2539*(1-K$1+IF(AND(WEEKDAY($A2540)&lt;&gt;1,WEEKDAY($A2540)&lt;&gt;7),-VLOOKUP($A2540,ETF_OP_Fee!$K$5:$L$14,2,1),0))^($A2540-$A2539)*(1+2*(J2540/J2539-1))-K$3*IFERROR(VLOOKUP($A4136,Dividends!$C$10:$E$100,3,0),0)</f>
        <v>33.454011814638065</v>
      </c>
      <c r="Q2540">
        <f>IF($A2540&gt;=$Q$2,B2540*Q$4,"")</f>
        <v>109.47007267608652</v>
      </c>
      <c r="R2540">
        <f>IF($A2540&gt;=$Q$2,G2540*R$4,"")</f>
        <v>107.21144290829976</v>
      </c>
      <c r="T2540">
        <f>IF($A2540&gt;=$Q$2,J2540*T$4,"")</f>
        <v>51.42417938623997</v>
      </c>
      <c r="U2540">
        <f>IF($A2540&gt;=$Q$2,K2540*U$4,"")</f>
        <v>3.2183180944973886</v>
      </c>
      <c r="W2540" t="e">
        <f t="shared" ca="1" si="9"/>
        <v>#DIV/0!</v>
      </c>
    </row>
    <row r="2541" spans="1:28">
      <c r="A2541" s="1">
        <v>43858</v>
      </c>
      <c r="B2541">
        <f>IFERROR(VLOOKUP($A2541,'BTC-Web'!$A$2:$H$9999,2,0),"")</f>
        <v>8912.5244139999995</v>
      </c>
      <c r="C2541">
        <f>VLOOKUP(A2541,H_SPBTFDUE!$B$2:$C$5828,2,0)</f>
        <v>59.95</v>
      </c>
      <c r="D2541" s="2">
        <f>D2540*(1-D$1+IF(AND(WEEKDAY($A2541)&lt;&gt;1,WEEKDAY($A2541)&lt;&gt;7),-VLOOKUP($A2541,ETF_OP_Fee!$G$5:$H$14,2,1),0))^($A2541-$A2540)*(1+2*(C2541/C2540-1))+IFERROR(VLOOKUP(A2541,BITXeom!$C$9:$D$100,2,0),0)-$D$3*IFERROR(VLOOKUP($A2541,Dividends!$C$10:$E$100,2,0),0)</f>
        <v>12.763703464871739</v>
      </c>
      <c r="F2541" s="60">
        <f>F2540*(1-F$1-2*(C2541/C2540-1))</f>
        <v>26.949838270516242</v>
      </c>
      <c r="G2541" s="2">
        <f>G2540*(1-G$1+IF(AND(WEEKDAY($A2541)&lt;&gt;1,WEEKDAY($A2541)&lt;&gt;7),-VLOOKUP($A2541,ETF_OP_Fee!$I$5:$J$14,2,1),0))^($A2541-$A2540)*(1+1*(B2541/B2540-1))</f>
        <v>5.8903706828694782</v>
      </c>
      <c r="H2541" s="9" t="str">
        <f>IFERROR(VLOOKUP(A2541,'BITO-IV'!$A$1:$J$10000,4,0),"")</f>
        <v/>
      </c>
      <c r="J2541" s="9">
        <f>VLOOKUP(A2541,'ETH-Web'!$A$1:$G$10000,6,0)</f>
        <v>176.370316</v>
      </c>
      <c r="K2541" s="2">
        <f>K2540*(1-K$1+IF(AND(WEEKDAY($A2541)&lt;&gt;1,WEEKDAY($A2541)&lt;&gt;7),-VLOOKUP($A2541,ETF_OP_Fee!$K$5:$L$14,2,1),0))^($A2541-$A2540)*(1+2*(J2541/J2540-1))-K$3*IFERROR(VLOOKUP($A4137,Dividends!$C$10:$E$100,3,0),0)</f>
        <v>35.582266087879191</v>
      </c>
      <c r="Q2541">
        <f>IF($A2541&gt;=$Q$2,B2541*Q$4,"")</f>
        <v>113.48373559707717</v>
      </c>
      <c r="R2541">
        <f>IF($A2541&gt;=$Q$2,G2541*R$4,"")</f>
        <v>111.1394016063128</v>
      </c>
      <c r="T2541">
        <f>IF($A2541&gt;=$Q$2,J2541*T$4,"")</f>
        <v>53.060617710526031</v>
      </c>
      <c r="U2541">
        <f>IF($A2541&gt;=$Q$2,K2541*U$4,"")</f>
        <v>3.4230588375572775</v>
      </c>
      <c r="W2541" t="e">
        <f t="shared" ca="1" si="9"/>
        <v>#DIV/0!</v>
      </c>
    </row>
    <row r="2542" spans="1:28">
      <c r="A2542" s="1">
        <v>43859</v>
      </c>
      <c r="B2542">
        <f>IFERROR(VLOOKUP($A2542,'BTC-Web'!$A$2:$H$9999,2,0),"")</f>
        <v>9357.4707030000009</v>
      </c>
      <c r="C2542">
        <f>VLOOKUP(A2542,H_SPBTFDUE!$B$2:$C$5828,2,0)</f>
        <v>62.23</v>
      </c>
      <c r="D2542" s="2">
        <f>D2541*(1-D$1+IF(AND(WEEKDAY($A2542)&lt;&gt;1,WEEKDAY($A2542)&lt;&gt;7),-VLOOKUP($A2542,ETF_OP_Fee!$G$5:$H$14,2,1),0))^($A2542-$A2541)*(1+2*(C2542/C2541-1))+IFERROR(VLOOKUP(A2542,BITXeom!$C$9:$D$100,2,0),0)-$D$3*IFERROR(VLOOKUP($A2542,Dividends!$C$10:$E$100,2,0),0)</f>
        <v>13.732898298030406</v>
      </c>
      <c r="F2542" s="60">
        <f>F2541*(1-F$1-2*(C2542/C2541-1))</f>
        <v>24.898539447034153</v>
      </c>
      <c r="G2542" s="2">
        <f>G2541*(1-G$1+IF(AND(WEEKDAY($A2542)&lt;&gt;1,WEEKDAY($A2542)&lt;&gt;7),-VLOOKUP($A2542,ETF_OP_Fee!$I$5:$J$14,2,1),0))^($A2542-$A2541)*(1+1*(B2542/B2541-1))</f>
        <v>6.1842788789250429</v>
      </c>
      <c r="H2542" s="9" t="str">
        <f>IFERROR(VLOOKUP(A2542,'BITO-IV'!$A$1:$J$10000,4,0),"")</f>
        <v/>
      </c>
      <c r="J2542" s="9">
        <f>VLOOKUP(A2542,'ETH-Web'!$A$1:$G$10000,6,0)</f>
        <v>175.05033900000001</v>
      </c>
      <c r="K2542" s="2">
        <f>K2541*(1-K$1+IF(AND(WEEKDAY($A2542)&lt;&gt;1,WEEKDAY($A2542)&lt;&gt;7),-VLOOKUP($A2542,ETF_OP_Fee!$K$5:$L$14,2,1),0))^($A2542-$A2541)*(1+2*(J2542/J2541-1))-K$3*IFERROR(VLOOKUP($A4138,Dividends!$C$10:$E$100,3,0),0)</f>
        <v>35.048759382889124</v>
      </c>
      <c r="Q2542">
        <f>IF($A2542&gt;=$Q$2,B2542*Q$4,"")</f>
        <v>119.14926476370245</v>
      </c>
      <c r="R2542">
        <f>IF($A2542&gt;=$Q$2,G2542*R$4,"")</f>
        <v>116.68485583923618</v>
      </c>
      <c r="T2542">
        <f>IF($A2542&gt;=$Q$2,J2542*T$4,"")</f>
        <v>52.663505562789744</v>
      </c>
      <c r="U2542">
        <f>IF($A2542&gt;=$Q$2,K2542*U$4,"")</f>
        <v>3.3717348202251043</v>
      </c>
      <c r="W2542" t="e">
        <f t="shared" ca="1" si="9"/>
        <v>#DIV/0!</v>
      </c>
    </row>
    <row r="2543" spans="1:28">
      <c r="A2543" s="1">
        <v>43860</v>
      </c>
      <c r="B2543">
        <f>IFERROR(VLOOKUP($A2543,'BTC-Web'!$A$2:$H$9999,2,0),"")</f>
        <v>9316.0166019999997</v>
      </c>
      <c r="C2543">
        <f>VLOOKUP(A2543,H_SPBTFDUE!$B$2:$C$5828,2,0)</f>
        <v>63.57</v>
      </c>
      <c r="D2543" s="2">
        <f>D2542*(1-D$1+IF(AND(WEEKDAY($A2543)&lt;&gt;1,WEEKDAY($A2543)&lt;&gt;7),-VLOOKUP($A2543,ETF_OP_Fee!$G$5:$H$14,2,1),0))^($A2543-$A2542)*(1+2*(C2543/C2542-1))+IFERROR(VLOOKUP(A2543,BITXeom!$C$9:$D$100,2,0),0)-$D$3*IFERROR(VLOOKUP($A2543,Dividends!$C$10:$E$100,2,0),0)</f>
        <v>14.322593151117529</v>
      </c>
      <c r="F2543" s="60">
        <f>F2542*(1-F$1-2*(C2543/C2542-1))</f>
        <v>23.824961730557064</v>
      </c>
      <c r="G2543" s="2">
        <f>G2542*(1-G$1+IF(AND(WEEKDAY($A2543)&lt;&gt;1,WEEKDAY($A2543)&lt;&gt;7),-VLOOKUP($A2543,ETF_OP_Fee!$I$5:$J$14,2,1),0))^($A2543-$A2542)*(1+1*(B2543/B2542-1))</f>
        <v>6.1567219416029779</v>
      </c>
      <c r="H2543" s="9" t="str">
        <f>IFERROR(VLOOKUP(A2543,'BITO-IV'!$A$1:$J$10000,4,0),"")</f>
        <v/>
      </c>
      <c r="J2543" s="9">
        <f>VLOOKUP(A2543,'ETH-Web'!$A$1:$G$10000,6,0)</f>
        <v>184.69047499999999</v>
      </c>
      <c r="K2543" s="2">
        <f>K2542*(1-K$1+IF(AND(WEEKDAY($A2543)&lt;&gt;1,WEEKDAY($A2543)&lt;&gt;7),-VLOOKUP($A2543,ETF_OP_Fee!$K$5:$L$14,2,1),0))^($A2543-$A2542)*(1+2*(J2543/J2542-1))-K$3*IFERROR(VLOOKUP($A4139,Dividends!$C$10:$E$100,3,0),0)</f>
        <v>38.908073282209187</v>
      </c>
      <c r="Q2543">
        <f>IF($A2543&gt;=$Q$2,B2543*Q$4,"")</f>
        <v>118.62142708059788</v>
      </c>
      <c r="R2543">
        <f>IF($A2543&gt;=$Q$2,G2543*R$4,"")</f>
        <v>116.16491207186279</v>
      </c>
      <c r="T2543">
        <f>IF($A2543&gt;=$Q$2,J2543*T$4,"")</f>
        <v>55.563719060017242</v>
      </c>
      <c r="U2543">
        <f>IF($A2543&gt;=$Q$2,K2543*U$4,"")</f>
        <v>3.7430056807528795</v>
      </c>
      <c r="W2543" t="e">
        <f t="shared" ca="1" si="9"/>
        <v>#DIV/0!</v>
      </c>
    </row>
    <row r="2544" spans="1:28">
      <c r="A2544" s="1">
        <v>43861</v>
      </c>
      <c r="B2544">
        <f>IFERROR(VLOOKUP($A2544,'BTC-Web'!$A$2:$H$9999,2,0),"")</f>
        <v>9508.3134769999997</v>
      </c>
      <c r="C2544">
        <f>VLOOKUP(A2544,H_SPBTFDUE!$B$2:$C$5828,2,0)</f>
        <v>61.68</v>
      </c>
      <c r="D2544" s="2">
        <f>D2543*(1-D$1+IF(AND(WEEKDAY($A2544)&lt;&gt;1,WEEKDAY($A2544)&lt;&gt;7),-VLOOKUP($A2544,ETF_OP_Fee!$G$5:$H$14,2,1),0))^($A2544-$A2543)*(1+2*(C2544/C2543-1))+IFERROR(VLOOKUP(A2544,BITXeom!$C$9:$D$100,2,0),0)-$D$3*IFERROR(VLOOKUP($A2544,Dividends!$C$10:$E$100,2,0),0)</f>
        <v>13.469319073970123</v>
      </c>
      <c r="F2544" s="60">
        <f>F2543*(1-F$1-2*(C2544/C2543-1))</f>
        <v>25.240401648848948</v>
      </c>
      <c r="G2544" s="2">
        <f>G2543*(1-G$1+IF(AND(WEEKDAY($A2544)&lt;&gt;1,WEEKDAY($A2544)&lt;&gt;7),-VLOOKUP($A2544,ETF_OP_Fee!$I$5:$J$14,2,1),0))^($A2544-$A2543)*(1+1*(B2544/B2543-1))</f>
        <v>6.2836425768051596</v>
      </c>
      <c r="H2544" s="9" t="str">
        <f>IFERROR(VLOOKUP(A2544,'BITO-IV'!$A$1:$J$10000,4,0),"")</f>
        <v/>
      </c>
      <c r="J2544" s="9">
        <f>VLOOKUP(A2544,'ETH-Web'!$A$1:$G$10000,6,0)</f>
        <v>180.16017199999999</v>
      </c>
      <c r="K2544" s="2">
        <f>K2543*(1-K$1+IF(AND(WEEKDAY($A2544)&lt;&gt;1,WEEKDAY($A2544)&lt;&gt;7),-VLOOKUP($A2544,ETF_OP_Fee!$K$5:$L$14,2,1),0))^($A2544-$A2543)*(1+2*(J2544/J2543-1))-K$3*IFERROR(VLOOKUP($A4140,Dividends!$C$10:$E$100,3,0),0)</f>
        <v>36.99835538153485</v>
      </c>
      <c r="Q2544">
        <f>IF($A2544&gt;=$Q$2,B2544*Q$4,"")</f>
        <v>121.06995532074102</v>
      </c>
      <c r="R2544">
        <f>IF($A2544&gt;=$Q$2,G2544*R$4,"")</f>
        <v>118.55964819413887</v>
      </c>
      <c r="T2544">
        <f>IF($A2544&gt;=$Q$2,J2544*T$4,"")</f>
        <v>54.200787467856067</v>
      </c>
      <c r="U2544">
        <f>IF($A2544&gt;=$Q$2,K2544*U$4,"")</f>
        <v>3.5592884121281188</v>
      </c>
      <c r="W2544" t="e">
        <f t="shared" ca="1" si="9"/>
        <v>#DIV/0!</v>
      </c>
    </row>
    <row r="2545" spans="1:23">
      <c r="A2545" s="1">
        <v>43864</v>
      </c>
      <c r="B2545">
        <f>IFERROR(VLOOKUP($A2545,'BTC-Web'!$A$2:$H$9999,2,0),"")</f>
        <v>9344.6835940000001</v>
      </c>
      <c r="C2545">
        <f>VLOOKUP(A2545,H_SPBTFDUE!$B$2:$C$5828,2,0)</f>
        <v>61.49</v>
      </c>
      <c r="D2545" s="2">
        <f>D2544*(1-D$1+IF(AND(WEEKDAY($A2545)&lt;&gt;1,WEEKDAY($A2545)&lt;&gt;7),-VLOOKUP($A2545,ETF_OP_Fee!$G$5:$H$14,2,1),0))^($A2545-$A2544)*(1+2*(C2545/C2544-1))+IFERROR(VLOOKUP(A2545,BITXeom!$C$9:$D$100,2,0),0)-$D$3*IFERROR(VLOOKUP($A2545,Dividends!$C$10:$E$100,2,0),0)</f>
        <v>13.381496385059361</v>
      </c>
      <c r="F2545" s="60">
        <f>F2544*(1-F$1-2*(C2545/C2544-1))</f>
        <v>25.394589590909384</v>
      </c>
      <c r="G2545" s="2">
        <f>G2544*(1-G$1+IF(AND(WEEKDAY($A2545)&lt;&gt;1,WEEKDAY($A2545)&lt;&gt;7),-VLOOKUP($A2545,ETF_OP_Fee!$I$5:$J$14,2,1),0))^($A2545-$A2544)*(1+1*(B2545/B2544-1))</f>
        <v>6.1750243172319772</v>
      </c>
      <c r="H2545" s="9" t="str">
        <f>IFERROR(VLOOKUP(A2545,'BITO-IV'!$A$1:$J$10000,4,0),"")</f>
        <v/>
      </c>
      <c r="J2545" s="9">
        <f>VLOOKUP(A2545,'ETH-Web'!$A$1:$G$10000,6,0)</f>
        <v>189.86506700000001</v>
      </c>
      <c r="K2545" s="2">
        <f>K2544*(1-K$1+IF(AND(WEEKDAY($A2545)&lt;&gt;1,WEEKDAY($A2545)&lt;&gt;7),-VLOOKUP($A2545,ETF_OP_Fee!$K$5:$L$14,2,1),0))^($A2545-$A2544)*(1+2*(J2545/J2544-1))-K$3*IFERROR(VLOOKUP($A4141,Dividends!$C$10:$E$100,3,0),0)</f>
        <v>40.981254840815517</v>
      </c>
      <c r="Q2545">
        <f>IF($A2545&gt;=$Q$2,B2545*Q$4,"")</f>
        <v>118.9864456981493</v>
      </c>
      <c r="R2545">
        <f>IF($A2545&gt;=$Q$2,G2545*R$4,"")</f>
        <v>116.5102409458667</v>
      </c>
      <c r="T2545">
        <f>IF($A2545&gt;=$Q$2,J2545*T$4,"")</f>
        <v>57.120483566352583</v>
      </c>
      <c r="U2545">
        <f>IF($A2545&gt;=$Q$2,K2545*U$4,"")</f>
        <v>3.9424483592636106</v>
      </c>
      <c r="W2545" t="e">
        <f t="shared" ca="1" si="9"/>
        <v>#DIV/0!</v>
      </c>
    </row>
    <row r="2546" spans="1:23">
      <c r="A2546" s="1">
        <v>43865</v>
      </c>
      <c r="B2546">
        <f>IFERROR(VLOOKUP($A2546,'BTC-Web'!$A$2:$H$9999,2,0),"")</f>
        <v>9292.8417969999991</v>
      </c>
      <c r="C2546">
        <f>VLOOKUP(A2546,H_SPBTFDUE!$B$2:$C$5828,2,0)</f>
        <v>60.48</v>
      </c>
      <c r="D2546" s="2">
        <f>D2545*(1-D$1+IF(AND(WEEKDAY($A2546)&lt;&gt;1,WEEKDAY($A2546)&lt;&gt;7),-VLOOKUP($A2546,ETF_OP_Fee!$G$5:$H$14,2,1),0))^($A2546-$A2545)*(1+2*(C2546/C2545-1))+IFERROR(VLOOKUP(A2546,BITXeom!$C$9:$D$100,2,0),0)-$D$3*IFERROR(VLOOKUP($A2546,Dividends!$C$10:$E$100,2,0),0)</f>
        <v>12.940342466339303</v>
      </c>
      <c r="F2546" s="60">
        <f>F2545*(1-F$1-2*(C2546/C2545-1))</f>
        <v>26.22750204364867</v>
      </c>
      <c r="G2546" s="2">
        <f>G2545*(1-G$1+IF(AND(WEEKDAY($A2546)&lt;&gt;1,WEEKDAY($A2546)&lt;&gt;7),-VLOOKUP($A2546,ETF_OP_Fee!$I$5:$J$14,2,1),0))^($A2546-$A2545)*(1+1*(B2546/B2545-1))</f>
        <v>6.1406071111633045</v>
      </c>
      <c r="H2546" s="9" t="str">
        <f>IFERROR(VLOOKUP(A2546,'BITO-IV'!$A$1:$J$10000,4,0),"")</f>
        <v/>
      </c>
      <c r="J2546" s="9">
        <f>VLOOKUP(A2546,'ETH-Web'!$A$1:$G$10000,6,0)</f>
        <v>189.250595</v>
      </c>
      <c r="K2546" s="2">
        <f>K2545*(1-K$1+IF(AND(WEEKDAY($A2546)&lt;&gt;1,WEEKDAY($A2546)&lt;&gt;7),-VLOOKUP($A2546,ETF_OP_Fee!$K$5:$L$14,2,1),0))^($A2546-$A2545)*(1+2*(J2546/J2545-1))-K$3*IFERROR(VLOOKUP($A4142,Dividends!$C$10:$E$100,3,0),0)</f>
        <v>40.714945950733842</v>
      </c>
      <c r="Q2546">
        <f>IF($A2546&gt;=$Q$2,B2546*Q$4,"")</f>
        <v>118.32634082658407</v>
      </c>
      <c r="R2546">
        <f>IF($A2546&gt;=$Q$2,G2546*R$4,"")</f>
        <v>115.86085775873423</v>
      </c>
      <c r="T2546">
        <f>IF($A2546&gt;=$Q$2,J2546*T$4,"")</f>
        <v>56.935621030381263</v>
      </c>
      <c r="U2546">
        <f>IF($A2546&gt;=$Q$2,K2546*U$4,"")</f>
        <v>3.9168291084417897</v>
      </c>
      <c r="W2546" t="e">
        <f t="shared" ca="1" si="9"/>
        <v>#DIV/0!</v>
      </c>
    </row>
    <row r="2547" spans="1:23">
      <c r="A2547" s="1">
        <v>43866</v>
      </c>
      <c r="B2547">
        <f>IFERROR(VLOOKUP($A2547,'BTC-Web'!$A$2:$H$9999,2,0),"")</f>
        <v>9183.4160159999992</v>
      </c>
      <c r="C2547">
        <f>VLOOKUP(A2547,H_SPBTFDUE!$B$2:$C$5828,2,0)</f>
        <v>64.239999999999995</v>
      </c>
      <c r="D2547" s="2">
        <f>D2546*(1-D$1+IF(AND(WEEKDAY($A2547)&lt;&gt;1,WEEKDAY($A2547)&lt;&gt;7),-VLOOKUP($A2547,ETF_OP_Fee!$G$5:$H$14,2,1),0))^($A2547-$A2546)*(1+2*(C2547/C2546-1))+IFERROR(VLOOKUP(A2547,BITXeom!$C$9:$D$100,2,0),0)-$D$3*IFERROR(VLOOKUP($A2547,Dividends!$C$10:$E$100,2,0),0)</f>
        <v>14.547572955619072</v>
      </c>
      <c r="F2547" s="60">
        <f>F2546*(1-F$1-2*(C2547/C2546-1))</f>
        <v>22.965045252473271</v>
      </c>
      <c r="G2547" s="2">
        <f>G2546*(1-G$1+IF(AND(WEEKDAY($A2547)&lt;&gt;1,WEEKDAY($A2547)&lt;&gt;7),-VLOOKUP($A2547,ETF_OP_Fee!$I$5:$J$14,2,1),0))^($A2547-$A2546)*(1+1*(B2547/B2546-1))</f>
        <v>6.0681418229193955</v>
      </c>
      <c r="H2547" s="9" t="str">
        <f>IFERROR(VLOOKUP(A2547,'BITO-IV'!$A$1:$J$10000,4,0),"")</f>
        <v/>
      </c>
      <c r="J2547" s="9">
        <f>VLOOKUP(A2547,'ETH-Web'!$A$1:$G$10000,6,0)</f>
        <v>204.23024000000001</v>
      </c>
      <c r="K2547" s="2">
        <f>K2546*(1-K$1+IF(AND(WEEKDAY($A2547)&lt;&gt;1,WEEKDAY($A2547)&lt;&gt;7),-VLOOKUP($A2547,ETF_OP_Fee!$K$5:$L$14,2,1),0))^($A2547-$A2546)*(1+2*(J2547/J2546-1))-K$3*IFERROR(VLOOKUP($A4143,Dividends!$C$10:$E$100,3,0),0)</f>
        <v>47.159105456295407</v>
      </c>
      <c r="Q2547">
        <f>IF($A2547&gt;=$Q$2,B2547*Q$4,"")</f>
        <v>116.93301545414513</v>
      </c>
      <c r="R2547">
        <f>IF($A2547&gt;=$Q$2,G2547*R$4,"")</f>
        <v>114.49358408339846</v>
      </c>
      <c r="T2547">
        <f>IF($A2547&gt;=$Q$2,J2547*T$4,"")</f>
        <v>61.442213946982903</v>
      </c>
      <c r="U2547">
        <f>IF($A2547&gt;=$Q$2,K2547*U$4,"")</f>
        <v>4.5367653736493443</v>
      </c>
      <c r="W2547" t="e">
        <f t="shared" ca="1" si="9"/>
        <v>#DIV/0!</v>
      </c>
    </row>
    <row r="2548" spans="1:23">
      <c r="A2548" s="1">
        <v>43867</v>
      </c>
      <c r="B2548">
        <f>IFERROR(VLOOKUP($A2548,'BTC-Web'!$A$2:$H$9999,2,0),"")</f>
        <v>9617.8212889999995</v>
      </c>
      <c r="C2548">
        <f>VLOOKUP(A2548,H_SPBTFDUE!$B$2:$C$5828,2,0)</f>
        <v>64.69</v>
      </c>
      <c r="D2548" s="2">
        <f>D2547*(1-D$1+IF(AND(WEEKDAY($A2548)&lt;&gt;1,WEEKDAY($A2548)&lt;&gt;7),-VLOOKUP($A2548,ETF_OP_Fee!$G$5:$H$14,2,1),0))^($A2548-$A2547)*(1+2*(C2548/C2547-1))+IFERROR(VLOOKUP(A2548,BITXeom!$C$9:$D$100,2,0),0)-$D$3*IFERROR(VLOOKUP($A2548,Dividends!$C$10:$E$100,2,0),0)</f>
        <v>14.749605660212227</v>
      </c>
      <c r="F2548" s="60">
        <f>F2547*(1-F$1-2*(C2548/C2547-1))</f>
        <v>22.642110385746147</v>
      </c>
      <c r="G2548" s="2">
        <f>G2547*(1-G$1+IF(AND(WEEKDAY($A2548)&lt;&gt;1,WEEKDAY($A2548)&lt;&gt;7),-VLOOKUP($A2548,ETF_OP_Fee!$I$5:$J$14,2,1),0))^($A2548-$A2547)*(1+1*(B2548/B2547-1))</f>
        <v>6.3550191441402708</v>
      </c>
      <c r="H2548" s="9" t="str">
        <f>IFERROR(VLOOKUP(A2548,'BITO-IV'!$A$1:$J$10000,4,0),"")</f>
        <v/>
      </c>
      <c r="J2548" s="9">
        <f>VLOOKUP(A2548,'ETH-Web'!$A$1:$G$10000,6,0)</f>
        <v>212.33908099999999</v>
      </c>
      <c r="K2548" s="2">
        <f>K2547*(1-K$1+IF(AND(WEEKDAY($A2548)&lt;&gt;1,WEEKDAY($A2548)&lt;&gt;7),-VLOOKUP($A2548,ETF_OP_Fee!$K$5:$L$14,2,1),0))^($A2548-$A2547)*(1+2*(J2548/J2547-1))-K$3*IFERROR(VLOOKUP($A4144,Dividends!$C$10:$E$100,3,0),0)</f>
        <v>50.902643337004726</v>
      </c>
      <c r="Q2548">
        <f>IF($A2548&gt;=$Q$2,B2548*Q$4,"")</f>
        <v>122.46432519907776</v>
      </c>
      <c r="R2548">
        <f>IF($A2548&gt;=$Q$2,G2548*R$4,"")</f>
        <v>119.90637990414945</v>
      </c>
      <c r="T2548">
        <f>IF($A2548&gt;=$Q$2,J2548*T$4,"")</f>
        <v>63.881740745678655</v>
      </c>
      <c r="U2548">
        <f>IF($A2548&gt;=$Q$2,K2548*U$4,"")</f>
        <v>4.8968984352886524</v>
      </c>
      <c r="W2548" t="e">
        <f t="shared" ca="1" si="9"/>
        <v>#DIV/0!</v>
      </c>
    </row>
    <row r="2549" spans="1:23">
      <c r="A2549" s="1">
        <v>43868</v>
      </c>
      <c r="B2549">
        <f>IFERROR(VLOOKUP($A2549,'BTC-Web'!$A$2:$H$9999,2,0),"")</f>
        <v>9726.0029300000006</v>
      </c>
      <c r="C2549">
        <f>VLOOKUP(A2549,H_SPBTFDUE!$B$2:$C$5828,2,0)</f>
        <v>64.38</v>
      </c>
      <c r="D2549" s="2">
        <f>D2548*(1-D$1+IF(AND(WEEKDAY($A2549)&lt;&gt;1,WEEKDAY($A2549)&lt;&gt;7),-VLOOKUP($A2549,ETF_OP_Fee!$G$5:$H$14,2,1),0))^($A2549-$A2548)*(1+2*(C2549/C2548-1))+IFERROR(VLOOKUP(A2549,BITXeom!$C$9:$D$100,2,0),0)-$D$3*IFERROR(VLOOKUP($A2549,Dividends!$C$10:$E$100,2,0),0)</f>
        <v>14.606481928728643</v>
      </c>
      <c r="F2549" s="60">
        <f>F2548*(1-F$1-2*(C2549/C2548-1))</f>
        <v>22.857937605383665</v>
      </c>
      <c r="G2549" s="2">
        <f>G2548*(1-G$1+IF(AND(WEEKDAY($A2549)&lt;&gt;1,WEEKDAY($A2549)&lt;&gt;7),-VLOOKUP($A2549,ETF_OP_Fee!$I$5:$J$14,2,1),0))^($A2549-$A2548)*(1+1*(B2549/B2548-1))</f>
        <v>6.4263333901934052</v>
      </c>
      <c r="H2549" s="9" t="str">
        <f>IFERROR(VLOOKUP(A2549,'BITO-IV'!$A$1:$J$10000,4,0),"")</f>
        <v/>
      </c>
      <c r="J2549" s="9">
        <f>VLOOKUP(A2549,'ETH-Web'!$A$1:$G$10000,6,0)</f>
        <v>222.72605899999999</v>
      </c>
      <c r="K2549" s="2">
        <f>K2548*(1-K$1+IF(AND(WEEKDAY($A2549)&lt;&gt;1,WEEKDAY($A2549)&lt;&gt;7),-VLOOKUP($A2549,ETF_OP_Fee!$K$5:$L$14,2,1),0))^($A2549-$A2548)*(1+2*(J2549/J2548-1))-K$3*IFERROR(VLOOKUP($A4145,Dividends!$C$10:$E$100,3,0),0)</f>
        <v>55.881207226675976</v>
      </c>
      <c r="Q2549">
        <f>IF($A2549&gt;=$Q$2,B2549*Q$4,"")</f>
        <v>123.84180885841195</v>
      </c>
      <c r="R2549">
        <f>IF($A2549&gt;=$Q$2,G2549*R$4,"")</f>
        <v>121.2519357374013</v>
      </c>
      <c r="T2549">
        <f>IF($A2549&gt;=$Q$2,J2549*T$4,"")</f>
        <v>67.006639999278931</v>
      </c>
      <c r="U2549">
        <f>IF($A2549&gt;=$Q$2,K2549*U$4,"")</f>
        <v>5.3758425553397338</v>
      </c>
      <c r="W2549" t="e">
        <f t="shared" ca="1" si="9"/>
        <v>#DIV/0!</v>
      </c>
    </row>
    <row r="2550" spans="1:23">
      <c r="A2550" s="1">
        <v>43871</v>
      </c>
      <c r="B2550">
        <f>IFERROR(VLOOKUP($A2550,'BTC-Web'!$A$2:$H$9999,2,0),"")</f>
        <v>10115.559569999999</v>
      </c>
      <c r="C2550">
        <f>VLOOKUP(A2550,H_SPBTFDUE!$B$2:$C$5828,2,0)</f>
        <v>65.040000000000006</v>
      </c>
      <c r="D2550" s="2">
        <f>D2549*(1-D$1+IF(AND(WEEKDAY($A2550)&lt;&gt;1,WEEKDAY($A2550)&lt;&gt;7),-VLOOKUP($A2550,ETF_OP_Fee!$G$5:$H$14,2,1),0))^($A2550-$A2549)*(1+2*(C2550/C2549-1))+IFERROR(VLOOKUP(A2550,BITXeom!$C$9:$D$100,2,0),0)-$D$3*IFERROR(VLOOKUP($A2550,Dividends!$C$10:$E$100,2,0),0)</f>
        <v>14.900572453267014</v>
      </c>
      <c r="F2550" s="60">
        <f>F2549*(1-F$1-2*(C2550/C2549-1))</f>
        <v>22.388085459319765</v>
      </c>
      <c r="G2550" s="2">
        <f>G2549*(1-G$1+IF(AND(WEEKDAY($A2550)&lt;&gt;1,WEEKDAY($A2550)&lt;&gt;7),-VLOOKUP($A2550,ETF_OP_Fee!$I$5:$J$14,2,1),0))^($A2550-$A2549)*(1+1*(B2550/B2549-1))</f>
        <v>6.6832061451572384</v>
      </c>
      <c r="H2550" s="9" t="str">
        <f>IFERROR(VLOOKUP(A2550,'BITO-IV'!$A$1:$J$10000,4,0),"")</f>
        <v/>
      </c>
      <c r="J2550" s="9">
        <f>VLOOKUP(A2550,'ETH-Web'!$A$1:$G$10000,6,0)</f>
        <v>223.522705</v>
      </c>
      <c r="K2550" s="2">
        <f>K2549*(1-K$1+IF(AND(WEEKDAY($A2550)&lt;&gt;1,WEEKDAY($A2550)&lt;&gt;7),-VLOOKUP($A2550,ETF_OP_Fee!$K$5:$L$14,2,1),0))^($A2550-$A2549)*(1+2*(J2550/J2549-1))-K$3*IFERROR(VLOOKUP($A4146,Dividends!$C$10:$E$100,3,0),0)</f>
        <v>56.276610575448977</v>
      </c>
      <c r="Q2550">
        <f>IF($A2550&gt;=$Q$2,B2550*Q$4,"")</f>
        <v>128.8020581301449</v>
      </c>
      <c r="R2550">
        <f>IF($A2550&gt;=$Q$2,G2550*R$4,"")</f>
        <v>126.09860597475519</v>
      </c>
      <c r="T2550">
        <f>IF($A2550&gt;=$Q$2,J2550*T$4,"")</f>
        <v>67.246309178397595</v>
      </c>
      <c r="U2550">
        <f>IF($A2550&gt;=$Q$2,K2550*U$4,"")</f>
        <v>5.4138808557693459</v>
      </c>
      <c r="W2550" t="e">
        <f t="shared" ca="1" si="9"/>
        <v>#DIV/0!</v>
      </c>
    </row>
    <row r="2551" spans="1:23">
      <c r="A2551" s="1">
        <v>43872</v>
      </c>
      <c r="B2551">
        <f>IFERROR(VLOOKUP($A2551,'BTC-Web'!$A$2:$H$9999,2,0),"")</f>
        <v>9855.8916019999997</v>
      </c>
      <c r="C2551">
        <f>VLOOKUP(A2551,H_SPBTFDUE!$B$2:$C$5828,2,0)</f>
        <v>68.13</v>
      </c>
      <c r="D2551" s="2">
        <f>D2550*(1-D$1+IF(AND(WEEKDAY($A2551)&lt;&gt;1,WEEKDAY($A2551)&lt;&gt;7),-VLOOKUP($A2551,ETF_OP_Fee!$G$5:$H$14,2,1),0))^($A2551-$A2550)*(1+2*(C2551/C2550-1))+IFERROR(VLOOKUP(A2551,BITXeom!$C$9:$D$100,2,0),0)-$D$3*IFERROR(VLOOKUP($A2551,Dividends!$C$10:$E$100,2,0),0)</f>
        <v>16.314434845933654</v>
      </c>
      <c r="F2551" s="60">
        <f>F2550*(1-F$1-2*(C2551/C2550-1))</f>
        <v>20.259638869188731</v>
      </c>
      <c r="G2551" s="2">
        <f>G2550*(1-G$1+IF(AND(WEEKDAY($A2551)&lt;&gt;1,WEEKDAY($A2551)&lt;&gt;7),-VLOOKUP($A2551,ETF_OP_Fee!$I$5:$J$14,2,1),0))^($A2551-$A2550)*(1+1*(B2551/B2550-1))</f>
        <v>6.5114777355834184</v>
      </c>
      <c r="H2551" s="9" t="str">
        <f>IFERROR(VLOOKUP(A2551,'BITO-IV'!$A$1:$J$10000,4,0),"")</f>
        <v/>
      </c>
      <c r="J2551" s="9">
        <f>VLOOKUP(A2551,'ETH-Web'!$A$1:$G$10000,6,0)</f>
        <v>235.85119599999999</v>
      </c>
      <c r="K2551" s="2">
        <f>K2550*(1-K$1+IF(AND(WEEKDAY($A2551)&lt;&gt;1,WEEKDAY($A2551)&lt;&gt;7),-VLOOKUP($A2551,ETF_OP_Fee!$K$5:$L$14,2,1),0))^($A2551-$A2550)*(1+2*(J2551/J2550-1))-K$3*IFERROR(VLOOKUP($A4147,Dividends!$C$10:$E$100,3,0),0)</f>
        <v>62.482922741029661</v>
      </c>
      <c r="Q2551">
        <f>IF($A2551&gt;=$Q$2,B2551*Q$4,"")</f>
        <v>125.49568951282554</v>
      </c>
      <c r="R2551">
        <f>IF($A2551&gt;=$Q$2,G2551*R$4,"")</f>
        <v>122.85843762094616</v>
      </c>
      <c r="T2551">
        <f>IF($A2551&gt;=$Q$2,J2551*T$4,"")</f>
        <v>70.955308304410735</v>
      </c>
      <c r="U2551">
        <f>IF($A2551&gt;=$Q$2,K2551*U$4,"")</f>
        <v>6.0109359071413273</v>
      </c>
      <c r="W2551" t="e">
        <f t="shared" ca="1" si="9"/>
        <v>#DIV/0!</v>
      </c>
    </row>
    <row r="2552" spans="1:23">
      <c r="A2552" s="1">
        <v>43873</v>
      </c>
      <c r="B2552">
        <f>IFERROR(VLOOKUP($A2552,'BTC-Web'!$A$2:$H$9999,2,0),"")</f>
        <v>10202.387694999999</v>
      </c>
      <c r="C2552">
        <f>VLOOKUP(A2552,H_SPBTFDUE!$B$2:$C$5828,2,0)</f>
        <v>68.989999999999995</v>
      </c>
      <c r="D2552" s="2">
        <f>D2551*(1-D$1+IF(AND(WEEKDAY($A2552)&lt;&gt;1,WEEKDAY($A2552)&lt;&gt;7),-VLOOKUP($A2552,ETF_OP_Fee!$G$5:$H$14,2,1),0))^($A2552-$A2551)*(1+2*(C2552/C2551-1))+IFERROR(VLOOKUP(A2552,BITXeom!$C$9:$D$100,2,0),0)-$D$3*IFERROR(VLOOKUP($A2552,Dividends!$C$10:$E$100,2,0),0)</f>
        <v>16.724290356338688</v>
      </c>
      <c r="F2552" s="60">
        <f>F2551*(1-F$1-2*(C2552/C2551-1))</f>
        <v>19.747112382685142</v>
      </c>
      <c r="G2552" s="2">
        <f>G2551*(1-G$1+IF(AND(WEEKDAY($A2552)&lt;&gt;1,WEEKDAY($A2552)&lt;&gt;7),-VLOOKUP($A2552,ETF_OP_Fee!$I$5:$J$14,2,1),0))^($A2552-$A2551)*(1+1*(B2552/B2551-1))</f>
        <v>6.7402213762275975</v>
      </c>
      <c r="H2552" s="9" t="str">
        <f>IFERROR(VLOOKUP(A2552,'BITO-IV'!$A$1:$J$10000,4,0),"")</f>
        <v/>
      </c>
      <c r="J2552" s="9">
        <f>VLOOKUP(A2552,'ETH-Web'!$A$1:$G$10000,6,0)</f>
        <v>265.40612800000002</v>
      </c>
      <c r="K2552" s="2">
        <f>K2551*(1-K$1+IF(AND(WEEKDAY($A2552)&lt;&gt;1,WEEKDAY($A2552)&lt;&gt;7),-VLOOKUP($A2552,ETF_OP_Fee!$K$5:$L$14,2,1),0))^($A2552-$A2551)*(1+2*(J2552/J2551-1))-K$3*IFERROR(VLOOKUP($A4148,Dividends!$C$10:$E$100,3,0),0)</f>
        <v>78.140602209308895</v>
      </c>
      <c r="Q2552">
        <f>IF($A2552&gt;=$Q$2,B2552*Q$4,"")</f>
        <v>129.90764612319563</v>
      </c>
      <c r="R2552">
        <f>IF($A2552&gt;=$Q$2,G2552*R$4,"")</f>
        <v>127.17436826625813</v>
      </c>
      <c r="T2552">
        <f>IF($A2552&gt;=$Q$2,J2552*T$4,"")</f>
        <v>79.846843931713195</v>
      </c>
      <c r="U2552">
        <f>IF($A2552&gt;=$Q$2,K2552*U$4,"")</f>
        <v>7.5172244034153124</v>
      </c>
      <c r="W2552" t="e">
        <f t="shared" ca="1" si="9"/>
        <v>#DIV/0!</v>
      </c>
    </row>
    <row r="2553" spans="1:23">
      <c r="A2553" s="1">
        <v>43874</v>
      </c>
      <c r="B2553">
        <f>IFERROR(VLOOKUP($A2553,'BTC-Web'!$A$2:$H$9999,2,0),"")</f>
        <v>10323.960938</v>
      </c>
      <c r="C2553">
        <f>VLOOKUP(A2553,H_SPBTFDUE!$B$2:$C$5828,2,0)</f>
        <v>67.489999999999995</v>
      </c>
      <c r="D2553" s="2">
        <f>D2552*(1-D$1+IF(AND(WEEKDAY($A2553)&lt;&gt;1,WEEKDAY($A2553)&lt;&gt;7),-VLOOKUP($A2553,ETF_OP_Fee!$G$5:$H$14,2,1),0))^($A2553-$A2552)*(1+2*(C2553/C2552-1))+IFERROR(VLOOKUP(A2553,BITXeom!$C$9:$D$100,2,0),0)-$D$3*IFERROR(VLOOKUP($A2553,Dividends!$C$10:$E$100,2,0),0)</f>
        <v>15.99511348851</v>
      </c>
      <c r="F2553" s="60">
        <f>F2552*(1-F$1-2*(C2553/C2552-1))</f>
        <v>20.604779002888506</v>
      </c>
      <c r="G2553" s="2">
        <f>G2552*(1-G$1+IF(AND(WEEKDAY($A2553)&lt;&gt;1,WEEKDAY($A2553)&lt;&gt;7),-VLOOKUP($A2553,ETF_OP_Fee!$I$5:$J$14,2,1),0))^($A2553-$A2552)*(1+1*(B2553/B2552-1))</f>
        <v>6.8203613845169881</v>
      </c>
      <c r="H2553" s="9" t="str">
        <f>IFERROR(VLOOKUP(A2553,'BITO-IV'!$A$1:$J$10000,4,0),"")</f>
        <v/>
      </c>
      <c r="J2553" s="9">
        <f>VLOOKUP(A2553,'ETH-Web'!$A$1:$G$10000,6,0)</f>
        <v>268.099243</v>
      </c>
      <c r="K2553" s="2">
        <f>K2552*(1-K$1+IF(AND(WEEKDAY($A2553)&lt;&gt;1,WEEKDAY($A2553)&lt;&gt;7),-VLOOKUP($A2553,ETF_OP_Fee!$K$5:$L$14,2,1),0))^($A2553-$A2552)*(1+2*(J2553/J2552-1))-K$3*IFERROR(VLOOKUP($A4149,Dividends!$C$10:$E$100,3,0),0)</f>
        <v>79.724357338413768</v>
      </c>
      <c r="Q2553">
        <f>IF($A2553&gt;=$Q$2,B2553*Q$4,"")</f>
        <v>131.45564589558552</v>
      </c>
      <c r="R2553">
        <f>IF($A2553&gt;=$Q$2,G2553*R$4,"")</f>
        <v>128.68644841291351</v>
      </c>
      <c r="T2553">
        <f>IF($A2553&gt;=$Q$2,J2553*T$4,"")</f>
        <v>80.657061595923096</v>
      </c>
      <c r="U2553">
        <f>IF($A2553&gt;=$Q$2,K2553*U$4,"")</f>
        <v>7.6695836426447617</v>
      </c>
      <c r="W2553" t="e">
        <f t="shared" ca="1" si="9"/>
        <v>#DIV/0!</v>
      </c>
    </row>
    <row r="2554" spans="1:23">
      <c r="A2554" s="1">
        <v>43875</v>
      </c>
      <c r="B2554">
        <f>IFERROR(VLOOKUP($A2554,'BTC-Web'!$A$2:$H$9999,2,0),"")</f>
        <v>10211.550781</v>
      </c>
      <c r="C2554">
        <f>VLOOKUP(A2554,H_SPBTFDUE!$B$2:$C$5828,2,0)</f>
        <v>68.709999999999994</v>
      </c>
      <c r="D2554" s="2">
        <f>D2553*(1-D$1+IF(AND(WEEKDAY($A2554)&lt;&gt;1,WEEKDAY($A2554)&lt;&gt;7),-VLOOKUP($A2554,ETF_OP_Fee!$G$5:$H$14,2,1),0))^($A2554-$A2553)*(1+2*(C2554/C2553-1))+IFERROR(VLOOKUP(A2554,BITXeom!$C$9:$D$100,2,0),0)-$D$3*IFERROR(VLOOKUP($A2554,Dividends!$C$10:$E$100,2,0),0)</f>
        <v>16.571395003103611</v>
      </c>
      <c r="F2554" s="60">
        <f>F2553*(1-F$1-2*(C2554/C2553-1))</f>
        <v>19.8587714606596</v>
      </c>
      <c r="G2554" s="2">
        <f>G2553*(1-G$1+IF(AND(WEEKDAY($A2554)&lt;&gt;1,WEEKDAY($A2554)&lt;&gt;7),-VLOOKUP($A2554,ETF_OP_Fee!$I$5:$J$14,2,1),0))^($A2554-$A2553)*(1+1*(B2554/B2553-1))</f>
        <v>6.7459238101305692</v>
      </c>
      <c r="H2554" s="9" t="str">
        <f>IFERROR(VLOOKUP(A2554,'BITO-IV'!$A$1:$J$10000,4,0),"")</f>
        <v/>
      </c>
      <c r="J2554" s="9">
        <f>VLOOKUP(A2554,'ETH-Web'!$A$1:$G$10000,6,0)</f>
        <v>284.21749899999998</v>
      </c>
      <c r="K2554" s="2">
        <f>K2553*(1-K$1+IF(AND(WEEKDAY($A2554)&lt;&gt;1,WEEKDAY($A2554)&lt;&gt;7),-VLOOKUP($A2554,ETF_OP_Fee!$K$5:$L$14,2,1),0))^($A2554-$A2553)*(1+2*(J2554/J2553-1))-K$3*IFERROR(VLOOKUP($A4150,Dividends!$C$10:$E$100,3,0),0)</f>
        <v>89.308191038754273</v>
      </c>
      <c r="Q2554">
        <f>IF($A2554&gt;=$Q$2,B2554*Q$4,"")</f>
        <v>130.02432027527357</v>
      </c>
      <c r="R2554">
        <f>IF($A2554&gt;=$Q$2,G2554*R$4,"")</f>
        <v>127.28196168028875</v>
      </c>
      <c r="T2554">
        <f>IF($A2554&gt;=$Q$2,J2554*T$4,"")</f>
        <v>85.506203102118448</v>
      </c>
      <c r="U2554">
        <f>IF($A2554&gt;=$Q$2,K2554*U$4,"")</f>
        <v>8.5915605219308429</v>
      </c>
      <c r="W2554" t="e">
        <f t="shared" ca="1" si="9"/>
        <v>#DIV/0!</v>
      </c>
    </row>
    <row r="2555" spans="1:23">
      <c r="A2555" s="1">
        <v>43879</v>
      </c>
      <c r="B2555">
        <f>IFERROR(VLOOKUP($A2555,'BTC-Web'!$A$2:$H$9999,2,0),"")</f>
        <v>9691.2304690000001</v>
      </c>
      <c r="C2555">
        <f>VLOOKUP(A2555,H_SPBTFDUE!$B$2:$C$5828,2,0)</f>
        <v>67.06</v>
      </c>
      <c r="D2555" s="2">
        <f>D2554*(1-D$1+IF(AND(WEEKDAY($A2555)&lt;&gt;1,WEEKDAY($A2555)&lt;&gt;7),-VLOOKUP($A2555,ETF_OP_Fee!$G$5:$H$14,2,1),0))^($A2555-$A2554)*(1+2*(C2555/C2554-1))+IFERROR(VLOOKUP(A2555,BITXeom!$C$9:$D$100,2,0),0)-$D$3*IFERROR(VLOOKUP($A2555,Dividends!$C$10:$E$100,2,0),0)</f>
        <v>15.767899536197802</v>
      </c>
      <c r="F2555" s="60">
        <f>F2554*(1-F$1-2*(C2555/C2554-1))</f>
        <v>20.811513670695035</v>
      </c>
      <c r="G2555" s="2">
        <f>G2554*(1-G$1+IF(AND(WEEKDAY($A2555)&lt;&gt;1,WEEKDAY($A2555)&lt;&gt;7),-VLOOKUP($A2555,ETF_OP_Fee!$I$5:$J$14,2,1),0))^($A2555-$A2554)*(1+1*(B2555/B2554-1))</f>
        <v>6.4015248749158555</v>
      </c>
      <c r="H2555" s="9" t="str">
        <f>IFERROR(VLOOKUP(A2555,'BITO-IV'!$A$1:$J$10000,4,0),"")</f>
        <v/>
      </c>
      <c r="J2555" s="9">
        <f>VLOOKUP(A2555,'ETH-Web'!$A$1:$G$10000,6,0)</f>
        <v>281.94457999999997</v>
      </c>
      <c r="K2555" s="2">
        <f>K2554*(1-K$1+IF(AND(WEEKDAY($A2555)&lt;&gt;1,WEEKDAY($A2555)&lt;&gt;7),-VLOOKUP($A2555,ETF_OP_Fee!$K$5:$L$14,2,1),0))^($A2555-$A2554)*(1+2*(J2555/J2554-1))-K$3*IFERROR(VLOOKUP($A4151,Dividends!$C$10:$E$100,3,0),0)</f>
        <v>87.870723463204769</v>
      </c>
      <c r="Q2555">
        <f>IF($A2555&gt;=$Q$2,B2555*Q$4,"")</f>
        <v>123.39904891892891</v>
      </c>
      <c r="R2555">
        <f>IF($A2555&gt;=$Q$2,G2555*R$4,"")</f>
        <v>120.78384914470068</v>
      </c>
      <c r="T2555">
        <f>IF($A2555&gt;=$Q$2,J2555*T$4,"")</f>
        <v>84.822400470920627</v>
      </c>
      <c r="U2555">
        <f>IF($A2555&gt;=$Q$2,K2555*U$4,"")</f>
        <v>8.4532743297014257</v>
      </c>
      <c r="W2555" t="e">
        <f t="shared" ca="1" si="9"/>
        <v>#DIV/0!</v>
      </c>
    </row>
    <row r="2556" spans="1:23">
      <c r="A2556" s="1">
        <v>43880</v>
      </c>
      <c r="B2556">
        <f>IFERROR(VLOOKUP($A2556,'BTC-Web'!$A$2:$H$9999,2,0),"")</f>
        <v>10143.798828000001</v>
      </c>
      <c r="C2556">
        <f>VLOOKUP(A2556,H_SPBTFDUE!$B$2:$C$5828,2,0)</f>
        <v>66.92</v>
      </c>
      <c r="D2556" s="2">
        <f>D2555*(1-D$1+IF(AND(WEEKDAY($A2556)&lt;&gt;1,WEEKDAY($A2556)&lt;&gt;7),-VLOOKUP($A2556,ETF_OP_Fee!$G$5:$H$14,2,1),0))^($A2556-$A2555)*(1+2*(C2556/C2555-1))+IFERROR(VLOOKUP(A2556,BITXeom!$C$9:$D$100,2,0),0)-$D$3*IFERROR(VLOOKUP($A2556,Dividends!$C$10:$E$100,2,0),0)</f>
        <v>15.700169943513901</v>
      </c>
      <c r="F2556" s="60">
        <f>F2555*(1-F$1-2*(C2556/C2555-1))</f>
        <v>20.897326004573777</v>
      </c>
      <c r="G2556" s="2">
        <f>G2555*(1-G$1+IF(AND(WEEKDAY($A2556)&lt;&gt;1,WEEKDAY($A2556)&lt;&gt;7),-VLOOKUP($A2556,ETF_OP_Fee!$I$5:$J$14,2,1),0))^($A2556-$A2555)*(1+1*(B2556/B2555-1))</f>
        <v>6.7002936956186643</v>
      </c>
      <c r="H2556" s="9" t="str">
        <f>IFERROR(VLOOKUP(A2556,'BITO-IV'!$A$1:$J$10000,4,0),"")</f>
        <v/>
      </c>
      <c r="J2556" s="9">
        <f>VLOOKUP(A2556,'ETH-Web'!$A$1:$G$10000,6,0)</f>
        <v>259.76397700000001</v>
      </c>
      <c r="K2556" s="2">
        <f>K2555*(1-K$1+IF(AND(WEEKDAY($A2556)&lt;&gt;1,WEEKDAY($A2556)&lt;&gt;7),-VLOOKUP($A2556,ETF_OP_Fee!$K$5:$L$14,2,1),0))^($A2556-$A2555)*(1+2*(J2556/J2555-1))-K$3*IFERROR(VLOOKUP($A4152,Dividends!$C$10:$E$100,3,0),0)</f>
        <v>74.043222649191378</v>
      </c>
      <c r="Q2556">
        <f>IF($A2556&gt;=$Q$2,B2556*Q$4,"")</f>
        <v>129.16163038369137</v>
      </c>
      <c r="R2556">
        <f>IF($A2556&gt;=$Q$2,G2556*R$4,"")</f>
        <v>126.42101355068645</v>
      </c>
      <c r="T2556">
        <f>IF($A2556&gt;=$Q$2,J2556*T$4,"")</f>
        <v>78.149415339046485</v>
      </c>
      <c r="U2556">
        <f>IF($A2556&gt;=$Q$2,K2556*U$4,"")</f>
        <v>7.1230513263142869</v>
      </c>
      <c r="W2556" t="e">
        <f t="shared" ca="1" si="9"/>
        <v>#DIV/0!</v>
      </c>
    </row>
    <row r="2557" spans="1:23">
      <c r="A2557" s="1">
        <v>43881</v>
      </c>
      <c r="B2557">
        <f>IFERROR(VLOOKUP($A2557,'BTC-Web'!$A$2:$H$9999,2,0),"")</f>
        <v>9629.3251949999994</v>
      </c>
      <c r="C2557">
        <f>VLOOKUP(A2557,H_SPBTFDUE!$B$2:$C$5828,2,0)</f>
        <v>62.86</v>
      </c>
      <c r="D2557" s="2">
        <f>D2556*(1-D$1+IF(AND(WEEKDAY($A2557)&lt;&gt;1,WEEKDAY($A2557)&lt;&gt;7),-VLOOKUP($A2557,ETF_OP_Fee!$G$5:$H$14,2,1),0))^($A2557-$A2556)*(1+2*(C2557/C2556-1))+IFERROR(VLOOKUP(A2557,BITXeom!$C$9:$D$100,2,0),0)-$D$3*IFERROR(VLOOKUP($A2557,Dividends!$C$10:$E$100,2,0),0)</f>
        <v>13.793465427867972</v>
      </c>
      <c r="F2557" s="60">
        <f>F2556*(1-F$1-2*(C2557/C2556-1))</f>
        <v>23.431897002464837</v>
      </c>
      <c r="G2557" s="2">
        <f>G2556*(1-G$1+IF(AND(WEEKDAY($A2557)&lt;&gt;1,WEEKDAY($A2557)&lt;&gt;7),-VLOOKUP($A2557,ETF_OP_Fee!$I$5:$J$14,2,1),0))^($A2557-$A2556)*(1+1*(B2557/B2556-1))</f>
        <v>6.3603023602361297</v>
      </c>
      <c r="H2557" s="9" t="str">
        <f>IFERROR(VLOOKUP(A2557,'BITO-IV'!$A$1:$J$10000,4,0),"")</f>
        <v/>
      </c>
      <c r="J2557" s="9">
        <f>VLOOKUP(A2557,'ETH-Web'!$A$1:$G$10000,6,0)</f>
        <v>257.94946299999998</v>
      </c>
      <c r="K2557" s="2">
        <f>K2556*(1-K$1+IF(AND(WEEKDAY($A2557)&lt;&gt;1,WEEKDAY($A2557)&lt;&gt;7),-VLOOKUP($A2557,ETF_OP_Fee!$K$5:$L$14,2,1),0))^($A2557-$A2556)*(1+2*(J2557/J2556-1))-K$3*IFERROR(VLOOKUP($A4153,Dividends!$C$10:$E$100,3,0),0)</f>
        <v>73.006922903240849</v>
      </c>
      <c r="Q2557">
        <f>IF($A2557&gt;=$Q$2,B2557*Q$4,"")</f>
        <v>122.6108051598829</v>
      </c>
      <c r="R2557">
        <f>IF($A2557&gt;=$Q$2,G2557*R$4,"")</f>
        <v>120.00606352459768</v>
      </c>
      <c r="T2557">
        <f>IF($A2557&gt;=$Q$2,J2557*T$4,"")</f>
        <v>77.603522833618314</v>
      </c>
      <c r="U2557">
        <f>IF($A2557&gt;=$Q$2,K2557*U$4,"")</f>
        <v>7.023357984834198</v>
      </c>
      <c r="W2557" t="e">
        <f t="shared" ca="1" si="9"/>
        <v>#DIV/0!</v>
      </c>
    </row>
    <row r="2558" spans="1:23">
      <c r="A2558" s="1">
        <v>43882</v>
      </c>
      <c r="B2558">
        <f>IFERROR(VLOOKUP($A2558,'BTC-Web'!$A$2:$H$9999,2,0),"")</f>
        <v>9611.7822269999997</v>
      </c>
      <c r="C2558">
        <f>VLOOKUP(A2558,H_SPBTFDUE!$B$2:$C$5828,2,0)</f>
        <v>63.66</v>
      </c>
      <c r="D2558" s="2">
        <f>D2557*(1-D$1+IF(AND(WEEKDAY($A2558)&lt;&gt;1,WEEKDAY($A2558)&lt;&gt;7),-VLOOKUP($A2558,ETF_OP_Fee!$G$5:$H$14,2,1),0))^($A2558-$A2557)*(1+2*(C2558/C2557-1))+IFERROR(VLOOKUP(A2558,BITXeom!$C$9:$D$100,2,0),0)-$D$3*IFERROR(VLOOKUP($A2558,Dividends!$C$10:$E$100,2,0),0)</f>
        <v>14.142850764776243</v>
      </c>
      <c r="F2558" s="60">
        <f>F2557*(1-F$1-2*(C2558/C2557-1))</f>
        <v>22.834256082599193</v>
      </c>
      <c r="G2558" s="2">
        <f>G2557*(1-G$1+IF(AND(WEEKDAY($A2558)&lt;&gt;1,WEEKDAY($A2558)&lt;&gt;7),-VLOOKUP($A2558,ETF_OP_Fee!$I$5:$J$14,2,1),0))^($A2558-$A2557)*(1+1*(B2558/B2557-1))</f>
        <v>6.3485497469164267</v>
      </c>
      <c r="H2558" s="9" t="str">
        <f>IFERROR(VLOOKUP(A2558,'BITO-IV'!$A$1:$J$10000,4,0),"")</f>
        <v/>
      </c>
      <c r="J2558" s="9">
        <f>VLOOKUP(A2558,'ETH-Web'!$A$1:$G$10000,6,0)</f>
        <v>265.600616</v>
      </c>
      <c r="K2558" s="2">
        <f>K2557*(1-K$1+IF(AND(WEEKDAY($A2558)&lt;&gt;1,WEEKDAY($A2558)&lt;&gt;7),-VLOOKUP($A2558,ETF_OP_Fee!$K$5:$L$14,2,1),0))^($A2558-$A2557)*(1+2*(J2558/J2557-1))-K$3*IFERROR(VLOOKUP($A4154,Dividends!$C$10:$E$100,3,0),0)</f>
        <v>77.335912385728932</v>
      </c>
      <c r="Q2558">
        <f>IF($A2558&gt;=$Q$2,B2558*Q$4,"")</f>
        <v>122.38742944166634</v>
      </c>
      <c r="R2558">
        <f>IF($A2558&gt;=$Q$2,G2558*R$4,"")</f>
        <v>119.78431544082075</v>
      </c>
      <c r="T2558">
        <f>IF($A2558&gt;=$Q$2,J2558*T$4,"")</f>
        <v>79.905355214401396</v>
      </c>
      <c r="U2558">
        <f>IF($A2558&gt;=$Q$2,K2558*U$4,"")</f>
        <v>7.4398122283364438</v>
      </c>
      <c r="W2558" t="e">
        <f t="shared" ca="1" si="9"/>
        <v>#DIV/0!</v>
      </c>
    </row>
    <row r="2559" spans="1:23">
      <c r="A2559" s="1">
        <v>43885</v>
      </c>
      <c r="B2559">
        <f>IFERROR(VLOOKUP($A2559,'BTC-Web'!$A$2:$H$9999,2,0),"")</f>
        <v>9921.5830079999996</v>
      </c>
      <c r="C2559">
        <f>VLOOKUP(A2559,H_SPBTFDUE!$B$2:$C$5828,2,0)</f>
        <v>62.76</v>
      </c>
      <c r="D2559" s="2">
        <f>D2558*(1-D$1+IF(AND(WEEKDAY($A2559)&lt;&gt;1,WEEKDAY($A2559)&lt;&gt;7),-VLOOKUP($A2559,ETF_OP_Fee!$G$5:$H$14,2,1),0))^($A2559-$A2558)*(1+2*(C2559/C2558-1))+IFERROR(VLOOKUP(A2559,BITXeom!$C$9:$D$100,2,0),0)-$D$3*IFERROR(VLOOKUP($A2559,Dividends!$C$10:$E$100,2,0),0)</f>
        <v>13.737989203034815</v>
      </c>
      <c r="F2559" s="60">
        <f>F2558*(1-F$1-2*(C2559/C2558-1))</f>
        <v>23.478710883152022</v>
      </c>
      <c r="G2559" s="2">
        <f>G2558*(1-G$1+IF(AND(WEEKDAY($A2559)&lt;&gt;1,WEEKDAY($A2559)&lt;&gt;7),-VLOOKUP($A2559,ETF_OP_Fee!$I$5:$J$14,2,1),0))^($A2559-$A2558)*(1+1*(B2559/B2558-1))</f>
        <v>6.5526604452948298</v>
      </c>
      <c r="H2559" s="9" t="str">
        <f>IFERROR(VLOOKUP(A2559,'BITO-IV'!$A$1:$J$10000,4,0),"")</f>
        <v/>
      </c>
      <c r="J2559" s="9">
        <f>VLOOKUP(A2559,'ETH-Web'!$A$1:$G$10000,6,0)</f>
        <v>265.216431</v>
      </c>
      <c r="K2559" s="2">
        <f>K2558*(1-K$1+IF(AND(WEEKDAY($A2559)&lt;&gt;1,WEEKDAY($A2559)&lt;&gt;7),-VLOOKUP($A2559,ETF_OP_Fee!$K$5:$L$14,2,1),0))^($A2559-$A2558)*(1+2*(J2559/J2558-1))-K$3*IFERROR(VLOOKUP($A4155,Dividends!$C$10:$E$100,3,0),0)</f>
        <v>77.10622569979526</v>
      </c>
      <c r="Q2559">
        <f>IF($A2559&gt;=$Q$2,B2559*Q$4,"")</f>
        <v>126.33214232947016</v>
      </c>
      <c r="R2559">
        <f>IF($A2559&gt;=$Q$2,G2559*R$4,"")</f>
        <v>123.63547220166681</v>
      </c>
      <c r="T2559">
        <f>IF($A2559&gt;=$Q$2,J2559*T$4,"")</f>
        <v>79.789774010730383</v>
      </c>
      <c r="U2559">
        <f>IF($A2559&gt;=$Q$2,K2559*U$4,"")</f>
        <v>7.4177160797040687</v>
      </c>
      <c r="W2559" t="e">
        <f t="shared" ca="1" si="9"/>
        <v>#DIV/0!</v>
      </c>
    </row>
    <row r="2560" spans="1:23">
      <c r="A2560" s="1">
        <v>43886</v>
      </c>
      <c r="B2560">
        <f>IFERROR(VLOOKUP($A2560,'BTC-Web'!$A$2:$H$9999,2,0),"")</f>
        <v>9651.3125</v>
      </c>
      <c r="C2560">
        <f>VLOOKUP(A2560,H_SPBTFDUE!$B$2:$C$5828,2,0)</f>
        <v>60.78</v>
      </c>
      <c r="D2560" s="2">
        <f>D2559*(1-D$1+IF(AND(WEEKDAY($A2560)&lt;&gt;1,WEEKDAY($A2560)&lt;&gt;7),-VLOOKUP($A2560,ETF_OP_Fee!$G$5:$H$14,2,1),0))^($A2560-$A2559)*(1+2*(C2560/C2559-1))+IFERROR(VLOOKUP(A2560,BITXeom!$C$9:$D$100,2,0),0)-$D$3*IFERROR(VLOOKUP($A2560,Dividends!$C$10:$E$100,2,0),0)</f>
        <v>12.869604640852613</v>
      </c>
      <c r="F2560" s="60">
        <f>F2559*(1-F$1-2*(C2560/C2559-1))</f>
        <v>24.958937000323868</v>
      </c>
      <c r="G2560" s="2">
        <f>G2559*(1-G$1+IF(AND(WEEKDAY($A2560)&lt;&gt;1,WEEKDAY($A2560)&lt;&gt;7),-VLOOKUP($A2560,ETF_OP_Fee!$I$5:$J$14,2,1),0))^($A2560-$A2559)*(1+1*(B2560/B2559-1))</f>
        <v>6.3739957216677006</v>
      </c>
      <c r="H2560" s="9" t="str">
        <f>IFERROR(VLOOKUP(A2560,'BITO-IV'!$A$1:$J$10000,4,0),"")</f>
        <v/>
      </c>
      <c r="J2560" s="9">
        <f>VLOOKUP(A2560,'ETH-Web'!$A$1:$G$10000,6,0)</f>
        <v>247.81759600000001</v>
      </c>
      <c r="K2560" s="2">
        <f>K2559*(1-K$1+IF(AND(WEEKDAY($A2560)&lt;&gt;1,WEEKDAY($A2560)&lt;&gt;7),-VLOOKUP($A2560,ETF_OP_Fee!$K$5:$L$14,2,1),0))^($A2560-$A2559)*(1+2*(J2560/J2559-1))-K$3*IFERROR(VLOOKUP($A4156,Dividends!$C$10:$E$100,3,0),0)</f>
        <v>66.987793215657618</v>
      </c>
      <c r="Q2560">
        <f>IF($A2560&gt;=$Q$2,B2560*Q$4,"")</f>
        <v>122.89077090148501</v>
      </c>
      <c r="R2560">
        <f>IF($A2560&gt;=$Q$2,G2560*R$4,"")</f>
        <v>120.26442960670346</v>
      </c>
      <c r="T2560">
        <f>IF($A2560&gt;=$Q$2,J2560*T$4,"")</f>
        <v>74.555373157564588</v>
      </c>
      <c r="U2560">
        <f>IF($A2560&gt;=$Q$2,K2560*U$4,"")</f>
        <v>6.4443101237283624</v>
      </c>
      <c r="W2560" t="e">
        <f t="shared" ca="1" si="9"/>
        <v>#DIV/0!</v>
      </c>
    </row>
    <row r="2561" spans="1:23">
      <c r="A2561" s="1">
        <v>43887</v>
      </c>
      <c r="B2561">
        <f>IFERROR(VLOOKUP($A2561,'BTC-Web'!$A$2:$H$9999,2,0),"")</f>
        <v>9338.2900389999995</v>
      </c>
      <c r="C2561">
        <f>VLOOKUP(A2561,H_SPBTFDUE!$B$2:$C$5828,2,0)</f>
        <v>57.24</v>
      </c>
      <c r="D2561" s="2">
        <f>D2560*(1-D$1+IF(AND(WEEKDAY($A2561)&lt;&gt;1,WEEKDAY($A2561)&lt;&gt;7),-VLOOKUP($A2561,ETF_OP_Fee!$G$5:$H$14,2,1),0))^($A2561-$A2560)*(1+2*(C2561/C2560-1))+IFERROR(VLOOKUP(A2561,BITXeom!$C$9:$D$100,2,0),0)-$D$3*IFERROR(VLOOKUP($A2561,Dividends!$C$10:$E$100,2,0),0)</f>
        <v>11.369109226682637</v>
      </c>
      <c r="F2561" s="60">
        <f>F2560*(1-F$1-2*(C2561/C2560-1))</f>
        <v>27.864996668320735</v>
      </c>
      <c r="G2561" s="2">
        <f>G2560*(1-G$1+IF(AND(WEEKDAY($A2561)&lt;&gt;1,WEEKDAY($A2561)&lt;&gt;7),-VLOOKUP($A2561,ETF_OP_Fee!$I$5:$J$14,2,1),0))^($A2561-$A2560)*(1+1*(B2561/B2560-1))</f>
        <v>6.1671064477284991</v>
      </c>
      <c r="H2561" s="9" t="str">
        <f>IFERROR(VLOOKUP(A2561,'BITO-IV'!$A$1:$J$10000,4,0),"")</f>
        <v/>
      </c>
      <c r="J2561" s="9">
        <f>VLOOKUP(A2561,'ETH-Web'!$A$1:$G$10000,6,0)</f>
        <v>225.68026699999999</v>
      </c>
      <c r="K2561" s="2">
        <f>K2560*(1-K$1+IF(AND(WEEKDAY($A2561)&lt;&gt;1,WEEKDAY($A2561)&lt;&gt;7),-VLOOKUP($A2561,ETF_OP_Fee!$K$5:$L$14,2,1),0))^($A2561-$A2560)*(1+2*(J2561/J2560-1))-K$3*IFERROR(VLOOKUP($A4157,Dividends!$C$10:$E$100,3,0),0)</f>
        <v>55.018454363835282</v>
      </c>
      <c r="Q2561">
        <f>IF($A2561&gt;=$Q$2,B2561*Q$4,"")</f>
        <v>118.90503615900619</v>
      </c>
      <c r="R2561">
        <f>IF($A2561&gt;=$Q$2,G2561*R$4,"")</f>
        <v>116.36084673521495</v>
      </c>
      <c r="T2561">
        <f>IF($A2561&gt;=$Q$2,J2561*T$4,"")</f>
        <v>67.895406912444614</v>
      </c>
      <c r="U2561">
        <f>IF($A2561&gt;=$Q$2,K2561*U$4,"")</f>
        <v>5.2928446427143578</v>
      </c>
      <c r="W2561" t="e">
        <f t="shared" ca="1" si="9"/>
        <v>#DIV/0!</v>
      </c>
    </row>
    <row r="2562" spans="1:23">
      <c r="A2562" s="1">
        <v>43888</v>
      </c>
      <c r="B2562">
        <f>IFERROR(VLOOKUP($A2562,'BTC-Web'!$A$2:$H$9999,2,0),"")</f>
        <v>8825.09375</v>
      </c>
      <c r="C2562">
        <f>VLOOKUP(A2562,H_SPBTFDUE!$B$2:$C$5828,2,0)</f>
        <v>57.63</v>
      </c>
      <c r="D2562" s="2">
        <f>D2561*(1-D$1+IF(AND(WEEKDAY($A2562)&lt;&gt;1,WEEKDAY($A2562)&lt;&gt;7),-VLOOKUP($A2562,ETF_OP_Fee!$G$5:$H$14,2,1),0))^($A2562-$A2561)*(1+2*(C2562/C2561-1))+IFERROR(VLOOKUP(A2562,BITXeom!$C$9:$D$100,2,0),0)-$D$3*IFERROR(VLOOKUP($A2562,Dividends!$C$10:$E$100,2,0),0)</f>
        <v>11.522644996537702</v>
      </c>
      <c r="F2562" s="60">
        <f>F2561*(1-F$1-2*(C2562/C2561-1))</f>
        <v>27.483834467003163</v>
      </c>
      <c r="G2562" s="2">
        <f>G2561*(1-G$1+IF(AND(WEEKDAY($A2562)&lt;&gt;1,WEEKDAY($A2562)&lt;&gt;7),-VLOOKUP($A2562,ETF_OP_Fee!$I$5:$J$14,2,1),0))^($A2562-$A2561)*(1+1*(B2562/B2561-1))</f>
        <v>5.8280344465024623</v>
      </c>
      <c r="H2562" s="9" t="str">
        <f>IFERROR(VLOOKUP(A2562,'BITO-IV'!$A$1:$J$10000,4,0),"")</f>
        <v/>
      </c>
      <c r="J2562" s="9">
        <f>VLOOKUP(A2562,'ETH-Web'!$A$1:$G$10000,6,0)</f>
        <v>226.753387</v>
      </c>
      <c r="K2562" s="2">
        <f>K2561*(1-K$1+IF(AND(WEEKDAY($A2562)&lt;&gt;1,WEEKDAY($A2562)&lt;&gt;7),-VLOOKUP($A2562,ETF_OP_Fee!$K$5:$L$14,2,1),0))^($A2562-$A2561)*(1+2*(J2562/J2561-1))-K$3*IFERROR(VLOOKUP($A4158,Dividends!$C$10:$E$100,3,0),0)</f>
        <v>55.540254513129014</v>
      </c>
      <c r="Q2562">
        <f>IF($A2562&gt;=$Q$2,B2562*Q$4,"")</f>
        <v>112.37047543692914</v>
      </c>
      <c r="R2562">
        <f>IF($A2562&gt;=$Q$2,G2562*R$4,"")</f>
        <v>109.96324268844231</v>
      </c>
      <c r="T2562">
        <f>IF($A2562&gt;=$Q$2,J2562*T$4,"")</f>
        <v>68.218252680195704</v>
      </c>
      <c r="U2562">
        <f>IF($A2562&gt;=$Q$2,K2562*U$4,"")</f>
        <v>5.3430424746362277</v>
      </c>
      <c r="W2562" t="e">
        <f t="shared" ca="1" si="9"/>
        <v>#DIV/0!</v>
      </c>
    </row>
    <row r="2563" spans="1:23">
      <c r="A2563" s="1">
        <v>43889</v>
      </c>
      <c r="B2563">
        <f>IFERROR(VLOOKUP($A2563,'BTC-Web'!$A$2:$H$9999,2,0),"")</f>
        <v>8788.7285159999992</v>
      </c>
      <c r="C2563">
        <f>VLOOKUP(A2563,H_SPBTFDUE!$B$2:$C$5828,2,0)</f>
        <v>56.04</v>
      </c>
      <c r="D2563" s="2">
        <f>D2562*(1-D$1+IF(AND(WEEKDAY($A2563)&lt;&gt;1,WEEKDAY($A2563)&lt;&gt;7),-VLOOKUP($A2563,ETF_OP_Fee!$G$5:$H$14,2,1),0))^($A2563-$A2562)*(1+2*(C2563/C2562-1))+IFERROR(VLOOKUP(A2563,BITXeom!$C$9:$D$100,2,0),0)-$D$3*IFERROR(VLOOKUP($A2563,Dividends!$C$10:$E$100,2,0),0)</f>
        <v>10.885517739265207</v>
      </c>
      <c r="F2563" s="60">
        <f>F2562*(1-F$1-2*(C2563/C2562-1))</f>
        <v>28.998950628041069</v>
      </c>
      <c r="G2563" s="2">
        <f>G2562*(1-G$1+IF(AND(WEEKDAY($A2563)&lt;&gt;1,WEEKDAY($A2563)&lt;&gt;7),-VLOOKUP($A2563,ETF_OP_Fee!$I$5:$J$14,2,1),0))^($A2563-$A2562)*(1+1*(B2563/B2562-1))</f>
        <v>5.8038680192564769</v>
      </c>
      <c r="H2563" s="9" t="str">
        <f>IFERROR(VLOOKUP(A2563,'BITO-IV'!$A$1:$J$10000,4,0),"")</f>
        <v/>
      </c>
      <c r="J2563" s="9">
        <f>VLOOKUP(A2563,'ETH-Web'!$A$1:$G$10000,6,0)</f>
        <v>226.76049800000001</v>
      </c>
      <c r="K2563" s="2">
        <f>K2562*(1-K$1+IF(AND(WEEKDAY($A2563)&lt;&gt;1,WEEKDAY($A2563)&lt;&gt;7),-VLOOKUP($A2563,ETF_OP_Fee!$K$5:$L$14,2,1),0))^($A2563-$A2562)*(1+2*(J2563/J2562-1))-K$3*IFERROR(VLOOKUP($A4159,Dividends!$C$10:$E$100,3,0),0)</f>
        <v>55.542307563172436</v>
      </c>
      <c r="Q2563">
        <f>IF($A2563&gt;=$Q$2,B2563*Q$4,"")</f>
        <v>111.90743461835933</v>
      </c>
      <c r="R2563">
        <f>IF($A2563&gt;=$Q$2,G2563*R$4,"")</f>
        <v>109.5072710004648</v>
      </c>
      <c r="T2563">
        <f>IF($A2563&gt;=$Q$2,J2563*T$4,"")</f>
        <v>68.220392008746543</v>
      </c>
      <c r="U2563">
        <f>IF($A2563&gt;=$Q$2,K2563*U$4,"")</f>
        <v>5.3432399806376081</v>
      </c>
      <c r="W2563" t="e">
        <f t="shared" ca="1" si="9"/>
        <v>#DIV/0!</v>
      </c>
    </row>
    <row r="2564" spans="1:23">
      <c r="A2564" s="1">
        <v>43892</v>
      </c>
      <c r="B2564">
        <f>IFERROR(VLOOKUP($A2564,'BTC-Web'!$A$2:$H$9999,2,0),"")</f>
        <v>8563.2646480000003</v>
      </c>
      <c r="C2564">
        <f>VLOOKUP(A2564,H_SPBTFDUE!$B$2:$C$5828,2,0)</f>
        <v>57.81</v>
      </c>
      <c r="D2564" s="2">
        <f>D2563*(1-D$1+IF(AND(WEEKDAY($A2564)&lt;&gt;1,WEEKDAY($A2564)&lt;&gt;7),-VLOOKUP($A2564,ETF_OP_Fee!$G$5:$H$14,2,1),0))^($A2564-$A2563)*(1+2*(C2564/C2563-1))+IFERROR(VLOOKUP(A2564,BITXeom!$C$9:$D$100,2,0),0)-$D$3*IFERROR(VLOOKUP($A2564,Dividends!$C$10:$E$100,2,0),0)</f>
        <v>11.568961951480787</v>
      </c>
      <c r="F2564" s="60">
        <f>F2563*(1-F$1-2*(C2564/C2563-1))</f>
        <v>27.16560159999052</v>
      </c>
      <c r="G2564" s="2">
        <f>G2563*(1-G$1+IF(AND(WEEKDAY($A2564)&lt;&gt;1,WEEKDAY($A2564)&lt;&gt;7),-VLOOKUP($A2564,ETF_OP_Fee!$I$5:$J$14,2,1),0))^($A2564-$A2563)*(1+1*(B2564/B2563-1))</f>
        <v>5.6545354828107959</v>
      </c>
      <c r="H2564" s="9" t="str">
        <f>IFERROR(VLOOKUP(A2564,'BITO-IV'!$A$1:$J$10000,4,0),"")</f>
        <v/>
      </c>
      <c r="J2564" s="9">
        <f>VLOOKUP(A2564,'ETH-Web'!$A$1:$G$10000,6,0)</f>
        <v>230.56977800000001</v>
      </c>
      <c r="K2564" s="2">
        <f>K2563*(1-K$1+IF(AND(WEEKDAY($A2564)&lt;&gt;1,WEEKDAY($A2564)&lt;&gt;7),-VLOOKUP($A2564,ETF_OP_Fee!$K$5:$L$14,2,1),0))^($A2564-$A2563)*(1+2*(J2564/J2563-1))-K$3*IFERROR(VLOOKUP($A4160,Dividends!$C$10:$E$100,3,0),0)</f>
        <v>57.403948641147515</v>
      </c>
      <c r="Q2564">
        <f>IF($A2564&gt;=$Q$2,B2564*Q$4,"")</f>
        <v>109.0365889640558</v>
      </c>
      <c r="R2564">
        <f>IF($A2564&gt;=$Q$2,G2564*R$4,"")</f>
        <v>106.6896675533349</v>
      </c>
      <c r="T2564">
        <f>IF($A2564&gt;=$Q$2,J2564*T$4,"")</f>
        <v>69.366405433320509</v>
      </c>
      <c r="U2564">
        <f>IF($A2564&gt;=$Q$2,K2564*U$4,"")</f>
        <v>5.5223321983334621</v>
      </c>
      <c r="W2564" t="e">
        <f t="shared" ref="W2564:W2627" ca="1" si="10">IF(ROW()+$W$1&lt;3711,INDIRECT("m"&amp;ROW()+$W$1,1)/INDIRECT("m"&amp;ROW(),1),"")</f>
        <v>#DIV/0!</v>
      </c>
    </row>
    <row r="2565" spans="1:23">
      <c r="A2565" s="1">
        <v>43893</v>
      </c>
      <c r="B2565">
        <f>IFERROR(VLOOKUP($A2565,'BTC-Web'!$A$2:$H$9999,2,0),"")</f>
        <v>8865.3876949999994</v>
      </c>
      <c r="C2565">
        <f>VLOOKUP(A2565,H_SPBTFDUE!$B$2:$C$5828,2,0)</f>
        <v>56.51</v>
      </c>
      <c r="D2565" s="2">
        <f>D2564*(1-D$1+IF(AND(WEEKDAY($A2565)&lt;&gt;1,WEEKDAY($A2565)&lt;&gt;7),-VLOOKUP($A2565,ETF_OP_Fee!$G$5:$H$14,2,1),0))^($A2565-$A2564)*(1+2*(C2565/C2564-1))+IFERROR(VLOOKUP(A2565,BITXeom!$C$9:$D$100,2,0),0)-$D$3*IFERROR(VLOOKUP($A2565,Dividends!$C$10:$E$100,2,0),0)</f>
        <v>11.04731694637022</v>
      </c>
      <c r="F2565" s="60">
        <f>F2564*(1-F$1-2*(C2565/C2564-1))</f>
        <v>28.385958200059694</v>
      </c>
      <c r="G2565" s="2">
        <f>G2564*(1-G$1+IF(AND(WEEKDAY($A2565)&lt;&gt;1,WEEKDAY($A2565)&lt;&gt;7),-VLOOKUP($A2565,ETF_OP_Fee!$I$5:$J$14,2,1),0))^($A2565-$A2564)*(1+1*(B2565/B2564-1))</f>
        <v>5.8538824392940931</v>
      </c>
      <c r="H2565" s="9" t="str">
        <f>IFERROR(VLOOKUP(A2565,'BITO-IV'!$A$1:$J$10000,4,0),"")</f>
        <v/>
      </c>
      <c r="J2565" s="9">
        <f>VLOOKUP(A2565,'ETH-Web'!$A$1:$G$10000,6,0)</f>
        <v>224.47962999999999</v>
      </c>
      <c r="K2565" s="2">
        <f>K2564*(1-K$1+IF(AND(WEEKDAY($A2565)&lt;&gt;1,WEEKDAY($A2565)&lt;&gt;7),-VLOOKUP($A2565,ETF_OP_Fee!$K$5:$L$14,2,1),0))^($A2565-$A2564)*(1+2*(J2565/J2564-1))-K$3*IFERROR(VLOOKUP($A4161,Dividends!$C$10:$E$100,3,0),0)</f>
        <v>54.370073396100935</v>
      </c>
      <c r="Q2565">
        <f>IF($A2565&gt;=$Q$2,B2565*Q$4,"")</f>
        <v>112.88354078049893</v>
      </c>
      <c r="R2565">
        <f>IF($A2565&gt;=$Q$2,G2565*R$4,"")</f>
        <v>110.45094212303658</v>
      </c>
      <c r="T2565">
        <f>IF($A2565&gt;=$Q$2,J2565*T$4,"")</f>
        <v>67.534197938559728</v>
      </c>
      <c r="U2565">
        <f>IF($A2565&gt;=$Q$2,K2565*U$4,"")</f>
        <v>5.2304695765444418</v>
      </c>
      <c r="W2565" t="e">
        <f t="shared" ca="1" si="10"/>
        <v>#DIV/0!</v>
      </c>
    </row>
    <row r="2566" spans="1:23">
      <c r="A2566" s="1">
        <v>43894</v>
      </c>
      <c r="B2566">
        <f>IFERROR(VLOOKUP($A2566,'BTC-Web'!$A$2:$H$9999,2,0),"")</f>
        <v>8788.5419920000004</v>
      </c>
      <c r="C2566">
        <f>VLOOKUP(A2566,H_SPBTFDUE!$B$2:$C$5828,2,0)</f>
        <v>56.43</v>
      </c>
      <c r="D2566" s="2">
        <f>D2565*(1-D$1+IF(AND(WEEKDAY($A2566)&lt;&gt;1,WEEKDAY($A2566)&lt;&gt;7),-VLOOKUP($A2566,ETF_OP_Fee!$G$5:$H$14,2,1),0))^($A2566-$A2565)*(1+2*(C2566/C2565-1))+IFERROR(VLOOKUP(A2566,BITXeom!$C$9:$D$100,2,0),0)-$D$3*IFERROR(VLOOKUP($A2566,Dividends!$C$10:$E$100,2,0),0)</f>
        <v>11.01471008433805</v>
      </c>
      <c r="F2566" s="60">
        <f>F2565*(1-F$1-2*(C2566/C2565-1))</f>
        <v>28.464851364291679</v>
      </c>
      <c r="G2566" s="2">
        <f>G2565*(1-G$1+IF(AND(WEEKDAY($A2566)&lt;&gt;1,WEEKDAY($A2566)&lt;&gt;7),-VLOOKUP($A2566,ETF_OP_Fee!$I$5:$J$14,2,1),0))^($A2566-$A2565)*(1+1*(B2566/B2565-1))</f>
        <v>5.8029896006793518</v>
      </c>
      <c r="H2566" s="9" t="str">
        <f>IFERROR(VLOOKUP(A2566,'BITO-IV'!$A$1:$J$10000,4,0),"")</f>
        <v/>
      </c>
      <c r="J2566" s="9">
        <f>VLOOKUP(A2566,'ETH-Web'!$A$1:$G$10000,6,0)</f>
        <v>224.51797500000001</v>
      </c>
      <c r="K2566" s="2">
        <f>K2565*(1-K$1+IF(AND(WEEKDAY($A2566)&lt;&gt;1,WEEKDAY($A2566)&lt;&gt;7),-VLOOKUP($A2566,ETF_OP_Fee!$K$5:$L$14,2,1),0))^($A2566-$A2565)*(1+2*(J2566/J2565-1))-K$3*IFERROR(VLOOKUP($A4162,Dividends!$C$10:$E$100,3,0),0)</f>
        <v>54.387247398342971</v>
      </c>
      <c r="Q2566">
        <f>IF($A2566&gt;=$Q$2,B2566*Q$4,"")</f>
        <v>111.90505959650076</v>
      </c>
      <c r="R2566">
        <f>IF($A2566&gt;=$Q$2,G2566*R$4,"")</f>
        <v>109.49069701551925</v>
      </c>
      <c r="T2566">
        <f>IF($A2566&gt;=$Q$2,J2566*T$4,"")</f>
        <v>67.545733946615144</v>
      </c>
      <c r="U2566">
        <f>IF($A2566&gt;=$Q$2,K2566*U$4,"")</f>
        <v>5.2321217372023847</v>
      </c>
      <c r="W2566" t="e">
        <f t="shared" ca="1" si="10"/>
        <v>#DIV/0!</v>
      </c>
    </row>
    <row r="2567" spans="1:23">
      <c r="A2567" s="1">
        <v>43895</v>
      </c>
      <c r="B2567">
        <f>IFERROR(VLOOKUP($A2567,'BTC-Web'!$A$2:$H$9999,2,0),"")</f>
        <v>8760.2851559999999</v>
      </c>
      <c r="C2567">
        <f>VLOOKUP(A2567,H_SPBTFDUE!$B$2:$C$5828,2,0)</f>
        <v>59.21</v>
      </c>
      <c r="D2567" s="2">
        <f>D2566*(1-D$1+IF(AND(WEEKDAY($A2567)&lt;&gt;1,WEEKDAY($A2567)&lt;&gt;7),-VLOOKUP($A2567,ETF_OP_Fee!$G$5:$H$14,2,1),0))^($A2567-$A2566)*(1+2*(C2567/C2566-1))+IFERROR(VLOOKUP(A2567,BITXeom!$C$9:$D$100,2,0),0)-$D$3*IFERROR(VLOOKUP($A2567,Dividends!$C$10:$E$100,2,0),0)</f>
        <v>12.098521491489013</v>
      </c>
      <c r="F2567" s="60">
        <f>F2566*(1-F$1-2*(C2567/C2566-1))</f>
        <v>25.658751989462839</v>
      </c>
      <c r="G2567" s="2">
        <f>G2566*(1-G$1+IF(AND(WEEKDAY($A2567)&lt;&gt;1,WEEKDAY($A2567)&lt;&gt;7),-VLOOKUP($A2567,ETF_OP_Fee!$I$5:$J$14,2,1),0))^($A2567-$A2566)*(1+1*(B2567/B2566-1))</f>
        <v>5.7841813330162335</v>
      </c>
      <c r="H2567" s="9" t="str">
        <f>IFERROR(VLOOKUP(A2567,'BITO-IV'!$A$1:$J$10000,4,0),"")</f>
        <v/>
      </c>
      <c r="J2567" s="9">
        <f>VLOOKUP(A2567,'ETH-Web'!$A$1:$G$10000,6,0)</f>
        <v>229.26818800000001</v>
      </c>
      <c r="K2567" s="2">
        <f>K2566*(1-K$1+IF(AND(WEEKDAY($A2567)&lt;&gt;1,WEEKDAY($A2567)&lt;&gt;7),-VLOOKUP($A2567,ETF_OP_Fee!$K$5:$L$14,2,1),0))^($A2567-$A2566)*(1+2*(J2567/J2566-1))-K$3*IFERROR(VLOOKUP($A4163,Dividends!$C$10:$E$100,3,0),0)</f>
        <v>56.687171221968427</v>
      </c>
      <c r="Q2567">
        <f>IF($A2567&gt;=$Q$2,B2567*Q$4,"")</f>
        <v>111.54526352117144</v>
      </c>
      <c r="R2567">
        <f>IF($A2567&gt;=$Q$2,G2567*R$4,"")</f>
        <v>109.13582298027228</v>
      </c>
      <c r="T2567">
        <f>IF($A2567&gt;=$Q$2,J2567*T$4,"")</f>
        <v>68.974824973682146</v>
      </c>
      <c r="U2567">
        <f>IF($A2567&gt;=$Q$2,K2567*U$4,"")</f>
        <v>5.4533773073430236</v>
      </c>
      <c r="W2567" t="e">
        <f t="shared" ca="1" si="10"/>
        <v>#DIV/0!</v>
      </c>
    </row>
    <row r="2568" spans="1:23">
      <c r="A2568" s="1">
        <v>43896</v>
      </c>
      <c r="B2568">
        <f>IFERROR(VLOOKUP($A2568,'BTC-Web'!$A$2:$H$9999,2,0),"")</f>
        <v>9078.3085940000001</v>
      </c>
      <c r="C2568">
        <f>VLOOKUP(A2568,H_SPBTFDUE!$B$2:$C$5828,2,0)</f>
        <v>59.07</v>
      </c>
      <c r="D2568" s="2">
        <f>D2567*(1-D$1+IF(AND(WEEKDAY($A2568)&lt;&gt;1,WEEKDAY($A2568)&lt;&gt;7),-VLOOKUP($A2568,ETF_OP_Fee!$G$5:$H$14,2,1),0))^($A2568-$A2567)*(1+2*(C2568/C2567-1))+IFERROR(VLOOKUP(A2568,BITXeom!$C$9:$D$100,2,0),0)-$D$3*IFERROR(VLOOKUP($A2568,Dividends!$C$10:$E$100,2,0),0)</f>
        <v>12.039856864087778</v>
      </c>
      <c r="F2568" s="60">
        <f>F2567*(1-F$1-2*(C2568/C2567-1))</f>
        <v>25.778754794150242</v>
      </c>
      <c r="G2568" s="2">
        <f>G2567*(1-G$1+IF(AND(WEEKDAY($A2568)&lt;&gt;1,WEEKDAY($A2568)&lt;&gt;7),-VLOOKUP($A2568,ETF_OP_Fee!$I$5:$J$14,2,1),0))^($A2568-$A2567)*(1+1*(B2568/B2567-1))</f>
        <v>5.9940076670911528</v>
      </c>
      <c r="H2568" s="9" t="str">
        <f>IFERROR(VLOOKUP(A2568,'BITO-IV'!$A$1:$J$10000,4,0),"")</f>
        <v/>
      </c>
      <c r="J2568" s="9">
        <f>VLOOKUP(A2568,'ETH-Web'!$A$1:$G$10000,6,0)</f>
        <v>243.52529899999999</v>
      </c>
      <c r="K2568" s="2">
        <f>K2567*(1-K$1+IF(AND(WEEKDAY($A2568)&lt;&gt;1,WEEKDAY($A2568)&lt;&gt;7),-VLOOKUP($A2568,ETF_OP_Fee!$K$5:$L$14,2,1),0))^($A2568-$A2567)*(1+2*(J2568/J2567-1))-K$3*IFERROR(VLOOKUP($A4164,Dividends!$C$10:$E$100,3,0),0)</f>
        <v>63.735747237773104</v>
      </c>
      <c r="Q2568">
        <f>IF($A2568&gt;=$Q$2,B2568*Q$4,"")</f>
        <v>115.59467601927059</v>
      </c>
      <c r="R2568">
        <f>IF($A2568&gt;=$Q$2,G2568*R$4,"")</f>
        <v>113.09482224633757</v>
      </c>
      <c r="T2568">
        <f>IF($A2568&gt;=$Q$2,J2568*T$4,"")</f>
        <v>73.26404514170369</v>
      </c>
      <c r="U2568">
        <f>IF($A2568&gt;=$Q$2,K2568*U$4,"")</f>
        <v>6.1314592025069006</v>
      </c>
      <c r="W2568" t="e">
        <f t="shared" ca="1" si="10"/>
        <v>#DIV/0!</v>
      </c>
    </row>
    <row r="2569" spans="1:23">
      <c r="A2569" s="1">
        <v>43899</v>
      </c>
      <c r="B2569">
        <f>IFERROR(VLOOKUP($A2569,'BTC-Web'!$A$2:$H$9999,2,0),"")</f>
        <v>8111.1464839999999</v>
      </c>
      <c r="C2569">
        <f>VLOOKUP(A2569,H_SPBTFDUE!$B$2:$C$5828,2,0)</f>
        <v>50.51</v>
      </c>
      <c r="D2569" s="2">
        <f>D2568*(1-D$1+IF(AND(WEEKDAY($A2569)&lt;&gt;1,WEEKDAY($A2569)&lt;&gt;7),-VLOOKUP($A2569,ETF_OP_Fee!$G$5:$H$14,2,1),0))^($A2569-$A2568)*(1+2*(C2569/C2568-1))+IFERROR(VLOOKUP(A2569,BITXeom!$C$9:$D$100,2,0),0)-$D$3*IFERROR(VLOOKUP($A2569,Dividends!$C$10:$E$100,2,0),0)</f>
        <v>8.5473059301291254</v>
      </c>
      <c r="F2569" s="60">
        <f>F2568*(1-F$1-2*(C2569/C2568-1))</f>
        <v>33.248756750863677</v>
      </c>
      <c r="G2569" s="2">
        <f>G2568*(1-G$1+IF(AND(WEEKDAY($A2569)&lt;&gt;1,WEEKDAY($A2569)&lt;&gt;7),-VLOOKUP($A2569,ETF_OP_Fee!$I$5:$J$14,2,1),0))^($A2569-$A2568)*(1+1*(B2569/B2568-1))</f>
        <v>5.3550149334556885</v>
      </c>
      <c r="H2569" s="9" t="str">
        <f>IFERROR(VLOOKUP(A2569,'BITO-IV'!$A$1:$J$10000,4,0),"")</f>
        <v/>
      </c>
      <c r="J2569" s="9">
        <f>VLOOKUP(A2569,'ETH-Web'!$A$1:$G$10000,6,0)</f>
        <v>201.98632799999999</v>
      </c>
      <c r="K2569" s="2">
        <f>K2568*(1-K$1+IF(AND(WEEKDAY($A2569)&lt;&gt;1,WEEKDAY($A2569)&lt;&gt;7),-VLOOKUP($A2569,ETF_OP_Fee!$K$5:$L$14,2,1),0))^($A2569-$A2568)*(1+2*(J2569/J2568-1))-K$3*IFERROR(VLOOKUP($A4165,Dividends!$C$10:$E$100,3,0),0)</f>
        <v>41.989239604904931</v>
      </c>
      <c r="Q2569">
        <f>IF($A2569&gt;=$Q$2,B2569*Q$4,"")</f>
        <v>103.27973986062824</v>
      </c>
      <c r="R2569">
        <f>IF($A2569&gt;=$Q$2,G2569*R$4,"")</f>
        <v>101.0383195454869</v>
      </c>
      <c r="T2569">
        <f>IF($A2569&gt;=$Q$2,J2569*T$4,"")</f>
        <v>60.767138007287564</v>
      </c>
      <c r="U2569">
        <f>IF($A2569&gt;=$Q$2,K2569*U$4,"")</f>
        <v>4.0394177638068109</v>
      </c>
      <c r="W2569" t="e">
        <f t="shared" ca="1" si="10"/>
        <v>#DIV/0!</v>
      </c>
    </row>
    <row r="2570" spans="1:23">
      <c r="A2570" s="1">
        <v>43900</v>
      </c>
      <c r="B2570">
        <f>IFERROR(VLOOKUP($A2570,'BTC-Web'!$A$2:$H$9999,2,0),"")</f>
        <v>7922.1469729999999</v>
      </c>
      <c r="C2570">
        <f>VLOOKUP(A2570,H_SPBTFDUE!$B$2:$C$5828,2,0)</f>
        <v>51.44</v>
      </c>
      <c r="D2570" s="2">
        <f>D2569*(1-D$1+IF(AND(WEEKDAY($A2570)&lt;&gt;1,WEEKDAY($A2570)&lt;&gt;7),-VLOOKUP($A2570,ETF_OP_Fee!$G$5:$H$14,2,1),0))^($A2570-$A2569)*(1+2*(C2570/C2569-1))+IFERROR(VLOOKUP(A2570,BITXeom!$C$9:$D$100,2,0),0)-$D$3*IFERROR(VLOOKUP($A2570,Dividends!$C$10:$E$100,2,0),0)</f>
        <v>8.8609869649360657</v>
      </c>
      <c r="F2570" s="60">
        <f>F2569*(1-F$1-2*(C2570/C2569-1))</f>
        <v>32.022660767834275</v>
      </c>
      <c r="G2570" s="2">
        <f>G2569*(1-G$1+IF(AND(WEEKDAY($A2570)&lt;&gt;1,WEEKDAY($A2570)&lt;&gt;7),-VLOOKUP($A2570,ETF_OP_Fee!$I$5:$J$14,2,1),0))^($A2570-$A2569)*(1+1*(B2570/B2569-1))</f>
        <v>5.230100487427829</v>
      </c>
      <c r="H2570" s="9" t="str">
        <f>IFERROR(VLOOKUP(A2570,'BITO-IV'!$A$1:$J$10000,4,0),"")</f>
        <v/>
      </c>
      <c r="J2570" s="9">
        <f>VLOOKUP(A2570,'ETH-Web'!$A$1:$G$10000,6,0)</f>
        <v>200.76724200000001</v>
      </c>
      <c r="K2570" s="2">
        <f>K2569*(1-K$1+IF(AND(WEEKDAY($A2570)&lt;&gt;1,WEEKDAY($A2570)&lt;&gt;7),-VLOOKUP($A2570,ETF_OP_Fee!$K$5:$L$14,2,1),0))^($A2570-$A2569)*(1+2*(J2570/J2569-1))-K$3*IFERROR(VLOOKUP($A4166,Dividends!$C$10:$E$100,3,0),0)</f>
        <v>41.481320212258609</v>
      </c>
      <c r="Q2570">
        <f>IF($A2570&gt;=$Q$2,B2570*Q$4,"")</f>
        <v>100.8731971643065</v>
      </c>
      <c r="R2570">
        <f>IF($A2570&gt;=$Q$2,G2570*R$4,"")</f>
        <v>98.681436162256873</v>
      </c>
      <c r="T2570">
        <f>IF($A2570&gt;=$Q$2,J2570*T$4,"")</f>
        <v>60.400378692742521</v>
      </c>
      <c r="U2570">
        <f>IF($A2570&gt;=$Q$2,K2570*U$4,"")</f>
        <v>3.9905552781666125</v>
      </c>
      <c r="W2570" t="e">
        <f t="shared" ca="1" si="10"/>
        <v>#DIV/0!</v>
      </c>
    </row>
    <row r="2571" spans="1:23">
      <c r="A2571" s="1">
        <v>43901</v>
      </c>
      <c r="B2571">
        <f>IFERROR(VLOOKUP($A2571,'BTC-Web'!$A$2:$H$9999,2,0),"")</f>
        <v>7910.0898440000001</v>
      </c>
      <c r="C2571">
        <f>VLOOKUP(A2571,H_SPBTFDUE!$B$2:$C$5828,2,0)</f>
        <v>50.55</v>
      </c>
      <c r="D2571" s="2">
        <f>D2570*(1-D$1+IF(AND(WEEKDAY($A2571)&lt;&gt;1,WEEKDAY($A2571)&lt;&gt;7),-VLOOKUP($A2571,ETF_OP_Fee!$G$5:$H$14,2,1),0))^($A2571-$A2570)*(1+2*(C2571/C2570-1))+IFERROR(VLOOKUP(A2571,BITXeom!$C$9:$D$100,2,0),0)-$D$3*IFERROR(VLOOKUP($A2571,Dividends!$C$10:$E$100,2,0),0)</f>
        <v>8.5533352871160861</v>
      </c>
      <c r="F2571" s="60">
        <f>F2570*(1-F$1-2*(C2571/C2570-1))</f>
        <v>33.129087461688741</v>
      </c>
      <c r="G2571" s="2">
        <f>G2570*(1-G$1+IF(AND(WEEKDAY($A2571)&lt;&gt;1,WEEKDAY($A2571)&lt;&gt;7),-VLOOKUP($A2571,ETF_OP_Fee!$I$5:$J$14,2,1),0))^($A2571-$A2570)*(1+1*(B2571/B2570-1))</f>
        <v>5.2220046057682143</v>
      </c>
      <c r="H2571" s="9" t="str">
        <f>IFERROR(VLOOKUP(A2571,'BITO-IV'!$A$1:$J$10000,4,0),"")</f>
        <v/>
      </c>
      <c r="J2571" s="9">
        <f>VLOOKUP(A2571,'ETH-Web'!$A$1:$G$10000,6,0)</f>
        <v>194.86852999999999</v>
      </c>
      <c r="K2571" s="2">
        <f>K2570*(1-K$1+IF(AND(WEEKDAY($A2571)&lt;&gt;1,WEEKDAY($A2571)&lt;&gt;7),-VLOOKUP($A2571,ETF_OP_Fee!$K$5:$L$14,2,1),0))^($A2571-$A2570)*(1+2*(J2571/J2570-1))-K$3*IFERROR(VLOOKUP($A4167,Dividends!$C$10:$E$100,3,0),0)</f>
        <v>39.04280189837386</v>
      </c>
      <c r="Q2571">
        <f>IF($A2571&gt;=$Q$2,B2571*Q$4,"")</f>
        <v>100.71967298014309</v>
      </c>
      <c r="R2571">
        <f>IF($A2571&gt;=$Q$2,G2571*R$4,"")</f>
        <v>98.528683221641131</v>
      </c>
      <c r="T2571">
        <f>IF($A2571&gt;=$Q$2,J2571*T$4,"")</f>
        <v>58.625764293250867</v>
      </c>
      <c r="U2571">
        <f>IF($A2571&gt;=$Q$2,K2571*U$4,"")</f>
        <v>3.7559667434096351</v>
      </c>
      <c r="W2571" t="e">
        <f t="shared" ca="1" si="10"/>
        <v>#DIV/0!</v>
      </c>
    </row>
    <row r="2572" spans="1:23">
      <c r="A2572" s="1">
        <v>43902</v>
      </c>
      <c r="B2572">
        <f>IFERROR(VLOOKUP($A2572,'BTC-Web'!$A$2:$H$9999,2,0),"")</f>
        <v>7913.6162109999996</v>
      </c>
      <c r="C2572">
        <f>VLOOKUP(A2572,H_SPBTFDUE!$B$2:$C$5828,2,0)</f>
        <v>38.630000000000003</v>
      </c>
      <c r="D2572" s="2">
        <f>D2571*(1-D$1+IF(AND(WEEKDAY($A2572)&lt;&gt;1,WEEKDAY($A2572)&lt;&gt;7),-VLOOKUP($A2572,ETF_OP_Fee!$G$5:$H$14,2,1),0))^($A2572-$A2571)*(1+2*(C2572/C2571-1))+IFERROR(VLOOKUP(A2572,BITXeom!$C$9:$D$100,2,0),0)-$D$3*IFERROR(VLOOKUP($A2572,Dividends!$C$10:$E$100,2,0),0)</f>
        <v>4.5189326446147167</v>
      </c>
      <c r="F2572" s="60">
        <f>F2571*(1-F$1-2*(C2572/C2571-1))</f>
        <v>48.751446911823727</v>
      </c>
      <c r="G2572" s="2">
        <f>G2571*(1-G$1+IF(AND(WEEKDAY($A2572)&lt;&gt;1,WEEKDAY($A2572)&lt;&gt;7),-VLOOKUP($A2572,ETF_OP_Fee!$I$5:$J$14,2,1),0))^($A2572-$A2571)*(1+1*(B2572/B2571-1))</f>
        <v>5.2241966319549675</v>
      </c>
      <c r="H2572" s="9" t="str">
        <f>IFERROR(VLOOKUP(A2572,'BITO-IV'!$A$1:$J$10000,4,0),"")</f>
        <v/>
      </c>
      <c r="J2572" s="9">
        <f>VLOOKUP(A2572,'ETH-Web'!$A$1:$G$10000,6,0)</f>
        <v>112.347122</v>
      </c>
      <c r="K2572" s="2">
        <f>K2571*(1-K$1+IF(AND(WEEKDAY($A2572)&lt;&gt;1,WEEKDAY($A2572)&lt;&gt;7),-VLOOKUP($A2572,ETF_OP_Fee!$K$5:$L$14,2,1),0))^($A2572-$A2571)*(1+2*(J2572/J2571-1))-K$3*IFERROR(VLOOKUP($A4168,Dividends!$C$10:$E$100,3,0),0)</f>
        <v>5.9755644169222775</v>
      </c>
      <c r="Q2572">
        <f>IF($A2572&gt;=$Q$2,B2572*Q$4,"")</f>
        <v>100.76457443360981</v>
      </c>
      <c r="R2572">
        <f>IF($A2572&gt;=$Q$2,G2572*R$4,"")</f>
        <v>98.570042329890398</v>
      </c>
      <c r="T2572">
        <f>IF($A2572&gt;=$Q$2,J2572*T$4,"")</f>
        <v>33.799382041816088</v>
      </c>
      <c r="U2572">
        <f>IF($A2572&gt;=$Q$2,K2572*U$4,"")</f>
        <v>0.57485682716836106</v>
      </c>
      <c r="W2572" t="e">
        <f t="shared" ca="1" si="10"/>
        <v>#DIV/0!</v>
      </c>
    </row>
    <row r="2573" spans="1:23">
      <c r="A2573" s="1">
        <v>43903</v>
      </c>
      <c r="B2573">
        <f>IFERROR(VLOOKUP($A2573,'BTC-Web'!$A$2:$H$9999,2,0),"")</f>
        <v>5017.8310549999997</v>
      </c>
      <c r="C2573">
        <f>VLOOKUP(A2573,H_SPBTFDUE!$B$2:$C$5828,2,0)</f>
        <v>34.340000000000003</v>
      </c>
      <c r="D2573" s="2">
        <f>D2572*(1-D$1+IF(AND(WEEKDAY($A2573)&lt;&gt;1,WEEKDAY($A2573)&lt;&gt;7),-VLOOKUP($A2573,ETF_OP_Fee!$G$5:$H$14,2,1),0))^($A2573-$A2572)*(1+2*(C2573/C2572-1))+IFERROR(VLOOKUP(A2573,BITXeom!$C$9:$D$100,2,0),0)-$D$3*IFERROR(VLOOKUP($A2573,Dividends!$C$10:$E$100,2,0),0)</f>
        <v>3.51482154522198</v>
      </c>
      <c r="F2573" s="60">
        <f>F2572*(1-F$1-2*(C2573/C2572-1))</f>
        <v>59.576955101162596</v>
      </c>
      <c r="G2573" s="2">
        <f>G2572*(1-G$1+IF(AND(WEEKDAY($A2573)&lt;&gt;1,WEEKDAY($A2573)&lt;&gt;7),-VLOOKUP($A2573,ETF_OP_Fee!$I$5:$J$14,2,1),0))^($A2573-$A2572)*(1+1*(B2573/B2572-1))</f>
        <v>3.312449468433794</v>
      </c>
      <c r="H2573" s="9" t="str">
        <f>IFERROR(VLOOKUP(A2573,'BITO-IV'!$A$1:$J$10000,4,0),"")</f>
        <v/>
      </c>
      <c r="J2573" s="9">
        <f>VLOOKUP(A2573,'ETH-Web'!$A$1:$G$10000,6,0)</f>
        <v>133.20181299999999</v>
      </c>
      <c r="K2573" s="2">
        <f>K2572*(1-K$1+IF(AND(WEEKDAY($A2573)&lt;&gt;1,WEEKDAY($A2573)&lt;&gt;7),-VLOOKUP($A2573,ETF_OP_Fee!$K$5:$L$14,2,1),0))^($A2573-$A2572)*(1+2*(J2573/J2572-1))-K$3*IFERROR(VLOOKUP($A4169,Dividends!$C$10:$E$100,3,0),0)</f>
        <v>8.193808966020347</v>
      </c>
      <c r="Q2573">
        <f>IF($A2573&gt;=$Q$2,B2573*Q$4,"")</f>
        <v>63.892359365875031</v>
      </c>
      <c r="R2573">
        <f>IF($A2573&gt;=$Q$2,G2573*R$4,"")</f>
        <v>62.499233340870255</v>
      </c>
      <c r="T2573">
        <f>IF($A2573&gt;=$Q$2,J2573*T$4,"")</f>
        <v>40.073469494390288</v>
      </c>
      <c r="U2573">
        <f>IF($A2573&gt;=$Q$2,K2573*U$4,"")</f>
        <v>0.78825474816923746</v>
      </c>
      <c r="W2573" t="e">
        <f t="shared" ca="1" si="10"/>
        <v>#DIV/0!</v>
      </c>
    </row>
    <row r="2574" spans="1:23">
      <c r="A2574" s="1">
        <v>43906</v>
      </c>
      <c r="B2574">
        <f>IFERROR(VLOOKUP($A2574,'BTC-Web'!$A$2:$H$9999,2,0),"")</f>
        <v>5385.2294920000004</v>
      </c>
      <c r="C2574">
        <f>VLOOKUP(A2574,H_SPBTFDUE!$B$2:$C$5828,2,0)</f>
        <v>31.66</v>
      </c>
      <c r="D2574" s="2">
        <f>D2573*(1-D$1+IF(AND(WEEKDAY($A2574)&lt;&gt;1,WEEKDAY($A2574)&lt;&gt;7),-VLOOKUP($A2574,ETF_OP_Fee!$G$5:$H$14,2,1),0))^($A2574-$A2573)*(1+2*(C2574/C2573-1))+IFERROR(VLOOKUP(A2574,BITXeom!$C$9:$D$100,2,0),0)-$D$3*IFERROR(VLOOKUP($A2574,Dividends!$C$10:$E$100,2,0),0)</f>
        <v>2.9651338366460678</v>
      </c>
      <c r="F2574" s="60">
        <f>F2573*(1-F$1-2*(C2574/C2573-1))</f>
        <v>68.872994176947017</v>
      </c>
      <c r="G2574" s="2">
        <f>G2573*(1-G$1+IF(AND(WEEKDAY($A2574)&lt;&gt;1,WEEKDAY($A2574)&lt;&gt;7),-VLOOKUP($A2574,ETF_OP_Fee!$I$5:$J$14,2,1),0))^($A2574-$A2573)*(1+1*(B2574/B2573-1))</f>
        <v>3.5547047230778919</v>
      </c>
      <c r="H2574" s="9" t="str">
        <f>IFERROR(VLOOKUP(A2574,'BITO-IV'!$A$1:$J$10000,4,0),"")</f>
        <v/>
      </c>
      <c r="J2574" s="9">
        <f>VLOOKUP(A2574,'ETH-Web'!$A$1:$G$10000,6,0)</f>
        <v>110.605873</v>
      </c>
      <c r="K2574" s="2">
        <f>K2573*(1-K$1+IF(AND(WEEKDAY($A2574)&lt;&gt;1,WEEKDAY($A2574)&lt;&gt;7),-VLOOKUP($A2574,ETF_OP_Fee!$K$5:$L$14,2,1),0))^($A2574-$A2573)*(1+2*(J2574/J2573-1))-K$3*IFERROR(VLOOKUP($A4170,Dividends!$C$10:$E$100,3,0),0)</f>
        <v>5.4134463195294407</v>
      </c>
      <c r="Q2574">
        <f>IF($A2574&gt;=$Q$2,B2574*Q$4,"")</f>
        <v>68.57046684099106</v>
      </c>
      <c r="R2574">
        <f>IF($A2574&gt;=$Q$2,G2574*R$4,"")</f>
        <v>67.070100861216872</v>
      </c>
      <c r="T2574">
        <f>IF($A2574&gt;=$Q$2,J2574*T$4,"")</f>
        <v>33.275531148858363</v>
      </c>
      <c r="U2574">
        <f>IF($A2574&gt;=$Q$2,K2574*U$4,"")</f>
        <v>0.52078035783166299</v>
      </c>
      <c r="W2574" t="e">
        <f t="shared" ca="1" si="10"/>
        <v>#DIV/0!</v>
      </c>
    </row>
    <row r="2575" spans="1:23">
      <c r="A2575" s="1">
        <v>43907</v>
      </c>
      <c r="B2575">
        <f>IFERROR(VLOOKUP($A2575,'BTC-Web'!$A$2:$H$9999,2,0),"")</f>
        <v>5002.578125</v>
      </c>
      <c r="C2575">
        <f>VLOOKUP(A2575,H_SPBTFDUE!$B$2:$C$5828,2,0)</f>
        <v>34.61</v>
      </c>
      <c r="D2575" s="2">
        <f>D2574*(1-D$1+IF(AND(WEEKDAY($A2575)&lt;&gt;1,WEEKDAY($A2575)&lt;&gt;7),-VLOOKUP($A2575,ETF_OP_Fee!$G$5:$H$14,2,1),0))^($A2575-$A2574)*(1+2*(C2575/C2574-1))+IFERROR(VLOOKUP(A2575,BITXeom!$C$9:$D$100,2,0),0)-$D$3*IFERROR(VLOOKUP($A2575,Dividends!$C$10:$E$100,2,0),0)</f>
        <v>3.5172773666552848</v>
      </c>
      <c r="F2575" s="60">
        <f>F2574*(1-F$1-2*(C2575/C2574-1))</f>
        <v>56.034580654765925</v>
      </c>
      <c r="G2575" s="2">
        <f>G2574*(1-G$1+IF(AND(WEEKDAY($A2575)&lt;&gt;1,WEEKDAY($A2575)&lt;&gt;7),-VLOOKUP($A2575,ETF_OP_Fee!$I$5:$J$14,2,1),0))^($A2575-$A2574)*(1+1*(B2575/B2574-1))</f>
        <v>3.3020366686011617</v>
      </c>
      <c r="H2575" s="9" t="str">
        <f>IFERROR(VLOOKUP(A2575,'BITO-IV'!$A$1:$J$10000,4,0),"")</f>
        <v/>
      </c>
      <c r="J2575" s="9">
        <f>VLOOKUP(A2575,'ETH-Web'!$A$1:$G$10000,6,0)</f>
        <v>113.94274900000001</v>
      </c>
      <c r="K2575" s="2">
        <f>K2574*(1-K$1+IF(AND(WEEKDAY($A2575)&lt;&gt;1,WEEKDAY($A2575)&lt;&gt;7),-VLOOKUP($A2575,ETF_OP_Fee!$K$5:$L$14,2,1),0))^($A2575-$A2574)*(1+2*(J2575/J2574-1))-K$3*IFERROR(VLOOKUP($A4171,Dividends!$C$10:$E$100,3,0),0)</f>
        <v>5.7399357428217126</v>
      </c>
      <c r="Q2575">
        <f>IF($A2575&gt;=$Q$2,B2575*Q$4,"")</f>
        <v>63.698142845976172</v>
      </c>
      <c r="R2575">
        <f>IF($A2575&gt;=$Q$2,G2575*R$4,"")</f>
        <v>62.302764832392398</v>
      </c>
      <c r="T2575">
        <f>IF($A2575&gt;=$Q$2,J2575*T$4,"")</f>
        <v>34.279422879615538</v>
      </c>
      <c r="U2575">
        <f>IF($A2575&gt;=$Q$2,K2575*U$4,"")</f>
        <v>0.55218905178638245</v>
      </c>
      <c r="W2575" t="e">
        <f t="shared" ca="1" si="10"/>
        <v>#DIV/0!</v>
      </c>
    </row>
    <row r="2576" spans="1:23">
      <c r="A2576" s="1">
        <v>43908</v>
      </c>
      <c r="B2576">
        <f>IFERROR(VLOOKUP($A2576,'BTC-Web'!$A$2:$H$9999,2,0),"")</f>
        <v>5227.1137699999999</v>
      </c>
      <c r="C2576">
        <f>VLOOKUP(A2576,H_SPBTFDUE!$B$2:$C$5828,2,0)</f>
        <v>34.24</v>
      </c>
      <c r="D2576" s="2">
        <f>D2575*(1-D$1+IF(AND(WEEKDAY($A2576)&lt;&gt;1,WEEKDAY($A2576)&lt;&gt;7),-VLOOKUP($A2576,ETF_OP_Fee!$G$5:$H$14,2,1),0))^($A2576-$A2575)*(1+2*(C2576/C2575-1))+IFERROR(VLOOKUP(A2576,BITXeom!$C$9:$D$100,2,0),0)-$D$3*IFERROR(VLOOKUP($A2576,Dividends!$C$10:$E$100,2,0),0)</f>
        <v>3.4416591594820027</v>
      </c>
      <c r="F2576" s="60">
        <f>F2575*(1-F$1-2*(C2576/C2575-1))</f>
        <v>57.229744967476186</v>
      </c>
      <c r="G2576" s="2">
        <f>G2575*(1-G$1+IF(AND(WEEKDAY($A2576)&lt;&gt;1,WEEKDAY($A2576)&lt;&gt;7),-VLOOKUP($A2576,ETF_OP_Fee!$I$5:$J$14,2,1),0))^($A2576-$A2575)*(1+1*(B2576/B2575-1))</f>
        <v>3.4501554342952305</v>
      </c>
      <c r="H2576" s="9" t="str">
        <f>IFERROR(VLOOKUP(A2576,'BITO-IV'!$A$1:$J$10000,4,0),"")</f>
        <v/>
      </c>
      <c r="J2576" s="9">
        <f>VLOOKUP(A2576,'ETH-Web'!$A$1:$G$10000,6,0)</f>
        <v>114.84227</v>
      </c>
      <c r="K2576" s="2">
        <f>K2575*(1-K$1+IF(AND(WEEKDAY($A2576)&lt;&gt;1,WEEKDAY($A2576)&lt;&gt;7),-VLOOKUP($A2576,ETF_OP_Fee!$K$5:$L$14,2,1),0))^($A2576-$A2575)*(1+2*(J2576/J2575-1))-K$3*IFERROR(VLOOKUP($A4172,Dividends!$C$10:$E$100,3,0),0)</f>
        <v>5.83041342806305</v>
      </c>
      <c r="Q2576">
        <f>IF($A2576&gt;=$Q$2,B2576*Q$4,"")</f>
        <v>66.557169378265144</v>
      </c>
      <c r="R2576">
        <f>IF($A2576&gt;=$Q$2,G2576*R$4,"")</f>
        <v>65.09746687614988</v>
      </c>
      <c r="T2576">
        <f>IF($A2576&gt;=$Q$2,J2576*T$4,"")</f>
        <v>34.5500417739174</v>
      </c>
      <c r="U2576">
        <f>IF($A2576&gt;=$Q$2,K2576*U$4,"")</f>
        <v>0.56089311912436979</v>
      </c>
      <c r="W2576" t="e">
        <f t="shared" ca="1" si="10"/>
        <v>#DIV/0!</v>
      </c>
    </row>
    <row r="2577" spans="1:23">
      <c r="A2577" s="1">
        <v>43909</v>
      </c>
      <c r="B2577">
        <f>IFERROR(VLOOKUP($A2577,'BTC-Web'!$A$2:$H$9999,2,0),"")</f>
        <v>5245.4165039999998</v>
      </c>
      <c r="C2577">
        <f>VLOOKUP(A2577,H_SPBTFDUE!$B$2:$C$5828,2,0)</f>
        <v>40.130000000000003</v>
      </c>
      <c r="D2577" s="2">
        <f>D2576*(1-D$1+IF(AND(WEEKDAY($A2577)&lt;&gt;1,WEEKDAY($A2577)&lt;&gt;7),-VLOOKUP($A2577,ETF_OP_Fee!$G$5:$H$14,2,1),0))^($A2577-$A2576)*(1+2*(C2577/C2576-1))+IFERROR(VLOOKUP(A2577,BITXeom!$C$9:$D$100,2,0),0)-$D$3*IFERROR(VLOOKUP($A2577,Dividends!$C$10:$E$100,2,0),0)</f>
        <v>4.6251770302112565</v>
      </c>
      <c r="F2577" s="60">
        <f>F2576*(1-F$1-2*(C2577/C2576-1))</f>
        <v>37.537326757616412</v>
      </c>
      <c r="G2577" s="2">
        <f>G2576*(1-G$1+IF(AND(WEEKDAY($A2577)&lt;&gt;1,WEEKDAY($A2577)&lt;&gt;7),-VLOOKUP($A2577,ETF_OP_Fee!$I$5:$J$14,2,1),0))^($A2577-$A2576)*(1+1*(B2577/B2576-1))</f>
        <v>3.4621460373411468</v>
      </c>
      <c r="H2577" s="9" t="str">
        <f>IFERROR(VLOOKUP(A2577,'BITO-IV'!$A$1:$J$10000,4,0),"")</f>
        <v/>
      </c>
      <c r="J2577" s="9">
        <f>VLOOKUP(A2577,'ETH-Web'!$A$1:$G$10000,6,0)</f>
        <v>136.59385700000001</v>
      </c>
      <c r="K2577" s="2">
        <f>K2576*(1-K$1+IF(AND(WEEKDAY($A2577)&lt;&gt;1,WEEKDAY($A2577)&lt;&gt;7),-VLOOKUP($A2577,ETF_OP_Fee!$K$5:$L$14,2,1),0))^($A2577-$A2576)*(1+2*(J2577/J2576-1))-K$3*IFERROR(VLOOKUP($A4173,Dividends!$C$10:$E$100,3,0),0)</f>
        <v>8.0388138174982871</v>
      </c>
      <c r="Q2577">
        <f>IF($A2577&gt;=$Q$2,B2577*Q$4,"")</f>
        <v>66.790219244888448</v>
      </c>
      <c r="R2577">
        <f>IF($A2577&gt;=$Q$2,G2577*R$4,"")</f>
        <v>65.323705345538158</v>
      </c>
      <c r="T2577">
        <f>IF($A2577&gt;=$Q$2,J2577*T$4,"")</f>
        <v>41.093958395375672</v>
      </c>
      <c r="U2577">
        <f>IF($A2577&gt;=$Q$2,K2577*U$4,"")</f>
        <v>0.77334401956031196</v>
      </c>
      <c r="W2577" t="e">
        <f t="shared" ca="1" si="10"/>
        <v>#DIV/0!</v>
      </c>
    </row>
    <row r="2578" spans="1:23">
      <c r="A2578" s="1">
        <v>43910</v>
      </c>
      <c r="B2578">
        <f>IFERROR(VLOOKUP($A2578,'BTC-Web'!$A$2:$H$9999,2,0),"")</f>
        <v>6191.6538090000004</v>
      </c>
      <c r="C2578">
        <f>VLOOKUP(A2578,H_SPBTFDUE!$B$2:$C$5828,2,0)</f>
        <v>39.880000000000003</v>
      </c>
      <c r="D2578" s="2">
        <f>D2577*(1-D$1+IF(AND(WEEKDAY($A2578)&lt;&gt;1,WEEKDAY($A2578)&lt;&gt;7),-VLOOKUP($A2578,ETF_OP_Fee!$G$5:$H$14,2,1),0))^($A2578-$A2577)*(1+2*(C2578/C2577-1))+IFERROR(VLOOKUP(A2578,BITXeom!$C$9:$D$100,2,0),0)-$D$3*IFERROR(VLOOKUP($A2578,Dividends!$C$10:$E$100,2,0),0)</f>
        <v>4.5669989977411225</v>
      </c>
      <c r="F2578" s="60">
        <f>F2577*(1-F$1-2*(C2578/C2577-1))</f>
        <v>38.003069330400891</v>
      </c>
      <c r="G2578" s="2">
        <f>G2577*(1-G$1+IF(AND(WEEKDAY($A2578)&lt;&gt;1,WEEKDAY($A2578)&lt;&gt;7),-VLOOKUP($A2578,ETF_OP_Fee!$I$5:$J$14,2,1),0))^($A2578-$A2577)*(1+1*(B2578/B2577-1))</f>
        <v>4.0865871659800774</v>
      </c>
      <c r="H2578" s="9" t="str">
        <f>IFERROR(VLOOKUP(A2578,'BITO-IV'!$A$1:$J$10000,4,0),"")</f>
        <v/>
      </c>
      <c r="J2578" s="9">
        <f>VLOOKUP(A2578,'ETH-Web'!$A$1:$G$10000,6,0)</f>
        <v>132.737167</v>
      </c>
      <c r="K2578" s="2">
        <f>K2577*(1-K$1+IF(AND(WEEKDAY($A2578)&lt;&gt;1,WEEKDAY($A2578)&lt;&gt;7),-VLOOKUP($A2578,ETF_OP_Fee!$K$5:$L$14,2,1),0))^($A2578-$A2577)*(1+2*(J2578/J2577-1))-K$3*IFERROR(VLOOKUP($A4174,Dividends!$C$10:$E$100,3,0),0)</f>
        <v>7.5846710850010224</v>
      </c>
      <c r="Q2578">
        <f>IF($A2578&gt;=$Q$2,B2578*Q$4,"")</f>
        <v>78.838718541454966</v>
      </c>
      <c r="R2578">
        <f>IF($A2578&gt;=$Q$2,G2578*R$4,"")</f>
        <v>77.105648641081871</v>
      </c>
      <c r="T2578">
        <f>IF($A2578&gt;=$Q$2,J2578*T$4,"")</f>
        <v>39.933681777636842</v>
      </c>
      <c r="U2578">
        <f>IF($A2578&gt;=$Q$2,K2578*U$4,"")</f>
        <v>0.72965491639448743</v>
      </c>
      <c r="W2578" t="e">
        <f t="shared" ca="1" si="10"/>
        <v>#DIV/0!</v>
      </c>
    </row>
    <row r="2579" spans="1:23">
      <c r="A2579" s="1">
        <v>43913</v>
      </c>
      <c r="B2579">
        <f>IFERROR(VLOOKUP($A2579,'BTC-Web'!$A$2:$H$9999,2,0),"")</f>
        <v>5831.3745120000003</v>
      </c>
      <c r="C2579">
        <f>VLOOKUP(A2579,H_SPBTFDUE!$B$2:$C$5828,2,0)</f>
        <v>40.409999999999997</v>
      </c>
      <c r="D2579" s="2">
        <f>D2578*(1-D$1+IF(AND(WEEKDAY($A2579)&lt;&gt;1,WEEKDAY($A2579)&lt;&gt;7),-VLOOKUP($A2579,ETF_OP_Fee!$G$5:$H$14,2,1),0))^($A2579-$A2578)*(1+2*(C2579/C2578-1))+IFERROR(VLOOKUP(A2579,BITXeom!$C$9:$D$100,2,0),0)-$D$3*IFERROR(VLOOKUP($A2579,Dividends!$C$10:$E$100,2,0),0)</f>
        <v>4.6866933176417591</v>
      </c>
      <c r="F2579" s="60">
        <f>F2578*(1-F$1-2*(C2579/C2578-1))</f>
        <v>36.990979416163313</v>
      </c>
      <c r="G2579" s="2">
        <f>G2578*(1-G$1+IF(AND(WEEKDAY($A2579)&lt;&gt;1,WEEKDAY($A2579)&lt;&gt;7),-VLOOKUP($A2579,ETF_OP_Fee!$I$5:$J$14,2,1),0))^($A2579-$A2578)*(1+1*(B2579/B2578-1))</f>
        <v>3.8484967494649296</v>
      </c>
      <c r="H2579" s="9" t="str">
        <f>IFERROR(VLOOKUP(A2579,'BITO-IV'!$A$1:$J$10000,4,0),"")</f>
        <v/>
      </c>
      <c r="J2579" s="9">
        <f>VLOOKUP(A2579,'ETH-Web'!$A$1:$G$10000,6,0)</f>
        <v>134.91160600000001</v>
      </c>
      <c r="K2579" s="2">
        <f>K2578*(1-K$1+IF(AND(WEEKDAY($A2579)&lt;&gt;1,WEEKDAY($A2579)&lt;&gt;7),-VLOOKUP($A2579,ETF_OP_Fee!$K$5:$L$14,2,1),0))^($A2579-$A2578)*(1+2*(J2579/J2578-1))-K$3*IFERROR(VLOOKUP($A4175,Dividends!$C$10:$E$100,3,0),0)</f>
        <v>7.832563069314765</v>
      </c>
      <c r="Q2579">
        <f>IF($A2579&gt;=$Q$2,B2579*Q$4,"")</f>
        <v>74.25125952505951</v>
      </c>
      <c r="R2579">
        <f>IF($A2579&gt;=$Q$2,G2579*R$4,"")</f>
        <v>72.613363207051975</v>
      </c>
      <c r="T2579">
        <f>IF($A2579&gt;=$Q$2,J2579*T$4,"")</f>
        <v>40.587856919636693</v>
      </c>
      <c r="U2579">
        <f>IF($A2579&gt;=$Q$2,K2579*U$4,"")</f>
        <v>0.75350243767289804</v>
      </c>
      <c r="W2579" t="e">
        <f t="shared" ca="1" si="10"/>
        <v>#DIV/0!</v>
      </c>
    </row>
    <row r="2580" spans="1:23">
      <c r="A2580" s="1">
        <v>43914</v>
      </c>
      <c r="B2580">
        <f>IFERROR(VLOOKUP($A2580,'BTC-Web'!$A$2:$H$9999,2,0),"")</f>
        <v>6436.642578</v>
      </c>
      <c r="C2580">
        <f>VLOOKUP(A2580,H_SPBTFDUE!$B$2:$C$5828,2,0)</f>
        <v>43.18</v>
      </c>
      <c r="D2580" s="2">
        <f>D2579*(1-D$1+IF(AND(WEEKDAY($A2580)&lt;&gt;1,WEEKDAY($A2580)&lt;&gt;7),-VLOOKUP($A2580,ETF_OP_Fee!$G$5:$H$14,2,1),0))^($A2580-$A2579)*(1+2*(C2580/C2579-1))+IFERROR(VLOOKUP(A2580,BITXeom!$C$9:$D$100,2,0),0)-$D$3*IFERROR(VLOOKUP($A2580,Dividends!$C$10:$E$100,2,0),0)</f>
        <v>5.3285720741582745</v>
      </c>
      <c r="F2580" s="60">
        <f>F2579*(1-F$1-2*(C2580/C2579-1))</f>
        <v>31.917783728027665</v>
      </c>
      <c r="G2580" s="2">
        <f>G2579*(1-G$1+IF(AND(WEEKDAY($A2580)&lt;&gt;1,WEEKDAY($A2580)&lt;&gt;7),-VLOOKUP($A2580,ETF_OP_Fee!$I$5:$J$14,2,1),0))^($A2580-$A2579)*(1+1*(B2580/B2579-1))</f>
        <v>4.2478412684537785</v>
      </c>
      <c r="H2580" s="9" t="str">
        <f>IFERROR(VLOOKUP(A2580,'BITO-IV'!$A$1:$J$10000,4,0),"")</f>
        <v/>
      </c>
      <c r="J2580" s="9">
        <f>VLOOKUP(A2580,'ETH-Web'!$A$1:$G$10000,6,0)</f>
        <v>138.76144400000001</v>
      </c>
      <c r="K2580" s="2">
        <f>K2579*(1-K$1+IF(AND(WEEKDAY($A2580)&lt;&gt;1,WEEKDAY($A2580)&lt;&gt;7),-VLOOKUP($A2580,ETF_OP_Fee!$K$5:$L$14,2,1),0))^($A2580-$A2579)*(1+2*(J2580/J2579-1))-K$3*IFERROR(VLOOKUP($A4176,Dividends!$C$10:$E$100,3,0),0)</f>
        <v>8.2793699289298992</v>
      </c>
      <c r="Q2580">
        <f>IF($A2580&gt;=$Q$2,B2580*Q$4,"")</f>
        <v>81.958175991891451</v>
      </c>
      <c r="R2580">
        <f>IF($A2580&gt;=$Q$2,G2580*R$4,"")</f>
        <v>80.148187968464185</v>
      </c>
      <c r="T2580">
        <f>IF($A2580&gt;=$Q$2,J2580*T$4,"")</f>
        <v>41.746072128399241</v>
      </c>
      <c r="U2580">
        <f>IF($A2580&gt;=$Q$2,K2580*U$4,"")</f>
        <v>0.79648582062297357</v>
      </c>
      <c r="W2580" t="e">
        <f t="shared" ca="1" si="10"/>
        <v>#DIV/0!</v>
      </c>
    </row>
    <row r="2581" spans="1:23">
      <c r="A2581" s="1">
        <v>43915</v>
      </c>
      <c r="B2581">
        <f>IFERROR(VLOOKUP($A2581,'BTC-Web'!$A$2:$H$9999,2,0),"")</f>
        <v>6738.716797</v>
      </c>
      <c r="C2581">
        <f>VLOOKUP(A2581,H_SPBTFDUE!$B$2:$C$5828,2,0)</f>
        <v>42.64</v>
      </c>
      <c r="D2581" s="2">
        <f>D2580*(1-D$1+IF(AND(WEEKDAY($A2581)&lt;&gt;1,WEEKDAY($A2581)&lt;&gt;7),-VLOOKUP($A2581,ETF_OP_Fee!$G$5:$H$14,2,1),0))^($A2581-$A2580)*(1+2*(C2581/C2580-1))+IFERROR(VLOOKUP(A2581,BITXeom!$C$9:$D$100,2,0),0)-$D$3*IFERROR(VLOOKUP($A2581,Dividends!$C$10:$E$100,2,0),0)</f>
        <v>5.194669788184723</v>
      </c>
      <c r="F2581" s="60">
        <f>F2580*(1-F$1-2*(C2581/C2580-1))</f>
        <v>32.714436437454431</v>
      </c>
      <c r="G2581" s="2">
        <f>G2580*(1-G$1+IF(AND(WEEKDAY($A2581)&lt;&gt;1,WEEKDAY($A2581)&lt;&gt;7),-VLOOKUP($A2581,ETF_OP_Fee!$I$5:$J$14,2,1),0))^($A2581-$A2580)*(1+1*(B2581/B2580-1))</f>
        <v>4.447078414813098</v>
      </c>
      <c r="H2581" s="9" t="str">
        <f>IFERROR(VLOOKUP(A2581,'BITO-IV'!$A$1:$J$10000,4,0),"")</f>
        <v/>
      </c>
      <c r="J2581" s="9">
        <f>VLOOKUP(A2581,'ETH-Web'!$A$1:$G$10000,6,0)</f>
        <v>136.19589199999999</v>
      </c>
      <c r="K2581" s="2">
        <f>K2580*(1-K$1+IF(AND(WEEKDAY($A2581)&lt;&gt;1,WEEKDAY($A2581)&lt;&gt;7),-VLOOKUP($A2581,ETF_OP_Fee!$K$5:$L$14,2,1),0))^($A2581-$A2580)*(1+2*(J2581/J2580-1))-K$3*IFERROR(VLOOKUP($A4177,Dividends!$C$10:$E$100,3,0),0)</f>
        <v>7.9730110450781542</v>
      </c>
      <c r="Q2581">
        <f>IF($A2581&gt;=$Q$2,B2581*Q$4,"")</f>
        <v>85.804506078330363</v>
      </c>
      <c r="R2581">
        <f>IF($A2581&gt;=$Q$2,G2581*R$4,"")</f>
        <v>83.90739064284277</v>
      </c>
      <c r="T2581">
        <f>IF($A2581&gt;=$Q$2,J2581*T$4,"")</f>
        <v>40.97423150932093</v>
      </c>
      <c r="U2581">
        <f>IF($A2581&gt;=$Q$2,K2581*U$4,"")</f>
        <v>0.76701370993044726</v>
      </c>
      <c r="W2581" t="e">
        <f t="shared" ca="1" si="10"/>
        <v>#DIV/0!</v>
      </c>
    </row>
    <row r="2582" spans="1:23">
      <c r="A2582" s="1">
        <v>43916</v>
      </c>
      <c r="B2582">
        <f>IFERROR(VLOOKUP($A2582,'BTC-Web'!$A$2:$H$9999,2,0),"")</f>
        <v>6675.1708980000003</v>
      </c>
      <c r="C2582">
        <f>VLOOKUP(A2582,H_SPBTFDUE!$B$2:$C$5828,2,0)</f>
        <v>42.86</v>
      </c>
      <c r="D2582" s="2">
        <f>D2581*(1-D$1+IF(AND(WEEKDAY($A2582)&lt;&gt;1,WEEKDAY($A2582)&lt;&gt;7),-VLOOKUP($A2582,ETF_OP_Fee!$G$5:$H$14,2,1),0))^($A2582-$A2581)*(1+2*(C2582/C2581-1))+IFERROR(VLOOKUP(A2582,BITXeom!$C$9:$D$100,2,0),0)-$D$3*IFERROR(VLOOKUP($A2582,Dividends!$C$10:$E$100,2,0),0)</f>
        <v>5.2476406540194622</v>
      </c>
      <c r="F2582" s="60">
        <f>F2581*(1-F$1-2*(C2582/C2581-1))</f>
        <v>32.37515488179384</v>
      </c>
      <c r="G2582" s="2">
        <f>G2581*(1-G$1+IF(AND(WEEKDAY($A2582)&lt;&gt;1,WEEKDAY($A2582)&lt;&gt;7),-VLOOKUP($A2582,ETF_OP_Fee!$I$5:$J$14,2,1),0))^($A2582-$A2581)*(1+1*(B2582/B2581-1))</f>
        <v>4.4050279432120876</v>
      </c>
      <c r="H2582" s="9" t="str">
        <f>IFERROR(VLOOKUP(A2582,'BITO-IV'!$A$1:$J$10000,4,0),"")</f>
        <v/>
      </c>
      <c r="J2582" s="9">
        <f>VLOOKUP(A2582,'ETH-Web'!$A$1:$G$10000,6,0)</f>
        <v>138.361557</v>
      </c>
      <c r="K2582" s="2">
        <f>K2581*(1-K$1+IF(AND(WEEKDAY($A2582)&lt;&gt;1,WEEKDAY($A2582)&lt;&gt;7),-VLOOKUP($A2582,ETF_OP_Fee!$K$5:$L$14,2,1),0))^($A2582-$A2581)*(1+2*(J2582/J2581-1))-K$3*IFERROR(VLOOKUP($A4178,Dividends!$C$10:$E$100,3,0),0)</f>
        <v>8.2263585333170646</v>
      </c>
      <c r="Q2582">
        <f>IF($A2582&gt;=$Q$2,B2582*Q$4,"")</f>
        <v>84.995372137662926</v>
      </c>
      <c r="R2582">
        <f>IF($A2582&gt;=$Q$2,G2582*R$4,"")</f>
        <v>83.11398314735338</v>
      </c>
      <c r="T2582">
        <f>IF($A2582&gt;=$Q$2,J2582*T$4,"")</f>
        <v>41.625767012914785</v>
      </c>
      <c r="U2582">
        <f>IF($A2582&gt;=$Q$2,K2582*U$4,"")</f>
        <v>0.79138605756135194</v>
      </c>
      <c r="W2582" t="e">
        <f t="shared" ca="1" si="10"/>
        <v>#DIV/0!</v>
      </c>
    </row>
    <row r="2583" spans="1:23">
      <c r="A2583" s="1">
        <v>43917</v>
      </c>
      <c r="B2583">
        <f>IFERROR(VLOOKUP($A2583,'BTC-Web'!$A$2:$H$9999,2,0),"")</f>
        <v>6719.3891599999997</v>
      </c>
      <c r="C2583">
        <f>VLOOKUP(A2583,H_SPBTFDUE!$B$2:$C$5828,2,0)</f>
        <v>42.77</v>
      </c>
      <c r="D2583" s="2">
        <f>D2582*(1-D$1+IF(AND(WEEKDAY($A2583)&lt;&gt;1,WEEKDAY($A2583)&lt;&gt;7),-VLOOKUP($A2583,ETF_OP_Fee!$G$5:$H$14,2,1),0))^($A2583-$A2582)*(1+2*(C2583/C2582-1))+IFERROR(VLOOKUP(A2583,BITXeom!$C$9:$D$100,2,0),0)-$D$3*IFERROR(VLOOKUP($A2583,Dividends!$C$10:$E$100,2,0),0)</f>
        <v>5.2249720969265345</v>
      </c>
      <c r="F2583" s="60">
        <f>F2582*(1-F$1-2*(C2583/C2582-1))</f>
        <v>32.509436185823354</v>
      </c>
      <c r="G2583" s="2">
        <f>G2582*(1-G$1+IF(AND(WEEKDAY($A2583)&lt;&gt;1,WEEKDAY($A2583)&lt;&gt;7),-VLOOKUP($A2583,ETF_OP_Fee!$I$5:$J$14,2,1),0))^($A2583-$A2582)*(1+1*(B2583/B2582-1))</f>
        <v>4.4340927110237915</v>
      </c>
      <c r="H2583" s="9" t="str">
        <f>IFERROR(VLOOKUP(A2583,'BITO-IV'!$A$1:$J$10000,4,0),"")</f>
        <v/>
      </c>
      <c r="J2583" s="9">
        <f>VLOOKUP(A2583,'ETH-Web'!$A$1:$G$10000,6,0)</f>
        <v>133.93794299999999</v>
      </c>
      <c r="K2583" s="2">
        <f>K2582*(1-K$1+IF(AND(WEEKDAY($A2583)&lt;&gt;1,WEEKDAY($A2583)&lt;&gt;7),-VLOOKUP($A2583,ETF_OP_Fee!$K$5:$L$14,2,1),0))^($A2583-$A2582)*(1+2*(J2583/J2582-1))-K$3*IFERROR(VLOOKUP($A4179,Dividends!$C$10:$E$100,3,0),0)</f>
        <v>7.7001436681659214</v>
      </c>
      <c r="Q2583">
        <f>IF($A2583&gt;=$Q$2,B2583*Q$4,"")</f>
        <v>85.558406057153547</v>
      </c>
      <c r="R2583">
        <f>IF($A2583&gt;=$Q$2,G2583*R$4,"")</f>
        <v>83.662376631623147</v>
      </c>
      <c r="T2583">
        <f>IF($A2583&gt;=$Q$2,J2583*T$4,"")</f>
        <v>40.294932569362892</v>
      </c>
      <c r="U2583">
        <f>IF($A2583&gt;=$Q$2,K2583*U$4,"")</f>
        <v>0.74076352441068172</v>
      </c>
      <c r="W2583" t="e">
        <f t="shared" ca="1" si="10"/>
        <v>#DIV/0!</v>
      </c>
    </row>
    <row r="2584" spans="1:23">
      <c r="A2584" s="1">
        <v>43920</v>
      </c>
      <c r="B2584">
        <f>IFERROR(VLOOKUP($A2584,'BTC-Web'!$A$2:$H$9999,2,0),"")</f>
        <v>5925.5385740000002</v>
      </c>
      <c r="C2584">
        <f>VLOOKUP(A2584,H_SPBTFDUE!$B$2:$C$5828,2,0)</f>
        <v>40.840000000000003</v>
      </c>
      <c r="D2584" s="2">
        <f>D2583*(1-D$1+IF(AND(WEEKDAY($A2584)&lt;&gt;1,WEEKDAY($A2584)&lt;&gt;7),-VLOOKUP($A2584,ETF_OP_Fee!$G$5:$H$14,2,1),0))^($A2584-$A2583)*(1+2*(C2584/C2583-1))+IFERROR(VLOOKUP(A2584,BITXeom!$C$9:$D$100,2,0),0)-$D$3*IFERROR(VLOOKUP($A2584,Dividends!$C$10:$E$100,2,0),0)</f>
        <v>4.7516986120461775</v>
      </c>
      <c r="F2584" s="60">
        <f>F2583*(1-F$1-2*(C2584/C2583-1))</f>
        <v>35.441726230316121</v>
      </c>
      <c r="G2584" s="2">
        <f>G2583*(1-G$1+IF(AND(WEEKDAY($A2584)&lt;&gt;1,WEEKDAY($A2584)&lt;&gt;7),-VLOOKUP($A2584,ETF_OP_Fee!$I$5:$J$14,2,1),0))^($A2584-$A2583)*(1+1*(B2584/B2583-1))</f>
        <v>3.9099292012883176</v>
      </c>
      <c r="H2584" s="9" t="str">
        <f>IFERROR(VLOOKUP(A2584,'BITO-IV'!$A$1:$J$10000,4,0),"")</f>
        <v/>
      </c>
      <c r="J2584" s="9">
        <f>VLOOKUP(A2584,'ETH-Web'!$A$1:$G$10000,6,0)</f>
        <v>132.90454099999999</v>
      </c>
      <c r="K2584" s="2">
        <f>K2583*(1-K$1+IF(AND(WEEKDAY($A2584)&lt;&gt;1,WEEKDAY($A2584)&lt;&gt;7),-VLOOKUP($A2584,ETF_OP_Fee!$K$5:$L$14,2,1),0))^($A2584-$A2583)*(1+2*(J2584/J2583-1))-K$3*IFERROR(VLOOKUP($A4180,Dividends!$C$10:$E$100,3,0),0)</f>
        <v>7.5807365942509382</v>
      </c>
      <c r="Q2584">
        <f>IF($A2584&gt;=$Q$2,B2584*Q$4,"")</f>
        <v>75.450256466708154</v>
      </c>
      <c r="R2584">
        <f>IF($A2584&gt;=$Q$2,G2584*R$4,"")</f>
        <v>73.772469535405151</v>
      </c>
      <c r="T2584">
        <f>IF($A2584&gt;=$Q$2,J2584*T$4,"")</f>
        <v>39.984035873666699</v>
      </c>
      <c r="U2584">
        <f>IF($A2584&gt;=$Q$2,K2584*U$4,"")</f>
        <v>0.7292764134261801</v>
      </c>
      <c r="W2584" t="e">
        <f t="shared" ca="1" si="10"/>
        <v>#DIV/0!</v>
      </c>
    </row>
    <row r="2585" spans="1:23">
      <c r="A2585" s="1">
        <v>43921</v>
      </c>
      <c r="B2585">
        <f>IFERROR(VLOOKUP($A2585,'BTC-Web'!$A$2:$H$9999,2,0),"")</f>
        <v>6430.6064450000003</v>
      </c>
      <c r="C2585">
        <f>VLOOKUP(A2585,H_SPBTFDUE!$B$2:$C$5828,2,0)</f>
        <v>41.45</v>
      </c>
      <c r="D2585" s="2">
        <f>D2584*(1-D$1+IF(AND(WEEKDAY($A2585)&lt;&gt;1,WEEKDAY($A2585)&lt;&gt;7),-VLOOKUP($A2585,ETF_OP_Fee!$G$5:$H$14,2,1),0))^($A2585-$A2584)*(1+2*(C2585/C2584-1))+IFERROR(VLOOKUP(A2585,BITXeom!$C$9:$D$100,2,0),0)-$D$3*IFERROR(VLOOKUP($A2585,Dividends!$C$10:$E$100,2,0),0)</f>
        <v>4.8930546361177125</v>
      </c>
      <c r="F2585" s="60">
        <f>F2584*(1-F$1-2*(C2585/C2584-1))</f>
        <v>34.381142190210042</v>
      </c>
      <c r="G2585" s="2">
        <f>G2584*(1-G$1+IF(AND(WEEKDAY($A2585)&lt;&gt;1,WEEKDAY($A2585)&lt;&gt;7),-VLOOKUP($A2585,ETF_OP_Fee!$I$5:$J$14,2,1),0))^($A2585-$A2584)*(1+1*(B2585/B2584-1))</f>
        <v>4.2430846065451959</v>
      </c>
      <c r="H2585" s="9" t="str">
        <f>IFERROR(VLOOKUP(A2585,'BITO-IV'!$A$1:$J$10000,4,0),"")</f>
        <v/>
      </c>
      <c r="J2585" s="9">
        <f>VLOOKUP(A2585,'ETH-Web'!$A$1:$G$10000,6,0)</f>
        <v>133.59356700000001</v>
      </c>
      <c r="K2585" s="2">
        <f>K2584*(1-K$1+IF(AND(WEEKDAY($A2585)&lt;&gt;1,WEEKDAY($A2585)&lt;&gt;7),-VLOOKUP($A2585,ETF_OP_Fee!$K$5:$L$14,2,1),0))^($A2585-$A2584)*(1+2*(J2585/J2584-1))-K$3*IFERROR(VLOOKUP($A4181,Dividends!$C$10:$E$100,3,0),0)</f>
        <v>7.6591419908289247</v>
      </c>
      <c r="Q2585">
        <f>IF($A2585&gt;=$Q$2,B2585*Q$4,"")</f>
        <v>81.881317529621796</v>
      </c>
      <c r="R2585">
        <f>IF($A2585&gt;=$Q$2,G2585*R$4,"")</f>
        <v>80.058439362370365</v>
      </c>
      <c r="T2585">
        <f>IF($A2585&gt;=$Q$2,J2585*T$4,"")</f>
        <v>40.191327814894578</v>
      </c>
      <c r="U2585">
        <f>IF($A2585&gt;=$Q$2,K2585*U$4,"")</f>
        <v>0.73681911138154954</v>
      </c>
      <c r="W2585" t="e">
        <f t="shared" ca="1" si="10"/>
        <v>#DIV/0!</v>
      </c>
    </row>
    <row r="2586" spans="1:23">
      <c r="A2586" s="1">
        <v>43922</v>
      </c>
      <c r="B2586">
        <f>IFERROR(VLOOKUP($A2586,'BTC-Web'!$A$2:$H$9999,2,0),"")</f>
        <v>6437.3193359999996</v>
      </c>
      <c r="C2586">
        <f>VLOOKUP(A2586,H_SPBTFDUE!$B$2:$C$5828,2,0)</f>
        <v>39.74</v>
      </c>
      <c r="D2586" s="2">
        <f>D2585*(1-D$1+IF(AND(WEEKDAY($A2586)&lt;&gt;1,WEEKDAY($A2586)&lt;&gt;7),-VLOOKUP($A2586,ETF_OP_Fee!$G$5:$H$14,2,1),0))^($A2586-$A2585)*(1+2*(C2586/C2585-1))+IFERROR(VLOOKUP(A2586,BITXeom!$C$9:$D$100,2,0),0)-$D$3*IFERROR(VLOOKUP($A2586,Dividends!$C$10:$E$100,2,0),0)</f>
        <v>4.4887921810423155</v>
      </c>
      <c r="F2586" s="60">
        <f>F2585*(1-F$1-2*(C2586/C2585-1))</f>
        <v>37.216107765338172</v>
      </c>
      <c r="G2586" s="2">
        <f>G2585*(1-G$1+IF(AND(WEEKDAY($A2586)&lt;&gt;1,WEEKDAY($A2586)&lt;&gt;7),-VLOOKUP($A2586,ETF_OP_Fee!$I$5:$J$14,2,1),0))^($A2586-$A2585)*(1+1*(B2586/B2585-1))</f>
        <v>4.2474033982514943</v>
      </c>
      <c r="H2586" s="9" t="str">
        <f>IFERROR(VLOOKUP(A2586,'BITO-IV'!$A$1:$J$10000,4,0),"")</f>
        <v/>
      </c>
      <c r="J2586" s="9">
        <f>VLOOKUP(A2586,'ETH-Web'!$A$1:$G$10000,6,0)</f>
        <v>135.63455200000001</v>
      </c>
      <c r="K2586" s="2">
        <f>K2585*(1-K$1+IF(AND(WEEKDAY($A2586)&lt;&gt;1,WEEKDAY($A2586)&lt;&gt;7),-VLOOKUP($A2586,ETF_OP_Fee!$K$5:$L$14,2,1),0))^($A2586-$A2585)*(1+2*(J2586/J2585-1))-K$3*IFERROR(VLOOKUP($A4182,Dividends!$C$10:$E$100,3,0),0)</f>
        <v>7.892964862341552</v>
      </c>
      <c r="Q2586">
        <f>IF($A2586&gt;=$Q$2,B2586*Q$4,"")</f>
        <v>81.966793194197734</v>
      </c>
      <c r="R2586">
        <f>IF($A2586&gt;=$Q$2,G2586*R$4,"")</f>
        <v>80.139926241845757</v>
      </c>
      <c r="T2586">
        <f>IF($A2586&gt;=$Q$2,J2586*T$4,"")</f>
        <v>40.805353617501396</v>
      </c>
      <c r="U2586">
        <f>IF($A2586&gt;=$Q$2,K2586*U$4,"")</f>
        <v>0.7593131662789403</v>
      </c>
      <c r="W2586" t="e">
        <f t="shared" ca="1" si="10"/>
        <v>#DIV/0!</v>
      </c>
    </row>
    <row r="2587" spans="1:23">
      <c r="A2587" s="1">
        <v>43923</v>
      </c>
      <c r="B2587">
        <f>IFERROR(VLOOKUP($A2587,'BTC-Web'!$A$2:$H$9999,2,0),"")</f>
        <v>6606.7763670000004</v>
      </c>
      <c r="C2587">
        <f>VLOOKUP(A2587,H_SPBTFDUE!$B$2:$C$5828,2,0)</f>
        <v>43.97</v>
      </c>
      <c r="D2587" s="2">
        <f>D2586*(1-D$1+IF(AND(WEEKDAY($A2587)&lt;&gt;1,WEEKDAY($A2587)&lt;&gt;7),-VLOOKUP($A2587,ETF_OP_Fee!$G$5:$H$14,2,1),0))^($A2587-$A2586)*(1+2*(C2587/C2586-1))+IFERROR(VLOOKUP(A2587,BITXeom!$C$9:$D$100,2,0),0)-$D$3*IFERROR(VLOOKUP($A2587,Dividends!$C$10:$E$100,2,0),0)</f>
        <v>5.443726758906859</v>
      </c>
      <c r="F2587" s="60">
        <f>F2586*(1-F$1-2*(C2587/C2586-1))</f>
        <v>29.291466117716521</v>
      </c>
      <c r="G2587" s="2">
        <f>G2586*(1-G$1+IF(AND(WEEKDAY($A2587)&lt;&gt;1,WEEKDAY($A2587)&lt;&gt;7),-VLOOKUP($A2587,ETF_OP_Fee!$I$5:$J$14,2,1),0))^($A2587-$A2586)*(1+1*(B2587/B2586-1))</f>
        <v>4.3590992704353662</v>
      </c>
      <c r="H2587" s="9" t="str">
        <f>IFERROR(VLOOKUP(A2587,'BITO-IV'!$A$1:$J$10000,4,0),"")</f>
        <v/>
      </c>
      <c r="J2587" s="9">
        <f>VLOOKUP(A2587,'ETH-Web'!$A$1:$G$10000,6,0)</f>
        <v>142.029144</v>
      </c>
      <c r="K2587" s="2">
        <f>K2586*(1-K$1+IF(AND(WEEKDAY($A2587)&lt;&gt;1,WEEKDAY($A2587)&lt;&gt;7),-VLOOKUP($A2587,ETF_OP_Fee!$K$5:$L$14,2,1),0))^($A2587-$A2586)*(1+2*(J2587/J2586-1))-K$3*IFERROR(VLOOKUP($A4183,Dividends!$C$10:$E$100,3,0),0)</f>
        <v>8.6369818419324051</v>
      </c>
      <c r="Q2587">
        <f>IF($A2587&gt;=$Q$2,B2587*Q$4,"")</f>
        <v>84.124500259870615</v>
      </c>
      <c r="R2587">
        <f>IF($A2587&gt;=$Q$2,G2587*R$4,"")</f>
        <v>82.247401826109552</v>
      </c>
      <c r="T2587">
        <f>IF($A2587&gt;=$Q$2,J2587*T$4,"")</f>
        <v>42.729152413251057</v>
      </c>
      <c r="U2587">
        <f>IF($A2587&gt;=$Q$2,K2587*U$4,"")</f>
        <v>0.83088853730761947</v>
      </c>
      <c r="W2587" t="e">
        <f t="shared" ca="1" si="10"/>
        <v>#DIV/0!</v>
      </c>
    </row>
    <row r="2588" spans="1:23">
      <c r="A2588" s="1">
        <v>43924</v>
      </c>
      <c r="B2588">
        <f>IFERROR(VLOOKUP($A2588,'BTC-Web'!$A$2:$H$9999,2,0),"")</f>
        <v>6797.3964839999999</v>
      </c>
      <c r="C2588">
        <f>VLOOKUP(A2588,H_SPBTFDUE!$B$2:$C$5828,2,0)</f>
        <v>43.57</v>
      </c>
      <c r="D2588" s="2">
        <f>D2587*(1-D$1+IF(AND(WEEKDAY($A2588)&lt;&gt;1,WEEKDAY($A2588)&lt;&gt;7),-VLOOKUP($A2588,ETF_OP_Fee!$G$5:$H$14,2,1),0))^($A2588-$A2587)*(1+2*(C2588/C2587-1))+IFERROR(VLOOKUP(A2588,BITXeom!$C$9:$D$100,2,0),0)-$D$3*IFERROR(VLOOKUP($A2588,Dividends!$C$10:$E$100,2,0),0)</f>
        <v>5.3440380880070366</v>
      </c>
      <c r="F2588" s="60">
        <f>F2587*(1-F$1-2*(C2588/C2587-1))</f>
        <v>29.822876832795263</v>
      </c>
      <c r="G2588" s="2">
        <f>G2587*(1-G$1+IF(AND(WEEKDAY($A2588)&lt;&gt;1,WEEKDAY($A2588)&lt;&gt;7),-VLOOKUP($A2588,ETF_OP_Fee!$I$5:$J$14,2,1),0))^($A2588-$A2587)*(1+1*(B2588/B2587-1))</f>
        <v>4.4847522002997557</v>
      </c>
      <c r="H2588" s="9" t="str">
        <f>IFERROR(VLOOKUP(A2588,'BITO-IV'!$A$1:$J$10000,4,0),"")</f>
        <v/>
      </c>
      <c r="J2588" s="9">
        <f>VLOOKUP(A2588,'ETH-Web'!$A$1:$G$10000,6,0)</f>
        <v>142.091309</v>
      </c>
      <c r="K2588" s="2">
        <f>K2587*(1-K$1+IF(AND(WEEKDAY($A2588)&lt;&gt;1,WEEKDAY($A2588)&lt;&gt;7),-VLOOKUP($A2588,ETF_OP_Fee!$K$5:$L$14,2,1),0))^($A2588-$A2587)*(1+2*(J2588/J2587-1))-K$3*IFERROR(VLOOKUP($A4184,Dividends!$C$10:$E$100,3,0),0)</f>
        <v>8.6443198886266721</v>
      </c>
      <c r="Q2588">
        <f>IF($A2588&gt;=$Q$2,B2588*Q$4,"")</f>
        <v>86.551678234623907</v>
      </c>
      <c r="R2588">
        <f>IF($A2588&gt;=$Q$2,G2588*R$4,"")</f>
        <v>84.61821890827072</v>
      </c>
      <c r="T2588">
        <f>IF($A2588&gt;=$Q$2,J2588*T$4,"")</f>
        <v>42.747854615383382</v>
      </c>
      <c r="U2588">
        <f>IF($A2588&gt;=$Q$2,K2588*U$4,"")</f>
        <v>0.83159446664683534</v>
      </c>
      <c r="W2588" t="e">
        <f t="shared" ca="1" si="10"/>
        <v>#DIV/0!</v>
      </c>
    </row>
    <row r="2589" spans="1:23">
      <c r="A2589" s="1">
        <v>43927</v>
      </c>
      <c r="B2589">
        <f>IFERROR(VLOOKUP($A2589,'BTC-Web'!$A$2:$H$9999,2,0),"")</f>
        <v>6788.0498049999997</v>
      </c>
      <c r="C2589">
        <f>VLOOKUP(A2589,H_SPBTFDUE!$B$2:$C$5828,2,0)</f>
        <v>47</v>
      </c>
      <c r="D2589" s="2">
        <f>D2588*(1-D$1+IF(AND(WEEKDAY($A2589)&lt;&gt;1,WEEKDAY($A2589)&lt;&gt;7),-VLOOKUP($A2589,ETF_OP_Fee!$G$5:$H$14,2,1),0))^($A2589-$A2588)*(1+2*(C2589/C2588-1))+IFERROR(VLOOKUP(A2589,BITXeom!$C$9:$D$100,2,0),0)-$D$3*IFERROR(VLOOKUP($A2589,Dividends!$C$10:$E$100,2,0),0)</f>
        <v>6.1832083904192077</v>
      </c>
      <c r="F2589" s="60">
        <f>F2588*(1-F$1-2*(C2589/C2588-1))</f>
        <v>25.125778504250448</v>
      </c>
      <c r="G2589" s="2">
        <f>G2588*(1-G$1+IF(AND(WEEKDAY($A2589)&lt;&gt;1,WEEKDAY($A2589)&lt;&gt;7),-VLOOKUP($A2589,ETF_OP_Fee!$I$5:$J$14,2,1),0))^($A2589-$A2588)*(1+1*(B2589/B2588-1))</f>
        <v>4.4782358065819095</v>
      </c>
      <c r="H2589" s="9" t="str">
        <f>IFERROR(VLOOKUP(A2589,'BITO-IV'!$A$1:$J$10000,4,0),"")</f>
        <v/>
      </c>
      <c r="J2589" s="9">
        <f>VLOOKUP(A2589,'ETH-Web'!$A$1:$G$10000,6,0)</f>
        <v>169.13587999999999</v>
      </c>
      <c r="K2589" s="2">
        <f>K2588*(1-K$1+IF(AND(WEEKDAY($A2589)&lt;&gt;1,WEEKDAY($A2589)&lt;&gt;7),-VLOOKUP($A2589,ETF_OP_Fee!$K$5:$L$14,2,1),0))^($A2589-$A2588)*(1+2*(J2589/J2588-1))-K$3*IFERROR(VLOOKUP($A4185,Dividends!$C$10:$E$100,3,0),0)</f>
        <v>11.933985041564554</v>
      </c>
      <c r="Q2589">
        <f>IF($A2589&gt;=$Q$2,B2589*Q$4,"")</f>
        <v>86.432666381295277</v>
      </c>
      <c r="R2589">
        <f>IF($A2589&gt;=$Q$2,G2589*R$4,"")</f>
        <v>84.495267715990266</v>
      </c>
      <c r="T2589">
        <f>IF($A2589&gt;=$Q$2,J2589*T$4,"")</f>
        <v>50.884153713334641</v>
      </c>
      <c r="U2589">
        <f>IF($A2589&gt;=$Q$2,K2589*U$4,"")</f>
        <v>1.1480643999151974</v>
      </c>
      <c r="W2589" t="e">
        <f t="shared" ca="1" si="10"/>
        <v>#DIV/0!</v>
      </c>
    </row>
    <row r="2590" spans="1:23">
      <c r="A2590" s="1">
        <v>43928</v>
      </c>
      <c r="B2590">
        <f>IFERROR(VLOOKUP($A2590,'BTC-Web'!$A$2:$H$9999,2,0),"")</f>
        <v>7273.6440430000002</v>
      </c>
      <c r="C2590">
        <f>VLOOKUP(A2590,H_SPBTFDUE!$B$2:$C$5828,2,0)</f>
        <v>47.04</v>
      </c>
      <c r="D2590" s="2">
        <f>D2589*(1-D$1+IF(AND(WEEKDAY($A2590)&lt;&gt;1,WEEKDAY($A2590)&lt;&gt;7),-VLOOKUP($A2590,ETF_OP_Fee!$G$5:$H$14,2,1),0))^($A2590-$A2589)*(1+2*(C2590/C2589-1))+IFERROR(VLOOKUP(A2590,BITXeom!$C$9:$D$100,2,0),0)-$D$3*IFERROR(VLOOKUP($A2590,Dividends!$C$10:$E$100,2,0),0)</f>
        <v>6.1929863586590974</v>
      </c>
      <c r="F2590" s="60">
        <f>F2589*(1-F$1-2*(C2590/C2589-1))</f>
        <v>25.081703304452819</v>
      </c>
      <c r="G2590" s="2">
        <f>G2589*(1-G$1+IF(AND(WEEKDAY($A2590)&lt;&gt;1,WEEKDAY($A2590)&lt;&gt;7),-VLOOKUP($A2590,ETF_OP_Fee!$I$5:$J$14,2,1),0))^($A2590-$A2589)*(1+1*(B2590/B2589-1))</f>
        <v>4.7984688298640368</v>
      </c>
      <c r="H2590" s="9" t="str">
        <f>IFERROR(VLOOKUP(A2590,'BITO-IV'!$A$1:$J$10000,4,0),"")</f>
        <v/>
      </c>
      <c r="J2590" s="9">
        <f>VLOOKUP(A2590,'ETH-Web'!$A$1:$G$10000,6,0)</f>
        <v>165.101944</v>
      </c>
      <c r="K2590" s="2">
        <f>K2589*(1-K$1+IF(AND(WEEKDAY($A2590)&lt;&gt;1,WEEKDAY($A2590)&lt;&gt;7),-VLOOKUP($A2590,ETF_OP_Fee!$K$5:$L$14,2,1),0))^($A2590-$A2589)*(1+2*(J2590/J2589-1))-K$3*IFERROR(VLOOKUP($A4186,Dividends!$C$10:$E$100,3,0),0)</f>
        <v>11.364434887183187</v>
      </c>
      <c r="Q2590">
        <f>IF($A2590&gt;=$Q$2,B2590*Q$4,"")</f>
        <v>92.615768446754174</v>
      </c>
      <c r="R2590">
        <f>IF($A2590&gt;=$Q$2,G2590*R$4,"")</f>
        <v>90.537418286524186</v>
      </c>
      <c r="T2590">
        <f>IF($A2590&gt;=$Q$2,J2590*T$4,"")</f>
        <v>49.67055303029948</v>
      </c>
      <c r="U2590">
        <f>IF($A2590&gt;=$Q$2,K2590*U$4,"")</f>
        <v>1.0932729573305058</v>
      </c>
      <c r="W2590" t="e">
        <f t="shared" ca="1" si="10"/>
        <v>#DIV/0!</v>
      </c>
    </row>
    <row r="2591" spans="1:23">
      <c r="A2591" s="1">
        <v>43929</v>
      </c>
      <c r="B2591">
        <f>IFERROR(VLOOKUP($A2591,'BTC-Web'!$A$2:$H$9999,2,0),"")</f>
        <v>7179.283203</v>
      </c>
      <c r="C2591">
        <f>VLOOKUP(A2591,H_SPBTFDUE!$B$2:$C$5828,2,0)</f>
        <v>47.01</v>
      </c>
      <c r="D2591" s="2">
        <f>D2590*(1-D$1+IF(AND(WEEKDAY($A2591)&lt;&gt;1,WEEKDAY($A2591)&lt;&gt;7),-VLOOKUP($A2591,ETF_OP_Fee!$G$5:$H$14,2,1),0))^($A2591-$A2590)*(1+2*(C2591/C2590-1))+IFERROR(VLOOKUP(A2591,BITXeom!$C$9:$D$100,2,0),0)-$D$3*IFERROR(VLOOKUP($A2591,Dividends!$C$10:$E$100,2,0),0)</f>
        <v>6.1843415418190801</v>
      </c>
      <c r="F2591" s="60">
        <f>F2590*(1-F$1-2*(C2591/C2590-1))</f>
        <v>25.11238965004166</v>
      </c>
      <c r="G2591" s="2">
        <f>G2590*(1-G$1+IF(AND(WEEKDAY($A2591)&lt;&gt;1,WEEKDAY($A2591)&lt;&gt;7),-VLOOKUP($A2591,ETF_OP_Fee!$I$5:$J$14,2,1),0))^($A2591-$A2590)*(1+1*(B2591/B2590-1))</f>
        <v>4.7360951174064443</v>
      </c>
      <c r="H2591" s="9" t="str">
        <f>IFERROR(VLOOKUP(A2591,'BITO-IV'!$A$1:$J$10000,4,0),"")</f>
        <v/>
      </c>
      <c r="J2591" s="9">
        <f>VLOOKUP(A2591,'ETH-Web'!$A$1:$G$10000,6,0)</f>
        <v>172.641739</v>
      </c>
      <c r="K2591" s="2">
        <f>K2590*(1-K$1+IF(AND(WEEKDAY($A2591)&lt;&gt;1,WEEKDAY($A2591)&lt;&gt;7),-VLOOKUP($A2591,ETF_OP_Fee!$K$5:$L$14,2,1),0))^($A2591-$A2590)*(1+2*(J2591/J2590-1))-K$3*IFERROR(VLOOKUP($A4187,Dividends!$C$10:$E$100,3,0),0)</f>
        <v>12.402086414709244</v>
      </c>
      <c r="Q2591">
        <f>IF($A2591&gt;=$Q$2,B2591*Q$4,"")</f>
        <v>91.414265918418081</v>
      </c>
      <c r="R2591">
        <f>IF($A2591&gt;=$Q$2,G2591*R$4,"")</f>
        <v>89.36055227049205</v>
      </c>
      <c r="T2591">
        <f>IF($A2591&gt;=$Q$2,J2591*T$4,"")</f>
        <v>51.938883604196818</v>
      </c>
      <c r="U2591">
        <f>IF($A2591&gt;=$Q$2,K2591*U$4,"")</f>
        <v>1.1930963419016425</v>
      </c>
      <c r="W2591" t="e">
        <f t="shared" ca="1" si="10"/>
        <v>#DIV/0!</v>
      </c>
    </row>
    <row r="2592" spans="1:23">
      <c r="A2592" s="1">
        <v>43930</v>
      </c>
      <c r="B2592">
        <f>IFERROR(VLOOKUP($A2592,'BTC-Web'!$A$2:$H$9999,2,0),"")</f>
        <v>7337.9663090000004</v>
      </c>
      <c r="C2592">
        <f>VLOOKUP(A2592,H_SPBTFDUE!$B$2:$C$5828,2,0)</f>
        <v>46.74</v>
      </c>
      <c r="D2592" s="2">
        <f>D2591*(1-D$1+IF(AND(WEEKDAY($A2592)&lt;&gt;1,WEEKDAY($A2592)&lt;&gt;7),-VLOOKUP($A2592,ETF_OP_Fee!$G$5:$H$14,2,1),0))^($A2592-$A2591)*(1+2*(C2592/C2591-1))+IFERROR(VLOOKUP(A2592,BITXeom!$C$9:$D$100,2,0),0)-$D$3*IFERROR(VLOOKUP($A2592,Dividends!$C$10:$E$100,2,0),0)</f>
        <v>6.1125655735840363</v>
      </c>
      <c r="F2592" s="60">
        <f>F2591*(1-F$1-2*(C2592/C2591-1))</f>
        <v>25.399546382343541</v>
      </c>
      <c r="G2592" s="2">
        <f>G2591*(1-G$1+IF(AND(WEEKDAY($A2592)&lt;&gt;1,WEEKDAY($A2592)&lt;&gt;7),-VLOOKUP($A2592,ETF_OP_Fee!$I$5:$J$14,2,1),0))^($A2592-$A2591)*(1+1*(B2592/B2591-1))</f>
        <v>4.8406506453337785</v>
      </c>
      <c r="H2592" s="9" t="str">
        <f>IFERROR(VLOOKUP(A2592,'BITO-IV'!$A$1:$J$10000,4,0),"")</f>
        <v/>
      </c>
      <c r="J2592" s="9">
        <f>VLOOKUP(A2592,'ETH-Web'!$A$1:$G$10000,6,0)</f>
        <v>170.80714399999999</v>
      </c>
      <c r="K2592" s="2">
        <f>K2591*(1-K$1+IF(AND(WEEKDAY($A2592)&lt;&gt;1,WEEKDAY($A2592)&lt;&gt;7),-VLOOKUP($A2592,ETF_OP_Fee!$K$5:$L$14,2,1),0))^($A2592-$A2591)*(1+2*(J2592/J2591-1))-K$3*IFERROR(VLOOKUP($A4188,Dividends!$C$10:$E$100,3,0),0)</f>
        <v>12.138189741137639</v>
      </c>
      <c r="Q2592">
        <f>IF($A2592&gt;=$Q$2,B2592*Q$4,"")</f>
        <v>93.434787917408599</v>
      </c>
      <c r="R2592">
        <f>IF($A2592&gt;=$Q$2,G2592*R$4,"")</f>
        <v>91.333303975621632</v>
      </c>
      <c r="T2592">
        <f>IF($A2592&gt;=$Q$2,J2592*T$4,"")</f>
        <v>51.38694977453445</v>
      </c>
      <c r="U2592">
        <f>IF($A2592&gt;=$Q$2,K2592*U$4,"")</f>
        <v>1.1677091493479068</v>
      </c>
      <c r="W2592" t="e">
        <f t="shared" ca="1" si="10"/>
        <v>#DIV/0!</v>
      </c>
    </row>
    <row r="2593" spans="1:23">
      <c r="A2593" s="1">
        <v>43934</v>
      </c>
      <c r="B2593">
        <f>IFERROR(VLOOKUP($A2593,'BTC-Web'!$A$2:$H$9999,2,0),"")</f>
        <v>6965.6166990000002</v>
      </c>
      <c r="C2593">
        <f>VLOOKUP(A2593,H_SPBTFDUE!$B$2:$C$5828,2,0)</f>
        <v>43.49</v>
      </c>
      <c r="D2593" s="2">
        <f>D2592*(1-D$1+IF(AND(WEEKDAY($A2593)&lt;&gt;1,WEEKDAY($A2593)&lt;&gt;7),-VLOOKUP($A2593,ETF_OP_Fee!$G$5:$H$14,2,1),0))^($A2593-$A2592)*(1+2*(C2593/C2592-1))+IFERROR(VLOOKUP(A2593,BITXeom!$C$9:$D$100,2,0),0)-$D$3*IFERROR(VLOOKUP($A2593,Dividends!$C$10:$E$100,2,0),0)</f>
        <v>5.2599712363606006</v>
      </c>
      <c r="F2593" s="60">
        <f>F2592*(1-F$1-2*(C2593/C2592-1))</f>
        <v>28.930467506542684</v>
      </c>
      <c r="G2593" s="2">
        <f>G2592*(1-G$1+IF(AND(WEEKDAY($A2593)&lt;&gt;1,WEEKDAY($A2593)&lt;&gt;7),-VLOOKUP($A2593,ETF_OP_Fee!$I$5:$J$14,2,1),0))^($A2593-$A2592)*(1+1*(B2593/B2592-1))</f>
        <v>4.5945436797055024</v>
      </c>
      <c r="H2593" s="9" t="str">
        <f>IFERROR(VLOOKUP(A2593,'BITO-IV'!$A$1:$J$10000,4,0),"")</f>
        <v/>
      </c>
      <c r="J2593" s="9">
        <f>VLOOKUP(A2593,'ETH-Web'!$A$1:$G$10000,6,0)</f>
        <v>156.27955600000001</v>
      </c>
      <c r="K2593" s="2">
        <f>K2592*(1-K$1+IF(AND(WEEKDAY($A2593)&lt;&gt;1,WEEKDAY($A2593)&lt;&gt;7),-VLOOKUP($A2593,ETF_OP_Fee!$K$5:$L$14,2,1),0))^($A2593-$A2592)*(1+2*(J2593/J2592-1))-K$3*IFERROR(VLOOKUP($A4189,Dividends!$C$10:$E$100,3,0),0)</f>
        <v>10.07238341257762</v>
      </c>
      <c r="Q2593">
        <f>IF($A2593&gt;=$Q$2,B2593*Q$4,"")</f>
        <v>88.693636844146042</v>
      </c>
      <c r="R2593">
        <f>IF($A2593&gt;=$Q$2,G2593*R$4,"")</f>
        <v>86.689762445948759</v>
      </c>
      <c r="T2593">
        <f>IF($A2593&gt;=$Q$2,J2593*T$4,"")</f>
        <v>47.016357202006404</v>
      </c>
      <c r="U2593">
        <f>IF($A2593&gt;=$Q$2,K2593*U$4,"")</f>
        <v>0.96897597726171603</v>
      </c>
      <c r="W2593" t="e">
        <f t="shared" ca="1" si="10"/>
        <v>#DIV/0!</v>
      </c>
    </row>
    <row r="2594" spans="1:23">
      <c r="A2594" s="1">
        <v>43935</v>
      </c>
      <c r="B2594">
        <f>IFERROR(VLOOKUP($A2594,'BTC-Web'!$A$2:$H$9999,2,0),"")</f>
        <v>6843.2817379999997</v>
      </c>
      <c r="C2594">
        <f>VLOOKUP(A2594,H_SPBTFDUE!$B$2:$C$5828,2,0)</f>
        <v>44.4</v>
      </c>
      <c r="D2594" s="2">
        <f>D2593*(1-D$1+IF(AND(WEEKDAY($A2594)&lt;&gt;1,WEEKDAY($A2594)&lt;&gt;7),-VLOOKUP($A2594,ETF_OP_Fee!$G$5:$H$14,2,1),0))^($A2594-$A2593)*(1+2*(C2594/C2593-1))+IFERROR(VLOOKUP(A2594,BITXeom!$C$9:$D$100,2,0),0)-$D$3*IFERROR(VLOOKUP($A2594,Dividends!$C$10:$E$100,2,0),0)</f>
        <v>5.4794335850194757</v>
      </c>
      <c r="F2594" s="60">
        <f>F2593*(1-F$1-2*(C2594/C2593-1))</f>
        <v>27.718259056847014</v>
      </c>
      <c r="G2594" s="2">
        <f>G2593*(1-G$1+IF(AND(WEEKDAY($A2594)&lt;&gt;1,WEEKDAY($A2594)&lt;&gt;7),-VLOOKUP($A2594,ETF_OP_Fee!$I$5:$J$14,2,1),0))^($A2594-$A2593)*(1+1*(B2594/B2593-1))</f>
        <v>4.5137336533589938</v>
      </c>
      <c r="H2594" s="9" t="str">
        <f>IFERROR(VLOOKUP(A2594,'BITO-IV'!$A$1:$J$10000,4,0),"")</f>
        <v/>
      </c>
      <c r="J2594" s="9">
        <f>VLOOKUP(A2594,'ETH-Web'!$A$1:$G$10000,6,0)</f>
        <v>157.59639000000001</v>
      </c>
      <c r="K2594" s="2">
        <f>K2593*(1-K$1+IF(AND(WEEKDAY($A2594)&lt;&gt;1,WEEKDAY($A2594)&lt;&gt;7),-VLOOKUP($A2594,ETF_OP_Fee!$K$5:$L$14,2,1),0))^($A2594-$A2593)*(1+2*(J2594/J2593-1))-K$3*IFERROR(VLOOKUP($A4190,Dividends!$C$10:$E$100,3,0),0)</f>
        <v>10.241862343312381</v>
      </c>
      <c r="Q2594">
        <f>IF($A2594&gt;=$Q$2,B2594*Q$4,"")</f>
        <v>87.135938068410297</v>
      </c>
      <c r="R2594">
        <f>IF($A2594&gt;=$Q$2,G2594*R$4,"")</f>
        <v>85.165040411381284</v>
      </c>
      <c r="T2594">
        <f>IF($A2594&gt;=$Q$2,J2594*T$4,"")</f>
        <v>47.412523785175779</v>
      </c>
      <c r="U2594">
        <f>IF($A2594&gt;=$Q$2,K2594*U$4,"")</f>
        <v>0.98528006397161205</v>
      </c>
      <c r="W2594" t="e">
        <f t="shared" ca="1" si="10"/>
        <v>#DIV/0!</v>
      </c>
    </row>
    <row r="2595" spans="1:23">
      <c r="A2595" s="1">
        <v>43936</v>
      </c>
      <c r="B2595">
        <f>IFERROR(VLOOKUP($A2595,'BTC-Web'!$A$2:$H$9999,2,0),"")</f>
        <v>6845.5615230000003</v>
      </c>
      <c r="C2595">
        <f>VLOOKUP(A2595,H_SPBTFDUE!$B$2:$C$5828,2,0)</f>
        <v>43.06</v>
      </c>
      <c r="D2595" s="2">
        <f>D2594*(1-D$1+IF(AND(WEEKDAY($A2595)&lt;&gt;1,WEEKDAY($A2595)&lt;&gt;7),-VLOOKUP($A2595,ETF_OP_Fee!$G$5:$H$14,2,1),0))^($A2595-$A2594)*(1+2*(C2595/C2594-1))+IFERROR(VLOOKUP(A2595,BITXeom!$C$9:$D$100,2,0),0)-$D$3*IFERROR(VLOOKUP($A2595,Dividends!$C$10:$E$100,2,0),0)</f>
        <v>5.1480723348954855</v>
      </c>
      <c r="F2595" s="60">
        <f>F2594*(1-F$1-2*(C2595/C2594-1))</f>
        <v>29.389900293800448</v>
      </c>
      <c r="G2595" s="2">
        <f>G2594*(1-G$1+IF(AND(WEEKDAY($A2595)&lt;&gt;1,WEEKDAY($A2595)&lt;&gt;7),-VLOOKUP($A2595,ETF_OP_Fee!$I$5:$J$14,2,1),0))^($A2595-$A2594)*(1+1*(B2595/B2594-1))</f>
        <v>4.5151198480261208</v>
      </c>
      <c r="H2595" s="9" t="str">
        <f>IFERROR(VLOOKUP(A2595,'BITO-IV'!$A$1:$J$10000,4,0),"")</f>
        <v/>
      </c>
      <c r="J2595" s="9">
        <f>VLOOKUP(A2595,'ETH-Web'!$A$1:$G$10000,6,0)</f>
        <v>153.28689600000001</v>
      </c>
      <c r="K2595" s="2">
        <f>K2594*(1-K$1+IF(AND(WEEKDAY($A2595)&lt;&gt;1,WEEKDAY($A2595)&lt;&gt;7),-VLOOKUP($A2595,ETF_OP_Fee!$K$5:$L$14,2,1),0))^($A2595-$A2594)*(1+2*(J2595/J2594-1))-K$3*IFERROR(VLOOKUP($A4191,Dividends!$C$10:$E$100,3,0),0)</f>
        <v>9.6814828614876678</v>
      </c>
      <c r="Q2595">
        <f>IF($A2595&gt;=$Q$2,B2595*Q$4,"")</f>
        <v>87.164966714632214</v>
      </c>
      <c r="R2595">
        <f>IF($A2595&gt;=$Q$2,G2595*R$4,"")</f>
        <v>85.191195105900334</v>
      </c>
      <c r="T2595">
        <f>IF($A2595&gt;=$Q$2,J2595*T$4,"")</f>
        <v>46.116022090073038</v>
      </c>
      <c r="U2595">
        <f>IF($A2595&gt;=$Q$2,K2595*U$4,"")</f>
        <v>0.9313708516435284</v>
      </c>
      <c r="W2595" t="e">
        <f t="shared" ca="1" si="10"/>
        <v>#DIV/0!</v>
      </c>
    </row>
    <row r="2596" spans="1:23">
      <c r="A2596" s="1">
        <v>43937</v>
      </c>
      <c r="B2596">
        <f>IFERROR(VLOOKUP($A2596,'BTC-Web'!$A$2:$H$9999,2,0),"")</f>
        <v>6640.4541019999997</v>
      </c>
      <c r="C2596">
        <f>VLOOKUP(A2596,H_SPBTFDUE!$B$2:$C$5828,2,0)</f>
        <v>45.41</v>
      </c>
      <c r="D2596" s="2">
        <f>D2595*(1-D$1+IF(AND(WEEKDAY($A2596)&lt;&gt;1,WEEKDAY($A2596)&lt;&gt;7),-VLOOKUP($A2596,ETF_OP_Fee!$G$5:$H$14,2,1),0))^($A2596-$A2595)*(1+2*(C2596/C2595-1))+IFERROR(VLOOKUP(A2596,BITXeom!$C$9:$D$100,2,0),0)-$D$3*IFERROR(VLOOKUP($A2596,Dividends!$C$10:$E$100,2,0),0)</f>
        <v>5.709296222900484</v>
      </c>
      <c r="F2596" s="60">
        <f>F2595*(1-F$1-2*(C2596/C2595-1))</f>
        <v>26.180462108977679</v>
      </c>
      <c r="G2596" s="2">
        <f>G2595*(1-G$1+IF(AND(WEEKDAY($A2596)&lt;&gt;1,WEEKDAY($A2596)&lt;&gt;7),-VLOOKUP($A2596,ETF_OP_Fee!$I$5:$J$14,2,1),0))^($A2596-$A2595)*(1+1*(B2596/B2595-1))</f>
        <v>4.3797233652896317</v>
      </c>
      <c r="H2596" s="9" t="str">
        <f>IFERROR(VLOOKUP(A2596,'BITO-IV'!$A$1:$J$10000,4,0),"")</f>
        <v/>
      </c>
      <c r="J2596" s="9">
        <f>VLOOKUP(A2596,'ETH-Web'!$A$1:$G$10000,6,0)</f>
        <v>172.15737899999999</v>
      </c>
      <c r="K2596" s="2">
        <f>K2595*(1-K$1+IF(AND(WEEKDAY($A2596)&lt;&gt;1,WEEKDAY($A2596)&lt;&gt;7),-VLOOKUP($A2596,ETF_OP_Fee!$K$5:$L$14,2,1),0))^($A2596-$A2595)*(1+2*(J2596/J2595-1))-K$3*IFERROR(VLOOKUP($A4192,Dividends!$C$10:$E$100,3,0),0)</f>
        <v>12.064862627180649</v>
      </c>
      <c r="Q2596">
        <f>IF($A2596&gt;=$Q$2,B2596*Q$4,"")</f>
        <v>84.553320984136434</v>
      </c>
      <c r="R2596">
        <f>IF($A2596&gt;=$Q$2,G2596*R$4,"")</f>
        <v>82.636536854137759</v>
      </c>
      <c r="T2596">
        <f>IF($A2596&gt;=$Q$2,J2596*T$4,"")</f>
        <v>51.79316497434376</v>
      </c>
      <c r="U2596">
        <f>IF($A2596&gt;=$Q$2,K2596*U$4,"")</f>
        <v>1.1606549885802049</v>
      </c>
      <c r="W2596" t="e">
        <f t="shared" ca="1" si="10"/>
        <v>#DIV/0!</v>
      </c>
    </row>
    <row r="2597" spans="1:23">
      <c r="A2597" s="1">
        <v>43938</v>
      </c>
      <c r="B2597">
        <f>IFERROR(VLOOKUP($A2597,'BTC-Web'!$A$2:$H$9999,2,0),"")</f>
        <v>7116.5527339999999</v>
      </c>
      <c r="C2597">
        <f>VLOOKUP(A2597,H_SPBTFDUE!$B$2:$C$5828,2,0)</f>
        <v>45.33</v>
      </c>
      <c r="D2597" s="2">
        <f>D2596*(1-D$1+IF(AND(WEEKDAY($A2597)&lt;&gt;1,WEEKDAY($A2597)&lt;&gt;7),-VLOOKUP($A2597,ETF_OP_Fee!$G$5:$H$14,2,1),0))^($A2597-$A2596)*(1+2*(C2597/C2596-1))+IFERROR(VLOOKUP(A2597,BITXeom!$C$9:$D$100,2,0),0)-$D$3*IFERROR(VLOOKUP($A2597,Dividends!$C$10:$E$100,2,0),0)</f>
        <v>5.6884939671546819</v>
      </c>
      <c r="F2597" s="60">
        <f>F2596*(1-F$1-2*(C2597/C2596-1))</f>
        <v>26.271344917740528</v>
      </c>
      <c r="G2597" s="2">
        <f>G2596*(1-G$1+IF(AND(WEEKDAY($A2597)&lt;&gt;1,WEEKDAY($A2597)&lt;&gt;7),-VLOOKUP($A2597,ETF_OP_Fee!$I$5:$J$14,2,1),0))^($A2597-$A2596)*(1+1*(B2597/B2596-1))</f>
        <v>4.693612902806823</v>
      </c>
      <c r="H2597" s="9" t="str">
        <f>IFERROR(VLOOKUP(A2597,'BITO-IV'!$A$1:$J$10000,4,0),"")</f>
        <v/>
      </c>
      <c r="J2597" s="9">
        <f>VLOOKUP(A2597,'ETH-Web'!$A$1:$G$10000,6,0)</f>
        <v>171.63857999999999</v>
      </c>
      <c r="K2597" s="2">
        <f>K2596*(1-K$1+IF(AND(WEEKDAY($A2597)&lt;&gt;1,WEEKDAY($A2597)&lt;&gt;7),-VLOOKUP($A2597,ETF_OP_Fee!$K$5:$L$14,2,1),0))^($A2597-$A2596)*(1+2*(J2597/J2596-1))-K$3*IFERROR(VLOOKUP($A4193,Dividends!$C$10:$E$100,3,0),0)</f>
        <v>11.991838477450068</v>
      </c>
      <c r="Q2597">
        <f>IF($A2597&gt;=$Q$2,B2597*Q$4,"")</f>
        <v>90.615514899380855</v>
      </c>
      <c r="R2597">
        <f>IF($A2597&gt;=$Q$2,G2597*R$4,"")</f>
        <v>88.558998656346191</v>
      </c>
      <c r="T2597">
        <f>IF($A2597&gt;=$Q$2,J2597*T$4,"")</f>
        <v>51.637085447856983</v>
      </c>
      <c r="U2597">
        <f>IF($A2597&gt;=$Q$2,K2597*U$4,"")</f>
        <v>1.1536299733528719</v>
      </c>
      <c r="W2597" t="e">
        <f t="shared" ca="1" si="10"/>
        <v>#DIV/0!</v>
      </c>
    </row>
    <row r="2598" spans="1:23">
      <c r="A2598" s="1">
        <v>43941</v>
      </c>
      <c r="B2598">
        <f>IFERROR(VLOOKUP($A2598,'BTC-Web'!$A$2:$H$9999,2,0),"")</f>
        <v>7186.8735349999997</v>
      </c>
      <c r="C2598">
        <f>VLOOKUP(A2598,H_SPBTFDUE!$B$2:$C$5828,2,0)</f>
        <v>43.43</v>
      </c>
      <c r="D2598" s="2">
        <f>D2597*(1-D$1+IF(AND(WEEKDAY($A2598)&lt;&gt;1,WEEKDAY($A2598)&lt;&gt;7),-VLOOKUP($A2598,ETF_OP_Fee!$G$5:$H$14,2,1),0))^($A2598-$A2597)*(1+2*(C2598/C2597-1))+IFERROR(VLOOKUP(A2598,BITXeom!$C$9:$D$100,2,0),0)-$D$3*IFERROR(VLOOKUP($A2598,Dividends!$C$10:$E$100,2,0),0)</f>
        <v>5.209744735806848</v>
      </c>
      <c r="F2598" s="60">
        <f>F2597*(1-F$1-2*(C2598/C2597-1))</f>
        <v>28.472296156882933</v>
      </c>
      <c r="G2598" s="2">
        <f>G2597*(1-G$1+IF(AND(WEEKDAY($A2598)&lt;&gt;1,WEEKDAY($A2598)&lt;&gt;7),-VLOOKUP($A2598,ETF_OP_Fee!$I$5:$J$14,2,1),0))^($A2598-$A2597)*(1+1*(B2598/B2597-1))</f>
        <v>4.7396218062451521</v>
      </c>
      <c r="H2598" s="9" t="str">
        <f>IFERROR(VLOOKUP(A2598,'BITO-IV'!$A$1:$J$10000,4,0),"")</f>
        <v/>
      </c>
      <c r="J2598" s="9">
        <f>VLOOKUP(A2598,'ETH-Web'!$A$1:$G$10000,6,0)</f>
        <v>172.29716500000001</v>
      </c>
      <c r="K2598" s="2">
        <f>K2597*(1-K$1+IF(AND(WEEKDAY($A2598)&lt;&gt;1,WEEKDAY($A2598)&lt;&gt;7),-VLOOKUP($A2598,ETF_OP_Fee!$K$5:$L$14,2,1),0))^($A2598-$A2597)*(1+2*(J2598/J2597-1))-K$3*IFERROR(VLOOKUP($A4194,Dividends!$C$10:$E$100,3,0),0)</f>
        <v>12.082931352780106</v>
      </c>
      <c r="Q2598">
        <f>IF($A2598&gt;=$Q$2,B2598*Q$4,"")</f>
        <v>91.510914094599116</v>
      </c>
      <c r="R2598">
        <f>IF($A2598&gt;=$Q$2,G2598*R$4,"")</f>
        <v>89.427093768181763</v>
      </c>
      <c r="T2598">
        <f>IF($A2598&gt;=$Q$2,J2598*T$4,"")</f>
        <v>51.835219281868419</v>
      </c>
      <c r="U2598">
        <f>IF($A2598&gt;=$Q$2,K2598*U$4,"")</f>
        <v>1.1623932227526397</v>
      </c>
      <c r="W2598" t="e">
        <f t="shared" ca="1" si="10"/>
        <v>#DIV/0!</v>
      </c>
    </row>
    <row r="2599" spans="1:23">
      <c r="A2599" s="1">
        <v>43942</v>
      </c>
      <c r="B2599">
        <f>IFERROR(VLOOKUP($A2599,'BTC-Web'!$A$2:$H$9999,2,0),"")</f>
        <v>6879.7841799999997</v>
      </c>
      <c r="C2599">
        <f>VLOOKUP(A2599,H_SPBTFDUE!$B$2:$C$5828,2,0)</f>
        <v>43.98</v>
      </c>
      <c r="D2599" s="2">
        <f>D2598*(1-D$1+IF(AND(WEEKDAY($A2599)&lt;&gt;1,WEEKDAY($A2599)&lt;&gt;7),-VLOOKUP($A2599,ETF_OP_Fee!$G$5:$H$14,2,1),0))^($A2599-$A2598)*(1+2*(C2599/C2598-1))+IFERROR(VLOOKUP(A2599,BITXeom!$C$9:$D$100,2,0),0)-$D$3*IFERROR(VLOOKUP($A2599,Dividends!$C$10:$E$100,2,0),0)</f>
        <v>5.3410538147763553</v>
      </c>
      <c r="F2599" s="60">
        <f>F2598*(1-F$1-2*(C2599/C2598-1))</f>
        <v>27.749664468566468</v>
      </c>
      <c r="G2599" s="2">
        <f>G2598*(1-G$1+IF(AND(WEEKDAY($A2599)&lt;&gt;1,WEEKDAY($A2599)&lt;&gt;7),-VLOOKUP($A2599,ETF_OP_Fee!$I$5:$J$14,2,1),0))^($A2599-$A2598)*(1+1*(B2599/B2598-1))</f>
        <v>4.5369834703063319</v>
      </c>
      <c r="H2599" s="9" t="str">
        <f>IFERROR(VLOOKUP(A2599,'BITO-IV'!$A$1:$J$10000,4,0),"")</f>
        <v/>
      </c>
      <c r="J2599" s="9">
        <f>VLOOKUP(A2599,'ETH-Web'!$A$1:$G$10000,6,0)</f>
        <v>172.73770099999999</v>
      </c>
      <c r="K2599" s="2">
        <f>K2598*(1-K$1+IF(AND(WEEKDAY($A2599)&lt;&gt;1,WEEKDAY($A2599)&lt;&gt;7),-VLOOKUP($A2599,ETF_OP_Fee!$K$5:$L$14,2,1),0))^($A2599-$A2598)*(1+2*(J2599/J2598-1))-K$3*IFERROR(VLOOKUP($A4195,Dividends!$C$10:$E$100,3,0),0)</f>
        <v>12.144406789317086</v>
      </c>
      <c r="Q2599">
        <f>IF($A2599&gt;=$Q$2,B2599*Q$4,"")</f>
        <v>87.600725965099656</v>
      </c>
      <c r="R2599">
        <f>IF($A2599&gt;=$Q$2,G2599*R$4,"")</f>
        <v>85.603717513740605</v>
      </c>
      <c r="T2599">
        <f>IF($A2599&gt;=$Q$2,J2599*T$4,"")</f>
        <v>51.96775355868926</v>
      </c>
      <c r="U2599">
        <f>IF($A2599&gt;=$Q$2,K2599*U$4,"")</f>
        <v>1.168307237217342</v>
      </c>
      <c r="W2599" t="e">
        <f t="shared" ca="1" si="10"/>
        <v>#DIV/0!</v>
      </c>
    </row>
    <row r="2600" spans="1:23">
      <c r="A2600" s="1">
        <v>43943</v>
      </c>
      <c r="B2600">
        <f>IFERROR(VLOOKUP($A2600,'BTC-Web'!$A$2:$H$9999,2,0),"")</f>
        <v>6879.4404299999997</v>
      </c>
      <c r="C2600">
        <f>VLOOKUP(A2600,H_SPBTFDUE!$B$2:$C$5828,2,0)</f>
        <v>45.6</v>
      </c>
      <c r="D2600" s="2">
        <f>D2599*(1-D$1+IF(AND(WEEKDAY($A2600)&lt;&gt;1,WEEKDAY($A2600)&lt;&gt;7),-VLOOKUP($A2600,ETF_OP_Fee!$G$5:$H$14,2,1),0))^($A2600-$A2599)*(1+2*(C2600/C2599-1))+IFERROR(VLOOKUP(A2600,BITXeom!$C$9:$D$100,2,0),0)-$D$3*IFERROR(VLOOKUP($A2600,Dividends!$C$10:$E$100,2,0),0)</f>
        <v>5.7338371621674273</v>
      </c>
      <c r="F2600" s="60">
        <f>F2599*(1-F$1-2*(C2600/C2599-1))</f>
        <v>25.7039063484278</v>
      </c>
      <c r="G2600" s="2">
        <f>G2599*(1-G$1+IF(AND(WEEKDAY($A2600)&lt;&gt;1,WEEKDAY($A2600)&lt;&gt;7),-VLOOKUP($A2600,ETF_OP_Fee!$I$5:$J$14,2,1),0))^($A2600-$A2599)*(1+1*(B2600/B2599-1))</f>
        <v>4.5366386989120517</v>
      </c>
      <c r="H2600" s="9" t="str">
        <f>IFERROR(VLOOKUP(A2600,'BITO-IV'!$A$1:$J$10000,4,0),"")</f>
        <v/>
      </c>
      <c r="J2600" s="9">
        <f>VLOOKUP(A2600,'ETH-Web'!$A$1:$G$10000,6,0)</f>
        <v>182.59957900000001</v>
      </c>
      <c r="K2600" s="2">
        <f>K2599*(1-K$1+IF(AND(WEEKDAY($A2600)&lt;&gt;1,WEEKDAY($A2600)&lt;&gt;7),-VLOOKUP($A2600,ETF_OP_Fee!$K$5:$L$14,2,1),0))^($A2600-$A2599)*(1+2*(J2600/J2599-1))-K$3*IFERROR(VLOOKUP($A4196,Dividends!$C$10:$E$100,3,0),0)</f>
        <v>13.530746428162827</v>
      </c>
      <c r="Q2600">
        <f>IF($A2600&gt;=$Q$2,B2600*Q$4,"")</f>
        <v>87.596348974664679</v>
      </c>
      <c r="R2600">
        <f>IF($A2600&gt;=$Q$2,G2600*R$4,"")</f>
        <v>85.597212373654486</v>
      </c>
      <c r="T2600">
        <f>IF($A2600&gt;=$Q$2,J2600*T$4,"")</f>
        <v>54.93467764395227</v>
      </c>
      <c r="U2600">
        <f>IF($A2600&gt;=$Q$2,K2600*U$4,"")</f>
        <v>1.30167485750568</v>
      </c>
      <c r="W2600" t="e">
        <f t="shared" ca="1" si="10"/>
        <v>#DIV/0!</v>
      </c>
    </row>
    <row r="2601" spans="1:23">
      <c r="A2601" s="1">
        <v>43944</v>
      </c>
      <c r="B2601">
        <f>IFERROR(VLOOKUP($A2601,'BTC-Web'!$A$2:$H$9999,2,0),"")</f>
        <v>7121.3061520000001</v>
      </c>
      <c r="C2601">
        <f>VLOOKUP(A2601,H_SPBTFDUE!$B$2:$C$5828,2,0)</f>
        <v>48.59</v>
      </c>
      <c r="D2601" s="2">
        <f>D2600*(1-D$1+IF(AND(WEEKDAY($A2601)&lt;&gt;1,WEEKDAY($A2601)&lt;&gt;7),-VLOOKUP($A2601,ETF_OP_Fee!$G$5:$H$14,2,1),0))^($A2601-$A2600)*(1+2*(C2601/C2600-1))+IFERROR(VLOOKUP(A2601,BITXeom!$C$9:$D$100,2,0),0)-$D$3*IFERROR(VLOOKUP($A2601,Dividends!$C$10:$E$100,2,0),0)</f>
        <v>6.4849927326881289</v>
      </c>
      <c r="F2601" s="60">
        <f>F2600*(1-F$1-2*(C2601/C2600-1))</f>
        <v>22.331749039417129</v>
      </c>
      <c r="G2601" s="2">
        <f>G2600*(1-G$1+IF(AND(WEEKDAY($A2601)&lt;&gt;1,WEEKDAY($A2601)&lt;&gt;7),-VLOOKUP($A2601,ETF_OP_Fee!$I$5:$J$14,2,1),0))^($A2601-$A2600)*(1+1*(B2601/B2600-1))</f>
        <v>4.696014529516912</v>
      </c>
      <c r="H2601" s="9" t="str">
        <f>IFERROR(VLOOKUP(A2601,'BITO-IV'!$A$1:$J$10000,4,0),"")</f>
        <v/>
      </c>
      <c r="J2601" s="9">
        <f>VLOOKUP(A2601,'ETH-Web'!$A$1:$G$10000,6,0)</f>
        <v>185.028671</v>
      </c>
      <c r="K2601" s="2">
        <f>K2600*(1-K$1+IF(AND(WEEKDAY($A2601)&lt;&gt;1,WEEKDAY($A2601)&lt;&gt;7),-VLOOKUP($A2601,ETF_OP_Fee!$K$5:$L$14,2,1),0))^($A2601-$A2600)*(1+2*(J2601/J2600-1))-K$3*IFERROR(VLOOKUP($A4197,Dividends!$C$10:$E$100,3,0),0)</f>
        <v>13.890383257883482</v>
      </c>
      <c r="Q2601">
        <f>IF($A2601&gt;=$Q$2,B2601*Q$4,"")</f>
        <v>90.676040470637318</v>
      </c>
      <c r="R2601">
        <f>IF($A2601&gt;=$Q$2,G2601*R$4,"")</f>
        <v>88.604312503268815</v>
      </c>
      <c r="T2601">
        <f>IF($A2601&gt;=$Q$2,J2601*T$4,"")</f>
        <v>55.665464575216241</v>
      </c>
      <c r="U2601">
        <f>IF($A2601&gt;=$Q$2,K2601*U$4,"")</f>
        <v>1.3362723737303623</v>
      </c>
      <c r="W2601" t="e">
        <f t="shared" ca="1" si="10"/>
        <v>#DIV/0!</v>
      </c>
    </row>
    <row r="2602" spans="1:23">
      <c r="A2602" s="1">
        <v>43945</v>
      </c>
      <c r="B2602">
        <f>IFERROR(VLOOKUP($A2602,'BTC-Web'!$A$2:$H$9999,2,0),"")</f>
        <v>7434.1816410000001</v>
      </c>
      <c r="C2602">
        <f>VLOOKUP(A2602,H_SPBTFDUE!$B$2:$C$5828,2,0)</f>
        <v>48.4</v>
      </c>
      <c r="D2602" s="2">
        <f>D2601*(1-D$1+IF(AND(WEEKDAY($A2602)&lt;&gt;1,WEEKDAY($A2602)&lt;&gt;7),-VLOOKUP($A2602,ETF_OP_Fee!$G$5:$H$14,2,1),0))^($A2602-$A2601)*(1+2*(C2602/C2601-1))+IFERROR(VLOOKUP(A2602,BITXeom!$C$9:$D$100,2,0),0)-$D$3*IFERROR(VLOOKUP($A2602,Dividends!$C$10:$E$100,2,0),0)</f>
        <v>6.4335009539519801</v>
      </c>
      <c r="F2602" s="60">
        <f>F2601*(1-F$1-2*(C2602/C2601-1))</f>
        <v>22.505232883701936</v>
      </c>
      <c r="G2602" s="2">
        <f>G2601*(1-G$1+IF(AND(WEEKDAY($A2602)&lt;&gt;1,WEEKDAY($A2602)&lt;&gt;7),-VLOOKUP($A2602,ETF_OP_Fee!$I$5:$J$14,2,1),0))^($A2602-$A2601)*(1+1*(B2602/B2601-1))</f>
        <v>4.9022069284695755</v>
      </c>
      <c r="H2602" s="9" t="str">
        <f>IFERROR(VLOOKUP(A2602,'BITO-IV'!$A$1:$J$10000,4,0),"")</f>
        <v/>
      </c>
      <c r="J2602" s="9">
        <f>VLOOKUP(A2602,'ETH-Web'!$A$1:$G$10000,6,0)</f>
        <v>189.23693800000001</v>
      </c>
      <c r="K2602" s="2">
        <f>K2601*(1-K$1+IF(AND(WEEKDAY($A2602)&lt;&gt;1,WEEKDAY($A2602)&lt;&gt;7),-VLOOKUP($A2602,ETF_OP_Fee!$K$5:$L$14,2,1),0))^($A2602-$A2601)*(1+2*(J2602/J2601-1))-K$3*IFERROR(VLOOKUP($A4198,Dividends!$C$10:$E$100,3,0),0)</f>
        <v>14.521851246911561</v>
      </c>
      <c r="Q2602">
        <f>IF($A2602&gt;=$Q$2,B2602*Q$4,"")</f>
        <v>94.659903809368615</v>
      </c>
      <c r="R2602">
        <f>IF($A2602&gt;=$Q$2,G2602*R$4,"")</f>
        <v>92.49474675081359</v>
      </c>
      <c r="T2602">
        <f>IF($A2602&gt;=$Q$2,J2602*T$4,"")</f>
        <v>56.931512352274268</v>
      </c>
      <c r="U2602">
        <f>IF($A2602&gt;=$Q$2,K2602*U$4,"")</f>
        <v>1.3970203900354117</v>
      </c>
      <c r="W2602" t="e">
        <f t="shared" ca="1" si="10"/>
        <v>#DIV/0!</v>
      </c>
    </row>
    <row r="2603" spans="1:23">
      <c r="A2603" s="1">
        <v>43948</v>
      </c>
      <c r="B2603">
        <f>IFERROR(VLOOKUP($A2603,'BTC-Web'!$A$2:$H$9999,2,0),"")</f>
        <v>7679.4189450000003</v>
      </c>
      <c r="C2603">
        <f>VLOOKUP(A2603,H_SPBTFDUE!$B$2:$C$5828,2,0)</f>
        <v>49.57</v>
      </c>
      <c r="D2603" s="2">
        <f>D2602*(1-D$1+IF(AND(WEEKDAY($A2603)&lt;&gt;1,WEEKDAY($A2603)&lt;&gt;7),-VLOOKUP($A2603,ETF_OP_Fee!$G$5:$H$14,2,1),0))^($A2603-$A2602)*(1+2*(C2603/C2602-1))+IFERROR(VLOOKUP(A2603,BITXeom!$C$9:$D$100,2,0),0)-$D$3*IFERROR(VLOOKUP($A2603,Dividends!$C$10:$E$100,2,0),0)</f>
        <v>6.742103287714392</v>
      </c>
      <c r="F2603" s="60">
        <f>F2602*(1-F$1-2*(C2603/C2602-1))</f>
        <v>21.41599846628262</v>
      </c>
      <c r="G2603" s="2">
        <f>G2602*(1-G$1+IF(AND(WEEKDAY($A2603)&lt;&gt;1,WEEKDAY($A2603)&lt;&gt;7),-VLOOKUP($A2603,ETF_OP_Fee!$I$5:$J$14,2,1),0))^($A2603-$A2602)*(1+1*(B2603/B2602-1))</f>
        <v>5.0635245630322467</v>
      </c>
      <c r="H2603" s="9" t="str">
        <f>IFERROR(VLOOKUP(A2603,'BITO-IV'!$A$1:$J$10000,4,0),"")</f>
        <v/>
      </c>
      <c r="J2603" s="9">
        <f>VLOOKUP(A2603,'ETH-Web'!$A$1:$G$10000,6,0)</f>
        <v>197.224716</v>
      </c>
      <c r="K2603" s="2">
        <f>K2602*(1-K$1+IF(AND(WEEKDAY($A2603)&lt;&gt;1,WEEKDAY($A2603)&lt;&gt;7),-VLOOKUP($A2603,ETF_OP_Fee!$K$5:$L$14,2,1),0))^($A2603-$A2602)*(1+2*(J2603/J2602-1))-K$3*IFERROR(VLOOKUP($A4199,Dividends!$C$10:$E$100,3,0),0)</f>
        <v>15.746582610329035</v>
      </c>
      <c r="Q2603">
        <f>IF($A2603&gt;=$Q$2,B2603*Q$4,"")</f>
        <v>97.782525871638569</v>
      </c>
      <c r="R2603">
        <f>IF($A2603&gt;=$Q$2,G2603*R$4,"")</f>
        <v>95.538484800437857</v>
      </c>
      <c r="T2603">
        <f>IF($A2603&gt;=$Q$2,J2603*T$4,"")</f>
        <v>59.334617616396777</v>
      </c>
      <c r="U2603">
        <f>IF($A2603&gt;=$Q$2,K2603*U$4,"")</f>
        <v>1.5148410905727461</v>
      </c>
      <c r="W2603" t="e">
        <f t="shared" ca="1" si="10"/>
        <v>#DIV/0!</v>
      </c>
    </row>
    <row r="2604" spans="1:23">
      <c r="A2604" s="1">
        <v>43949</v>
      </c>
      <c r="B2604">
        <f>IFERROR(VLOOKUP($A2604,'BTC-Web'!$A$2:$H$9999,2,0),"")</f>
        <v>7796.9702150000003</v>
      </c>
      <c r="C2604">
        <f>VLOOKUP(A2604,H_SPBTFDUE!$B$2:$C$5828,2,0)</f>
        <v>49.57</v>
      </c>
      <c r="D2604" s="2">
        <f>D2603*(1-D$1+IF(AND(WEEKDAY($A2604)&lt;&gt;1,WEEKDAY($A2604)&lt;&gt;7),-VLOOKUP($A2604,ETF_OP_Fee!$G$5:$H$14,2,1),0))^($A2604-$A2603)*(1+2*(C2604/C2603-1))+IFERROR(VLOOKUP(A2604,BITXeom!$C$9:$D$100,2,0),0)-$D$3*IFERROR(VLOOKUP($A2604,Dividends!$C$10:$E$100,2,0),0)</f>
        <v>6.7412905410166957</v>
      </c>
      <c r="F2604" s="60">
        <f>F2603*(1-F$1-2*(C2604/C2603-1))</f>
        <v>21.414883660883007</v>
      </c>
      <c r="G2604" s="2">
        <f>G2603*(1-G$1+IF(AND(WEEKDAY($A2604)&lt;&gt;1,WEEKDAY($A2604)&lt;&gt;7),-VLOOKUP($A2604,ETF_OP_Fee!$I$5:$J$14,2,1),0))^($A2604-$A2603)*(1+1*(B2604/B2603-1))</f>
        <v>5.140899711043196</v>
      </c>
      <c r="H2604" s="9" t="str">
        <f>IFERROR(VLOOKUP(A2604,'BITO-IV'!$A$1:$J$10000,4,0),"")</f>
        <v/>
      </c>
      <c r="J2604" s="9">
        <f>VLOOKUP(A2604,'ETH-Web'!$A$1:$G$10000,6,0)</f>
        <v>198.41539</v>
      </c>
      <c r="K2604" s="2">
        <f>K2603*(1-K$1+IF(AND(WEEKDAY($A2604)&lt;&gt;1,WEEKDAY($A2604)&lt;&gt;7),-VLOOKUP($A2604,ETF_OP_Fee!$K$5:$L$14,2,1),0))^($A2604-$A2603)*(1+2*(J2604/J2603-1))-K$3*IFERROR(VLOOKUP($A4200,Dividends!$C$10:$E$100,3,0),0)</f>
        <v>15.936300957153357</v>
      </c>
      <c r="Q2604">
        <f>IF($A2604&gt;=$Q$2,B2604*Q$4,"")</f>
        <v>99.279313608099145</v>
      </c>
      <c r="R2604">
        <f>IF($A2604&gt;=$Q$2,G2604*R$4,"")</f>
        <v>96.998397616136515</v>
      </c>
      <c r="T2604">
        <f>IF($A2604&gt;=$Q$2,J2604*T$4,"")</f>
        <v>59.692829243867372</v>
      </c>
      <c r="U2604">
        <f>IF($A2604&gt;=$Q$2,K2604*U$4,"")</f>
        <v>1.5330922346156761</v>
      </c>
      <c r="W2604" t="e">
        <f t="shared" ca="1" si="10"/>
        <v>#DIV/0!</v>
      </c>
    </row>
    <row r="2605" spans="1:23">
      <c r="A2605" s="1">
        <v>43950</v>
      </c>
      <c r="B2605">
        <f>IFERROR(VLOOKUP($A2605,'BTC-Web'!$A$2:$H$9999,2,0),"")</f>
        <v>7806.7124020000001</v>
      </c>
      <c r="C2605">
        <f>VLOOKUP(A2605,H_SPBTFDUE!$B$2:$C$5828,2,0)</f>
        <v>56.26</v>
      </c>
      <c r="D2605" s="2">
        <f>D2604*(1-D$1+IF(AND(WEEKDAY($A2605)&lt;&gt;1,WEEKDAY($A2605)&lt;&gt;7),-VLOOKUP($A2605,ETF_OP_Fee!$G$5:$H$14,2,1),0))^($A2605-$A2604)*(1+2*(C2605/C2604-1))+IFERROR(VLOOKUP(A2605,BITXeom!$C$9:$D$100,2,0),0)-$D$3*IFERROR(VLOOKUP($A2605,Dividends!$C$10:$E$100,2,0),0)</f>
        <v>8.5598766052028168</v>
      </c>
      <c r="F2605" s="60">
        <f>F2604*(1-F$1-2*(C2605/C2604-1))</f>
        <v>15.633435175717011</v>
      </c>
      <c r="G2605" s="2">
        <f>G2604*(1-G$1+IF(AND(WEEKDAY($A2605)&lt;&gt;1,WEEKDAY($A2605)&lt;&gt;7),-VLOOKUP($A2605,ETF_OP_Fee!$I$5:$J$14,2,1),0))^($A2605-$A2604)*(1+1*(B2605/B2604-1))</f>
        <v>5.1471892098829404</v>
      </c>
      <c r="H2605" s="9" t="str">
        <f>IFERROR(VLOOKUP(A2605,'BITO-IV'!$A$1:$J$10000,4,0),"")</f>
        <v/>
      </c>
      <c r="J2605" s="9">
        <f>VLOOKUP(A2605,'ETH-Web'!$A$1:$G$10000,6,0)</f>
        <v>216.968231</v>
      </c>
      <c r="K2605" s="2">
        <f>K2604*(1-K$1+IF(AND(WEEKDAY($A2605)&lt;&gt;1,WEEKDAY($A2605)&lt;&gt;7),-VLOOKUP($A2605,ETF_OP_Fee!$K$5:$L$14,2,1),0))^($A2605-$A2604)*(1+2*(J2605/J2604-1))-K$3*IFERROR(VLOOKUP($A4201,Dividends!$C$10:$E$100,3,0),0)</f>
        <v>18.916063032818958</v>
      </c>
      <c r="Q2605">
        <f>IF($A2605&gt;=$Q$2,B2605*Q$4,"")</f>
        <v>99.403361489741812</v>
      </c>
      <c r="R2605">
        <f>IF($A2605&gt;=$Q$2,G2605*R$4,"")</f>
        <v>97.117067760188007</v>
      </c>
      <c r="T2605">
        <f>IF($A2605&gt;=$Q$2,J2605*T$4,"")</f>
        <v>65.274410238172408</v>
      </c>
      <c r="U2605">
        <f>IF($A2605&gt;=$Q$2,K2605*U$4,"")</f>
        <v>1.8197491013181504</v>
      </c>
      <c r="W2605" t="e">
        <f t="shared" ca="1" si="10"/>
        <v>#DIV/0!</v>
      </c>
    </row>
    <row r="2606" spans="1:23">
      <c r="A2606" s="1">
        <v>43951</v>
      </c>
      <c r="B2606">
        <f>IFERROR(VLOOKUP($A2606,'BTC-Web'!$A$2:$H$9999,2,0),"")</f>
        <v>8797.6699219999991</v>
      </c>
      <c r="C2606">
        <f>VLOOKUP(A2606,H_SPBTFDUE!$B$2:$C$5828,2,0)</f>
        <v>56.9</v>
      </c>
      <c r="D2606" s="2">
        <f>D2605*(1-D$1+IF(AND(WEEKDAY($A2606)&lt;&gt;1,WEEKDAY($A2606)&lt;&gt;7),-VLOOKUP($A2606,ETF_OP_Fee!$G$5:$H$14,2,1),0))^($A2606-$A2605)*(1+2*(C2606/C2605-1))+IFERROR(VLOOKUP(A2606,BITXeom!$C$9:$D$100,2,0),0)-$D$3*IFERROR(VLOOKUP($A2606,Dividends!$C$10:$E$100,2,0),0)</f>
        <v>8.7535713783332785</v>
      </c>
      <c r="F2606" s="60">
        <f>F2605*(1-F$1-2*(C2606/C2605-1))</f>
        <v>15.276937110555181</v>
      </c>
      <c r="G2606" s="2">
        <f>G2605*(1-G$1+IF(AND(WEEKDAY($A2606)&lt;&gt;1,WEEKDAY($A2606)&lt;&gt;7),-VLOOKUP($A2606,ETF_OP_Fee!$I$5:$J$14,2,1),0))^($A2606-$A2605)*(1+1*(B2606/B2605-1))</f>
        <v>5.8004049281138661</v>
      </c>
      <c r="H2606" s="9" t="str">
        <f>IFERROR(VLOOKUP(A2606,'BITO-IV'!$A$1:$J$10000,4,0),"")</f>
        <v/>
      </c>
      <c r="J2606" s="9">
        <f>VLOOKUP(A2606,'ETH-Web'!$A$1:$G$10000,6,0)</f>
        <v>207.60205099999999</v>
      </c>
      <c r="K2606" s="2">
        <f>K2605*(1-K$1+IF(AND(WEEKDAY($A2606)&lt;&gt;1,WEEKDAY($A2606)&lt;&gt;7),-VLOOKUP($A2606,ETF_OP_Fee!$K$5:$L$14,2,1),0))^($A2606-$A2605)*(1+2*(J2606/J2605-1))-K$3*IFERROR(VLOOKUP($A4202,Dividends!$C$10:$E$100,3,0),0)</f>
        <v>17.282464085363667</v>
      </c>
      <c r="Q2606">
        <f>IF($A2606&gt;=$Q$2,B2606*Q$4,"")</f>
        <v>112.0212861050129</v>
      </c>
      <c r="R2606">
        <f>IF($A2606&gt;=$Q$2,G2606*R$4,"")</f>
        <v>109.44192946289107</v>
      </c>
      <c r="T2606">
        <f>IF($A2606&gt;=$Q$2,J2606*T$4,"")</f>
        <v>62.45661579487178</v>
      </c>
      <c r="U2606">
        <f>IF($A2606&gt;=$Q$2,K2606*U$4,"")</f>
        <v>1.6625948239514277</v>
      </c>
      <c r="W2606" t="e">
        <f t="shared" ca="1" si="10"/>
        <v>#DIV/0!</v>
      </c>
    </row>
    <row r="2607" spans="1:23">
      <c r="A2607" s="1">
        <v>43952</v>
      </c>
      <c r="B2607">
        <f>IFERROR(VLOOKUP($A2607,'BTC-Web'!$A$2:$H$9999,2,0),"")</f>
        <v>8672.7822269999997</v>
      </c>
      <c r="C2607">
        <f>VLOOKUP(A2607,H_SPBTFDUE!$B$2:$C$5828,2,0)</f>
        <v>56.32</v>
      </c>
      <c r="D2607" s="2">
        <f>D2606*(1-D$1+IF(AND(WEEKDAY($A2607)&lt;&gt;1,WEEKDAY($A2607)&lt;&gt;7),-VLOOKUP($A2607,ETF_OP_Fee!$G$5:$H$14,2,1),0))^($A2607-$A2606)*(1+2*(C2607/C2606-1))+IFERROR(VLOOKUP(A2607,BITXeom!$C$9:$D$100,2,0),0)-$D$3*IFERROR(VLOOKUP($A2607,Dividends!$C$10:$E$100,2,0),0)</f>
        <v>8.5740817290757043</v>
      </c>
      <c r="F2607" s="60">
        <f>F2606*(1-F$1-2*(C2607/C2606-1))</f>
        <v>15.587587339310209</v>
      </c>
      <c r="G2607" s="2">
        <f>G2606*(1-G$1+IF(AND(WEEKDAY($A2607)&lt;&gt;1,WEEKDAY($A2607)&lt;&gt;7),-VLOOKUP($A2607,ETF_OP_Fee!$I$5:$J$14,2,1),0))^($A2607-$A2606)*(1+1*(B2607/B2606-1))</f>
        <v>5.7179162085917792</v>
      </c>
      <c r="H2607" s="9" t="str">
        <f>IFERROR(VLOOKUP(A2607,'BITO-IV'!$A$1:$J$10000,4,0),"")</f>
        <v/>
      </c>
      <c r="J2607" s="9">
        <f>VLOOKUP(A2607,'ETH-Web'!$A$1:$G$10000,6,0)</f>
        <v>214.21910099999999</v>
      </c>
      <c r="K2607" s="2">
        <f>K2606*(1-K$1+IF(AND(WEEKDAY($A2607)&lt;&gt;1,WEEKDAY($A2607)&lt;&gt;7),-VLOOKUP($A2607,ETF_OP_Fee!$K$5:$L$14,2,1),0))^($A2607-$A2606)*(1+2*(J2607/J2606-1))-K$3*IFERROR(VLOOKUP($A4203,Dividends!$C$10:$E$100,3,0),0)</f>
        <v>18.38370353128678</v>
      </c>
      <c r="Q2607">
        <f>IF($A2607&gt;=$Q$2,B2607*Q$4,"")</f>
        <v>110.43108320621967</v>
      </c>
      <c r="R2607">
        <f>IF($A2607&gt;=$Q$2,G2607*R$4,"")</f>
        <v>107.88553387753043</v>
      </c>
      <c r="T2607">
        <f>IF($A2607&gt;=$Q$2,J2607*T$4,"")</f>
        <v>64.447340585666154</v>
      </c>
      <c r="U2607">
        <f>IF($A2607&gt;=$Q$2,K2607*U$4,"")</f>
        <v>1.7685354464043039</v>
      </c>
      <c r="W2607" t="e">
        <f t="shared" ca="1" si="10"/>
        <v>#DIV/0!</v>
      </c>
    </row>
    <row r="2608" spans="1:23">
      <c r="A2608" s="1">
        <v>43955</v>
      </c>
      <c r="B2608">
        <f>IFERROR(VLOOKUP($A2608,'BTC-Web'!$A$2:$H$9999,2,0),"")</f>
        <v>8895.7451170000004</v>
      </c>
      <c r="C2608">
        <f>VLOOKUP(A2608,H_SPBTFDUE!$B$2:$C$5828,2,0)</f>
        <v>56.96</v>
      </c>
      <c r="D2608" s="2">
        <f>D2607*(1-D$1+IF(AND(WEEKDAY($A2608)&lt;&gt;1,WEEKDAY($A2608)&lt;&gt;7),-VLOOKUP($A2608,ETF_OP_Fee!$G$5:$H$14,2,1),0))^($A2608-$A2607)*(1+2*(C2608/C2607-1))+IFERROR(VLOOKUP(A2608,BITXeom!$C$9:$D$100,2,0),0)-$D$3*IFERROR(VLOOKUP($A2608,Dividends!$C$10:$E$100,2,0),0)</f>
        <v>8.7657763694809088</v>
      </c>
      <c r="F2608" s="60">
        <f>F2607*(1-F$1-2*(C2608/C2607-1))</f>
        <v>15.2325125820335</v>
      </c>
      <c r="G2608" s="2">
        <f>G2607*(1-G$1+IF(AND(WEEKDAY($A2608)&lt;&gt;1,WEEKDAY($A2608)&lt;&gt;7),-VLOOKUP($A2608,ETF_OP_Fee!$I$5:$J$14,2,1),0))^($A2608-$A2607)*(1+1*(B2608/B2607-1))</f>
        <v>5.8644564458872308</v>
      </c>
      <c r="H2608" s="9" t="str">
        <f>IFERROR(VLOOKUP(A2608,'BITO-IV'!$A$1:$J$10000,4,0),"")</f>
        <v/>
      </c>
      <c r="J2608" s="9">
        <f>VLOOKUP(A2608,'ETH-Web'!$A$1:$G$10000,6,0)</f>
        <v>208.17401100000001</v>
      </c>
      <c r="K2608" s="2">
        <f>K2607*(1-K$1+IF(AND(WEEKDAY($A2608)&lt;&gt;1,WEEKDAY($A2608)&lt;&gt;7),-VLOOKUP($A2608,ETF_OP_Fee!$K$5:$L$14,2,1),0))^($A2608-$A2607)*(1+2*(J2608/J2607-1))-K$3*IFERROR(VLOOKUP($A4204,Dividends!$C$10:$E$100,3,0),0)</f>
        <v>17.344816867622715</v>
      </c>
      <c r="Q2608">
        <f>IF($A2608&gt;=$Q$2,B2608*Q$4,"")</f>
        <v>113.27008374987868</v>
      </c>
      <c r="R2608">
        <f>IF($A2608&gt;=$Q$2,G2608*R$4,"")</f>
        <v>110.65045227759447</v>
      </c>
      <c r="T2608">
        <f>IF($A2608&gt;=$Q$2,J2608*T$4,"")</f>
        <v>62.628688690095906</v>
      </c>
      <c r="U2608">
        <f>IF($A2608&gt;=$Q$2,K2608*U$4,"")</f>
        <v>1.6685932401802024</v>
      </c>
      <c r="W2608" t="e">
        <f t="shared" ca="1" si="10"/>
        <v>#DIV/0!</v>
      </c>
    </row>
    <row r="2609" spans="1:23">
      <c r="A2609" s="1">
        <v>43956</v>
      </c>
      <c r="B2609">
        <f>IFERROR(VLOOKUP($A2609,'BTC-Web'!$A$2:$H$9999,2,0),"")</f>
        <v>8912.8320309999999</v>
      </c>
      <c r="C2609">
        <f>VLOOKUP(A2609,H_SPBTFDUE!$B$2:$C$5828,2,0)</f>
        <v>57.29</v>
      </c>
      <c r="D2609" s="2">
        <f>D2608*(1-D$1+IF(AND(WEEKDAY($A2609)&lt;&gt;1,WEEKDAY($A2609)&lt;&gt;7),-VLOOKUP($A2609,ETF_OP_Fee!$G$5:$H$14,2,1),0))^($A2609-$A2608)*(1+2*(C2609/C2608-1))+IFERROR(VLOOKUP(A2609,BITXeom!$C$9:$D$100,2,0),0)-$D$3*IFERROR(VLOOKUP($A2609,Dividends!$C$10:$E$100,2,0),0)</f>
        <v>8.8662771693642171</v>
      </c>
      <c r="F2609" s="60">
        <f>F2608*(1-F$1-2*(C2609/C2608-1))</f>
        <v>15.055219335370206</v>
      </c>
      <c r="G2609" s="2">
        <f>G2608*(1-G$1+IF(AND(WEEKDAY($A2609)&lt;&gt;1,WEEKDAY($A2609)&lt;&gt;7),-VLOOKUP($A2609,ETF_OP_Fee!$I$5:$J$14,2,1),0))^($A2609-$A2608)*(1+1*(B2609/B2608-1))</f>
        <v>5.8755679422066347</v>
      </c>
      <c r="H2609" s="9" t="str">
        <f>IFERROR(VLOOKUP(A2609,'BITO-IV'!$A$1:$J$10000,4,0),"")</f>
        <v/>
      </c>
      <c r="J2609" s="9">
        <f>VLOOKUP(A2609,'ETH-Web'!$A$1:$G$10000,6,0)</f>
        <v>206.77439899999999</v>
      </c>
      <c r="K2609" s="2">
        <f>K2608*(1-K$1+IF(AND(WEEKDAY($A2609)&lt;&gt;1,WEEKDAY($A2609)&lt;&gt;7),-VLOOKUP($A2609,ETF_OP_Fee!$K$5:$L$14,2,1),0))^($A2609-$A2608)*(1+2*(J2609/J2608-1))-K$3*IFERROR(VLOOKUP($A4205,Dividends!$C$10:$E$100,3,0),0)</f>
        <v>17.111148092352177</v>
      </c>
      <c r="Q2609">
        <f>IF($A2609&gt;=$Q$2,B2609*Q$4,"")</f>
        <v>113.48765250374375</v>
      </c>
      <c r="R2609">
        <f>IF($A2609&gt;=$Q$2,G2609*R$4,"")</f>
        <v>110.8601037780477</v>
      </c>
      <c r="T2609">
        <f>IF($A2609&gt;=$Q$2,J2609*T$4,"")</f>
        <v>62.207618529541982</v>
      </c>
      <c r="U2609">
        <f>IF($A2609&gt;=$Q$2,K2609*U$4,"")</f>
        <v>1.6461140095354889</v>
      </c>
      <c r="W2609" t="e">
        <f t="shared" ca="1" si="10"/>
        <v>#DIV/0!</v>
      </c>
    </row>
    <row r="2610" spans="1:23">
      <c r="A2610" s="1">
        <v>43957</v>
      </c>
      <c r="B2610">
        <f>IFERROR(VLOOKUP($A2610,'BTC-Web'!$A$2:$H$9999,2,0),"")</f>
        <v>9007.4414059999999</v>
      </c>
      <c r="C2610">
        <f>VLOOKUP(A2610,H_SPBTFDUE!$B$2:$C$5828,2,0)</f>
        <v>59.57</v>
      </c>
      <c r="D2610" s="2">
        <f>D2609*(1-D$1+IF(AND(WEEKDAY($A2610)&lt;&gt;1,WEEKDAY($A2610)&lt;&gt;7),-VLOOKUP($A2610,ETF_OP_Fee!$G$5:$H$14,2,1),0))^($A2610-$A2609)*(1+2*(C2610/C2609-1))+IFERROR(VLOOKUP(A2610,BITXeom!$C$9:$D$100,2,0),0)-$D$3*IFERROR(VLOOKUP($A2610,Dividends!$C$10:$E$100,2,0),0)</f>
        <v>9.5708349962340531</v>
      </c>
      <c r="F2610" s="60">
        <f>F2609*(1-F$1-2*(C2610/C2609-1))</f>
        <v>13.856114812187796</v>
      </c>
      <c r="G2610" s="2">
        <f>G2609*(1-G$1+IF(AND(WEEKDAY($A2610)&lt;&gt;1,WEEKDAY($A2610)&lt;&gt;7),-VLOOKUP($A2610,ETF_OP_Fee!$I$5:$J$14,2,1),0))^($A2610-$A2609)*(1+1*(B2610/B2609-1))</f>
        <v>5.9377823247062009</v>
      </c>
      <c r="H2610" s="9" t="str">
        <f>IFERROR(VLOOKUP(A2610,'BITO-IV'!$A$1:$J$10000,4,0),"")</f>
        <v/>
      </c>
      <c r="J2610" s="9">
        <f>VLOOKUP(A2610,'ETH-Web'!$A$1:$G$10000,6,0)</f>
        <v>204.05578600000001</v>
      </c>
      <c r="K2610" s="2">
        <f>K2609*(1-K$1+IF(AND(WEEKDAY($A2610)&lt;&gt;1,WEEKDAY($A2610)&lt;&gt;7),-VLOOKUP($A2610,ETF_OP_Fee!$K$5:$L$14,2,1),0))^($A2610-$A2609)*(1+2*(J2610/J2609-1))-K$3*IFERROR(VLOOKUP($A4206,Dividends!$C$10:$E$100,3,0),0)</f>
        <v>16.660773659475026</v>
      </c>
      <c r="Q2610">
        <f>IF($A2610&gt;=$Q$2,B2610*Q$4,"")</f>
        <v>114.69231964391331</v>
      </c>
      <c r="R2610">
        <f>IF($A2610&gt;=$Q$2,G2610*R$4,"")</f>
        <v>112.03396355947315</v>
      </c>
      <c r="T2610">
        <f>IF($A2610&gt;=$Q$2,J2610*T$4,"")</f>
        <v>61.389729848683324</v>
      </c>
      <c r="U2610">
        <f>IF($A2610&gt;=$Q$2,K2610*U$4,"")</f>
        <v>1.6027874215418387</v>
      </c>
      <c r="W2610" t="e">
        <f t="shared" ca="1" si="10"/>
        <v>#DIV/0!</v>
      </c>
    </row>
    <row r="2611" spans="1:23">
      <c r="A2611" s="1">
        <v>43958</v>
      </c>
      <c r="B2611">
        <f>IFERROR(VLOOKUP($A2611,'BTC-Web'!$A$2:$H$9999,2,0),"")</f>
        <v>9261.8955079999996</v>
      </c>
      <c r="C2611">
        <f>VLOOKUP(A2611,H_SPBTFDUE!$B$2:$C$5828,2,0)</f>
        <v>63.85</v>
      </c>
      <c r="D2611" s="2">
        <f>D2610*(1-D$1+IF(AND(WEEKDAY($A2611)&lt;&gt;1,WEEKDAY($A2611)&lt;&gt;7),-VLOOKUP($A2611,ETF_OP_Fee!$G$5:$H$14,2,1),0))^($A2611-$A2610)*(1+2*(C2611/C2610-1))+IFERROR(VLOOKUP(A2611,BITXeom!$C$9:$D$100,2,0),0)-$D$3*IFERROR(VLOOKUP($A2611,Dividends!$C$10:$E$100,2,0),0)</f>
        <v>10.944810872605988</v>
      </c>
      <c r="F2611" s="60">
        <f>F2610*(1-F$1-2*(C2611/C2610-1))</f>
        <v>11.864318450332977</v>
      </c>
      <c r="G2611" s="2">
        <f>G2610*(1-G$1+IF(AND(WEEKDAY($A2611)&lt;&gt;1,WEEKDAY($A2611)&lt;&gt;7),-VLOOKUP($A2611,ETF_OP_Fee!$I$5:$J$14,2,1),0))^($A2611-$A2610)*(1+1*(B2611/B2610-1))</f>
        <v>6.1053617317149493</v>
      </c>
      <c r="H2611" s="9" t="str">
        <f>IFERROR(VLOOKUP(A2611,'BITO-IV'!$A$1:$J$10000,4,0),"")</f>
        <v/>
      </c>
      <c r="J2611" s="9">
        <f>VLOOKUP(A2611,'ETH-Web'!$A$1:$G$10000,6,0)</f>
        <v>212.289413</v>
      </c>
      <c r="K2611" s="2">
        <f>K2610*(1-K$1+IF(AND(WEEKDAY($A2611)&lt;&gt;1,WEEKDAY($A2611)&lt;&gt;7),-VLOOKUP($A2611,ETF_OP_Fee!$K$5:$L$14,2,1),0))^($A2611-$A2610)*(1+2*(J2611/J2610-1))-K$3*IFERROR(VLOOKUP($A4207,Dividends!$C$10:$E$100,3,0),0)</f>
        <v>18.004830482396279</v>
      </c>
      <c r="Q2611">
        <f>IF($A2611&gt;=$Q$2,B2611*Q$4,"")</f>
        <v>117.93229977654552</v>
      </c>
      <c r="R2611">
        <f>IF($A2611&gt;=$Q$2,G2611*R$4,"")</f>
        <v>115.19584861208246</v>
      </c>
      <c r="T2611">
        <f>IF($A2611&gt;=$Q$2,J2611*T$4,"")</f>
        <v>63.866798238230601</v>
      </c>
      <c r="U2611">
        <f>IF($A2611&gt;=$Q$2,K2611*U$4,"")</f>
        <v>1.7320873816544682</v>
      </c>
      <c r="W2611" t="e">
        <f t="shared" ca="1" si="10"/>
        <v>#DIV/0!</v>
      </c>
    </row>
    <row r="2612" spans="1:23">
      <c r="A2612" s="1">
        <v>43959</v>
      </c>
      <c r="B2612">
        <f>IFERROR(VLOOKUP($A2612,'BTC-Web'!$A$2:$H$9999,2,0),"")</f>
        <v>9936.1621090000008</v>
      </c>
      <c r="C2612">
        <f>VLOOKUP(A2612,H_SPBTFDUE!$B$2:$C$5828,2,0)</f>
        <v>64</v>
      </c>
      <c r="D2612" s="2">
        <f>D2611*(1-D$1+IF(AND(WEEKDAY($A2612)&lt;&gt;1,WEEKDAY($A2612)&lt;&gt;7),-VLOOKUP($A2612,ETF_OP_Fee!$G$5:$H$14,2,1),0))^($A2612-$A2611)*(1+2*(C2612/C2611-1))+IFERROR(VLOOKUP(A2612,BITXeom!$C$9:$D$100,2,0),0)-$D$3*IFERROR(VLOOKUP($A2612,Dividends!$C$10:$E$100,2,0),0)</f>
        <v>10.994909625778829</v>
      </c>
      <c r="F2612" s="60">
        <f>F2611*(1-F$1-2*(C2612/C2611-1))</f>
        <v>11.80795621142803</v>
      </c>
      <c r="G2612" s="2">
        <f>G2611*(1-G$1+IF(AND(WEEKDAY($A2612)&lt;&gt;1,WEEKDAY($A2612)&lt;&gt;7),-VLOOKUP($A2612,ETF_OP_Fee!$I$5:$J$14,2,1),0))^($A2612-$A2611)*(1+1*(B2612/B2611-1))</f>
        <v>6.5496619914921652</v>
      </c>
      <c r="H2612" s="9" t="str">
        <f>IFERROR(VLOOKUP(A2612,'BITO-IV'!$A$1:$J$10000,4,0),"")</f>
        <v/>
      </c>
      <c r="J2612" s="9">
        <f>VLOOKUP(A2612,'ETH-Web'!$A$1:$G$10000,6,0)</f>
        <v>212.99157700000001</v>
      </c>
      <c r="K2612" s="2">
        <f>K2611*(1-K$1+IF(AND(WEEKDAY($A2612)&lt;&gt;1,WEEKDAY($A2612)&lt;&gt;7),-VLOOKUP($A2612,ETF_OP_Fee!$K$5:$L$14,2,1),0))^($A2612-$A2611)*(1+2*(J2612/J2611-1))-K$3*IFERROR(VLOOKUP($A4208,Dividends!$C$10:$E$100,3,0),0)</f>
        <v>18.12346852665906</v>
      </c>
      <c r="Q2612">
        <f>IF($A2612&gt;=$Q$2,B2612*Q$4,"")</f>
        <v>126.51777894220452</v>
      </c>
      <c r="R2612">
        <f>IF($A2612&gt;=$Q$2,G2612*R$4,"")</f>
        <v>123.57889743255399</v>
      </c>
      <c r="T2612">
        <f>IF($A2612&gt;=$Q$2,J2612*T$4,"")</f>
        <v>64.078042717568579</v>
      </c>
      <c r="U2612">
        <f>IF($A2612&gt;=$Q$2,K2612*U$4,"")</f>
        <v>1.7435005110173156</v>
      </c>
      <c r="W2612" t="e">
        <f t="shared" ca="1" si="10"/>
        <v>#DIV/0!</v>
      </c>
    </row>
    <row r="2613" spans="1:23">
      <c r="A2613" s="1">
        <v>43962</v>
      </c>
      <c r="B2613">
        <f>IFERROR(VLOOKUP($A2613,'BTC-Web'!$A$2:$H$9999,2,0),"")</f>
        <v>8755.5351559999999</v>
      </c>
      <c r="C2613">
        <f>VLOOKUP(A2613,H_SPBTFDUE!$B$2:$C$5828,2,0)</f>
        <v>56.12</v>
      </c>
      <c r="D2613" s="2">
        <f>D2612*(1-D$1+IF(AND(WEEKDAY($A2613)&lt;&gt;1,WEEKDAY($A2613)&lt;&gt;7),-VLOOKUP($A2613,ETF_OP_Fee!$G$5:$H$14,2,1),0))^($A2613-$A2612)*(1+2*(C2613/C2612-1))+IFERROR(VLOOKUP(A2613,BITXeom!$C$9:$D$100,2,0),0)-$D$3*IFERROR(VLOOKUP($A2613,Dividends!$C$10:$E$100,2,0),0)</f>
        <v>8.2844163998377134</v>
      </c>
      <c r="F2613" s="60">
        <f>F2612*(1-F$1-2*(C2613/C2612-1))</f>
        <v>14.715050767757891</v>
      </c>
      <c r="G2613" s="2">
        <f>G2612*(1-G$1+IF(AND(WEEKDAY($A2613)&lt;&gt;1,WEEKDAY($A2613)&lt;&gt;7),-VLOOKUP($A2613,ETF_OP_Fee!$I$5:$J$14,2,1),0))^($A2613-$A2612)*(1+1*(B2613/B2612-1))</f>
        <v>5.7709724970772971</v>
      </c>
      <c r="H2613" s="9" t="str">
        <f>IFERROR(VLOOKUP(A2613,'BITO-IV'!$A$1:$J$10000,4,0),"")</f>
        <v/>
      </c>
      <c r="J2613" s="9">
        <f>VLOOKUP(A2613,'ETH-Web'!$A$1:$G$10000,6,0)</f>
        <v>185.91284200000001</v>
      </c>
      <c r="K2613" s="2">
        <f>K2612*(1-K$1+IF(AND(WEEKDAY($A2613)&lt;&gt;1,WEEKDAY($A2613)&lt;&gt;7),-VLOOKUP($A2613,ETF_OP_Fee!$K$5:$L$14,2,1),0))^($A2613-$A2612)*(1+2*(J2613/J2612-1))-K$3*IFERROR(VLOOKUP($A4209,Dividends!$C$10:$E$100,3,0),0)</f>
        <v>13.514161367755083</v>
      </c>
      <c r="Q2613">
        <f>IF($A2613&gt;=$Q$2,B2613*Q$4,"")</f>
        <v>111.4847814715246</v>
      </c>
      <c r="R2613">
        <f>IF($A2613&gt;=$Q$2,G2613*R$4,"")</f>
        <v>108.88659891591269</v>
      </c>
      <c r="T2613">
        <f>IF($A2613&gt;=$Q$2,J2613*T$4,"")</f>
        <v>55.931465456122602</v>
      </c>
      <c r="U2613">
        <f>IF($A2613&gt;=$Q$2,K2613*U$4,"")</f>
        <v>1.3000793537943667</v>
      </c>
      <c r="W2613" t="e">
        <f t="shared" ca="1" si="10"/>
        <v>#DIV/0!</v>
      </c>
    </row>
    <row r="2614" spans="1:23">
      <c r="A2614" s="1">
        <v>43963</v>
      </c>
      <c r="B2614">
        <f>IFERROR(VLOOKUP($A2614,'BTC-Web'!$A$2:$H$9999,2,0),"")</f>
        <v>8610.3857420000004</v>
      </c>
      <c r="C2614">
        <f>VLOOKUP(A2614,H_SPBTFDUE!$B$2:$C$5828,2,0)</f>
        <v>56.63</v>
      </c>
      <c r="D2614" s="2">
        <f>D2613*(1-D$1+IF(AND(WEEKDAY($A2614)&lt;&gt;1,WEEKDAY($A2614)&lt;&gt;7),-VLOOKUP($A2614,ETF_OP_Fee!$G$5:$H$14,2,1),0))^($A2614-$A2613)*(1+2*(C2614/C2613-1))+IFERROR(VLOOKUP(A2614,BITXeom!$C$9:$D$100,2,0),0)-$D$3*IFERROR(VLOOKUP($A2614,Dividends!$C$10:$E$100,2,0),0)</f>
        <v>8.4339716521504577</v>
      </c>
      <c r="F2614" s="60">
        <f>F2613*(1-F$1-2*(C2614/C2613-1))</f>
        <v>14.446833749178872</v>
      </c>
      <c r="G2614" s="2">
        <f>G2613*(1-G$1+IF(AND(WEEKDAY($A2614)&lt;&gt;1,WEEKDAY($A2614)&lt;&gt;7),-VLOOKUP($A2614,ETF_OP_Fee!$I$5:$J$14,2,1),0))^($A2614-$A2613)*(1+1*(B2614/B2613-1))</f>
        <v>5.6751535013936349</v>
      </c>
      <c r="H2614" s="9" t="str">
        <f>IFERROR(VLOOKUP(A2614,'BITO-IV'!$A$1:$J$10000,4,0),"")</f>
        <v/>
      </c>
      <c r="J2614" s="9">
        <f>VLOOKUP(A2614,'ETH-Web'!$A$1:$G$10000,6,0)</f>
        <v>189.3125</v>
      </c>
      <c r="K2614" s="2">
        <f>K2613*(1-K$1+IF(AND(WEEKDAY($A2614)&lt;&gt;1,WEEKDAY($A2614)&lt;&gt;7),-VLOOKUP($A2614,ETF_OP_Fee!$K$5:$L$14,2,1),0))^($A2614-$A2613)*(1+2*(J2614/J2613-1))-K$3*IFERROR(VLOOKUP($A4210,Dividends!$C$10:$E$100,3,0),0)</f>
        <v>14.00804862089038</v>
      </c>
      <c r="Q2614">
        <f>IF($A2614&gt;=$Q$2,B2614*Q$4,"")</f>
        <v>109.63658482652335</v>
      </c>
      <c r="R2614">
        <f>IF($A2614&gt;=$Q$2,G2614*R$4,"")</f>
        <v>107.07868793438982</v>
      </c>
      <c r="T2614">
        <f>IF($A2614&gt;=$Q$2,J2614*T$4,"")</f>
        <v>56.954245012091256</v>
      </c>
      <c r="U2614">
        <f>IF($A2614&gt;=$Q$2,K2614*U$4,"")</f>
        <v>1.3475919299306447</v>
      </c>
      <c r="W2614" t="e">
        <f t="shared" ca="1" si="10"/>
        <v>#DIV/0!</v>
      </c>
    </row>
    <row r="2615" spans="1:23">
      <c r="A2615" s="1">
        <v>43964</v>
      </c>
      <c r="B2615">
        <f>IFERROR(VLOOKUP($A2615,'BTC-Web'!$A$2:$H$9999,2,0),"")</f>
        <v>8805.3876949999994</v>
      </c>
      <c r="C2615">
        <f>VLOOKUP(A2615,H_SPBTFDUE!$B$2:$C$5828,2,0)</f>
        <v>59.15</v>
      </c>
      <c r="D2615" s="2">
        <f>D2614*(1-D$1+IF(AND(WEEKDAY($A2615)&lt;&gt;1,WEEKDAY($A2615)&lt;&gt;7),-VLOOKUP($A2615,ETF_OP_Fee!$G$5:$H$14,2,1),0))^($A2615-$A2614)*(1+2*(C2615/C2614-1))+IFERROR(VLOOKUP(A2615,BITXeom!$C$9:$D$100,2,0),0)-$D$3*IFERROR(VLOOKUP($A2615,Dividends!$C$10:$E$100,2,0),0)</f>
        <v>9.1834775211969379</v>
      </c>
      <c r="F2615" s="60">
        <f>F2614*(1-F$1-2*(C2615/C2614-1))</f>
        <v>13.160331376183363</v>
      </c>
      <c r="G2615" s="2">
        <f>G2614*(1-G$1+IF(AND(WEEKDAY($A2615)&lt;&gt;1,WEEKDAY($A2615)&lt;&gt;7),-VLOOKUP($A2615,ETF_OP_Fee!$I$5:$J$14,2,1),0))^($A2615-$A2614)*(1+1*(B2615/B2614-1))</f>
        <v>5.8035293268533295</v>
      </c>
      <c r="H2615" s="9" t="str">
        <f>IFERROR(VLOOKUP(A2615,'BITO-IV'!$A$1:$J$10000,4,0),"")</f>
        <v/>
      </c>
      <c r="J2615" s="9">
        <f>VLOOKUP(A2615,'ETH-Web'!$A$1:$G$10000,6,0)</f>
        <v>199.19328300000001</v>
      </c>
      <c r="K2615" s="2">
        <f>K2614*(1-K$1+IF(AND(WEEKDAY($A2615)&lt;&gt;1,WEEKDAY($A2615)&lt;&gt;7),-VLOOKUP($A2615,ETF_OP_Fee!$K$5:$L$14,2,1),0))^($A2615-$A2614)*(1+2*(J2615/J2614-1))-K$3*IFERROR(VLOOKUP($A4211,Dividends!$C$10:$E$100,3,0),0)</f>
        <v>15.469893733026472</v>
      </c>
      <c r="Q2615">
        <f>IF($A2615&gt;=$Q$2,B2615*Q$4,"")</f>
        <v>112.11955699548638</v>
      </c>
      <c r="R2615">
        <f>IF($A2615&gt;=$Q$2,G2615*R$4,"")</f>
        <v>109.50088055866732</v>
      </c>
      <c r="T2615">
        <f>IF($A2615&gt;=$Q$2,J2615*T$4,"")</f>
        <v>59.926856624601292</v>
      </c>
      <c r="U2615">
        <f>IF($A2615&gt;=$Q$2,K2615*U$4,"")</f>
        <v>1.4882232718996691</v>
      </c>
      <c r="W2615" t="e">
        <f t="shared" ca="1" si="10"/>
        <v>#DIV/0!</v>
      </c>
    </row>
    <row r="2616" spans="1:23">
      <c r="A2616" s="1">
        <v>43965</v>
      </c>
      <c r="B2616">
        <f>IFERROR(VLOOKUP($A2616,'BTC-Web'!$A$2:$H$9999,2,0),"")</f>
        <v>9271.3291019999997</v>
      </c>
      <c r="C2616">
        <f>VLOOKUP(A2616,H_SPBTFDUE!$B$2:$C$5828,2,0)</f>
        <v>62.18</v>
      </c>
      <c r="D2616" s="2">
        <f>D2615*(1-D$1+IF(AND(WEEKDAY($A2616)&lt;&gt;1,WEEKDAY($A2616)&lt;&gt;7),-VLOOKUP($A2616,ETF_OP_Fee!$G$5:$H$14,2,1),0))^($A2616-$A2615)*(1+2*(C2616/C2615-1))+IFERROR(VLOOKUP(A2616,BITXeom!$C$9:$D$100,2,0),0)-$D$3*IFERROR(VLOOKUP($A2616,Dividends!$C$10:$E$100,2,0),0)</f>
        <v>10.123117133887803</v>
      </c>
      <c r="F2616" s="60">
        <f>F2615*(1-F$1-2*(C2616/C2615-1))</f>
        <v>11.811352012855993</v>
      </c>
      <c r="G2616" s="2">
        <f>G2615*(1-G$1+IF(AND(WEEKDAY($A2616)&lt;&gt;1,WEEKDAY($A2616)&lt;&gt;7),-VLOOKUP($A2616,ETF_OP_Fee!$I$5:$J$14,2,1),0))^($A2616-$A2615)*(1+1*(B2616/B2615-1))</f>
        <v>6.110466882858594</v>
      </c>
      <c r="H2616" s="9" t="str">
        <f>IFERROR(VLOOKUP(A2616,'BITO-IV'!$A$1:$J$10000,4,0),"")</f>
        <v/>
      </c>
      <c r="J2616" s="9">
        <f>VLOOKUP(A2616,'ETH-Web'!$A$1:$G$10000,6,0)</f>
        <v>202.94909699999999</v>
      </c>
      <c r="K2616" s="2">
        <f>K2615*(1-K$1+IF(AND(WEEKDAY($A2616)&lt;&gt;1,WEEKDAY($A2616)&lt;&gt;7),-VLOOKUP($A2616,ETF_OP_Fee!$K$5:$L$14,2,1),0))^($A2616-$A2615)*(1+2*(J2616/J2615-1))-K$3*IFERROR(VLOOKUP($A4212,Dividends!$C$10:$E$100,3,0),0)</f>
        <v>16.052853827712756</v>
      </c>
      <c r="Q2616">
        <f>IF($A2616&gt;=$Q$2,B2616*Q$4,"")</f>
        <v>118.05241832405206</v>
      </c>
      <c r="R2616">
        <f>IF($A2616&gt;=$Q$2,G2616*R$4,"")</f>
        <v>115.2921725064113</v>
      </c>
      <c r="T2616">
        <f>IF($A2616&gt;=$Q$2,J2616*T$4,"")</f>
        <v>61.056784921865564</v>
      </c>
      <c r="U2616">
        <f>IF($A2616&gt;=$Q$2,K2616*U$4,"")</f>
        <v>1.5443047676405732</v>
      </c>
      <c r="W2616" t="e">
        <f t="shared" ca="1" si="10"/>
        <v>#DIV/0!</v>
      </c>
    </row>
    <row r="2617" spans="1:23">
      <c r="A2617" s="1">
        <v>43966</v>
      </c>
      <c r="B2617">
        <f>IFERROR(VLOOKUP($A2617,'BTC-Web'!$A$2:$H$9999,2,0),"")</f>
        <v>9734.2910159999992</v>
      </c>
      <c r="C2617">
        <f>VLOOKUP(A2617,H_SPBTFDUE!$B$2:$C$5828,2,0)</f>
        <v>59.96</v>
      </c>
      <c r="D2617" s="2">
        <f>D2616*(1-D$1+IF(AND(WEEKDAY($A2617)&lt;&gt;1,WEEKDAY($A2617)&lt;&gt;7),-VLOOKUP($A2617,ETF_OP_Fee!$G$5:$H$14,2,1),0))^($A2617-$A2616)*(1+2*(C2617/C2616-1))+IFERROR(VLOOKUP(A2617,BITXeom!$C$9:$D$100,2,0),0)-$D$3*IFERROR(VLOOKUP($A2617,Dividends!$C$10:$E$100,2,0),0)</f>
        <v>9.3991367317127548</v>
      </c>
      <c r="F2617" s="60">
        <f>F2616*(1-F$1-2*(C2617/C2616-1))</f>
        <v>12.65413381313267</v>
      </c>
      <c r="G2617" s="2">
        <f>G2616*(1-G$1+IF(AND(WEEKDAY($A2617)&lt;&gt;1,WEEKDAY($A2617)&lt;&gt;7),-VLOOKUP($A2617,ETF_OP_Fee!$I$5:$J$14,2,1),0))^($A2617-$A2616)*(1+1*(B2617/B2616-1))</f>
        <v>6.4154248101593119</v>
      </c>
      <c r="H2617" s="9" t="str">
        <f>IFERROR(VLOOKUP(A2617,'BITO-IV'!$A$1:$J$10000,4,0),"")</f>
        <v/>
      </c>
      <c r="J2617" s="9">
        <f>VLOOKUP(A2617,'ETH-Web'!$A$1:$G$10000,6,0)</f>
        <v>195.62266500000001</v>
      </c>
      <c r="K2617" s="2">
        <f>K2616*(1-K$1+IF(AND(WEEKDAY($A2617)&lt;&gt;1,WEEKDAY($A2617)&lt;&gt;7),-VLOOKUP($A2617,ETF_OP_Fee!$K$5:$L$14,2,1),0))^($A2617-$A2616)*(1+2*(J2617/J2616-1))-K$3*IFERROR(VLOOKUP($A4213,Dividends!$C$10:$E$100,3,0),0)</f>
        <v>14.893459023322063</v>
      </c>
      <c r="Q2617">
        <f>IF($A2617&gt;=$Q$2,B2617*Q$4,"")</f>
        <v>123.94734158029176</v>
      </c>
      <c r="R2617">
        <f>IF($A2617&gt;=$Q$2,G2617*R$4,"")</f>
        <v>121.04611285754595</v>
      </c>
      <c r="T2617">
        <f>IF($A2617&gt;=$Q$2,J2617*T$4,"")</f>
        <v>58.852644132470118</v>
      </c>
      <c r="U2617">
        <f>IF($A2617&gt;=$Q$2,K2617*U$4,"")</f>
        <v>1.4327695264171523</v>
      </c>
      <c r="W2617" t="e">
        <f t="shared" ca="1" si="10"/>
        <v>#DIV/0!</v>
      </c>
    </row>
    <row r="2618" spans="1:23">
      <c r="A2618" s="1">
        <v>43969</v>
      </c>
      <c r="B2618">
        <f>IFERROR(VLOOKUP($A2618,'BTC-Web'!$A$2:$H$9999,2,0),"")</f>
        <v>9675.6953130000002</v>
      </c>
      <c r="C2618">
        <f>VLOOKUP(A2618,H_SPBTFDUE!$B$2:$C$5828,2,0)</f>
        <v>62.3</v>
      </c>
      <c r="D2618" s="2">
        <f>D2617*(1-D$1+IF(AND(WEEKDAY($A2618)&lt;&gt;1,WEEKDAY($A2618)&lt;&gt;7),-VLOOKUP($A2618,ETF_OP_Fee!$G$5:$H$14,2,1),0))^($A2618-$A2617)*(1+2*(C2618/C2617-1))+IFERROR(VLOOKUP(A2618,BITXeom!$C$9:$D$100,2,0),0)-$D$3*IFERROR(VLOOKUP($A2618,Dividends!$C$10:$E$100,2,0),0)</f>
        <v>10.129094470033293</v>
      </c>
      <c r="F2618" s="60">
        <f>F2617*(1-F$1-2*(C2618/C2617-1))</f>
        <v>11.665794213445276</v>
      </c>
      <c r="G2618" s="2">
        <f>G2617*(1-G$1+IF(AND(WEEKDAY($A2618)&lt;&gt;1,WEEKDAY($A2618)&lt;&gt;7),-VLOOKUP($A2618,ETF_OP_Fee!$I$5:$J$14,2,1),0))^($A2618-$A2617)*(1+1*(B2618/B2617-1))</f>
        <v>6.3763091673008159</v>
      </c>
      <c r="H2618" s="9" t="str">
        <f>IFERROR(VLOOKUP(A2618,'BITO-IV'!$A$1:$J$10000,4,0),"")</f>
        <v/>
      </c>
      <c r="J2618" s="9">
        <f>VLOOKUP(A2618,'ETH-Web'!$A$1:$G$10000,6,0)</f>
        <v>214.52505500000001</v>
      </c>
      <c r="K2618" s="2">
        <f>K2617*(1-K$1+IF(AND(WEEKDAY($A2618)&lt;&gt;1,WEEKDAY($A2618)&lt;&gt;7),-VLOOKUP($A2618,ETF_OP_Fee!$K$5:$L$14,2,1),0))^($A2618-$A2617)*(1+2*(J2618/J2617-1))-K$3*IFERROR(VLOOKUP($A4214,Dividends!$C$10:$E$100,3,0),0)</f>
        <v>17.770300263261511</v>
      </c>
      <c r="Q2618">
        <f>IF($A2618&gt;=$Q$2,B2618*Q$4,"")</f>
        <v>123.20123879756824</v>
      </c>
      <c r="R2618">
        <f>IF($A2618&gt;=$Q$2,G2618*R$4,"")</f>
        <v>120.30807965474898</v>
      </c>
      <c r="T2618">
        <f>IF($A2618&gt;=$Q$2,J2618*T$4,"")</f>
        <v>64.539386166800142</v>
      </c>
      <c r="U2618">
        <f>IF($A2618&gt;=$Q$2,K2618*U$4,"")</f>
        <v>1.7095252790244453</v>
      </c>
      <c r="W2618" t="e">
        <f t="shared" ca="1" si="10"/>
        <v>#DIV/0!</v>
      </c>
    </row>
    <row r="2619" spans="1:23">
      <c r="A2619" s="1">
        <v>43970</v>
      </c>
      <c r="B2619">
        <f>IFERROR(VLOOKUP($A2619,'BTC-Web'!$A$2:$H$9999,2,0),"")</f>
        <v>9727.0634769999997</v>
      </c>
      <c r="C2619">
        <f>VLOOKUP(A2619,H_SPBTFDUE!$B$2:$C$5828,2,0)</f>
        <v>61.88</v>
      </c>
      <c r="D2619" s="2">
        <f>D2618*(1-D$1+IF(AND(WEEKDAY($A2619)&lt;&gt;1,WEEKDAY($A2619)&lt;&gt;7),-VLOOKUP($A2619,ETF_OP_Fee!$G$5:$H$14,2,1),0))^($A2619-$A2618)*(1+2*(C2619/C2618-1))+IFERROR(VLOOKUP(A2619,BITXeom!$C$9:$D$100,2,0),0)-$D$3*IFERROR(VLOOKUP($A2619,Dividends!$C$10:$E$100,2,0),0)</f>
        <v>9.9913178317192664</v>
      </c>
      <c r="F2619" s="60">
        <f>F2618*(1-F$1-2*(C2619/C2618-1))</f>
        <v>11.822478560296872</v>
      </c>
      <c r="G2619" s="2">
        <f>G2618*(1-G$1+IF(AND(WEEKDAY($A2619)&lt;&gt;1,WEEKDAY($A2619)&lt;&gt;7),-VLOOKUP($A2619,ETF_OP_Fee!$I$5:$J$14,2,1),0))^($A2619-$A2618)*(1+1*(B2619/B2618-1))</f>
        <v>6.4099940853722224</v>
      </c>
      <c r="H2619" s="9" t="str">
        <f>IFERROR(VLOOKUP(A2619,'BITO-IV'!$A$1:$J$10000,4,0),"")</f>
        <v/>
      </c>
      <c r="J2619" s="9">
        <f>VLOOKUP(A2619,'ETH-Web'!$A$1:$G$10000,6,0)</f>
        <v>213.451111</v>
      </c>
      <c r="K2619" s="2">
        <f>K2618*(1-K$1+IF(AND(WEEKDAY($A2619)&lt;&gt;1,WEEKDAY($A2619)&lt;&gt;7),-VLOOKUP($A2619,ETF_OP_Fee!$K$5:$L$14,2,1),0))^($A2619-$A2618)*(1+2*(J2619/J2618-1))-K$3*IFERROR(VLOOKUP($A4215,Dividends!$C$10:$E$100,3,0),0)</f>
        <v>17.591925722014004</v>
      </c>
      <c r="Q2619">
        <f>IF($A2619&gt;=$Q$2,B2619*Q$4,"")</f>
        <v>123.855312870266</v>
      </c>
      <c r="R2619">
        <f>IF($A2619&gt;=$Q$2,G2619*R$4,"")</f>
        <v>120.94364604592728</v>
      </c>
      <c r="T2619">
        <f>IF($A2619&gt;=$Q$2,J2619*T$4,"")</f>
        <v>64.216292500479824</v>
      </c>
      <c r="U2619">
        <f>IF($A2619&gt;=$Q$2,K2619*U$4,"")</f>
        <v>1.6923654233731917</v>
      </c>
      <c r="W2619" t="e">
        <f t="shared" ca="1" si="10"/>
        <v>#DIV/0!</v>
      </c>
    </row>
    <row r="2620" spans="1:23">
      <c r="A2620" s="1">
        <v>43971</v>
      </c>
      <c r="B2620">
        <f>IFERROR(VLOOKUP($A2620,'BTC-Web'!$A$2:$H$9999,2,0),"")</f>
        <v>9725.3291019999997</v>
      </c>
      <c r="C2620">
        <f>VLOOKUP(A2620,H_SPBTFDUE!$B$2:$C$5828,2,0)</f>
        <v>61.11</v>
      </c>
      <c r="D2620" s="2">
        <f>D2619*(1-D$1+IF(AND(WEEKDAY($A2620)&lt;&gt;1,WEEKDAY($A2620)&lt;&gt;7),-VLOOKUP($A2620,ETF_OP_Fee!$G$5:$H$14,2,1),0))^($A2620-$A2619)*(1+2*(C2620/C2619-1))+IFERROR(VLOOKUP(A2620,BITXeom!$C$9:$D$100,2,0),0)-$D$3*IFERROR(VLOOKUP($A2620,Dividends!$C$10:$E$100,2,0),0)</f>
        <v>9.7414906672383026</v>
      </c>
      <c r="F2620" s="60">
        <f>F2619*(1-F$1-2*(C2620/C2619-1))</f>
        <v>12.116087723159595</v>
      </c>
      <c r="G2620" s="2">
        <f>G2619*(1-G$1+IF(AND(WEEKDAY($A2620)&lt;&gt;1,WEEKDAY($A2620)&lt;&gt;7),-VLOOKUP($A2620,ETF_OP_Fee!$I$5:$J$14,2,1),0))^($A2620-$A2619)*(1+1*(B2620/B2619-1))</f>
        <v>6.4086843516277474</v>
      </c>
      <c r="H2620" s="9" t="str">
        <f>IFERROR(VLOOKUP(A2620,'BITO-IV'!$A$1:$J$10000,4,0),"")</f>
        <v/>
      </c>
      <c r="J2620" s="9">
        <f>VLOOKUP(A2620,'ETH-Web'!$A$1:$G$10000,6,0)</f>
        <v>210.09674100000001</v>
      </c>
      <c r="K2620" s="2">
        <f>K2619*(1-K$1+IF(AND(WEEKDAY($A2620)&lt;&gt;1,WEEKDAY($A2620)&lt;&gt;7),-VLOOKUP($A2620,ETF_OP_Fee!$K$5:$L$14,2,1),0))^($A2620-$A2619)*(1+2*(J2620/J2619-1))-K$3*IFERROR(VLOOKUP($A4216,Dividends!$C$10:$E$100,3,0),0)</f>
        <v>17.038575025788525</v>
      </c>
      <c r="Q2620">
        <f>IF($A2620&gt;=$Q$2,B2620*Q$4,"")</f>
        <v>123.83322896398049</v>
      </c>
      <c r="R2620">
        <f>IF($A2620&gt;=$Q$2,G2620*R$4,"")</f>
        <v>120.91893401463732</v>
      </c>
      <c r="T2620">
        <f>IF($A2620&gt;=$Q$2,J2620*T$4,"")</f>
        <v>63.207137738690676</v>
      </c>
      <c r="U2620">
        <f>IF($A2620&gt;=$Q$2,K2620*U$4,"")</f>
        <v>1.6391323890772584</v>
      </c>
      <c r="W2620" t="e">
        <f t="shared" ca="1" si="10"/>
        <v>#DIV/0!</v>
      </c>
    </row>
    <row r="2621" spans="1:23">
      <c r="A2621" s="1">
        <v>43972</v>
      </c>
      <c r="B2621">
        <f>IFERROR(VLOOKUP($A2621,'BTC-Web'!$A$2:$H$9999,2,0),"")</f>
        <v>9522.7402340000008</v>
      </c>
      <c r="C2621">
        <f>VLOOKUP(A2621,H_SPBTFDUE!$B$2:$C$5828,2,0)</f>
        <v>58.07</v>
      </c>
      <c r="D2621" s="2">
        <f>D2620*(1-D$1+IF(AND(WEEKDAY($A2621)&lt;&gt;1,WEEKDAY($A2621)&lt;&gt;7),-VLOOKUP($A2621,ETF_OP_Fee!$G$5:$H$14,2,1),0))^($A2621-$A2620)*(1+2*(C2621/C2620-1))+IFERROR(VLOOKUP(A2621,BITXeom!$C$9:$D$100,2,0),0)-$D$3*IFERROR(VLOOKUP($A2621,Dividends!$C$10:$E$100,2,0),0)</f>
        <v>8.7712258021772023</v>
      </c>
      <c r="F2621" s="60">
        <f>F2620*(1-F$1-2*(C2621/C2620-1))</f>
        <v>13.320919522405118</v>
      </c>
      <c r="G2621" s="2">
        <f>G2620*(1-G$1+IF(AND(WEEKDAY($A2621)&lt;&gt;1,WEEKDAY($A2621)&lt;&gt;7),-VLOOKUP($A2621,ETF_OP_Fee!$I$5:$J$14,2,1),0))^($A2621-$A2620)*(1+1*(B2621/B2620-1))</f>
        <v>6.2750213669942401</v>
      </c>
      <c r="H2621" s="9" t="str">
        <f>IFERROR(VLOOKUP(A2621,'BITO-IV'!$A$1:$J$10000,4,0),"")</f>
        <v/>
      </c>
      <c r="J2621" s="9">
        <f>VLOOKUP(A2621,'ETH-Web'!$A$1:$G$10000,6,0)</f>
        <v>199.88360599999999</v>
      </c>
      <c r="K2621" s="2">
        <f>K2620*(1-K$1+IF(AND(WEEKDAY($A2621)&lt;&gt;1,WEEKDAY($A2621)&lt;&gt;7),-VLOOKUP($A2621,ETF_OP_Fee!$K$5:$L$14,2,1),0))^($A2621-$A2620)*(1+2*(J2621/J2620-1))-K$3*IFERROR(VLOOKUP($A4217,Dividends!$C$10:$E$100,3,0),0)</f>
        <v>15.381634704143078</v>
      </c>
      <c r="Q2621">
        <f>IF($A2621&gt;=$Q$2,B2621*Q$4,"")</f>
        <v>121.25365212771297</v>
      </c>
      <c r="R2621">
        <f>IF($A2621&gt;=$Q$2,G2621*R$4,"")</f>
        <v>118.39698337199201</v>
      </c>
      <c r="T2621">
        <f>IF($A2621&gt;=$Q$2,J2621*T$4,"")</f>
        <v>60.134538765397494</v>
      </c>
      <c r="U2621">
        <f>IF($A2621&gt;=$Q$2,K2621*U$4,"")</f>
        <v>1.4797326420992125</v>
      </c>
      <c r="W2621" t="e">
        <f t="shared" ca="1" si="10"/>
        <v>#DIV/0!</v>
      </c>
    </row>
    <row r="2622" spans="1:23">
      <c r="A2622" s="1">
        <v>43973</v>
      </c>
      <c r="B2622">
        <f>IFERROR(VLOOKUP($A2622,'BTC-Web'!$A$2:$H$9999,2,0),"")</f>
        <v>9080.3349610000005</v>
      </c>
      <c r="C2622">
        <f>VLOOKUP(A2622,H_SPBTFDUE!$B$2:$C$5828,2,0)</f>
        <v>58.65</v>
      </c>
      <c r="D2622" s="2">
        <f>D2621*(1-D$1+IF(AND(WEEKDAY($A2622)&lt;&gt;1,WEEKDAY($A2622)&lt;&gt;7),-VLOOKUP($A2622,ETF_OP_Fee!$G$5:$H$14,2,1),0))^($A2622-$A2621)*(1+2*(C2622/C2621-1))+IFERROR(VLOOKUP(A2622,BITXeom!$C$9:$D$100,2,0),0)-$D$3*IFERROR(VLOOKUP($A2622,Dividends!$C$10:$E$100,2,0),0)</f>
        <v>8.9453603793716709</v>
      </c>
      <c r="F2622" s="60">
        <f>F2621*(1-F$1-2*(C2622/C2621-1))</f>
        <v>13.054128866068156</v>
      </c>
      <c r="G2622" s="2">
        <f>G2621*(1-G$1+IF(AND(WEEKDAY($A2622)&lt;&gt;1,WEEKDAY($A2622)&lt;&gt;7),-VLOOKUP($A2622,ETF_OP_Fee!$I$5:$J$14,2,1),0))^($A2622-$A2621)*(1+1*(B2622/B2621-1))</f>
        <v>5.9833421343928057</v>
      </c>
      <c r="H2622" s="9" t="str">
        <f>IFERROR(VLOOKUP(A2622,'BITO-IV'!$A$1:$J$10000,4,0),"")</f>
        <v/>
      </c>
      <c r="J2622" s="9">
        <f>VLOOKUP(A2622,'ETH-Web'!$A$1:$G$10000,6,0)</f>
        <v>207.16918899999999</v>
      </c>
      <c r="K2622" s="2">
        <f>K2621*(1-K$1+IF(AND(WEEKDAY($A2622)&lt;&gt;1,WEEKDAY($A2622)&lt;&gt;7),-VLOOKUP($A2622,ETF_OP_Fee!$K$5:$L$14,2,1),0))^($A2622-$A2621)*(1+2*(J2622/J2621-1))-K$3*IFERROR(VLOOKUP($A4218,Dividends!$C$10:$E$100,3,0),0)</f>
        <v>16.502504019987935</v>
      </c>
      <c r="Q2622">
        <f>IF($A2622&gt;=$Q$2,B2622*Q$4,"")</f>
        <v>115.620477878112</v>
      </c>
      <c r="R2622">
        <f>IF($A2622&gt;=$Q$2,G2622*R$4,"")</f>
        <v>112.89358517897369</v>
      </c>
      <c r="T2622">
        <f>IF($A2622&gt;=$Q$2,J2622*T$4,"")</f>
        <v>62.326390223900901</v>
      </c>
      <c r="U2622">
        <f>IF($A2622&gt;=$Q$2,K2622*U$4,"")</f>
        <v>1.5875616827756436</v>
      </c>
      <c r="W2622" t="e">
        <f t="shared" ca="1" si="10"/>
        <v>#DIV/0!</v>
      </c>
    </row>
    <row r="2623" spans="1:23">
      <c r="A2623" s="1">
        <v>43977</v>
      </c>
      <c r="B2623">
        <f>IFERROR(VLOOKUP($A2623,'BTC-Web'!$A$2:$H$9999,2,0),"")</f>
        <v>8909.5859380000002</v>
      </c>
      <c r="C2623">
        <f>VLOOKUP(A2623,H_SPBTFDUE!$B$2:$C$5828,2,0)</f>
        <v>56.12</v>
      </c>
      <c r="D2623" s="2">
        <f>D2622*(1-D$1+IF(AND(WEEKDAY($A2623)&lt;&gt;1,WEEKDAY($A2623)&lt;&gt;7),-VLOOKUP($A2623,ETF_OP_Fee!$G$5:$H$14,2,1),0))^($A2623-$A2622)*(1+2*(C2623/C2622-1))+IFERROR(VLOOKUP(A2623,BITXeom!$C$9:$D$100,2,0),0)-$D$3*IFERROR(VLOOKUP($A2623,Dividends!$C$10:$E$100,2,0),0)</f>
        <v>8.1696632656571797</v>
      </c>
      <c r="F2623" s="60">
        <f>F2622*(1-F$1-2*(C2623/C2622-1))</f>
        <v>14.179687904909642</v>
      </c>
      <c r="G2623" s="2">
        <f>G2622*(1-G$1+IF(AND(WEEKDAY($A2623)&lt;&gt;1,WEEKDAY($A2623)&lt;&gt;7),-VLOOKUP($A2623,ETF_OP_Fee!$I$5:$J$14,2,1),0))^($A2623-$A2622)*(1+1*(B2623/B2622-1))</f>
        <v>5.8702185987466473</v>
      </c>
      <c r="H2623" s="9" t="str">
        <f>IFERROR(VLOOKUP(A2623,'BITO-IV'!$A$1:$J$10000,4,0),"")</f>
        <v/>
      </c>
      <c r="J2623" s="9">
        <f>VLOOKUP(A2623,'ETH-Web'!$A$1:$G$10000,6,0)</f>
        <v>201.90231299999999</v>
      </c>
      <c r="K2623" s="2">
        <f>K2622*(1-K$1+IF(AND(WEEKDAY($A2623)&lt;&gt;1,WEEKDAY($A2623)&lt;&gt;7),-VLOOKUP($A2623,ETF_OP_Fee!$K$5:$L$14,2,1),0))^($A2623-$A2622)*(1+2*(J2623/J2622-1))-K$3*IFERROR(VLOOKUP($A4219,Dividends!$C$10:$E$100,3,0),0)</f>
        <v>15.66180203266407</v>
      </c>
      <c r="Q2623">
        <f>IF($A2623&gt;=$Q$2,B2623*Q$4,"")</f>
        <v>113.4463197967997</v>
      </c>
      <c r="R2623">
        <f>IF($A2623&gt;=$Q$2,G2623*R$4,"")</f>
        <v>110.75917246775536</v>
      </c>
      <c r="T2623">
        <f>IF($A2623&gt;=$Q$2,J2623*T$4,"")</f>
        <v>60.741862281201385</v>
      </c>
      <c r="U2623">
        <f>IF($A2623&gt;=$Q$2,K2623*U$4,"")</f>
        <v>1.5066850921629615</v>
      </c>
      <c r="W2623" t="e">
        <f t="shared" ca="1" si="10"/>
        <v>#DIV/0!</v>
      </c>
    </row>
    <row r="2624" spans="1:23">
      <c r="A2624" s="1">
        <v>43978</v>
      </c>
      <c r="B2624">
        <f>IFERROR(VLOOKUP($A2624,'BTC-Web'!$A$2:$H$9999,2,0),"")</f>
        <v>8837.3808590000008</v>
      </c>
      <c r="C2624">
        <f>VLOOKUP(A2624,H_SPBTFDUE!$B$2:$C$5828,2,0)</f>
        <v>58.62</v>
      </c>
      <c r="D2624" s="2">
        <f>D2623*(1-D$1+IF(AND(WEEKDAY($A2624)&lt;&gt;1,WEEKDAY($A2624)&lt;&gt;7),-VLOOKUP($A2624,ETF_OP_Fee!$G$5:$H$14,2,1),0))^($A2624-$A2623)*(1+2*(C2624/C2623-1))+IFERROR(VLOOKUP(A2624,BITXeom!$C$9:$D$100,2,0),0)-$D$3*IFERROR(VLOOKUP($A2624,Dividends!$C$10:$E$100,2,0),0)</f>
        <v>8.8964651748633479</v>
      </c>
      <c r="F2624" s="60">
        <f>F2623*(1-F$1-2*(C2624/C2623-1))</f>
        <v>12.915613370688485</v>
      </c>
      <c r="G2624" s="2">
        <f>G2623*(1-G$1+IF(AND(WEEKDAY($A2624)&lt;&gt;1,WEEKDAY($A2624)&lt;&gt;7),-VLOOKUP($A2624,ETF_OP_Fee!$I$5:$J$14,2,1),0))^($A2624-$A2623)*(1+1*(B2624/B2623-1))</f>
        <v>5.8224936165509833</v>
      </c>
      <c r="H2624" s="9" t="str">
        <f>IFERROR(VLOOKUP(A2624,'BITO-IV'!$A$1:$J$10000,4,0),"")</f>
        <v/>
      </c>
      <c r="J2624" s="9">
        <f>VLOOKUP(A2624,'ETH-Web'!$A$1:$G$10000,6,0)</f>
        <v>208.86343400000001</v>
      </c>
      <c r="K2624" s="2">
        <f>K2623*(1-K$1+IF(AND(WEEKDAY($A2624)&lt;&gt;1,WEEKDAY($A2624)&lt;&gt;7),-VLOOKUP($A2624,ETF_OP_Fee!$K$5:$L$14,2,1),0))^($A2624-$A2623)*(1+2*(J2624/J2623-1))-K$3*IFERROR(VLOOKUP($A4220,Dividends!$C$10:$E$100,3,0),0)</f>
        <v>16.741335709385066</v>
      </c>
      <c r="Q2624">
        <f>IF($A2624&gt;=$Q$2,B2624*Q$4,"")</f>
        <v>112.52692797094052</v>
      </c>
      <c r="R2624">
        <f>IF($A2624&gt;=$Q$2,G2624*R$4,"")</f>
        <v>109.85869841468369</v>
      </c>
      <c r="T2624">
        <f>IF($A2624&gt;=$Q$2,J2624*T$4,"")</f>
        <v>62.836100067891721</v>
      </c>
      <c r="U2624">
        <f>IF($A2624&gt;=$Q$2,K2624*U$4,"")</f>
        <v>1.6105375922655136</v>
      </c>
      <c r="W2624" t="e">
        <f t="shared" ca="1" si="10"/>
        <v>#DIV/0!</v>
      </c>
    </row>
    <row r="2625" spans="1:23">
      <c r="A2625" s="1">
        <v>43979</v>
      </c>
      <c r="B2625">
        <f>IFERROR(VLOOKUP($A2625,'BTC-Web'!$A$2:$H$9999,2,0),"")</f>
        <v>9184.9453130000002</v>
      </c>
      <c r="C2625">
        <f>VLOOKUP(A2625,H_SPBTFDUE!$B$2:$C$5828,2,0)</f>
        <v>60.59</v>
      </c>
      <c r="D2625" s="2">
        <f>D2624*(1-D$1+IF(AND(WEEKDAY($A2625)&lt;&gt;1,WEEKDAY($A2625)&lt;&gt;7),-VLOOKUP($A2625,ETF_OP_Fee!$G$5:$H$14,2,1),0))^($A2625-$A2624)*(1+2*(C2625/C2624-1))+IFERROR(VLOOKUP(A2625,BITXeom!$C$9:$D$100,2,0),0)-$D$3*IFERROR(VLOOKUP($A2625,Dividends!$C$10:$E$100,2,0),0)</f>
        <v>9.4932748009235599</v>
      </c>
      <c r="F2625" s="60">
        <f>F2624*(1-F$1-2*(C2625/C2624-1))</f>
        <v>12.04684967134574</v>
      </c>
      <c r="G2625" s="2">
        <f>G2624*(1-G$1+IF(AND(WEEKDAY($A2625)&lt;&gt;1,WEEKDAY($A2625)&lt;&gt;7),-VLOOKUP($A2625,ETF_OP_Fee!$I$5:$J$14,2,1),0))^($A2625-$A2624)*(1+1*(B2625/B2624-1))</f>
        <v>6.0513283720529847</v>
      </c>
      <c r="H2625" s="9" t="str">
        <f>IFERROR(VLOOKUP(A2625,'BITO-IV'!$A$1:$J$10000,4,0),"")</f>
        <v/>
      </c>
      <c r="J2625" s="9">
        <f>VLOOKUP(A2625,'ETH-Web'!$A$1:$G$10000,6,0)</f>
        <v>219.84042400000001</v>
      </c>
      <c r="K2625" s="2">
        <f>K2624*(1-K$1+IF(AND(WEEKDAY($A2625)&lt;&gt;1,WEEKDAY($A2625)&lt;&gt;7),-VLOOKUP($A2625,ETF_OP_Fee!$K$5:$L$14,2,1),0))^($A2625-$A2624)*(1+2*(J2625/J2624-1))-K$3*IFERROR(VLOOKUP($A4221,Dividends!$C$10:$E$100,3,0),0)</f>
        <v>18.50056864991187</v>
      </c>
      <c r="Q2625">
        <f>IF($A2625&gt;=$Q$2,B2625*Q$4,"")</f>
        <v>116.95248808931962</v>
      </c>
      <c r="R2625">
        <f>IF($A2625&gt;=$Q$2,G2625*R$4,"")</f>
        <v>114.17634821339379</v>
      </c>
      <c r="T2625">
        <f>IF($A2625&gt;=$Q$2,J2625*T$4,"")</f>
        <v>66.138503120808338</v>
      </c>
      <c r="U2625">
        <f>IF($A2625&gt;=$Q$2,K2625*U$4,"")</f>
        <v>1.7797780180866076</v>
      </c>
      <c r="W2625" t="e">
        <f t="shared" ca="1" si="10"/>
        <v>#DIV/0!</v>
      </c>
    </row>
    <row r="2626" spans="1:23">
      <c r="A2626" s="1">
        <v>43980</v>
      </c>
      <c r="B2626">
        <f>IFERROR(VLOOKUP($A2626,'BTC-Web'!$A$2:$H$9999,2,0),"")</f>
        <v>9528.3554690000001</v>
      </c>
      <c r="C2626">
        <f>VLOOKUP(A2626,H_SPBTFDUE!$B$2:$C$5828,2,0)</f>
        <v>60.03</v>
      </c>
      <c r="D2626" s="2">
        <f>D2625*(1-D$1+IF(AND(WEEKDAY($A2626)&lt;&gt;1,WEEKDAY($A2626)&lt;&gt;7),-VLOOKUP($A2626,ETF_OP_Fee!$G$5:$H$14,2,1),0))^($A2626-$A2625)*(1+2*(C2626/C2625-1))+IFERROR(VLOOKUP(A2626,BITXeom!$C$9:$D$100,2,0),0)-$D$3*IFERROR(VLOOKUP($A2626,Dividends!$C$10:$E$100,2,0),0)</f>
        <v>9.3166693390645499</v>
      </c>
      <c r="F2626" s="60">
        <f>F2625*(1-F$1-2*(C2626/C2625-1))</f>
        <v>12.268907368458198</v>
      </c>
      <c r="G2626" s="2">
        <f>G2625*(1-G$1+IF(AND(WEEKDAY($A2626)&lt;&gt;1,WEEKDAY($A2626)&lt;&gt;7),-VLOOKUP($A2626,ETF_OP_Fee!$I$5:$J$14,2,1),0))^($A2626-$A2625)*(1+1*(B2626/B2625-1))</f>
        <v>6.277414301841592</v>
      </c>
      <c r="H2626" s="9" t="str">
        <f>IFERROR(VLOOKUP(A2626,'BITO-IV'!$A$1:$J$10000,4,0),"")</f>
        <v/>
      </c>
      <c r="J2626" s="9">
        <f>VLOOKUP(A2626,'ETH-Web'!$A$1:$G$10000,6,0)</f>
        <v>220.67512500000001</v>
      </c>
      <c r="K2626" s="2">
        <f>K2625*(1-K$1+IF(AND(WEEKDAY($A2626)&lt;&gt;1,WEEKDAY($A2626)&lt;&gt;7),-VLOOKUP($A2626,ETF_OP_Fee!$K$5:$L$14,2,1),0))^($A2626-$A2625)*(1+2*(J2626/J2625-1))-K$3*IFERROR(VLOOKUP($A4222,Dividends!$C$10:$E$100,3,0),0)</f>
        <v>18.640576327862789</v>
      </c>
      <c r="Q2626">
        <f>IF($A2626&gt;=$Q$2,B2626*Q$4,"")</f>
        <v>121.32515126919688</v>
      </c>
      <c r="R2626">
        <f>IF($A2626&gt;=$Q$2,G2626*R$4,"")</f>
        <v>118.44213322101442</v>
      </c>
      <c r="T2626">
        <f>IF($A2626&gt;=$Q$2,J2626*T$4,"")</f>
        <v>66.389621062126722</v>
      </c>
      <c r="U2626">
        <f>IF($A2626&gt;=$Q$2,K2626*U$4,"")</f>
        <v>1.7932469331397449</v>
      </c>
      <c r="W2626" t="e">
        <f t="shared" ca="1" si="10"/>
        <v>#DIV/0!</v>
      </c>
    </row>
    <row r="2627" spans="1:23">
      <c r="A2627" s="1">
        <v>43983</v>
      </c>
      <c r="B2627">
        <f>IFERROR(VLOOKUP($A2627,'BTC-Web'!$A$2:$H$9999,2,0),"")</f>
        <v>9463.6054690000001</v>
      </c>
      <c r="C2627">
        <f>VLOOKUP(A2627,H_SPBTFDUE!$B$2:$C$5828,2,0)</f>
        <v>61.16</v>
      </c>
      <c r="D2627" s="2">
        <f>D2626*(1-D$1+IF(AND(WEEKDAY($A2627)&lt;&gt;1,WEEKDAY($A2627)&lt;&gt;7),-VLOOKUP($A2627,ETF_OP_Fee!$G$5:$H$14,2,1),0))^($A2627-$A2626)*(1+2*(C2627/C2626-1))+IFERROR(VLOOKUP(A2627,BITXeom!$C$9:$D$100,2,0),0)-$D$3*IFERROR(VLOOKUP($A2627,Dividends!$C$10:$E$100,2,0),0)</f>
        <v>9.663926099174752</v>
      </c>
      <c r="F2627" s="60">
        <f>F2626*(1-F$1-2*(C2627/C2626-1))</f>
        <v>11.80637081774185</v>
      </c>
      <c r="G2627" s="2">
        <f>G2626*(1-G$1+IF(AND(WEEKDAY($A2627)&lt;&gt;1,WEEKDAY($A2627)&lt;&gt;7),-VLOOKUP($A2627,ETF_OP_Fee!$I$5:$J$14,2,1),0))^($A2627-$A2626)*(1+1*(B2627/B2626-1))</f>
        <v>6.2342692824038641</v>
      </c>
      <c r="H2627" s="9" t="str">
        <f>IFERROR(VLOOKUP(A2627,'BITO-IV'!$A$1:$J$10000,4,0),"")</f>
        <v/>
      </c>
      <c r="J2627" s="9">
        <f>VLOOKUP(A2627,'ETH-Web'!$A$1:$G$10000,6,0)</f>
        <v>246.99176</v>
      </c>
      <c r="K2627" s="2">
        <f>K2626*(1-K$1+IF(AND(WEEKDAY($A2627)&lt;&gt;1,WEEKDAY($A2627)&lt;&gt;7),-VLOOKUP($A2627,ETF_OP_Fee!$K$5:$L$14,2,1),0))^($A2627-$A2626)*(1+2*(J2627/J2626-1))-K$3*IFERROR(VLOOKUP($A4223,Dividends!$C$10:$E$100,3,0),0)</f>
        <v>23.084760441302809</v>
      </c>
      <c r="Q2627">
        <f>IF($A2627&gt;=$Q$2,B2627*Q$4,"")</f>
        <v>120.50068543453749</v>
      </c>
      <c r="R2627">
        <f>IF($A2627&gt;=$Q$2,G2627*R$4,"")</f>
        <v>117.62807381783507</v>
      </c>
      <c r="T2627">
        <f>IF($A2627&gt;=$Q$2,J2627*T$4,"")</f>
        <v>74.306922231800016</v>
      </c>
      <c r="U2627">
        <f>IF($A2627&gt;=$Q$2,K2627*U$4,"")</f>
        <v>2.2207830453050295</v>
      </c>
      <c r="W2627" t="e">
        <f t="shared" ca="1" si="10"/>
        <v>#DIV/0!</v>
      </c>
    </row>
    <row r="2628" spans="1:23">
      <c r="A2628" s="1">
        <v>43984</v>
      </c>
      <c r="B2628">
        <f>IFERROR(VLOOKUP($A2628,'BTC-Web'!$A$2:$H$9999,2,0),"")</f>
        <v>10162.973633</v>
      </c>
      <c r="C2628">
        <f>VLOOKUP(A2628,H_SPBTFDUE!$B$2:$C$5828,2,0)</f>
        <v>60.72</v>
      </c>
      <c r="D2628" s="2">
        <f>D2627*(1-D$1+IF(AND(WEEKDAY($A2628)&lt;&gt;1,WEEKDAY($A2628)&lt;&gt;7),-VLOOKUP($A2628,ETF_OP_Fee!$G$5:$H$14,2,1),0))^($A2628-$A2627)*(1+2*(C2628/C2627-1))+IFERROR(VLOOKUP(A2628,BITXeom!$C$9:$D$100,2,0),0)-$D$3*IFERROR(VLOOKUP($A2628,Dividends!$C$10:$E$100,2,0),0)</f>
        <v>9.5237285984568381</v>
      </c>
      <c r="F2628" s="60">
        <f>F2627*(1-F$1-2*(C2628/C2627-1))</f>
        <v>11.975632078639096</v>
      </c>
      <c r="G2628" s="2">
        <f>G2627*(1-G$1+IF(AND(WEEKDAY($A2628)&lt;&gt;1,WEEKDAY($A2628)&lt;&gt;7),-VLOOKUP($A2628,ETF_OP_Fee!$I$5:$J$14,2,1),0))^($A2628-$A2627)*(1+1*(B2628/B2627-1))</f>
        <v>6.694812614833058</v>
      </c>
      <c r="H2628" s="9" t="str">
        <f>IFERROR(VLOOKUP(A2628,'BITO-IV'!$A$1:$J$10000,4,0),"")</f>
        <v/>
      </c>
      <c r="J2628" s="9">
        <f>VLOOKUP(A2628,'ETH-Web'!$A$1:$G$10000,6,0)</f>
        <v>237.219055</v>
      </c>
      <c r="K2628" s="2">
        <f>K2627*(1-K$1+IF(AND(WEEKDAY($A2628)&lt;&gt;1,WEEKDAY($A2628)&lt;&gt;7),-VLOOKUP($A2628,ETF_OP_Fee!$K$5:$L$14,2,1),0))^($A2628-$A2627)*(1+2*(J2628/J2627-1))-K$3*IFERROR(VLOOKUP($A4224,Dividends!$C$10:$E$100,3,0),0)</f>
        <v>21.257426901595601</v>
      </c>
      <c r="Q2628">
        <f>IF($A2628&gt;=$Q$2,B2628*Q$4,"")</f>
        <v>129.40578438537096</v>
      </c>
      <c r="R2628">
        <f>IF($A2628&gt;=$Q$2,G2628*R$4,"")</f>
        <v>126.317596623049</v>
      </c>
      <c r="T2628">
        <f>IF($A2628&gt;=$Q$2,J2628*T$4,"")</f>
        <v>71.366825645463194</v>
      </c>
      <c r="U2628">
        <f>IF($A2628&gt;=$Q$2,K2628*U$4,"")</f>
        <v>2.0449912560240673</v>
      </c>
      <c r="W2628" t="e">
        <f t="shared" ref="W2628:W2691" ca="1" si="11">IF(ROW()+$W$1&lt;3711,INDIRECT("m"&amp;ROW()+$W$1,1)/INDIRECT("m"&amp;ROW(),1),"")</f>
        <v>#DIV/0!</v>
      </c>
    </row>
    <row r="2629" spans="1:23">
      <c r="A2629" s="1">
        <v>43985</v>
      </c>
      <c r="B2629">
        <f>IFERROR(VLOOKUP($A2629,'BTC-Web'!$A$2:$H$9999,2,0),"")</f>
        <v>9533.7607420000004</v>
      </c>
      <c r="C2629">
        <f>VLOOKUP(A2629,H_SPBTFDUE!$B$2:$C$5828,2,0)</f>
        <v>61.19</v>
      </c>
      <c r="D2629" s="2">
        <f>D2628*(1-D$1+IF(AND(WEEKDAY($A2629)&lt;&gt;1,WEEKDAY($A2629)&lt;&gt;7),-VLOOKUP($A2629,ETF_OP_Fee!$G$5:$H$14,2,1),0))^($A2629-$A2628)*(1+2*(C2629/C2628-1))+IFERROR(VLOOKUP(A2629,BITXeom!$C$9:$D$100,2,0),0)-$D$3*IFERROR(VLOOKUP($A2629,Dividends!$C$10:$E$100,2,0),0)</f>
        <v>9.6699986106165756</v>
      </c>
      <c r="F2629" s="60">
        <f>F2628*(1-F$1-2*(C2629/C2628-1))</f>
        <v>11.789615175838115</v>
      </c>
      <c r="G2629" s="2">
        <f>G2628*(1-G$1+IF(AND(WEEKDAY($A2629)&lt;&gt;1,WEEKDAY($A2629)&lt;&gt;7),-VLOOKUP($A2629,ETF_OP_Fee!$I$5:$J$14,2,1),0))^($A2629-$A2628)*(1+1*(B2629/B2628-1))</f>
        <v>6.2801580268923427</v>
      </c>
      <c r="H2629" s="9" t="str">
        <f>IFERROR(VLOOKUP(A2629,'BITO-IV'!$A$1:$J$10000,4,0),"")</f>
        <v/>
      </c>
      <c r="J2629" s="9">
        <f>VLOOKUP(A2629,'ETH-Web'!$A$1:$G$10000,6,0)</f>
        <v>244.17932099999999</v>
      </c>
      <c r="K2629" s="2">
        <f>K2628*(1-K$1+IF(AND(WEEKDAY($A2629)&lt;&gt;1,WEEKDAY($A2629)&lt;&gt;7),-VLOOKUP($A2629,ETF_OP_Fee!$K$5:$L$14,2,1),0))^($A2629-$A2628)*(1+2*(J2629/J2628-1))-K$3*IFERROR(VLOOKUP($A4225,Dividends!$C$10:$E$100,3,0),0)</f>
        <v>22.504279540255389</v>
      </c>
      <c r="Q2629">
        <f>IF($A2629&gt;=$Q$2,B2629*Q$4,"")</f>
        <v>121.39397695128966</v>
      </c>
      <c r="R2629">
        <f>IF($A2629&gt;=$Q$2,G2629*R$4,"")</f>
        <v>118.49390177289851</v>
      </c>
      <c r="T2629">
        <f>IF($A2629&gt;=$Q$2,J2629*T$4,"")</f>
        <v>73.46080620730315</v>
      </c>
      <c r="U2629">
        <f>IF($A2629&gt;=$Q$2,K2629*U$4,"")</f>
        <v>2.1649400511164032</v>
      </c>
      <c r="W2629" t="e">
        <f t="shared" ca="1" si="11"/>
        <v>#DIV/0!</v>
      </c>
    </row>
    <row r="2630" spans="1:23">
      <c r="A2630" s="1">
        <v>43986</v>
      </c>
      <c r="B2630">
        <f>IFERROR(VLOOKUP($A2630,'BTC-Web'!$A$2:$H$9999,2,0),"")</f>
        <v>9655.8544920000004</v>
      </c>
      <c r="C2630">
        <f>VLOOKUP(A2630,H_SPBTFDUE!$B$2:$C$5828,2,0)</f>
        <v>62.72</v>
      </c>
      <c r="D2630" s="2">
        <f>D2629*(1-D$1+IF(AND(WEEKDAY($A2630)&lt;&gt;1,WEEKDAY($A2630)&lt;&gt;7),-VLOOKUP($A2630,ETF_OP_Fee!$G$5:$H$14,2,1),0))^($A2630-$A2629)*(1+2*(C2630/C2629-1))+IFERROR(VLOOKUP(A2630,BITXeom!$C$9:$D$100,2,0),0)-$D$3*IFERROR(VLOOKUP($A2630,Dividends!$C$10:$E$100,2,0),0)</f>
        <v>10.152353564404146</v>
      </c>
      <c r="F2630" s="60">
        <f>F2629*(1-F$1-2*(C2630/C2629-1))</f>
        <v>11.199424374924135</v>
      </c>
      <c r="G2630" s="2">
        <f>G2629*(1-G$1+IF(AND(WEEKDAY($A2630)&lt;&gt;1,WEEKDAY($A2630)&lt;&gt;7),-VLOOKUP($A2630,ETF_OP_Fee!$I$5:$J$14,2,1),0))^($A2630-$A2629)*(1+1*(B2630/B2629-1))</f>
        <v>6.3604190860725467</v>
      </c>
      <c r="H2630" s="9" t="str">
        <f>IFERROR(VLOOKUP(A2630,'BITO-IV'!$A$1:$J$10000,4,0),"")</f>
        <v/>
      </c>
      <c r="J2630" s="9">
        <f>VLOOKUP(A2630,'ETH-Web'!$A$1:$G$10000,6,0)</f>
        <v>244.42639199999999</v>
      </c>
      <c r="K2630" s="2">
        <f>K2629*(1-K$1+IF(AND(WEEKDAY($A2630)&lt;&gt;1,WEEKDAY($A2630)&lt;&gt;7),-VLOOKUP($A2630,ETF_OP_Fee!$K$5:$L$14,2,1),0))^($A2630-$A2629)*(1+2*(J2630/J2629-1))-K$3*IFERROR(VLOOKUP($A4226,Dividends!$C$10:$E$100,3,0),0)</f>
        <v>22.549240375384997</v>
      </c>
      <c r="Q2630">
        <f>IF($A2630&gt;=$Q$2,B2630*Q$4,"")</f>
        <v>122.94860437214597</v>
      </c>
      <c r="R2630">
        <f>IF($A2630&gt;=$Q$2,G2630*R$4,"")</f>
        <v>120.00826590545108</v>
      </c>
      <c r="T2630">
        <f>IF($A2630&gt;=$Q$2,J2630*T$4,"")</f>
        <v>73.535136968712905</v>
      </c>
      <c r="U2630">
        <f>IF($A2630&gt;=$Q$2,K2630*U$4,"")</f>
        <v>2.1692653401144186</v>
      </c>
      <c r="W2630" t="e">
        <f t="shared" ca="1" si="11"/>
        <v>#DIV/0!</v>
      </c>
    </row>
    <row r="2631" spans="1:23">
      <c r="A2631" s="1">
        <v>43987</v>
      </c>
      <c r="B2631">
        <f>IFERROR(VLOOKUP($A2631,'BTC-Web'!$A$2:$H$9999,2,0),"")</f>
        <v>9800.2158199999994</v>
      </c>
      <c r="C2631">
        <f>VLOOKUP(A2631,H_SPBTFDUE!$B$2:$C$5828,2,0)</f>
        <v>62.13</v>
      </c>
      <c r="D2631" s="2">
        <f>D2630*(1-D$1+IF(AND(WEEKDAY($A2631)&lt;&gt;1,WEEKDAY($A2631)&lt;&gt;7),-VLOOKUP($A2631,ETF_OP_Fee!$G$5:$H$14,2,1),0))^($A2631-$A2630)*(1+2*(C2631/C2630-1))+IFERROR(VLOOKUP(A2631,BITXeom!$C$9:$D$100,2,0),0)-$D$3*IFERROR(VLOOKUP($A2631,Dividends!$C$10:$E$100,2,0),0)</f>
        <v>9.9601486433339232</v>
      </c>
      <c r="F2631" s="60">
        <f>F2630*(1-F$1-2*(C2631/C2630-1))</f>
        <v>11.409544847222881</v>
      </c>
      <c r="G2631" s="2">
        <f>G2630*(1-G$1+IF(AND(WEEKDAY($A2631)&lt;&gt;1,WEEKDAY($A2631)&lt;&gt;7),-VLOOKUP($A2631,ETF_OP_Fee!$I$5:$J$14,2,1),0))^($A2631-$A2630)*(1+1*(B2631/B2630-1))</f>
        <v>6.455343483330326</v>
      </c>
      <c r="H2631" s="9" t="str">
        <f>IFERROR(VLOOKUP(A2631,'BITO-IV'!$A$1:$J$10000,4,0),"")</f>
        <v/>
      </c>
      <c r="J2631" s="9">
        <f>VLOOKUP(A2631,'ETH-Web'!$A$1:$G$10000,6,0)</f>
        <v>241.22198499999999</v>
      </c>
      <c r="K2631" s="2">
        <f>K2630*(1-K$1+IF(AND(WEEKDAY($A2631)&lt;&gt;1,WEEKDAY($A2631)&lt;&gt;7),-VLOOKUP($A2631,ETF_OP_Fee!$K$5:$L$14,2,1),0))^($A2631-$A2630)*(1+2*(J2631/J2630-1))-K$3*IFERROR(VLOOKUP($A4227,Dividends!$C$10:$E$100,3,0),0)</f>
        <v>21.957438042460787</v>
      </c>
      <c r="Q2631">
        <f>IF($A2631&gt;=$Q$2,B2631*Q$4,"")</f>
        <v>124.78676626839396</v>
      </c>
      <c r="R2631">
        <f>IF($A2631&gt;=$Q$2,G2631*R$4,"")</f>
        <v>121.7992976209509</v>
      </c>
      <c r="T2631">
        <f>IF($A2631&gt;=$Q$2,J2631*T$4,"")</f>
        <v>72.571098242287235</v>
      </c>
      <c r="U2631">
        <f>IF($A2631&gt;=$Q$2,K2631*U$4,"")</f>
        <v>2.1123332099122534</v>
      </c>
      <c r="W2631" t="e">
        <f t="shared" ca="1" si="11"/>
        <v>#DIV/0!</v>
      </c>
    </row>
    <row r="2632" spans="1:23">
      <c r="A2632" s="1">
        <v>43990</v>
      </c>
      <c r="B2632">
        <f>IFERROR(VLOOKUP($A2632,'BTC-Web'!$A$2:$H$9999,2,0),"")</f>
        <v>9760.0634769999997</v>
      </c>
      <c r="C2632">
        <f>VLOOKUP(A2632,H_SPBTFDUE!$B$2:$C$5828,2,0)</f>
        <v>61.98</v>
      </c>
      <c r="D2632" s="2">
        <f>D2631*(1-D$1+IF(AND(WEEKDAY($A2632)&lt;&gt;1,WEEKDAY($A2632)&lt;&gt;7),-VLOOKUP($A2632,ETF_OP_Fee!$G$5:$H$14,2,1),0))^($A2632-$A2631)*(1+2*(C2632/C2631-1))+IFERROR(VLOOKUP(A2632,BITXeom!$C$9:$D$100,2,0),0)-$D$3*IFERROR(VLOOKUP($A2632,Dividends!$C$10:$E$100,2,0),0)</f>
        <v>9.9084710151960333</v>
      </c>
      <c r="F2632" s="60">
        <f>F2631*(1-F$1-2*(C2632/C2631-1))</f>
        <v>11.464042885378193</v>
      </c>
      <c r="G2632" s="2">
        <f>G2631*(1-G$1+IF(AND(WEEKDAY($A2632)&lt;&gt;1,WEEKDAY($A2632)&lt;&gt;7),-VLOOKUP($A2632,ETF_OP_Fee!$I$5:$J$14,2,1),0))^($A2632-$A2631)*(1+1*(B2632/B2631-1))</f>
        <v>6.4283934062258172</v>
      </c>
      <c r="H2632" s="9" t="str">
        <f>IFERROR(VLOOKUP(A2632,'BITO-IV'!$A$1:$J$10000,4,0),"")</f>
        <v/>
      </c>
      <c r="J2632" s="9">
        <f>VLOOKUP(A2632,'ETH-Web'!$A$1:$G$10000,6,0)</f>
        <v>246.30990600000001</v>
      </c>
      <c r="K2632" s="2">
        <f>K2631*(1-K$1+IF(AND(WEEKDAY($A2632)&lt;&gt;1,WEEKDAY($A2632)&lt;&gt;7),-VLOOKUP($A2632,ETF_OP_Fee!$K$5:$L$14,2,1),0))^($A2632-$A2631)*(1+2*(J2632/J2631-1))-K$3*IFERROR(VLOOKUP($A4228,Dividends!$C$10:$E$100,3,0),0)</f>
        <v>22.881934831101347</v>
      </c>
      <c r="Q2632">
        <f>IF($A2632&gt;=$Q$2,B2632*Q$4,"")</f>
        <v>124.27550395202292</v>
      </c>
      <c r="R2632">
        <f>IF($A2632&gt;=$Q$2,G2632*R$4,"")</f>
        <v>121.29080408057833</v>
      </c>
      <c r="T2632">
        <f>IF($A2632&gt;=$Q$2,J2632*T$4,"")</f>
        <v>74.101787970837464</v>
      </c>
      <c r="U2632">
        <f>IF($A2632&gt;=$Q$2,K2632*U$4,"")</f>
        <v>2.201270966007765</v>
      </c>
      <c r="W2632" t="e">
        <f t="shared" ca="1" si="11"/>
        <v>#DIV/0!</v>
      </c>
    </row>
    <row r="2633" spans="1:23">
      <c r="A2633" s="1">
        <v>43991</v>
      </c>
      <c r="B2633">
        <f>IFERROR(VLOOKUP($A2633,'BTC-Web'!$A$2:$H$9999,2,0),"")</f>
        <v>9774.3603519999997</v>
      </c>
      <c r="C2633">
        <f>VLOOKUP(A2633,H_SPBTFDUE!$B$2:$C$5828,2,0)</f>
        <v>62.15</v>
      </c>
      <c r="D2633" s="2">
        <f>D2632*(1-D$1+IF(AND(WEEKDAY($A2633)&lt;&gt;1,WEEKDAY($A2633)&lt;&gt;7),-VLOOKUP($A2633,ETF_OP_Fee!$G$5:$H$14,2,1),0))^($A2633-$A2632)*(1+2*(C2633/C2632-1))+IFERROR(VLOOKUP(A2633,BITXeom!$C$9:$D$100,2,0),0)-$D$3*IFERROR(VLOOKUP($A2633,Dividends!$C$10:$E$100,2,0),0)</f>
        <v>9.9616243272580114</v>
      </c>
      <c r="F2633" s="60">
        <f>F2632*(1-F$1-2*(C2633/C2632-1))</f>
        <v>11.400558508700867</v>
      </c>
      <c r="G2633" s="2">
        <f>G2632*(1-G$1+IF(AND(WEEKDAY($A2633)&lt;&gt;1,WEEKDAY($A2633)&lt;&gt;7),-VLOOKUP($A2633,ETF_OP_Fee!$I$5:$J$14,2,1),0))^($A2633-$A2632)*(1+1*(B2633/B2632-1))</f>
        <v>6.437642377449607</v>
      </c>
      <c r="H2633" s="9" t="str">
        <f>IFERROR(VLOOKUP(A2633,'BITO-IV'!$A$1:$J$10000,4,0),"")</f>
        <v/>
      </c>
      <c r="J2633" s="9">
        <f>VLOOKUP(A2633,'ETH-Web'!$A$1:$G$10000,6,0)</f>
        <v>244.91145299999999</v>
      </c>
      <c r="K2633" s="2">
        <f>K2632*(1-K$1+IF(AND(WEEKDAY($A2633)&lt;&gt;1,WEEKDAY($A2633)&lt;&gt;7),-VLOOKUP($A2633,ETF_OP_Fee!$K$5:$L$14,2,1),0))^($A2633-$A2632)*(1+2*(J2633/J2632-1))-K$3*IFERROR(VLOOKUP($A4229,Dividends!$C$10:$E$100,3,0),0)</f>
        <v>22.621522567558703</v>
      </c>
      <c r="Q2633">
        <f>IF($A2633&gt;=$Q$2,B2633*Q$4,"")</f>
        <v>124.45754696329544</v>
      </c>
      <c r="R2633">
        <f>IF($A2633&gt;=$Q$2,G2633*R$4,"")</f>
        <v>121.46531349308023</v>
      </c>
      <c r="T2633">
        <f>IF($A2633&gt;=$Q$2,J2633*T$4,"")</f>
        <v>73.681066492858477</v>
      </c>
      <c r="U2633">
        <f>IF($A2633&gt;=$Q$2,K2633*U$4,"")</f>
        <v>2.1762189780897838</v>
      </c>
      <c r="W2633" t="e">
        <f t="shared" ca="1" si="11"/>
        <v>#DIV/0!</v>
      </c>
    </row>
    <row r="2634" spans="1:23">
      <c r="A2634" s="1">
        <v>43992</v>
      </c>
      <c r="B2634">
        <f>IFERROR(VLOOKUP($A2634,'BTC-Web'!$A$2:$H$9999,2,0),"")</f>
        <v>9794.1191409999992</v>
      </c>
      <c r="C2634">
        <f>VLOOKUP(A2634,H_SPBTFDUE!$B$2:$C$5828,2,0)</f>
        <v>62.94</v>
      </c>
      <c r="D2634" s="2">
        <f>D2633*(1-D$1+IF(AND(WEEKDAY($A2634)&lt;&gt;1,WEEKDAY($A2634)&lt;&gt;7),-VLOOKUP($A2634,ETF_OP_Fee!$G$5:$H$14,2,1),0))^($A2634-$A2633)*(1+2*(C2634/C2633-1))+IFERROR(VLOOKUP(A2634,BITXeom!$C$9:$D$100,2,0),0)-$D$3*IFERROR(VLOOKUP($A2634,Dividends!$C$10:$E$100,2,0),0)</f>
        <v>10.213640997466904</v>
      </c>
      <c r="F2634" s="60">
        <f>F2633*(1-F$1-2*(C2634/C2633-1))</f>
        <v>11.110135892560825</v>
      </c>
      <c r="G2634" s="2">
        <f>G2633*(1-G$1+IF(AND(WEEKDAY($A2634)&lt;&gt;1,WEEKDAY($A2634)&lt;&gt;7),-VLOOKUP($A2634,ETF_OP_Fee!$I$5:$J$14,2,1),0))^($A2634-$A2633)*(1+1*(B2634/B2633-1))</f>
        <v>6.4504881247413879</v>
      </c>
      <c r="H2634" s="9" t="str">
        <f>IFERROR(VLOOKUP(A2634,'BITO-IV'!$A$1:$J$10000,4,0),"")</f>
        <v/>
      </c>
      <c r="J2634" s="9">
        <f>VLOOKUP(A2634,'ETH-Web'!$A$1:$G$10000,6,0)</f>
        <v>247.44494599999999</v>
      </c>
      <c r="K2634" s="2">
        <f>K2633*(1-K$1+IF(AND(WEEKDAY($A2634)&lt;&gt;1,WEEKDAY($A2634)&lt;&gt;7),-VLOOKUP($A2634,ETF_OP_Fee!$K$5:$L$14,2,1),0))^($A2634-$A2633)*(1+2*(J2634/J2633-1))-K$3*IFERROR(VLOOKUP($A4230,Dividends!$C$10:$E$100,3,0),0)</f>
        <v>23.088945809256902</v>
      </c>
      <c r="Q2634">
        <f>IF($A2634&gt;=$Q$2,B2634*Q$4,"")</f>
        <v>124.70913687008685</v>
      </c>
      <c r="R2634">
        <f>IF($A2634&gt;=$Q$2,G2634*R$4,"")</f>
        <v>121.7076868077761</v>
      </c>
      <c r="T2634">
        <f>IF($A2634&gt;=$Q$2,J2634*T$4,"")</f>
        <v>74.44326223301519</v>
      </c>
      <c r="U2634">
        <f>IF($A2634&gt;=$Q$2,K2634*U$4,"")</f>
        <v>2.2211856829765115</v>
      </c>
      <c r="W2634" t="e">
        <f t="shared" ca="1" si="11"/>
        <v>#DIV/0!</v>
      </c>
    </row>
    <row r="2635" spans="1:23">
      <c r="A2635" s="1">
        <v>43993</v>
      </c>
      <c r="B2635">
        <f>IFERROR(VLOOKUP($A2635,'BTC-Web'!$A$2:$H$9999,2,0),"")</f>
        <v>9870.078125</v>
      </c>
      <c r="C2635">
        <f>VLOOKUP(A2635,H_SPBTFDUE!$B$2:$C$5828,2,0)</f>
        <v>58.99</v>
      </c>
      <c r="D2635" s="2">
        <f>D2634*(1-D$1+IF(AND(WEEKDAY($A2635)&lt;&gt;1,WEEKDAY($A2635)&lt;&gt;7),-VLOOKUP($A2635,ETF_OP_Fee!$G$5:$H$14,2,1),0))^($A2635-$A2634)*(1+2*(C2635/C2634-1))+IFERROR(VLOOKUP(A2635,BITXeom!$C$9:$D$100,2,0),0)-$D$3*IFERROR(VLOOKUP($A2635,Dividends!$C$10:$E$100,2,0),0)</f>
        <v>8.930585214685399</v>
      </c>
      <c r="F2635" s="60">
        <f>F2634*(1-F$1-2*(C2635/C2634-1))</f>
        <v>12.504061426297703</v>
      </c>
      <c r="G2635" s="2">
        <f>G2634*(1-G$1+IF(AND(WEEKDAY($A2635)&lt;&gt;1,WEEKDAY($A2635)&lt;&gt;7),-VLOOKUP($A2635,ETF_OP_Fee!$I$5:$J$14,2,1),0))^($A2635-$A2634)*(1+1*(B2635/B2634-1))</f>
        <v>6.5003461503144724</v>
      </c>
      <c r="H2635" s="9" t="str">
        <f>IFERROR(VLOOKUP(A2635,'BITO-IV'!$A$1:$J$10000,4,0),"")</f>
        <v/>
      </c>
      <c r="J2635" s="9">
        <f>VLOOKUP(A2635,'ETH-Web'!$A$1:$G$10000,6,0)</f>
        <v>231.70266699999999</v>
      </c>
      <c r="K2635" s="2">
        <f>K2634*(1-K$1+IF(AND(WEEKDAY($A2635)&lt;&gt;1,WEEKDAY($A2635)&lt;&gt;7),-VLOOKUP($A2635,ETF_OP_Fee!$K$5:$L$14,2,1),0))^($A2635-$A2634)*(1+2*(J2635/J2634-1))-K$3*IFERROR(VLOOKUP($A4231,Dividends!$C$10:$E$100,3,0),0)</f>
        <v>20.150620822282118</v>
      </c>
      <c r="Q2635">
        <f>IF($A2635&gt;=$Q$2,B2635*Q$4,"")</f>
        <v>125.67632740512067</v>
      </c>
      <c r="R2635">
        <f>IF($A2635&gt;=$Q$2,G2635*R$4,"")</f>
        <v>122.64840708257644</v>
      </c>
      <c r="T2635">
        <f>IF($A2635&gt;=$Q$2,J2635*T$4,"")</f>
        <v>69.707232571927321</v>
      </c>
      <c r="U2635">
        <f>IF($A2635&gt;=$Q$2,K2635*U$4,"")</f>
        <v>1.9385151164241019</v>
      </c>
      <c r="W2635" t="e">
        <f t="shared" ca="1" si="11"/>
        <v>#DIV/0!</v>
      </c>
    </row>
    <row r="2636" spans="1:23">
      <c r="A2636" s="1">
        <v>43994</v>
      </c>
      <c r="B2636">
        <f>IFERROR(VLOOKUP($A2636,'BTC-Web'!$A$2:$H$9999,2,0),"")</f>
        <v>9320.6904300000006</v>
      </c>
      <c r="C2636">
        <f>VLOOKUP(A2636,H_SPBTFDUE!$B$2:$C$5828,2,0)</f>
        <v>60.02</v>
      </c>
      <c r="D2636" s="2">
        <f>D2635*(1-D$1+IF(AND(WEEKDAY($A2636)&lt;&gt;1,WEEKDAY($A2636)&lt;&gt;7),-VLOOKUP($A2636,ETF_OP_Fee!$G$5:$H$14,2,1),0))^($A2636-$A2635)*(1+2*(C2636/C2635-1))+IFERROR(VLOOKUP(A2636,BITXeom!$C$9:$D$100,2,0),0)-$D$3*IFERROR(VLOOKUP($A2636,Dividends!$C$10:$E$100,2,0),0)</f>
        <v>9.2413375681104419</v>
      </c>
      <c r="F2636" s="60">
        <f>F2635*(1-F$1-2*(C2636/C2635-1))</f>
        <v>12.0667540366765</v>
      </c>
      <c r="G2636" s="2">
        <f>G2635*(1-G$1+IF(AND(WEEKDAY($A2636)&lt;&gt;1,WEEKDAY($A2636)&lt;&gt;7),-VLOOKUP($A2636,ETF_OP_Fee!$I$5:$J$14,2,1),0))^($A2636-$A2635)*(1+1*(B2636/B2635-1))</f>
        <v>6.1383645040213946</v>
      </c>
      <c r="H2636" s="9" t="str">
        <f>IFERROR(VLOOKUP(A2636,'BITO-IV'!$A$1:$J$10000,4,0),"")</f>
        <v/>
      </c>
      <c r="J2636" s="9">
        <f>VLOOKUP(A2636,'ETH-Web'!$A$1:$G$10000,6,0)</f>
        <v>237.49321</v>
      </c>
      <c r="K2636" s="2">
        <f>K2635*(1-K$1+IF(AND(WEEKDAY($A2636)&lt;&gt;1,WEEKDAY($A2636)&lt;&gt;7),-VLOOKUP($A2636,ETF_OP_Fee!$K$5:$L$14,2,1),0))^($A2636-$A2635)*(1+2*(J2636/J2635-1))-K$3*IFERROR(VLOOKUP($A4232,Dividends!$C$10:$E$100,3,0),0)</f>
        <v>21.15725498934594</v>
      </c>
      <c r="Q2636">
        <f>IF($A2636&gt;=$Q$2,B2636*Q$4,"")</f>
        <v>118.68093922736351</v>
      </c>
      <c r="R2636">
        <f>IF($A2636&gt;=$Q$2,G2636*R$4,"")</f>
        <v>115.81854428998857</v>
      </c>
      <c r="T2636">
        <f>IF($A2636&gt;=$Q$2,J2636*T$4,"")</f>
        <v>71.449304568097944</v>
      </c>
      <c r="U2636">
        <f>IF($A2636&gt;=$Q$2,K2636*U$4,"")</f>
        <v>2.0353545918314508</v>
      </c>
      <c r="W2636" t="e">
        <f t="shared" ca="1" si="11"/>
        <v>#DIV/0!</v>
      </c>
    </row>
    <row r="2637" spans="1:23">
      <c r="A2637" s="1">
        <v>43997</v>
      </c>
      <c r="B2637">
        <f>IFERROR(VLOOKUP($A2637,'BTC-Web'!$A$2:$H$9999,2,0),"")</f>
        <v>9386.0351559999999</v>
      </c>
      <c r="C2637">
        <f>VLOOKUP(A2637,H_SPBTFDUE!$B$2:$C$5828,2,0)</f>
        <v>59.9</v>
      </c>
      <c r="D2637" s="2">
        <f>D2636*(1-D$1+IF(AND(WEEKDAY($A2637)&lt;&gt;1,WEEKDAY($A2637)&lt;&gt;7),-VLOOKUP($A2637,ETF_OP_Fee!$G$5:$H$14,2,1),0))^($A2637-$A2636)*(1+2*(C2637/C2636-1))+IFERROR(VLOOKUP(A2637,BITXeom!$C$9:$D$100,2,0),0)-$D$3*IFERROR(VLOOKUP($A2637,Dividends!$C$10:$E$100,2,0),0)</f>
        <v>9.2010562278405175</v>
      </c>
      <c r="F2637" s="60">
        <f>F2636*(1-F$1-2*(C2637/C2636-1))</f>
        <v>12.114376836777129</v>
      </c>
      <c r="G2637" s="2">
        <f>G2636*(1-G$1+IF(AND(WEEKDAY($A2637)&lt;&gt;1,WEEKDAY($A2637)&lt;&gt;7),-VLOOKUP($A2637,ETF_OP_Fee!$I$5:$J$14,2,1),0))^($A2637-$A2636)*(1+1*(B2637/B2636-1))</f>
        <v>6.1809161978691858</v>
      </c>
      <c r="H2637" s="9" t="str">
        <f>IFERROR(VLOOKUP(A2637,'BITO-IV'!$A$1:$J$10000,4,0),"")</f>
        <v/>
      </c>
      <c r="J2637" s="9">
        <f>VLOOKUP(A2637,'ETH-Web'!$A$1:$G$10000,6,0)</f>
        <v>229.928909</v>
      </c>
      <c r="K2637" s="2">
        <f>K2636*(1-K$1+IF(AND(WEEKDAY($A2637)&lt;&gt;1,WEEKDAY($A2637)&lt;&gt;7),-VLOOKUP($A2637,ETF_OP_Fee!$K$5:$L$14,2,1),0))^($A2637-$A2636)*(1+2*(J2637/J2636-1))-K$3*IFERROR(VLOOKUP($A4233,Dividends!$C$10:$E$100,3,0),0)</f>
        <v>19.807982050638635</v>
      </c>
      <c r="Q2637">
        <f>IF($A2637&gt;=$Q$2,B2637*Q$4,"")</f>
        <v>119.51297774569832</v>
      </c>
      <c r="R2637">
        <f>IF($A2637&gt;=$Q$2,G2637*R$4,"")</f>
        <v>116.62140883726265</v>
      </c>
      <c r="T2637">
        <f>IF($A2637&gt;=$Q$2,J2637*T$4,"")</f>
        <v>69.173601418547818</v>
      </c>
      <c r="U2637">
        <f>IF($A2637&gt;=$Q$2,K2637*U$4,"")</f>
        <v>1.9055528348069812</v>
      </c>
      <c r="W2637" t="e">
        <f t="shared" ca="1" si="11"/>
        <v>#DIV/0!</v>
      </c>
    </row>
    <row r="2638" spans="1:23">
      <c r="A2638" s="1">
        <v>43998</v>
      </c>
      <c r="B2638">
        <f>IFERROR(VLOOKUP($A2638,'BTC-Web'!$A$2:$H$9999,2,0),"")</f>
        <v>9454.2666019999997</v>
      </c>
      <c r="C2638">
        <f>VLOOKUP(A2638,H_SPBTFDUE!$B$2:$C$5828,2,0)</f>
        <v>60.44</v>
      </c>
      <c r="D2638" s="2">
        <f>D2637*(1-D$1+IF(AND(WEEKDAY($A2638)&lt;&gt;1,WEEKDAY($A2638)&lt;&gt;7),-VLOOKUP($A2638,ETF_OP_Fee!$G$5:$H$14,2,1),0))^($A2638-$A2637)*(1+2*(C2638/C2637-1))+IFERROR(VLOOKUP(A2638,BITXeom!$C$9:$D$100,2,0),0)-$D$3*IFERROR(VLOOKUP($A2638,Dividends!$C$10:$E$100,2,0),0)</f>
        <v>9.3658225656651428</v>
      </c>
      <c r="F2638" s="60">
        <f>F2637*(1-F$1-2*(C2638/C2637-1))</f>
        <v>11.895323404282996</v>
      </c>
      <c r="G2638" s="2">
        <f>G2637*(1-G$1+IF(AND(WEEKDAY($A2638)&lt;&gt;1,WEEKDAY($A2638)&lt;&gt;7),-VLOOKUP($A2638,ETF_OP_Fee!$I$5:$J$14,2,1),0))^($A2638-$A2637)*(1+1*(B2638/B2637-1))</f>
        <v>6.2256861039099318</v>
      </c>
      <c r="H2638" s="9" t="str">
        <f>IFERROR(VLOOKUP(A2638,'BITO-IV'!$A$1:$J$10000,4,0),"")</f>
        <v/>
      </c>
      <c r="J2638" s="9">
        <f>VLOOKUP(A2638,'ETH-Web'!$A$1:$G$10000,6,0)</f>
        <v>234.416168</v>
      </c>
      <c r="K2638" s="2">
        <f>K2637*(1-K$1+IF(AND(WEEKDAY($A2638)&lt;&gt;1,WEEKDAY($A2638)&lt;&gt;7),-VLOOKUP($A2638,ETF_OP_Fee!$K$5:$L$14,2,1),0))^($A2638-$A2637)*(1+2*(J2638/J2637-1))-K$3*IFERROR(VLOOKUP($A4234,Dividends!$C$10:$E$100,3,0),0)</f>
        <v>20.580591384574298</v>
      </c>
      <c r="Q2638">
        <f>IF($A2638&gt;=$Q$2,B2638*Q$4,"")</f>
        <v>120.38177305189767</v>
      </c>
      <c r="R2638">
        <f>IF($A2638&gt;=$Q$2,G2638*R$4,"")</f>
        <v>117.46612656985117</v>
      </c>
      <c r="T2638">
        <f>IF($A2638&gt;=$Q$2,J2638*T$4,"")</f>
        <v>70.523583318943793</v>
      </c>
      <c r="U2638">
        <f>IF($A2638&gt;=$Q$2,K2638*U$4,"")</f>
        <v>1.9798788263550182</v>
      </c>
      <c r="W2638" t="e">
        <f t="shared" ca="1" si="11"/>
        <v>#DIV/0!</v>
      </c>
    </row>
    <row r="2639" spans="1:23">
      <c r="A2639" s="1">
        <v>43999</v>
      </c>
      <c r="B2639">
        <f>IFERROR(VLOOKUP($A2639,'BTC-Web'!$A$2:$H$9999,2,0),"")</f>
        <v>9533.7841800000006</v>
      </c>
      <c r="C2639">
        <f>VLOOKUP(A2639,H_SPBTFDUE!$B$2:$C$5828,2,0)</f>
        <v>59.19</v>
      </c>
      <c r="D2639" s="2">
        <f>D2638*(1-D$1+IF(AND(WEEKDAY($A2639)&lt;&gt;1,WEEKDAY($A2639)&lt;&gt;7),-VLOOKUP($A2639,ETF_OP_Fee!$G$5:$H$14,2,1),0))^($A2639-$A2638)*(1+2*(C2639/C2638-1))+IFERROR(VLOOKUP(A2639,BITXeom!$C$9:$D$100,2,0),0)-$D$3*IFERROR(VLOOKUP($A2639,Dividends!$C$10:$E$100,2,0),0)</f>
        <v>8.9773385740880585</v>
      </c>
      <c r="F2639" s="60">
        <f>F2638*(1-F$1-2*(C2639/C2638-1))</f>
        <v>12.386734448988204</v>
      </c>
      <c r="G2639" s="2">
        <f>G2638*(1-G$1+IF(AND(WEEKDAY($A2639)&lt;&gt;1,WEEKDAY($A2639)&lt;&gt;7),-VLOOKUP($A2639,ETF_OP_Fee!$I$5:$J$14,2,1),0))^($A2639-$A2638)*(1+1*(B2639/B2638-1))</f>
        <v>6.277885461296405</v>
      </c>
      <c r="H2639" s="9" t="str">
        <f>IFERROR(VLOOKUP(A2639,'BITO-IV'!$A$1:$J$10000,4,0),"")</f>
        <v/>
      </c>
      <c r="J2639" s="9">
        <f>VLOOKUP(A2639,'ETH-Web'!$A$1:$G$10000,6,0)</f>
        <v>233.02827500000001</v>
      </c>
      <c r="K2639" s="2">
        <f>K2638*(1-K$1+IF(AND(WEEKDAY($A2639)&lt;&gt;1,WEEKDAY($A2639)&lt;&gt;7),-VLOOKUP($A2639,ETF_OP_Fee!$K$5:$L$14,2,1),0))^($A2639-$A2638)*(1+2*(J2639/J2638-1))-K$3*IFERROR(VLOOKUP($A4235,Dividends!$C$10:$E$100,3,0),0)</f>
        <v>20.336367224930719</v>
      </c>
      <c r="Q2639">
        <f>IF($A2639&gt;=$Q$2,B2639*Q$4,"")</f>
        <v>121.39427538882221</v>
      </c>
      <c r="R2639">
        <f>IF($A2639&gt;=$Q$2,G2639*R$4,"")</f>
        <v>118.45102304861412</v>
      </c>
      <c r="T2639">
        <f>IF($A2639&gt;=$Q$2,J2639*T$4,"")</f>
        <v>70.106038793502705</v>
      </c>
      <c r="U2639">
        <f>IF($A2639&gt;=$Q$2,K2639*U$4,"")</f>
        <v>1.9563841544319804</v>
      </c>
      <c r="W2639" t="e">
        <f t="shared" ca="1" si="11"/>
        <v>#DIV/0!</v>
      </c>
    </row>
    <row r="2640" spans="1:23">
      <c r="A2640" s="1">
        <v>44000</v>
      </c>
      <c r="B2640">
        <f>IFERROR(VLOOKUP($A2640,'BTC-Web'!$A$2:$H$9999,2,0),"")</f>
        <v>9481.5673829999996</v>
      </c>
      <c r="C2640">
        <f>VLOOKUP(A2640,H_SPBTFDUE!$B$2:$C$5828,2,0)</f>
        <v>59.71</v>
      </c>
      <c r="D2640" s="2">
        <f>D2639*(1-D$1+IF(AND(WEEKDAY($A2640)&lt;&gt;1,WEEKDAY($A2640)&lt;&gt;7),-VLOOKUP($A2640,ETF_OP_Fee!$G$5:$H$14,2,1),0))^($A2640-$A2639)*(1+2*(C2640/C2639-1))+IFERROR(VLOOKUP(A2640,BITXeom!$C$9:$D$100,2,0),0)-$D$3*IFERROR(VLOOKUP($A2640,Dividends!$C$10:$E$100,2,0),0)</f>
        <v>9.133974006221953</v>
      </c>
      <c r="F2640" s="60">
        <f>F2639*(1-F$1-2*(C2640/C2639-1))</f>
        <v>12.168448101920848</v>
      </c>
      <c r="G2640" s="2">
        <f>G2639*(1-G$1+IF(AND(WEEKDAY($A2640)&lt;&gt;1,WEEKDAY($A2640)&lt;&gt;7),-VLOOKUP($A2640,ETF_OP_Fee!$I$5:$J$14,2,1),0))^($A2640-$A2639)*(1+1*(B2640/B2639-1))</f>
        <v>6.243338808640142</v>
      </c>
      <c r="H2640" s="9" t="str">
        <f>IFERROR(VLOOKUP(A2640,'BITO-IV'!$A$1:$J$10000,4,0),"")</f>
        <v/>
      </c>
      <c r="J2640" s="9">
        <f>VLOOKUP(A2640,'ETH-Web'!$A$1:$G$10000,6,0)</f>
        <v>232.10116600000001</v>
      </c>
      <c r="K2640" s="2">
        <f>K2639*(1-K$1+IF(AND(WEEKDAY($A2640)&lt;&gt;1,WEEKDAY($A2640)&lt;&gt;7),-VLOOKUP($A2640,ETF_OP_Fee!$K$5:$L$14,2,1),0))^($A2640-$A2639)*(1+2*(J2640/J2639-1))-K$3*IFERROR(VLOOKUP($A4236,Dividends!$C$10:$E$100,3,0),0)</f>
        <v>20.174030138555676</v>
      </c>
      <c r="Q2640">
        <f>IF($A2640&gt;=$Q$2,B2640*Q$4,"")</f>
        <v>120.72939561860065</v>
      </c>
      <c r="R2640">
        <f>IF($A2640&gt;=$Q$2,G2640*R$4,"")</f>
        <v>117.79919746573793</v>
      </c>
      <c r="T2640">
        <f>IF($A2640&gt;=$Q$2,J2640*T$4,"")</f>
        <v>69.827120110695617</v>
      </c>
      <c r="U2640">
        <f>IF($A2640&gt;=$Q$2,K2640*U$4,"")</f>
        <v>1.9407671221494671</v>
      </c>
      <c r="W2640" t="e">
        <f t="shared" ca="1" si="11"/>
        <v>#DIV/0!</v>
      </c>
    </row>
    <row r="2641" spans="1:23">
      <c r="A2641" s="1">
        <v>44001</v>
      </c>
      <c r="B2641">
        <f>IFERROR(VLOOKUP($A2641,'BTC-Web'!$A$2:$H$9999,2,0),"")</f>
        <v>9410.2939449999994</v>
      </c>
      <c r="C2641">
        <f>VLOOKUP(A2641,H_SPBTFDUE!$B$2:$C$5828,2,0)</f>
        <v>59.11</v>
      </c>
      <c r="D2641" s="2">
        <f>D2640*(1-D$1+IF(AND(WEEKDAY($A2641)&lt;&gt;1,WEEKDAY($A2641)&lt;&gt;7),-VLOOKUP($A2641,ETF_OP_Fee!$G$5:$H$14,2,1),0))^($A2641-$A2640)*(1+2*(C2641/C2640-1))+IFERROR(VLOOKUP(A2641,BITXeom!$C$9:$D$100,2,0),0)-$D$3*IFERROR(VLOOKUP($A2641,Dividends!$C$10:$E$100,2,0),0)</f>
        <v>8.9493283337471929</v>
      </c>
      <c r="F2641" s="60">
        <f>F2640*(1-F$1-2*(C2641/C2640-1))</f>
        <v>12.412365634192314</v>
      </c>
      <c r="G2641" s="2">
        <f>G2640*(1-G$1+IF(AND(WEEKDAY($A2641)&lt;&gt;1,WEEKDAY($A2641)&lt;&gt;7),-VLOOKUP($A2641,ETF_OP_Fee!$I$5:$J$14,2,1),0))^($A2641-$A2640)*(1+1*(B2641/B2640-1))</f>
        <v>6.1962460278712577</v>
      </c>
      <c r="H2641" s="9" t="str">
        <f>IFERROR(VLOOKUP(A2641,'BITO-IV'!$A$1:$J$10000,4,0),"")</f>
        <v/>
      </c>
      <c r="J2641" s="9">
        <f>VLOOKUP(A2641,'ETH-Web'!$A$1:$G$10000,6,0)</f>
        <v>227.13829000000001</v>
      </c>
      <c r="K2641" s="2">
        <f>K2640*(1-K$1+IF(AND(WEEKDAY($A2641)&lt;&gt;1,WEEKDAY($A2641)&lt;&gt;7),-VLOOKUP($A2641,ETF_OP_Fee!$K$5:$L$14,2,1),0))^($A2641-$A2640)*(1+2*(J2641/J2640-1))-K$3*IFERROR(VLOOKUP($A4237,Dividends!$C$10:$E$100,3,0),0)</f>
        <v>19.310795133035221</v>
      </c>
      <c r="Q2641">
        <f>IF($A2641&gt;=$Q$2,B2641*Q$4,"")</f>
        <v>119.82186643636567</v>
      </c>
      <c r="R2641">
        <f>IF($A2641&gt;=$Q$2,G2641*R$4,"")</f>
        <v>116.910651777119</v>
      </c>
      <c r="T2641">
        <f>IF($A2641&gt;=$Q$2,J2641*T$4,"")</f>
        <v>68.334049892571471</v>
      </c>
      <c r="U2641">
        <f>IF($A2641&gt;=$Q$2,K2641*U$4,"")</f>
        <v>1.8577228267907135</v>
      </c>
      <c r="W2641" t="e">
        <f t="shared" ca="1" si="11"/>
        <v>#DIV/0!</v>
      </c>
    </row>
    <row r="2642" spans="1:23">
      <c r="A2642" s="1">
        <v>44004</v>
      </c>
      <c r="B2642">
        <f>IFERROR(VLOOKUP($A2642,'BTC-Web'!$A$2:$H$9999,2,0),"")</f>
        <v>9300.9150389999995</v>
      </c>
      <c r="C2642">
        <f>VLOOKUP(A2642,H_SPBTFDUE!$B$2:$C$5828,2,0)</f>
        <v>60.84</v>
      </c>
      <c r="D2642" s="2">
        <f>D2641*(1-D$1+IF(AND(WEEKDAY($A2642)&lt;&gt;1,WEEKDAY($A2642)&lt;&gt;7),-VLOOKUP($A2642,ETF_OP_Fee!$G$5:$H$14,2,1),0))^($A2642-$A2641)*(1+2*(C2642/C2641-1))+IFERROR(VLOOKUP(A2642,BITXeom!$C$9:$D$100,2,0),0)-$D$3*IFERROR(VLOOKUP($A2642,Dividends!$C$10:$E$100,2,0),0)</f>
        <v>9.4697511818869895</v>
      </c>
      <c r="F2642" s="60">
        <f>F2641*(1-F$1-2*(C2642/C2641-1))</f>
        <v>11.685162497104432</v>
      </c>
      <c r="G2642" s="2">
        <f>G2641*(1-G$1+IF(AND(WEEKDAY($A2642)&lt;&gt;1,WEEKDAY($A2642)&lt;&gt;7),-VLOOKUP($A2642,ETF_OP_Fee!$I$5:$J$14,2,1),0))^($A2642-$A2641)*(1+1*(B2642/B2641-1))</f>
        <v>6.1237468652956322</v>
      </c>
      <c r="H2642" s="9" t="str">
        <f>IFERROR(VLOOKUP(A2642,'BITO-IV'!$A$1:$J$10000,4,0),"")</f>
        <v/>
      </c>
      <c r="J2642" s="9">
        <f>VLOOKUP(A2642,'ETH-Web'!$A$1:$G$10000,6,0)</f>
        <v>242.533188</v>
      </c>
      <c r="K2642" s="2">
        <f>K2641*(1-K$1+IF(AND(WEEKDAY($A2642)&lt;&gt;1,WEEKDAY($A2642)&lt;&gt;7),-VLOOKUP($A2642,ETF_OP_Fee!$K$5:$L$14,2,1),0))^($A2642-$A2641)*(1+2*(J2642/J2641-1))-K$3*IFERROR(VLOOKUP($A4238,Dividends!$C$10:$E$100,3,0),0)</f>
        <v>21.926781345477085</v>
      </c>
      <c r="Q2642">
        <f>IF($A2642&gt;=$Q$2,B2642*Q$4,"")</f>
        <v>118.42913792625878</v>
      </c>
      <c r="R2642">
        <f>IF($A2642&gt;=$Q$2,G2642*R$4,"")</f>
        <v>115.542738961539</v>
      </c>
      <c r="T2642">
        <f>IF($A2642&gt;=$Q$2,J2642*T$4,"")</f>
        <v>72.96557075161752</v>
      </c>
      <c r="U2642">
        <f>IF($A2642&gt;=$Q$2,K2642*U$4,"")</f>
        <v>2.1093839970296</v>
      </c>
      <c r="W2642" t="e">
        <f t="shared" ca="1" si="11"/>
        <v>#DIV/0!</v>
      </c>
    </row>
    <row r="2643" spans="1:23">
      <c r="A2643" s="1">
        <v>44005</v>
      </c>
      <c r="B2643">
        <f>IFERROR(VLOOKUP($A2643,'BTC-Web'!$A$2:$H$9999,2,0),"")</f>
        <v>9644.0761719999991</v>
      </c>
      <c r="C2643">
        <f>VLOOKUP(A2643,H_SPBTFDUE!$B$2:$C$5828,2,0)</f>
        <v>61.37</v>
      </c>
      <c r="D2643" s="2">
        <f>D2642*(1-D$1+IF(AND(WEEKDAY($A2643)&lt;&gt;1,WEEKDAY($A2643)&lt;&gt;7),-VLOOKUP($A2643,ETF_OP_Fee!$G$5:$H$14,2,1),0))^($A2643-$A2642)*(1+2*(C2643/C2642-1))+IFERROR(VLOOKUP(A2643,BITXeom!$C$9:$D$100,2,0),0)-$D$3*IFERROR(VLOOKUP($A2643,Dividends!$C$10:$E$100,2,0),0)</f>
        <v>9.6335788240273015</v>
      </c>
      <c r="F2643" s="60">
        <f>F2642*(1-F$1-2*(C2643/C2642-1))</f>
        <v>11.480966584602301</v>
      </c>
      <c r="G2643" s="2">
        <f>G2642*(1-G$1+IF(AND(WEEKDAY($A2643)&lt;&gt;1,WEEKDAY($A2643)&lt;&gt;7),-VLOOKUP($A2643,ETF_OP_Fee!$I$5:$J$14,2,1),0))^($A2643-$A2642)*(1+1*(B2643/B2642-1))</f>
        <v>6.3495197898690598</v>
      </c>
      <c r="H2643" s="9" t="str">
        <f>IFERROR(VLOOKUP(A2643,'BITO-IV'!$A$1:$J$10000,4,0),"")</f>
        <v/>
      </c>
      <c r="J2643" s="9">
        <f>VLOOKUP(A2643,'ETH-Web'!$A$1:$G$10000,6,0)</f>
        <v>244.14215100000001</v>
      </c>
      <c r="K2643" s="2">
        <f>K2642*(1-K$1+IF(AND(WEEKDAY($A2643)&lt;&gt;1,WEEKDAY($A2643)&lt;&gt;7),-VLOOKUP($A2643,ETF_OP_Fee!$K$5:$L$14,2,1),0))^($A2643-$A2642)*(1+2*(J2643/J2642-1))-K$3*IFERROR(VLOOKUP($A4239,Dividends!$C$10:$E$100,3,0),0)</f>
        <v>22.217133306142753</v>
      </c>
      <c r="Q2643">
        <f>IF($A2643&gt;=$Q$2,B2643*Q$4,"")</f>
        <v>122.79863028056779</v>
      </c>
      <c r="R2643">
        <f>IF($A2643&gt;=$Q$2,G2643*R$4,"")</f>
        <v>119.8026181927344</v>
      </c>
      <c r="T2643">
        <f>IF($A2643&gt;=$Q$2,J2643*T$4,"")</f>
        <v>73.44962369538716</v>
      </c>
      <c r="U2643">
        <f>IF($A2643&gt;=$Q$2,K2643*U$4,"")</f>
        <v>2.1373162215400914</v>
      </c>
      <c r="W2643" t="e">
        <f t="shared" ca="1" si="11"/>
        <v>#DIV/0!</v>
      </c>
    </row>
    <row r="2644" spans="1:23">
      <c r="A2644" s="1">
        <v>44006</v>
      </c>
      <c r="B2644">
        <f>IFERROR(VLOOKUP($A2644,'BTC-Web'!$A$2:$H$9999,2,0),"")</f>
        <v>9632.1494139999995</v>
      </c>
      <c r="C2644">
        <f>VLOOKUP(A2644,H_SPBTFDUE!$B$2:$C$5828,2,0)</f>
        <v>59.03</v>
      </c>
      <c r="D2644" s="2">
        <f>D2643*(1-D$1+IF(AND(WEEKDAY($A2644)&lt;&gt;1,WEEKDAY($A2644)&lt;&gt;7),-VLOOKUP($A2644,ETF_OP_Fee!$G$5:$H$14,2,1),0))^($A2644-$A2643)*(1+2*(C2644/C2643-1))+IFERROR(VLOOKUP(A2644,BITXeom!$C$9:$D$100,2,0),0)-$D$3*IFERROR(VLOOKUP($A2644,Dividends!$C$10:$E$100,2,0),0)</f>
        <v>8.8978613162146445</v>
      </c>
      <c r="F2644" s="60">
        <f>F2643*(1-F$1-2*(C2644/C2643-1))</f>
        <v>12.35589320165677</v>
      </c>
      <c r="G2644" s="2">
        <f>G2643*(1-G$1+IF(AND(WEEKDAY($A2644)&lt;&gt;1,WEEKDAY($A2644)&lt;&gt;7),-VLOOKUP($A2644,ETF_OP_Fee!$I$5:$J$14,2,1),0))^($A2644-$A2643)*(1+1*(B2644/B2643-1))</f>
        <v>6.3415023283952232</v>
      </c>
      <c r="H2644" s="9" t="str">
        <f>IFERROR(VLOOKUP(A2644,'BITO-IV'!$A$1:$J$10000,4,0),"")</f>
        <v/>
      </c>
      <c r="J2644" s="9">
        <f>VLOOKUP(A2644,'ETH-Web'!$A$1:$G$10000,6,0)</f>
        <v>235.77246099999999</v>
      </c>
      <c r="K2644" s="2">
        <f>K2643*(1-K$1+IF(AND(WEEKDAY($A2644)&lt;&gt;1,WEEKDAY($A2644)&lt;&gt;7),-VLOOKUP($A2644,ETF_OP_Fee!$K$5:$L$14,2,1),0))^($A2644-$A2643)*(1+2*(J2644/J2643-1))-K$3*IFERROR(VLOOKUP($A4240,Dividends!$C$10:$E$100,3,0),0)</f>
        <v>20.69330324312115</v>
      </c>
      <c r="Q2644">
        <f>IF($A2644&gt;=$Q$2,B2644*Q$4,"")</f>
        <v>122.64676611857165</v>
      </c>
      <c r="R2644">
        <f>IF($A2644&gt;=$Q$2,G2644*R$4,"")</f>
        <v>119.651344882687</v>
      </c>
      <c r="T2644">
        <f>IF($A2644&gt;=$Q$2,J2644*T$4,"")</f>
        <v>70.931621054593492</v>
      </c>
      <c r="U2644">
        <f>IF($A2644&gt;=$Q$2,K2644*U$4,"")</f>
        <v>1.9907218491839587</v>
      </c>
      <c r="W2644" t="e">
        <f t="shared" ca="1" si="11"/>
        <v>#DIV/0!</v>
      </c>
    </row>
    <row r="2645" spans="1:23">
      <c r="A2645" s="1">
        <v>44007</v>
      </c>
      <c r="B2645">
        <f>IFERROR(VLOOKUP($A2645,'BTC-Web'!$A$2:$H$9999,2,0),"")</f>
        <v>9314.1269530000009</v>
      </c>
      <c r="C2645">
        <f>VLOOKUP(A2645,H_SPBTFDUE!$B$2:$C$5828,2,0)</f>
        <v>58.81</v>
      </c>
      <c r="D2645" s="2">
        <f>D2644*(1-D$1+IF(AND(WEEKDAY($A2645)&lt;&gt;1,WEEKDAY($A2645)&lt;&gt;7),-VLOOKUP($A2645,ETF_OP_Fee!$G$5:$H$14,2,1),0))^($A2645-$A2644)*(1+2*(C2645/C2644-1))+IFERROR(VLOOKUP(A2645,BITXeom!$C$9:$D$100,2,0),0)-$D$3*IFERROR(VLOOKUP($A2645,Dividends!$C$10:$E$100,2,0),0)</f>
        <v>8.8304734842581603</v>
      </c>
      <c r="F2645" s="60">
        <f>F2644*(1-F$1-2*(C2645/C2644-1))</f>
        <v>12.447348832485206</v>
      </c>
      <c r="G2645" s="2">
        <f>G2644*(1-G$1+IF(AND(WEEKDAY($A2645)&lt;&gt;1,WEEKDAY($A2645)&lt;&gt;7),-VLOOKUP($A2645,ETF_OP_Fee!$I$5:$J$14,2,1),0))^($A2645-$A2644)*(1+1*(B2645/B2644-1))</f>
        <v>6.1319668018058842</v>
      </c>
      <c r="H2645" s="9" t="str">
        <f>IFERROR(VLOOKUP(A2645,'BITO-IV'!$A$1:$J$10000,4,0),"")</f>
        <v/>
      </c>
      <c r="J2645" s="9">
        <f>VLOOKUP(A2645,'ETH-Web'!$A$1:$G$10000,6,0)</f>
        <v>232.944489</v>
      </c>
      <c r="K2645" s="2">
        <f>K2644*(1-K$1+IF(AND(WEEKDAY($A2645)&lt;&gt;1,WEEKDAY($A2645)&lt;&gt;7),-VLOOKUP($A2645,ETF_OP_Fee!$K$5:$L$14,2,1),0))^($A2645-$A2644)*(1+2*(J2645/J2644-1))-K$3*IFERROR(VLOOKUP($A4241,Dividends!$C$10:$E$100,3,0),0)</f>
        <v>20.196371590018853</v>
      </c>
      <c r="Q2645">
        <f>IF($A2645&gt;=$Q$2,B2645*Q$4,"")</f>
        <v>118.59736606067514</v>
      </c>
      <c r="R2645">
        <f>IF($A2645&gt;=$Q$2,G2645*R$4,"")</f>
        <v>115.69783256670856</v>
      </c>
      <c r="T2645">
        <f>IF($A2645&gt;=$Q$2,J2645*T$4,"")</f>
        <v>70.08083196155772</v>
      </c>
      <c r="U2645">
        <f>IF($A2645&gt;=$Q$2,K2645*U$4,"")</f>
        <v>1.9429163979343766</v>
      </c>
      <c r="W2645" t="e">
        <f t="shared" ca="1" si="11"/>
        <v>#DIV/0!</v>
      </c>
    </row>
    <row r="2646" spans="1:23">
      <c r="A2646" s="1">
        <v>44008</v>
      </c>
      <c r="B2646">
        <f>IFERROR(VLOOKUP($A2646,'BTC-Web'!$A$2:$H$9999,2,0),"")</f>
        <v>9260.9951170000004</v>
      </c>
      <c r="C2646">
        <f>VLOOKUP(A2646,H_SPBTFDUE!$B$2:$C$5828,2,0)</f>
        <v>58.06</v>
      </c>
      <c r="D2646" s="2">
        <f>D2645*(1-D$1+IF(AND(WEEKDAY($A2646)&lt;&gt;1,WEEKDAY($A2646)&lt;&gt;7),-VLOOKUP($A2646,ETF_OP_Fee!$G$5:$H$14,2,1),0))^($A2646-$A2645)*(1+2*(C2646/C2645-1))+IFERROR(VLOOKUP(A2646,BITXeom!$C$9:$D$100,2,0),0)-$D$3*IFERROR(VLOOKUP($A2646,Dividends!$C$10:$E$100,2,0),0)</f>
        <v>8.6042072632125279</v>
      </c>
      <c r="F2646" s="60">
        <f>F2645*(1-F$1-2*(C2646/C2645-1))</f>
        <v>12.764181304023392</v>
      </c>
      <c r="G2646" s="2">
        <f>G2645*(1-G$1+IF(AND(WEEKDAY($A2646)&lt;&gt;1,WEEKDAY($A2646)&lt;&gt;7),-VLOOKUP($A2646,ETF_OP_Fee!$I$5:$J$14,2,1),0))^($A2646-$A2645)*(1+1*(B2646/B2645-1))</f>
        <v>6.096828704274996</v>
      </c>
      <c r="H2646" s="9" t="str">
        <f>IFERROR(VLOOKUP(A2646,'BITO-IV'!$A$1:$J$10000,4,0),"")</f>
        <v/>
      </c>
      <c r="J2646" s="9">
        <f>VLOOKUP(A2646,'ETH-Web'!$A$1:$G$10000,6,0)</f>
        <v>229.66804500000001</v>
      </c>
      <c r="K2646" s="2">
        <f>K2645*(1-K$1+IF(AND(WEEKDAY($A2646)&lt;&gt;1,WEEKDAY($A2646)&lt;&gt;7),-VLOOKUP($A2646,ETF_OP_Fee!$K$5:$L$14,2,1),0))^($A2646-$A2645)*(1+2*(J2646/J2645-1))-K$3*IFERROR(VLOOKUP($A4242,Dividends!$C$10:$E$100,3,0),0)</f>
        <v>19.62772833212474</v>
      </c>
      <c r="Q2646">
        <f>IF($A2646&gt;=$Q$2,B2646*Q$4,"")</f>
        <v>117.92083504114268</v>
      </c>
      <c r="R2646">
        <f>IF($A2646&gt;=$Q$2,G2646*R$4,"")</f>
        <v>115.03484761322771</v>
      </c>
      <c r="T2646">
        <f>IF($A2646&gt;=$Q$2,J2646*T$4,"")</f>
        <v>69.095121063733245</v>
      </c>
      <c r="U2646">
        <f>IF($A2646&gt;=$Q$2,K2646*U$4,"")</f>
        <v>1.8882121999346078</v>
      </c>
      <c r="W2646" t="e">
        <f t="shared" ca="1" si="11"/>
        <v>#DIV/0!</v>
      </c>
    </row>
    <row r="2647" spans="1:23">
      <c r="A2647" s="1">
        <v>44011</v>
      </c>
      <c r="B2647">
        <f>IFERROR(VLOOKUP($A2647,'BTC-Web'!$A$2:$H$9999,2,0),"")</f>
        <v>9140.0292969999991</v>
      </c>
      <c r="C2647">
        <f>VLOOKUP(A2647,H_SPBTFDUE!$B$2:$C$5828,2,0)</f>
        <v>57.93</v>
      </c>
      <c r="D2647" s="2">
        <f>D2646*(1-D$1+IF(AND(WEEKDAY($A2647)&lt;&gt;1,WEEKDAY($A2647)&lt;&gt;7),-VLOOKUP($A2647,ETF_OP_Fee!$G$5:$H$14,2,1),0))^($A2647-$A2646)*(1+2*(C2647/C2646-1))+IFERROR(VLOOKUP(A2647,BITXeom!$C$9:$D$100,2,0),0)-$D$3*IFERROR(VLOOKUP($A2647,Dividends!$C$10:$E$100,2,0),0)</f>
        <v>8.5625791875910711</v>
      </c>
      <c r="F2647" s="60">
        <f>F2646*(1-F$1-2*(C2647/C2646-1))</f>
        <v>12.820676480330764</v>
      </c>
      <c r="G2647" s="2">
        <f>G2646*(1-G$1+IF(AND(WEEKDAY($A2647)&lt;&gt;1,WEEKDAY($A2647)&lt;&gt;7),-VLOOKUP($A2647,ETF_OP_Fee!$I$5:$J$14,2,1),0))^($A2647-$A2646)*(1+1*(B2647/B2646-1))</f>
        <v>6.0167229590287485</v>
      </c>
      <c r="H2647" s="9" t="str">
        <f>IFERROR(VLOOKUP(A2647,'BITO-IV'!$A$1:$J$10000,4,0),"")</f>
        <v/>
      </c>
      <c r="J2647" s="9">
        <f>VLOOKUP(A2647,'ETH-Web'!$A$1:$G$10000,6,0)</f>
        <v>228.19487000000001</v>
      </c>
      <c r="K2647" s="2">
        <f>K2646*(1-K$1+IF(AND(WEEKDAY($A2647)&lt;&gt;1,WEEKDAY($A2647)&lt;&gt;7),-VLOOKUP($A2647,ETF_OP_Fee!$K$5:$L$14,2,1),0))^($A2647-$A2646)*(1+2*(J2647/J2646-1))-K$3*IFERROR(VLOOKUP($A4243,Dividends!$C$10:$E$100,3,0),0)</f>
        <v>19.374432497277539</v>
      </c>
      <c r="Q2647">
        <f>IF($A2647&gt;=$Q$2,B2647*Q$4,"")</f>
        <v>116.38056962413019</v>
      </c>
      <c r="R2647">
        <f>IF($A2647&gt;=$Q$2,G2647*R$4,"")</f>
        <v>113.52341394101633</v>
      </c>
      <c r="T2647">
        <f>IF($A2647&gt;=$Q$2,J2647*T$4,"")</f>
        <v>68.651919638070979</v>
      </c>
      <c r="U2647">
        <f>IF($A2647&gt;=$Q$2,K2647*U$4,"")</f>
        <v>1.863844821425078</v>
      </c>
      <c r="W2647" t="e">
        <f t="shared" ca="1" si="11"/>
        <v>#DIV/0!</v>
      </c>
    </row>
    <row r="2648" spans="1:23">
      <c r="A2648" s="1">
        <v>44012</v>
      </c>
      <c r="B2648">
        <f>IFERROR(VLOOKUP($A2648,'BTC-Web'!$A$2:$H$9999,2,0),"")</f>
        <v>9185.5810550000006</v>
      </c>
      <c r="C2648">
        <f>VLOOKUP(A2648,H_SPBTFDUE!$B$2:$C$5828,2,0)</f>
        <v>57.83</v>
      </c>
      <c r="D2648" s="2">
        <f>D2647*(1-D$1+IF(AND(WEEKDAY($A2648)&lt;&gt;1,WEEKDAY($A2648)&lt;&gt;7),-VLOOKUP($A2648,ETF_OP_Fee!$G$5:$H$14,2,1),0))^($A2648-$A2647)*(1+2*(C2648/C2647-1))+IFERROR(VLOOKUP(A2648,BITXeom!$C$9:$D$100,2,0),0)-$D$3*IFERROR(VLOOKUP($A2648,Dividends!$C$10:$E$100,2,0),0)</f>
        <v>8.5319887367001694</v>
      </c>
      <c r="F2648" s="60">
        <f>F2647*(1-F$1-2*(C2648/C2647-1))</f>
        <v>12.864271752332758</v>
      </c>
      <c r="G2648" s="2">
        <f>G2647*(1-G$1+IF(AND(WEEKDAY($A2648)&lt;&gt;1,WEEKDAY($A2648)&lt;&gt;7),-VLOOKUP($A2648,ETF_OP_Fee!$I$5:$J$14,2,1),0))^($A2648-$A2647)*(1+1*(B2648/B2647-1))</f>
        <v>6.0465515121602049</v>
      </c>
      <c r="H2648" s="9" t="str">
        <f>IFERROR(VLOOKUP(A2648,'BITO-IV'!$A$1:$J$10000,4,0),"")</f>
        <v/>
      </c>
      <c r="J2648" s="9">
        <f>VLOOKUP(A2648,'ETH-Web'!$A$1:$G$10000,6,0)</f>
        <v>226.31500199999999</v>
      </c>
      <c r="K2648" s="2">
        <f>K2647*(1-K$1+IF(AND(WEEKDAY($A2648)&lt;&gt;1,WEEKDAY($A2648)&lt;&gt;7),-VLOOKUP($A2648,ETF_OP_Fee!$K$5:$L$14,2,1),0))^($A2648-$A2647)*(1+2*(J2648/J2647-1))-K$3*IFERROR(VLOOKUP($A4244,Dividends!$C$10:$E$100,3,0),0)</f>
        <v>19.054728837671203</v>
      </c>
      <c r="Q2648">
        <f>IF($A2648&gt;=$Q$2,B2648*Q$4,"")</f>
        <v>116.96058303231048</v>
      </c>
      <c r="R2648">
        <f>IF($A2648&gt;=$Q$2,G2648*R$4,"")</f>
        <v>114.0862185121197</v>
      </c>
      <c r="T2648">
        <f>IF($A2648&gt;=$Q$2,J2648*T$4,"")</f>
        <v>68.086365526945769</v>
      </c>
      <c r="U2648">
        <f>IF($A2648&gt;=$Q$2,K2648*U$4,"")</f>
        <v>1.8330889264881993</v>
      </c>
      <c r="W2648" t="e">
        <f t="shared" ca="1" si="11"/>
        <v>#DIV/0!</v>
      </c>
    </row>
    <row r="2649" spans="1:23">
      <c r="A2649" s="1">
        <v>44013</v>
      </c>
      <c r="B2649">
        <f>IFERROR(VLOOKUP($A2649,'BTC-Web'!$A$2:$H$9999,2,0),"")</f>
        <v>9145.9853519999997</v>
      </c>
      <c r="C2649">
        <f>VLOOKUP(A2649,H_SPBTFDUE!$B$2:$C$5828,2,0)</f>
        <v>58.7</v>
      </c>
      <c r="D2649" s="2">
        <f>D2648*(1-D$1+IF(AND(WEEKDAY($A2649)&lt;&gt;1,WEEKDAY($A2649)&lt;&gt;7),-VLOOKUP($A2649,ETF_OP_Fee!$G$5:$H$14,2,1),0))^($A2649-$A2648)*(1+2*(C2649/C2648-1))+IFERROR(VLOOKUP(A2649,BITXeom!$C$9:$D$100,2,0),0)-$D$3*IFERROR(VLOOKUP($A2649,Dividends!$C$10:$E$100,2,0),0)</f>
        <v>8.7876413709749492</v>
      </c>
      <c r="F2649" s="60">
        <f>F2648*(1-F$1-2*(C2649/C2648-1))</f>
        <v>12.47653945877607</v>
      </c>
      <c r="G2649" s="2">
        <f>G2648*(1-G$1+IF(AND(WEEKDAY($A2649)&lt;&gt;1,WEEKDAY($A2649)&lt;&gt;7),-VLOOKUP($A2649,ETF_OP_Fee!$I$5:$J$14,2,1),0))^($A2649-$A2648)*(1+1*(B2649/B2648-1))</f>
        <v>6.0203303275685718</v>
      </c>
      <c r="H2649" s="9" t="str">
        <f>IFERROR(VLOOKUP(A2649,'BITO-IV'!$A$1:$J$10000,4,0),"")</f>
        <v/>
      </c>
      <c r="J2649" s="9">
        <f>VLOOKUP(A2649,'ETH-Web'!$A$1:$G$10000,6,0)</f>
        <v>231.11341899999999</v>
      </c>
      <c r="K2649" s="2">
        <f>K2648*(1-K$1+IF(AND(WEEKDAY($A2649)&lt;&gt;1,WEEKDAY($A2649)&lt;&gt;7),-VLOOKUP($A2649,ETF_OP_Fee!$K$5:$L$14,2,1),0))^($A2649-$A2648)*(1+2*(J2649/J2648-1))-K$3*IFERROR(VLOOKUP($A4245,Dividends!$C$10:$E$100,3,0),0)</f>
        <v>19.862228562531847</v>
      </c>
      <c r="Q2649">
        <f>IF($A2649&gt;=$Q$2,B2649*Q$4,"")</f>
        <v>116.45640844817424</v>
      </c>
      <c r="R2649">
        <f>IF($A2649&gt;=$Q$2,G2649*R$4,"")</f>
        <v>113.59147770176664</v>
      </c>
      <c r="T2649">
        <f>IF($A2649&gt;=$Q$2,J2649*T$4,"")</f>
        <v>69.529958620313536</v>
      </c>
      <c r="U2649">
        <f>IF($A2649&gt;=$Q$2,K2649*U$4,"")</f>
        <v>1.9107714176112385</v>
      </c>
      <c r="W2649" t="e">
        <f t="shared" ca="1" si="11"/>
        <v>#DIV/0!</v>
      </c>
    </row>
    <row r="2650" spans="1:23">
      <c r="A2650" s="1">
        <v>44014</v>
      </c>
      <c r="B2650">
        <f>IFERROR(VLOOKUP($A2650,'BTC-Web'!$A$2:$H$9999,2,0),"")</f>
        <v>9231.1396480000003</v>
      </c>
      <c r="C2650">
        <f>VLOOKUP(A2650,H_SPBTFDUE!$B$2:$C$5828,2,0)</f>
        <v>57.05</v>
      </c>
      <c r="D2650" s="2">
        <f>D2649*(1-D$1+IF(AND(WEEKDAY($A2650)&lt;&gt;1,WEEKDAY($A2650)&lt;&gt;7),-VLOOKUP($A2650,ETF_OP_Fee!$G$5:$H$14,2,1),0))^($A2650-$A2649)*(1+2*(C2650/C2649-1))+IFERROR(VLOOKUP(A2650,BITXeom!$C$9:$D$100,2,0),0)-$D$3*IFERROR(VLOOKUP($A2650,Dividends!$C$10:$E$100,2,0),0)</f>
        <v>8.2926174608703889</v>
      </c>
      <c r="F2650" s="60">
        <f>F2649*(1-F$1-2*(C2650/C2649-1))</f>
        <v>13.177296813033262</v>
      </c>
      <c r="G2650" s="2">
        <f>G2649*(1-G$1+IF(AND(WEEKDAY($A2650)&lt;&gt;1,WEEKDAY($A2650)&lt;&gt;7),-VLOOKUP($A2650,ETF_OP_Fee!$I$5:$J$14,2,1),0))^($A2650-$A2649)*(1+1*(B2650/B2649-1))</f>
        <v>6.0762248551900218</v>
      </c>
      <c r="H2650" s="9" t="str">
        <f>IFERROR(VLOOKUP(A2650,'BITO-IV'!$A$1:$J$10000,4,0),"")</f>
        <v/>
      </c>
      <c r="J2650" s="9">
        <f>VLOOKUP(A2650,'ETH-Web'!$A$1:$G$10000,6,0)</f>
        <v>229.39219700000001</v>
      </c>
      <c r="K2650" s="2">
        <f>K2649*(1-K$1+IF(AND(WEEKDAY($A2650)&lt;&gt;1,WEEKDAY($A2650)&lt;&gt;7),-VLOOKUP($A2650,ETF_OP_Fee!$K$5:$L$14,2,1),0))^($A2650-$A2649)*(1+2*(J2650/J2649-1))-K$3*IFERROR(VLOOKUP($A4246,Dividends!$C$10:$E$100,3,0),0)</f>
        <v>19.565875939703542</v>
      </c>
      <c r="Q2650">
        <f>IF($A2650&gt;=$Q$2,B2650*Q$4,"")</f>
        <v>117.54068347097693</v>
      </c>
      <c r="R2650">
        <f>IF($A2650&gt;=$Q$2,G2650*R$4,"")</f>
        <v>114.64609458198804</v>
      </c>
      <c r="T2650">
        <f>IF($A2650&gt;=$Q$2,J2650*T$4,"")</f>
        <v>69.012132805809998</v>
      </c>
      <c r="U2650">
        <f>IF($A2650&gt;=$Q$2,K2650*U$4,"")</f>
        <v>1.8822619218388132</v>
      </c>
      <c r="W2650" t="e">
        <f t="shared" ca="1" si="11"/>
        <v>#DIV/0!</v>
      </c>
    </row>
    <row r="2651" spans="1:23">
      <c r="A2651" s="1">
        <v>44018</v>
      </c>
      <c r="B2651">
        <f>IFERROR(VLOOKUP($A2651,'BTC-Web'!$A$2:$H$9999,2,0),"")</f>
        <v>9072.8496090000008</v>
      </c>
      <c r="C2651">
        <f>VLOOKUP(A2651,H_SPBTFDUE!$B$2:$C$5828,2,0)</f>
        <v>58.9</v>
      </c>
      <c r="D2651" s="2">
        <f>D2650*(1-D$1+IF(AND(WEEKDAY($A2651)&lt;&gt;1,WEEKDAY($A2651)&lt;&gt;7),-VLOOKUP($A2651,ETF_OP_Fee!$G$5:$H$14,2,1),0))^($A2651-$A2650)*(1+2*(C2651/C2650-1))+IFERROR(VLOOKUP(A2651,BITXeom!$C$9:$D$100,2,0),0)-$D$3*IFERROR(VLOOKUP($A2651,Dividends!$C$10:$E$100,2,0),0)</f>
        <v>8.8261812055423494</v>
      </c>
      <c r="F2651" s="60">
        <f>F2650*(1-F$1-2*(C2651/C2650-1))</f>
        <v>12.321992147484801</v>
      </c>
      <c r="G2651" s="2">
        <f>G2650*(1-G$1+IF(AND(WEEKDAY($A2651)&lt;&gt;1,WEEKDAY($A2651)&lt;&gt;7),-VLOOKUP($A2651,ETF_OP_Fee!$I$5:$J$14,2,1),0))^($A2651-$A2650)*(1+1*(B2651/B2650-1))</f>
        <v>5.9714116787295346</v>
      </c>
      <c r="H2651" s="9" t="str">
        <f>IFERROR(VLOOKUP(A2651,'BITO-IV'!$A$1:$J$10000,4,0),"")</f>
        <v/>
      </c>
      <c r="J2651" s="9">
        <f>VLOOKUP(A2651,'ETH-Web'!$A$1:$G$10000,6,0)</f>
        <v>241.510223</v>
      </c>
      <c r="K2651" s="2">
        <f>K2650*(1-K$1+IF(AND(WEEKDAY($A2651)&lt;&gt;1,WEEKDAY($A2651)&lt;&gt;7),-VLOOKUP($A2651,ETF_OP_Fee!$K$5:$L$14,2,1),0))^($A2651-$A2650)*(1+2*(J2651/J2650-1))-K$3*IFERROR(VLOOKUP($A4247,Dividends!$C$10:$E$100,3,0),0)</f>
        <v>21.630847684172743</v>
      </c>
      <c r="Q2651">
        <f>IF($A2651&gt;=$Q$2,B2651*Q$4,"")</f>
        <v>115.52516641889349</v>
      </c>
      <c r="R2651">
        <f>IF($A2651&gt;=$Q$2,G2651*R$4,"")</f>
        <v>112.66848156925305</v>
      </c>
      <c r="T2651">
        <f>IF($A2651&gt;=$Q$2,J2651*T$4,"")</f>
        <v>72.657814004182484</v>
      </c>
      <c r="U2651">
        <f>IF($A2651&gt;=$Q$2,K2651*U$4,"")</f>
        <v>2.0809148058837446</v>
      </c>
      <c r="W2651" t="e">
        <f t="shared" ca="1" si="11"/>
        <v>#DIV/0!</v>
      </c>
    </row>
    <row r="2652" spans="1:23">
      <c r="A2652" s="1">
        <v>44019</v>
      </c>
      <c r="B2652">
        <f>IFERROR(VLOOKUP($A2652,'BTC-Web'!$A$2:$H$9999,2,0),"")</f>
        <v>9349.1611329999996</v>
      </c>
      <c r="C2652">
        <f>VLOOKUP(A2652,H_SPBTFDUE!$B$2:$C$5828,2,0)</f>
        <v>58.51</v>
      </c>
      <c r="D2652" s="2">
        <f>D2651*(1-D$1+IF(AND(WEEKDAY($A2652)&lt;&gt;1,WEEKDAY($A2652)&lt;&gt;7),-VLOOKUP($A2652,ETF_OP_Fee!$G$5:$H$14,2,1),0))^($A2652-$A2651)*(1+2*(C2652/C2651-1))+IFERROR(VLOOKUP(A2652,BITXeom!$C$9:$D$100,2,0),0)-$D$3*IFERROR(VLOOKUP($A2652,Dividends!$C$10:$E$100,2,0),0)</f>
        <v>8.7082481029588568</v>
      </c>
      <c r="F2652" s="60">
        <f>F2651*(1-F$1-2*(C2652/C2651-1))</f>
        <v>12.484528213860438</v>
      </c>
      <c r="G2652" s="2">
        <f>G2651*(1-G$1+IF(AND(WEEKDAY($A2652)&lt;&gt;1,WEEKDAY($A2652)&lt;&gt;7),-VLOOKUP($A2652,ETF_OP_Fee!$I$5:$J$14,2,1),0))^($A2652-$A2651)*(1+1*(B2652/B2651-1))</f>
        <v>6.1531094785344322</v>
      </c>
      <c r="H2652" s="9" t="str">
        <f>IFERROR(VLOOKUP(A2652,'BITO-IV'!$A$1:$J$10000,4,0),"")</f>
        <v/>
      </c>
      <c r="J2652" s="9">
        <f>VLOOKUP(A2652,'ETH-Web'!$A$1:$G$10000,6,0)</f>
        <v>239.07553100000001</v>
      </c>
      <c r="K2652" s="2">
        <f>K2651*(1-K$1+IF(AND(WEEKDAY($A2652)&lt;&gt;1,WEEKDAY($A2652)&lt;&gt;7),-VLOOKUP($A2652,ETF_OP_Fee!$K$5:$L$14,2,1),0))^($A2652-$A2651)*(1+2*(J2652/J2651-1))-K$3*IFERROR(VLOOKUP($A4248,Dividends!$C$10:$E$100,3,0),0)</f>
        <v>21.194175780827475</v>
      </c>
      <c r="Q2652">
        <f>IF($A2652&gt;=$Q$2,B2652*Q$4,"")</f>
        <v>119.04345848469532</v>
      </c>
      <c r="R2652">
        <f>IF($A2652&gt;=$Q$2,G2652*R$4,"")</f>
        <v>116.0967521876418</v>
      </c>
      <c r="T2652">
        <f>IF($A2652&gt;=$Q$2,J2652*T$4,"")</f>
        <v>71.925342325360546</v>
      </c>
      <c r="U2652">
        <f>IF($A2652&gt;=$Q$2,K2652*U$4,"")</f>
        <v>2.0389064184986547</v>
      </c>
      <c r="W2652" t="e">
        <f t="shared" ca="1" si="11"/>
        <v>#DIV/0!</v>
      </c>
    </row>
    <row r="2653" spans="1:23">
      <c r="A2653" s="1">
        <v>44020</v>
      </c>
      <c r="B2653">
        <f>IFERROR(VLOOKUP($A2653,'BTC-Web'!$A$2:$H$9999,2,0),"")</f>
        <v>9253.0205079999996</v>
      </c>
      <c r="C2653">
        <f>VLOOKUP(A2653,H_SPBTFDUE!$B$2:$C$5828,2,0)</f>
        <v>59.87</v>
      </c>
      <c r="D2653" s="2">
        <f>D2652*(1-D$1+IF(AND(WEEKDAY($A2653)&lt;&gt;1,WEEKDAY($A2653)&lt;&gt;7),-VLOOKUP($A2653,ETF_OP_Fee!$G$5:$H$14,2,1),0))^($A2653-$A2652)*(1+2*(C2653/C2652-1))+IFERROR(VLOOKUP(A2653,BITXeom!$C$9:$D$100,2,0),0)-$D$3*IFERROR(VLOOKUP($A2653,Dividends!$C$10:$E$100,2,0),0)</f>
        <v>9.1119766613009929</v>
      </c>
      <c r="F2653" s="60">
        <f>F2652*(1-F$1-2*(C2653/C2652-1))</f>
        <v>11.903500334964162</v>
      </c>
      <c r="G2653" s="2">
        <f>G2652*(1-G$1+IF(AND(WEEKDAY($A2653)&lt;&gt;1,WEEKDAY($A2653)&lt;&gt;7),-VLOOKUP($A2653,ETF_OP_Fee!$I$5:$J$14,2,1),0))^($A2653-$A2652)*(1+1*(B2653/B2652-1))</f>
        <v>6.0896764444434588</v>
      </c>
      <c r="H2653" s="9" t="str">
        <f>IFERROR(VLOOKUP(A2653,'BITO-IV'!$A$1:$J$10000,4,0),"")</f>
        <v/>
      </c>
      <c r="J2653" s="9">
        <f>VLOOKUP(A2653,'ETH-Web'!$A$1:$G$10000,6,0)</f>
        <v>246.67001300000001</v>
      </c>
      <c r="K2653" s="2">
        <f>K2652*(1-K$1+IF(AND(WEEKDAY($A2653)&lt;&gt;1,WEEKDAY($A2653)&lt;&gt;7),-VLOOKUP($A2653,ETF_OP_Fee!$K$5:$L$14,2,1),0))^($A2653-$A2652)*(1+2*(J2653/J2652-1))-K$3*IFERROR(VLOOKUP($A4249,Dividends!$C$10:$E$100,3,0),0)</f>
        <v>22.540105196057286</v>
      </c>
      <c r="Q2653">
        <f>IF($A2653&gt;=$Q$2,B2653*Q$4,"")</f>
        <v>117.81929384167908</v>
      </c>
      <c r="R2653">
        <f>IF($A2653&gt;=$Q$2,G2653*R$4,"")</f>
        <v>114.89989891125185</v>
      </c>
      <c r="T2653">
        <f>IF($A2653&gt;=$Q$2,J2653*T$4,"")</f>
        <v>74.210125361704783</v>
      </c>
      <c r="U2653">
        <f>IF($A2653&gt;=$Q$2,K2653*U$4,"")</f>
        <v>2.1683865243511629</v>
      </c>
      <c r="W2653" t="e">
        <f t="shared" ca="1" si="11"/>
        <v>#DIV/0!</v>
      </c>
    </row>
    <row r="2654" spans="1:23">
      <c r="A2654" s="1">
        <v>44021</v>
      </c>
      <c r="B2654">
        <f>IFERROR(VLOOKUP($A2654,'BTC-Web'!$A$2:$H$9999,2,0),"")</f>
        <v>9427.9941409999992</v>
      </c>
      <c r="C2654">
        <f>VLOOKUP(A2654,H_SPBTFDUE!$B$2:$C$5828,2,0)</f>
        <v>58.3</v>
      </c>
      <c r="D2654" s="2">
        <f>D2653*(1-D$1+IF(AND(WEEKDAY($A2654)&lt;&gt;1,WEEKDAY($A2654)&lt;&gt;7),-VLOOKUP($A2654,ETF_OP_Fee!$G$5:$H$14,2,1),0))^($A2654-$A2653)*(1+2*(C2654/C2653-1))+IFERROR(VLOOKUP(A2654,BITXeom!$C$9:$D$100,2,0),0)-$D$3*IFERROR(VLOOKUP($A2654,Dividends!$C$10:$E$100,2,0),0)</f>
        <v>8.6330402882598207</v>
      </c>
      <c r="F2654" s="60">
        <f>F2653*(1-F$1-2*(C2654/C2653-1))</f>
        <v>12.527183206993577</v>
      </c>
      <c r="G2654" s="2">
        <f>G2653*(1-G$1+IF(AND(WEEKDAY($A2654)&lt;&gt;1,WEEKDAY($A2654)&lt;&gt;7),-VLOOKUP($A2654,ETF_OP_Fee!$I$5:$J$14,2,1),0))^($A2654-$A2653)*(1+1*(B2654/B2653-1))</f>
        <v>6.2046700822624006</v>
      </c>
      <c r="H2654" s="9" t="str">
        <f>IFERROR(VLOOKUP(A2654,'BITO-IV'!$A$1:$J$10000,4,0),"")</f>
        <v/>
      </c>
      <c r="J2654" s="9">
        <f>VLOOKUP(A2654,'ETH-Web'!$A$1:$G$10000,6,0)</f>
        <v>243.015961</v>
      </c>
      <c r="K2654" s="2">
        <f>K2653*(1-K$1+IF(AND(WEEKDAY($A2654)&lt;&gt;1,WEEKDAY($A2654)&lt;&gt;7),-VLOOKUP($A2654,ETF_OP_Fee!$K$5:$L$14,2,1),0))^($A2654-$A2653)*(1+2*(J2654/J2653-1))-K$3*IFERROR(VLOOKUP($A4250,Dividends!$C$10:$E$100,3,0),0)</f>
        <v>21.871745159453397</v>
      </c>
      <c r="Q2654">
        <f>IF($A2654&gt;=$Q$2,B2654*Q$4,"")</f>
        <v>120.04724414862474</v>
      </c>
      <c r="R2654">
        <f>IF($A2654&gt;=$Q$2,G2654*R$4,"")</f>
        <v>117.0695966745689</v>
      </c>
      <c r="T2654">
        <f>IF($A2654&gt;=$Q$2,J2654*T$4,"")</f>
        <v>73.110811936046559</v>
      </c>
      <c r="U2654">
        <f>IF($A2654&gt;=$Q$2,K2654*U$4,"")</f>
        <v>2.1040894465788629</v>
      </c>
      <c r="W2654" t="e">
        <f t="shared" ca="1" si="11"/>
        <v>#DIV/0!</v>
      </c>
    </row>
    <row r="2655" spans="1:23">
      <c r="A2655" s="1">
        <v>44022</v>
      </c>
      <c r="B2655">
        <f>IFERROR(VLOOKUP($A2655,'BTC-Web'!$A$2:$H$9999,2,0),"")</f>
        <v>9273.3574219999991</v>
      </c>
      <c r="C2655">
        <f>VLOOKUP(A2655,H_SPBTFDUE!$B$2:$C$5828,2,0)</f>
        <v>58.4</v>
      </c>
      <c r="D2655" s="2">
        <f>D2654*(1-D$1+IF(AND(WEEKDAY($A2655)&lt;&gt;1,WEEKDAY($A2655)&lt;&gt;7),-VLOOKUP($A2655,ETF_OP_Fee!$G$5:$H$14,2,1),0))^($A2655-$A2654)*(1+2*(C2655/C2654-1))+IFERROR(VLOOKUP(A2655,BITXeom!$C$9:$D$100,2,0),0)-$D$3*IFERROR(VLOOKUP($A2655,Dividends!$C$10:$E$100,2,0),0)</f>
        <v>8.6616119415101771</v>
      </c>
      <c r="F2655" s="60">
        <f>F2654*(1-F$1-2*(C2655/C2654-1))</f>
        <v>12.483556207536406</v>
      </c>
      <c r="G2655" s="2">
        <f>G2654*(1-G$1+IF(AND(WEEKDAY($A2655)&lt;&gt;1,WEEKDAY($A2655)&lt;&gt;7),-VLOOKUP($A2655,ETF_OP_Fee!$I$5:$J$14,2,1),0))^($A2655-$A2654)*(1+1*(B2655/B2654-1))</f>
        <v>6.1027430575717752</v>
      </c>
      <c r="H2655" s="9" t="str">
        <f>IFERROR(VLOOKUP(A2655,'BITO-IV'!$A$1:$J$10000,4,0),"")</f>
        <v/>
      </c>
      <c r="J2655" s="9">
        <f>VLOOKUP(A2655,'ETH-Web'!$A$1:$G$10000,6,0)</f>
        <v>240.98498499999999</v>
      </c>
      <c r="K2655" s="2">
        <f>K2654*(1-K$1+IF(AND(WEEKDAY($A2655)&lt;&gt;1,WEEKDAY($A2655)&lt;&gt;7),-VLOOKUP($A2655,ETF_OP_Fee!$K$5:$L$14,2,1),0))^($A2655-$A2654)*(1+2*(J2655/J2654-1))-K$3*IFERROR(VLOOKUP($A4251,Dividends!$C$10:$E$100,3,0),0)</f>
        <v>21.505610462736932</v>
      </c>
      <c r="Q2655">
        <f>IF($A2655&gt;=$Q$2,B2655*Q$4,"")</f>
        <v>118.07824505056567</v>
      </c>
      <c r="R2655">
        <f>IF($A2655&gt;=$Q$2,G2655*R$4,"")</f>
        <v>115.14643951833548</v>
      </c>
      <c r="T2655">
        <f>IF($A2655&gt;=$Q$2,J2655*T$4,"")</f>
        <v>72.499797318851819</v>
      </c>
      <c r="U2655">
        <f>IF($A2655&gt;=$Q$2,K2655*U$4,"")</f>
        <v>2.06886682736073</v>
      </c>
      <c r="W2655" t="e">
        <f t="shared" ca="1" si="11"/>
        <v>#DIV/0!</v>
      </c>
    </row>
    <row r="2656" spans="1:23">
      <c r="A2656" s="1">
        <v>44025</v>
      </c>
      <c r="B2656">
        <f>IFERROR(VLOOKUP($A2656,'BTC-Web'!$A$2:$H$9999,2,0),"")</f>
        <v>9277.2050780000009</v>
      </c>
      <c r="C2656">
        <f>VLOOKUP(A2656,H_SPBTFDUE!$B$2:$C$5828,2,0)</f>
        <v>58.39</v>
      </c>
      <c r="D2656" s="2">
        <f>D2655*(1-D$1+IF(AND(WEEKDAY($A2656)&lt;&gt;1,WEEKDAY($A2656)&lt;&gt;7),-VLOOKUP($A2656,ETF_OP_Fee!$G$5:$H$14,2,1),0))^($A2656-$A2655)*(1+2*(C2656/C2655-1))+IFERROR(VLOOKUP(A2656,BITXeom!$C$9:$D$100,2,0),0)-$D$3*IFERROR(VLOOKUP($A2656,Dividends!$C$10:$E$100,2,0),0)</f>
        <v>8.6555146676938293</v>
      </c>
      <c r="F2656" s="60">
        <f>F2655*(1-F$1-2*(C2656/C2655-1))</f>
        <v>12.487181569065168</v>
      </c>
      <c r="G2656" s="2">
        <f>G2655*(1-G$1+IF(AND(WEEKDAY($A2656)&lt;&gt;1,WEEKDAY($A2656)&lt;&gt;7),-VLOOKUP($A2656,ETF_OP_Fee!$I$5:$J$14,2,1),0))^($A2656-$A2655)*(1+1*(B2656/B2655-1))</f>
        <v>6.1047984769434391</v>
      </c>
      <c r="H2656" s="9" t="str">
        <f>IFERROR(VLOOKUP(A2656,'BITO-IV'!$A$1:$J$10000,4,0),"")</f>
        <v/>
      </c>
      <c r="J2656" s="9">
        <f>VLOOKUP(A2656,'ETH-Web'!$A$1:$G$10000,6,0)</f>
        <v>239.60458399999999</v>
      </c>
      <c r="K2656" s="2">
        <f>K2655*(1-K$1+IF(AND(WEEKDAY($A2656)&lt;&gt;1,WEEKDAY($A2656)&lt;&gt;7),-VLOOKUP($A2656,ETF_OP_Fee!$K$5:$L$14,2,1),0))^($A2656-$A2655)*(1+2*(J2656/J2655-1))-K$3*IFERROR(VLOOKUP($A4252,Dividends!$C$10:$E$100,3,0),0)</f>
        <v>21.25759277542485</v>
      </c>
      <c r="Q2656">
        <f>IF($A2656&gt;=$Q$2,B2656*Q$4,"")</f>
        <v>118.12723749713746</v>
      </c>
      <c r="R2656">
        <f>IF($A2656&gt;=$Q$2,G2656*R$4,"")</f>
        <v>115.18522113180526</v>
      </c>
      <c r="T2656">
        <f>IF($A2656&gt;=$Q$2,J2656*T$4,"")</f>
        <v>72.084506744965068</v>
      </c>
      <c r="U2656">
        <f>IF($A2656&gt;=$Q$2,K2656*U$4,"")</f>
        <v>2.0450072132954711</v>
      </c>
      <c r="W2656" t="e">
        <f t="shared" ca="1" si="11"/>
        <v>#DIV/0!</v>
      </c>
    </row>
    <row r="2657" spans="1:23">
      <c r="A2657" s="1">
        <v>44026</v>
      </c>
      <c r="B2657">
        <f>IFERROR(VLOOKUP($A2657,'BTC-Web'!$A$2:$H$9999,2,0),"")</f>
        <v>9238.703125</v>
      </c>
      <c r="C2657">
        <f>VLOOKUP(A2657,H_SPBTFDUE!$B$2:$C$5828,2,0)</f>
        <v>58.64</v>
      </c>
      <c r="D2657" s="2">
        <f>D2656*(1-D$1+IF(AND(WEEKDAY($A2657)&lt;&gt;1,WEEKDAY($A2657)&lt;&gt;7),-VLOOKUP($A2657,ETF_OP_Fee!$G$5:$H$14,2,1),0))^($A2657-$A2656)*(1+2*(C2657/C2656-1))+IFERROR(VLOOKUP(A2657,BITXeom!$C$9:$D$100,2,0),0)-$D$3*IFERROR(VLOOKUP($A2657,Dividends!$C$10:$E$100,2,0),0)</f>
        <v>8.7285804536567966</v>
      </c>
      <c r="F2657" s="60">
        <f>F2656*(1-F$1-2*(C2657/C2656-1))</f>
        <v>12.379602440510176</v>
      </c>
      <c r="G2657" s="2">
        <f>G2656*(1-G$1+IF(AND(WEEKDAY($A2657)&lt;&gt;1,WEEKDAY($A2657)&lt;&gt;7),-VLOOKUP($A2657,ETF_OP_Fee!$I$5:$J$14,2,1),0))^($A2657-$A2656)*(1+1*(B2657/B2656-1))</f>
        <v>6.0793043094434065</v>
      </c>
      <c r="H2657" s="9" t="str">
        <f>IFERROR(VLOOKUP(A2657,'BITO-IV'!$A$1:$J$10000,4,0),"")</f>
        <v/>
      </c>
      <c r="J2657" s="9">
        <f>VLOOKUP(A2657,'ETH-Web'!$A$1:$G$10000,6,0)</f>
        <v>240.21148700000001</v>
      </c>
      <c r="K2657" s="2">
        <f>K2656*(1-K$1+IF(AND(WEEKDAY($A2657)&lt;&gt;1,WEEKDAY($A2657)&lt;&gt;7),-VLOOKUP($A2657,ETF_OP_Fee!$K$5:$L$14,2,1),0))^($A2657-$A2656)*(1+2*(J2657/J2656-1))-K$3*IFERROR(VLOOKUP($A4253,Dividends!$C$10:$E$100,3,0),0)</f>
        <v>21.364730776710577</v>
      </c>
      <c r="Q2657">
        <f>IF($A2657&gt;=$Q$2,B2657*Q$4,"")</f>
        <v>117.63698970074884</v>
      </c>
      <c r="R2657">
        <f>IF($A2657&gt;=$Q$2,G2657*R$4,"")</f>
        <v>114.70419766605889</v>
      </c>
      <c r="T2657">
        <f>IF($A2657&gt;=$Q$2,J2657*T$4,"")</f>
        <v>72.267092164103133</v>
      </c>
      <c r="U2657">
        <f>IF($A2657&gt;=$Q$2,K2657*U$4,"")</f>
        <v>2.0553140240318526</v>
      </c>
      <c r="W2657" t="e">
        <f t="shared" ca="1" si="11"/>
        <v>#DIV/0!</v>
      </c>
    </row>
    <row r="2658" spans="1:23">
      <c r="A2658" s="1">
        <v>44027</v>
      </c>
      <c r="B2658">
        <f>IFERROR(VLOOKUP($A2658,'BTC-Web'!$A$2:$H$9999,2,0),"")</f>
        <v>9241.8974610000005</v>
      </c>
      <c r="C2658">
        <f>VLOOKUP(A2658,H_SPBTFDUE!$B$2:$C$5828,2,0)</f>
        <v>57.88</v>
      </c>
      <c r="D2658" s="2">
        <f>D2657*(1-D$1+IF(AND(WEEKDAY($A2658)&lt;&gt;1,WEEKDAY($A2658)&lt;&gt;7),-VLOOKUP($A2658,ETF_OP_Fee!$G$5:$H$14,2,1),0))^($A2658-$A2657)*(1+2*(C2658/C2657-1))+IFERROR(VLOOKUP(A2658,BITXeom!$C$9:$D$100,2,0),0)-$D$3*IFERROR(VLOOKUP($A2658,Dividends!$C$10:$E$100,2,0),0)</f>
        <v>8.5013030889905092</v>
      </c>
      <c r="F2658" s="60">
        <f>F2657*(1-F$1-2*(C2658/C2657-1))</f>
        <v>12.699848127036738</v>
      </c>
      <c r="G2658" s="2">
        <f>G2657*(1-G$1+IF(AND(WEEKDAY($A2658)&lt;&gt;1,WEEKDAY($A2658)&lt;&gt;7),-VLOOKUP($A2658,ETF_OP_Fee!$I$5:$J$14,2,1),0))^($A2658-$A2657)*(1+1*(B2658/B2657-1))</f>
        <v>6.081247981524645</v>
      </c>
      <c r="H2658" s="9" t="str">
        <f>IFERROR(VLOOKUP(A2658,'BITO-IV'!$A$1:$J$10000,4,0),"")</f>
        <v/>
      </c>
      <c r="J2658" s="9">
        <f>VLOOKUP(A2658,'ETH-Web'!$A$1:$G$10000,6,0)</f>
        <v>238.42352299999999</v>
      </c>
      <c r="K2658" s="2">
        <f>K2657*(1-K$1+IF(AND(WEEKDAY($A2658)&lt;&gt;1,WEEKDAY($A2658)&lt;&gt;7),-VLOOKUP($A2658,ETF_OP_Fee!$K$5:$L$14,2,1),0))^($A2658-$A2657)*(1+2*(J2658/J2657-1))-K$3*IFERROR(VLOOKUP($A4254,Dividends!$C$10:$E$100,3,0),0)</f>
        <v>21.046140935803834</v>
      </c>
      <c r="Q2658">
        <f>IF($A2658&gt;=$Q$2,B2658*Q$4,"")</f>
        <v>117.67766338254688</v>
      </c>
      <c r="R2658">
        <f>IF($A2658&gt;=$Q$2,G2658*R$4,"")</f>
        <v>114.74087083378599</v>
      </c>
      <c r="T2658">
        <f>IF($A2658&gt;=$Q$2,J2658*T$4,"")</f>
        <v>71.729187167186396</v>
      </c>
      <c r="U2658">
        <f>IF($A2658&gt;=$Q$2,K2658*U$4,"")</f>
        <v>2.0246652798574818</v>
      </c>
      <c r="W2658" t="e">
        <f t="shared" ca="1" si="11"/>
        <v>#DIV/0!</v>
      </c>
    </row>
    <row r="2659" spans="1:23">
      <c r="A2659" s="1">
        <v>44028</v>
      </c>
      <c r="B2659">
        <f>IFERROR(VLOOKUP($A2659,'BTC-Web'!$A$2:$H$9999,2,0),"")</f>
        <v>9191.9804690000001</v>
      </c>
      <c r="C2659">
        <f>VLOOKUP(A2659,H_SPBTFDUE!$B$2:$C$5828,2,0)</f>
        <v>57.57</v>
      </c>
      <c r="D2659" s="2">
        <f>D2658*(1-D$1+IF(AND(WEEKDAY($A2659)&lt;&gt;1,WEEKDAY($A2659)&lt;&gt;7),-VLOOKUP($A2659,ETF_OP_Fee!$G$5:$H$14,2,1),0))^($A2659-$A2658)*(1+2*(C2659/C2658-1))+IFERROR(VLOOKUP(A2659,BITXeom!$C$9:$D$100,2,0),0)-$D$3*IFERROR(VLOOKUP($A2659,Dividends!$C$10:$E$100,2,0),0)</f>
        <v>8.4092248443420115</v>
      </c>
      <c r="F2659" s="60">
        <f>F2658*(1-F$1-2*(C2659/C2658-1))</f>
        <v>12.835225495146769</v>
      </c>
      <c r="G2659" s="2">
        <f>G2658*(1-G$1+IF(AND(WEEKDAY($A2659)&lt;&gt;1,WEEKDAY($A2659)&lt;&gt;7),-VLOOKUP($A2659,ETF_OP_Fee!$I$5:$J$14,2,1),0))^($A2659-$A2658)*(1+1*(B2659/B2658-1))</f>
        <v>6.0482447474883445</v>
      </c>
      <c r="H2659" s="9" t="str">
        <f>IFERROR(VLOOKUP(A2659,'BITO-IV'!$A$1:$J$10000,4,0),"")</f>
        <v/>
      </c>
      <c r="J2659" s="9">
        <f>VLOOKUP(A2659,'ETH-Web'!$A$1:$G$10000,6,0)</f>
        <v>233.640884</v>
      </c>
      <c r="K2659" s="2">
        <f>K2658*(1-K$1+IF(AND(WEEKDAY($A2659)&lt;&gt;1,WEEKDAY($A2659)&lt;&gt;7),-VLOOKUP($A2659,ETF_OP_Fee!$K$5:$L$14,2,1),0))^($A2659-$A2658)*(1+2*(J2659/J2658-1))-K$3*IFERROR(VLOOKUP($A4255,Dividends!$C$10:$E$100,3,0),0)</f>
        <v>20.201273659925128</v>
      </c>
      <c r="Q2659">
        <f>IF($A2659&gt;=$Q$2,B2659*Q$4,"")</f>
        <v>117.04206717447018</v>
      </c>
      <c r="R2659">
        <f>IF($A2659&gt;=$Q$2,G2659*R$4,"")</f>
        <v>114.11816644396978</v>
      </c>
      <c r="T2659">
        <f>IF($A2659&gt;=$Q$2,J2659*T$4,"")</f>
        <v>70.290340850063217</v>
      </c>
      <c r="U2659">
        <f>IF($A2659&gt;=$Q$2,K2659*U$4,"")</f>
        <v>1.9433879832368293</v>
      </c>
      <c r="W2659" t="e">
        <f t="shared" ca="1" si="11"/>
        <v>#DIV/0!</v>
      </c>
    </row>
    <row r="2660" spans="1:23">
      <c r="A2660" s="1">
        <v>44029</v>
      </c>
      <c r="B2660">
        <f>IFERROR(VLOOKUP($A2660,'BTC-Web'!$A$2:$H$9999,2,0),"")</f>
        <v>9131.8125</v>
      </c>
      <c r="C2660">
        <f>VLOOKUP(A2660,H_SPBTFDUE!$B$2:$C$5828,2,0)</f>
        <v>57.9</v>
      </c>
      <c r="D2660" s="2">
        <f>D2659*(1-D$1+IF(AND(WEEKDAY($A2660)&lt;&gt;1,WEEKDAY($A2660)&lt;&gt;7),-VLOOKUP($A2660,ETF_OP_Fee!$G$5:$H$14,2,1),0))^($A2660-$A2659)*(1+2*(C2660/C2659-1))+IFERROR(VLOOKUP(A2660,BITXeom!$C$9:$D$100,2,0),0)-$D$3*IFERROR(VLOOKUP($A2660,Dividends!$C$10:$E$100,2,0),0)</f>
        <v>8.5046054207858788</v>
      </c>
      <c r="F2660" s="60">
        <f>F2659*(1-F$1-2*(C2660/C2659-1))</f>
        <v>12.687410428962462</v>
      </c>
      <c r="G2660" s="2">
        <f>G2659*(1-G$1+IF(AND(WEEKDAY($A2660)&lt;&gt;1,WEEKDAY($A2660)&lt;&gt;7),-VLOOKUP($A2660,ETF_OP_Fee!$I$5:$J$14,2,1),0))^($A2660-$A2659)*(1+1*(B2660/B2659-1))</f>
        <v>6.0084983474328642</v>
      </c>
      <c r="H2660" s="9" t="str">
        <f>IFERROR(VLOOKUP(A2660,'BITO-IV'!$A$1:$J$10000,4,0),"")</f>
        <v/>
      </c>
      <c r="J2660" s="9">
        <f>VLOOKUP(A2660,'ETH-Web'!$A$1:$G$10000,6,0)</f>
        <v>232.773087</v>
      </c>
      <c r="K2660" s="2">
        <f>K2659*(1-K$1+IF(AND(WEEKDAY($A2660)&lt;&gt;1,WEEKDAY($A2660)&lt;&gt;7),-VLOOKUP($A2660,ETF_OP_Fee!$K$5:$L$14,2,1),0))^($A2660-$A2659)*(1+2*(J2660/J2659-1))-K$3*IFERROR(VLOOKUP($A4256,Dividends!$C$10:$E$100,3,0),0)</f>
        <v>20.050692743005509</v>
      </c>
      <c r="Q2660">
        <f>IF($A2660&gt;=$Q$2,B2660*Q$4,"")</f>
        <v>116.27594462958453</v>
      </c>
      <c r="R2660">
        <f>IF($A2660&gt;=$Q$2,G2660*R$4,"")</f>
        <v>113.36823212642031</v>
      </c>
      <c r="T2660">
        <f>IF($A2660&gt;=$Q$2,J2660*T$4,"")</f>
        <v>70.029266050677236</v>
      </c>
      <c r="U2660">
        <f>IF($A2660&gt;=$Q$2,K2660*U$4,"")</f>
        <v>1.9289019092707655</v>
      </c>
      <c r="W2660" t="e">
        <f t="shared" ca="1" si="11"/>
        <v>#DIV/0!</v>
      </c>
    </row>
    <row r="2661" spans="1:23">
      <c r="A2661" s="1">
        <v>44032</v>
      </c>
      <c r="B2661">
        <f>IFERROR(VLOOKUP($A2661,'BTC-Web'!$A$2:$H$9999,2,0),"")</f>
        <v>9187.2207030000009</v>
      </c>
      <c r="C2661">
        <f>VLOOKUP(A2661,H_SPBTFDUE!$B$2:$C$5828,2,0)</f>
        <v>57.91</v>
      </c>
      <c r="D2661" s="2">
        <f>D2660*(1-D$1+IF(AND(WEEKDAY($A2661)&lt;&gt;1,WEEKDAY($A2661)&lt;&gt;7),-VLOOKUP($A2661,ETF_OP_Fee!$G$5:$H$14,2,1),0))^($A2661-$A2660)*(1+2*(C2661/C2660-1))+IFERROR(VLOOKUP(A2661,BITXeom!$C$9:$D$100,2,0),0)-$D$3*IFERROR(VLOOKUP($A2661,Dividends!$C$10:$E$100,2,0),0)</f>
        <v>8.5044667786769388</v>
      </c>
      <c r="F2661" s="60">
        <f>F2660*(1-F$1-2*(C2661/C2660-1))</f>
        <v>12.682367463228235</v>
      </c>
      <c r="G2661" s="2">
        <f>G2660*(1-G$1+IF(AND(WEEKDAY($A2661)&lt;&gt;1,WEEKDAY($A2661)&lt;&gt;7),-VLOOKUP($A2661,ETF_OP_Fee!$I$5:$J$14,2,1),0))^($A2661-$A2660)*(1+1*(B2661/B2660-1))</f>
        <v>6.0444835324122685</v>
      </c>
      <c r="H2661" s="9" t="str">
        <f>IFERROR(VLOOKUP(A2661,'BITO-IV'!$A$1:$J$10000,4,0),"")</f>
        <v/>
      </c>
      <c r="J2661" s="9">
        <f>VLOOKUP(A2661,'ETH-Web'!$A$1:$G$10000,6,0)</f>
        <v>236.15316799999999</v>
      </c>
      <c r="K2661" s="2">
        <f>K2660*(1-K$1+IF(AND(WEEKDAY($A2661)&lt;&gt;1,WEEKDAY($A2661)&lt;&gt;7),-VLOOKUP($A2661,ETF_OP_Fee!$K$5:$L$14,2,1),0))^($A2661-$A2660)*(1+2*(J2661/J2660-1))-K$3*IFERROR(VLOOKUP($A4257,Dividends!$C$10:$E$100,3,0),0)</f>
        <v>20.631407963239784</v>
      </c>
      <c r="Q2661">
        <f>IF($A2661&gt;=$Q$2,B2661*Q$4,"")</f>
        <v>116.98146077372928</v>
      </c>
      <c r="R2661">
        <f>IF($A2661&gt;=$Q$2,G2661*R$4,"")</f>
        <v>114.04719990971017</v>
      </c>
      <c r="T2661">
        <f>IF($A2661&gt;=$Q$2,J2661*T$4,"")</f>
        <v>71.046155909691905</v>
      </c>
      <c r="U2661">
        <f>IF($A2661&gt;=$Q$2,K2661*U$4,"")</f>
        <v>1.9847674452604502</v>
      </c>
      <c r="W2661" t="e">
        <f t="shared" ca="1" si="11"/>
        <v>#DIV/0!</v>
      </c>
    </row>
    <row r="2662" spans="1:23">
      <c r="A2662" s="1">
        <v>44033</v>
      </c>
      <c r="B2662">
        <f>IFERROR(VLOOKUP($A2662,'BTC-Web'!$A$2:$H$9999,2,0),"")</f>
        <v>9162.5146480000003</v>
      </c>
      <c r="C2662">
        <f>VLOOKUP(A2662,H_SPBTFDUE!$B$2:$C$5828,2,0)</f>
        <v>59.19</v>
      </c>
      <c r="D2662" s="2">
        <f>D2661*(1-D$1+IF(AND(WEEKDAY($A2662)&lt;&gt;1,WEEKDAY($A2662)&lt;&gt;7),-VLOOKUP($A2662,ETF_OP_Fee!$G$5:$H$14,2,1),0))^($A2662-$A2661)*(1+2*(C2662/C2661-1))+IFERROR(VLOOKUP(A2662,BITXeom!$C$9:$D$100,2,0),0)-$D$3*IFERROR(VLOOKUP($A2662,Dividends!$C$10:$E$100,2,0),0)</f>
        <v>8.8793492057462</v>
      </c>
      <c r="F2662" s="60">
        <f>F2661*(1-F$1-2*(C2662/C2661-1))</f>
        <v>12.121063860815585</v>
      </c>
      <c r="G2662" s="2">
        <f>G2661*(1-G$1+IF(AND(WEEKDAY($A2662)&lt;&gt;1,WEEKDAY($A2662)&lt;&gt;7),-VLOOKUP($A2662,ETF_OP_Fee!$I$5:$J$14,2,1),0))^($A2662-$A2661)*(1+1*(B2662/B2661-1))</f>
        <v>6.0280719522186983</v>
      </c>
      <c r="H2662" s="9" t="str">
        <f>IFERROR(VLOOKUP(A2662,'BITO-IV'!$A$1:$J$10000,4,0),"")</f>
        <v/>
      </c>
      <c r="J2662" s="9">
        <f>VLOOKUP(A2662,'ETH-Web'!$A$1:$G$10000,6,0)</f>
        <v>245.01672400000001</v>
      </c>
      <c r="K2662" s="2">
        <f>K2661*(1-K$1+IF(AND(WEEKDAY($A2662)&lt;&gt;1,WEEKDAY($A2662)&lt;&gt;7),-VLOOKUP($A2662,ETF_OP_Fee!$K$5:$L$14,2,1),0))^($A2662-$A2661)*(1+2*(J2662/J2661-1))-K$3*IFERROR(VLOOKUP($A4258,Dividends!$C$10:$E$100,3,0),0)</f>
        <v>22.179557364405209</v>
      </c>
      <c r="Q2662">
        <f>IF($A2662&gt;=$Q$2,B2662*Q$4,"")</f>
        <v>116.6668770168688</v>
      </c>
      <c r="R2662">
        <f>IF($A2662&gt;=$Q$2,G2662*R$4,"")</f>
        <v>113.73754652788958</v>
      </c>
      <c r="T2662">
        <f>IF($A2662&gt;=$Q$2,J2662*T$4,"")</f>
        <v>73.71273703931827</v>
      </c>
      <c r="U2662">
        <f>IF($A2662&gt;=$Q$2,K2662*U$4,"")</f>
        <v>2.1337013685926554</v>
      </c>
      <c r="W2662" t="e">
        <f t="shared" ca="1" si="11"/>
        <v>#DIV/0!</v>
      </c>
    </row>
    <row r="2663" spans="1:23">
      <c r="A2663" s="1">
        <v>44034</v>
      </c>
      <c r="B2663">
        <f>IFERROR(VLOOKUP($A2663,'BTC-Web'!$A$2:$H$9999,2,0),"")</f>
        <v>9375.0800780000009</v>
      </c>
      <c r="C2663">
        <f>VLOOKUP(A2663,H_SPBTFDUE!$B$2:$C$5828,2,0)</f>
        <v>59.34</v>
      </c>
      <c r="D2663" s="2">
        <f>D2662*(1-D$1+IF(AND(WEEKDAY($A2663)&lt;&gt;1,WEEKDAY($A2663)&lt;&gt;7),-VLOOKUP($A2663,ETF_OP_Fee!$G$5:$H$14,2,1),0))^($A2663-$A2662)*(1+2*(C2663/C2662-1))+IFERROR(VLOOKUP(A2663,BITXeom!$C$9:$D$100,2,0),0)-$D$3*IFERROR(VLOOKUP($A2663,Dividends!$C$10:$E$100,2,0),0)</f>
        <v>8.9232776974028436</v>
      </c>
      <c r="F2663" s="60">
        <f>F2662*(1-F$1-2*(C2663/C2662-1))</f>
        <v>12.058998213740445</v>
      </c>
      <c r="G2663" s="2">
        <f>G2662*(1-G$1+IF(AND(WEEKDAY($A2663)&lt;&gt;1,WEEKDAY($A2663)&lt;&gt;7),-VLOOKUP($A2663,ETF_OP_Fee!$I$5:$J$14,2,1),0))^($A2663-$A2662)*(1+1*(B2663/B2662-1))</f>
        <v>6.16775945639806</v>
      </c>
      <c r="H2663" s="9" t="str">
        <f>IFERROR(VLOOKUP(A2663,'BITO-IV'!$A$1:$J$10000,4,0),"")</f>
        <v/>
      </c>
      <c r="J2663" s="9">
        <f>VLOOKUP(A2663,'ETH-Web'!$A$1:$G$10000,6,0)</f>
        <v>262.19064300000002</v>
      </c>
      <c r="K2663" s="2">
        <f>K2662*(1-K$1+IF(AND(WEEKDAY($A2663)&lt;&gt;1,WEEKDAY($A2663)&lt;&gt;7),-VLOOKUP($A2663,ETF_OP_Fee!$K$5:$L$14,2,1),0))^($A2663-$A2662)*(1+2*(J2663/J2662-1))-K$3*IFERROR(VLOOKUP($A4259,Dividends!$C$10:$E$100,3,0),0)</f>
        <v>25.28816259720368</v>
      </c>
      <c r="Q2663">
        <f>IF($A2663&gt;=$Q$2,B2663*Q$4,"")</f>
        <v>119.37348604643921</v>
      </c>
      <c r="R2663">
        <f>IF($A2663&gt;=$Q$2,G2663*R$4,"")</f>
        <v>116.37316769032731</v>
      </c>
      <c r="T2663">
        <f>IF($A2663&gt;=$Q$2,J2663*T$4,"")</f>
        <v>78.879472413600524</v>
      </c>
      <c r="U2663">
        <f>IF($A2663&gt;=$Q$2,K2663*U$4,"")</f>
        <v>2.4327531093763137</v>
      </c>
      <c r="W2663" t="e">
        <f t="shared" ca="1" si="11"/>
        <v>#DIV/0!</v>
      </c>
    </row>
    <row r="2664" spans="1:23">
      <c r="A2664" s="1">
        <v>44035</v>
      </c>
      <c r="B2664">
        <f>IFERROR(VLOOKUP($A2664,'BTC-Web'!$A$2:$H$9999,2,0),"")</f>
        <v>9527.1416019999997</v>
      </c>
      <c r="C2664">
        <f>VLOOKUP(A2664,H_SPBTFDUE!$B$2:$C$5828,2,0)</f>
        <v>60.82</v>
      </c>
      <c r="D2664" s="2">
        <f>D2663*(1-D$1+IF(AND(WEEKDAY($A2664)&lt;&gt;1,WEEKDAY($A2664)&lt;&gt;7),-VLOOKUP($A2664,ETF_OP_Fee!$G$5:$H$14,2,1),0))^($A2664-$A2663)*(1+2*(C2664/C2663-1))+IFERROR(VLOOKUP(A2664,BITXeom!$C$9:$D$100,2,0),0)-$D$3*IFERROR(VLOOKUP($A2664,Dividends!$C$10:$E$100,2,0),0)</f>
        <v>9.3672596142622684</v>
      </c>
      <c r="F2664" s="60">
        <f>F2663*(1-F$1-2*(C2664/C2663-1))</f>
        <v>11.45684310534484</v>
      </c>
      <c r="G2664" s="2">
        <f>G2663*(1-G$1+IF(AND(WEEKDAY($A2664)&lt;&gt;1,WEEKDAY($A2664)&lt;&gt;7),-VLOOKUP($A2664,ETF_OP_Fee!$I$5:$J$14,2,1),0))^($A2664-$A2663)*(1+1*(B2664/B2663-1))</f>
        <v>6.2676358836777091</v>
      </c>
      <c r="H2664" s="9" t="str">
        <f>IFERROR(VLOOKUP(A2664,'BITO-IV'!$A$1:$J$10000,4,0),"")</f>
        <v/>
      </c>
      <c r="J2664" s="9">
        <f>VLOOKUP(A2664,'ETH-Web'!$A$1:$G$10000,6,0)</f>
        <v>274.68905599999999</v>
      </c>
      <c r="K2664" s="2">
        <f>K2663*(1-K$1+IF(AND(WEEKDAY($A2664)&lt;&gt;1,WEEKDAY($A2664)&lt;&gt;7),-VLOOKUP($A2664,ETF_OP_Fee!$K$5:$L$14,2,1),0))^($A2664-$A2663)*(1+2*(J2664/J2663-1))-K$3*IFERROR(VLOOKUP($A4260,Dividends!$C$10:$E$100,3,0),0)</f>
        <v>27.698381208677038</v>
      </c>
      <c r="Q2664">
        <f>IF($A2664&gt;=$Q$2,B2664*Q$4,"")</f>
        <v>121.30969502411085</v>
      </c>
      <c r="R2664">
        <f>IF($A2664&gt;=$Q$2,G2664*R$4,"")</f>
        <v>118.25763421375315</v>
      </c>
      <c r="T2664">
        <f>IF($A2664&gt;=$Q$2,J2664*T$4,"")</f>
        <v>82.639592195782399</v>
      </c>
      <c r="U2664">
        <f>IF($A2664&gt;=$Q$2,K2664*U$4,"")</f>
        <v>2.6646191770987206</v>
      </c>
      <c r="W2664" t="e">
        <f t="shared" ca="1" si="11"/>
        <v>#DIV/0!</v>
      </c>
    </row>
    <row r="2665" spans="1:23">
      <c r="A2665" s="1">
        <v>44036</v>
      </c>
      <c r="B2665">
        <f>IFERROR(VLOOKUP($A2665,'BTC-Web'!$A$2:$H$9999,2,0),"")</f>
        <v>9585.5146480000003</v>
      </c>
      <c r="C2665">
        <f>VLOOKUP(A2665,H_SPBTFDUE!$B$2:$C$5828,2,0)</f>
        <v>60.63</v>
      </c>
      <c r="D2665" s="2">
        <f>D2664*(1-D$1+IF(AND(WEEKDAY($A2665)&lt;&gt;1,WEEKDAY($A2665)&lt;&gt;7),-VLOOKUP($A2665,ETF_OP_Fee!$G$5:$H$14,2,1),0))^($A2665-$A2664)*(1+2*(C2665/C2664-1))+IFERROR(VLOOKUP(A2665,BITXeom!$C$9:$D$100,2,0),0)-$D$3*IFERROR(VLOOKUP($A2665,Dividends!$C$10:$E$100,2,0),0)</f>
        <v>9.3076113449913489</v>
      </c>
      <c r="F2665" s="60">
        <f>F2664*(1-F$1-2*(C2665/C2664-1))</f>
        <v>11.527828444520202</v>
      </c>
      <c r="G2665" s="2">
        <f>G2664*(1-G$1+IF(AND(WEEKDAY($A2665)&lt;&gt;1,WEEKDAY($A2665)&lt;&gt;7),-VLOOKUP($A2665,ETF_OP_Fee!$I$5:$J$14,2,1),0))^($A2665-$A2664)*(1+1*(B2665/B2664-1))</f>
        <v>6.305873723060837</v>
      </c>
      <c r="H2665" s="9" t="str">
        <f>IFERROR(VLOOKUP(A2665,'BITO-IV'!$A$1:$J$10000,4,0),"")</f>
        <v/>
      </c>
      <c r="J2665" s="9">
        <f>VLOOKUP(A2665,'ETH-Web'!$A$1:$G$10000,6,0)</f>
        <v>279.21542399999998</v>
      </c>
      <c r="K2665" s="2">
        <f>K2664*(1-K$1+IF(AND(WEEKDAY($A2665)&lt;&gt;1,WEEKDAY($A2665)&lt;&gt;7),-VLOOKUP($A2665,ETF_OP_Fee!$K$5:$L$14,2,1),0))^($A2665-$A2664)*(1+2*(J2665/J2664-1))-K$3*IFERROR(VLOOKUP($A4261,Dividends!$C$10:$E$100,3,0),0)</f>
        <v>28.610480639734291</v>
      </c>
      <c r="Q2665">
        <f>IF($A2665&gt;=$Q$2,B2665*Q$4,"")</f>
        <v>122.05296270120741</v>
      </c>
      <c r="R2665">
        <f>IF($A2665&gt;=$Q$2,G2665*R$4,"")</f>
        <v>118.97910503733279</v>
      </c>
      <c r="T2665">
        <f>IF($A2665&gt;=$Q$2,J2665*T$4,"")</f>
        <v>84.001339951936316</v>
      </c>
      <c r="U2665">
        <f>IF($A2665&gt;=$Q$2,K2665*U$4,"")</f>
        <v>2.7523642917718707</v>
      </c>
      <c r="W2665" t="e">
        <f t="shared" ca="1" si="11"/>
        <v>#DIV/0!</v>
      </c>
    </row>
    <row r="2666" spans="1:23">
      <c r="A2666" s="1">
        <v>44039</v>
      </c>
      <c r="B2666">
        <f>IFERROR(VLOOKUP($A2666,'BTC-Web'!$A$2:$H$9999,2,0),"")</f>
        <v>9905.2177730000003</v>
      </c>
      <c r="C2666">
        <f>VLOOKUP(A2666,H_SPBTFDUE!$B$2:$C$5828,2,0)</f>
        <v>69.16</v>
      </c>
      <c r="D2666" s="2">
        <f>D2665*(1-D$1+IF(AND(WEEKDAY($A2666)&lt;&gt;1,WEEKDAY($A2666)&lt;&gt;7),-VLOOKUP($A2666,ETF_OP_Fee!$G$5:$H$14,2,1),0))^($A2666-$A2665)*(1+2*(C2666/C2665-1))+IFERROR(VLOOKUP(A2666,BITXeom!$C$9:$D$100,2,0),0)-$D$3*IFERROR(VLOOKUP($A2666,Dividends!$C$10:$E$100,2,0),0)</f>
        <v>11.922263718406107</v>
      </c>
      <c r="F2666" s="60">
        <f>F2665*(1-F$1-2*(C2666/C2665-1))</f>
        <v>8.2835411933643659</v>
      </c>
      <c r="G2666" s="2">
        <f>G2665*(1-G$1+IF(AND(WEEKDAY($A2666)&lt;&gt;1,WEEKDAY($A2666)&lt;&gt;7),-VLOOKUP($A2666,ETF_OP_Fee!$I$5:$J$14,2,1),0))^($A2666-$A2665)*(1+1*(B2666/B2665-1))</f>
        <v>6.5156830697709056</v>
      </c>
      <c r="H2666" s="9" t="str">
        <f>IFERROR(VLOOKUP(A2666,'BITO-IV'!$A$1:$J$10000,4,0),"")</f>
        <v/>
      </c>
      <c r="J2666" s="9">
        <f>VLOOKUP(A2666,'ETH-Web'!$A$1:$G$10000,6,0)</f>
        <v>321.51409899999999</v>
      </c>
      <c r="K2666" s="2">
        <f>K2665*(1-K$1+IF(AND(WEEKDAY($A2666)&lt;&gt;1,WEEKDAY($A2666)&lt;&gt;7),-VLOOKUP($A2666,ETF_OP_Fee!$K$5:$L$14,2,1),0))^($A2666-$A2665)*(1+2*(J2666/J2665-1))-K$3*IFERROR(VLOOKUP($A4262,Dividends!$C$10:$E$100,3,0),0)</f>
        <v>37.276071670308021</v>
      </c>
      <c r="Q2666">
        <f>IF($A2666&gt;=$Q$2,B2666*Q$4,"")</f>
        <v>126.12376275983816</v>
      </c>
      <c r="R2666">
        <f>IF($A2666&gt;=$Q$2,G2666*R$4,"")</f>
        <v>122.93778378612234</v>
      </c>
      <c r="T2666">
        <f>IF($A2666&gt;=$Q$2,J2666*T$4,"")</f>
        <v>96.72680234684853</v>
      </c>
      <c r="U2666">
        <f>IF($A2666&gt;=$Q$2,K2666*U$4,"")</f>
        <v>3.5860050690793868</v>
      </c>
      <c r="W2666" t="e">
        <f t="shared" ca="1" si="11"/>
        <v>#DIV/0!</v>
      </c>
    </row>
    <row r="2667" spans="1:23">
      <c r="A2667" s="1">
        <v>44040</v>
      </c>
      <c r="B2667">
        <f>IFERROR(VLOOKUP($A2667,'BTC-Web'!$A$2:$H$9999,2,0),"")</f>
        <v>11017.463867</v>
      </c>
      <c r="C2667">
        <f>VLOOKUP(A2667,H_SPBTFDUE!$B$2:$C$5828,2,0)</f>
        <v>70.099999999999994</v>
      </c>
      <c r="D2667" s="2">
        <f>D2666*(1-D$1+IF(AND(WEEKDAY($A2667)&lt;&gt;1,WEEKDAY($A2667)&lt;&gt;7),-VLOOKUP($A2667,ETF_OP_Fee!$G$5:$H$14,2,1),0))^($A2667-$A2666)*(1+2*(C2667/C2666-1))+IFERROR(VLOOKUP(A2667,BITXeom!$C$9:$D$100,2,0),0)-$D$3*IFERROR(VLOOKUP($A2667,Dividends!$C$10:$E$100,2,0),0)</f>
        <v>12.244874429662509</v>
      </c>
      <c r="F2667" s="60">
        <f>F2666*(1-F$1-2*(C2667/C2666-1))</f>
        <v>8.0579356540409641</v>
      </c>
      <c r="G2667" s="2">
        <f>G2666*(1-G$1+IF(AND(WEEKDAY($A2667)&lt;&gt;1,WEEKDAY($A2667)&lt;&gt;7),-VLOOKUP($A2667,ETF_OP_Fee!$I$5:$J$14,2,1),0))^($A2667-$A2666)*(1+1*(B2667/B2666-1))</f>
        <v>7.2471333820722883</v>
      </c>
      <c r="H2667" s="9" t="str">
        <f>IFERROR(VLOOKUP(A2667,'BITO-IV'!$A$1:$J$10000,4,0),"")</f>
        <v/>
      </c>
      <c r="J2667" s="9">
        <f>VLOOKUP(A2667,'ETH-Web'!$A$1:$G$10000,6,0)</f>
        <v>316.65725700000002</v>
      </c>
      <c r="K2667" s="2">
        <f>K2666*(1-K$1+IF(AND(WEEKDAY($A2667)&lt;&gt;1,WEEKDAY($A2667)&lt;&gt;7),-VLOOKUP($A2667,ETF_OP_Fee!$K$5:$L$14,2,1),0))^($A2667-$A2666)*(1+2*(J2667/J2666-1))-K$3*IFERROR(VLOOKUP($A4263,Dividends!$C$10:$E$100,3,0),0)</f>
        <v>36.14894441124234</v>
      </c>
      <c r="Q2667">
        <f>IF($A2667&gt;=$Q$2,B2667*Q$4,"")</f>
        <v>140.28606243916423</v>
      </c>
      <c r="R2667">
        <f>IF($A2667&gt;=$Q$2,G2667*R$4,"")</f>
        <v>136.73877431636936</v>
      </c>
      <c r="T2667">
        <f>IF($A2667&gt;=$Q$2,J2667*T$4,"")</f>
        <v>95.26563222203896</v>
      </c>
      <c r="U2667">
        <f>IF($A2667&gt;=$Q$2,K2667*U$4,"")</f>
        <v>3.4775740063790055</v>
      </c>
      <c r="W2667" t="e">
        <f t="shared" ca="1" si="11"/>
        <v>#DIV/0!</v>
      </c>
    </row>
    <row r="2668" spans="1:23">
      <c r="A2668" s="1">
        <v>44041</v>
      </c>
      <c r="B2668">
        <f>IFERROR(VLOOKUP($A2668,'BTC-Web'!$A$2:$H$9999,2,0),"")</f>
        <v>10912.953125</v>
      </c>
      <c r="C2668">
        <f>VLOOKUP(A2668,H_SPBTFDUE!$B$2:$C$5828,2,0)</f>
        <v>71.41</v>
      </c>
      <c r="D2668" s="2">
        <f>D2667*(1-D$1+IF(AND(WEEKDAY($A2668)&lt;&gt;1,WEEKDAY($A2668)&lt;&gt;7),-VLOOKUP($A2668,ETF_OP_Fee!$G$5:$H$14,2,1),0))^($A2668-$A2667)*(1+2*(C2668/C2667-1))+IFERROR(VLOOKUP(A2668,BITXeom!$C$9:$D$100,2,0),0)-$D$3*IFERROR(VLOOKUP($A2668,Dividends!$C$10:$E$100,2,0),0)</f>
        <v>12.70099753119149</v>
      </c>
      <c r="F2668" s="60">
        <f>F2667*(1-F$1-2*(C2668/C2667-1))</f>
        <v>7.7563494179220331</v>
      </c>
      <c r="G2668" s="2">
        <f>G2667*(1-G$1+IF(AND(WEEKDAY($A2668)&lt;&gt;1,WEEKDAY($A2668)&lt;&gt;7),-VLOOKUP($A2668,ETF_OP_Fee!$I$5:$J$14,2,1),0))^($A2668-$A2667)*(1+1*(B2668/B2667-1))</f>
        <v>7.1782008453846444</v>
      </c>
      <c r="H2668" s="9" t="str">
        <f>IFERROR(VLOOKUP(A2668,'BITO-IV'!$A$1:$J$10000,4,0),"")</f>
        <v/>
      </c>
      <c r="J2668" s="9">
        <f>VLOOKUP(A2668,'ETH-Web'!$A$1:$G$10000,6,0)</f>
        <v>318.19088699999998</v>
      </c>
      <c r="K2668" s="2">
        <f>K2667*(1-K$1+IF(AND(WEEKDAY($A2668)&lt;&gt;1,WEEKDAY($A2668)&lt;&gt;7),-VLOOKUP($A2668,ETF_OP_Fee!$K$5:$L$14,2,1),0))^($A2668-$A2667)*(1+2*(J2668/J2667-1))-K$3*IFERROR(VLOOKUP($A4264,Dividends!$C$10:$E$100,3,0),0)</f>
        <v>36.498156558876786</v>
      </c>
      <c r="Q2668">
        <f>IF($A2668&gt;=$Q$2,B2668*Q$4,"")</f>
        <v>138.95532056837035</v>
      </c>
      <c r="R2668">
        <f>IF($A2668&gt;=$Q$2,G2668*R$4,"")</f>
        <v>135.43815652996244</v>
      </c>
      <c r="T2668">
        <f>IF($A2668&gt;=$Q$2,J2668*T$4,"")</f>
        <v>95.727021400132799</v>
      </c>
      <c r="U2668">
        <f>IF($A2668&gt;=$Q$2,K2668*U$4,"")</f>
        <v>3.5111686550500645</v>
      </c>
      <c r="W2668" t="e">
        <f t="shared" ca="1" si="11"/>
        <v>#DIV/0!</v>
      </c>
    </row>
    <row r="2669" spans="1:23">
      <c r="A2669" s="1">
        <v>44042</v>
      </c>
      <c r="B2669">
        <f>IFERROR(VLOOKUP($A2669,'BTC-Web'!$A$2:$H$9999,2,0),"")</f>
        <v>11099.833008</v>
      </c>
      <c r="C2669">
        <f>VLOOKUP(A2669,H_SPBTFDUE!$B$2:$C$5828,2,0)</f>
        <v>71.069999999999993</v>
      </c>
      <c r="D2669" s="2">
        <f>D2668*(1-D$1+IF(AND(WEEKDAY($A2669)&lt;&gt;1,WEEKDAY($A2669)&lt;&gt;7),-VLOOKUP($A2669,ETF_OP_Fee!$G$5:$H$14,2,1),0))^($A2669-$A2668)*(1+2*(C2669/C2668-1))+IFERROR(VLOOKUP(A2669,BITXeom!$C$9:$D$100,2,0),0)-$D$3*IFERROR(VLOOKUP($A2669,Dividends!$C$10:$E$100,2,0),0)</f>
        <v>12.578536089519396</v>
      </c>
      <c r="F2669" s="60">
        <f>F2668*(1-F$1-2*(C2669/C2668-1))</f>
        <v>7.8298053127144636</v>
      </c>
      <c r="G2669" s="2">
        <f>G2668*(1-G$1+IF(AND(WEEKDAY($A2669)&lt;&gt;1,WEEKDAY($A2669)&lt;&gt;7),-VLOOKUP($A2669,ETF_OP_Fee!$I$5:$J$14,2,1),0))^($A2669-$A2668)*(1+1*(B2669/B2668-1))</f>
        <v>7.3009345855803254</v>
      </c>
      <c r="H2669" s="9" t="str">
        <f>IFERROR(VLOOKUP(A2669,'BITO-IV'!$A$1:$J$10000,4,0),"")</f>
        <v/>
      </c>
      <c r="J2669" s="9">
        <f>VLOOKUP(A2669,'ETH-Web'!$A$1:$G$10000,6,0)</f>
        <v>334.58663899999999</v>
      </c>
      <c r="K2669" s="2">
        <f>K2668*(1-K$1+IF(AND(WEEKDAY($A2669)&lt;&gt;1,WEEKDAY($A2669)&lt;&gt;7),-VLOOKUP($A2669,ETF_OP_Fee!$K$5:$L$14,2,1),0))^($A2669-$A2668)*(1+2*(J2669/J2668-1))-K$3*IFERROR(VLOOKUP($A4265,Dividends!$C$10:$E$100,3,0),0)</f>
        <v>40.258476507978138</v>
      </c>
      <c r="Q2669">
        <f>IF($A2669&gt;=$Q$2,B2669*Q$4,"")</f>
        <v>141.33487390765444</v>
      </c>
      <c r="R2669">
        <f>IF($A2669&gt;=$Q$2,G2669*R$4,"")</f>
        <v>137.75389439717722</v>
      </c>
      <c r="T2669">
        <f>IF($A2669&gt;=$Q$2,J2669*T$4,"")</f>
        <v>100.65964696138991</v>
      </c>
      <c r="U2669">
        <f>IF($A2669&gt;=$Q$2,K2669*U$4,"")</f>
        <v>3.8729161728170398</v>
      </c>
      <c r="W2669" t="e">
        <f t="shared" ca="1" si="11"/>
        <v>#DIV/0!</v>
      </c>
    </row>
    <row r="2670" spans="1:23">
      <c r="A2670" s="1">
        <v>44043</v>
      </c>
      <c r="B2670">
        <f>IFERROR(VLOOKUP($A2670,'BTC-Web'!$A$2:$H$9999,2,0),"")</f>
        <v>11110.210938</v>
      </c>
      <c r="C2670">
        <f>VLOOKUP(A2670,H_SPBTFDUE!$B$2:$C$5828,2,0)</f>
        <v>72.569999999999993</v>
      </c>
      <c r="D2670" s="2">
        <f>D2669*(1-D$1+IF(AND(WEEKDAY($A2670)&lt;&gt;1,WEEKDAY($A2670)&lt;&gt;7),-VLOOKUP($A2670,ETF_OP_Fee!$G$5:$H$14,2,1),0))^($A2670-$A2669)*(1+2*(C2670/C2669-1))+IFERROR(VLOOKUP(A2670,BITXeom!$C$9:$D$100,2,0),0)-$D$3*IFERROR(VLOOKUP($A2670,Dividends!$C$10:$E$100,2,0),0)</f>
        <v>13.107919721039359</v>
      </c>
      <c r="F2670" s="60">
        <f>F2669*(1-F$1-2*(C2670/C2669-1))</f>
        <v>7.4988867455125234</v>
      </c>
      <c r="G2670" s="2">
        <f>G2669*(1-G$1+IF(AND(WEEKDAY($A2670)&lt;&gt;1,WEEKDAY($A2670)&lt;&gt;7),-VLOOKUP($A2670,ETF_OP_Fee!$I$5:$J$14,2,1),0))^($A2670-$A2669)*(1+1*(B2670/B2669-1))</f>
        <v>7.3075704852085828</v>
      </c>
      <c r="H2670" s="9" t="str">
        <f>IFERROR(VLOOKUP(A2670,'BITO-IV'!$A$1:$J$10000,4,0),"")</f>
        <v/>
      </c>
      <c r="J2670" s="9">
        <f>VLOOKUP(A2670,'ETH-Web'!$A$1:$G$10000,6,0)</f>
        <v>345.55465700000002</v>
      </c>
      <c r="K2670" s="2">
        <f>K2669*(1-K$1+IF(AND(WEEKDAY($A2670)&lt;&gt;1,WEEKDAY($A2670)&lt;&gt;7),-VLOOKUP($A2670,ETF_OP_Fee!$K$5:$L$14,2,1),0))^($A2670-$A2669)*(1+2*(J2670/J2669-1))-K$3*IFERROR(VLOOKUP($A4266,Dividends!$C$10:$E$100,3,0),0)</f>
        <v>42.896781947131217</v>
      </c>
      <c r="Q2670">
        <f>IF($A2670&gt;=$Q$2,B2670*Q$4,"")</f>
        <v>141.46701674502103</v>
      </c>
      <c r="R2670">
        <f>IF($A2670&gt;=$Q$2,G2670*R$4,"")</f>
        <v>137.87910042469412</v>
      </c>
      <c r="T2670">
        <f>IF($A2670&gt;=$Q$2,J2670*T$4,"")</f>
        <v>103.95935080804044</v>
      </c>
      <c r="U2670">
        <f>IF($A2670&gt;=$Q$2,K2670*U$4,"")</f>
        <v>4.1267244807916894</v>
      </c>
      <c r="W2670" t="e">
        <f t="shared" ca="1" si="11"/>
        <v>#DIV/0!</v>
      </c>
    </row>
    <row r="2671" spans="1:23">
      <c r="A2671" s="1">
        <v>44046</v>
      </c>
      <c r="B2671">
        <f>IFERROR(VLOOKUP($A2671,'BTC-Web'!$A$2:$H$9999,2,0),"")</f>
        <v>11043.768555000001</v>
      </c>
      <c r="C2671">
        <f>VLOOKUP(A2671,H_SPBTFDUE!$B$2:$C$5828,2,0)</f>
        <v>72.62</v>
      </c>
      <c r="D2671" s="2">
        <f>D2670*(1-D$1+IF(AND(WEEKDAY($A2671)&lt;&gt;1,WEEKDAY($A2671)&lt;&gt;7),-VLOOKUP($A2671,ETF_OP_Fee!$G$5:$H$14,2,1),0))^($A2671-$A2670)*(1+2*(C2671/C2670-1))+IFERROR(VLOOKUP(A2671,BITXeom!$C$9:$D$100,2,0),0)-$D$3*IFERROR(VLOOKUP($A2671,Dividends!$C$10:$E$100,2,0),0)</f>
        <v>13.121235812374472</v>
      </c>
      <c r="F2671" s="60">
        <f>F2670*(1-F$1-2*(C2671/C2670-1))</f>
        <v>7.4881630774349359</v>
      </c>
      <c r="G2671" s="2">
        <f>G2670*(1-G$1+IF(AND(WEEKDAY($A2671)&lt;&gt;1,WEEKDAY($A2671)&lt;&gt;7),-VLOOKUP($A2671,ETF_OP_Fee!$I$5:$J$14,2,1),0))^($A2671-$A2670)*(1+1*(B2671/B2670-1))</f>
        <v>7.2633018649292316</v>
      </c>
      <c r="H2671" s="9" t="str">
        <f>IFERROR(VLOOKUP(A2671,'BITO-IV'!$A$1:$J$10000,4,0),"")</f>
        <v/>
      </c>
      <c r="J2671" s="9">
        <f>VLOOKUP(A2671,'ETH-Web'!$A$1:$G$10000,6,0)</f>
        <v>386.29516599999999</v>
      </c>
      <c r="K2671" s="2">
        <f>K2670*(1-K$1+IF(AND(WEEKDAY($A2671)&lt;&gt;1,WEEKDAY($A2671)&lt;&gt;7),-VLOOKUP($A2671,ETF_OP_Fee!$K$5:$L$14,2,1),0))^($A2671-$A2670)*(1+2*(J2671/J2670-1))-K$3*IFERROR(VLOOKUP($A4267,Dividends!$C$10:$E$100,3,0),0)</f>
        <v>53.007651931664796</v>
      </c>
      <c r="Q2671">
        <f>IF($A2671&gt;=$Q$2,B2671*Q$4,"")</f>
        <v>140.62100169086114</v>
      </c>
      <c r="R2671">
        <f>IF($A2671&gt;=$Q$2,G2671*R$4,"")</f>
        <v>137.04384094228283</v>
      </c>
      <c r="T2671">
        <f>IF($A2671&gt;=$Q$2,J2671*T$4,"")</f>
        <v>116.21604242377266</v>
      </c>
      <c r="U2671">
        <f>IF($A2671&gt;=$Q$2,K2671*U$4,"")</f>
        <v>5.0994029147754079</v>
      </c>
      <c r="W2671" t="e">
        <f t="shared" ca="1" si="11"/>
        <v>#DIV/0!</v>
      </c>
    </row>
    <row r="2672" spans="1:23">
      <c r="A2672" s="1">
        <v>44047</v>
      </c>
      <c r="B2672">
        <f>IFERROR(VLOOKUP($A2672,'BTC-Web'!$A$2:$H$9999,2,0),"")</f>
        <v>11246.203125</v>
      </c>
      <c r="C2672">
        <f>VLOOKUP(A2672,H_SPBTFDUE!$B$2:$C$5828,2,0)</f>
        <v>71.099999999999994</v>
      </c>
      <c r="D2672" s="2">
        <f>D2671*(1-D$1+IF(AND(WEEKDAY($A2672)&lt;&gt;1,WEEKDAY($A2672)&lt;&gt;7),-VLOOKUP($A2672,ETF_OP_Fee!$G$5:$H$14,2,1),0))^($A2672-$A2671)*(1+2*(C2672/C2671-1))+IFERROR(VLOOKUP(A2672,BITXeom!$C$9:$D$100,2,0),0)-$D$3*IFERROR(VLOOKUP($A2672,Dividends!$C$10:$E$100,2,0),0)</f>
        <v>12.570442446900035</v>
      </c>
      <c r="F2672" s="60">
        <f>F2671*(1-F$1-2*(C2672/C2671-1))</f>
        <v>7.8012408639638329</v>
      </c>
      <c r="G2672" s="2">
        <f>G2671*(1-G$1+IF(AND(WEEKDAY($A2672)&lt;&gt;1,WEEKDAY($A2672)&lt;&gt;7),-VLOOKUP($A2672,ETF_OP_Fee!$I$5:$J$14,2,1),0))^($A2672-$A2671)*(1+1*(B2672/B2671-1))</f>
        <v>7.3962471857035998</v>
      </c>
      <c r="H2672" s="9" t="str">
        <f>IFERROR(VLOOKUP(A2672,'BITO-IV'!$A$1:$J$10000,4,0),"")</f>
        <v/>
      </c>
      <c r="J2672" s="9">
        <f>VLOOKUP(A2672,'ETH-Web'!$A$1:$G$10000,6,0)</f>
        <v>389.87548800000002</v>
      </c>
      <c r="K2672" s="2">
        <f>K2671*(1-K$1+IF(AND(WEEKDAY($A2672)&lt;&gt;1,WEEKDAY($A2672)&lt;&gt;7),-VLOOKUP($A2672,ETF_OP_Fee!$K$5:$L$14,2,1),0))^($A2672-$A2671)*(1+2*(J2672/J2671-1))-K$3*IFERROR(VLOOKUP($A4268,Dividends!$C$10:$E$100,3,0),0)</f>
        <v>53.988849317373706</v>
      </c>
      <c r="Q2672">
        <f>IF($A2672&gt;=$Q$2,B2672*Q$4,"")</f>
        <v>143.19861384096097</v>
      </c>
      <c r="R2672">
        <f>IF($A2672&gt;=$Q$2,G2672*R$4,"")</f>
        <v>139.552250716933</v>
      </c>
      <c r="T2672">
        <f>IF($A2672&gt;=$Q$2,J2672*T$4,"")</f>
        <v>117.29317434274358</v>
      </c>
      <c r="U2672">
        <f>IF($A2672&gt;=$Q$2,K2672*U$4,"")</f>
        <v>5.1937953397616026</v>
      </c>
      <c r="W2672" t="e">
        <f t="shared" ca="1" si="11"/>
        <v>#DIV/0!</v>
      </c>
    </row>
    <row r="2673" spans="1:23">
      <c r="A2673" s="1">
        <v>44048</v>
      </c>
      <c r="B2673">
        <f>IFERROR(VLOOKUP($A2673,'BTC-Web'!$A$2:$H$9999,2,0),"")</f>
        <v>11203.823242</v>
      </c>
      <c r="C2673">
        <f>VLOOKUP(A2673,H_SPBTFDUE!$B$2:$C$5828,2,0)</f>
        <v>74.05</v>
      </c>
      <c r="D2673" s="2">
        <f>D2672*(1-D$1+IF(AND(WEEKDAY($A2673)&lt;&gt;1,WEEKDAY($A2673)&lt;&gt;7),-VLOOKUP($A2673,ETF_OP_Fee!$G$5:$H$14,2,1),0))^($A2673-$A2672)*(1+2*(C2673/C2672-1))+IFERROR(VLOOKUP(A2673,BITXeom!$C$9:$D$100,2,0),0)-$D$3*IFERROR(VLOOKUP($A2673,Dividends!$C$10:$E$100,2,0),0)</f>
        <v>13.61191824407512</v>
      </c>
      <c r="F2673" s="60">
        <f>F2672*(1-F$1-2*(C2673/C2672-1))</f>
        <v>7.1534744189864989</v>
      </c>
      <c r="G2673" s="2">
        <f>G2672*(1-G$1+IF(AND(WEEKDAY($A2673)&lt;&gt;1,WEEKDAY($A2673)&lt;&gt;7),-VLOOKUP($A2673,ETF_OP_Fee!$I$5:$J$14,2,1),0))^($A2673-$A2672)*(1+1*(B2673/B2672-1))</f>
        <v>7.3681835913003555</v>
      </c>
      <c r="H2673" s="9" t="str">
        <f>IFERROR(VLOOKUP(A2673,'BITO-IV'!$A$1:$J$10000,4,0),"")</f>
        <v/>
      </c>
      <c r="J2673" s="9">
        <f>VLOOKUP(A2673,'ETH-Web'!$A$1:$G$10000,6,0)</f>
        <v>401.590576</v>
      </c>
      <c r="K2673" s="2">
        <f>K2672*(1-K$1+IF(AND(WEEKDAY($A2673)&lt;&gt;1,WEEKDAY($A2673)&lt;&gt;7),-VLOOKUP($A2673,ETF_OP_Fee!$K$5:$L$14,2,1),0))^($A2673-$A2672)*(1+2*(J2673/J2672-1))-K$3*IFERROR(VLOOKUP($A4269,Dividends!$C$10:$E$100,3,0),0)</f>
        <v>57.231919531300015</v>
      </c>
      <c r="Q2673">
        <f>IF($A2673&gt;=$Q$2,B2673*Q$4,"")</f>
        <v>142.65898811724884</v>
      </c>
      <c r="R2673">
        <f>IF($A2673&gt;=$Q$2,G2673*R$4,"")</f>
        <v>139.0227473534232</v>
      </c>
      <c r="T2673">
        <f>IF($A2673&gt;=$Q$2,J2673*T$4,"")</f>
        <v>120.81763253906031</v>
      </c>
      <c r="U2673">
        <f>IF($A2673&gt;=$Q$2,K2673*U$4,"")</f>
        <v>5.5057827811792466</v>
      </c>
      <c r="W2673" t="e">
        <f t="shared" ca="1" si="11"/>
        <v>#DIV/0!</v>
      </c>
    </row>
    <row r="2674" spans="1:23">
      <c r="A2674" s="1">
        <v>44049</v>
      </c>
      <c r="B2674">
        <f>IFERROR(VLOOKUP($A2674,'BTC-Web'!$A$2:$H$9999,2,0),"")</f>
        <v>11749.871094</v>
      </c>
      <c r="C2674">
        <f>VLOOKUP(A2674,H_SPBTFDUE!$B$2:$C$5828,2,0)</f>
        <v>75.239999999999995</v>
      </c>
      <c r="D2674" s="2">
        <f>D2673*(1-D$1+IF(AND(WEEKDAY($A2674)&lt;&gt;1,WEEKDAY($A2674)&lt;&gt;7),-VLOOKUP($A2674,ETF_OP_Fee!$G$5:$H$14,2,1),0))^($A2674-$A2673)*(1+2*(C2674/C2673-1))+IFERROR(VLOOKUP(A2674,BITXeom!$C$9:$D$100,2,0),0)-$D$3*IFERROR(VLOOKUP($A2674,Dividends!$C$10:$E$100,2,0),0)</f>
        <v>14.04771773484965</v>
      </c>
      <c r="F2674" s="60">
        <f>F2673*(1-F$1-2*(C2674/C2673-1))</f>
        <v>6.9231861906103616</v>
      </c>
      <c r="G2674" s="2">
        <f>G2673*(1-G$1+IF(AND(WEEKDAY($A2674)&lt;&gt;1,WEEKDAY($A2674)&lt;&gt;7),-VLOOKUP($A2674,ETF_OP_Fee!$I$5:$J$14,2,1),0))^($A2674-$A2673)*(1+1*(B2674/B2673-1))</f>
        <v>7.727090315281985</v>
      </c>
      <c r="H2674" s="9" t="str">
        <f>IFERROR(VLOOKUP(A2674,'BITO-IV'!$A$1:$J$10000,4,0),"")</f>
        <v/>
      </c>
      <c r="J2674" s="9">
        <f>VLOOKUP(A2674,'ETH-Web'!$A$1:$G$10000,6,0)</f>
        <v>394.96194500000001</v>
      </c>
      <c r="K2674" s="2">
        <f>K2673*(1-K$1+IF(AND(WEEKDAY($A2674)&lt;&gt;1,WEEKDAY($A2674)&lt;&gt;7),-VLOOKUP($A2674,ETF_OP_Fee!$K$5:$L$14,2,1),0))^($A2674-$A2673)*(1+2*(J2674/J2673-1))-K$3*IFERROR(VLOOKUP($A4270,Dividends!$C$10:$E$100,3,0),0)</f>
        <v>55.34116071174352</v>
      </c>
      <c r="Q2674">
        <f>IF($A2674&gt;=$Q$2,B2674*Q$4,"")</f>
        <v>149.61184986339785</v>
      </c>
      <c r="R2674">
        <f>IF($A2674&gt;=$Q$2,G2674*R$4,"")</f>
        <v>145.79459257053418</v>
      </c>
      <c r="T2674">
        <f>IF($A2674&gt;=$Q$2,J2674*T$4,"")</f>
        <v>118.82342363014651</v>
      </c>
      <c r="U2674">
        <f>IF($A2674&gt;=$Q$2,K2674*U$4,"")</f>
        <v>5.3238894000497936</v>
      </c>
      <c r="W2674" t="e">
        <f t="shared" ca="1" si="11"/>
        <v>#DIV/0!</v>
      </c>
    </row>
    <row r="2675" spans="1:23">
      <c r="A2675" s="1">
        <v>44050</v>
      </c>
      <c r="B2675">
        <f>IFERROR(VLOOKUP($A2675,'BTC-Web'!$A$2:$H$9999,2,0),"")</f>
        <v>11778.894531</v>
      </c>
      <c r="C2675">
        <f>VLOOKUP(A2675,H_SPBTFDUE!$B$2:$C$5828,2,0)</f>
        <v>72.400000000000006</v>
      </c>
      <c r="D2675" s="2">
        <f>D2674*(1-D$1+IF(AND(WEEKDAY($A2675)&lt;&gt;1,WEEKDAY($A2675)&lt;&gt;7),-VLOOKUP($A2675,ETF_OP_Fee!$G$5:$H$14,2,1),0))^($A2675-$A2674)*(1+2*(C2675/C2674-1))+IFERROR(VLOOKUP(A2675,BITXeom!$C$9:$D$100,2,0),0)-$D$3*IFERROR(VLOOKUP($A2675,Dividends!$C$10:$E$100,2,0),0)</f>
        <v>12.985665219257603</v>
      </c>
      <c r="F2675" s="60">
        <f>F2674*(1-F$1-2*(C2675/C2674-1))</f>
        <v>7.4454693138515227</v>
      </c>
      <c r="G2675" s="2">
        <f>G2674*(1-G$1+IF(AND(WEEKDAY($A2675)&lt;&gt;1,WEEKDAY($A2675)&lt;&gt;7),-VLOOKUP($A2675,ETF_OP_Fee!$I$5:$J$14,2,1),0))^($A2675-$A2674)*(1+1*(B2675/B2674-1))</f>
        <v>7.7459754411229804</v>
      </c>
      <c r="H2675" s="9" t="str">
        <f>IFERROR(VLOOKUP(A2675,'BITO-IV'!$A$1:$J$10000,4,0),"")</f>
        <v/>
      </c>
      <c r="J2675" s="9">
        <f>VLOOKUP(A2675,'ETH-Web'!$A$1:$G$10000,6,0)</f>
        <v>379.51284800000002</v>
      </c>
      <c r="K2675" s="2">
        <f>K2674*(1-K$1+IF(AND(WEEKDAY($A2675)&lt;&gt;1,WEEKDAY($A2675)&lt;&gt;7),-VLOOKUP($A2675,ETF_OP_Fee!$K$5:$L$14,2,1),0))^($A2675-$A2674)*(1+2*(J2675/J2674-1))-K$3*IFERROR(VLOOKUP($A4271,Dividends!$C$10:$E$100,3,0),0)</f>
        <v>51.010462997556438</v>
      </c>
      <c r="Q2675">
        <f>IF($A2675&gt;=$Q$2,B2675*Q$4,"")</f>
        <v>149.98140711762008</v>
      </c>
      <c r="R2675">
        <f>IF($A2675&gt;=$Q$2,G2675*R$4,"")</f>
        <v>146.15091676441423</v>
      </c>
      <c r="T2675">
        <f>IF($A2675&gt;=$Q$2,J2675*T$4,"")</f>
        <v>114.17559712236935</v>
      </c>
      <c r="U2675">
        <f>IF($A2675&gt;=$Q$2,K2675*U$4,"")</f>
        <v>4.9072708225054322</v>
      </c>
      <c r="W2675" t="e">
        <f t="shared" ca="1" si="11"/>
        <v>#DIV/0!</v>
      </c>
    </row>
    <row r="2676" spans="1:23">
      <c r="A2676" s="1">
        <v>44053</v>
      </c>
      <c r="B2676">
        <f>IFERROR(VLOOKUP($A2676,'BTC-Web'!$A$2:$H$9999,2,0),"")</f>
        <v>11662.256836</v>
      </c>
      <c r="C2676">
        <f>VLOOKUP(A2676,H_SPBTFDUE!$B$2:$C$5828,2,0)</f>
        <v>75.11</v>
      </c>
      <c r="D2676" s="2">
        <f>D2675*(1-D$1+IF(AND(WEEKDAY($A2676)&lt;&gt;1,WEEKDAY($A2676)&lt;&gt;7),-VLOOKUP($A2676,ETF_OP_Fee!$G$5:$H$14,2,1),0))^($A2676-$A2675)*(1+2*(C2676/C2675-1))+IFERROR(VLOOKUP(A2676,BITXeom!$C$9:$D$100,2,0),0)-$D$3*IFERROR(VLOOKUP($A2676,Dividends!$C$10:$E$100,2,0),0)</f>
        <v>13.952749367938262</v>
      </c>
      <c r="F2676" s="60">
        <f>F2675*(1-F$1-2*(C2676/C2675-1))</f>
        <v>6.8876999226768998</v>
      </c>
      <c r="G2676" s="2">
        <f>G2675*(1-G$1+IF(AND(WEEKDAY($A2676)&lt;&gt;1,WEEKDAY($A2676)&lt;&gt;7),-VLOOKUP($A2676,ETF_OP_Fee!$I$5:$J$14,2,1),0))^($A2676-$A2675)*(1+1*(B2676/B2675-1))</f>
        <v>7.6686739479199568</v>
      </c>
      <c r="H2676" s="9" t="str">
        <f>IFERROR(VLOOKUP(A2676,'BITO-IV'!$A$1:$J$10000,4,0),"")</f>
        <v/>
      </c>
      <c r="J2676" s="9">
        <f>VLOOKUP(A2676,'ETH-Web'!$A$1:$G$10000,6,0)</f>
        <v>395.88757299999997</v>
      </c>
      <c r="K2676" s="2">
        <f>K2675*(1-K$1+IF(AND(WEEKDAY($A2676)&lt;&gt;1,WEEKDAY($A2676)&lt;&gt;7),-VLOOKUP($A2676,ETF_OP_Fee!$K$5:$L$14,2,1),0))^($A2676-$A2675)*(1+2*(J2676/J2675-1))-K$3*IFERROR(VLOOKUP($A4272,Dividends!$C$10:$E$100,3,0),0)</f>
        <v>55.408047686423799</v>
      </c>
      <c r="Q2676">
        <f>IF($A2676&gt;=$Q$2,B2676*Q$4,"")</f>
        <v>148.49625198926606</v>
      </c>
      <c r="R2676">
        <f>IF($A2676&gt;=$Q$2,G2676*R$4,"")</f>
        <v>144.69239366622557</v>
      </c>
      <c r="T2676">
        <f>IF($A2676&gt;=$Q$2,J2676*T$4,"")</f>
        <v>119.10189675739406</v>
      </c>
      <c r="U2676">
        <f>IF($A2676&gt;=$Q$2,K2676*U$4,"")</f>
        <v>5.3303240113033699</v>
      </c>
      <c r="W2676" t="e">
        <f t="shared" ca="1" si="11"/>
        <v>#DIV/0!</v>
      </c>
    </row>
    <row r="2677" spans="1:23">
      <c r="A2677" s="1">
        <v>44054</v>
      </c>
      <c r="B2677">
        <f>IFERROR(VLOOKUP($A2677,'BTC-Web'!$A$2:$H$9999,2,0),"")</f>
        <v>11881.647461</v>
      </c>
      <c r="C2677">
        <f>VLOOKUP(A2677,H_SPBTFDUE!$B$2:$C$5828,2,0)</f>
        <v>71.540000000000006</v>
      </c>
      <c r="D2677" s="2">
        <f>D2676*(1-D$1+IF(AND(WEEKDAY($A2677)&lt;&gt;1,WEEKDAY($A2677)&lt;&gt;7),-VLOOKUP($A2677,ETF_OP_Fee!$G$5:$H$14,2,1),0))^($A2677-$A2676)*(1+2*(C2677/C2676-1))+IFERROR(VLOOKUP(A2677,BITXeom!$C$9:$D$100,2,0),0)-$D$3*IFERROR(VLOOKUP($A2677,Dividends!$C$10:$E$100,2,0),0)</f>
        <v>12.624870865130013</v>
      </c>
      <c r="F2677" s="60">
        <f>F2676*(1-F$1-2*(C2677/C2676-1))</f>
        <v>7.5420901193676197</v>
      </c>
      <c r="G2677" s="2">
        <f>G2676*(1-G$1+IF(AND(WEEKDAY($A2677)&lt;&gt;1,WEEKDAY($A2677)&lt;&gt;7),-VLOOKUP($A2677,ETF_OP_Fee!$I$5:$J$14,2,1),0))^($A2677-$A2676)*(1+1*(B2677/B2676-1))</f>
        <v>7.8127338558048853</v>
      </c>
      <c r="H2677" s="9" t="str">
        <f>IFERROR(VLOOKUP(A2677,'BITO-IV'!$A$1:$J$10000,4,0),"")</f>
        <v/>
      </c>
      <c r="J2677" s="9">
        <f>VLOOKUP(A2677,'ETH-Web'!$A$1:$G$10000,6,0)</f>
        <v>380.38406400000002</v>
      </c>
      <c r="K2677" s="2">
        <f>K2676*(1-K$1+IF(AND(WEEKDAY($A2677)&lt;&gt;1,WEEKDAY($A2677)&lt;&gt;7),-VLOOKUP($A2677,ETF_OP_Fee!$K$5:$L$14,2,1),0))^($A2677-$A2676)*(1+2*(J2677/J2676-1))-K$3*IFERROR(VLOOKUP($A4273,Dividends!$C$10:$E$100,3,0),0)</f>
        <v>51.06701979271832</v>
      </c>
      <c r="Q2677">
        <f>IF($A2677&gt;=$Q$2,B2677*Q$4,"")</f>
        <v>151.28976665732895</v>
      </c>
      <c r="R2677">
        <f>IF($A2677&gt;=$Q$2,G2677*R$4,"")</f>
        <v>147.41051325831751</v>
      </c>
      <c r="T2677">
        <f>IF($A2677&gt;=$Q$2,J2677*T$4,"")</f>
        <v>114.43770052030902</v>
      </c>
      <c r="U2677">
        <f>IF($A2677&gt;=$Q$2,K2677*U$4,"")</f>
        <v>4.9127116574714984</v>
      </c>
      <c r="W2677" t="e">
        <f t="shared" ca="1" si="11"/>
        <v>#DIV/0!</v>
      </c>
    </row>
    <row r="2678" spans="1:23">
      <c r="A2678" s="1">
        <v>44055</v>
      </c>
      <c r="B2678">
        <f>IFERROR(VLOOKUP($A2678,'BTC-Web'!$A$2:$H$9999,2,0),"")</f>
        <v>11404.596680000001</v>
      </c>
      <c r="C2678">
        <f>VLOOKUP(A2678,H_SPBTFDUE!$B$2:$C$5828,2,0)</f>
        <v>72.94</v>
      </c>
      <c r="D2678" s="2">
        <f>D2677*(1-D$1+IF(AND(WEEKDAY($A2678)&lt;&gt;1,WEEKDAY($A2678)&lt;&gt;7),-VLOOKUP($A2678,ETF_OP_Fee!$G$5:$H$14,2,1),0))^($A2678-$A2677)*(1+2*(C2678/C2677-1))+IFERROR(VLOOKUP(A2678,BITXeom!$C$9:$D$100,2,0),0)-$D$3*IFERROR(VLOOKUP($A2678,Dividends!$C$10:$E$100,2,0),0)</f>
        <v>13.117413501553656</v>
      </c>
      <c r="F2678" s="60">
        <f>F2677*(1-F$1-2*(C2678/C2677-1))</f>
        <v>7.2465080802589572</v>
      </c>
      <c r="G2678" s="2">
        <f>G2677*(1-G$1+IF(AND(WEEKDAY($A2678)&lt;&gt;1,WEEKDAY($A2678)&lt;&gt;7),-VLOOKUP($A2678,ETF_OP_Fee!$I$5:$J$14,2,1),0))^($A2678-$A2677)*(1+1*(B2678/B2677-1))</f>
        <v>7.4988556777940509</v>
      </c>
      <c r="H2678" s="9" t="str">
        <f>IFERROR(VLOOKUP(A2678,'BITO-IV'!$A$1:$J$10000,4,0),"")</f>
        <v/>
      </c>
      <c r="J2678" s="9">
        <f>VLOOKUP(A2678,'ETH-Web'!$A$1:$G$10000,6,0)</f>
        <v>391.02417000000003</v>
      </c>
      <c r="K2678" s="2">
        <f>K2677*(1-K$1+IF(AND(WEEKDAY($A2678)&lt;&gt;1,WEEKDAY($A2678)&lt;&gt;7),-VLOOKUP($A2678,ETF_OP_Fee!$K$5:$L$14,2,1),0))^($A2678-$A2677)*(1+2*(J2678/J2677-1))-K$3*IFERROR(VLOOKUP($A4274,Dividends!$C$10:$E$100,3,0),0)</f>
        <v>53.922525217795489</v>
      </c>
      <c r="Q2678">
        <f>IF($A2678&gt;=$Q$2,B2678*Q$4,"")</f>
        <v>145.2154489688026</v>
      </c>
      <c r="R2678">
        <f>IF($A2678&gt;=$Q$2,G2678*R$4,"")</f>
        <v>141.48826578705817</v>
      </c>
      <c r="T2678">
        <f>IF($A2678&gt;=$Q$2,J2678*T$4,"")</f>
        <v>117.63875277031165</v>
      </c>
      <c r="U2678">
        <f>IF($A2678&gt;=$Q$2,K2678*U$4,"")</f>
        <v>5.1874148778021665</v>
      </c>
      <c r="W2678" t="e">
        <f t="shared" ca="1" si="11"/>
        <v>#DIV/0!</v>
      </c>
    </row>
    <row r="2679" spans="1:23">
      <c r="A2679" s="1">
        <v>44056</v>
      </c>
      <c r="B2679">
        <f>IFERROR(VLOOKUP($A2679,'BTC-Web'!$A$2:$H$9999,2,0),"")</f>
        <v>11588.405273</v>
      </c>
      <c r="C2679">
        <f>VLOOKUP(A2679,H_SPBTFDUE!$B$2:$C$5828,2,0)</f>
        <v>72.510000000000005</v>
      </c>
      <c r="D2679" s="2">
        <f>D2678*(1-D$1+IF(AND(WEEKDAY($A2679)&lt;&gt;1,WEEKDAY($A2679)&lt;&gt;7),-VLOOKUP($A2679,ETF_OP_Fee!$G$5:$H$14,2,1),0))^($A2679-$A2678)*(1+2*(C2679/C2678-1))+IFERROR(VLOOKUP(A2679,BITXeom!$C$9:$D$100,2,0),0)-$D$3*IFERROR(VLOOKUP($A2679,Dividends!$C$10:$E$100,2,0),0)</f>
        <v>12.961189837239356</v>
      </c>
      <c r="F2679" s="60">
        <f>F2678*(1-F$1-2*(C2679/C2678-1))</f>
        <v>7.331570910684607</v>
      </c>
      <c r="G2679" s="2">
        <f>G2678*(1-G$1+IF(AND(WEEKDAY($A2679)&lt;&gt;1,WEEKDAY($A2679)&lt;&gt;7),-VLOOKUP($A2679,ETF_OP_Fee!$I$5:$J$14,2,1),0))^($A2679-$A2678)*(1+1*(B2679/B2678-1))</f>
        <v>7.6195168791320285</v>
      </c>
      <c r="H2679" s="9" t="str">
        <f>IFERROR(VLOOKUP(A2679,'BITO-IV'!$A$1:$J$10000,4,0),"")</f>
        <v/>
      </c>
      <c r="J2679" s="9">
        <f>VLOOKUP(A2679,'ETH-Web'!$A$1:$G$10000,6,0)</f>
        <v>428.74179099999998</v>
      </c>
      <c r="K2679" s="2">
        <f>K2678*(1-K$1+IF(AND(WEEKDAY($A2679)&lt;&gt;1,WEEKDAY($A2679)&lt;&gt;7),-VLOOKUP($A2679,ETF_OP_Fee!$K$5:$L$14,2,1),0))^($A2679-$A2678)*(1+2*(J2679/J2678-1))-K$3*IFERROR(VLOOKUP($A4275,Dividends!$C$10:$E$100,3,0),0)</f>
        <v>64.323444863450646</v>
      </c>
      <c r="Q2679">
        <f>IF($A2679&gt;=$Q$2,B2679*Q$4,"")</f>
        <v>147.55589537876884</v>
      </c>
      <c r="R2679">
        <f>IF($A2679&gt;=$Q$2,G2679*R$4,"")</f>
        <v>143.76489903066735</v>
      </c>
      <c r="T2679">
        <f>IF($A2679&gt;=$Q$2,J2679*T$4,"")</f>
        <v>128.98601524747082</v>
      </c>
      <c r="U2679">
        <f>IF($A2679&gt;=$Q$2,K2679*U$4,"")</f>
        <v>6.1879964546992845</v>
      </c>
      <c r="W2679" t="e">
        <f t="shared" ca="1" si="11"/>
        <v>#DIV/0!</v>
      </c>
    </row>
    <row r="2680" spans="1:23">
      <c r="A2680" s="1">
        <v>44057</v>
      </c>
      <c r="B2680">
        <f>IFERROR(VLOOKUP($A2680,'BTC-Web'!$A$2:$H$9999,2,0),"")</f>
        <v>11772.659180000001</v>
      </c>
      <c r="C2680">
        <f>VLOOKUP(A2680,H_SPBTFDUE!$B$2:$C$5828,2,0)</f>
        <v>74.62</v>
      </c>
      <c r="D2680" s="2">
        <f>D2679*(1-D$1+IF(AND(WEEKDAY($A2680)&lt;&gt;1,WEEKDAY($A2680)&lt;&gt;7),-VLOOKUP($A2680,ETF_OP_Fee!$G$5:$H$14,2,1),0))^($A2680-$A2679)*(1+2*(C2680/C2679-1))+IFERROR(VLOOKUP(A2680,BITXeom!$C$9:$D$100,2,0),0)-$D$3*IFERROR(VLOOKUP($A2680,Dividends!$C$10:$E$100,2,0),0)</f>
        <v>13.713863050912918</v>
      </c>
      <c r="F2680" s="60">
        <f>F2679*(1-F$1-2*(C2680/C2679-1))</f>
        <v>6.9045001313814049</v>
      </c>
      <c r="G2680" s="2">
        <f>G2679*(1-G$1+IF(AND(WEEKDAY($A2680)&lt;&gt;1,WEEKDAY($A2680)&lt;&gt;7),-VLOOKUP($A2680,ETF_OP_Fee!$I$5:$J$14,2,1),0))^($A2680-$A2679)*(1+1*(B2680/B2679-1))</f>
        <v>7.7404645861259374</v>
      </c>
      <c r="H2680" s="9" t="str">
        <f>IFERROR(VLOOKUP(A2680,'BITO-IV'!$A$1:$J$10000,4,0),"")</f>
        <v/>
      </c>
      <c r="J2680" s="9">
        <f>VLOOKUP(A2680,'ETH-Web'!$A$1:$G$10000,6,0)</f>
        <v>437.39782700000001</v>
      </c>
      <c r="K2680" s="2">
        <f>K2679*(1-K$1+IF(AND(WEEKDAY($A2680)&lt;&gt;1,WEEKDAY($A2680)&lt;&gt;7),-VLOOKUP($A2680,ETF_OP_Fee!$K$5:$L$14,2,1),0))^($A2680-$A2679)*(1+2*(J2680/J2679-1))-K$3*IFERROR(VLOOKUP($A4276,Dividends!$C$10:$E$100,3,0),0)</f>
        <v>66.919023885714438</v>
      </c>
      <c r="Q2680">
        <f>IF($A2680&gt;=$Q$2,B2680*Q$4,"")</f>
        <v>149.90201199998907</v>
      </c>
      <c r="R2680">
        <f>IF($A2680&gt;=$Q$2,G2680*R$4,"")</f>
        <v>146.04693805752373</v>
      </c>
      <c r="T2680">
        <f>IF($A2680&gt;=$Q$2,J2680*T$4,"")</f>
        <v>131.59016444616339</v>
      </c>
      <c r="U2680">
        <f>IF($A2680&gt;=$Q$2,K2680*U$4,"")</f>
        <v>6.437694427526397</v>
      </c>
      <c r="W2680" t="e">
        <f t="shared" ca="1" si="11"/>
        <v>#DIV/0!</v>
      </c>
    </row>
    <row r="2681" spans="1:23">
      <c r="A2681" s="1">
        <v>44060</v>
      </c>
      <c r="B2681">
        <f>IFERROR(VLOOKUP($A2681,'BTC-Web'!$A$2:$H$9999,2,0),"")</f>
        <v>11895.658203000001</v>
      </c>
      <c r="C2681">
        <f>VLOOKUP(A2681,H_SPBTFDUE!$B$2:$C$5828,2,0)</f>
        <v>78.17</v>
      </c>
      <c r="D2681" s="2">
        <f>D2680*(1-D$1+IF(AND(WEEKDAY($A2681)&lt;&gt;1,WEEKDAY($A2681)&lt;&gt;7),-VLOOKUP($A2681,ETF_OP_Fee!$G$5:$H$14,2,1),0))^($A2681-$A2680)*(1+2*(C2681/C2680-1))+IFERROR(VLOOKUP(A2681,BITXeom!$C$9:$D$100,2,0),0)-$D$3*IFERROR(VLOOKUP($A2681,Dividends!$C$10:$E$100,2,0),0)</f>
        <v>15.013289255622697</v>
      </c>
      <c r="F2681" s="60">
        <f>F2680*(1-F$1-2*(C2681/C2680-1))</f>
        <v>6.2471861367245989</v>
      </c>
      <c r="G2681" s="2">
        <f>G2680*(1-G$1+IF(AND(WEEKDAY($A2681)&lt;&gt;1,WEEKDAY($A2681)&lt;&gt;7),-VLOOKUP($A2681,ETF_OP_Fee!$I$5:$J$14,2,1),0))^($A2681-$A2680)*(1+1*(B2681/B2680-1))</f>
        <v>7.8207251380070977</v>
      </c>
      <c r="H2681" s="9" t="str">
        <f>IFERROR(VLOOKUP(A2681,'BITO-IV'!$A$1:$J$10000,4,0),"")</f>
        <v/>
      </c>
      <c r="J2681" s="9">
        <f>VLOOKUP(A2681,'ETH-Web'!$A$1:$G$10000,6,0)</f>
        <v>429.53125</v>
      </c>
      <c r="K2681" s="2">
        <f>K2680*(1-K$1+IF(AND(WEEKDAY($A2681)&lt;&gt;1,WEEKDAY($A2681)&lt;&gt;7),-VLOOKUP($A2681,ETF_OP_Fee!$K$5:$L$14,2,1),0))^($A2681-$A2680)*(1+2*(J2681/J2680-1))-K$3*IFERROR(VLOOKUP($A4277,Dividends!$C$10:$E$100,3,0),0)</f>
        <v>64.506969526486401</v>
      </c>
      <c r="Q2681">
        <f>IF($A2681&gt;=$Q$2,B2681*Q$4,"")</f>
        <v>151.46816631906219</v>
      </c>
      <c r="R2681">
        <f>IF($A2681&gt;=$Q$2,G2681*R$4,"")</f>
        <v>147.56129261836762</v>
      </c>
      <c r="T2681">
        <f>IF($A2681&gt;=$Q$2,J2681*T$4,"")</f>
        <v>129.22352223360753</v>
      </c>
      <c r="U2681">
        <f>IF($A2681&gt;=$Q$2,K2681*U$4,"")</f>
        <v>6.2056517585566251</v>
      </c>
      <c r="W2681" t="e">
        <f t="shared" ca="1" si="11"/>
        <v>#DIV/0!</v>
      </c>
    </row>
    <row r="2682" spans="1:23">
      <c r="A2682" s="1">
        <v>44061</v>
      </c>
      <c r="B2682">
        <f>IFERROR(VLOOKUP($A2682,'BTC-Web'!$A$2:$H$9999,2,0),"")</f>
        <v>12251.895508</v>
      </c>
      <c r="C2682">
        <f>VLOOKUP(A2682,H_SPBTFDUE!$B$2:$C$5828,2,0)</f>
        <v>75.430000000000007</v>
      </c>
      <c r="D2682" s="2">
        <f>D2681*(1-D$1+IF(AND(WEEKDAY($A2682)&lt;&gt;1,WEEKDAY($A2682)&lt;&gt;7),-VLOOKUP($A2682,ETF_OP_Fee!$G$5:$H$14,2,1),0))^($A2682-$A2681)*(1+2*(C2682/C2681-1))+IFERROR(VLOOKUP(A2682,BITXeom!$C$9:$D$100,2,0),0)-$D$3*IFERROR(VLOOKUP($A2682,Dividends!$C$10:$E$100,2,0),0)</f>
        <v>13.959120379817417</v>
      </c>
      <c r="F2682" s="60">
        <f>F2681*(1-F$1-2*(C2682/C2681-1))</f>
        <v>6.6848113056981102</v>
      </c>
      <c r="G2682" s="2">
        <f>G2681*(1-G$1+IF(AND(WEEKDAY($A2682)&lt;&gt;1,WEEKDAY($A2682)&lt;&gt;7),-VLOOKUP($A2682,ETF_OP_Fee!$I$5:$J$14,2,1),0))^($A2682-$A2681)*(1+1*(B2682/B2681-1))</f>
        <v>8.05472144886701</v>
      </c>
      <c r="H2682" s="9" t="str">
        <f>IFERROR(VLOOKUP(A2682,'BITO-IV'!$A$1:$J$10000,4,0),"")</f>
        <v/>
      </c>
      <c r="J2682" s="9">
        <f>VLOOKUP(A2682,'ETH-Web'!$A$1:$G$10000,6,0)</f>
        <v>423.66931199999999</v>
      </c>
      <c r="K2682" s="2">
        <f>K2681*(1-K$1+IF(AND(WEEKDAY($A2682)&lt;&gt;1,WEEKDAY($A2682)&lt;&gt;7),-VLOOKUP($A2682,ETF_OP_Fee!$K$5:$L$14,2,1),0))^($A2682-$A2681)*(1+2*(J2682/J2681-1))-K$3*IFERROR(VLOOKUP($A4278,Dividends!$C$10:$E$100,3,0),0)</f>
        <v>62.744662814301563</v>
      </c>
      <c r="Q2682">
        <f>IF($A2682&gt;=$Q$2,B2682*Q$4,"")</f>
        <v>156.00415839633845</v>
      </c>
      <c r="R2682">
        <f>IF($A2682&gt;=$Q$2,G2682*R$4,"")</f>
        <v>151.97633054504468</v>
      </c>
      <c r="T2682">
        <f>IF($A2682&gt;=$Q$2,J2682*T$4,"")</f>
        <v>127.45997121031169</v>
      </c>
      <c r="U2682">
        <f>IF($A2682&gt;=$Q$2,K2682*U$4,"")</f>
        <v>6.0361156320285358</v>
      </c>
      <c r="W2682" t="e">
        <f t="shared" ca="1" si="11"/>
        <v>#DIV/0!</v>
      </c>
    </row>
    <row r="2683" spans="1:23">
      <c r="A2683" s="1">
        <v>44062</v>
      </c>
      <c r="B2683">
        <f>IFERROR(VLOOKUP($A2683,'BTC-Web'!$A$2:$H$9999,2,0),"")</f>
        <v>11990.884765999999</v>
      </c>
      <c r="C2683">
        <f>VLOOKUP(A2683,H_SPBTFDUE!$B$2:$C$5828,2,0)</f>
        <v>73.290000000000006</v>
      </c>
      <c r="D2683" s="2">
        <f>D2682*(1-D$1+IF(AND(WEEKDAY($A2683)&lt;&gt;1,WEEKDAY($A2683)&lt;&gt;7),-VLOOKUP($A2683,ETF_OP_Fee!$G$5:$H$14,2,1),0))^($A2683-$A2682)*(1+2*(C2683/C2682-1))+IFERROR(VLOOKUP(A2683,BITXeom!$C$9:$D$100,2,0),0)-$D$3*IFERROR(VLOOKUP($A2683,Dividends!$C$10:$E$100,2,0),0)</f>
        <v>13.165473788144403</v>
      </c>
      <c r="F2683" s="60">
        <f>F2682*(1-F$1-2*(C2683/C2682-1))</f>
        <v>7.0637685444967646</v>
      </c>
      <c r="G2683" s="2">
        <f>G2682*(1-G$1+IF(AND(WEEKDAY($A2683)&lt;&gt;1,WEEKDAY($A2683)&lt;&gt;7),-VLOOKUP($A2683,ETF_OP_Fee!$I$5:$J$14,2,1),0))^($A2683-$A2682)*(1+1*(B2683/B2682-1))</f>
        <v>7.8829208788353462</v>
      </c>
      <c r="H2683" s="9" t="str">
        <f>IFERROR(VLOOKUP(A2683,'BITO-IV'!$A$1:$J$10000,4,0),"")</f>
        <v/>
      </c>
      <c r="J2683" s="9">
        <f>VLOOKUP(A2683,'ETH-Web'!$A$1:$G$10000,6,0)</f>
        <v>406.463776</v>
      </c>
      <c r="K2683" s="2">
        <f>K2682*(1-K$1+IF(AND(WEEKDAY($A2683)&lt;&gt;1,WEEKDAY($A2683)&lt;&gt;7),-VLOOKUP($A2683,ETF_OP_Fee!$K$5:$L$14,2,1),0))^($A2683-$A2682)*(1+2*(J2683/J2682-1))-K$3*IFERROR(VLOOKUP($A4279,Dividends!$C$10:$E$100,3,0),0)</f>
        <v>57.646960320817115</v>
      </c>
      <c r="Q2683">
        <f>IF($A2683&gt;=$Q$2,B2683*Q$4,"")</f>
        <v>152.68069215297012</v>
      </c>
      <c r="R2683">
        <f>IF($A2683&gt;=$Q$2,G2683*R$4,"")</f>
        <v>148.73480066909448</v>
      </c>
      <c r="T2683">
        <f>IF($A2683&gt;=$Q$2,J2683*T$4,"")</f>
        <v>122.28372393182583</v>
      </c>
      <c r="U2683">
        <f>IF($A2683&gt;=$Q$2,K2683*U$4,"")</f>
        <v>5.5457102281550652</v>
      </c>
      <c r="W2683" t="e">
        <f t="shared" ca="1" si="11"/>
        <v>#DIV/0!</v>
      </c>
    </row>
    <row r="2684" spans="1:23">
      <c r="A2684" s="1">
        <v>44063</v>
      </c>
      <c r="B2684">
        <f>IFERROR(VLOOKUP($A2684,'BTC-Web'!$A$2:$H$9999,2,0),"")</f>
        <v>11761.5</v>
      </c>
      <c r="C2684">
        <f>VLOOKUP(A2684,H_SPBTFDUE!$B$2:$C$5828,2,0)</f>
        <v>74.59</v>
      </c>
      <c r="D2684" s="2">
        <f>D2683*(1-D$1+IF(AND(WEEKDAY($A2684)&lt;&gt;1,WEEKDAY($A2684)&lt;&gt;7),-VLOOKUP($A2684,ETF_OP_Fee!$G$5:$H$14,2,1),0))^($A2684-$A2683)*(1+2*(C2684/C2683-1))+IFERROR(VLOOKUP(A2684,BITXeom!$C$9:$D$100,2,0),0)-$D$3*IFERROR(VLOOKUP($A2684,Dividends!$C$10:$E$100,2,0),0)</f>
        <v>13.630882289238556</v>
      </c>
      <c r="F2684" s="60">
        <f>F2683*(1-F$1-2*(C2684/C2683-1))</f>
        <v>6.8128100621658003</v>
      </c>
      <c r="G2684" s="2">
        <f>G2683*(1-G$1+IF(AND(WEEKDAY($A2684)&lt;&gt;1,WEEKDAY($A2684)&lt;&gt;7),-VLOOKUP($A2684,ETF_OP_Fee!$I$5:$J$14,2,1),0))^($A2684-$A2683)*(1+1*(B2684/B2683-1))</f>
        <v>7.7319199205257236</v>
      </c>
      <c r="H2684" s="9" t="str">
        <f>IFERROR(VLOOKUP(A2684,'BITO-IV'!$A$1:$J$10000,4,0),"")</f>
        <v/>
      </c>
      <c r="J2684" s="9">
        <f>VLOOKUP(A2684,'ETH-Web'!$A$1:$G$10000,6,0)</f>
        <v>416.43978900000002</v>
      </c>
      <c r="K2684" s="2">
        <f>K2683*(1-K$1+IF(AND(WEEKDAY($A2684)&lt;&gt;1,WEEKDAY($A2684)&lt;&gt;7),-VLOOKUP($A2684,ETF_OP_Fee!$K$5:$L$14,2,1),0))^($A2684-$A2683)*(1+2*(J2684/J2683-1))-K$3*IFERROR(VLOOKUP($A4280,Dividends!$C$10:$E$100,3,0),0)</f>
        <v>60.475110476581243</v>
      </c>
      <c r="Q2684">
        <f>IF($A2684&gt;=$Q$2,B2684*Q$4,"")</f>
        <v>149.75992145708844</v>
      </c>
      <c r="R2684">
        <f>IF($A2684&gt;=$Q$2,G2684*R$4,"")</f>
        <v>145.88571747008334</v>
      </c>
      <c r="T2684">
        <f>IF($A2684&gt;=$Q$2,J2684*T$4,"")</f>
        <v>125.28498527825467</v>
      </c>
      <c r="U2684">
        <f>IF($A2684&gt;=$Q$2,K2684*U$4,"")</f>
        <v>5.8177818371053762</v>
      </c>
      <c r="W2684" t="e">
        <f t="shared" ca="1" si="11"/>
        <v>#DIV/0!</v>
      </c>
    </row>
    <row r="2685" spans="1:23">
      <c r="A2685" s="1">
        <v>44064</v>
      </c>
      <c r="B2685">
        <f>IFERROR(VLOOKUP($A2685,'BTC-Web'!$A$2:$H$9999,2,0),"")</f>
        <v>11878.026367</v>
      </c>
      <c r="C2685">
        <f>VLOOKUP(A2685,H_SPBTFDUE!$B$2:$C$5828,2,0)</f>
        <v>73.37</v>
      </c>
      <c r="D2685" s="2">
        <f>D2684*(1-D$1+IF(AND(WEEKDAY($A2685)&lt;&gt;1,WEEKDAY($A2685)&lt;&gt;7),-VLOOKUP($A2685,ETF_OP_Fee!$G$5:$H$14,2,1),0))^($A2685-$A2684)*(1+2*(C2685/C2684-1))+IFERROR(VLOOKUP(A2685,BITXeom!$C$9:$D$100,2,0),0)-$D$3*IFERROR(VLOOKUP($A2685,Dividends!$C$10:$E$100,2,0),0)</f>
        <v>13.183397266430354</v>
      </c>
      <c r="F2685" s="60">
        <f>F2684*(1-F$1-2*(C2685/C2684-1))</f>
        <v>7.0353171542258339</v>
      </c>
      <c r="G2685" s="2">
        <f>G2684*(1-G$1+IF(AND(WEEKDAY($A2685)&lt;&gt;1,WEEKDAY($A2685)&lt;&gt;7),-VLOOKUP($A2685,ETF_OP_Fee!$I$5:$J$14,2,1),0))^($A2685-$A2684)*(1+1*(B2685/B2684-1))</f>
        <v>7.8083202252015766</v>
      </c>
      <c r="H2685" s="9" t="str">
        <f>IFERROR(VLOOKUP(A2685,'BITO-IV'!$A$1:$J$10000,4,0),"")</f>
        <v/>
      </c>
      <c r="J2685" s="9">
        <f>VLOOKUP(A2685,'ETH-Web'!$A$1:$G$10000,6,0)</f>
        <v>389.12634300000002</v>
      </c>
      <c r="K2685" s="2">
        <f>K2684*(1-K$1+IF(AND(WEEKDAY($A2685)&lt;&gt;1,WEEKDAY($A2685)&lt;&gt;7),-VLOOKUP($A2685,ETF_OP_Fee!$K$5:$L$14,2,1),0))^($A2685-$A2684)*(1+2*(J2685/J2684-1))-K$3*IFERROR(VLOOKUP($A4281,Dividends!$C$10:$E$100,3,0),0)</f>
        <v>52.540876240848242</v>
      </c>
      <c r="Q2685">
        <f>IF($A2685&gt;=$Q$2,B2685*Q$4,"")</f>
        <v>151.2436590389955</v>
      </c>
      <c r="R2685">
        <f>IF($A2685&gt;=$Q$2,G2685*R$4,"")</f>
        <v>147.32723696034364</v>
      </c>
      <c r="T2685">
        <f>IF($A2685&gt;=$Q$2,J2685*T$4,"")</f>
        <v>117.0677957339376</v>
      </c>
      <c r="U2685">
        <f>IF($A2685&gt;=$Q$2,K2685*U$4,"")</f>
        <v>5.0544985050995219</v>
      </c>
      <c r="W2685" t="e">
        <f t="shared" ca="1" si="11"/>
        <v>#DIV/0!</v>
      </c>
    </row>
    <row r="2686" spans="1:23">
      <c r="A2686" s="1">
        <v>44067</v>
      </c>
      <c r="B2686">
        <f>IFERROR(VLOOKUP($A2686,'BTC-Web'!$A$2:$H$9999,2,0),"")</f>
        <v>11663.689453000001</v>
      </c>
      <c r="C2686">
        <f>VLOOKUP(A2686,H_SPBTFDUE!$B$2:$C$5828,2,0)</f>
        <v>73.86</v>
      </c>
      <c r="D2686" s="2">
        <f>D2685*(1-D$1+IF(AND(WEEKDAY($A2686)&lt;&gt;1,WEEKDAY($A2686)&lt;&gt;7),-VLOOKUP($A2686,ETF_OP_Fee!$G$5:$H$14,2,1),0))^($A2686-$A2685)*(1+2*(C2686/C2685-1))+IFERROR(VLOOKUP(A2686,BITXeom!$C$9:$D$100,2,0),0)-$D$3*IFERROR(VLOOKUP($A2686,Dividends!$C$10:$E$100,2,0),0)</f>
        <v>13.354656554637749</v>
      </c>
      <c r="F2686" s="60">
        <f>F2685*(1-F$1-2*(C2686/C2685-1))</f>
        <v>6.940980497302526</v>
      </c>
      <c r="G2686" s="2">
        <f>G2685*(1-G$1+IF(AND(WEEKDAY($A2686)&lt;&gt;1,WEEKDAY($A2686)&lt;&gt;7),-VLOOKUP($A2686,ETF_OP_Fee!$I$5:$J$14,2,1),0))^($A2686-$A2685)*(1+1*(B2686/B2685-1))</f>
        <v>7.6668217752711216</v>
      </c>
      <c r="H2686" s="9" t="str">
        <f>IFERROR(VLOOKUP(A2686,'BITO-IV'!$A$1:$J$10000,4,0),"")</f>
        <v/>
      </c>
      <c r="J2686" s="9">
        <f>VLOOKUP(A2686,'ETH-Web'!$A$1:$G$10000,6,0)</f>
        <v>408.14419600000002</v>
      </c>
      <c r="K2686" s="2">
        <f>K2685*(1-K$1+IF(AND(WEEKDAY($A2686)&lt;&gt;1,WEEKDAY($A2686)&lt;&gt;7),-VLOOKUP($A2686,ETF_OP_Fee!$K$5:$L$14,2,1),0))^($A2686-$A2685)*(1+2*(J2686/J2685-1))-K$3*IFERROR(VLOOKUP($A4282,Dividends!$C$10:$E$100,3,0),0)</f>
        <v>57.672102676014923</v>
      </c>
      <c r="Q2686">
        <f>IF($A2686&gt;=$Q$2,B2686*Q$4,"")</f>
        <v>148.51449359190164</v>
      </c>
      <c r="R2686">
        <f>IF($A2686&gt;=$Q$2,G2686*R$4,"")</f>
        <v>144.65744690804246</v>
      </c>
      <c r="T2686">
        <f>IF($A2686&gt;=$Q$2,J2686*T$4,"")</f>
        <v>122.78927455528292</v>
      </c>
      <c r="U2686">
        <f>IF($A2686&gt;=$Q$2,K2686*U$4,"")</f>
        <v>5.5481289544088765</v>
      </c>
      <c r="W2686" t="e">
        <f t="shared" ca="1" si="11"/>
        <v>#DIV/0!</v>
      </c>
    </row>
    <row r="2687" spans="1:23">
      <c r="A2687" s="1">
        <v>44068</v>
      </c>
      <c r="B2687">
        <f>IFERROR(VLOOKUP($A2687,'BTC-Web'!$A$2:$H$9999,2,0),"")</f>
        <v>11773.588867</v>
      </c>
      <c r="C2687">
        <f>VLOOKUP(A2687,H_SPBTFDUE!$B$2:$C$5828,2,0)</f>
        <v>70.790000000000006</v>
      </c>
      <c r="D2687" s="2">
        <f>D2686*(1-D$1+IF(AND(WEEKDAY($A2687)&lt;&gt;1,WEEKDAY($A2687)&lt;&gt;7),-VLOOKUP($A2687,ETF_OP_Fee!$G$5:$H$14,2,1),0))^($A2687-$A2686)*(1+2*(C2687/C2686-1))+IFERROR(VLOOKUP(A2687,BITXeom!$C$9:$D$100,2,0),0)-$D$3*IFERROR(VLOOKUP($A2687,Dividends!$C$10:$E$100,2,0),0)</f>
        <v>12.243004617517121</v>
      </c>
      <c r="F2687" s="60">
        <f>F2686*(1-F$1-2*(C2687/C2686-1))</f>
        <v>7.5176246050715205</v>
      </c>
      <c r="G2687" s="2">
        <f>G2686*(1-G$1+IF(AND(WEEKDAY($A2687)&lt;&gt;1,WEEKDAY($A2687)&lt;&gt;7),-VLOOKUP($A2687,ETF_OP_Fee!$I$5:$J$14,2,1),0))^($A2687-$A2686)*(1+1*(B2687/B2686-1))</f>
        <v>7.7388598584603425</v>
      </c>
      <c r="H2687" s="9" t="str">
        <f>IFERROR(VLOOKUP(A2687,'BITO-IV'!$A$1:$J$10000,4,0),"")</f>
        <v/>
      </c>
      <c r="J2687" s="9">
        <f>VLOOKUP(A2687,'ETH-Web'!$A$1:$G$10000,6,0)</f>
        <v>384.00103799999999</v>
      </c>
      <c r="K2687" s="2">
        <f>K2686*(1-K$1+IF(AND(WEEKDAY($A2687)&lt;&gt;1,WEEKDAY($A2687)&lt;&gt;7),-VLOOKUP($A2687,ETF_OP_Fee!$K$5:$L$14,2,1),0))^($A2687-$A2686)*(1+2*(J2687/J2686-1))-K$3*IFERROR(VLOOKUP($A4283,Dividends!$C$10:$E$100,3,0),0)</f>
        <v>50.847779601214704</v>
      </c>
      <c r="Q2687">
        <f>IF($A2687&gt;=$Q$2,B2687*Q$4,"")</f>
        <v>149.91384976320802</v>
      </c>
      <c r="R2687">
        <f>IF($A2687&gt;=$Q$2,G2687*R$4,"")</f>
        <v>146.01666008656105</v>
      </c>
      <c r="T2687">
        <f>IF($A2687&gt;=$Q$2,J2687*T$4,"")</f>
        <v>115.52585911204683</v>
      </c>
      <c r="U2687">
        <f>IF($A2687&gt;=$Q$2,K2687*U$4,"")</f>
        <v>4.8916204747677119</v>
      </c>
      <c r="W2687" t="e">
        <f t="shared" ca="1" si="11"/>
        <v>#DIV/0!</v>
      </c>
    </row>
    <row r="2688" spans="1:23">
      <c r="A2688" s="1">
        <v>44069</v>
      </c>
      <c r="B2688">
        <f>IFERROR(VLOOKUP($A2688,'BTC-Web'!$A$2:$H$9999,2,0),"")</f>
        <v>11366.894531</v>
      </c>
      <c r="C2688">
        <f>VLOOKUP(A2688,H_SPBTFDUE!$B$2:$C$5828,2,0)</f>
        <v>71.959999999999994</v>
      </c>
      <c r="D2688" s="2">
        <f>D2687*(1-D$1+IF(AND(WEEKDAY($A2688)&lt;&gt;1,WEEKDAY($A2688)&lt;&gt;7),-VLOOKUP($A2688,ETF_OP_Fee!$G$5:$H$14,2,1),0))^($A2688-$A2687)*(1+2*(C2688/C2687-1))+IFERROR(VLOOKUP(A2688,BITXeom!$C$9:$D$100,2,0),0)-$D$3*IFERROR(VLOOKUP($A2688,Dividends!$C$10:$E$100,2,0),0)</f>
        <v>12.646178801743412</v>
      </c>
      <c r="F2688" s="60">
        <f>F2687*(1-F$1-2*(C2688/C2687-1))</f>
        <v>7.2687343138779426</v>
      </c>
      <c r="G2688" s="2">
        <f>G2687*(1-G$1+IF(AND(WEEKDAY($A2688)&lt;&gt;1,WEEKDAY($A2688)&lt;&gt;7),-VLOOKUP($A2688,ETF_OP_Fee!$I$5:$J$14,2,1),0))^($A2688-$A2687)*(1+1*(B2688/B2687-1))</f>
        <v>7.4713424468994614</v>
      </c>
      <c r="H2688" s="9" t="str">
        <f>IFERROR(VLOOKUP(A2688,'BITO-IV'!$A$1:$J$10000,4,0),"")</f>
        <v/>
      </c>
      <c r="J2688" s="9">
        <f>VLOOKUP(A2688,'ETH-Web'!$A$1:$G$10000,6,0)</f>
        <v>386.46612499999998</v>
      </c>
      <c r="K2688" s="2">
        <f>K2687*(1-K$1+IF(AND(WEEKDAY($A2688)&lt;&gt;1,WEEKDAY($A2688)&lt;&gt;7),-VLOOKUP($A2688,ETF_OP_Fee!$K$5:$L$14,2,1),0))^($A2688-$A2687)*(1+2*(J2688/J2687-1))-K$3*IFERROR(VLOOKUP($A4284,Dividends!$C$10:$E$100,3,0),0)</f>
        <v>51.499285896857877</v>
      </c>
      <c r="Q2688">
        <f>IF($A2688&gt;=$Q$2,B2688*Q$4,"")</f>
        <v>144.73538512720046</v>
      </c>
      <c r="R2688">
        <f>IF($A2688&gt;=$Q$2,G2688*R$4,"")</f>
        <v>140.96914667172408</v>
      </c>
      <c r="T2688">
        <f>IF($A2688&gt;=$Q$2,J2688*T$4,"")</f>
        <v>116.2674750590874</v>
      </c>
      <c r="U2688">
        <f>IF($A2688&gt;=$Q$2,K2688*U$4,"")</f>
        <v>4.9542962014209184</v>
      </c>
      <c r="W2688" t="e">
        <f t="shared" ca="1" si="11"/>
        <v>#DIV/0!</v>
      </c>
    </row>
    <row r="2689" spans="1:23">
      <c r="A2689" s="1">
        <v>44070</v>
      </c>
      <c r="B2689">
        <f>IFERROR(VLOOKUP($A2689,'BTC-Web'!$A$2:$H$9999,2,0),"")</f>
        <v>11485.608398</v>
      </c>
      <c r="C2689">
        <f>VLOOKUP(A2689,H_SPBTFDUE!$B$2:$C$5828,2,0)</f>
        <v>70.17</v>
      </c>
      <c r="D2689" s="2">
        <f>D2688*(1-D$1+IF(AND(WEEKDAY($A2689)&lt;&gt;1,WEEKDAY($A2689)&lt;&gt;7),-VLOOKUP($A2689,ETF_OP_Fee!$G$5:$H$14,2,1),0))^($A2689-$A2688)*(1+2*(C2689/C2688-1))+IFERROR(VLOOKUP(A2689,BITXeom!$C$9:$D$100,2,0),0)-$D$3*IFERROR(VLOOKUP($A2689,Dividends!$C$10:$E$100,2,0),0)</f>
        <v>12.015584535091374</v>
      </c>
      <c r="F2689" s="60">
        <f>F2688*(1-F$1-2*(C2689/C2688-1))</f>
        <v>7.6299744634146318</v>
      </c>
      <c r="G2689" s="2">
        <f>G2688*(1-G$1+IF(AND(WEEKDAY($A2689)&lt;&gt;1,WEEKDAY($A2689)&lt;&gt;7),-VLOOKUP($A2689,ETF_OP_Fee!$I$5:$J$14,2,1),0))^($A2689-$A2688)*(1+1*(B2689/B2688-1))</f>
        <v>7.5491753558218377</v>
      </c>
      <c r="H2689" s="9" t="str">
        <f>IFERROR(VLOOKUP(A2689,'BITO-IV'!$A$1:$J$10000,4,0),"")</f>
        <v/>
      </c>
      <c r="J2689" s="9">
        <f>VLOOKUP(A2689,'ETH-Web'!$A$1:$G$10000,6,0)</f>
        <v>382.63262900000001</v>
      </c>
      <c r="K2689" s="2">
        <f>K2688*(1-K$1+IF(AND(WEEKDAY($A2689)&lt;&gt;1,WEEKDAY($A2689)&lt;&gt;7),-VLOOKUP($A2689,ETF_OP_Fee!$K$5:$L$14,2,1),0))^($A2689-$A2688)*(1+2*(J2689/J2688-1))-K$3*IFERROR(VLOOKUP($A4285,Dividends!$C$10:$E$100,3,0),0)</f>
        <v>50.476306178209647</v>
      </c>
      <c r="Q2689">
        <f>IF($A2689&gt;=$Q$2,B2689*Q$4,"")</f>
        <v>146.24697628460277</v>
      </c>
      <c r="R2689">
        <f>IF($A2689&gt;=$Q$2,G2689*R$4,"")</f>
        <v>142.4376965115616</v>
      </c>
      <c r="T2689">
        <f>IF($A2689&gt;=$Q$2,J2689*T$4,"")</f>
        <v>115.11417630471635</v>
      </c>
      <c r="U2689">
        <f>IF($A2689&gt;=$Q$2,K2689*U$4,"")</f>
        <v>4.855884263352884</v>
      </c>
      <c r="W2689" t="e">
        <f t="shared" ca="1" si="11"/>
        <v>#DIV/0!</v>
      </c>
    </row>
    <row r="2690" spans="1:23">
      <c r="A2690" s="1">
        <v>44071</v>
      </c>
      <c r="B2690">
        <f>IFERROR(VLOOKUP($A2690,'BTC-Web'!$A$2:$H$9999,2,0),"")</f>
        <v>11325.295898</v>
      </c>
      <c r="C2690">
        <f>VLOOKUP(A2690,H_SPBTFDUE!$B$2:$C$5828,2,0)</f>
        <v>71.959999999999994</v>
      </c>
      <c r="D2690" s="2">
        <f>D2689*(1-D$1+IF(AND(WEEKDAY($A2690)&lt;&gt;1,WEEKDAY($A2690)&lt;&gt;7),-VLOOKUP($A2690,ETF_OP_Fee!$G$5:$H$14,2,1),0))^($A2690-$A2689)*(1+2*(C2690/C2689-1))+IFERROR(VLOOKUP(A2690,BITXeom!$C$9:$D$100,2,0),0)-$D$3*IFERROR(VLOOKUP($A2690,Dividends!$C$10:$E$100,2,0),0)</f>
        <v>12.627084736761581</v>
      </c>
      <c r="F2690" s="60">
        <f>F2689*(1-F$1-2*(C2690/C2689-1))</f>
        <v>7.2403039707286618</v>
      </c>
      <c r="G2690" s="2">
        <f>G2689*(1-G$1+IF(AND(WEEKDAY($A2690)&lt;&gt;1,WEEKDAY($A2690)&lt;&gt;7),-VLOOKUP($A2690,ETF_OP_Fee!$I$5:$J$14,2,1),0))^($A2690-$A2689)*(1+1*(B2690/B2689-1))</f>
        <v>7.4436126039542829</v>
      </c>
      <c r="H2690" s="9" t="str">
        <f>IFERROR(VLOOKUP(A2690,'BITO-IV'!$A$1:$J$10000,4,0),"")</f>
        <v/>
      </c>
      <c r="J2690" s="9">
        <f>VLOOKUP(A2690,'ETH-Web'!$A$1:$G$10000,6,0)</f>
        <v>395.874664</v>
      </c>
      <c r="K2690" s="2">
        <f>K2689*(1-K$1+IF(AND(WEEKDAY($A2690)&lt;&gt;1,WEEKDAY($A2690)&lt;&gt;7),-VLOOKUP($A2690,ETF_OP_Fee!$K$5:$L$14,2,1),0))^($A2690-$A2689)*(1+2*(J2690/J2689-1))-K$3*IFERROR(VLOOKUP($A4286,Dividends!$C$10:$E$100,3,0),0)</f>
        <v>53.968653925491566</v>
      </c>
      <c r="Q2690">
        <f>IF($A2690&gt;=$Q$2,B2690*Q$4,"")</f>
        <v>144.20570710902231</v>
      </c>
      <c r="R2690">
        <f>IF($A2690&gt;=$Q$2,G2690*R$4,"")</f>
        <v>140.44594052435428</v>
      </c>
      <c r="T2690">
        <f>IF($A2690&gt;=$Q$2,J2690*T$4,"")</f>
        <v>119.09801311342517</v>
      </c>
      <c r="U2690">
        <f>IF($A2690&gt;=$Q$2,K2690*U$4,"")</f>
        <v>5.1918525176128014</v>
      </c>
      <c r="W2690" t="e">
        <f t="shared" ca="1" si="11"/>
        <v>#DIV/0!</v>
      </c>
    </row>
    <row r="2691" spans="1:23">
      <c r="A2691" s="1">
        <v>44074</v>
      </c>
      <c r="B2691">
        <f>IFERROR(VLOOKUP($A2691,'BTC-Web'!$A$2:$H$9999,2,0),"")</f>
        <v>11713.306640999999</v>
      </c>
      <c r="C2691">
        <f>VLOOKUP(A2691,H_SPBTFDUE!$B$2:$C$5828,2,0)</f>
        <v>73.25</v>
      </c>
      <c r="D2691" s="2">
        <f>D2690*(1-D$1+IF(AND(WEEKDAY($A2691)&lt;&gt;1,WEEKDAY($A2691)&lt;&gt;7),-VLOOKUP($A2691,ETF_OP_Fee!$G$5:$H$14,2,1),0))^($A2691-$A2690)*(1+2*(C2691/C2690-1))+IFERROR(VLOOKUP(A2691,BITXeom!$C$9:$D$100,2,0),0)-$D$3*IFERROR(VLOOKUP($A2691,Dividends!$C$10:$E$100,2,0),0)</f>
        <v>13.075077124113236</v>
      </c>
      <c r="F2691" s="60">
        <f>F2690*(1-F$1-2*(C2691/C2690-1))</f>
        <v>6.9803386367746318</v>
      </c>
      <c r="G2691" s="2">
        <f>G2690*(1-G$1+IF(AND(WEEKDAY($A2691)&lt;&gt;1,WEEKDAY($A2691)&lt;&gt;7),-VLOOKUP($A2691,ETF_OP_Fee!$I$5:$J$14,2,1),0))^($A2691-$A2690)*(1+1*(B2691/B2690-1))</f>
        <v>7.6980336740295847</v>
      </c>
      <c r="H2691" s="9" t="str">
        <f>IFERROR(VLOOKUP(A2691,'BITO-IV'!$A$1:$J$10000,4,0),"")</f>
        <v/>
      </c>
      <c r="J2691" s="9">
        <f>VLOOKUP(A2691,'ETH-Web'!$A$1:$G$10000,6,0)</f>
        <v>435.07974200000001</v>
      </c>
      <c r="K2691" s="2">
        <f>K2690*(1-K$1+IF(AND(WEEKDAY($A2691)&lt;&gt;1,WEEKDAY($A2691)&lt;&gt;7),-VLOOKUP($A2691,ETF_OP_Fee!$K$5:$L$14,2,1),0))^($A2691-$A2690)*(1+2*(J2691/J2690-1))-K$3*IFERROR(VLOOKUP($A4287,Dividends!$C$10:$E$100,3,0),0)</f>
        <v>64.653129127738666</v>
      </c>
      <c r="Q2691">
        <f>IF($A2691&gt;=$Q$2,B2691*Q$4,"")</f>
        <v>149.14627237673361</v>
      </c>
      <c r="R2691">
        <f>IF($A2691&gt;=$Q$2,G2691*R$4,"")</f>
        <v>145.24635241803026</v>
      </c>
      <c r="T2691">
        <f>IF($A2691&gt;=$Q$2,J2691*T$4,"")</f>
        <v>130.892773724215</v>
      </c>
      <c r="U2691">
        <f>IF($A2691&gt;=$Q$2,K2691*U$4,"")</f>
        <v>6.2197124963838553</v>
      </c>
      <c r="W2691" t="e">
        <f t="shared" ca="1" si="11"/>
        <v>#DIV/0!</v>
      </c>
    </row>
    <row r="2692" spans="1:23">
      <c r="A2692" s="1">
        <v>44075</v>
      </c>
      <c r="B2692">
        <f>IFERROR(VLOOKUP($A2692,'BTC-Web'!$A$2:$H$9999,2,0),"")</f>
        <v>11679.316406</v>
      </c>
      <c r="C2692">
        <f>VLOOKUP(A2692,H_SPBTFDUE!$B$2:$C$5828,2,0)</f>
        <v>74.73</v>
      </c>
      <c r="D2692" s="2">
        <f>D2691*(1-D$1+IF(AND(WEEKDAY($A2692)&lt;&gt;1,WEEKDAY($A2692)&lt;&gt;7),-VLOOKUP($A2692,ETF_OP_Fee!$G$5:$H$14,2,1),0))^($A2692-$A2691)*(1+2*(C2692/C2691-1))+IFERROR(VLOOKUP(A2692,BITXeom!$C$9:$D$100,2,0),0)-$D$3*IFERROR(VLOOKUP($A2692,Dividends!$C$10:$E$100,2,0),0)</f>
        <v>13.601795323310071</v>
      </c>
      <c r="F2692" s="60">
        <f>F2691*(1-F$1-2*(C2692/C2691-1))</f>
        <v>6.6979028894477217</v>
      </c>
      <c r="G2692" s="2">
        <f>G2691*(1-G$1+IF(AND(WEEKDAY($A2692)&lt;&gt;1,WEEKDAY($A2692)&lt;&gt;7),-VLOOKUP($A2692,ETF_OP_Fee!$I$5:$J$14,2,1),0))^($A2692-$A2691)*(1+1*(B2692/B2691-1))</f>
        <v>7.6754953723371946</v>
      </c>
      <c r="H2692" s="9" t="str">
        <f>IFERROR(VLOOKUP(A2692,'BITO-IV'!$A$1:$J$10000,4,0),"")</f>
        <v/>
      </c>
      <c r="J2692" s="9">
        <f>VLOOKUP(A2692,'ETH-Web'!$A$1:$G$10000,6,0)</f>
        <v>477.05191000000002</v>
      </c>
      <c r="K2692" s="2">
        <f>K2691*(1-K$1+IF(AND(WEEKDAY($A2692)&lt;&gt;1,WEEKDAY($A2692)&lt;&gt;7),-VLOOKUP($A2692,ETF_OP_Fee!$K$5:$L$14,2,1),0))^($A2692-$A2691)*(1+2*(J2692/J2691-1))-K$3*IFERROR(VLOOKUP($A4288,Dividends!$C$10:$E$100,3,0),0)</f>
        <v>77.125325085242523</v>
      </c>
      <c r="Q2692">
        <f>IF($A2692&gt;=$Q$2,B2692*Q$4,"")</f>
        <v>148.71347257025417</v>
      </c>
      <c r="R2692">
        <f>IF($A2692&gt;=$Q$2,G2692*R$4,"")</f>
        <v>144.82110017191957</v>
      </c>
      <c r="T2692">
        <f>IF($A2692&gt;=$Q$2,J2692*T$4,"")</f>
        <v>143.5200072136077</v>
      </c>
      <c r="U2692">
        <f>IF($A2692&gt;=$Q$2,K2692*U$4,"")</f>
        <v>7.4195534646526742</v>
      </c>
      <c r="W2692" t="e">
        <f t="shared" ref="W2692:W2755" ca="1" si="12">IF(ROW()+$W$1&lt;3711,INDIRECT("m"&amp;ROW()+$W$1,1)/INDIRECT("m"&amp;ROW(),1),"")</f>
        <v>#DIV/0!</v>
      </c>
    </row>
    <row r="2693" spans="1:23">
      <c r="A2693" s="1">
        <v>44076</v>
      </c>
      <c r="B2693">
        <f>IFERROR(VLOOKUP($A2693,'BTC-Web'!$A$2:$H$9999,2,0),"")</f>
        <v>11964.823242</v>
      </c>
      <c r="C2693">
        <f>VLOOKUP(A2693,H_SPBTFDUE!$B$2:$C$5828,2,0)</f>
        <v>70.930000000000007</v>
      </c>
      <c r="D2693" s="2">
        <f>D2692*(1-D$1+IF(AND(WEEKDAY($A2693)&lt;&gt;1,WEEKDAY($A2693)&lt;&gt;7),-VLOOKUP($A2693,ETF_OP_Fee!$G$5:$H$14,2,1),0))^($A2693-$A2692)*(1+2*(C2693/C2692-1))+IFERROR(VLOOKUP(A2693,BITXeom!$C$9:$D$100,2,0),0)-$D$3*IFERROR(VLOOKUP($A2693,Dividends!$C$10:$E$100,2,0),0)</f>
        <v>12.21702728634982</v>
      </c>
      <c r="F2693" s="60">
        <f>F2692*(1-F$1-2*(C2693/C2692-1))</f>
        <v>7.3787272805965811</v>
      </c>
      <c r="G2693" s="2">
        <f>G2692*(1-G$1+IF(AND(WEEKDAY($A2693)&lt;&gt;1,WEEKDAY($A2693)&lt;&gt;7),-VLOOKUP($A2693,ETF_OP_Fee!$I$5:$J$14,2,1),0))^($A2693-$A2692)*(1+1*(B2693/B2692-1))</f>
        <v>7.8629221079233398</v>
      </c>
      <c r="H2693" s="9" t="str">
        <f>IFERROR(VLOOKUP(A2693,'BITO-IV'!$A$1:$J$10000,4,0),"")</f>
        <v/>
      </c>
      <c r="J2693" s="9">
        <f>VLOOKUP(A2693,'ETH-Web'!$A$1:$G$10000,6,0)</f>
        <v>440.04049700000002</v>
      </c>
      <c r="K2693" s="2">
        <f>K2692*(1-K$1+IF(AND(WEEKDAY($A2693)&lt;&gt;1,WEEKDAY($A2693)&lt;&gt;7),-VLOOKUP($A2693,ETF_OP_Fee!$K$5:$L$14,2,1),0))^($A2693-$A2692)*(1+2*(J2693/J2692-1))-K$3*IFERROR(VLOOKUP($A4289,Dividends!$C$10:$E$100,3,0),0)</f>
        <v>65.156323573500458</v>
      </c>
      <c r="Q2693">
        <f>IF($A2693&gt;=$Q$2,B2693*Q$4,"")</f>
        <v>152.34884912382489</v>
      </c>
      <c r="R2693">
        <f>IF($A2693&gt;=$Q$2,G2693*R$4,"")</f>
        <v>148.35746424127237</v>
      </c>
      <c r="T2693">
        <f>IF($A2693&gt;=$Q$2,J2693*T$4,"")</f>
        <v>132.38520584420155</v>
      </c>
      <c r="U2693">
        <f>IF($A2693&gt;=$Q$2,K2693*U$4,"")</f>
        <v>6.2681204361794993</v>
      </c>
      <c r="W2693" t="e">
        <f t="shared" ca="1" si="12"/>
        <v>#DIV/0!</v>
      </c>
    </row>
    <row r="2694" spans="1:23">
      <c r="A2694" s="1">
        <v>44077</v>
      </c>
      <c r="B2694">
        <f>IFERROR(VLOOKUP($A2694,'BTC-Web'!$A$2:$H$9999,2,0),"")</f>
        <v>11407.191406</v>
      </c>
      <c r="C2694">
        <f>VLOOKUP(A2694,H_SPBTFDUE!$B$2:$C$5828,2,0)</f>
        <v>66.319999999999993</v>
      </c>
      <c r="D2694" s="2">
        <f>D2693*(1-D$1+IF(AND(WEEKDAY($A2694)&lt;&gt;1,WEEKDAY($A2694)&lt;&gt;7),-VLOOKUP($A2694,ETF_OP_Fee!$G$5:$H$14,2,1),0))^($A2694-$A2693)*(1+2*(C2694/C2693-1))+IFERROR(VLOOKUP(A2694,BITXeom!$C$9:$D$100,2,0),0)-$D$3*IFERROR(VLOOKUP($A2694,Dividends!$C$10:$E$100,2,0),0)</f>
        <v>10.627687455340581</v>
      </c>
      <c r="F2694" s="60">
        <f>F2693*(1-F$1-2*(C2694/C2693-1))</f>
        <v>8.337484103472212</v>
      </c>
      <c r="G2694" s="2">
        <f>G2693*(1-G$1+IF(AND(WEEKDAY($A2694)&lt;&gt;1,WEEKDAY($A2694)&lt;&gt;7),-VLOOKUP($A2694,ETF_OP_Fee!$I$5:$J$14,2,1),0))^($A2694-$A2693)*(1+1*(B2694/B2693-1))</f>
        <v>7.4962681172795271</v>
      </c>
      <c r="H2694" s="9" t="str">
        <f>IFERROR(VLOOKUP(A2694,'BITO-IV'!$A$1:$J$10000,4,0),"")</f>
        <v/>
      </c>
      <c r="J2694" s="9">
        <f>VLOOKUP(A2694,'ETH-Web'!$A$1:$G$10000,6,0)</f>
        <v>385.67193600000002</v>
      </c>
      <c r="K2694" s="2">
        <f>K2693*(1-K$1+IF(AND(WEEKDAY($A2694)&lt;&gt;1,WEEKDAY($A2694)&lt;&gt;7),-VLOOKUP($A2694,ETF_OP_Fee!$K$5:$L$14,2,1),0))^($A2694-$A2693)*(1+2*(J2694/J2693-1))-K$3*IFERROR(VLOOKUP($A4290,Dividends!$C$10:$E$100,3,0),0)</f>
        <v>49.054471402290879</v>
      </c>
      <c r="Q2694">
        <f>IF($A2694&gt;=$Q$2,B2694*Q$4,"")</f>
        <v>145.24848777864509</v>
      </c>
      <c r="R2694">
        <f>IF($A2694&gt;=$Q$2,G2694*R$4,"")</f>
        <v>141.43944374466267</v>
      </c>
      <c r="T2694">
        <f>IF($A2694&gt;=$Q$2,J2694*T$4,"")</f>
        <v>116.02854506295981</v>
      </c>
      <c r="U2694">
        <f>IF($A2694&gt;=$Q$2,K2694*U$4,"")</f>
        <v>4.7191019661480151</v>
      </c>
      <c r="W2694" t="e">
        <f t="shared" ca="1" si="12"/>
        <v>#DIV/0!</v>
      </c>
    </row>
    <row r="2695" spans="1:23">
      <c r="A2695" s="1">
        <v>44078</v>
      </c>
      <c r="B2695">
        <f>IFERROR(VLOOKUP($A2695,'BTC-Web'!$A$2:$H$9999,2,0),"")</f>
        <v>10230.365234000001</v>
      </c>
      <c r="C2695">
        <f>VLOOKUP(A2695,H_SPBTFDUE!$B$2:$C$5828,2,0)</f>
        <v>65.72</v>
      </c>
      <c r="D2695" s="2">
        <f>D2694*(1-D$1+IF(AND(WEEKDAY($A2695)&lt;&gt;1,WEEKDAY($A2695)&lt;&gt;7),-VLOOKUP($A2695,ETF_OP_Fee!$G$5:$H$14,2,1),0))^($A2695-$A2694)*(1+2*(C2695/C2694-1))+IFERROR(VLOOKUP(A2695,BITXeom!$C$9:$D$100,2,0),0)-$D$3*IFERROR(VLOOKUP($A2695,Dividends!$C$10:$E$100,2,0),0)</f>
        <v>10.43413116513489</v>
      </c>
      <c r="F2695" s="60">
        <f>F2694*(1-F$1-2*(C2695/C2694-1))</f>
        <v>8.4879092790572397</v>
      </c>
      <c r="G2695" s="2">
        <f>G2694*(1-G$1+IF(AND(WEEKDAY($A2695)&lt;&gt;1,WEEKDAY($A2695)&lt;&gt;7),-VLOOKUP($A2695,ETF_OP_Fee!$I$5:$J$14,2,1),0))^($A2695-$A2694)*(1+1*(B2695/B2694-1))</f>
        <v>6.7227384877367617</v>
      </c>
      <c r="H2695" s="9" t="str">
        <f>IFERROR(VLOOKUP(A2695,'BITO-IV'!$A$1:$J$10000,4,0),"")</f>
        <v/>
      </c>
      <c r="J2695" s="9">
        <f>VLOOKUP(A2695,'ETH-Web'!$A$1:$G$10000,6,0)</f>
        <v>388.24115</v>
      </c>
      <c r="K2695" s="2">
        <f>K2694*(1-K$1+IF(AND(WEEKDAY($A2695)&lt;&gt;1,WEEKDAY($A2695)&lt;&gt;7),-VLOOKUP($A2695,ETF_OP_Fee!$K$5:$L$14,2,1),0))^($A2695-$A2694)*(1+2*(J2695/J2694-1))-K$3*IFERROR(VLOOKUP($A4291,Dividends!$C$10:$E$100,3,0),0)</f>
        <v>49.70675933693115</v>
      </c>
      <c r="Q2695">
        <f>IF($A2695&gt;=$Q$2,B2695*Q$4,"")</f>
        <v>130.26388589220494</v>
      </c>
      <c r="R2695">
        <f>IF($A2695&gt;=$Q$2,G2695*R$4,"")</f>
        <v>126.84450145993434</v>
      </c>
      <c r="T2695">
        <f>IF($A2695&gt;=$Q$2,J2695*T$4,"")</f>
        <v>116.80148738660191</v>
      </c>
      <c r="U2695">
        <f>IF($A2695&gt;=$Q$2,K2695*U$4,"")</f>
        <v>4.7818528874577444</v>
      </c>
      <c r="W2695" t="e">
        <f t="shared" ca="1" si="12"/>
        <v>#DIV/0!</v>
      </c>
    </row>
    <row r="2696" spans="1:23">
      <c r="A2696" s="1">
        <v>44082</v>
      </c>
      <c r="B2696">
        <f>IFERROR(VLOOKUP($A2696,'BTC-Web'!$A$2:$H$9999,2,0),"")</f>
        <v>10369.306640999999</v>
      </c>
      <c r="C2696">
        <f>VLOOKUP(A2696,H_SPBTFDUE!$B$2:$C$5828,2,0)</f>
        <v>61.96</v>
      </c>
      <c r="D2696" s="2">
        <f>D2695*(1-D$1+IF(AND(WEEKDAY($A2696)&lt;&gt;1,WEEKDAY($A2696)&lt;&gt;7),-VLOOKUP($A2696,ETF_OP_Fee!$G$5:$H$14,2,1),0))^($A2696-$A2695)*(1+2*(C2696/C2695-1))+IFERROR(VLOOKUP(A2696,BITXeom!$C$9:$D$100,2,0),0)-$D$3*IFERROR(VLOOKUP($A2696,Dividends!$C$10:$E$100,2,0),0)</f>
        <v>9.2357527065050995</v>
      </c>
      <c r="F2696" s="60">
        <f>F2695*(1-F$1-2*(C2696/C2695-1))</f>
        <v>9.4586950412612634</v>
      </c>
      <c r="G2696" s="2">
        <f>G2695*(1-G$1+IF(AND(WEEKDAY($A2696)&lt;&gt;1,WEEKDAY($A2696)&lt;&gt;7),-VLOOKUP($A2696,ETF_OP_Fee!$I$5:$J$14,2,1),0))^($A2696-$A2695)*(1+1*(B2696/B2695-1))</f>
        <v>6.8133324707292235</v>
      </c>
      <c r="H2696" s="9" t="str">
        <f>IFERROR(VLOOKUP(A2696,'BITO-IV'!$A$1:$J$10000,4,0),"")</f>
        <v/>
      </c>
      <c r="J2696" s="9">
        <f>VLOOKUP(A2696,'ETH-Web'!$A$1:$G$10000,6,0)</f>
        <v>337.60211199999998</v>
      </c>
      <c r="K2696" s="2">
        <f>K2695*(1-K$1+IF(AND(WEEKDAY($A2696)&lt;&gt;1,WEEKDAY($A2696)&lt;&gt;7),-VLOOKUP($A2696,ETF_OP_Fee!$K$5:$L$14,2,1),0))^($A2696-$A2695)*(1+2*(J2696/J2695-1))-K$3*IFERROR(VLOOKUP($A4292,Dividends!$C$10:$E$100,3,0),0)</f>
        <v>36.736278796848715</v>
      </c>
      <c r="Q2696">
        <f>IF($A2696&gt;=$Q$2,B2696*Q$4,"")</f>
        <v>132.03303559245211</v>
      </c>
      <c r="R2696">
        <f>IF($A2696&gt;=$Q$2,G2696*R$4,"")</f>
        <v>128.55382700173706</v>
      </c>
      <c r="T2696">
        <f>IF($A2696&gt;=$Q$2,J2696*T$4,"")</f>
        <v>101.56684531368754</v>
      </c>
      <c r="U2696">
        <f>IF($A2696&gt;=$Q$2,K2696*U$4,"")</f>
        <v>3.534076314418797</v>
      </c>
      <c r="W2696" t="e">
        <f t="shared" ca="1" si="12"/>
        <v>#DIV/0!</v>
      </c>
    </row>
    <row r="2697" spans="1:23">
      <c r="A2697" s="1">
        <v>44083</v>
      </c>
      <c r="B2697">
        <f>IFERROR(VLOOKUP($A2697,'BTC-Web'!$A$2:$H$9999,2,0),"")</f>
        <v>10134.151367</v>
      </c>
      <c r="C2697">
        <f>VLOOKUP(A2697,H_SPBTFDUE!$B$2:$C$5828,2,0)</f>
        <v>63.86</v>
      </c>
      <c r="D2697" s="2">
        <f>D2696*(1-D$1+IF(AND(WEEKDAY($A2697)&lt;&gt;1,WEEKDAY($A2697)&lt;&gt;7),-VLOOKUP($A2697,ETF_OP_Fee!$G$5:$H$14,2,1),0))^($A2697-$A2696)*(1+2*(C2697/C2696-1))+IFERROR(VLOOKUP(A2697,BITXeom!$C$9:$D$100,2,0),0)-$D$3*IFERROR(VLOOKUP($A2697,Dividends!$C$10:$E$100,2,0),0)</f>
        <v>9.8009987736810693</v>
      </c>
      <c r="F2697" s="60">
        <f>F2696*(1-F$1-2*(C2697/C2696-1))</f>
        <v>8.8781019420288949</v>
      </c>
      <c r="G2697" s="2">
        <f>G2696*(1-G$1+IF(AND(WEEKDAY($A2697)&lt;&gt;1,WEEKDAY($A2697)&lt;&gt;7),-VLOOKUP($A2697,ETF_OP_Fee!$I$5:$J$14,2,1),0))^($A2697-$A2696)*(1+1*(B2697/B2696-1))</f>
        <v>6.6586463145420609</v>
      </c>
      <c r="H2697" s="9" t="str">
        <f>IFERROR(VLOOKUP(A2697,'BITO-IV'!$A$1:$J$10000,4,0),"")</f>
        <v/>
      </c>
      <c r="J2697" s="9">
        <f>VLOOKUP(A2697,'ETH-Web'!$A$1:$G$10000,6,0)</f>
        <v>351.11001599999997</v>
      </c>
      <c r="K2697" s="2">
        <f>K2696*(1-K$1+IF(AND(WEEKDAY($A2697)&lt;&gt;1,WEEKDAY($A2697)&lt;&gt;7),-VLOOKUP($A2697,ETF_OP_Fee!$K$5:$L$14,2,1),0))^($A2697-$A2696)*(1+2*(J2697/J2696-1))-K$3*IFERROR(VLOOKUP($A4293,Dividends!$C$10:$E$100,3,0),0)</f>
        <v>39.674990551914973</v>
      </c>
      <c r="Q2697">
        <f>IF($A2697&gt;=$Q$2,B2697*Q$4,"")</f>
        <v>129.03878865418233</v>
      </c>
      <c r="R2697">
        <f>IF($A2697&gt;=$Q$2,G2697*R$4,"")</f>
        <v>125.63521155951722</v>
      </c>
      <c r="T2697">
        <f>IF($A2697&gt;=$Q$2,J2697*T$4,"")</f>
        <v>105.63066822034087</v>
      </c>
      <c r="U2697">
        <f>IF($A2697&gt;=$Q$2,K2697*U$4,"")</f>
        <v>3.8167840885490021</v>
      </c>
      <c r="W2697" t="e">
        <f t="shared" ca="1" si="12"/>
        <v>#DIV/0!</v>
      </c>
    </row>
    <row r="2698" spans="1:23">
      <c r="A2698" s="1">
        <v>44084</v>
      </c>
      <c r="B2698">
        <f>IFERROR(VLOOKUP($A2698,'BTC-Web'!$A$2:$H$9999,2,0),"")</f>
        <v>10242.330078000001</v>
      </c>
      <c r="C2698">
        <f>VLOOKUP(A2698,H_SPBTFDUE!$B$2:$C$5828,2,0)</f>
        <v>63.85</v>
      </c>
      <c r="D2698" s="2">
        <f>D2697*(1-D$1+IF(AND(WEEKDAY($A2698)&lt;&gt;1,WEEKDAY($A2698)&lt;&gt;7),-VLOOKUP($A2698,ETF_OP_Fee!$G$5:$H$14,2,1),0))^($A2698-$A2697)*(1+2*(C2698/C2697-1))+IFERROR(VLOOKUP(A2698,BITXeom!$C$9:$D$100,2,0),0)-$D$3*IFERROR(VLOOKUP($A2698,Dividends!$C$10:$E$100,2,0),0)</f>
        <v>9.796748126736631</v>
      </c>
      <c r="F2698" s="60">
        <f>F2697*(1-F$1-2*(C2698/C2697-1))</f>
        <v>8.8804202834335282</v>
      </c>
      <c r="G2698" s="2">
        <f>G2697*(1-G$1+IF(AND(WEEKDAY($A2698)&lt;&gt;1,WEEKDAY($A2698)&lt;&gt;7),-VLOOKUP($A2698,ETF_OP_Fee!$I$5:$J$14,2,1),0))^($A2698-$A2697)*(1+1*(B2698/B2697-1))</f>
        <v>6.7295500024194865</v>
      </c>
      <c r="H2698" s="9" t="str">
        <f>IFERROR(VLOOKUP(A2698,'BITO-IV'!$A$1:$J$10000,4,0),"")</f>
        <v/>
      </c>
      <c r="J2698" s="9">
        <f>VLOOKUP(A2698,'ETH-Web'!$A$1:$G$10000,6,0)</f>
        <v>368.10189800000001</v>
      </c>
      <c r="K2698" s="2">
        <f>K2697*(1-K$1+IF(AND(WEEKDAY($A2698)&lt;&gt;1,WEEKDAY($A2698)&lt;&gt;7),-VLOOKUP($A2698,ETF_OP_Fee!$K$5:$L$14,2,1),0))^($A2698-$A2697)*(1+2*(J2698/J2697-1))-K$3*IFERROR(VLOOKUP($A4294,Dividends!$C$10:$E$100,3,0),0)</f>
        <v>43.513992511769125</v>
      </c>
      <c r="Q2698">
        <f>IF($A2698&gt;=$Q$2,B2698*Q$4,"")</f>
        <v>130.41623500564168</v>
      </c>
      <c r="R2698">
        <f>IF($A2698&gt;=$Q$2,G2698*R$4,"")</f>
        <v>126.97302098894671</v>
      </c>
      <c r="T2698">
        <f>IF($A2698&gt;=$Q$2,J2698*T$4,"")</f>
        <v>110.74263816762139</v>
      </c>
      <c r="U2698">
        <f>IF($A2698&gt;=$Q$2,K2698*U$4,"")</f>
        <v>4.1861009149035464</v>
      </c>
      <c r="W2698" t="e">
        <f t="shared" ca="1" si="12"/>
        <v>#DIV/0!</v>
      </c>
    </row>
    <row r="2699" spans="1:23">
      <c r="A2699" s="1">
        <v>44085</v>
      </c>
      <c r="B2699">
        <f>IFERROR(VLOOKUP($A2699,'BTC-Web'!$A$2:$H$9999,2,0),"")</f>
        <v>10369.028319999999</v>
      </c>
      <c r="C2699">
        <f>VLOOKUP(A2699,H_SPBTFDUE!$B$2:$C$5828,2,0)</f>
        <v>63.98</v>
      </c>
      <c r="D2699" s="2">
        <f>D2698*(1-D$1+IF(AND(WEEKDAY($A2699)&lt;&gt;1,WEEKDAY($A2699)&lt;&gt;7),-VLOOKUP($A2699,ETF_OP_Fee!$G$5:$H$14,2,1),0))^($A2699-$A2698)*(1+2*(C2699/C2698-1))+IFERROR(VLOOKUP(A2699,BITXeom!$C$9:$D$100,2,0),0)-$D$3*IFERROR(VLOOKUP($A2699,Dividends!$C$10:$E$100,2,0),0)</f>
        <v>9.8354551278733489</v>
      </c>
      <c r="F2699" s="60">
        <f>F2698*(1-F$1-2*(C2699/C2698-1))</f>
        <v>8.8437965541551602</v>
      </c>
      <c r="G2699" s="2">
        <f>G2698*(1-G$1+IF(AND(WEEKDAY($A2699)&lt;&gt;1,WEEKDAY($A2699)&lt;&gt;7),-VLOOKUP($A2699,ETF_OP_Fee!$I$5:$J$14,2,1),0))^($A2699-$A2698)*(1+1*(B2699/B2698-1))</f>
        <v>6.8126176232898707</v>
      </c>
      <c r="H2699" s="9" t="str">
        <f>IFERROR(VLOOKUP(A2699,'BITO-IV'!$A$1:$J$10000,4,0),"")</f>
        <v/>
      </c>
      <c r="J2699" s="9">
        <f>VLOOKUP(A2699,'ETH-Web'!$A$1:$G$10000,6,0)</f>
        <v>374.69558699999999</v>
      </c>
      <c r="K2699" s="2">
        <f>K2698*(1-K$1+IF(AND(WEEKDAY($A2699)&lt;&gt;1,WEEKDAY($A2699)&lt;&gt;7),-VLOOKUP($A2699,ETF_OP_Fee!$K$5:$L$14,2,1),0))^($A2699-$A2698)*(1+2*(J2699/J2698-1))-K$3*IFERROR(VLOOKUP($A4295,Dividends!$C$10:$E$100,3,0),0)</f>
        <v>45.071735584559256</v>
      </c>
      <c r="Q2699">
        <f>IF($A2699&gt;=$Q$2,B2699*Q$4,"")</f>
        <v>132.02949171360163</v>
      </c>
      <c r="R2699">
        <f>IF($A2699&gt;=$Q$2,G2699*R$4,"")</f>
        <v>128.54033927389668</v>
      </c>
      <c r="T2699">
        <f>IF($A2699&gt;=$Q$2,J2699*T$4,"")</f>
        <v>112.72633485346903</v>
      </c>
      <c r="U2699">
        <f>IF($A2699&gt;=$Q$2,K2699*U$4,"")</f>
        <v>4.3359577615357585</v>
      </c>
      <c r="W2699" t="e">
        <f t="shared" ca="1" si="12"/>
        <v>#DIV/0!</v>
      </c>
    </row>
    <row r="2700" spans="1:23">
      <c r="A2700" s="1">
        <v>44088</v>
      </c>
      <c r="B2700">
        <f>IFERROR(VLOOKUP($A2700,'BTC-Web'!$A$2:$H$9999,2,0),"")</f>
        <v>10328.734375</v>
      </c>
      <c r="C2700">
        <f>VLOOKUP(A2700,H_SPBTFDUE!$B$2:$C$5828,2,0)</f>
        <v>66.209999999999994</v>
      </c>
      <c r="D2700" s="2">
        <f>D2699*(1-D$1+IF(AND(WEEKDAY($A2700)&lt;&gt;1,WEEKDAY($A2700)&lt;&gt;7),-VLOOKUP($A2700,ETF_OP_Fee!$G$5:$H$14,2,1),0))^($A2700-$A2699)*(1+2*(C2700/C2699-1))+IFERROR(VLOOKUP(A2700,BITXeom!$C$9:$D$100,2,0),0)-$D$3*IFERROR(VLOOKUP($A2700,Dividends!$C$10:$E$100,2,0),0)</f>
        <v>10.517273239910709</v>
      </c>
      <c r="F2700" s="60">
        <f>F2699*(1-F$1-2*(C2700/C2699-1))</f>
        <v>8.2268414651728872</v>
      </c>
      <c r="G2700" s="2">
        <f>G2699*(1-G$1+IF(AND(WEEKDAY($A2700)&lt;&gt;1,WEEKDAY($A2700)&lt;&gt;7),-VLOOKUP($A2700,ETF_OP_Fee!$I$5:$J$14,2,1),0))^($A2700-$A2699)*(1+1*(B2700/B2699-1))</f>
        <v>6.7856139930893606</v>
      </c>
      <c r="H2700" s="9" t="str">
        <f>IFERROR(VLOOKUP(A2700,'BITO-IV'!$A$1:$J$10000,4,0),"")</f>
        <v/>
      </c>
      <c r="J2700" s="9">
        <f>VLOOKUP(A2700,'ETH-Web'!$A$1:$G$10000,6,0)</f>
        <v>377.26886000000002</v>
      </c>
      <c r="K2700" s="2">
        <f>K2699*(1-K$1+IF(AND(WEEKDAY($A2700)&lt;&gt;1,WEEKDAY($A2700)&lt;&gt;7),-VLOOKUP($A2700,ETF_OP_Fee!$K$5:$L$14,2,1),0))^($A2700-$A2699)*(1+2*(J2700/J2699-1))-K$3*IFERROR(VLOOKUP($A4296,Dividends!$C$10:$E$100,3,0),0)</f>
        <v>45.687278162379194</v>
      </c>
      <c r="Q2700">
        <f>IF($A2700&gt;=$Q$2,B2700*Q$4,"")</f>
        <v>131.51642637003184</v>
      </c>
      <c r="R2700">
        <f>IF($A2700&gt;=$Q$2,G2700*R$4,"")</f>
        <v>128.03083529473099</v>
      </c>
      <c r="T2700">
        <f>IF($A2700&gt;=$Q$2,J2700*T$4,"")</f>
        <v>113.50049831824288</v>
      </c>
      <c r="U2700">
        <f>IF($A2700&gt;=$Q$2,K2700*U$4,"")</f>
        <v>4.3951737332137704</v>
      </c>
      <c r="W2700" t="e">
        <f t="shared" ca="1" si="12"/>
        <v>#DIV/0!</v>
      </c>
    </row>
    <row r="2701" spans="1:23">
      <c r="A2701" s="1">
        <v>44089</v>
      </c>
      <c r="B2701">
        <f>IFERROR(VLOOKUP($A2701,'BTC-Web'!$A$2:$H$9999,2,0),"")</f>
        <v>10677.754883</v>
      </c>
      <c r="C2701">
        <f>VLOOKUP(A2701,H_SPBTFDUE!$B$2:$C$5828,2,0)</f>
        <v>66.88</v>
      </c>
      <c r="D2701" s="2">
        <f>D2700*(1-D$1+IF(AND(WEEKDAY($A2701)&lt;&gt;1,WEEKDAY($A2701)&lt;&gt;7),-VLOOKUP($A2701,ETF_OP_Fee!$G$5:$H$14,2,1),0))^($A2701-$A2700)*(1+2*(C2701/C2700-1))+IFERROR(VLOOKUP(A2701,BITXeom!$C$9:$D$100,2,0),0)-$D$3*IFERROR(VLOOKUP($A2701,Dividends!$C$10:$E$100,2,0),0)</f>
        <v>10.728834995558127</v>
      </c>
      <c r="F2701" s="60">
        <f>F2700*(1-F$1-2*(C2701/C2700-1))</f>
        <v>8.0599131799156911</v>
      </c>
      <c r="G2701" s="2">
        <f>G2700*(1-G$1+IF(AND(WEEKDAY($A2701)&lt;&gt;1,WEEKDAY($A2701)&lt;&gt;7),-VLOOKUP($A2701,ETF_OP_Fee!$I$5:$J$14,2,1),0))^($A2701-$A2700)*(1+1*(B2701/B2700-1))</f>
        <v>7.0147255704399427</v>
      </c>
      <c r="H2701" s="9" t="str">
        <f>IFERROR(VLOOKUP(A2701,'BITO-IV'!$A$1:$J$10000,4,0),"")</f>
        <v/>
      </c>
      <c r="J2701" s="9">
        <f>VLOOKUP(A2701,'ETH-Web'!$A$1:$G$10000,6,0)</f>
        <v>364.839203</v>
      </c>
      <c r="K2701" s="2">
        <f>K2700*(1-K$1+IF(AND(WEEKDAY($A2701)&lt;&gt;1,WEEKDAY($A2701)&lt;&gt;7),-VLOOKUP($A2701,ETF_OP_Fee!$K$5:$L$14,2,1),0))^($A2701-$A2700)*(1+2*(J2701/J2700-1))-K$3*IFERROR(VLOOKUP($A4297,Dividends!$C$10:$E$100,3,0),0)</f>
        <v>42.675714896644301</v>
      </c>
      <c r="Q2701">
        <f>IF($A2701&gt;=$Q$2,B2701*Q$4,"")</f>
        <v>135.960526515846</v>
      </c>
      <c r="R2701">
        <f>IF($A2701&gt;=$Q$2,G2701*R$4,"")</f>
        <v>132.35370816279604</v>
      </c>
      <c r="T2701">
        <f>IF($A2701&gt;=$Q$2,J2701*T$4,"")</f>
        <v>109.7610636258995</v>
      </c>
      <c r="U2701">
        <f>IF($A2701&gt;=$Q$2,K2701*U$4,"")</f>
        <v>4.105457551951547</v>
      </c>
      <c r="W2701" t="e">
        <f t="shared" ca="1" si="12"/>
        <v>#DIV/0!</v>
      </c>
    </row>
    <row r="2702" spans="1:23">
      <c r="A2702" s="1">
        <v>44090</v>
      </c>
      <c r="B2702">
        <f>IFERROR(VLOOKUP($A2702,'BTC-Web'!$A$2:$H$9999,2,0),"")</f>
        <v>10797.761719</v>
      </c>
      <c r="C2702">
        <f>VLOOKUP(A2702,H_SPBTFDUE!$B$2:$C$5828,2,0)</f>
        <v>68.14</v>
      </c>
      <c r="D2702" s="2">
        <f>D2701*(1-D$1+IF(AND(WEEKDAY($A2702)&lt;&gt;1,WEEKDAY($A2702)&lt;&gt;7),-VLOOKUP($A2702,ETF_OP_Fee!$G$5:$H$14,2,1),0))^($A2702-$A2701)*(1+2*(C2702/C2701-1))+IFERROR(VLOOKUP(A2702,BITXeom!$C$9:$D$100,2,0),0)-$D$3*IFERROR(VLOOKUP($A2702,Dividends!$C$10:$E$100,2,0),0)</f>
        <v>11.131749266809519</v>
      </c>
      <c r="F2702" s="60">
        <f>F2701*(1-F$1-2*(C2702/C2701-1))</f>
        <v>7.7558007218733795</v>
      </c>
      <c r="G2702" s="2">
        <f>G2701*(1-G$1+IF(AND(WEEKDAY($A2702)&lt;&gt;1,WEEKDAY($A2702)&lt;&gt;7),-VLOOKUP($A2702,ETF_OP_Fee!$I$5:$J$14,2,1),0))^($A2702-$A2701)*(1+1*(B2702/B2701-1))</f>
        <v>7.0933791477549599</v>
      </c>
      <c r="H2702" s="9" t="str">
        <f>IFERROR(VLOOKUP(A2702,'BITO-IV'!$A$1:$J$10000,4,0),"")</f>
        <v/>
      </c>
      <c r="J2702" s="9">
        <f>VLOOKUP(A2702,'ETH-Web'!$A$1:$G$10000,6,0)</f>
        <v>365.81228599999997</v>
      </c>
      <c r="K2702" s="2">
        <f>K2701*(1-K$1+IF(AND(WEEKDAY($A2702)&lt;&gt;1,WEEKDAY($A2702)&lt;&gt;7),-VLOOKUP($A2702,ETF_OP_Fee!$K$5:$L$14,2,1),0))^($A2702-$A2701)*(1+2*(J2702/J2701-1))-K$3*IFERROR(VLOOKUP($A4298,Dividends!$C$10:$E$100,3,0),0)</f>
        <v>42.9022555500488</v>
      </c>
      <c r="Q2702">
        <f>IF($A2702&gt;=$Q$2,B2702*Q$4,"")</f>
        <v>137.48858112909036</v>
      </c>
      <c r="R2702">
        <f>IF($A2702&gt;=$Q$2,G2702*R$4,"")</f>
        <v>133.83774235820059</v>
      </c>
      <c r="T2702">
        <f>IF($A2702&gt;=$Q$2,J2702*T$4,"")</f>
        <v>110.05381348446193</v>
      </c>
      <c r="U2702">
        <f>IF($A2702&gt;=$Q$2,K2702*U$4,"")</f>
        <v>4.127251048290062</v>
      </c>
      <c r="W2702" t="e">
        <f t="shared" ca="1" si="12"/>
        <v>#DIV/0!</v>
      </c>
    </row>
    <row r="2703" spans="1:23">
      <c r="A2703" s="1">
        <v>44091</v>
      </c>
      <c r="B2703">
        <f>IFERROR(VLOOKUP($A2703,'BTC-Web'!$A$2:$H$9999,2,0),"")</f>
        <v>10973.251953000001</v>
      </c>
      <c r="C2703">
        <f>VLOOKUP(A2703,H_SPBTFDUE!$B$2:$C$5828,2,0)</f>
        <v>67.760000000000005</v>
      </c>
      <c r="D2703" s="2">
        <f>D2702*(1-D$1+IF(AND(WEEKDAY($A2703)&lt;&gt;1,WEEKDAY($A2703)&lt;&gt;7),-VLOOKUP($A2703,ETF_OP_Fee!$G$5:$H$14,2,1),0))^($A2703-$A2702)*(1+2*(C2703/C2702-1))+IFERROR(VLOOKUP(A2703,BITXeom!$C$9:$D$100,2,0),0)-$D$3*IFERROR(VLOOKUP($A2703,Dividends!$C$10:$E$100,2,0),0)</f>
        <v>11.006264275542581</v>
      </c>
      <c r="F2703" s="60">
        <f>F2702*(1-F$1-2*(C2703/C2702-1))</f>
        <v>7.841901376660867</v>
      </c>
      <c r="G2703" s="2">
        <f>G2702*(1-G$1+IF(AND(WEEKDAY($A2703)&lt;&gt;1,WEEKDAY($A2703)&lt;&gt;7),-VLOOKUP($A2703,ETF_OP_Fee!$I$5:$J$14,2,1),0))^($A2703-$A2702)*(1+1*(B2703/B2702-1))</f>
        <v>7.2084764144801214</v>
      </c>
      <c r="H2703" s="9" t="str">
        <f>IFERROR(VLOOKUP(A2703,'BITO-IV'!$A$1:$J$10000,4,0),"")</f>
        <v/>
      </c>
      <c r="J2703" s="9">
        <f>VLOOKUP(A2703,'ETH-Web'!$A$1:$G$10000,6,0)</f>
        <v>389.019226</v>
      </c>
      <c r="K2703" s="2">
        <f>K2702*(1-K$1+IF(AND(WEEKDAY($A2703)&lt;&gt;1,WEEKDAY($A2703)&lt;&gt;7),-VLOOKUP($A2703,ETF_OP_Fee!$K$5:$L$14,2,1),0))^($A2703-$A2702)*(1+2*(J2703/J2702-1))-K$3*IFERROR(VLOOKUP($A4299,Dividends!$C$10:$E$100,3,0),0)</f>
        <v>48.344403768057425</v>
      </c>
      <c r="Q2703">
        <f>IF($A2703&gt;=$Q$2,B2703*Q$4,"")</f>
        <v>139.72310934915805</v>
      </c>
      <c r="R2703">
        <f>IF($A2703&gt;=$Q$2,G2703*R$4,"")</f>
        <v>136.00939538974208</v>
      </c>
      <c r="T2703">
        <f>IF($A2703&gt;=$Q$2,J2703*T$4,"")</f>
        <v>117.03556982247925</v>
      </c>
      <c r="U2703">
        <f>IF($A2703&gt;=$Q$2,K2703*U$4,"")</f>
        <v>4.6507925649248545</v>
      </c>
      <c r="W2703" t="e">
        <f t="shared" ca="1" si="12"/>
        <v>#DIV/0!</v>
      </c>
    </row>
    <row r="2704" spans="1:23">
      <c r="A2704" s="1">
        <v>44092</v>
      </c>
      <c r="B2704">
        <f>IFERROR(VLOOKUP($A2704,'BTC-Web'!$A$2:$H$9999,2,0),"")</f>
        <v>10951.820313</v>
      </c>
      <c r="C2704">
        <f>VLOOKUP(A2704,H_SPBTFDUE!$B$2:$C$5828,2,0)</f>
        <v>67.349999999999994</v>
      </c>
      <c r="D2704" s="2">
        <f>D2703*(1-D$1+IF(AND(WEEKDAY($A2704)&lt;&gt;1,WEEKDAY($A2704)&lt;&gt;7),-VLOOKUP($A2704,ETF_OP_Fee!$G$5:$H$14,2,1),0))^($A2704-$A2703)*(1+2*(C2704/C2703-1))+IFERROR(VLOOKUP(A2704,BITXeom!$C$9:$D$100,2,0),0)-$D$3*IFERROR(VLOOKUP($A2704,Dividends!$C$10:$E$100,2,0),0)</f>
        <v>10.871760858639385</v>
      </c>
      <c r="F2704" s="60">
        <f>F2703*(1-F$1-2*(C2704/C2703-1))</f>
        <v>7.9363922107297915</v>
      </c>
      <c r="G2704" s="2">
        <f>G2703*(1-G$1+IF(AND(WEEKDAY($A2704)&lt;&gt;1,WEEKDAY($A2704)&lt;&gt;7),-VLOOKUP($A2704,ETF_OP_Fee!$I$5:$J$14,2,1),0))^($A2704-$A2703)*(1+1*(B2704/B2703-1))</f>
        <v>7.1942104312113937</v>
      </c>
      <c r="H2704" s="9" t="str">
        <f>IFERROR(VLOOKUP(A2704,'BITO-IV'!$A$1:$J$10000,4,0),"")</f>
        <v/>
      </c>
      <c r="J2704" s="9">
        <f>VLOOKUP(A2704,'ETH-Web'!$A$1:$G$10000,6,0)</f>
        <v>384.364532</v>
      </c>
      <c r="K2704" s="2">
        <f>K2703*(1-K$1+IF(AND(WEEKDAY($A2704)&lt;&gt;1,WEEKDAY($A2704)&lt;&gt;7),-VLOOKUP($A2704,ETF_OP_Fee!$K$5:$L$14,2,1),0))^($A2704-$A2703)*(1+2*(J2704/J2703-1))-K$3*IFERROR(VLOOKUP($A4300,Dividends!$C$10:$E$100,3,0),0)</f>
        <v>47.186287320751589</v>
      </c>
      <c r="Q2704">
        <f>IF($A2704&gt;=$Q$2,B2704*Q$4,"")</f>
        <v>139.45021892505426</v>
      </c>
      <c r="R2704">
        <f>IF($A2704&gt;=$Q$2,G2704*R$4,"")</f>
        <v>135.74022508974329</v>
      </c>
      <c r="T2704">
        <f>IF($A2704&gt;=$Q$2,J2704*T$4,"")</f>
        <v>115.63521547433893</v>
      </c>
      <c r="U2704">
        <f>IF($A2704&gt;=$Q$2,K2704*U$4,"")</f>
        <v>4.5393803032639513</v>
      </c>
      <c r="W2704" t="e">
        <f t="shared" ca="1" si="12"/>
        <v>#DIV/0!</v>
      </c>
    </row>
    <row r="2705" spans="1:23">
      <c r="A2705" s="1">
        <v>44095</v>
      </c>
      <c r="B2705">
        <f>IFERROR(VLOOKUP($A2705,'BTC-Web'!$A$2:$H$9999,2,0),"")</f>
        <v>10934.925781</v>
      </c>
      <c r="C2705">
        <f>VLOOKUP(A2705,H_SPBTFDUE!$B$2:$C$5828,2,0)</f>
        <v>64.849999999999994</v>
      </c>
      <c r="D2705" s="2">
        <f>D2704*(1-D$1+IF(AND(WEEKDAY($A2705)&lt;&gt;1,WEEKDAY($A2705)&lt;&gt;7),-VLOOKUP($A2705,ETF_OP_Fee!$G$5:$H$14,2,1),0))^($A2705-$A2704)*(1+2*(C2705/C2704-1))+IFERROR(VLOOKUP(A2705,BITXeom!$C$9:$D$100,2,0),0)-$D$3*IFERROR(VLOOKUP($A2705,Dividends!$C$10:$E$100,2,0),0)</f>
        <v>10.061012283015065</v>
      </c>
      <c r="F2705" s="60">
        <f>F2704*(1-F$1-2*(C2705/C2704-1))</f>
        <v>8.5251692995538413</v>
      </c>
      <c r="G2705" s="2">
        <f>G2704*(1-G$1+IF(AND(WEEKDAY($A2705)&lt;&gt;1,WEEKDAY($A2705)&lt;&gt;7),-VLOOKUP($A2705,ETF_OP_Fee!$I$5:$J$14,2,1),0))^($A2705-$A2704)*(1+1*(B2705/B2704-1))</f>
        <v>7.1825516167903443</v>
      </c>
      <c r="H2705" s="9" t="str">
        <f>IFERROR(VLOOKUP(A2705,'BITO-IV'!$A$1:$J$10000,4,0),"")</f>
        <v/>
      </c>
      <c r="J2705" s="9">
        <f>VLOOKUP(A2705,'ETH-Web'!$A$1:$G$10000,6,0)</f>
        <v>341.78607199999999</v>
      </c>
      <c r="K2705" s="2">
        <f>K2704*(1-K$1+IF(AND(WEEKDAY($A2705)&lt;&gt;1,WEEKDAY($A2705)&lt;&gt;7),-VLOOKUP($A2705,ETF_OP_Fee!$K$5:$L$14,2,1),0))^($A2705-$A2704)*(1+2*(J2705/J2704-1))-K$3*IFERROR(VLOOKUP($A4301,Dividends!$C$10:$E$100,3,0),0)</f>
        <v>36.729209909470967</v>
      </c>
      <c r="Q2705">
        <f>IF($A2705&gt;=$Q$2,B2705*Q$4,"")</f>
        <v>139.23509978333132</v>
      </c>
      <c r="R2705">
        <f>IF($A2705&gt;=$Q$2,G2705*R$4,"")</f>
        <v>135.52024680179568</v>
      </c>
      <c r="T2705">
        <f>IF($A2705&gt;=$Q$2,J2705*T$4,"")</f>
        <v>102.82558038380066</v>
      </c>
      <c r="U2705">
        <f>IF($A2705&gt;=$Q$2,K2705*U$4,"")</f>
        <v>3.5333962785450179</v>
      </c>
      <c r="W2705" t="e">
        <f t="shared" ca="1" si="12"/>
        <v>#DIV/0!</v>
      </c>
    </row>
    <row r="2706" spans="1:23">
      <c r="A2706" s="1">
        <v>44096</v>
      </c>
      <c r="B2706">
        <f>IFERROR(VLOOKUP($A2706,'BTC-Web'!$A$2:$H$9999,2,0),"")</f>
        <v>10459.624023</v>
      </c>
      <c r="C2706">
        <f>VLOOKUP(A2706,H_SPBTFDUE!$B$2:$C$5828,2,0)</f>
        <v>64.88</v>
      </c>
      <c r="D2706" s="2">
        <f>D2705*(1-D$1+IF(AND(WEEKDAY($A2706)&lt;&gt;1,WEEKDAY($A2706)&lt;&gt;7),-VLOOKUP($A2706,ETF_OP_Fee!$G$5:$H$14,2,1),0))^($A2706-$A2705)*(1+2*(C2706/C2705-1))+IFERROR(VLOOKUP(A2706,BITXeom!$C$9:$D$100,2,0),0)-$D$3*IFERROR(VLOOKUP($A2706,Dividends!$C$10:$E$100,2,0),0)</f>
        <v>10.069106896104376</v>
      </c>
      <c r="F2706" s="60">
        <f>F2705*(1-F$1-2*(C2706/C2705-1))</f>
        <v>8.5168379344430942</v>
      </c>
      <c r="G2706" s="2">
        <f>G2705*(1-G$1+IF(AND(WEEKDAY($A2706)&lt;&gt;1,WEEKDAY($A2706)&lt;&gt;7),-VLOOKUP($A2706,ETF_OP_Fee!$I$5:$J$14,2,1),0))^($A2706-$A2705)*(1+1*(B2706/B2705-1))</f>
        <v>6.87017320347592</v>
      </c>
      <c r="H2706" s="9" t="str">
        <f>IFERROR(VLOOKUP(A2706,'BITO-IV'!$A$1:$J$10000,4,0),"")</f>
        <v/>
      </c>
      <c r="J2706" s="9">
        <f>VLOOKUP(A2706,'ETH-Web'!$A$1:$G$10000,6,0)</f>
        <v>344.503174</v>
      </c>
      <c r="K2706" s="2">
        <f>K2705*(1-K$1+IF(AND(WEEKDAY($A2706)&lt;&gt;1,WEEKDAY($A2706)&lt;&gt;7),-VLOOKUP($A2706,ETF_OP_Fee!$K$5:$L$14,2,1),0))^($A2706-$A2705)*(1+2*(J2706/J2705-1))-K$3*IFERROR(VLOOKUP($A4302,Dividends!$C$10:$E$100,3,0),0)</f>
        <v>37.312222498488772</v>
      </c>
      <c r="Q2706">
        <f>IF($A2706&gt;=$Q$2,B2706*Q$4,"")</f>
        <v>133.18305251499856</v>
      </c>
      <c r="R2706">
        <f>IF($A2706&gt;=$Q$2,G2706*R$4,"")</f>
        <v>129.62629686220001</v>
      </c>
      <c r="T2706">
        <f>IF($A2706&gt;=$Q$2,J2706*T$4,"")</f>
        <v>103.64301448366646</v>
      </c>
      <c r="U2706">
        <f>IF($A2706&gt;=$Q$2,K2706*U$4,"")</f>
        <v>3.5894828243067667</v>
      </c>
      <c r="W2706" t="e">
        <f t="shared" ca="1" si="12"/>
        <v>#DIV/0!</v>
      </c>
    </row>
    <row r="2707" spans="1:23">
      <c r="A2707" s="1">
        <v>44097</v>
      </c>
      <c r="B2707">
        <f>IFERROR(VLOOKUP($A2707,'BTC-Web'!$A$2:$H$9999,2,0),"")</f>
        <v>10535.492188</v>
      </c>
      <c r="C2707">
        <f>VLOOKUP(A2707,H_SPBTFDUE!$B$2:$C$5828,2,0)</f>
        <v>63.53</v>
      </c>
      <c r="D2707" s="2">
        <f>D2706*(1-D$1+IF(AND(WEEKDAY($A2707)&lt;&gt;1,WEEKDAY($A2707)&lt;&gt;7),-VLOOKUP($A2707,ETF_OP_Fee!$G$5:$H$14,2,1),0))^($A2707-$A2706)*(1+2*(C2707/C2706-1))+IFERROR(VLOOKUP(A2707,BITXeom!$C$9:$D$100,2,0),0)-$D$3*IFERROR(VLOOKUP($A2707,Dividends!$C$10:$E$100,2,0),0)</f>
        <v>9.6489147978555536</v>
      </c>
      <c r="F2707" s="60">
        <f>F2706*(1-F$1-2*(C2707/C2706-1))</f>
        <v>8.870825270723989</v>
      </c>
      <c r="G2707" s="2">
        <f>G2706*(1-G$1+IF(AND(WEEKDAY($A2707)&lt;&gt;1,WEEKDAY($A2707)&lt;&gt;7),-VLOOKUP($A2707,ETF_OP_Fee!$I$5:$J$14,2,1),0))^($A2707-$A2706)*(1+1*(B2707/B2706-1))</f>
        <v>6.9198254235697974</v>
      </c>
      <c r="H2707" s="9" t="str">
        <f>IFERROR(VLOOKUP(A2707,'BITO-IV'!$A$1:$J$10000,4,0),"")</f>
        <v/>
      </c>
      <c r="J2707" s="9">
        <f>VLOOKUP(A2707,'ETH-Web'!$A$1:$G$10000,6,0)</f>
        <v>321.11630200000002</v>
      </c>
      <c r="K2707" s="2">
        <f>K2706*(1-K$1+IF(AND(WEEKDAY($A2707)&lt;&gt;1,WEEKDAY($A2707)&lt;&gt;7),-VLOOKUP($A2707,ETF_OP_Fee!$K$5:$L$14,2,1),0))^($A2707-$A2706)*(1+2*(J2707/J2706-1))-K$3*IFERROR(VLOOKUP($A4303,Dividends!$C$10:$E$100,3,0),0)</f>
        <v>32.245452238084276</v>
      </c>
      <c r="Q2707">
        <f>IF($A2707&gt;=$Q$2,B2707*Q$4,"")</f>
        <v>134.14908664597618</v>
      </c>
      <c r="R2707">
        <f>IF($A2707&gt;=$Q$2,G2707*R$4,"")</f>
        <v>130.56313400314718</v>
      </c>
      <c r="T2707">
        <f>IF($A2707&gt;=$Q$2,J2707*T$4,"")</f>
        <v>96.607126003220543</v>
      </c>
      <c r="U2707">
        <f>IF($A2707&gt;=$Q$2,K2707*U$4,"")</f>
        <v>3.1020531402356322</v>
      </c>
      <c r="W2707" t="e">
        <f t="shared" ca="1" si="12"/>
        <v>#DIV/0!</v>
      </c>
    </row>
    <row r="2708" spans="1:23">
      <c r="A2708" s="1">
        <v>44098</v>
      </c>
      <c r="B2708">
        <f>IFERROR(VLOOKUP($A2708,'BTC-Web'!$A$2:$H$9999,2,0),"")</f>
        <v>10248.786133</v>
      </c>
      <c r="C2708">
        <f>VLOOKUP(A2708,H_SPBTFDUE!$B$2:$C$5828,2,0)</f>
        <v>65.86</v>
      </c>
      <c r="D2708" s="2">
        <f>D2707*(1-D$1+IF(AND(WEEKDAY($A2708)&lt;&gt;1,WEEKDAY($A2708)&lt;&gt;7),-VLOOKUP($A2708,ETF_OP_Fee!$G$5:$H$14,2,1),0))^($A2708-$A2707)*(1+2*(C2708/C2707-1))+IFERROR(VLOOKUP(A2708,BITXeom!$C$9:$D$100,2,0),0)-$D$3*IFERROR(VLOOKUP($A2708,Dividends!$C$10:$E$100,2,0),0)</f>
        <v>10.355425537541457</v>
      </c>
      <c r="F2708" s="60">
        <f>F2707*(1-F$1-2*(C2708/C2707-1))</f>
        <v>8.2196780655406343</v>
      </c>
      <c r="G2708" s="2">
        <f>G2707*(1-G$1+IF(AND(WEEKDAY($A2708)&lt;&gt;1,WEEKDAY($A2708)&lt;&gt;7),-VLOOKUP($A2708,ETF_OP_Fee!$I$5:$J$14,2,1),0))^($A2708-$A2707)*(1+1*(B2708/B2707-1))</f>
        <v>6.7313385763361477</v>
      </c>
      <c r="H2708" s="9" t="str">
        <f>IFERROR(VLOOKUP(A2708,'BITO-IV'!$A$1:$J$10000,4,0),"")</f>
        <v/>
      </c>
      <c r="J2708" s="9">
        <f>VLOOKUP(A2708,'ETH-Web'!$A$1:$G$10000,6,0)</f>
        <v>349.355591</v>
      </c>
      <c r="K2708" s="2">
        <f>K2707*(1-K$1+IF(AND(WEEKDAY($A2708)&lt;&gt;1,WEEKDAY($A2708)&lt;&gt;7),-VLOOKUP($A2708,ETF_OP_Fee!$K$5:$L$14,2,1),0))^($A2708-$A2707)*(1+2*(J2708/J2707-1))-K$3*IFERROR(VLOOKUP($A4304,Dividends!$C$10:$E$100,3,0),0)</f>
        <v>37.915870437364276</v>
      </c>
      <c r="Q2708">
        <f>IF($A2708&gt;=$Q$2,B2708*Q$4,"")</f>
        <v>130.49844036122749</v>
      </c>
      <c r="R2708">
        <f>IF($A2708&gt;=$Q$2,G2708*R$4,"")</f>
        <v>127.00676776746516</v>
      </c>
      <c r="T2708">
        <f>IF($A2708&gt;=$Q$2,J2708*T$4,"")</f>
        <v>105.10285335705747</v>
      </c>
      <c r="U2708">
        <f>IF($A2708&gt;=$Q$2,K2708*U$4,"")</f>
        <v>3.6475545167289898</v>
      </c>
      <c r="W2708" t="e">
        <f t="shared" ca="1" si="12"/>
        <v>#DIV/0!</v>
      </c>
    </row>
    <row r="2709" spans="1:23">
      <c r="A2709" s="1">
        <v>44099</v>
      </c>
      <c r="B2709">
        <f>IFERROR(VLOOKUP($A2709,'BTC-Web'!$A$2:$H$9999,2,0),"")</f>
        <v>10761.109375</v>
      </c>
      <c r="C2709">
        <f>VLOOKUP(A2709,H_SPBTFDUE!$B$2:$C$5828,2,0)</f>
        <v>66.48</v>
      </c>
      <c r="D2709" s="2">
        <f>D2708*(1-D$1+IF(AND(WEEKDAY($A2709)&lt;&gt;1,WEEKDAY($A2709)&lt;&gt;7),-VLOOKUP($A2709,ETF_OP_Fee!$G$5:$H$14,2,1),0))^($A2709-$A2708)*(1+2*(C2709/C2708-1))+IFERROR(VLOOKUP(A2709,BITXeom!$C$9:$D$100,2,0),0)-$D$3*IFERROR(VLOOKUP($A2709,Dividends!$C$10:$E$100,2,0),0)</f>
        <v>10.549123761667115</v>
      </c>
      <c r="F2709" s="60">
        <f>F2708*(1-F$1-2*(C2709/C2708-1))</f>
        <v>8.0644916009181156</v>
      </c>
      <c r="G2709" s="2">
        <f>G2708*(1-G$1+IF(AND(WEEKDAY($A2709)&lt;&gt;1,WEEKDAY($A2709)&lt;&gt;7),-VLOOKUP($A2709,ETF_OP_Fee!$I$5:$J$14,2,1),0))^($A2709-$A2708)*(1+1*(B2709/B2708-1))</f>
        <v>7.0676453174170843</v>
      </c>
      <c r="H2709" s="9" t="str">
        <f>IFERROR(VLOOKUP(A2709,'BITO-IV'!$A$1:$J$10000,4,0),"")</f>
        <v/>
      </c>
      <c r="J2709" s="9">
        <f>VLOOKUP(A2709,'ETH-Web'!$A$1:$G$10000,6,0)</f>
        <v>352.18325800000002</v>
      </c>
      <c r="K2709" s="2">
        <f>K2708*(1-K$1+IF(AND(WEEKDAY($A2709)&lt;&gt;1,WEEKDAY($A2709)&lt;&gt;7),-VLOOKUP($A2709,ETF_OP_Fee!$K$5:$L$14,2,1),0))^($A2709-$A2708)*(1+2*(J2709/J2708-1))-K$3*IFERROR(VLOOKUP($A4305,Dividends!$C$10:$E$100,3,0),0)</f>
        <v>38.528656554215559</v>
      </c>
      <c r="Q2709">
        <f>IF($A2709&gt;=$Q$2,B2709*Q$4,"")</f>
        <v>137.02188452077866</v>
      </c>
      <c r="R2709">
        <f>IF($A2709&gt;=$Q$2,G2709*R$4,"")</f>
        <v>133.35219693860458</v>
      </c>
      <c r="T2709">
        <f>IF($A2709&gt;=$Q$2,J2709*T$4,"")</f>
        <v>105.95355069152089</v>
      </c>
      <c r="U2709">
        <f>IF($A2709&gt;=$Q$2,K2709*U$4,"")</f>
        <v>3.7065053133881922</v>
      </c>
      <c r="W2709" t="e">
        <f t="shared" ca="1" si="12"/>
        <v>#DIV/0!</v>
      </c>
    </row>
    <row r="2710" spans="1:23">
      <c r="A2710" s="1">
        <v>44102</v>
      </c>
      <c r="B2710">
        <f>IFERROR(VLOOKUP($A2710,'BTC-Web'!$A$2:$H$9999,2,0),"")</f>
        <v>10776.613281</v>
      </c>
      <c r="C2710">
        <f>VLOOKUP(A2710,H_SPBTFDUE!$B$2:$C$5828,2,0)</f>
        <v>67.3</v>
      </c>
      <c r="D2710" s="2">
        <f>D2709*(1-D$1+IF(AND(WEEKDAY($A2710)&lt;&gt;1,WEEKDAY($A2710)&lt;&gt;7),-VLOOKUP($A2710,ETF_OP_Fee!$G$5:$H$14,2,1),0))^($A2710-$A2709)*(1+2*(C2710/C2709-1))+IFERROR(VLOOKUP(A2710,BITXeom!$C$9:$D$100,2,0),0)-$D$3*IFERROR(VLOOKUP($A2710,Dividends!$C$10:$E$100,2,0),0)</f>
        <v>10.805452202601835</v>
      </c>
      <c r="F2710" s="60">
        <f>F2709*(1-F$1-2*(C2710/C2709-1))</f>
        <v>7.8651282701835461</v>
      </c>
      <c r="G2710" s="2">
        <f>G2709*(1-G$1+IF(AND(WEEKDAY($A2710)&lt;&gt;1,WEEKDAY($A2710)&lt;&gt;7),-VLOOKUP($A2710,ETF_OP_Fee!$I$5:$J$14,2,1),0))^($A2710-$A2709)*(1+1*(B2710/B2709-1))</f>
        <v>7.0772752828591381</v>
      </c>
      <c r="H2710" s="9" t="str">
        <f>IFERROR(VLOOKUP(A2710,'BITO-IV'!$A$1:$J$10000,4,0),"")</f>
        <v/>
      </c>
      <c r="J2710" s="9">
        <f>VLOOKUP(A2710,'ETH-Web'!$A$1:$G$10000,6,0)</f>
        <v>355.159424</v>
      </c>
      <c r="K2710" s="2">
        <f>K2709*(1-K$1+IF(AND(WEEKDAY($A2710)&lt;&gt;1,WEEKDAY($A2710)&lt;&gt;7),-VLOOKUP($A2710,ETF_OP_Fee!$K$5:$L$14,2,1),0))^($A2710-$A2709)*(1+2*(J2710/J2709-1))-K$3*IFERROR(VLOOKUP($A4306,Dividends!$C$10:$E$100,3,0),0)</f>
        <v>39.176811465063594</v>
      </c>
      <c r="Q2710">
        <f>IF($A2710&gt;=$Q$2,B2710*Q$4,"")</f>
        <v>137.21929673391796</v>
      </c>
      <c r="R2710">
        <f>IF($A2710&gt;=$Q$2,G2710*R$4,"")</f>
        <v>133.5338949427441</v>
      </c>
      <c r="T2710">
        <f>IF($A2710&gt;=$Q$2,J2710*T$4,"")</f>
        <v>106.84892362020048</v>
      </c>
      <c r="U2710">
        <f>IF($A2710&gt;=$Q$2,K2710*U$4,"")</f>
        <v>3.7688586326007729</v>
      </c>
      <c r="W2710" t="e">
        <f t="shared" ca="1" si="12"/>
        <v>#DIV/0!</v>
      </c>
    </row>
    <row r="2711" spans="1:23">
      <c r="A2711" s="1">
        <v>44103</v>
      </c>
      <c r="B2711">
        <f>IFERROR(VLOOKUP($A2711,'BTC-Web'!$A$2:$H$9999,2,0),"")</f>
        <v>10709.650390999999</v>
      </c>
      <c r="C2711">
        <f>VLOOKUP(A2711,H_SPBTFDUE!$B$2:$C$5828,2,0)</f>
        <v>66.42</v>
      </c>
      <c r="D2711" s="2">
        <f>D2710*(1-D$1+IF(AND(WEEKDAY($A2711)&lt;&gt;1,WEEKDAY($A2711)&lt;&gt;7),-VLOOKUP($A2711,ETF_OP_Fee!$G$5:$H$14,2,1),0))^($A2711-$A2710)*(1+2*(C2711/C2710-1))+IFERROR(VLOOKUP(A2711,BITXeom!$C$9:$D$100,2,0),0)-$D$3*IFERROR(VLOOKUP($A2711,Dividends!$C$10:$E$100,2,0),0)</f>
        <v>10.521604258381714</v>
      </c>
      <c r="F2711" s="60">
        <f>F2710*(1-F$1-2*(C2711/C2710-1))</f>
        <v>8.0704042278153647</v>
      </c>
      <c r="G2711" s="2">
        <f>G2710*(1-G$1+IF(AND(WEEKDAY($A2711)&lt;&gt;1,WEEKDAY($A2711)&lt;&gt;7),-VLOOKUP($A2711,ETF_OP_Fee!$I$5:$J$14,2,1),0))^($A2711-$A2710)*(1+1*(B2711/B2710-1))</f>
        <v>7.0331159960609249</v>
      </c>
      <c r="H2711" s="9" t="str">
        <f>IFERROR(VLOOKUP(A2711,'BITO-IV'!$A$1:$J$10000,4,0),"")</f>
        <v/>
      </c>
      <c r="J2711" s="9">
        <f>VLOOKUP(A2711,'ETH-Web'!$A$1:$G$10000,6,0)</f>
        <v>359.757385</v>
      </c>
      <c r="K2711" s="2">
        <f>K2710*(1-K$1+IF(AND(WEEKDAY($A2711)&lt;&gt;1,WEEKDAY($A2711)&lt;&gt;7),-VLOOKUP($A2711,ETF_OP_Fee!$K$5:$L$14,2,1),0))^($A2711-$A2710)*(1+2*(J2711/J2710-1))-K$3*IFERROR(VLOOKUP($A4307,Dividends!$C$10:$E$100,3,0),0)</f>
        <v>40.190157209280621</v>
      </c>
      <c r="Q2711">
        <f>IF($A2711&gt;=$Q$2,B2711*Q$4,"")</f>
        <v>136.36665403129163</v>
      </c>
      <c r="R2711">
        <f>IF($A2711&gt;=$Q$2,G2711*R$4,"")</f>
        <v>132.70069836236792</v>
      </c>
      <c r="T2711">
        <f>IF($A2711&gt;=$Q$2,J2711*T$4,"")</f>
        <v>108.23220997133969</v>
      </c>
      <c r="U2711">
        <f>IF($A2711&gt;=$Q$2,K2711*U$4,"")</f>
        <v>3.8663437701880259</v>
      </c>
      <c r="W2711" t="e">
        <f t="shared" ca="1" si="12"/>
        <v>#DIV/0!</v>
      </c>
    </row>
    <row r="2712" spans="1:23">
      <c r="A2712" s="1">
        <v>44104</v>
      </c>
      <c r="B2712">
        <f>IFERROR(VLOOKUP($A2712,'BTC-Web'!$A$2:$H$9999,2,0),"")</f>
        <v>10843.871094</v>
      </c>
      <c r="C2712">
        <f>VLOOKUP(A2712,H_SPBTFDUE!$B$2:$C$5828,2,0)</f>
        <v>66.16</v>
      </c>
      <c r="D2712" s="2">
        <f>D2711*(1-D$1+IF(AND(WEEKDAY($A2712)&lt;&gt;1,WEEKDAY($A2712)&lt;&gt;7),-VLOOKUP($A2712,ETF_OP_Fee!$G$5:$H$14,2,1),0))^($A2712-$A2711)*(1+2*(C2712/C2711-1))+IFERROR(VLOOKUP(A2712,BITXeom!$C$9:$D$100,2,0),0)-$D$3*IFERROR(VLOOKUP($A2712,Dividends!$C$10:$E$100,2,0),0)</f>
        <v>10.437972536134806</v>
      </c>
      <c r="F2712" s="60">
        <f>F2711*(1-F$1-2*(C2712/C2711-1))</f>
        <v>8.1331670543988714</v>
      </c>
      <c r="G2712" s="2">
        <f>G2711*(1-G$1+IF(AND(WEEKDAY($A2712)&lt;&gt;1,WEEKDAY($A2712)&lt;&gt;7),-VLOOKUP($A2712,ETF_OP_Fee!$I$5:$J$14,2,1),0))^($A2712-$A2711)*(1+1*(B2712/B2711-1))</f>
        <v>7.1210744940613768</v>
      </c>
      <c r="H2712" s="9" t="str">
        <f>IFERROR(VLOOKUP(A2712,'BITO-IV'!$A$1:$J$10000,4,0),"")</f>
        <v/>
      </c>
      <c r="J2712" s="9">
        <f>VLOOKUP(A2712,'ETH-Web'!$A$1:$G$10000,6,0)</f>
        <v>359.93786599999999</v>
      </c>
      <c r="K2712" s="2">
        <f>K2711*(1-K$1+IF(AND(WEEKDAY($A2712)&lt;&gt;1,WEEKDAY($A2712)&lt;&gt;7),-VLOOKUP($A2712,ETF_OP_Fee!$K$5:$L$14,2,1),0))^($A2712-$A2711)*(1+2*(J2712/J2711-1))-K$3*IFERROR(VLOOKUP($A4308,Dividends!$C$10:$E$100,3,0),0)</f>
        <v>40.229445866903447</v>
      </c>
      <c r="Q2712">
        <f>IF($A2712&gt;=$Q$2,B2712*Q$4,"")</f>
        <v>138.0756947097081</v>
      </c>
      <c r="R2712">
        <f>IF($A2712&gt;=$Q$2,G2712*R$4,"")</f>
        <v>134.36029762364873</v>
      </c>
      <c r="T2712">
        <f>IF($A2712&gt;=$Q$2,J2712*T$4,"")</f>
        <v>108.28650727919852</v>
      </c>
      <c r="U2712">
        <f>IF($A2712&gt;=$Q$2,K2712*U$4,"")</f>
        <v>3.8701233885619493</v>
      </c>
      <c r="W2712" t="e">
        <f t="shared" ca="1" si="12"/>
        <v>#DIV/0!</v>
      </c>
    </row>
    <row r="2713" spans="1:23">
      <c r="A2713" s="1">
        <v>44105</v>
      </c>
      <c r="B2713">
        <f>IFERROR(VLOOKUP($A2713,'BTC-Web'!$A$2:$H$9999,2,0),"")</f>
        <v>10795.254883</v>
      </c>
      <c r="C2713">
        <f>VLOOKUP(A2713,H_SPBTFDUE!$B$2:$C$5828,2,0)</f>
        <v>65.400000000000006</v>
      </c>
      <c r="D2713" s="2">
        <f>D2712*(1-D$1+IF(AND(WEEKDAY($A2713)&lt;&gt;1,WEEKDAY($A2713)&lt;&gt;7),-VLOOKUP($A2713,ETF_OP_Fee!$G$5:$H$14,2,1),0))^($A2713-$A2712)*(1+2*(C2713/C2712-1))+IFERROR(VLOOKUP(A2713,BITXeom!$C$9:$D$100,2,0),0)-$D$3*IFERROR(VLOOKUP($A2713,Dividends!$C$10:$E$100,2,0),0)</f>
        <v>10.196934851360002</v>
      </c>
      <c r="F2713" s="60">
        <f>F2712*(1-F$1-2*(C2713/C2712-1))</f>
        <v>8.3196000009073945</v>
      </c>
      <c r="G2713" s="2">
        <f>G2712*(1-G$1+IF(AND(WEEKDAY($A2713)&lt;&gt;1,WEEKDAY($A2713)&lt;&gt;7),-VLOOKUP($A2713,ETF_OP_Fee!$I$5:$J$14,2,1),0))^($A2713-$A2712)*(1+1*(B2713/B2712-1))</f>
        <v>7.0889641450510599</v>
      </c>
      <c r="H2713" s="9" t="str">
        <f>IFERROR(VLOOKUP(A2713,'BITO-IV'!$A$1:$J$10000,4,0),"")</f>
        <v/>
      </c>
      <c r="J2713" s="9">
        <f>VLOOKUP(A2713,'ETH-Web'!$A$1:$G$10000,6,0)</f>
        <v>353.20590199999998</v>
      </c>
      <c r="K2713" s="2">
        <f>K2712*(1-K$1+IF(AND(WEEKDAY($A2713)&lt;&gt;1,WEEKDAY($A2713)&lt;&gt;7),-VLOOKUP($A2713,ETF_OP_Fee!$K$5:$L$14,2,1),0))^($A2713-$A2712)*(1+2*(J2713/J2712-1))-K$3*IFERROR(VLOOKUP($A4309,Dividends!$C$10:$E$100,3,0),0)</f>
        <v>38.723615620161517</v>
      </c>
      <c r="Q2713">
        <f>IF($A2713&gt;=$Q$2,B2713*Q$4,"")</f>
        <v>137.45666142816225</v>
      </c>
      <c r="R2713">
        <f>IF($A2713&gt;=$Q$2,G2713*R$4,"")</f>
        <v>133.75444017145898</v>
      </c>
      <c r="T2713">
        <f>IF($A2713&gt;=$Q$2,J2713*T$4,"")</f>
        <v>106.2612108668191</v>
      </c>
      <c r="U2713">
        <f>IF($A2713&gt;=$Q$2,K2713*U$4,"")</f>
        <v>3.7252606212148498</v>
      </c>
      <c r="W2713" t="e">
        <f t="shared" ca="1" si="12"/>
        <v>#DIV/0!</v>
      </c>
    </row>
    <row r="2714" spans="1:23">
      <c r="A2714" s="1">
        <v>44106</v>
      </c>
      <c r="B2714">
        <f>IFERROR(VLOOKUP($A2714,'BTC-Web'!$A$2:$H$9999,2,0),"")</f>
        <v>10619.821289</v>
      </c>
      <c r="C2714">
        <f>VLOOKUP(A2714,H_SPBTFDUE!$B$2:$C$5828,2,0)</f>
        <v>64.8</v>
      </c>
      <c r="D2714" s="2">
        <f>D2713*(1-D$1+IF(AND(WEEKDAY($A2714)&lt;&gt;1,WEEKDAY($A2714)&lt;&gt;7),-VLOOKUP($A2714,ETF_OP_Fee!$G$5:$H$14,2,1),0))^($A2714-$A2713)*(1+2*(C2714/C2713-1))+IFERROR(VLOOKUP(A2714,BITXeom!$C$9:$D$100,2,0),0)-$D$3*IFERROR(VLOOKUP($A2714,Dividends!$C$10:$E$100,2,0),0)</f>
        <v>10.00862846426001</v>
      </c>
      <c r="F2714" s="60">
        <f>F2713*(1-F$1-2*(C2714/C2713-1))</f>
        <v>8.4718201368646806</v>
      </c>
      <c r="G2714" s="2">
        <f>G2713*(1-G$1+IF(AND(WEEKDAY($A2714)&lt;&gt;1,WEEKDAY($A2714)&lt;&gt;7),-VLOOKUP($A2714,ETF_OP_Fee!$I$5:$J$14,2,1),0))^($A2714-$A2713)*(1+1*(B2714/B2713-1))</f>
        <v>6.9735799410089241</v>
      </c>
      <c r="H2714" s="9" t="str">
        <f>IFERROR(VLOOKUP(A2714,'BITO-IV'!$A$1:$J$10000,4,0),"")</f>
        <v/>
      </c>
      <c r="J2714" s="9">
        <f>VLOOKUP(A2714,'ETH-Web'!$A$1:$G$10000,6,0)</f>
        <v>346.238922</v>
      </c>
      <c r="K2714" s="2">
        <f>K2713*(1-K$1+IF(AND(WEEKDAY($A2714)&lt;&gt;1,WEEKDAY($A2714)&lt;&gt;7),-VLOOKUP($A2714,ETF_OP_Fee!$K$5:$L$14,2,1),0))^($A2714-$A2713)*(1+2*(J2714/J2713-1))-K$3*IFERROR(VLOOKUP($A4310,Dividends!$C$10:$E$100,3,0),0)</f>
        <v>37.195012467365629</v>
      </c>
      <c r="Q2714">
        <f>IF($A2714&gt;=$Q$2,B2714*Q$4,"")</f>
        <v>135.22285440878764</v>
      </c>
      <c r="R2714">
        <f>IF($A2714&gt;=$Q$2,G2714*R$4,"")</f>
        <v>131.57737321209802</v>
      </c>
      <c r="T2714">
        <f>IF($A2714&gt;=$Q$2,J2714*T$4,"")</f>
        <v>104.16521041299626</v>
      </c>
      <c r="U2714">
        <f>IF($A2714&gt;=$Q$2,K2714*U$4,"")</f>
        <v>3.5782070716074994</v>
      </c>
      <c r="W2714" t="e">
        <f t="shared" ca="1" si="12"/>
        <v>#DIV/0!</v>
      </c>
    </row>
    <row r="2715" spans="1:23">
      <c r="A2715" s="1">
        <v>44109</v>
      </c>
      <c r="B2715">
        <f>IFERROR(VLOOKUP($A2715,'BTC-Web'!$A$2:$H$9999,2,0),"")</f>
        <v>10676.529296999999</v>
      </c>
      <c r="C2715">
        <f>VLOOKUP(A2715,H_SPBTFDUE!$B$2:$C$5828,2,0)</f>
        <v>66.400000000000006</v>
      </c>
      <c r="D2715" s="2">
        <f>D2714*(1-D$1+IF(AND(WEEKDAY($A2715)&lt;&gt;1,WEEKDAY($A2715)&lt;&gt;7),-VLOOKUP($A2715,ETF_OP_Fee!$G$5:$H$14,2,1),0))^($A2715-$A2714)*(1+2*(C2715/C2714-1))+IFERROR(VLOOKUP(A2715,BITXeom!$C$9:$D$100,2,0),0)-$D$3*IFERROR(VLOOKUP($A2715,Dividends!$C$10:$E$100,2,0),0)</f>
        <v>10.499083877182608</v>
      </c>
      <c r="F2715" s="60">
        <f>F2714*(1-F$1-2*(C2715/C2714-1))</f>
        <v>8.0530176497680088</v>
      </c>
      <c r="G2715" s="2">
        <f>G2714*(1-G$1+IF(AND(WEEKDAY($A2715)&lt;&gt;1,WEEKDAY($A2715)&lt;&gt;7),-VLOOKUP($A2715,ETF_OP_Fee!$I$5:$J$14,2,1),0))^($A2715-$A2714)*(1+1*(B2715/B2714-1))</f>
        <v>7.0102702454057582</v>
      </c>
      <c r="H2715" s="9" t="str">
        <f>IFERROR(VLOOKUP(A2715,'BITO-IV'!$A$1:$J$10000,4,0),"")</f>
        <v/>
      </c>
      <c r="J2715" s="9">
        <f>VLOOKUP(A2715,'ETH-Web'!$A$1:$G$10000,6,0)</f>
        <v>353.95678700000002</v>
      </c>
      <c r="K2715" s="2">
        <f>K2714*(1-K$1+IF(AND(WEEKDAY($A2715)&lt;&gt;1,WEEKDAY($A2715)&lt;&gt;7),-VLOOKUP($A2715,ETF_OP_Fee!$K$5:$L$14,2,1),0))^($A2715-$A2714)*(1+2*(J2715/J2714-1))-K$3*IFERROR(VLOOKUP($A4311,Dividends!$C$10:$E$100,3,0),0)</f>
        <v>38.850207238477523</v>
      </c>
      <c r="Q2715">
        <f>IF($A2715&gt;=$Q$2,B2715*Q$4,"")</f>
        <v>135.94492105199367</v>
      </c>
      <c r="R2715">
        <f>IF($A2715&gt;=$Q$2,G2715*R$4,"")</f>
        <v>132.26964517509629</v>
      </c>
      <c r="T2715">
        <f>IF($A2715&gt;=$Q$2,J2715*T$4,"")</f>
        <v>106.48711295075918</v>
      </c>
      <c r="U2715">
        <f>IF($A2715&gt;=$Q$2,K2715*U$4,"")</f>
        <v>3.7374388944245176</v>
      </c>
      <c r="W2715" t="e">
        <f t="shared" ca="1" si="12"/>
        <v>#DIV/0!</v>
      </c>
    </row>
    <row r="2716" spans="1:23">
      <c r="A2716" s="1">
        <v>44110</v>
      </c>
      <c r="B2716">
        <f>IFERROR(VLOOKUP($A2716,'BTC-Web'!$A$2:$H$9999,2,0),"")</f>
        <v>10796.306640999999</v>
      </c>
      <c r="C2716">
        <f>VLOOKUP(A2716,H_SPBTFDUE!$B$2:$C$5828,2,0)</f>
        <v>65.319999999999993</v>
      </c>
      <c r="D2716" s="2">
        <f>D2715*(1-D$1+IF(AND(WEEKDAY($A2716)&lt;&gt;1,WEEKDAY($A2716)&lt;&gt;7),-VLOOKUP($A2716,ETF_OP_Fee!$G$5:$H$14,2,1),0))^($A2716-$A2715)*(1+2*(C2716/C2715-1))+IFERROR(VLOOKUP(A2716,BITXeom!$C$9:$D$100,2,0),0)-$D$3*IFERROR(VLOOKUP($A2716,Dividends!$C$10:$E$100,2,0),0)</f>
        <v>10.15632294223894</v>
      </c>
      <c r="F2716" s="60">
        <f>F2715*(1-F$1-2*(C2716/C2715-1))</f>
        <v>8.3145640859790273</v>
      </c>
      <c r="G2716" s="2">
        <f>G2715*(1-G$1+IF(AND(WEEKDAY($A2716)&lt;&gt;1,WEEKDAY($A2716)&lt;&gt;7),-VLOOKUP($A2716,ETF_OP_Fee!$I$5:$J$14,2,1),0))^($A2716-$A2715)*(1+1*(B2716/B2715-1))</f>
        <v>7.088732228990871</v>
      </c>
      <c r="H2716" s="9" t="str">
        <f>IFERROR(VLOOKUP(A2716,'BITO-IV'!$A$1:$J$10000,4,0),"")</f>
        <v/>
      </c>
      <c r="J2716" s="9">
        <f>VLOOKUP(A2716,'ETH-Web'!$A$1:$G$10000,6,0)</f>
        <v>340.81585699999999</v>
      </c>
      <c r="K2716" s="2">
        <f>K2715*(1-K$1+IF(AND(WEEKDAY($A2716)&lt;&gt;1,WEEKDAY($A2716)&lt;&gt;7),-VLOOKUP($A2716,ETF_OP_Fee!$K$5:$L$14,2,1),0))^($A2716-$A2715)*(1+2*(J2716/J2715-1))-K$3*IFERROR(VLOOKUP($A4312,Dividends!$C$10:$E$100,3,0),0)</f>
        <v>35.964590710211887</v>
      </c>
      <c r="Q2716">
        <f>IF($A2716&gt;=$Q$2,B2716*Q$4,"")</f>
        <v>137.47005352912487</v>
      </c>
      <c r="R2716">
        <f>IF($A2716&gt;=$Q$2,G2716*R$4,"")</f>
        <v>133.75006438366225</v>
      </c>
      <c r="T2716">
        <f>IF($A2716&gt;=$Q$2,J2716*T$4,"")</f>
        <v>102.53369335666613</v>
      </c>
      <c r="U2716">
        <f>IF($A2716&gt;=$Q$2,K2716*U$4,"")</f>
        <v>3.459838948021841</v>
      </c>
      <c r="W2716" t="e">
        <f t="shared" ca="1" si="12"/>
        <v>#DIV/0!</v>
      </c>
    </row>
    <row r="2717" spans="1:23">
      <c r="A2717" s="1">
        <v>44111</v>
      </c>
      <c r="B2717">
        <f>IFERROR(VLOOKUP($A2717,'BTC-Web'!$A$2:$H$9999,2,0),"")</f>
        <v>10603.355469</v>
      </c>
      <c r="C2717">
        <f>VLOOKUP(A2717,H_SPBTFDUE!$B$2:$C$5828,2,0)</f>
        <v>65.849999999999994</v>
      </c>
      <c r="D2717" s="2">
        <f>D2716*(1-D$1+IF(AND(WEEKDAY($A2717)&lt;&gt;1,WEEKDAY($A2717)&lt;&gt;7),-VLOOKUP($A2717,ETF_OP_Fee!$G$5:$H$14,2,1),0))^($A2717-$A2716)*(1+2*(C2717/C2716-1))+IFERROR(VLOOKUP(A2717,BITXeom!$C$9:$D$100,2,0),0)-$D$3*IFERROR(VLOOKUP($A2717,Dividends!$C$10:$E$100,2,0),0)</f>
        <v>10.319893543905275</v>
      </c>
      <c r="F2717" s="60">
        <f>F2716*(1-F$1-2*(C2717/C2716-1))</f>
        <v>8.1792041767414219</v>
      </c>
      <c r="G2717" s="2">
        <f>G2716*(1-G$1+IF(AND(WEEKDAY($A2717)&lt;&gt;1,WEEKDAY($A2717)&lt;&gt;7),-VLOOKUP($A2717,ETF_OP_Fee!$I$5:$J$14,2,1),0))^($A2717-$A2716)*(1+1*(B2717/B2716-1))</f>
        <v>6.9618614786999968</v>
      </c>
      <c r="H2717" s="9" t="str">
        <f>IFERROR(VLOOKUP(A2717,'BITO-IV'!$A$1:$J$10000,4,0),"")</f>
        <v/>
      </c>
      <c r="J2717" s="9">
        <f>VLOOKUP(A2717,'ETH-Web'!$A$1:$G$10000,6,0)</f>
        <v>341.80865499999999</v>
      </c>
      <c r="K2717" s="2">
        <f>K2716*(1-K$1+IF(AND(WEEKDAY($A2717)&lt;&gt;1,WEEKDAY($A2717)&lt;&gt;7),-VLOOKUP($A2717,ETF_OP_Fee!$K$5:$L$14,2,1),0))^($A2717-$A2716)*(1+2*(J2717/J2716-1))-K$3*IFERROR(VLOOKUP($A4313,Dividends!$C$10:$E$100,3,0),0)</f>
        <v>36.173189105473604</v>
      </c>
      <c r="Q2717">
        <f>IF($A2717&gt;=$Q$2,B2717*Q$4,"")</f>
        <v>135.01319408400536</v>
      </c>
      <c r="R2717">
        <f>IF($A2717&gt;=$Q$2,G2717*R$4,"")</f>
        <v>131.35626948894051</v>
      </c>
      <c r="T2717">
        <f>IF($A2717&gt;=$Q$2,J2717*T$4,"")</f>
        <v>102.83237442917594</v>
      </c>
      <c r="U2717">
        <f>IF($A2717&gt;=$Q$2,K2717*U$4,"")</f>
        <v>3.4799063765166247</v>
      </c>
      <c r="W2717" t="e">
        <f t="shared" ca="1" si="12"/>
        <v>#DIV/0!</v>
      </c>
    </row>
    <row r="2718" spans="1:23">
      <c r="A2718" s="1">
        <v>44112</v>
      </c>
      <c r="B2718">
        <f>IFERROR(VLOOKUP($A2718,'BTC-Web'!$A$2:$H$9999,2,0),"")</f>
        <v>10669.371094</v>
      </c>
      <c r="C2718">
        <f>VLOOKUP(A2718,H_SPBTFDUE!$B$2:$C$5828,2,0)</f>
        <v>67.31</v>
      </c>
      <c r="D2718" s="2">
        <f>D2717*(1-D$1+IF(AND(WEEKDAY($A2718)&lt;&gt;1,WEEKDAY($A2718)&lt;&gt;7),-VLOOKUP($A2718,ETF_OP_Fee!$G$5:$H$14,2,1),0))^($A2718-$A2717)*(1+2*(C2718/C2717-1))+IFERROR(VLOOKUP(A2718,BITXeom!$C$9:$D$100,2,0),0)-$D$3*IFERROR(VLOOKUP($A2718,Dividends!$C$10:$E$100,2,0),0)</f>
        <v>10.776211484414221</v>
      </c>
      <c r="F2718" s="60">
        <f>F2717*(1-F$1-2*(C2718/C2717-1))</f>
        <v>7.816086288519883</v>
      </c>
      <c r="G2718" s="2">
        <f>G2717*(1-G$1+IF(AND(WEEKDAY($A2718)&lt;&gt;1,WEEKDAY($A2718)&lt;&gt;7),-VLOOKUP($A2718,ETF_OP_Fee!$I$5:$J$14,2,1),0))^($A2718-$A2717)*(1+1*(B2718/B2717-1))</f>
        <v>7.0050231323115568</v>
      </c>
      <c r="H2718" s="9" t="str">
        <f>IFERROR(VLOOKUP(A2718,'BITO-IV'!$A$1:$J$10000,4,0),"")</f>
        <v/>
      </c>
      <c r="J2718" s="9">
        <f>VLOOKUP(A2718,'ETH-Web'!$A$1:$G$10000,6,0)</f>
        <v>350.766144</v>
      </c>
      <c r="K2718" s="2">
        <f>K2717*(1-K$1+IF(AND(WEEKDAY($A2718)&lt;&gt;1,WEEKDAY($A2718)&lt;&gt;7),-VLOOKUP($A2718,ETF_OP_Fee!$K$5:$L$14,2,1),0))^($A2718-$A2717)*(1+2*(J2718/J2717-1))-K$3*IFERROR(VLOOKUP($A4314,Dividends!$C$10:$E$100,3,0),0)</f>
        <v>38.06812875939562</v>
      </c>
      <c r="Q2718">
        <f>IF($A2718&gt;=$Q$2,B2718*Q$4,"")</f>
        <v>135.85377520162987</v>
      </c>
      <c r="R2718">
        <f>IF($A2718&gt;=$Q$2,G2718*R$4,"")</f>
        <v>132.17064274539419</v>
      </c>
      <c r="T2718">
        <f>IF($A2718&gt;=$Q$2,J2718*T$4,"")</f>
        <v>105.52721509315276</v>
      </c>
      <c r="U2718">
        <f>IF($A2718&gt;=$Q$2,K2718*U$4,"")</f>
        <v>3.6622019591806265</v>
      </c>
      <c r="W2718" t="e">
        <f t="shared" ca="1" si="12"/>
        <v>#DIV/0!</v>
      </c>
    </row>
    <row r="2719" spans="1:23">
      <c r="A2719" s="1">
        <v>44113</v>
      </c>
      <c r="B2719">
        <f>IFERROR(VLOOKUP($A2719,'BTC-Web'!$A$2:$H$9999,2,0),"")</f>
        <v>10927.913086</v>
      </c>
      <c r="C2719">
        <f>VLOOKUP(A2719,H_SPBTFDUE!$B$2:$C$5828,2,0)</f>
        <v>68.3</v>
      </c>
      <c r="D2719" s="2">
        <f>D2718*(1-D$1+IF(AND(WEEKDAY($A2719)&lt;&gt;1,WEEKDAY($A2719)&lt;&gt;7),-VLOOKUP($A2719,ETF_OP_Fee!$G$5:$H$14,2,1),0))^($A2719-$A2718)*(1+2*(C2719/C2718-1))+IFERROR(VLOOKUP(A2719,BITXeom!$C$9:$D$100,2,0),0)-$D$3*IFERROR(VLOOKUP($A2719,Dividends!$C$10:$E$100,2,0),0)</f>
        <v>11.091868705542426</v>
      </c>
      <c r="F2719" s="60">
        <f>F2718*(1-F$1-2*(C2719/C2718-1))</f>
        <v>7.5857603797596873</v>
      </c>
      <c r="G2719" s="2">
        <f>G2718*(1-G$1+IF(AND(WEEKDAY($A2719)&lt;&gt;1,WEEKDAY($A2719)&lt;&gt;7),-VLOOKUP($A2719,ETF_OP_Fee!$I$5:$J$14,2,1),0))^($A2719-$A2718)*(1+1*(B2719/B2718-1))</f>
        <v>7.1745832885798473</v>
      </c>
      <c r="H2719" s="9" t="str">
        <f>IFERROR(VLOOKUP(A2719,'BITO-IV'!$A$1:$J$10000,4,0),"")</f>
        <v/>
      </c>
      <c r="J2719" s="9">
        <f>VLOOKUP(A2719,'ETH-Web'!$A$1:$G$10000,6,0)</f>
        <v>365.590485</v>
      </c>
      <c r="K2719" s="2">
        <f>K2718*(1-K$1+IF(AND(WEEKDAY($A2719)&lt;&gt;1,WEEKDAY($A2719)&lt;&gt;7),-VLOOKUP($A2719,ETF_OP_Fee!$K$5:$L$14,2,1),0))^($A2719-$A2718)*(1+2*(J2719/J2718-1))-K$3*IFERROR(VLOOKUP($A4315,Dividends!$C$10:$E$100,3,0),0)</f>
        <v>41.284792939655539</v>
      </c>
      <c r="Q2719">
        <f>IF($A2719&gt;=$Q$2,B2719*Q$4,"")</f>
        <v>139.14580669551069</v>
      </c>
      <c r="R2719">
        <f>IF($A2719&gt;=$Q$2,G2719*R$4,"")</f>
        <v>135.36990053722309</v>
      </c>
      <c r="T2719">
        <f>IF($A2719&gt;=$Q$2,J2719*T$4,"")</f>
        <v>109.98708514640752</v>
      </c>
      <c r="U2719">
        <f>IF($A2719&gt;=$Q$2,K2719*U$4,"")</f>
        <v>3.9716491068833246</v>
      </c>
      <c r="W2719" t="e">
        <f t="shared" ca="1" si="12"/>
        <v>#DIV/0!</v>
      </c>
    </row>
    <row r="2720" spans="1:23">
      <c r="A2720" s="1">
        <v>44116</v>
      </c>
      <c r="B2720">
        <f>IFERROR(VLOOKUP($A2720,'BTC-Web'!$A$2:$H$9999,2,0),"")</f>
        <v>11392.635742</v>
      </c>
      <c r="C2720">
        <f>VLOOKUP(A2720,H_SPBTFDUE!$B$2:$C$5828,2,0)</f>
        <v>71.47</v>
      </c>
      <c r="D2720" s="2">
        <f>D2719*(1-D$1+IF(AND(WEEKDAY($A2720)&lt;&gt;1,WEEKDAY($A2720)&lt;&gt;7),-VLOOKUP($A2720,ETF_OP_Fee!$G$5:$H$14,2,1),0))^($A2720-$A2719)*(1+2*(C2720/C2719-1))+IFERROR(VLOOKUP(A2720,BITXeom!$C$9:$D$100,2,0),0)-$D$3*IFERROR(VLOOKUP($A2720,Dividends!$C$10:$E$100,2,0),0)</f>
        <v>12.117096814014435</v>
      </c>
      <c r="F2720" s="60">
        <f>F2719*(1-F$1-2*(C2720/C2719-1))</f>
        <v>6.8812114663820942</v>
      </c>
      <c r="G2720" s="2">
        <f>G2719*(1-G$1+IF(AND(WEEKDAY($A2720)&lt;&gt;1,WEEKDAY($A2720)&lt;&gt;7),-VLOOKUP($A2720,ETF_OP_Fee!$I$5:$J$14,2,1),0))^($A2720-$A2719)*(1+1*(B2720/B2719-1))</f>
        <v>7.4791070622453528</v>
      </c>
      <c r="H2720" s="9" t="str">
        <f>IFERROR(VLOOKUP(A2720,'BITO-IV'!$A$1:$J$10000,4,0),"")</f>
        <v/>
      </c>
      <c r="J2720" s="9">
        <f>VLOOKUP(A2720,'ETH-Web'!$A$1:$G$10000,6,0)</f>
        <v>387.73126200000002</v>
      </c>
      <c r="K2720" s="2">
        <f>K2719*(1-K$1+IF(AND(WEEKDAY($A2720)&lt;&gt;1,WEEKDAY($A2720)&lt;&gt;7),-VLOOKUP($A2720,ETF_OP_Fee!$K$5:$L$14,2,1),0))^($A2720-$A2719)*(1+2*(J2720/J2719-1))-K$3*IFERROR(VLOOKUP($A4316,Dividends!$C$10:$E$100,3,0),0)</f>
        <v>46.281770536731869</v>
      </c>
      <c r="Q2720">
        <f>IF($A2720&gt;=$Q$2,B2720*Q$4,"")</f>
        <v>145.06314959071025</v>
      </c>
      <c r="R2720">
        <f>IF($A2720&gt;=$Q$2,G2720*R$4,"")</f>
        <v>141.11564928585585</v>
      </c>
      <c r="T2720">
        <f>IF($A2720&gt;=$Q$2,J2720*T$4,"")</f>
        <v>116.64808871466674</v>
      </c>
      <c r="U2720">
        <f>IF($A2720&gt;=$Q$2,K2720*U$4,"")</f>
        <v>4.4523646487912787</v>
      </c>
      <c r="W2720" t="e">
        <f t="shared" ca="1" si="12"/>
        <v>#DIV/0!</v>
      </c>
    </row>
    <row r="2721" spans="1:23">
      <c r="A2721" s="1">
        <v>44117</v>
      </c>
      <c r="B2721">
        <f>IFERROR(VLOOKUP($A2721,'BTC-Web'!$A$2:$H$9999,2,0),"")</f>
        <v>11548.719727</v>
      </c>
      <c r="C2721">
        <f>VLOOKUP(A2721,H_SPBTFDUE!$B$2:$C$5828,2,0)</f>
        <v>70.28</v>
      </c>
      <c r="D2721" s="2">
        <f>D2720*(1-D$1+IF(AND(WEEKDAY($A2721)&lt;&gt;1,WEEKDAY($A2721)&lt;&gt;7),-VLOOKUP($A2721,ETF_OP_Fee!$G$5:$H$14,2,1),0))^($A2721-$A2720)*(1+2*(C2721/C2720-1))+IFERROR(VLOOKUP(A2721,BITXeom!$C$9:$D$100,2,0),0)-$D$3*IFERROR(VLOOKUP($A2721,Dividends!$C$10:$E$100,2,0),0)</f>
        <v>11.712177133490753</v>
      </c>
      <c r="F2721" s="60">
        <f>F2720*(1-F$1-2*(C2721/C2720-1))</f>
        <v>7.1100023259384386</v>
      </c>
      <c r="G2721" s="2">
        <f>G2720*(1-G$1+IF(AND(WEEKDAY($A2721)&lt;&gt;1,WEEKDAY($A2721)&lt;&gt;7),-VLOOKUP($A2721,ETF_OP_Fee!$I$5:$J$14,2,1),0))^($A2721-$A2720)*(1+1*(B2721/B2720-1))</f>
        <v>7.5813767009484083</v>
      </c>
      <c r="H2721" s="9" t="str">
        <f>IFERROR(VLOOKUP(A2721,'BITO-IV'!$A$1:$J$10000,4,0),"")</f>
        <v/>
      </c>
      <c r="J2721" s="9">
        <f>VLOOKUP(A2721,'ETH-Web'!$A$1:$G$10000,6,0)</f>
        <v>381.190765</v>
      </c>
      <c r="K2721" s="2">
        <f>K2720*(1-K$1+IF(AND(WEEKDAY($A2721)&lt;&gt;1,WEEKDAY($A2721)&lt;&gt;7),-VLOOKUP($A2721,ETF_OP_Fee!$K$5:$L$14,2,1),0))^($A2721-$A2720)*(1+2*(J2721/J2720-1))-K$3*IFERROR(VLOOKUP($A4317,Dividends!$C$10:$E$100,3,0),0)</f>
        <v>44.719198278542848</v>
      </c>
      <c r="Q2721">
        <f>IF($A2721&gt;=$Q$2,B2721*Q$4,"")</f>
        <v>147.05057681804598</v>
      </c>
      <c r="R2721">
        <f>IF($A2721&gt;=$Q$2,G2721*R$4,"")</f>
        <v>143.04527087673586</v>
      </c>
      <c r="T2721">
        <f>IF($A2721&gt;=$Q$2,J2721*T$4,"")</f>
        <v>114.68039472383757</v>
      </c>
      <c r="U2721">
        <f>IF($A2721&gt;=$Q$2,K2721*U$4,"")</f>
        <v>4.3020432284380714</v>
      </c>
      <c r="W2721" t="e">
        <f t="shared" ca="1" si="12"/>
        <v>#DIV/0!</v>
      </c>
    </row>
    <row r="2722" spans="1:23">
      <c r="A2722" s="1">
        <v>44118</v>
      </c>
      <c r="B2722">
        <f>IFERROR(VLOOKUP($A2722,'BTC-Web'!$A$2:$H$9999,2,0),"")</f>
        <v>11429.047852</v>
      </c>
      <c r="C2722">
        <f>VLOOKUP(A2722,H_SPBTFDUE!$B$2:$C$5828,2,0)</f>
        <v>70.09</v>
      </c>
      <c r="D2722" s="2">
        <f>D2721*(1-D$1+IF(AND(WEEKDAY($A2722)&lt;&gt;1,WEEKDAY($A2722)&lt;&gt;7),-VLOOKUP($A2722,ETF_OP_Fee!$G$5:$H$14,2,1),0))^($A2722-$A2721)*(1+2*(C2722/C2721-1))+IFERROR(VLOOKUP(A2722,BITXeom!$C$9:$D$100,2,0),0)-$D$3*IFERROR(VLOOKUP($A2722,Dividends!$C$10:$E$100,2,0),0)</f>
        <v>11.647445806727088</v>
      </c>
      <c r="F2722" s="60">
        <f>F2721*(1-F$1-2*(C2722/C2721-1))</f>
        <v>7.148075598184163</v>
      </c>
      <c r="G2722" s="2">
        <f>G2721*(1-G$1+IF(AND(WEEKDAY($A2722)&lt;&gt;1,WEEKDAY($A2722)&lt;&gt;7),-VLOOKUP($A2722,ETF_OP_Fee!$I$5:$J$14,2,1),0))^($A2722-$A2721)*(1+1*(B2722/B2721-1))</f>
        <v>7.5026205438899325</v>
      </c>
      <c r="H2722" s="9" t="str">
        <f>IFERROR(VLOOKUP(A2722,'BITO-IV'!$A$1:$J$10000,4,0),"")</f>
        <v/>
      </c>
      <c r="J2722" s="9">
        <f>VLOOKUP(A2722,'ETH-Web'!$A$1:$G$10000,6,0)</f>
        <v>379.484039</v>
      </c>
      <c r="K2722" s="2">
        <f>K2721*(1-K$1+IF(AND(WEEKDAY($A2722)&lt;&gt;1,WEEKDAY($A2722)&lt;&gt;7),-VLOOKUP($A2722,ETF_OP_Fee!$K$5:$L$14,2,1),0))^($A2722-$A2721)*(1+2*(J2722/J2721-1))-K$3*IFERROR(VLOOKUP($A4318,Dividends!$C$10:$E$100,3,0),0)</f>
        <v>44.317609555515524</v>
      </c>
      <c r="Q2722">
        <f>IF($A2722&gt;=$Q$2,B2722*Q$4,"")</f>
        <v>145.52678728434515</v>
      </c>
      <c r="R2722">
        <f>IF($A2722&gt;=$Q$2,G2722*R$4,"")</f>
        <v>141.55930120868979</v>
      </c>
      <c r="T2722">
        <f>IF($A2722&gt;=$Q$2,J2722*T$4,"")</f>
        <v>114.16692999872694</v>
      </c>
      <c r="U2722">
        <f>IF($A2722&gt;=$Q$2,K2722*U$4,"")</f>
        <v>4.2634098872105355</v>
      </c>
      <c r="W2722" t="e">
        <f t="shared" ca="1" si="12"/>
        <v>#DIV/0!</v>
      </c>
    </row>
    <row r="2723" spans="1:23">
      <c r="A2723" s="1">
        <v>44119</v>
      </c>
      <c r="B2723">
        <f>IFERROR(VLOOKUP($A2723,'BTC-Web'!$A$2:$H$9999,2,0),"")</f>
        <v>11426.602539</v>
      </c>
      <c r="C2723">
        <f>VLOOKUP(A2723,H_SPBTFDUE!$B$2:$C$5828,2,0)</f>
        <v>71.239999999999995</v>
      </c>
      <c r="D2723" s="2">
        <f>D2722*(1-D$1+IF(AND(WEEKDAY($A2723)&lt;&gt;1,WEEKDAY($A2723)&lt;&gt;7),-VLOOKUP($A2723,ETF_OP_Fee!$G$5:$H$14,2,1),0))^($A2723-$A2722)*(1+2*(C2723/C2722-1))+IFERROR(VLOOKUP(A2723,BITXeom!$C$9:$D$100,2,0),0)-$D$3*IFERROR(VLOOKUP($A2723,Dividends!$C$10:$E$100,2,0),0)</f>
        <v>12.028206033842579</v>
      </c>
      <c r="F2723" s="60">
        <f>F2722*(1-F$1-2*(C2723/C2722-1))</f>
        <v>6.9131397474704857</v>
      </c>
      <c r="G2723" s="2">
        <f>G2722*(1-G$1+IF(AND(WEEKDAY($A2723)&lt;&gt;1,WEEKDAY($A2723)&lt;&gt;7),-VLOOKUP($A2723,ETF_OP_Fee!$I$5:$J$14,2,1),0))^($A2723-$A2722)*(1+1*(B2723/B2722-1))</f>
        <v>7.5008200815412067</v>
      </c>
      <c r="H2723" s="9" t="str">
        <f>IFERROR(VLOOKUP(A2723,'BITO-IV'!$A$1:$J$10000,4,0),"")</f>
        <v/>
      </c>
      <c r="J2723" s="9">
        <f>VLOOKUP(A2723,'ETH-Web'!$A$1:$G$10000,6,0)</f>
        <v>377.44183299999997</v>
      </c>
      <c r="K2723" s="2">
        <f>K2722*(1-K$1+IF(AND(WEEKDAY($A2723)&lt;&gt;1,WEEKDAY($A2723)&lt;&gt;7),-VLOOKUP($A2723,ETF_OP_Fee!$K$5:$L$14,2,1),0))^($A2723-$A2722)*(1+2*(J2723/J2722-1))-K$3*IFERROR(VLOOKUP($A4319,Dividends!$C$10:$E$100,3,0),0)</f>
        <v>43.839487124605476</v>
      </c>
      <c r="Q2723">
        <f>IF($A2723&gt;=$Q$2,B2723*Q$4,"")</f>
        <v>145.49565095965713</v>
      </c>
      <c r="R2723">
        <f>IF($A2723&gt;=$Q$2,G2723*R$4,"")</f>
        <v>141.52533011946207</v>
      </c>
      <c r="T2723">
        <f>IF($A2723&gt;=$Q$2,J2723*T$4,"")</f>
        <v>113.55253686098293</v>
      </c>
      <c r="U2723">
        <f>IF($A2723&gt;=$Q$2,K2723*U$4,"")</f>
        <v>4.2174139068387699</v>
      </c>
      <c r="W2723" t="e">
        <f t="shared" ca="1" si="12"/>
        <v>#DIV/0!</v>
      </c>
    </row>
    <row r="2724" spans="1:23">
      <c r="A2724" s="1">
        <v>44120</v>
      </c>
      <c r="B2724">
        <f>IFERROR(VLOOKUP($A2724,'BTC-Web'!$A$2:$H$9999,2,0),"")</f>
        <v>11502.828125</v>
      </c>
      <c r="C2724">
        <f>VLOOKUP(A2724,H_SPBTFDUE!$B$2:$C$5828,2,0)</f>
        <v>69.83</v>
      </c>
      <c r="D2724" s="2">
        <f>D2723*(1-D$1+IF(AND(WEEKDAY($A2724)&lt;&gt;1,WEEKDAY($A2724)&lt;&gt;7),-VLOOKUP($A2724,ETF_OP_Fee!$G$5:$H$14,2,1),0))^($A2724-$A2723)*(1+2*(C2724/C2723-1))+IFERROR(VLOOKUP(A2724,BITXeom!$C$9:$D$100,2,0),0)-$D$3*IFERROR(VLOOKUP($A2724,Dividends!$C$10:$E$100,2,0),0)</f>
        <v>11.550682895989638</v>
      </c>
      <c r="F2724" s="60">
        <f>F2723*(1-F$1-2*(C2724/C2723-1))</f>
        <v>7.1864330870840138</v>
      </c>
      <c r="G2724" s="2">
        <f>G2723*(1-G$1+IF(AND(WEEKDAY($A2724)&lt;&gt;1,WEEKDAY($A2724)&lt;&gt;7),-VLOOKUP($A2724,ETF_OP_Fee!$I$5:$J$14,2,1),0))^($A2724-$A2723)*(1+1*(B2724/B2723-1))</f>
        <v>7.5506606832117331</v>
      </c>
      <c r="H2724" s="9" t="str">
        <f>IFERROR(VLOOKUP(A2724,'BITO-IV'!$A$1:$J$10000,4,0),"")</f>
        <v/>
      </c>
      <c r="J2724" s="9">
        <f>VLOOKUP(A2724,'ETH-Web'!$A$1:$G$10000,6,0)</f>
        <v>366.22900399999997</v>
      </c>
      <c r="K2724" s="2">
        <f>K2723*(1-K$1+IF(AND(WEEKDAY($A2724)&lt;&gt;1,WEEKDAY($A2724)&lt;&gt;7),-VLOOKUP($A2724,ETF_OP_Fee!$K$5:$L$14,2,1),0))^($A2724-$A2723)*(1+2*(J2724/J2723-1))-K$3*IFERROR(VLOOKUP($A4320,Dividends!$C$10:$E$100,3,0),0)</f>
        <v>41.23370769468378</v>
      </c>
      <c r="Q2724">
        <f>IF($A2724&gt;=$Q$2,B2724*Q$4,"")</f>
        <v>146.46623615477515</v>
      </c>
      <c r="R2724">
        <f>IF($A2724&gt;=$Q$2,G2724*R$4,"")</f>
        <v>142.46572164040154</v>
      </c>
      <c r="T2724">
        <f>IF($A2724&gt;=$Q$2,J2724*T$4,"")</f>
        <v>110.17918216890141</v>
      </c>
      <c r="U2724">
        <f>IF($A2724&gt;=$Q$2,K2724*U$4,"")</f>
        <v>3.9667346419406622</v>
      </c>
      <c r="W2724" t="e">
        <f t="shared" ca="1" si="12"/>
        <v>#DIV/0!</v>
      </c>
    </row>
    <row r="2725" spans="1:23">
      <c r="A2725" s="1">
        <v>44123</v>
      </c>
      <c r="B2725">
        <f>IFERROR(VLOOKUP($A2725,'BTC-Web'!$A$2:$H$9999,2,0),"")</f>
        <v>11495.038086</v>
      </c>
      <c r="C2725">
        <f>VLOOKUP(A2725,H_SPBTFDUE!$B$2:$C$5828,2,0)</f>
        <v>72.2</v>
      </c>
      <c r="D2725" s="2">
        <f>D2724*(1-D$1+IF(AND(WEEKDAY($A2725)&lt;&gt;1,WEEKDAY($A2725)&lt;&gt;7),-VLOOKUP($A2725,ETF_OP_Fee!$G$5:$H$14,2,1),0))^($A2725-$A2724)*(1+2*(C2725/C2724-1))+IFERROR(VLOOKUP(A2725,BITXeom!$C$9:$D$100,2,0),0)-$D$3*IFERROR(VLOOKUP($A2725,Dividends!$C$10:$E$100,2,0),0)</f>
        <v>12.330273017585464</v>
      </c>
      <c r="F2725" s="60">
        <f>F2724*(1-F$1-2*(C2725/C2724-1))</f>
        <v>6.6982501367960943</v>
      </c>
      <c r="G2725" s="2">
        <f>G2724*(1-G$1+IF(AND(WEEKDAY($A2725)&lt;&gt;1,WEEKDAY($A2725)&lt;&gt;7),-VLOOKUP($A2725,ETF_OP_Fee!$I$5:$J$14,2,1),0))^($A2725-$A2724)*(1+1*(B2725/B2724-1))</f>
        <v>7.5449580057269037</v>
      </c>
      <c r="H2725" s="9" t="str">
        <f>IFERROR(VLOOKUP(A2725,'BITO-IV'!$A$1:$J$10000,4,0),"")</f>
        <v/>
      </c>
      <c r="J2725" s="9">
        <f>VLOOKUP(A2725,'ETH-Web'!$A$1:$G$10000,6,0)</f>
        <v>379.935608</v>
      </c>
      <c r="K2725" s="2">
        <f>K2724*(1-K$1+IF(AND(WEEKDAY($A2725)&lt;&gt;1,WEEKDAY($A2725)&lt;&gt;7),-VLOOKUP($A2725,ETF_OP_Fee!$K$5:$L$14,2,1),0))^($A2725-$A2724)*(1+2*(J2725/J2724-1))-K$3*IFERROR(VLOOKUP($A4321,Dividends!$C$10:$E$100,3,0),0)</f>
        <v>44.316735496326956</v>
      </c>
      <c r="Q2725">
        <f>IF($A2725&gt;=$Q$2,B2725*Q$4,"")</f>
        <v>146.36704509676491</v>
      </c>
      <c r="R2725">
        <f>IF($A2725&gt;=$Q$2,G2725*R$4,"")</f>
        <v>142.35812363047307</v>
      </c>
      <c r="T2725">
        <f>IF($A2725&gt;=$Q$2,J2725*T$4,"")</f>
        <v>114.30278352908476</v>
      </c>
      <c r="U2725">
        <f>IF($A2725&gt;=$Q$2,K2725*U$4,"")</f>
        <v>4.2633258016151272</v>
      </c>
      <c r="W2725" t="e">
        <f t="shared" ca="1" si="12"/>
        <v>#DIV/0!</v>
      </c>
    </row>
    <row r="2726" spans="1:23">
      <c r="A2726" s="1">
        <v>44124</v>
      </c>
      <c r="B2726">
        <f>IFERROR(VLOOKUP($A2726,'BTC-Web'!$A$2:$H$9999,2,0),"")</f>
        <v>11745.974609000001</v>
      </c>
      <c r="C2726">
        <f>VLOOKUP(A2726,H_SPBTFDUE!$B$2:$C$5828,2,0)</f>
        <v>73.650000000000006</v>
      </c>
      <c r="D2726" s="2">
        <f>D2725*(1-D$1+IF(AND(WEEKDAY($A2726)&lt;&gt;1,WEEKDAY($A2726)&lt;&gt;7),-VLOOKUP($A2726,ETF_OP_Fee!$G$5:$H$14,2,1),0))^($A2726-$A2725)*(1+2*(C2726/C2725-1))+IFERROR(VLOOKUP(A2726,BITXeom!$C$9:$D$100,2,0),0)-$D$3*IFERROR(VLOOKUP($A2726,Dividends!$C$10:$E$100,2,0),0)</f>
        <v>12.823987199460579</v>
      </c>
      <c r="F2726" s="60">
        <f>F2725*(1-F$1-2*(C2726/C2725-1))</f>
        <v>6.4288581727185203</v>
      </c>
      <c r="G2726" s="2">
        <f>G2725*(1-G$1+IF(AND(WEEKDAY($A2726)&lt;&gt;1,WEEKDAY($A2726)&lt;&gt;7),-VLOOKUP($A2726,ETF_OP_Fee!$I$5:$J$14,2,1),0))^($A2726-$A2725)*(1+1*(B2726/B2725-1))</f>
        <v>7.7094636725156693</v>
      </c>
      <c r="H2726" s="9" t="str">
        <f>IFERROR(VLOOKUP(A2726,'BITO-IV'!$A$1:$J$10000,4,0),"")</f>
        <v/>
      </c>
      <c r="J2726" s="9">
        <f>VLOOKUP(A2726,'ETH-Web'!$A$1:$G$10000,6,0)</f>
        <v>369.13690200000002</v>
      </c>
      <c r="K2726" s="2">
        <f>K2725*(1-K$1+IF(AND(WEEKDAY($A2726)&lt;&gt;1,WEEKDAY($A2726)&lt;&gt;7),-VLOOKUP($A2726,ETF_OP_Fee!$K$5:$L$14,2,1),0))^($A2726-$A2725)*(1+2*(J2726/J2725-1))-K$3*IFERROR(VLOOKUP($A4322,Dividends!$C$10:$E$100,3,0),0)</f>
        <v>41.796477460511049</v>
      </c>
      <c r="Q2726">
        <f>IF($A2726&gt;=$Q$2,B2726*Q$4,"")</f>
        <v>149.56223567408878</v>
      </c>
      <c r="R2726">
        <f>IF($A2726&gt;=$Q$2,G2726*R$4,"")</f>
        <v>145.46201341128469</v>
      </c>
      <c r="T2726">
        <f>IF($A2726&gt;=$Q$2,J2726*T$4,"")</f>
        <v>111.05401682145828</v>
      </c>
      <c r="U2726">
        <f>IF($A2726&gt;=$Q$2,K2726*U$4,"")</f>
        <v>4.0208738026019697</v>
      </c>
      <c r="W2726" t="e">
        <f t="shared" ca="1" si="12"/>
        <v>#DIV/0!</v>
      </c>
    </row>
    <row r="2727" spans="1:23">
      <c r="A2727" s="1">
        <v>44125</v>
      </c>
      <c r="B2727">
        <f>IFERROR(VLOOKUP($A2727,'BTC-Web'!$A$2:$H$9999,2,0),"")</f>
        <v>11913.077148</v>
      </c>
      <c r="C2727">
        <f>VLOOKUP(A2727,H_SPBTFDUE!$B$2:$C$5828,2,0)</f>
        <v>78.349999999999994</v>
      </c>
      <c r="D2727" s="2">
        <f>D2726*(1-D$1+IF(AND(WEEKDAY($A2727)&lt;&gt;1,WEEKDAY($A2727)&lt;&gt;7),-VLOOKUP($A2727,ETF_OP_Fee!$G$5:$H$14,2,1),0))^($A2727-$A2726)*(1+2*(C2727/C2726-1))+IFERROR(VLOOKUP(A2727,BITXeom!$C$9:$D$100,2,0),0)-$D$3*IFERROR(VLOOKUP($A2727,Dividends!$C$10:$E$100,2,0),0)</f>
        <v>14.458978268561003</v>
      </c>
      <c r="F2727" s="60">
        <f>F2726*(1-F$1-2*(C2727/C2726-1))</f>
        <v>5.6080039431327835</v>
      </c>
      <c r="G2727" s="2">
        <f>G2726*(1-G$1+IF(AND(WEEKDAY($A2727)&lt;&gt;1,WEEKDAY($A2727)&lt;&gt;7),-VLOOKUP($A2727,ETF_OP_Fee!$I$5:$J$14,2,1),0))^($A2727-$A2726)*(1+1*(B2727/B2726-1))</f>
        <v>7.818937815890612</v>
      </c>
      <c r="H2727" s="9" t="str">
        <f>IFERROR(VLOOKUP(A2727,'BITO-IV'!$A$1:$J$10000,4,0),"")</f>
        <v/>
      </c>
      <c r="J2727" s="9">
        <f>VLOOKUP(A2727,'ETH-Web'!$A$1:$G$10000,6,0)</f>
        <v>392.18997200000001</v>
      </c>
      <c r="K2727" s="2">
        <f>K2726*(1-K$1+IF(AND(WEEKDAY($A2727)&lt;&gt;1,WEEKDAY($A2727)&lt;&gt;7),-VLOOKUP($A2727,ETF_OP_Fee!$K$5:$L$14,2,1),0))^($A2727-$A2726)*(1+2*(J2727/J2726-1))-K$3*IFERROR(VLOOKUP($A4323,Dividends!$C$10:$E$100,3,0),0)</f>
        <v>47.0157531878681</v>
      </c>
      <c r="Q2727">
        <f>IF($A2727&gt;=$Q$2,B2727*Q$4,"")</f>
        <v>151.68996284459595</v>
      </c>
      <c r="R2727">
        <f>IF($A2727&gt;=$Q$2,G2727*R$4,"")</f>
        <v>147.52756945879099</v>
      </c>
      <c r="T2727">
        <f>IF($A2727&gt;=$Q$2,J2727*T$4,"")</f>
        <v>117.98948171184264</v>
      </c>
      <c r="U2727">
        <f>IF($A2727&gt;=$Q$2,K2727*U$4,"")</f>
        <v>4.5229747047776074</v>
      </c>
      <c r="W2727" t="e">
        <f t="shared" ca="1" si="12"/>
        <v>#DIV/0!</v>
      </c>
    </row>
    <row r="2728" spans="1:23">
      <c r="A2728" s="1">
        <v>44126</v>
      </c>
      <c r="B2728">
        <f>IFERROR(VLOOKUP($A2728,'BTC-Web'!$A$2:$H$9999,2,0),"")</f>
        <v>12801.635742</v>
      </c>
      <c r="C2728">
        <f>VLOOKUP(A2728,H_SPBTFDUE!$B$2:$C$5828,2,0)</f>
        <v>80.89</v>
      </c>
      <c r="D2728" s="2">
        <f>D2727*(1-D$1+IF(AND(WEEKDAY($A2728)&lt;&gt;1,WEEKDAY($A2728)&lt;&gt;7),-VLOOKUP($A2728,ETF_OP_Fee!$G$5:$H$14,2,1),0))^($A2728-$A2727)*(1+2*(C2728/C2727-1))+IFERROR(VLOOKUP(A2728,BITXeom!$C$9:$D$100,2,0),0)-$D$3*IFERROR(VLOOKUP($A2728,Dividends!$C$10:$E$100,2,0),0)</f>
        <v>15.394602915711927</v>
      </c>
      <c r="F2728" s="60">
        <f>F2727*(1-F$1-2*(C2728/C2727-1))</f>
        <v>5.2441043612976115</v>
      </c>
      <c r="G2728" s="2">
        <f>G2727*(1-G$1+IF(AND(WEEKDAY($A2728)&lt;&gt;1,WEEKDAY($A2728)&lt;&gt;7),-VLOOKUP($A2728,ETF_OP_Fee!$I$5:$J$14,2,1),0))^($A2728-$A2727)*(1+1*(B2728/B2727-1))</f>
        <v>8.4019088727056062</v>
      </c>
      <c r="H2728" s="9" t="str">
        <f>IFERROR(VLOOKUP(A2728,'BITO-IV'!$A$1:$J$10000,4,0),"")</f>
        <v/>
      </c>
      <c r="J2728" s="9">
        <f>VLOOKUP(A2728,'ETH-Web'!$A$1:$G$10000,6,0)</f>
        <v>413.77298000000002</v>
      </c>
      <c r="K2728" s="2">
        <f>K2727*(1-K$1+IF(AND(WEEKDAY($A2728)&lt;&gt;1,WEEKDAY($A2728)&lt;&gt;7),-VLOOKUP($A2728,ETF_OP_Fee!$K$5:$L$14,2,1),0))^($A2728-$A2727)*(1+2*(J2728/J2727-1))-K$3*IFERROR(VLOOKUP($A4324,Dividends!$C$10:$E$100,3,0),0)</f>
        <v>52.189153231042525</v>
      </c>
      <c r="Q2728">
        <f>IF($A2728&gt;=$Q$2,B2728*Q$4,"")</f>
        <v>163.00403547542203</v>
      </c>
      <c r="R2728">
        <f>IF($A2728&gt;=$Q$2,G2728*R$4,"")</f>
        <v>158.52705623076022</v>
      </c>
      <c r="T2728">
        <f>IF($A2728&gt;=$Q$2,J2728*T$4,"")</f>
        <v>124.48268171569831</v>
      </c>
      <c r="U2728">
        <f>IF($A2728&gt;=$Q$2,K2728*U$4,"")</f>
        <v>5.0206623083234589</v>
      </c>
      <c r="W2728" t="e">
        <f t="shared" ca="1" si="12"/>
        <v>#DIV/0!</v>
      </c>
    </row>
    <row r="2729" spans="1:23">
      <c r="A2729" s="1">
        <v>44127</v>
      </c>
      <c r="B2729">
        <f>IFERROR(VLOOKUP($A2729,'BTC-Web'!$A$2:$H$9999,2,0),"")</f>
        <v>12971.548828000001</v>
      </c>
      <c r="C2729">
        <f>VLOOKUP(A2729,H_SPBTFDUE!$B$2:$C$5828,2,0)</f>
        <v>79.91</v>
      </c>
      <c r="D2729" s="2">
        <f>D2728*(1-D$1+IF(AND(WEEKDAY($A2729)&lt;&gt;1,WEEKDAY($A2729)&lt;&gt;7),-VLOOKUP($A2729,ETF_OP_Fee!$G$5:$H$14,2,1),0))^($A2729-$A2728)*(1+2*(C2729/C2728-1))+IFERROR(VLOOKUP(A2729,BITXeom!$C$9:$D$100,2,0),0)-$D$3*IFERROR(VLOOKUP($A2729,Dividends!$C$10:$E$100,2,0),0)</f>
        <v>15.019774147733145</v>
      </c>
      <c r="F2729" s="60">
        <f>F2728*(1-F$1-2*(C2729/C2728-1))</f>
        <v>5.3708983176983525</v>
      </c>
      <c r="G2729" s="2">
        <f>G2728*(1-G$1+IF(AND(WEEKDAY($A2729)&lt;&gt;1,WEEKDAY($A2729)&lt;&gt;7),-VLOOKUP($A2729,ETF_OP_Fee!$I$5:$J$14,2,1),0))^($A2729-$A2728)*(1+1*(B2729/B2728-1))</f>
        <v>8.5132038413802178</v>
      </c>
      <c r="H2729" s="9" t="str">
        <f>IFERROR(VLOOKUP(A2729,'BITO-IV'!$A$1:$J$10000,4,0),"")</f>
        <v/>
      </c>
      <c r="J2729" s="9">
        <f>VLOOKUP(A2729,'ETH-Web'!$A$1:$G$10000,6,0)</f>
        <v>409.76669299999998</v>
      </c>
      <c r="K2729" s="2">
        <f>K2728*(1-K$1+IF(AND(WEEKDAY($A2729)&lt;&gt;1,WEEKDAY($A2729)&lt;&gt;7),-VLOOKUP($A2729,ETF_OP_Fee!$K$5:$L$14,2,1),0))^($A2729-$A2728)*(1+2*(J2729/J2728-1))-K$3*IFERROR(VLOOKUP($A4325,Dividends!$C$10:$E$100,3,0),0)</f>
        <v>51.177209883988496</v>
      </c>
      <c r="Q2729">
        <f>IF($A2729&gt;=$Q$2,B2729*Q$4,"")</f>
        <v>165.16754951817947</v>
      </c>
      <c r="R2729">
        <f>IF($A2729&gt;=$Q$2,G2729*R$4,"")</f>
        <v>160.62696757526393</v>
      </c>
      <c r="T2729">
        <f>IF($A2729&gt;=$Q$2,J2729*T$4,"")</f>
        <v>123.27739917288281</v>
      </c>
      <c r="U2729">
        <f>IF($A2729&gt;=$Q$2,K2729*U$4,"")</f>
        <v>4.9233120831105532</v>
      </c>
      <c r="W2729" t="e">
        <f t="shared" ca="1" si="12"/>
        <v>#DIV/0!</v>
      </c>
    </row>
    <row r="2730" spans="1:23">
      <c r="A2730" s="1">
        <v>44130</v>
      </c>
      <c r="B2730">
        <f>IFERROR(VLOOKUP($A2730,'BTC-Web'!$A$2:$H$9999,2,0),"")</f>
        <v>13031.201171999999</v>
      </c>
      <c r="C2730">
        <f>VLOOKUP(A2730,H_SPBTFDUE!$B$2:$C$5828,2,0)</f>
        <v>80.34</v>
      </c>
      <c r="D2730" s="2">
        <f>D2729*(1-D$1+IF(AND(WEEKDAY($A2730)&lt;&gt;1,WEEKDAY($A2730)&lt;&gt;7),-VLOOKUP($A2730,ETF_OP_Fee!$G$5:$H$14,2,1),0))^($A2730-$A2729)*(1+2*(C2730/C2729-1))+IFERROR(VLOOKUP(A2730,BITXeom!$C$9:$D$100,2,0),0)-$D$3*IFERROR(VLOOKUP($A2730,Dividends!$C$10:$E$100,2,0),0)</f>
        <v>15.175928965168167</v>
      </c>
      <c r="F2730" s="60">
        <f>F2729*(1-F$1-2*(C2730/C2729-1))</f>
        <v>5.3128165523173561</v>
      </c>
      <c r="G2730" s="2">
        <f>G2729*(1-G$1+IF(AND(WEEKDAY($A2730)&lt;&gt;1,WEEKDAY($A2730)&lt;&gt;7),-VLOOKUP($A2730,ETF_OP_Fee!$I$5:$J$14,2,1),0))^($A2730-$A2729)*(1+1*(B2730/B2729-1))</f>
        <v>8.5516857968368889</v>
      </c>
      <c r="H2730" s="9" t="str">
        <f>IFERROR(VLOOKUP(A2730,'BITO-IV'!$A$1:$J$10000,4,0),"")</f>
        <v/>
      </c>
      <c r="J2730" s="9">
        <f>VLOOKUP(A2730,'ETH-Web'!$A$1:$G$10000,6,0)</f>
        <v>393.888306</v>
      </c>
      <c r="K2730" s="2">
        <f>K2729*(1-K$1+IF(AND(WEEKDAY($A2730)&lt;&gt;1,WEEKDAY($A2730)&lt;&gt;7),-VLOOKUP($A2730,ETF_OP_Fee!$K$5:$L$14,2,1),0))^($A2730-$A2729)*(1+2*(J2730/J2729-1))-K$3*IFERROR(VLOOKUP($A4326,Dividends!$C$10:$E$100,3,0),0)</f>
        <v>47.207346750600273</v>
      </c>
      <c r="Q2730">
        <f>IF($A2730&gt;=$Q$2,B2730*Q$4,"")</f>
        <v>165.92710657741264</v>
      </c>
      <c r="R2730">
        <f>IF($A2730&gt;=$Q$2,G2730*R$4,"")</f>
        <v>161.35304437625936</v>
      </c>
      <c r="T2730">
        <f>IF($A2730&gt;=$Q$2,J2730*T$4,"")</f>
        <v>118.50042172239854</v>
      </c>
      <c r="U2730">
        <f>IF($A2730&gt;=$Q$2,K2730*U$4,"")</f>
        <v>4.541406246953974</v>
      </c>
      <c r="W2730" t="e">
        <f t="shared" ca="1" si="12"/>
        <v>#DIV/0!</v>
      </c>
    </row>
    <row r="2731" spans="1:23">
      <c r="A2731" s="1">
        <v>44131</v>
      </c>
      <c r="B2731">
        <f>IFERROR(VLOOKUP($A2731,'BTC-Web'!$A$2:$H$9999,2,0),"")</f>
        <v>13075.242188</v>
      </c>
      <c r="C2731">
        <f>VLOOKUP(A2731,H_SPBTFDUE!$B$2:$C$5828,2,0)</f>
        <v>84.56</v>
      </c>
      <c r="D2731" s="2">
        <f>D2730*(1-D$1+IF(AND(WEEKDAY($A2731)&lt;&gt;1,WEEKDAY($A2731)&lt;&gt;7),-VLOOKUP($A2731,ETF_OP_Fee!$G$5:$H$14,2,1),0))^($A2731-$A2730)*(1+2*(C2731/C2730-1))+IFERROR(VLOOKUP(A2731,BITXeom!$C$9:$D$100,2,0),0)-$D$3*IFERROR(VLOOKUP($A2731,Dividends!$C$10:$E$100,2,0),0)</f>
        <v>16.768192145803273</v>
      </c>
      <c r="F2731" s="60">
        <f>F2730*(1-F$1-2*(C2731/C2730-1))</f>
        <v>4.7544099013707521</v>
      </c>
      <c r="G2731" s="2">
        <f>G2730*(1-G$1+IF(AND(WEEKDAY($A2731)&lt;&gt;1,WEEKDAY($A2731)&lt;&gt;7),-VLOOKUP($A2731,ETF_OP_Fee!$I$5:$J$14,2,1),0))^($A2731-$A2730)*(1+1*(B2731/B2730-1))</f>
        <v>8.5803642481325539</v>
      </c>
      <c r="H2731" s="9" t="str">
        <f>IFERROR(VLOOKUP(A2731,'BITO-IV'!$A$1:$J$10000,4,0),"")</f>
        <v/>
      </c>
      <c r="J2731" s="9">
        <f>VLOOKUP(A2731,'ETH-Web'!$A$1:$G$10000,6,0)</f>
        <v>403.99704000000003</v>
      </c>
      <c r="K2731" s="2">
        <f>K2730*(1-K$1+IF(AND(WEEKDAY($A2731)&lt;&gt;1,WEEKDAY($A2731)&lt;&gt;7),-VLOOKUP($A2731,ETF_OP_Fee!$K$5:$L$14,2,1),0))^($A2731-$A2730)*(1+2*(J2731/J2730-1))-K$3*IFERROR(VLOOKUP($A4327,Dividends!$C$10:$E$100,3,0),0)</f>
        <v>49.629123580017861</v>
      </c>
      <c r="Q2731">
        <f>IF($A2731&gt;=$Q$2,B2731*Q$4,"")</f>
        <v>166.48788361240398</v>
      </c>
      <c r="R2731">
        <f>IF($A2731&gt;=$Q$2,G2731*R$4,"")</f>
        <v>161.89414884787868</v>
      </c>
      <c r="T2731">
        <f>IF($A2731&gt;=$Q$2,J2731*T$4,"")</f>
        <v>121.54161188679899</v>
      </c>
      <c r="U2731">
        <f>IF($A2731&gt;=$Q$2,K2731*U$4,"")</f>
        <v>4.7743842298080006</v>
      </c>
      <c r="W2731" t="e">
        <f t="shared" ca="1" si="12"/>
        <v>#DIV/0!</v>
      </c>
    </row>
    <row r="2732" spans="1:23">
      <c r="A2732" s="1">
        <v>44132</v>
      </c>
      <c r="B2732">
        <f>IFERROR(VLOOKUP($A2732,'BTC-Web'!$A$2:$H$9999,2,0),"")</f>
        <v>13654.214844</v>
      </c>
      <c r="C2732">
        <f>VLOOKUP(A2732,H_SPBTFDUE!$B$2:$C$5828,2,0)</f>
        <v>81.540000000000006</v>
      </c>
      <c r="D2732" s="2">
        <f>D2731*(1-D$1+IF(AND(WEEKDAY($A2732)&lt;&gt;1,WEEKDAY($A2732)&lt;&gt;7),-VLOOKUP($A2732,ETF_OP_Fee!$G$5:$H$14,2,1),0))^($A2732-$A2731)*(1+2*(C2732/C2731-1))+IFERROR(VLOOKUP(A2732,BITXeom!$C$9:$D$100,2,0),0)-$D$3*IFERROR(VLOOKUP($A2732,Dividends!$C$10:$E$100,2,0),0)</f>
        <v>15.568587147931337</v>
      </c>
      <c r="F2732" s="60">
        <f>F2731*(1-F$1-2*(C2732/C2731-1))</f>
        <v>5.0937631187810384</v>
      </c>
      <c r="G2732" s="2">
        <f>G2731*(1-G$1+IF(AND(WEEKDAY($A2732)&lt;&gt;1,WEEKDAY($A2732)&lt;&gt;7),-VLOOKUP($A2732,ETF_OP_Fee!$I$5:$J$14,2,1),0))^($A2732-$A2731)*(1+1*(B2732/B2731-1))</f>
        <v>8.9600701752146747</v>
      </c>
      <c r="H2732" s="9" t="str">
        <f>IFERROR(VLOOKUP(A2732,'BITO-IV'!$A$1:$J$10000,4,0),"")</f>
        <v/>
      </c>
      <c r="J2732" s="9">
        <f>VLOOKUP(A2732,'ETH-Web'!$A$1:$G$10000,6,0)</f>
        <v>388.650757</v>
      </c>
      <c r="K2732" s="2">
        <f>K2731*(1-K$1+IF(AND(WEEKDAY($A2732)&lt;&gt;1,WEEKDAY($A2732)&lt;&gt;7),-VLOOKUP($A2732,ETF_OP_Fee!$K$5:$L$14,2,1),0))^($A2732-$A2731)*(1+2*(J2732/J2731-1))-K$3*IFERROR(VLOOKUP($A4328,Dividends!$C$10:$E$100,3,0),0)</f>
        <v>45.857506147184829</v>
      </c>
      <c r="Q2732">
        <f>IF($A2732&gt;=$Q$2,B2732*Q$4,"")</f>
        <v>173.85997896489829</v>
      </c>
      <c r="R2732">
        <f>IF($A2732&gt;=$Q$2,G2732*R$4,"")</f>
        <v>169.0584330320651</v>
      </c>
      <c r="T2732">
        <f>IF($A2732&gt;=$Q$2,J2732*T$4,"")</f>
        <v>116.92471674249055</v>
      </c>
      <c r="U2732">
        <f>IF($A2732&gt;=$Q$2,K2732*U$4,"")</f>
        <v>4.4115498798692245</v>
      </c>
      <c r="W2732" t="e">
        <f t="shared" ca="1" si="12"/>
        <v>#DIV/0!</v>
      </c>
    </row>
    <row r="2733" spans="1:23">
      <c r="A2733" s="1">
        <v>44133</v>
      </c>
      <c r="B2733">
        <f>IFERROR(VLOOKUP($A2733,'BTC-Web'!$A$2:$H$9999,2,0),"")</f>
        <v>13271.298828000001</v>
      </c>
      <c r="C2733">
        <f>VLOOKUP(A2733,H_SPBTFDUE!$B$2:$C$5828,2,0)</f>
        <v>83.97</v>
      </c>
      <c r="D2733" s="2">
        <f>D2732*(1-D$1+IF(AND(WEEKDAY($A2733)&lt;&gt;1,WEEKDAY($A2733)&lt;&gt;7),-VLOOKUP($A2733,ETF_OP_Fee!$G$5:$H$14,2,1),0))^($A2733-$A2732)*(1+2*(C2733/C2732-1))+IFERROR(VLOOKUP(A2733,BITXeom!$C$9:$D$100,2,0),0)-$D$3*IFERROR(VLOOKUP($A2733,Dividends!$C$10:$E$100,2,0),0)</f>
        <v>16.49452756210956</v>
      </c>
      <c r="F2733" s="60">
        <f>F2732*(1-F$1-2*(C2733/C2732-1))</f>
        <v>4.7898961886969706</v>
      </c>
      <c r="G2733" s="2">
        <f>G2732*(1-G$1+IF(AND(WEEKDAY($A2733)&lt;&gt;1,WEEKDAY($A2733)&lt;&gt;7),-VLOOKUP($A2733,ETF_OP_Fee!$I$5:$J$14,2,1),0))^($A2733-$A2732)*(1+1*(B2733/B2732-1))</f>
        <v>8.7085691275415815</v>
      </c>
      <c r="H2733" s="9" t="str">
        <f>IFERROR(VLOOKUP(A2733,'BITO-IV'!$A$1:$J$10000,4,0),"")</f>
        <v/>
      </c>
      <c r="J2733" s="9">
        <f>VLOOKUP(A2733,'ETH-Web'!$A$1:$G$10000,6,0)</f>
        <v>386.73010299999999</v>
      </c>
      <c r="K2733" s="2">
        <f>K2732*(1-K$1+IF(AND(WEEKDAY($A2733)&lt;&gt;1,WEEKDAY($A2733)&lt;&gt;7),-VLOOKUP($A2733,ETF_OP_Fee!$K$5:$L$14,2,1),0))^($A2733-$A2732)*(1+2*(J2733/J2732-1))-K$3*IFERROR(VLOOKUP($A4329,Dividends!$C$10:$E$100,3,0),0)</f>
        <v>45.40309493784504</v>
      </c>
      <c r="Q2733">
        <f>IF($A2733&gt;=$Q$2,B2733*Q$4,"")</f>
        <v>168.98428517747141</v>
      </c>
      <c r="R2733">
        <f>IF($A2733&gt;=$Q$2,G2733*R$4,"")</f>
        <v>164.31311606533529</v>
      </c>
      <c r="T2733">
        <f>IF($A2733&gt;=$Q$2,J2733*T$4,"")</f>
        <v>116.34689225388333</v>
      </c>
      <c r="U2733">
        <f>IF($A2733&gt;=$Q$2,K2733*U$4,"")</f>
        <v>4.3678349488928205</v>
      </c>
      <c r="W2733" t="e">
        <f t="shared" ca="1" si="12"/>
        <v>#DIV/0!</v>
      </c>
    </row>
    <row r="2734" spans="1:23">
      <c r="A2734" s="1">
        <v>44134</v>
      </c>
      <c r="B2734">
        <f>IFERROR(VLOOKUP($A2734,'BTC-Web'!$A$2:$H$9999,2,0),"")</f>
        <v>13437.874023</v>
      </c>
      <c r="C2734">
        <f>VLOOKUP(A2734,H_SPBTFDUE!$B$2:$C$5828,2,0)</f>
        <v>83.7</v>
      </c>
      <c r="D2734" s="2">
        <f>D2733*(1-D$1+IF(AND(WEEKDAY($A2734)&lt;&gt;1,WEEKDAY($A2734)&lt;&gt;7),-VLOOKUP($A2734,ETF_OP_Fee!$G$5:$H$14,2,1),0))^($A2734-$A2733)*(1+2*(C2734/C2733-1))+IFERROR(VLOOKUP(A2734,BITXeom!$C$9:$D$100,2,0),0)-$D$3*IFERROR(VLOOKUP($A2734,Dividends!$C$10:$E$100,2,0),0)</f>
        <v>16.386477835491277</v>
      </c>
      <c r="F2734" s="60">
        <f>F2733*(1-F$1-2*(C2734/C2733-1))</f>
        <v>4.8204500425591892</v>
      </c>
      <c r="G2734" s="2">
        <f>G2733*(1-G$1+IF(AND(WEEKDAY($A2734)&lt;&gt;1,WEEKDAY($A2734)&lt;&gt;7),-VLOOKUP($A2734,ETF_OP_Fee!$I$5:$J$14,2,1),0))^($A2734-$A2733)*(1+1*(B2734/B2733-1))</f>
        <v>8.817645546675168</v>
      </c>
      <c r="H2734" s="9" t="str">
        <f>IFERROR(VLOOKUP(A2734,'BITO-IV'!$A$1:$J$10000,4,0),"")</f>
        <v/>
      </c>
      <c r="J2734" s="9">
        <f>VLOOKUP(A2734,'ETH-Web'!$A$1:$G$10000,6,0)</f>
        <v>382.81997699999999</v>
      </c>
      <c r="K2734" s="2">
        <f>K2733*(1-K$1+IF(AND(WEEKDAY($A2734)&lt;&gt;1,WEEKDAY($A2734)&lt;&gt;7),-VLOOKUP($A2734,ETF_OP_Fee!$K$5:$L$14,2,1),0))^($A2734-$A2733)*(1+2*(J2734/J2733-1))-K$3*IFERROR(VLOOKUP($A4330,Dividends!$C$10:$E$100,3,0),0)</f>
        <v>44.483831878385239</v>
      </c>
      <c r="Q2734">
        <f>IF($A2734&gt;=$Q$2,B2734*Q$4,"")</f>
        <v>171.10529764355985</v>
      </c>
      <c r="R2734">
        <f>IF($A2734&gt;=$Q$2,G2734*R$4,"")</f>
        <v>166.37116785944764</v>
      </c>
      <c r="T2734">
        <f>IF($A2734&gt;=$Q$2,J2734*T$4,"")</f>
        <v>115.17053953426814</v>
      </c>
      <c r="U2734">
        <f>IF($A2734&gt;=$Q$2,K2734*U$4,"")</f>
        <v>4.2794006841399161</v>
      </c>
      <c r="W2734" t="e">
        <f t="shared" ca="1" si="12"/>
        <v>#DIV/0!</v>
      </c>
    </row>
    <row r="2735" spans="1:23">
      <c r="A2735" s="1">
        <v>44137</v>
      </c>
      <c r="B2735">
        <f>IFERROR(VLOOKUP($A2735,'BTC-Web'!$A$2:$H$9999,2,0),"")</f>
        <v>13737.032227</v>
      </c>
      <c r="C2735">
        <f>VLOOKUP(A2735,H_SPBTFDUE!$B$2:$C$5828,2,0)</f>
        <v>84.05</v>
      </c>
      <c r="D2735" s="2">
        <f>D2734*(1-D$1+IF(AND(WEEKDAY($A2735)&lt;&gt;1,WEEKDAY($A2735)&lt;&gt;7),-VLOOKUP($A2735,ETF_OP_Fee!$G$5:$H$14,2,1),0))^($A2735-$A2734)*(1+2*(C2735/C2734-1))+IFERROR(VLOOKUP(A2735,BITXeom!$C$9:$D$100,2,0),0)-$D$3*IFERROR(VLOOKUP($A2735,Dividends!$C$10:$E$100,2,0),0)</f>
        <v>16.517546348964473</v>
      </c>
      <c r="F2735" s="60">
        <f>F2734*(1-F$1-2*(C2735/C2734-1))</f>
        <v>4.7798847180120774</v>
      </c>
      <c r="G2735" s="2">
        <f>G2734*(1-G$1+IF(AND(WEEKDAY($A2735)&lt;&gt;1,WEEKDAY($A2735)&lt;&gt;7),-VLOOKUP($A2735,ETF_OP_Fee!$I$5:$J$14,2,1),0))^($A2735-$A2734)*(1+1*(B2735/B2734-1))</f>
        <v>9.0132429518336679</v>
      </c>
      <c r="H2735" s="9" t="str">
        <f>IFERROR(VLOOKUP(A2735,'BITO-IV'!$A$1:$J$10000,4,0),"")</f>
        <v/>
      </c>
      <c r="J2735" s="9">
        <f>VLOOKUP(A2735,'ETH-Web'!$A$1:$G$10000,6,0)</f>
        <v>383.15673800000002</v>
      </c>
      <c r="K2735" s="2">
        <f>K2734*(1-K$1+IF(AND(WEEKDAY($A2735)&lt;&gt;1,WEEKDAY($A2735)&lt;&gt;7),-VLOOKUP($A2735,ETF_OP_Fee!$K$5:$L$14,2,1),0))^($A2735-$A2734)*(1+2*(J2735/J2734-1))-K$3*IFERROR(VLOOKUP($A4331,Dividends!$C$10:$E$100,3,0),0)</f>
        <v>44.558652608625948</v>
      </c>
      <c r="Q2735">
        <f>IF($A2735&gt;=$Q$2,B2735*Q$4,"")</f>
        <v>174.9144979270512</v>
      </c>
      <c r="R2735">
        <f>IF($A2735&gt;=$Q$2,G2735*R$4,"")</f>
        <v>170.06169596632617</v>
      </c>
      <c r="T2735">
        <f>IF($A2735&gt;=$Q$2,J2735*T$4,"")</f>
        <v>115.27185333290542</v>
      </c>
      <c r="U2735">
        <f>IF($A2735&gt;=$Q$2,K2735*U$4,"")</f>
        <v>4.2865985326763303</v>
      </c>
      <c r="W2735" t="e">
        <f t="shared" ca="1" si="12"/>
        <v>#DIV/0!</v>
      </c>
    </row>
    <row r="2736" spans="1:23">
      <c r="A2736" s="1">
        <v>44138</v>
      </c>
      <c r="B2736">
        <f>IFERROR(VLOOKUP($A2736,'BTC-Web'!$A$2:$H$9999,2,0),"")</f>
        <v>13550.451171999999</v>
      </c>
      <c r="C2736">
        <f>VLOOKUP(A2736,H_SPBTFDUE!$B$2:$C$5828,2,0)</f>
        <v>84.37</v>
      </c>
      <c r="D2736" s="2">
        <f>D2735*(1-D$1+IF(AND(WEEKDAY($A2736)&lt;&gt;1,WEEKDAY($A2736)&lt;&gt;7),-VLOOKUP($A2736,ETF_OP_Fee!$G$5:$H$14,2,1),0))^($A2736-$A2735)*(1+2*(C2736/C2735-1))+IFERROR(VLOOKUP(A2736,BITXeom!$C$9:$D$100,2,0),0)-$D$3*IFERROR(VLOOKUP($A2736,Dividends!$C$10:$E$100,2,0),0)</f>
        <v>16.641313138240431</v>
      </c>
      <c r="F2736" s="60">
        <f>F2735*(1-F$1-2*(C2736/C2735-1))</f>
        <v>4.7432393974012852</v>
      </c>
      <c r="G2736" s="2">
        <f>G2735*(1-G$1+IF(AND(WEEKDAY($A2736)&lt;&gt;1,WEEKDAY($A2736)&lt;&gt;7),-VLOOKUP($A2736,ETF_OP_Fee!$I$5:$J$14,2,1),0))^($A2736-$A2735)*(1+1*(B2736/B2735-1))</f>
        <v>8.890590608268667</v>
      </c>
      <c r="H2736" s="9" t="str">
        <f>IFERROR(VLOOKUP(A2736,'BITO-IV'!$A$1:$J$10000,4,0),"")</f>
        <v/>
      </c>
      <c r="J2736" s="9">
        <f>VLOOKUP(A2736,'ETH-Web'!$A$1:$G$10000,6,0)</f>
        <v>387.60217299999999</v>
      </c>
      <c r="K2736" s="2">
        <f>K2735*(1-K$1+IF(AND(WEEKDAY($A2736)&lt;&gt;1,WEEKDAY($A2736)&lt;&gt;7),-VLOOKUP($A2736,ETF_OP_Fee!$K$5:$L$14,2,1),0))^($A2736-$A2735)*(1+2*(J2736/J2735-1))-K$3*IFERROR(VLOOKUP($A4332,Dividends!$C$10:$E$100,3,0),0)</f>
        <v>45.591429169711958</v>
      </c>
      <c r="Q2736">
        <f>IF($A2736&gt;=$Q$2,B2736*Q$4,"")</f>
        <v>172.53874958354223</v>
      </c>
      <c r="R2736">
        <f>IF($A2736&gt;=$Q$2,G2736*R$4,"")</f>
        <v>167.74749388918534</v>
      </c>
      <c r="T2736">
        <f>IF($A2736&gt;=$Q$2,J2736*T$4,"")</f>
        <v>116.60925257582559</v>
      </c>
      <c r="U2736">
        <f>IF($A2736&gt;=$Q$2,K2736*U$4,"")</f>
        <v>4.3859529393326211</v>
      </c>
      <c r="W2736" t="e">
        <f t="shared" ca="1" si="12"/>
        <v>#DIV/0!</v>
      </c>
    </row>
    <row r="2737" spans="1:23">
      <c r="A2737" s="1">
        <v>44139</v>
      </c>
      <c r="B2737">
        <f>IFERROR(VLOOKUP($A2737,'BTC-Web'!$A$2:$H$9999,2,0),"")</f>
        <v>13950.488281</v>
      </c>
      <c r="C2737">
        <f>VLOOKUP(A2737,H_SPBTFDUE!$B$2:$C$5828,2,0)</f>
        <v>86.51</v>
      </c>
      <c r="D2737" s="2">
        <f>D2736*(1-D$1+IF(AND(WEEKDAY($A2737)&lt;&gt;1,WEEKDAY($A2737)&lt;&gt;7),-VLOOKUP($A2737,ETF_OP_Fee!$G$5:$H$14,2,1),0))^($A2737-$A2736)*(1+2*(C2737/C2736-1))+IFERROR(VLOOKUP(A2737,BITXeom!$C$9:$D$100,2,0),0)-$D$3*IFERROR(VLOOKUP($A2737,Dividends!$C$10:$E$100,2,0),0)</f>
        <v>17.483401340030397</v>
      </c>
      <c r="F2737" s="60">
        <f>F2736*(1-F$1-2*(C2737/C2736-1))</f>
        <v>4.5023730197960692</v>
      </c>
      <c r="G2737" s="2">
        <f>G2736*(1-G$1+IF(AND(WEEKDAY($A2737)&lt;&gt;1,WEEKDAY($A2737)&lt;&gt;7),-VLOOKUP($A2737,ETF_OP_Fee!$I$5:$J$14,2,1),0))^($A2737-$A2736)*(1+1*(B2737/B2736-1))</f>
        <v>9.1528208462894369</v>
      </c>
      <c r="H2737" s="9" t="str">
        <f>IFERROR(VLOOKUP(A2737,'BITO-IV'!$A$1:$J$10000,4,0),"")</f>
        <v/>
      </c>
      <c r="J2737" s="9">
        <f>VLOOKUP(A2737,'ETH-Web'!$A$1:$G$10000,6,0)</f>
        <v>402.141998</v>
      </c>
      <c r="K2737" s="2">
        <f>K2736*(1-K$1+IF(AND(WEEKDAY($A2737)&lt;&gt;1,WEEKDAY($A2737)&lt;&gt;7),-VLOOKUP($A2737,ETF_OP_Fee!$K$5:$L$14,2,1),0))^($A2737-$A2736)*(1+2*(J2737/J2736-1))-K$3*IFERROR(VLOOKUP($A4333,Dividends!$C$10:$E$100,3,0),0)</f>
        <v>49.010640037657808</v>
      </c>
      <c r="Q2737">
        <f>IF($A2737&gt;=$Q$2,B2737*Q$4,"")</f>
        <v>177.63244732819732</v>
      </c>
      <c r="R2737">
        <f>IF($A2737&gt;=$Q$2,G2737*R$4,"")</f>
        <v>172.69524901459144</v>
      </c>
      <c r="T2737">
        <f>IF($A2737&gt;=$Q$2,J2737*T$4,"")</f>
        <v>120.98352662261559</v>
      </c>
      <c r="U2737">
        <f>IF($A2737&gt;=$Q$2,K2737*U$4,"")</f>
        <v>4.714885333635098</v>
      </c>
      <c r="W2737" t="e">
        <f t="shared" ca="1" si="12"/>
        <v>#DIV/0!</v>
      </c>
    </row>
    <row r="2738" spans="1:23">
      <c r="A2738" s="1">
        <v>44140</v>
      </c>
      <c r="B2738">
        <f>IFERROR(VLOOKUP($A2738,'BTC-Web'!$A$2:$H$9999,2,0),"")</f>
        <v>14133.733398</v>
      </c>
      <c r="C2738">
        <f>VLOOKUP(A2738,H_SPBTFDUE!$B$2:$C$5828,2,0)</f>
        <v>93.02</v>
      </c>
      <c r="D2738" s="2">
        <f>D2737*(1-D$1+IF(AND(WEEKDAY($A2738)&lt;&gt;1,WEEKDAY($A2738)&lt;&gt;7),-VLOOKUP($A2738,ETF_OP_Fee!$G$5:$H$14,2,1),0))^($A2738-$A2737)*(1+2*(C2738/C2737-1))+IFERROR(VLOOKUP(A2738,BITXeom!$C$9:$D$100,2,0),0)-$D$3*IFERROR(VLOOKUP($A2738,Dividends!$C$10:$E$100,2,0),0)</f>
        <v>20.112277969355695</v>
      </c>
      <c r="F2738" s="60">
        <f>F2737*(1-F$1-2*(C2738/C2737-1))</f>
        <v>3.8245187593024448</v>
      </c>
      <c r="G2738" s="2">
        <f>G2737*(1-G$1+IF(AND(WEEKDAY($A2738)&lt;&gt;1,WEEKDAY($A2738)&lt;&gt;7),-VLOOKUP($A2738,ETF_OP_Fee!$I$5:$J$14,2,1),0))^($A2738-$A2737)*(1+1*(B2738/B2737-1))</f>
        <v>9.2728053727923587</v>
      </c>
      <c r="H2738" s="9" t="str">
        <f>IFERROR(VLOOKUP(A2738,'BITO-IV'!$A$1:$J$10000,4,0),"")</f>
        <v/>
      </c>
      <c r="J2738" s="9">
        <f>VLOOKUP(A2738,'ETH-Web'!$A$1:$G$10000,6,0)</f>
        <v>414.06735200000003</v>
      </c>
      <c r="K2738" s="2">
        <f>K2737*(1-K$1+IF(AND(WEEKDAY($A2738)&lt;&gt;1,WEEKDAY($A2738)&lt;&gt;7),-VLOOKUP($A2738,ETF_OP_Fee!$K$5:$L$14,2,1),0))^($A2738-$A2737)*(1+2*(J2738/J2737-1))-K$3*IFERROR(VLOOKUP($A4334,Dividends!$C$10:$E$100,3,0),0)</f>
        <v>51.916083353031205</v>
      </c>
      <c r="Q2738">
        <f>IF($A2738&gt;=$Q$2,B2738*Q$4,"")</f>
        <v>179.9657189627095</v>
      </c>
      <c r="R2738">
        <f>IF($A2738&gt;=$Q$2,G2738*R$4,"")</f>
        <v>174.95911477032948</v>
      </c>
      <c r="T2738">
        <f>IF($A2738&gt;=$Q$2,J2738*T$4,"")</f>
        <v>124.57124287786509</v>
      </c>
      <c r="U2738">
        <f>IF($A2738&gt;=$Q$2,K2738*U$4,"")</f>
        <v>4.994392641942774</v>
      </c>
      <c r="W2738" t="e">
        <f t="shared" ca="1" si="12"/>
        <v>#DIV/0!</v>
      </c>
    </row>
    <row r="2739" spans="1:23">
      <c r="A2739" s="1">
        <v>44141</v>
      </c>
      <c r="B2739">
        <f>IFERROR(VLOOKUP($A2739,'BTC-Web'!$A$2:$H$9999,2,0),"")</f>
        <v>15579.729492</v>
      </c>
      <c r="C2739">
        <f>VLOOKUP(A2739,H_SPBTFDUE!$B$2:$C$5828,2,0)</f>
        <v>95.33</v>
      </c>
      <c r="D2739" s="2">
        <f>D2738*(1-D$1+IF(AND(WEEKDAY($A2739)&lt;&gt;1,WEEKDAY($A2739)&lt;&gt;7),-VLOOKUP($A2739,ETF_OP_Fee!$G$5:$H$14,2,1),0))^($A2739-$A2738)*(1+2*(C2739/C2738-1))+IFERROR(VLOOKUP(A2739,BITXeom!$C$9:$D$100,2,0),0)-$D$3*IFERROR(VLOOKUP($A2739,Dividends!$C$10:$E$100,2,0),0)</f>
        <v>21.108644306116503</v>
      </c>
      <c r="F2739" s="60">
        <f>F2738*(1-F$1-2*(C2739/C2738-1))</f>
        <v>3.6343683022854956</v>
      </c>
      <c r="G2739" s="2">
        <f>G2738*(1-G$1+IF(AND(WEEKDAY($A2739)&lt;&gt;1,WEEKDAY($A2739)&lt;&gt;7),-VLOOKUP($A2739,ETF_OP_Fee!$I$5:$J$14,2,1),0))^($A2739-$A2738)*(1+1*(B2739/B2738-1))</f>
        <v>10.221222882250409</v>
      </c>
      <c r="H2739" s="9" t="str">
        <f>IFERROR(VLOOKUP(A2739,'BITO-IV'!$A$1:$J$10000,4,0),"")</f>
        <v/>
      </c>
      <c r="J2739" s="9">
        <f>VLOOKUP(A2739,'ETH-Web'!$A$1:$G$10000,6,0)</f>
        <v>454.71929899999998</v>
      </c>
      <c r="K2739" s="2">
        <f>K2738*(1-K$1+IF(AND(WEEKDAY($A2739)&lt;&gt;1,WEEKDAY($A2739)&lt;&gt;7),-VLOOKUP($A2739,ETF_OP_Fee!$K$5:$L$14,2,1),0))^($A2739-$A2738)*(1+2*(J2739/J2738-1))-K$3*IFERROR(VLOOKUP($A4335,Dividends!$C$10:$E$100,3,0),0)</f>
        <v>62.108428626565235</v>
      </c>
      <c r="Q2739">
        <f>IF($A2739&gt;=$Q$2,B2739*Q$4,"")</f>
        <v>198.37767844616798</v>
      </c>
      <c r="R2739">
        <f>IF($A2739&gt;=$Q$2,G2739*R$4,"")</f>
        <v>192.85383823496016</v>
      </c>
      <c r="T2739">
        <f>IF($A2739&gt;=$Q$2,J2739*T$4,"")</f>
        <v>136.80129081266361</v>
      </c>
      <c r="U2739">
        <f>IF($A2739&gt;=$Q$2,K2739*U$4,"")</f>
        <v>5.9749091014015061</v>
      </c>
      <c r="W2739" t="e">
        <f t="shared" ca="1" si="12"/>
        <v>#DIV/0!</v>
      </c>
    </row>
    <row r="2740" spans="1:23">
      <c r="A2740" s="1">
        <v>44144</v>
      </c>
      <c r="B2740">
        <f>IFERROR(VLOOKUP($A2740,'BTC-Web'!$A$2:$H$9999,2,0),"")</f>
        <v>15479.595703000001</v>
      </c>
      <c r="C2740">
        <f>VLOOKUP(A2740,H_SPBTFDUE!$B$2:$C$5828,2,0)</f>
        <v>94.18</v>
      </c>
      <c r="D2740" s="2">
        <f>D2739*(1-D$1+IF(AND(WEEKDAY($A2740)&lt;&gt;1,WEEKDAY($A2740)&lt;&gt;7),-VLOOKUP($A2740,ETF_OP_Fee!$G$5:$H$14,2,1),0))^($A2740-$A2739)*(1+2*(C2740/C2739-1))+IFERROR(VLOOKUP(A2740,BITXeom!$C$9:$D$100,2,0),0)-$D$3*IFERROR(VLOOKUP($A2740,Dividends!$C$10:$E$100,2,0),0)</f>
        <v>20.59191326926134</v>
      </c>
      <c r="F2740" s="60">
        <f>F2739*(1-F$1-2*(C2740/C2739-1))</f>
        <v>3.7218644941006263</v>
      </c>
      <c r="G2740" s="2">
        <f>G2739*(1-G$1+IF(AND(WEEKDAY($A2740)&lt;&gt;1,WEEKDAY($A2740)&lt;&gt;7),-VLOOKUP($A2740,ETF_OP_Fee!$I$5:$J$14,2,1),0))^($A2740-$A2739)*(1+1*(B2740/B2739-1))</f>
        <v>10.15473625616068</v>
      </c>
      <c r="H2740" s="9" t="str">
        <f>IFERROR(VLOOKUP(A2740,'BITO-IV'!$A$1:$J$10000,4,0),"")</f>
        <v/>
      </c>
      <c r="J2740" s="9">
        <f>VLOOKUP(A2740,'ETH-Web'!$A$1:$G$10000,6,0)</f>
        <v>444.16305499999999</v>
      </c>
      <c r="K2740" s="2">
        <f>K2739*(1-K$1+IF(AND(WEEKDAY($A2740)&lt;&gt;1,WEEKDAY($A2740)&lt;&gt;7),-VLOOKUP($A2740,ETF_OP_Fee!$K$5:$L$14,2,1),0))^($A2740-$A2739)*(1+2*(J2740/J2739-1))-K$3*IFERROR(VLOOKUP($A4336,Dividends!$C$10:$E$100,3,0),0)</f>
        <v>59.220176309528213</v>
      </c>
      <c r="Q2740">
        <f>IF($A2740&gt;=$Q$2,B2740*Q$4,"")</f>
        <v>197.1026685940368</v>
      </c>
      <c r="R2740">
        <f>IF($A2740&gt;=$Q$2,G2740*R$4,"")</f>
        <v>191.59936984302607</v>
      </c>
      <c r="T2740">
        <f>IF($A2740&gt;=$Q$2,J2740*T$4,"")</f>
        <v>133.62546825903712</v>
      </c>
      <c r="U2740">
        <f>IF($A2740&gt;=$Q$2,K2740*U$4,"")</f>
        <v>5.6970555887974657</v>
      </c>
      <c r="W2740" t="e">
        <f t="shared" ca="1" si="12"/>
        <v>#DIV/0!</v>
      </c>
    </row>
    <row r="2741" spans="1:23">
      <c r="A2741" s="1">
        <v>44145</v>
      </c>
      <c r="B2741">
        <f>IFERROR(VLOOKUP($A2741,'BTC-Web'!$A$2:$H$9999,2,0),"")</f>
        <v>15332.350586</v>
      </c>
      <c r="C2741">
        <f>VLOOKUP(A2741,H_SPBTFDUE!$B$2:$C$5828,2,0)</f>
        <v>93.58</v>
      </c>
      <c r="D2741" s="2">
        <f>D2740*(1-D$1+IF(AND(WEEKDAY($A2741)&lt;&gt;1,WEEKDAY($A2741)&lt;&gt;7),-VLOOKUP($A2741,ETF_OP_Fee!$G$5:$H$14,2,1),0))^($A2741-$A2740)*(1+2*(C2741/C2740-1))+IFERROR(VLOOKUP(A2741,BITXeom!$C$9:$D$100,2,0),0)-$D$3*IFERROR(VLOOKUP($A2741,Dividends!$C$10:$E$100,2,0),0)</f>
        <v>20.327089512940724</v>
      </c>
      <c r="F2741" s="60">
        <f>F2740*(1-F$1-2*(C2741/C2740-1))</f>
        <v>3.7690931081987546</v>
      </c>
      <c r="G2741" s="2">
        <f>G2740*(1-G$1+IF(AND(WEEKDAY($A2741)&lt;&gt;1,WEEKDAY($A2741)&lt;&gt;7),-VLOOKUP($A2741,ETF_OP_Fee!$I$5:$J$14,2,1),0))^($A2741-$A2740)*(1+1*(B2741/B2740-1))</f>
        <v>10.057880516647971</v>
      </c>
      <c r="H2741" s="9" t="str">
        <f>IFERROR(VLOOKUP(A2741,'BITO-IV'!$A$1:$J$10000,4,0),"")</f>
        <v/>
      </c>
      <c r="J2741" s="9">
        <f>VLOOKUP(A2741,'ETH-Web'!$A$1:$G$10000,6,0)</f>
        <v>449.67962599999998</v>
      </c>
      <c r="K2741" s="2">
        <f>K2740*(1-K$1+IF(AND(WEEKDAY($A2741)&lt;&gt;1,WEEKDAY($A2741)&lt;&gt;7),-VLOOKUP($A2741,ETF_OP_Fee!$K$5:$L$14,2,1),0))^($A2741-$A2740)*(1+2*(J2741/J2740-1))-K$3*IFERROR(VLOOKUP($A4337,Dividends!$C$10:$E$100,3,0),0)</f>
        <v>60.689660043592788</v>
      </c>
      <c r="Q2741">
        <f>IF($A2741&gt;=$Q$2,B2741*Q$4,"")</f>
        <v>195.22778723053216</v>
      </c>
      <c r="R2741">
        <f>IF($A2741&gt;=$Q$2,G2741*R$4,"")</f>
        <v>189.77189759872658</v>
      </c>
      <c r="T2741">
        <f>IF($A2741&gt;=$Q$2,J2741*T$4,"")</f>
        <v>135.28511638771639</v>
      </c>
      <c r="U2741">
        <f>IF($A2741&gt;=$Q$2,K2741*U$4,"")</f>
        <v>5.8384217758220149</v>
      </c>
      <c r="W2741" t="e">
        <f t="shared" ca="1" si="12"/>
        <v>#DIV/0!</v>
      </c>
    </row>
    <row r="2742" spans="1:23">
      <c r="A2742" s="1">
        <v>44146</v>
      </c>
      <c r="B2742">
        <f>IFERROR(VLOOKUP($A2742,'BTC-Web'!$A$2:$H$9999,2,0),"")</f>
        <v>15290.909180000001</v>
      </c>
      <c r="C2742">
        <f>VLOOKUP(A2742,H_SPBTFDUE!$B$2:$C$5828,2,0)</f>
        <v>96.28</v>
      </c>
      <c r="D2742" s="2">
        <f>D2741*(1-D$1+IF(AND(WEEKDAY($A2742)&lt;&gt;1,WEEKDAY($A2742)&lt;&gt;7),-VLOOKUP($A2742,ETF_OP_Fee!$G$5:$H$14,2,1),0))^($A2742-$A2741)*(1+2*(C2742/C2741-1))+IFERROR(VLOOKUP(A2742,BITXeom!$C$9:$D$100,2,0),0)-$D$3*IFERROR(VLOOKUP($A2742,Dividends!$C$10:$E$100,2,0),0)</f>
        <v>21.497465061981661</v>
      </c>
      <c r="F2742" s="60">
        <f>F2741*(1-F$1-2*(C2742/C2741-1))</f>
        <v>3.5514027564028265</v>
      </c>
      <c r="G2742" s="2">
        <f>G2741*(1-G$1+IF(AND(WEEKDAY($A2742)&lt;&gt;1,WEEKDAY($A2742)&lt;&gt;7),-VLOOKUP($A2742,ETF_OP_Fee!$I$5:$J$14,2,1),0))^($A2742-$A2741)*(1+1*(B2742/B2741-1))</f>
        <v>10.030434263789147</v>
      </c>
      <c r="H2742" s="9" t="str">
        <f>IFERROR(VLOOKUP(A2742,'BITO-IV'!$A$1:$J$10000,4,0),"")</f>
        <v/>
      </c>
      <c r="J2742" s="9">
        <f>VLOOKUP(A2742,'ETH-Web'!$A$1:$G$10000,6,0)</f>
        <v>462.96054099999998</v>
      </c>
      <c r="K2742" s="2">
        <f>K2741*(1-K$1+IF(AND(WEEKDAY($A2742)&lt;&gt;1,WEEKDAY($A2742)&lt;&gt;7),-VLOOKUP($A2742,ETF_OP_Fee!$K$5:$L$14,2,1),0))^($A2742-$A2741)*(1+2*(J2742/J2741-1))-K$3*IFERROR(VLOOKUP($A4338,Dividends!$C$10:$E$100,3,0),0)</f>
        <v>64.272842358711557</v>
      </c>
      <c r="Q2742">
        <f>IF($A2742&gt;=$Q$2,B2742*Q$4,"")</f>
        <v>194.70011119366345</v>
      </c>
      <c r="R2742">
        <f>IF($A2742&gt;=$Q$2,G2742*R$4,"")</f>
        <v>189.25404222369281</v>
      </c>
      <c r="T2742">
        <f>IF($A2742&gt;=$Q$2,J2742*T$4,"")</f>
        <v>139.28065015804196</v>
      </c>
      <c r="U2742">
        <f>IF($A2742&gt;=$Q$2,K2742*U$4,"")</f>
        <v>6.1831284299753424</v>
      </c>
      <c r="W2742" t="e">
        <f t="shared" ca="1" si="12"/>
        <v>#DIV/0!</v>
      </c>
    </row>
    <row r="2743" spans="1:23">
      <c r="A2743" s="1">
        <v>44147</v>
      </c>
      <c r="B2743">
        <f>IFERROR(VLOOKUP($A2743,'BTC-Web'!$A$2:$H$9999,2,0),"")</f>
        <v>15701.298828000001</v>
      </c>
      <c r="C2743">
        <f>VLOOKUP(A2743,H_SPBTFDUE!$B$2:$C$5828,2,0)</f>
        <v>98.92</v>
      </c>
      <c r="D2743" s="2">
        <f>D2742*(1-D$1+IF(AND(WEEKDAY($A2743)&lt;&gt;1,WEEKDAY($A2743)&lt;&gt;7),-VLOOKUP($A2743,ETF_OP_Fee!$G$5:$H$14,2,1),0))^($A2743-$A2742)*(1+2*(C2743/C2742-1))+IFERROR(VLOOKUP(A2743,BITXeom!$C$9:$D$100,2,0),0)-$D$3*IFERROR(VLOOKUP($A2743,Dividends!$C$10:$E$100,2,0),0)</f>
        <v>22.673653525856331</v>
      </c>
      <c r="F2743" s="60">
        <f>F2742*(1-F$1-2*(C2743/C2742-1))</f>
        <v>3.3564587846472205</v>
      </c>
      <c r="G2743" s="2">
        <f>G2742*(1-G$1+IF(AND(WEEKDAY($A2743)&lt;&gt;1,WEEKDAY($A2743)&lt;&gt;7),-VLOOKUP($A2743,ETF_OP_Fee!$I$5:$J$14,2,1),0))^($A2743-$A2742)*(1+1*(B2743/B2742-1))</f>
        <v>10.299371006633391</v>
      </c>
      <c r="H2743" s="9" t="str">
        <f>IFERROR(VLOOKUP(A2743,'BITO-IV'!$A$1:$J$10000,4,0),"")</f>
        <v/>
      </c>
      <c r="J2743" s="9">
        <f>VLOOKUP(A2743,'ETH-Web'!$A$1:$G$10000,6,0)</f>
        <v>461.00528000000003</v>
      </c>
      <c r="K2743" s="2">
        <f>K2742*(1-K$1+IF(AND(WEEKDAY($A2743)&lt;&gt;1,WEEKDAY($A2743)&lt;&gt;7),-VLOOKUP($A2743,ETF_OP_Fee!$K$5:$L$14,2,1),0))^($A2743-$A2742)*(1+2*(J2743/J2742-1))-K$3*IFERROR(VLOOKUP($A4339,Dividends!$C$10:$E$100,3,0),0)</f>
        <v>63.72830306791338</v>
      </c>
      <c r="Q2743">
        <f>IF($A2743&gt;=$Q$2,B2743*Q$4,"")</f>
        <v>199.92562847048038</v>
      </c>
      <c r="R2743">
        <f>IF($A2743&gt;=$Q$2,G2743*R$4,"")</f>
        <v>194.32833555409144</v>
      </c>
      <c r="T2743">
        <f>IF($A2743&gt;=$Q$2,J2743*T$4,"")</f>
        <v>138.69241423037431</v>
      </c>
      <c r="U2743">
        <f>IF($A2743&gt;=$Q$2,K2743*U$4,"")</f>
        <v>6.1307430639854337</v>
      </c>
      <c r="W2743" t="e">
        <f t="shared" ca="1" si="12"/>
        <v>#DIV/0!</v>
      </c>
    </row>
    <row r="2744" spans="1:23">
      <c r="A2744" s="1">
        <v>44148</v>
      </c>
      <c r="B2744">
        <f>IFERROR(VLOOKUP($A2744,'BTC-Web'!$A$2:$H$9999,2,0),"")</f>
        <v>16276.440430000001</v>
      </c>
      <c r="C2744">
        <f>VLOOKUP(A2744,H_SPBTFDUE!$B$2:$C$5828,2,0)</f>
        <v>99.08</v>
      </c>
      <c r="D2744" s="2">
        <f>D2743*(1-D$1+IF(AND(WEEKDAY($A2744)&lt;&gt;1,WEEKDAY($A2744)&lt;&gt;7),-VLOOKUP($A2744,ETF_OP_Fee!$G$5:$H$14,2,1),0))^($A2744-$A2743)*(1+2*(C2744/C2743-1))+IFERROR(VLOOKUP(A2744,BITXeom!$C$9:$D$100,2,0),0)-$D$3*IFERROR(VLOOKUP($A2744,Dividends!$C$10:$E$100,2,0),0)</f>
        <v>22.744259269622709</v>
      </c>
      <c r="F2744" s="60">
        <f>F2743*(1-F$1-2*(C2744/C2743-1))</f>
        <v>3.3454261310790026</v>
      </c>
      <c r="G2744" s="2">
        <f>G2743*(1-G$1+IF(AND(WEEKDAY($A2744)&lt;&gt;1,WEEKDAY($A2744)&lt;&gt;7),-VLOOKUP($A2744,ETF_OP_Fee!$I$5:$J$14,2,1),0))^($A2744-$A2743)*(1+1*(B2744/B2743-1))</f>
        <v>10.676361066362047</v>
      </c>
      <c r="H2744" s="9" t="str">
        <f>IFERROR(VLOOKUP(A2744,'BITO-IV'!$A$1:$J$10000,4,0),"")</f>
        <v/>
      </c>
      <c r="J2744" s="9">
        <f>VLOOKUP(A2744,'ETH-Web'!$A$1:$G$10000,6,0)</f>
        <v>474.62643400000002</v>
      </c>
      <c r="K2744" s="2">
        <f>K2743*(1-K$1+IF(AND(WEEKDAY($A2744)&lt;&gt;1,WEEKDAY($A2744)&lt;&gt;7),-VLOOKUP($A2744,ETF_OP_Fee!$K$5:$L$14,2,1),0))^($A2744-$A2743)*(1+2*(J2744/J2743-1))-K$3*IFERROR(VLOOKUP($A4340,Dividends!$C$10:$E$100,3,0),0)</f>
        <v>67.492478475590644</v>
      </c>
      <c r="Q2744">
        <f>IF($A2744&gt;=$Q$2,B2744*Q$4,"")</f>
        <v>207.24894277071624</v>
      </c>
      <c r="R2744">
        <f>IF($A2744&gt;=$Q$2,G2744*R$4,"")</f>
        <v>201.44137680489436</v>
      </c>
      <c r="T2744">
        <f>IF($A2744&gt;=$Q$2,J2744*T$4,"")</f>
        <v>142.79030814790974</v>
      </c>
      <c r="U2744">
        <f>IF($A2744&gt;=$Q$2,K2744*U$4,"")</f>
        <v>6.4928614817259662</v>
      </c>
      <c r="W2744" t="e">
        <f t="shared" ca="1" si="12"/>
        <v>#DIV/0!</v>
      </c>
    </row>
    <row r="2745" spans="1:23">
      <c r="A2745" s="1">
        <v>44151</v>
      </c>
      <c r="B2745">
        <f>IFERROR(VLOOKUP($A2745,'BTC-Web'!$A$2:$H$9999,2,0),"")</f>
        <v>15955.577148</v>
      </c>
      <c r="C2745">
        <f>VLOOKUP(A2745,H_SPBTFDUE!$B$2:$C$5828,2,0)</f>
        <v>102.89</v>
      </c>
      <c r="D2745" s="2">
        <f>D2744*(1-D$1+IF(AND(WEEKDAY($A2745)&lt;&gt;1,WEEKDAY($A2745)&lt;&gt;7),-VLOOKUP($A2745,ETF_OP_Fee!$G$5:$H$14,2,1),0))^($A2745-$A2744)*(1+2*(C2745/C2744-1))+IFERROR(VLOOKUP(A2745,BITXeom!$C$9:$D$100,2,0),0)-$D$3*IFERROR(VLOOKUP($A2745,Dividends!$C$10:$E$100,2,0),0)</f>
        <v>24.484607671523779</v>
      </c>
      <c r="F2745" s="60">
        <f>F2744*(1-F$1-2*(C2745/C2744-1))</f>
        <v>3.0879634599852053</v>
      </c>
      <c r="G2745" s="2">
        <f>G2744*(1-G$1+IF(AND(WEEKDAY($A2745)&lt;&gt;1,WEEKDAY($A2745)&lt;&gt;7),-VLOOKUP($A2745,ETF_OP_Fee!$I$5:$J$14,2,1),0))^($A2745-$A2744)*(1+1*(B2745/B2744-1))</f>
        <v>10.465076969784462</v>
      </c>
      <c r="H2745" s="9" t="str">
        <f>IFERROR(VLOOKUP(A2745,'BITO-IV'!$A$1:$J$10000,4,0),"")</f>
        <v/>
      </c>
      <c r="J2745" s="9">
        <f>VLOOKUP(A2745,'ETH-Web'!$A$1:$G$10000,6,0)</f>
        <v>459.94030800000002</v>
      </c>
      <c r="K2745" s="2">
        <f>K2744*(1-K$1+IF(AND(WEEKDAY($A2745)&lt;&gt;1,WEEKDAY($A2745)&lt;&gt;7),-VLOOKUP($A2745,ETF_OP_Fee!$K$5:$L$14,2,1),0))^($A2745-$A2744)*(1+2*(J2745/J2744-1))-K$3*IFERROR(VLOOKUP($A4341,Dividends!$C$10:$E$100,3,0),0)</f>
        <v>63.3108154744763</v>
      </c>
      <c r="Q2745">
        <f>IF($A2745&gt;=$Q$2,B2745*Q$4,"")</f>
        <v>203.16337035981766</v>
      </c>
      <c r="R2745">
        <f>IF($A2745&gt;=$Q$2,G2745*R$4,"")</f>
        <v>197.45487250375521</v>
      </c>
      <c r="T2745">
        <f>IF($A2745&gt;=$Q$2,J2745*T$4,"")</f>
        <v>138.37201977032007</v>
      </c>
      <c r="U2745">
        <f>IF($A2745&gt;=$Q$2,K2745*U$4,"")</f>
        <v>6.0905802313891106</v>
      </c>
      <c r="W2745" t="e">
        <f t="shared" ca="1" si="12"/>
        <v>#DIV/0!</v>
      </c>
    </row>
    <row r="2746" spans="1:23">
      <c r="A2746" s="1">
        <v>44152</v>
      </c>
      <c r="B2746">
        <f>IFERROR(VLOOKUP($A2746,'BTC-Web'!$A$2:$H$9999,2,0),"")</f>
        <v>16685.691406000002</v>
      </c>
      <c r="C2746">
        <f>VLOOKUP(A2746,H_SPBTFDUE!$B$2:$C$5828,2,0)</f>
        <v>108.03</v>
      </c>
      <c r="D2746" s="2">
        <f>D2745*(1-D$1+IF(AND(WEEKDAY($A2746)&lt;&gt;1,WEEKDAY($A2746)&lt;&gt;7),-VLOOKUP($A2746,ETF_OP_Fee!$G$5:$H$14,2,1),0))^($A2746-$A2745)*(1+2*(C2746/C2745-1))+IFERROR(VLOOKUP(A2746,BITXeom!$C$9:$D$100,2,0),0)-$D$3*IFERROR(VLOOKUP($A2746,Dividends!$C$10:$E$100,2,0),0)</f>
        <v>26.927680251786605</v>
      </c>
      <c r="F2746" s="60">
        <f>F2745*(1-F$1-2*(C2746/C2745-1))</f>
        <v>2.7792764812007329</v>
      </c>
      <c r="G2746" s="2">
        <f>G2745*(1-G$1+IF(AND(WEEKDAY($A2746)&lt;&gt;1,WEEKDAY($A2746)&lt;&gt;7),-VLOOKUP($A2746,ETF_OP_Fee!$I$5:$J$14,2,1),0))^($A2746-$A2745)*(1+1*(B2746/B2745-1))</f>
        <v>10.943665554119649</v>
      </c>
      <c r="H2746" s="9" t="str">
        <f>IFERROR(VLOOKUP(A2746,'BITO-IV'!$A$1:$J$10000,4,0),"")</f>
        <v/>
      </c>
      <c r="J2746" s="9">
        <f>VLOOKUP(A2746,'ETH-Web'!$A$1:$G$10000,6,0)</f>
        <v>480.36007699999999</v>
      </c>
      <c r="K2746" s="2">
        <f>K2745*(1-K$1+IF(AND(WEEKDAY($A2746)&lt;&gt;1,WEEKDAY($A2746)&lt;&gt;7),-VLOOKUP($A2746,ETF_OP_Fee!$K$5:$L$14,2,1),0))^($A2746-$A2745)*(1+2*(J2746/J2745-1))-K$3*IFERROR(VLOOKUP($A4342,Dividends!$C$10:$E$100,3,0),0)</f>
        <v>68.930605483633173</v>
      </c>
      <c r="Q2746">
        <f>IF($A2746&gt;=$Q$2,B2746*Q$4,"")</f>
        <v>212.45996126512568</v>
      </c>
      <c r="R2746">
        <f>IF($A2746&gt;=$Q$2,G2746*R$4,"")</f>
        <v>206.48487277747546</v>
      </c>
      <c r="T2746">
        <f>IF($A2746&gt;=$Q$2,J2746*T$4,"")</f>
        <v>144.51526190550027</v>
      </c>
      <c r="U2746">
        <f>IF($A2746&gt;=$Q$2,K2746*U$4,"")</f>
        <v>6.6312111121922142</v>
      </c>
      <c r="W2746" t="e">
        <f t="shared" ca="1" si="12"/>
        <v>#DIV/0!</v>
      </c>
    </row>
    <row r="2747" spans="1:23">
      <c r="A2747" s="1">
        <v>44153</v>
      </c>
      <c r="B2747">
        <f>IFERROR(VLOOKUP($A2747,'BTC-Web'!$A$2:$H$9999,2,0),"")</f>
        <v>17645.191406000002</v>
      </c>
      <c r="C2747">
        <f>VLOOKUP(A2747,H_SPBTFDUE!$B$2:$C$5828,2,0)</f>
        <v>107.67</v>
      </c>
      <c r="D2747" s="2">
        <f>D2746*(1-D$1+IF(AND(WEEKDAY($A2747)&lt;&gt;1,WEEKDAY($A2747)&lt;&gt;7),-VLOOKUP($A2747,ETF_OP_Fee!$G$5:$H$14,2,1),0))^($A2747-$A2746)*(1+2*(C2747/C2746-1))+IFERROR(VLOOKUP(A2747,BITXeom!$C$9:$D$100,2,0),0)-$D$3*IFERROR(VLOOKUP($A2747,Dividends!$C$10:$E$100,2,0),0)</f>
        <v>26.744987793645134</v>
      </c>
      <c r="F2747" s="60">
        <f>F2746*(1-F$1-2*(C2747/C2746-1))</f>
        <v>2.7976551710302324</v>
      </c>
      <c r="G2747" s="2">
        <f>G2746*(1-G$1+IF(AND(WEEKDAY($A2747)&lt;&gt;1,WEEKDAY($A2747)&lt;&gt;7),-VLOOKUP($A2747,ETF_OP_Fee!$I$5:$J$14,2,1),0))^($A2747-$A2746)*(1+1*(B2747/B2746-1))</f>
        <v>11.572672819889924</v>
      </c>
      <c r="H2747" s="9" t="str">
        <f>IFERROR(VLOOKUP(A2747,'BITO-IV'!$A$1:$J$10000,4,0),"")</f>
        <v/>
      </c>
      <c r="J2747" s="9">
        <f>VLOOKUP(A2747,'ETH-Web'!$A$1:$G$10000,6,0)</f>
        <v>479.48406999999997</v>
      </c>
      <c r="K2747" s="2">
        <f>K2746*(1-K$1+IF(AND(WEEKDAY($A2747)&lt;&gt;1,WEEKDAY($A2747)&lt;&gt;7),-VLOOKUP($A2747,ETF_OP_Fee!$K$5:$L$14,2,1),0))^($A2747-$A2746)*(1+2*(J2747/J2746-1))-K$3*IFERROR(VLOOKUP($A4343,Dividends!$C$10:$E$100,3,0),0)</f>
        <v>68.677426636580932</v>
      </c>
      <c r="Q2747">
        <f>IF($A2747&gt;=$Q$2,B2747*Q$4,"")</f>
        <v>224.67733529378501</v>
      </c>
      <c r="R2747">
        <f>IF($A2747&gt;=$Q$2,G2747*R$4,"")</f>
        <v>218.35296986125289</v>
      </c>
      <c r="T2747">
        <f>IF($A2747&gt;=$Q$2,J2747*T$4,"")</f>
        <v>144.2517171458552</v>
      </c>
      <c r="U2747">
        <f>IF($A2747&gt;=$Q$2,K2747*U$4,"")</f>
        <v>6.6068549880559848</v>
      </c>
      <c r="W2747" t="e">
        <f t="shared" ca="1" si="12"/>
        <v>#DIV/0!</v>
      </c>
    </row>
    <row r="2748" spans="1:23">
      <c r="A2748" s="1">
        <v>44154</v>
      </c>
      <c r="B2748">
        <f>IFERROR(VLOOKUP($A2748,'BTC-Web'!$A$2:$H$9999,2,0),"")</f>
        <v>17803.861327999999</v>
      </c>
      <c r="C2748">
        <f>VLOOKUP(A2748,H_SPBTFDUE!$B$2:$C$5828,2,0)</f>
        <v>110.25</v>
      </c>
      <c r="D2748" s="2">
        <f>D2747*(1-D$1+IF(AND(WEEKDAY($A2748)&lt;&gt;1,WEEKDAY($A2748)&lt;&gt;7),-VLOOKUP($A2748,ETF_OP_Fee!$G$5:$H$14,2,1),0))^($A2748-$A2747)*(1+2*(C2748/C2747-1))+IFERROR(VLOOKUP(A2748,BITXeom!$C$9:$D$100,2,0),0)-$D$3*IFERROR(VLOOKUP($A2748,Dividends!$C$10:$E$100,2,0),0)</f>
        <v>28.023341718403806</v>
      </c>
      <c r="F2748" s="60">
        <f>F2747*(1-F$1-2*(C2748/C2747-1))</f>
        <v>2.663434117704397</v>
      </c>
      <c r="G2748" s="2">
        <f>G2747*(1-G$1+IF(AND(WEEKDAY($A2748)&lt;&gt;1,WEEKDAY($A2748)&lt;&gt;7),-VLOOKUP($A2748,ETF_OP_Fee!$I$5:$J$14,2,1),0))^($A2748-$A2747)*(1+1*(B2748/B2747-1))</f>
        <v>11.676433238909402</v>
      </c>
      <c r="H2748" s="9" t="str">
        <f>IFERROR(VLOOKUP(A2748,'BITO-IV'!$A$1:$J$10000,4,0),"")</f>
        <v/>
      </c>
      <c r="J2748" s="9">
        <f>VLOOKUP(A2748,'ETH-Web'!$A$1:$G$10000,6,0)</f>
        <v>471.63043199999998</v>
      </c>
      <c r="K2748" s="2">
        <f>K2747*(1-K$1+IF(AND(WEEKDAY($A2748)&lt;&gt;1,WEEKDAY($A2748)&lt;&gt;7),-VLOOKUP($A2748,ETF_OP_Fee!$K$5:$L$14,2,1),0))^($A2748-$A2747)*(1+2*(J2748/J2747-1))-K$3*IFERROR(VLOOKUP($A4344,Dividends!$C$10:$E$100,3,0),0)</f>
        <v>66.425932509997168</v>
      </c>
      <c r="Q2748">
        <f>IF($A2748&gt;=$Q$2,B2748*Q$4,"")</f>
        <v>226.69768942007178</v>
      </c>
      <c r="R2748">
        <f>IF($A2748&gt;=$Q$2,G2748*R$4,"")</f>
        <v>220.31071946668644</v>
      </c>
      <c r="T2748">
        <f>IF($A2748&gt;=$Q$2,J2748*T$4,"")</f>
        <v>141.88896760270157</v>
      </c>
      <c r="U2748">
        <f>IF($A2748&gt;=$Q$2,K2748*U$4,"")</f>
        <v>6.3902584158006785</v>
      </c>
      <c r="W2748" t="e">
        <f t="shared" ca="1" si="12"/>
        <v>#DIV/0!</v>
      </c>
    </row>
    <row r="2749" spans="1:23">
      <c r="A2749" s="1">
        <v>44155</v>
      </c>
      <c r="B2749">
        <f>IFERROR(VLOOKUP($A2749,'BTC-Web'!$A$2:$H$9999,2,0),"")</f>
        <v>17817.083984000001</v>
      </c>
      <c r="C2749">
        <f>VLOOKUP(A2749,H_SPBTFDUE!$B$2:$C$5828,2,0)</f>
        <v>114.02</v>
      </c>
      <c r="D2749" s="2">
        <f>D2748*(1-D$1+IF(AND(WEEKDAY($A2749)&lt;&gt;1,WEEKDAY($A2749)&lt;&gt;7),-VLOOKUP($A2749,ETF_OP_Fee!$G$5:$H$14,2,1),0))^($A2749-$A2748)*(1+2*(C2749/C2748-1))+IFERROR(VLOOKUP(A2749,BITXeom!$C$9:$D$100,2,0),0)-$D$3*IFERROR(VLOOKUP($A2749,Dividends!$C$10:$E$100,2,0),0)</f>
        <v>29.936249505530064</v>
      </c>
      <c r="F2749" s="60">
        <f>F2748*(1-F$1-2*(C2749/C2748-1))</f>
        <v>2.4811431534835462</v>
      </c>
      <c r="G2749" s="2">
        <f>G2748*(1-G$1+IF(AND(WEEKDAY($A2749)&lt;&gt;1,WEEKDAY($A2749)&lt;&gt;7),-VLOOKUP($A2749,ETF_OP_Fee!$I$5:$J$14,2,1),0))^($A2749-$A2748)*(1+1*(B2749/B2748-1))</f>
        <v>11.684801014740259</v>
      </c>
      <c r="H2749" s="9" t="str">
        <f>IFERROR(VLOOKUP(A2749,'BITO-IV'!$A$1:$J$10000,4,0),"")</f>
        <v/>
      </c>
      <c r="J2749" s="9">
        <f>VLOOKUP(A2749,'ETH-Web'!$A$1:$G$10000,6,0)</f>
        <v>509.74456800000002</v>
      </c>
      <c r="K2749" s="2">
        <f>K2748*(1-K$1+IF(AND(WEEKDAY($A2749)&lt;&gt;1,WEEKDAY($A2749)&lt;&gt;7),-VLOOKUP($A2749,ETF_OP_Fee!$K$5:$L$14,2,1),0))^($A2749-$A2748)*(1+2*(J2749/J2748-1))-K$3*IFERROR(VLOOKUP($A4345,Dividends!$C$10:$E$100,3,0),0)</f>
        <v>77.160177987914267</v>
      </c>
      <c r="Q2749">
        <f>IF($A2749&gt;=$Q$2,B2749*Q$4,"")</f>
        <v>226.86605433305178</v>
      </c>
      <c r="R2749">
        <f>IF($A2749&gt;=$Q$2,G2749*R$4,"")</f>
        <v>220.46860250133514</v>
      </c>
      <c r="T2749">
        <f>IF($A2749&gt;=$Q$2,J2749*T$4,"")</f>
        <v>153.35552073663712</v>
      </c>
      <c r="U2749">
        <f>IF($A2749&gt;=$Q$2,K2749*U$4,"")</f>
        <v>7.4229063578104739</v>
      </c>
      <c r="W2749" t="e">
        <f t="shared" ca="1" si="12"/>
        <v>#DIV/0!</v>
      </c>
    </row>
    <row r="2750" spans="1:23">
      <c r="A2750" s="1">
        <v>44158</v>
      </c>
      <c r="B2750">
        <f>IFERROR(VLOOKUP($A2750,'BTC-Web'!$A$2:$H$9999,2,0),"")</f>
        <v>18370.017577999999</v>
      </c>
      <c r="C2750">
        <f>VLOOKUP(A2750,H_SPBTFDUE!$B$2:$C$5828,2,0)</f>
        <v>112.49</v>
      </c>
      <c r="D2750" s="2">
        <f>D2749*(1-D$1+IF(AND(WEEKDAY($A2750)&lt;&gt;1,WEEKDAY($A2750)&lt;&gt;7),-VLOOKUP($A2750,ETF_OP_Fee!$G$5:$H$14,2,1),0))^($A2750-$A2749)*(1+2*(C2750/C2749-1))+IFERROR(VLOOKUP(A2750,BITXeom!$C$9:$D$100,2,0),0)-$D$3*IFERROR(VLOOKUP($A2750,Dividends!$C$10:$E$100,2,0),0)</f>
        <v>29.122304052970485</v>
      </c>
      <c r="F2750" s="60">
        <f>F2749*(1-F$1-2*(C2750/C2749-1))</f>
        <v>2.5476014217811271</v>
      </c>
      <c r="G2750" s="2">
        <f>G2749*(1-G$1+IF(AND(WEEKDAY($A2750)&lt;&gt;1,WEEKDAY($A2750)&lt;&gt;7),-VLOOKUP($A2750,ETF_OP_Fee!$I$5:$J$14,2,1),0))^($A2750-$A2749)*(1+1*(B2750/B2749-1))</f>
        <v>12.046485290337648</v>
      </c>
      <c r="H2750" s="9" t="str">
        <f>IFERROR(VLOOKUP(A2750,'BITO-IV'!$A$1:$J$10000,4,0),"")</f>
        <v/>
      </c>
      <c r="J2750" s="9">
        <f>VLOOKUP(A2750,'ETH-Web'!$A$1:$G$10000,6,0)</f>
        <v>608.45404099999996</v>
      </c>
      <c r="K2750" s="2">
        <f>K2749*(1-K$1+IF(AND(WEEKDAY($A2750)&lt;&gt;1,WEEKDAY($A2750)&lt;&gt;7),-VLOOKUP($A2750,ETF_OP_Fee!$K$5:$L$14,2,1),0))^($A2750-$A2749)*(1+2*(J2750/J2749-1))-K$3*IFERROR(VLOOKUP($A4346,Dividends!$C$10:$E$100,3,0),0)</f>
        <v>107.03526912155797</v>
      </c>
      <c r="Q2750">
        <f>IF($A2750&gt;=$Q$2,B2750*Q$4,"")</f>
        <v>233.90659266646381</v>
      </c>
      <c r="R2750">
        <f>IF($A2750&gt;=$Q$2,G2750*R$4,"")</f>
        <v>227.29285450931309</v>
      </c>
      <c r="T2750">
        <f>IF($A2750&gt;=$Q$2,J2750*T$4,"")</f>
        <v>183.05204637681621</v>
      </c>
      <c r="U2750">
        <f>IF($A2750&gt;=$Q$2,K2750*U$4,"")</f>
        <v>10.29692777272771</v>
      </c>
      <c r="W2750" t="e">
        <f t="shared" ca="1" si="12"/>
        <v>#DIV/0!</v>
      </c>
    </row>
    <row r="2751" spans="1:23">
      <c r="A2751" s="1">
        <v>44159</v>
      </c>
      <c r="B2751">
        <f>IFERROR(VLOOKUP($A2751,'BTC-Web'!$A$2:$H$9999,2,0),"")</f>
        <v>18365.015625</v>
      </c>
      <c r="C2751">
        <f>VLOOKUP(A2751,H_SPBTFDUE!$B$2:$C$5828,2,0)</f>
        <v>117.04</v>
      </c>
      <c r="D2751" s="2">
        <f>D2750*(1-D$1+IF(AND(WEEKDAY($A2751)&lt;&gt;1,WEEKDAY($A2751)&lt;&gt;7),-VLOOKUP($A2751,ETF_OP_Fee!$G$5:$H$14,2,1),0))^($A2751-$A2750)*(1+2*(C2751/C2750-1))+IFERROR(VLOOKUP(A2751,BITXeom!$C$9:$D$100,2,0),0)-$D$3*IFERROR(VLOOKUP($A2751,Dividends!$C$10:$E$100,2,0),0)</f>
        <v>31.474389650841594</v>
      </c>
      <c r="F2751" s="60">
        <f>F2750*(1-F$1-2*(C2751/C2750-1))</f>
        <v>2.3413778393758529</v>
      </c>
      <c r="G2751" s="2">
        <f>G2750*(1-G$1+IF(AND(WEEKDAY($A2751)&lt;&gt;1,WEEKDAY($A2751)&lt;&gt;7),-VLOOKUP($A2751,ETF_OP_Fee!$I$5:$J$14,2,1),0))^($A2751-$A2750)*(1+1*(B2751/B2750-1))</f>
        <v>12.042891712089025</v>
      </c>
      <c r="H2751" s="9" t="str">
        <f>IFERROR(VLOOKUP(A2751,'BITO-IV'!$A$1:$J$10000,4,0),"")</f>
        <v/>
      </c>
      <c r="J2751" s="9">
        <f>VLOOKUP(A2751,'ETH-Web'!$A$1:$G$10000,6,0)</f>
        <v>603.89776600000005</v>
      </c>
      <c r="K2751" s="2">
        <f>K2750*(1-K$1+IF(AND(WEEKDAY($A2751)&lt;&gt;1,WEEKDAY($A2751)&lt;&gt;7),-VLOOKUP($A2751,ETF_OP_Fee!$K$5:$L$14,2,1),0))^($A2751-$A2750)*(1+2*(J2751/J2750-1))-K$3*IFERROR(VLOOKUP($A4347,Dividends!$C$10:$E$100,3,0),0)</f>
        <v>105.429533477704</v>
      </c>
      <c r="Q2751">
        <f>IF($A2751&gt;=$Q$2,B2751*Q$4,"")</f>
        <v>233.8429024833739</v>
      </c>
      <c r="R2751">
        <f>IF($A2751&gt;=$Q$2,G2751*R$4,"")</f>
        <v>227.22505094351393</v>
      </c>
      <c r="T2751">
        <f>IF($A2751&gt;=$Q$2,J2751*T$4,"")</f>
        <v>181.68130116615941</v>
      </c>
      <c r="U2751">
        <f>IF($A2751&gt;=$Q$2,K2751*U$4,"")</f>
        <v>10.14245398028009</v>
      </c>
      <c r="W2751" t="e">
        <f t="shared" ca="1" si="12"/>
        <v>#DIV/0!</v>
      </c>
    </row>
    <row r="2752" spans="1:23">
      <c r="A2752" s="1">
        <v>44160</v>
      </c>
      <c r="B2752">
        <f>IFERROR(VLOOKUP($A2752,'BTC-Web'!$A$2:$H$9999,2,0),"")</f>
        <v>19104.410156000002</v>
      </c>
      <c r="C2752">
        <f>VLOOKUP(A2752,H_SPBTFDUE!$B$2:$C$5828,2,0)</f>
        <v>115.83</v>
      </c>
      <c r="D2752" s="2">
        <f>D2751*(1-D$1+IF(AND(WEEKDAY($A2752)&lt;&gt;1,WEEKDAY($A2752)&lt;&gt;7),-VLOOKUP($A2752,ETF_OP_Fee!$G$5:$H$14,2,1),0))^($A2752-$A2751)*(1+2*(C2752/C2751-1))+IFERROR(VLOOKUP(A2752,BITXeom!$C$9:$D$100,2,0),0)-$D$3*IFERROR(VLOOKUP($A2752,Dividends!$C$10:$E$100,2,0),0)</f>
        <v>30.819887676608996</v>
      </c>
      <c r="F2752" s="60">
        <f>F2751*(1-F$1-2*(C2752/C2751-1))</f>
        <v>2.389667907240173</v>
      </c>
      <c r="G2752" s="2">
        <f>G2751*(1-G$1+IF(AND(WEEKDAY($A2752)&lt;&gt;1,WEEKDAY($A2752)&lt;&gt;7),-VLOOKUP($A2752,ETF_OP_Fee!$I$5:$J$14,2,1),0))^($A2752-$A2751)*(1+1*(B2752/B2751-1))</f>
        <v>12.527424928220224</v>
      </c>
      <c r="H2752" s="9" t="str">
        <f>IFERROR(VLOOKUP(A2752,'BITO-IV'!$A$1:$J$10000,4,0),"")</f>
        <v/>
      </c>
      <c r="J2752" s="9">
        <f>VLOOKUP(A2752,'ETH-Web'!$A$1:$G$10000,6,0)</f>
        <v>570.686646</v>
      </c>
      <c r="K2752" s="2">
        <f>K2751*(1-K$1+IF(AND(WEEKDAY($A2752)&lt;&gt;1,WEEKDAY($A2752)&lt;&gt;7),-VLOOKUP($A2752,ETF_OP_Fee!$K$5:$L$14,2,1),0))^($A2752-$A2751)*(1+2*(J2752/J2751-1))-K$3*IFERROR(VLOOKUP($A4348,Dividends!$C$10:$E$100,3,0),0)</f>
        <v>93.831005534152112</v>
      </c>
      <c r="Q2752">
        <f>IF($A2752&gt;=$Q$2,B2752*Q$4,"")</f>
        <v>243.25765969022345</v>
      </c>
      <c r="R2752">
        <f>IF($A2752&gt;=$Q$2,G2752*R$4,"")</f>
        <v>236.36721441648749</v>
      </c>
      <c r="T2752">
        <f>IF($A2752&gt;=$Q$2,J2752*T$4,"")</f>
        <v>171.68980950234447</v>
      </c>
      <c r="U2752">
        <f>IF($A2752&gt;=$Q$2,K2752*U$4,"")</f>
        <v>9.026660975928559</v>
      </c>
      <c r="W2752" t="e">
        <f t="shared" ca="1" si="12"/>
        <v>#DIV/0!</v>
      </c>
    </row>
    <row r="2753" spans="1:23">
      <c r="A2753" s="1">
        <v>44162</v>
      </c>
      <c r="B2753">
        <f>IFERROR(VLOOKUP($A2753,'BTC-Web'!$A$2:$H$9999,2,0),"")</f>
        <v>17153.914063</v>
      </c>
      <c r="C2753">
        <f>VLOOKUP(A2753,H_SPBTFDUE!$B$2:$C$5828,2,0)</f>
        <v>102.24</v>
      </c>
      <c r="D2753" s="2">
        <f>D2752*(1-D$1+IF(AND(WEEKDAY($A2753)&lt;&gt;1,WEEKDAY($A2753)&lt;&gt;7),-VLOOKUP($A2753,ETF_OP_Fee!$G$5:$H$14,2,1),0))^($A2753-$A2752)*(1+2*(C2753/C2752-1))+IFERROR(VLOOKUP(A2753,BITXeom!$C$9:$D$100,2,0),0)-$D$3*IFERROR(VLOOKUP($A2753,Dividends!$C$10:$E$100,2,0),0)</f>
        <v>23.582183925852885</v>
      </c>
      <c r="F2753" s="60">
        <f>F2752*(1-F$1-2*(C2753/C2752-1))</f>
        <v>2.9502892074195182</v>
      </c>
      <c r="G2753" s="2">
        <f>G2752*(1-G$1+IF(AND(WEEKDAY($A2753)&lt;&gt;1,WEEKDAY($A2753)&lt;&gt;7),-VLOOKUP($A2753,ETF_OP_Fee!$I$5:$J$14,2,1),0))^($A2753-$A2752)*(1+1*(B2753/B2752-1))</f>
        <v>11.247831404266297</v>
      </c>
      <c r="H2753" s="9" t="str">
        <f>IFERROR(VLOOKUP(A2753,'BITO-IV'!$A$1:$J$10000,4,0),"")</f>
        <v/>
      </c>
      <c r="J2753" s="9">
        <f>VLOOKUP(A2753,'ETH-Web'!$A$1:$G$10000,6,0)</f>
        <v>517.49371299999996</v>
      </c>
      <c r="K2753" s="2">
        <f>K2752*(1-K$1+IF(AND(WEEKDAY($A2753)&lt;&gt;1,WEEKDAY($A2753)&lt;&gt;7),-VLOOKUP($A2753,ETF_OP_Fee!$K$5:$L$14,2,1),0))^($A2753-$A2752)*(1+2*(J2753/J2752-1))-K$3*IFERROR(VLOOKUP($A4349,Dividends!$C$10:$E$100,3,0),0)</f>
        <v>76.335350501653849</v>
      </c>
      <c r="Q2753">
        <f>IF($A2753&gt;=$Q$2,B2753*Q$4,"")</f>
        <v>218.4218698938507</v>
      </c>
      <c r="R2753">
        <f>IF($A2753&gt;=$Q$2,G2753*R$4,"")</f>
        <v>212.22386823198664</v>
      </c>
      <c r="T2753">
        <f>IF($A2753&gt;=$Q$2,J2753*T$4,"")</f>
        <v>155.68683379290238</v>
      </c>
      <c r="U2753">
        <f>IF($A2753&gt;=$Q$2,K2753*U$4,"")</f>
        <v>7.3435569142047541</v>
      </c>
      <c r="W2753" t="e">
        <f t="shared" ca="1" si="12"/>
        <v>#DIV/0!</v>
      </c>
    </row>
    <row r="2754" spans="1:23">
      <c r="A2754" s="1">
        <v>44165</v>
      </c>
      <c r="B2754">
        <f>IFERROR(VLOOKUP($A2754,'BTC-Web'!$A$2:$H$9999,2,0),"")</f>
        <v>18178.322265999999</v>
      </c>
      <c r="C2754">
        <f>VLOOKUP(A2754,H_SPBTFDUE!$B$2:$C$5828,2,0)</f>
        <v>119.18</v>
      </c>
      <c r="D2754" s="2">
        <f>D2753*(1-D$1+IF(AND(WEEKDAY($A2754)&lt;&gt;1,WEEKDAY($A2754)&lt;&gt;7),-VLOOKUP($A2754,ETF_OP_Fee!$G$5:$H$14,2,1),0))^($A2754-$A2753)*(1+2*(C2754/C2753-1))+IFERROR(VLOOKUP(A2754,BITXeom!$C$9:$D$100,2,0),0)-$D$3*IFERROR(VLOOKUP($A2754,Dividends!$C$10:$E$100,2,0),0)</f>
        <v>31.38542778486001</v>
      </c>
      <c r="F2754" s="60">
        <f>F2753*(1-F$1-2*(C2754/C2753-1))</f>
        <v>1.972477196181013</v>
      </c>
      <c r="G2754" s="2">
        <f>G2753*(1-G$1+IF(AND(WEEKDAY($A2754)&lt;&gt;1,WEEKDAY($A2754)&lt;&gt;7),-VLOOKUP($A2754,ETF_OP_Fee!$I$5:$J$14,2,1),0))^($A2754-$A2753)*(1+1*(B2754/B2753-1))</f>
        <v>11.918605778054259</v>
      </c>
      <c r="H2754" s="9" t="str">
        <f>IFERROR(VLOOKUP(A2754,'BITO-IV'!$A$1:$J$10000,4,0),"")</f>
        <v/>
      </c>
      <c r="J2754" s="9">
        <f>VLOOKUP(A2754,'ETH-Web'!$A$1:$G$10000,6,0)</f>
        <v>614.84252900000001</v>
      </c>
      <c r="K2754" s="2">
        <f>K2753*(1-K$1+IF(AND(WEEKDAY($A2754)&lt;&gt;1,WEEKDAY($A2754)&lt;&gt;7),-VLOOKUP($A2754,ETF_OP_Fee!$K$5:$L$14,2,1),0))^($A2754-$A2753)*(1+2*(J2754/J2753-1))-K$3*IFERROR(VLOOKUP($A4350,Dividends!$C$10:$E$100,3,0),0)</f>
        <v>105.04702647305386</v>
      </c>
      <c r="Q2754">
        <f>IF($A2754&gt;=$Q$2,B2754*Q$4,"")</f>
        <v>231.46572416594839</v>
      </c>
      <c r="R2754">
        <f>IF($A2754&gt;=$Q$2,G2754*R$4,"")</f>
        <v>224.88002631257226</v>
      </c>
      <c r="T2754">
        <f>IF($A2754&gt;=$Q$2,J2754*T$4,"")</f>
        <v>184.97400879772769</v>
      </c>
      <c r="U2754">
        <f>IF($A2754&gt;=$Q$2,K2754*U$4,"")</f>
        <v>10.105656324406754</v>
      </c>
      <c r="W2754" t="e">
        <f t="shared" ca="1" si="12"/>
        <v>#DIV/0!</v>
      </c>
    </row>
    <row r="2755" spans="1:23">
      <c r="A2755" s="1">
        <v>44166</v>
      </c>
      <c r="B2755">
        <f>IFERROR(VLOOKUP($A2755,'BTC-Web'!$A$2:$H$9999,2,0),"")</f>
        <v>19633.769531000002</v>
      </c>
      <c r="C2755">
        <f>VLOOKUP(A2755,H_SPBTFDUE!$B$2:$C$5828,2,0)</f>
        <v>116.44</v>
      </c>
      <c r="D2755" s="2">
        <f>D2754*(1-D$1+IF(AND(WEEKDAY($A2755)&lt;&gt;1,WEEKDAY($A2755)&lt;&gt;7),-VLOOKUP($A2755,ETF_OP_Fee!$G$5:$H$14,2,1),0))^($A2755-$A2754)*(1+2*(C2755/C2754-1))+IFERROR(VLOOKUP(A2755,BITXeom!$C$9:$D$100,2,0),0)-$D$3*IFERROR(VLOOKUP($A2755,Dividends!$C$10:$E$100,2,0),0)</f>
        <v>29.938689050232771</v>
      </c>
      <c r="F2755" s="60">
        <f>F2754*(1-F$1-2*(C2755/C2754-1))</f>
        <v>2.0630707353881679</v>
      </c>
      <c r="G2755" s="2">
        <f>G2754*(1-G$1+IF(AND(WEEKDAY($A2755)&lt;&gt;1,WEEKDAY($A2755)&lt;&gt;7),-VLOOKUP($A2755,ETF_OP_Fee!$I$5:$J$14,2,1),0))^($A2755-$A2754)*(1+1*(B2755/B2754-1))</f>
        <v>12.872533832098467</v>
      </c>
      <c r="H2755" s="9" t="str">
        <f>IFERROR(VLOOKUP(A2755,'BITO-IV'!$A$1:$J$10000,4,0),"")</f>
        <v/>
      </c>
      <c r="J2755" s="9">
        <f>VLOOKUP(A2755,'ETH-Web'!$A$1:$G$10000,6,0)</f>
        <v>587.32415800000001</v>
      </c>
      <c r="K2755" s="2">
        <f>K2754*(1-K$1+IF(AND(WEEKDAY($A2755)&lt;&gt;1,WEEKDAY($A2755)&lt;&gt;7),-VLOOKUP($A2755,ETF_OP_Fee!$K$5:$L$14,2,1),0))^($A2755-$A2754)*(1+2*(J2755/J2754-1))-K$3*IFERROR(VLOOKUP($A4351,Dividends!$C$10:$E$100,3,0),0)</f>
        <v>95.641430283337485</v>
      </c>
      <c r="Q2755">
        <f>IF($A2755&gt;=$Q$2,B2755*Q$4,"")</f>
        <v>249.99802600596323</v>
      </c>
      <c r="R2755">
        <f>IF($A2755&gt;=$Q$2,G2755*R$4,"")</f>
        <v>242.87872262726682</v>
      </c>
      <c r="T2755">
        <f>IF($A2755&gt;=$Q$2,J2755*T$4,"")</f>
        <v>176.69516802246125</v>
      </c>
      <c r="U2755">
        <f>IF($A2755&gt;=$Q$2,K2755*U$4,"")</f>
        <v>9.2008261182532749</v>
      </c>
      <c r="W2755" t="e">
        <f t="shared" ca="1" si="12"/>
        <v>#DIV/0!</v>
      </c>
    </row>
    <row r="2756" spans="1:23">
      <c r="A2756" s="1">
        <v>44167</v>
      </c>
      <c r="B2756">
        <f>IFERROR(VLOOKUP($A2756,'BTC-Web'!$A$2:$H$9999,2,0),"")</f>
        <v>18801.744140999999</v>
      </c>
      <c r="C2756">
        <f>VLOOKUP(A2756,H_SPBTFDUE!$B$2:$C$5828,2,0)</f>
        <v>116.53</v>
      </c>
      <c r="D2756" s="2">
        <f>D2755*(1-D$1+IF(AND(WEEKDAY($A2756)&lt;&gt;1,WEEKDAY($A2756)&lt;&gt;7),-VLOOKUP($A2756,ETF_OP_Fee!$G$5:$H$14,2,1),0))^($A2756-$A2755)*(1+2*(C2756/C2755-1))+IFERROR(VLOOKUP(A2756,BITXeom!$C$9:$D$100,2,0),0)-$D$3*IFERROR(VLOOKUP($A2756,Dividends!$C$10:$E$100,2,0),0)</f>
        <v>29.981355461395214</v>
      </c>
      <c r="F2756" s="60">
        <f>F2755*(1-F$1-2*(C2756/C2755-1))</f>
        <v>2.0597741230465272</v>
      </c>
      <c r="G2756" s="2">
        <f>G2755*(1-G$1+IF(AND(WEEKDAY($A2756)&lt;&gt;1,WEEKDAY($A2756)&lt;&gt;7),-VLOOKUP($A2756,ETF_OP_Fee!$I$5:$J$14,2,1),0))^($A2756-$A2755)*(1+1*(B2756/B2755-1))</f>
        <v>12.326710256337957</v>
      </c>
      <c r="H2756" s="9" t="str">
        <f>IFERROR(VLOOKUP(A2756,'BITO-IV'!$A$1:$J$10000,4,0),"")</f>
        <v/>
      </c>
      <c r="J2756" s="9">
        <f>VLOOKUP(A2756,'ETH-Web'!$A$1:$G$10000,6,0)</f>
        <v>598.35235599999999</v>
      </c>
      <c r="K2756" s="2">
        <f>K2755*(1-K$1+IF(AND(WEEKDAY($A2756)&lt;&gt;1,WEEKDAY($A2756)&lt;&gt;7),-VLOOKUP($A2756,ETF_OP_Fee!$K$5:$L$14,2,1),0))^($A2756-$A2755)*(1+2*(J2756/J2755-1))-K$3*IFERROR(VLOOKUP($A4352,Dividends!$C$10:$E$100,3,0),0)</f>
        <v>99.230596963800494</v>
      </c>
      <c r="Q2756">
        <f>IF($A2756&gt;=$Q$2,B2756*Q$4,"")</f>
        <v>239.40379422798389</v>
      </c>
      <c r="R2756">
        <f>IF($A2756&gt;=$Q$2,G2756*R$4,"")</f>
        <v>232.58013381874562</v>
      </c>
      <c r="T2756">
        <f>IF($A2756&gt;=$Q$2,J2756*T$4,"")</f>
        <v>180.01297688840435</v>
      </c>
      <c r="U2756">
        <f>IF($A2756&gt;=$Q$2,K2756*U$4,"")</f>
        <v>9.5461084758940693</v>
      </c>
      <c r="W2756" t="e">
        <f t="shared" ref="W2756:W2819" ca="1" si="13">IF(ROW()+$W$1&lt;3711,INDIRECT("m"&amp;ROW()+$W$1,1)/INDIRECT("m"&amp;ROW(),1),"")</f>
        <v>#DIV/0!</v>
      </c>
    </row>
    <row r="2757" spans="1:23">
      <c r="A2757" s="1">
        <v>44168</v>
      </c>
      <c r="B2757">
        <f>IFERROR(VLOOKUP($A2757,'BTC-Web'!$A$2:$H$9999,2,0),"")</f>
        <v>19205.925781000002</v>
      </c>
      <c r="C2757">
        <f>VLOOKUP(A2757,H_SPBTFDUE!$B$2:$C$5828,2,0)</f>
        <v>118.17</v>
      </c>
      <c r="D2757" s="2">
        <f>D2756*(1-D$1+IF(AND(WEEKDAY($A2757)&lt;&gt;1,WEEKDAY($A2757)&lt;&gt;7),-VLOOKUP($A2757,ETF_OP_Fee!$G$5:$H$14,2,1),0))^($A2757-$A2756)*(1+2*(C2757/C2756-1))+IFERROR(VLOOKUP(A2757,BITXeom!$C$9:$D$100,2,0),0)-$D$3*IFERROR(VLOOKUP($A2757,Dividends!$C$10:$E$100,2,0),0)</f>
        <v>30.821532494898907</v>
      </c>
      <c r="F2757" s="60">
        <f>F2756*(1-F$1-2*(C2757/C2756-1))</f>
        <v>2.0016899078181858</v>
      </c>
      <c r="G2757" s="2">
        <f>G2756*(1-G$1+IF(AND(WEEKDAY($A2757)&lt;&gt;1,WEEKDAY($A2757)&lt;&gt;7),-VLOOKUP($A2757,ETF_OP_Fee!$I$5:$J$14,2,1),0))^($A2757-$A2756)*(1+1*(B2757/B2756-1))</f>
        <v>12.591370175692562</v>
      </c>
      <c r="H2757" s="9" t="str">
        <f>IFERROR(VLOOKUP(A2757,'BITO-IV'!$A$1:$J$10000,4,0),"")</f>
        <v/>
      </c>
      <c r="J2757" s="9">
        <f>VLOOKUP(A2757,'ETH-Web'!$A$1:$G$10000,6,0)</f>
        <v>616.70874000000003</v>
      </c>
      <c r="K2757" s="2">
        <f>K2756*(1-K$1+IF(AND(WEEKDAY($A2757)&lt;&gt;1,WEEKDAY($A2757)&lt;&gt;7),-VLOOKUP($A2757,ETF_OP_Fee!$K$5:$L$14,2,1),0))^($A2757-$A2756)*(1+2*(J2757/J2756-1))-K$3*IFERROR(VLOOKUP($A4353,Dividends!$C$10:$E$100,3,0),0)</f>
        <v>105.31632040384685</v>
      </c>
      <c r="Q2757">
        <f>IF($A2757&gt;=$Q$2,B2757*Q$4,"")</f>
        <v>244.55026454731373</v>
      </c>
      <c r="R2757">
        <f>IF($A2757&gt;=$Q$2,G2757*R$4,"")</f>
        <v>237.57373212517967</v>
      </c>
      <c r="T2757">
        <f>IF($A2757&gt;=$Q$2,J2757*T$4,"")</f>
        <v>185.5354542307459</v>
      </c>
      <c r="U2757">
        <f>IF($A2757&gt;=$Q$2,K2757*U$4,"")</f>
        <v>10.131562739906679</v>
      </c>
      <c r="W2757" t="e">
        <f t="shared" ca="1" si="13"/>
        <v>#DIV/0!</v>
      </c>
    </row>
    <row r="2758" spans="1:23">
      <c r="A2758" s="1">
        <v>44169</v>
      </c>
      <c r="B2758">
        <f>IFERROR(VLOOKUP($A2758,'BTC-Web'!$A$2:$H$9999,2,0),"")</f>
        <v>19446.966797000001</v>
      </c>
      <c r="C2758">
        <f>VLOOKUP(A2758,H_SPBTFDUE!$B$2:$C$5828,2,0)</f>
        <v>115.34</v>
      </c>
      <c r="D2758" s="2">
        <f>D2757*(1-D$1+IF(AND(WEEKDAY($A2758)&lt;&gt;1,WEEKDAY($A2758)&lt;&gt;7),-VLOOKUP($A2758,ETF_OP_Fee!$G$5:$H$14,2,1),0))^($A2758-$A2757)*(1+2*(C2758/C2757-1))+IFERROR(VLOOKUP(A2758,BITXeom!$C$9:$D$100,2,0),0)-$D$3*IFERROR(VLOOKUP($A2758,Dividends!$C$10:$E$100,2,0),0)</f>
        <v>29.341733038843941</v>
      </c>
      <c r="F2758" s="60">
        <f>F2757*(1-F$1-2*(C2758/C2757-1))</f>
        <v>2.0974608467448044</v>
      </c>
      <c r="G2758" s="2">
        <f>G2757*(1-G$1+IF(AND(WEEKDAY($A2758)&lt;&gt;1,WEEKDAY($A2758)&lt;&gt;7),-VLOOKUP($A2758,ETF_OP_Fee!$I$5:$J$14,2,1),0))^($A2758-$A2757)*(1+1*(B2758/B2757-1))</f>
        <v>12.74906439585218</v>
      </c>
      <c r="H2758" s="9" t="str">
        <f>IFERROR(VLOOKUP(A2758,'BITO-IV'!$A$1:$J$10000,4,0),"")</f>
        <v/>
      </c>
      <c r="J2758" s="9">
        <f>VLOOKUP(A2758,'ETH-Web'!$A$1:$G$10000,6,0)</f>
        <v>569.35418700000002</v>
      </c>
      <c r="K2758" s="2">
        <f>K2757*(1-K$1+IF(AND(WEEKDAY($A2758)&lt;&gt;1,WEEKDAY($A2758)&lt;&gt;7),-VLOOKUP($A2758,ETF_OP_Fee!$K$5:$L$14,2,1),0))^($A2758-$A2757)*(1+2*(J2758/J2757-1))-K$3*IFERROR(VLOOKUP($A4354,Dividends!$C$10:$E$100,3,0),0)</f>
        <v>89.140401850695042</v>
      </c>
      <c r="Q2758">
        <f>IF($A2758&gt;=$Q$2,B2758*Q$4,"")</f>
        <v>247.61945500976296</v>
      </c>
      <c r="R2758">
        <f>IF($A2758&gt;=$Q$2,G2758*R$4,"")</f>
        <v>240.54910366101251</v>
      </c>
      <c r="T2758">
        <f>IF($A2758&gt;=$Q$2,J2758*T$4,"")</f>
        <v>171.28894217264059</v>
      </c>
      <c r="U2758">
        <f>IF($A2758&gt;=$Q$2,K2758*U$4,"")</f>
        <v>8.5754189905957059</v>
      </c>
      <c r="W2758" t="e">
        <f t="shared" ca="1" si="13"/>
        <v>#DIV/0!</v>
      </c>
    </row>
    <row r="2759" spans="1:23">
      <c r="A2759" s="1">
        <v>44172</v>
      </c>
      <c r="B2759">
        <f>IFERROR(VLOOKUP($A2759,'BTC-Web'!$A$2:$H$9999,2,0),"")</f>
        <v>19343.128906000002</v>
      </c>
      <c r="C2759">
        <f>VLOOKUP(A2759,H_SPBTFDUE!$B$2:$C$5828,2,0)</f>
        <v>115.76</v>
      </c>
      <c r="D2759" s="2">
        <f>D2758*(1-D$1+IF(AND(WEEKDAY($A2759)&lt;&gt;1,WEEKDAY($A2759)&lt;&gt;7),-VLOOKUP($A2759,ETF_OP_Fee!$G$5:$H$14,2,1),0))^($A2759-$A2758)*(1+2*(C2759/C2758-1))+IFERROR(VLOOKUP(A2759,BITXeom!$C$9:$D$100,2,0),0)-$D$3*IFERROR(VLOOKUP($A2759,Dividends!$C$10:$E$100,2,0),0)</f>
        <v>29.544736234056149</v>
      </c>
      <c r="F2759" s="60">
        <f>F2758*(1-F$1-2*(C2759/C2758-1))</f>
        <v>2.0820762423908121</v>
      </c>
      <c r="G2759" s="2">
        <f>G2758*(1-G$1+IF(AND(WEEKDAY($A2759)&lt;&gt;1,WEEKDAY($A2759)&lt;&gt;7),-VLOOKUP($A2759,ETF_OP_Fee!$I$5:$J$14,2,1),0))^($A2759-$A2758)*(1+1*(B2759/B2758-1))</f>
        <v>12.680000100577621</v>
      </c>
      <c r="H2759" s="9" t="str">
        <f>IFERROR(VLOOKUP(A2759,'BITO-IV'!$A$1:$J$10000,4,0),"")</f>
        <v/>
      </c>
      <c r="J2759" s="9">
        <f>VLOOKUP(A2759,'ETH-Web'!$A$1:$G$10000,6,0)</f>
        <v>591.84338400000001</v>
      </c>
      <c r="K2759" s="2">
        <f>K2758*(1-K$1+IF(AND(WEEKDAY($A2759)&lt;&gt;1,WEEKDAY($A2759)&lt;&gt;7),-VLOOKUP($A2759,ETF_OP_Fee!$K$5:$L$14,2,1),0))^($A2759-$A2758)*(1+2*(J2759/J2758-1))-K$3*IFERROR(VLOOKUP($A4355,Dividends!$C$10:$E$100,3,0),0)</f>
        <v>96.174970842003205</v>
      </c>
      <c r="Q2759">
        <f>IF($A2759&gt;=$Q$2,B2759*Q$4,"")</f>
        <v>246.29728059319791</v>
      </c>
      <c r="R2759">
        <f>IF($A2759&gt;=$Q$2,G2759*R$4,"")</f>
        <v>239.24599985610274</v>
      </c>
      <c r="T2759">
        <f>IF($A2759&gt;=$Q$2,J2759*T$4,"")</f>
        <v>178.05476712378322</v>
      </c>
      <c r="U2759">
        <f>IF($A2759&gt;=$Q$2,K2759*U$4,"")</f>
        <v>9.2521533923517065</v>
      </c>
      <c r="W2759" t="e">
        <f t="shared" ca="1" si="13"/>
        <v>#DIV/0!</v>
      </c>
    </row>
    <row r="2760" spans="1:23">
      <c r="A2760" s="1">
        <v>44173</v>
      </c>
      <c r="B2760">
        <f>IFERROR(VLOOKUP($A2760,'BTC-Web'!$A$2:$H$9999,2,0),"")</f>
        <v>19191.529297000001</v>
      </c>
      <c r="C2760">
        <f>VLOOKUP(A2760,H_SPBTFDUE!$B$2:$C$5828,2,0)</f>
        <v>113.68</v>
      </c>
      <c r="D2760" s="2">
        <f>D2759*(1-D$1+IF(AND(WEEKDAY($A2760)&lt;&gt;1,WEEKDAY($A2760)&lt;&gt;7),-VLOOKUP($A2760,ETF_OP_Fee!$G$5:$H$14,2,1),0))^($A2760-$A2759)*(1+2*(C2760/C2759-1))+IFERROR(VLOOKUP(A2760,BITXeom!$C$9:$D$100,2,0),0)-$D$3*IFERROR(VLOOKUP($A2760,Dividends!$C$10:$E$100,2,0),0)</f>
        <v>28.479570611024215</v>
      </c>
      <c r="F2760" s="60">
        <f>F2759*(1-F$1-2*(C2760/C2759-1))</f>
        <v>2.1567902270325279</v>
      </c>
      <c r="G2760" s="2">
        <f>G2759*(1-G$1+IF(AND(WEEKDAY($A2760)&lt;&gt;1,WEEKDAY($A2760)&lt;&gt;7),-VLOOKUP($A2760,ETF_OP_Fee!$I$5:$J$14,2,1),0))^($A2760-$A2759)*(1+1*(B2760/B2759-1))</f>
        <v>12.580294577378483</v>
      </c>
      <c r="H2760" s="9" t="str">
        <f>IFERROR(VLOOKUP(A2760,'BITO-IV'!$A$1:$J$10000,4,0),"")</f>
        <v/>
      </c>
      <c r="J2760" s="9">
        <f>VLOOKUP(A2760,'ETH-Web'!$A$1:$G$10000,6,0)</f>
        <v>554.82775900000001</v>
      </c>
      <c r="K2760" s="2">
        <f>K2759*(1-K$1+IF(AND(WEEKDAY($A2760)&lt;&gt;1,WEEKDAY($A2760)&lt;&gt;7),-VLOOKUP($A2760,ETF_OP_Fee!$K$5:$L$14,2,1),0))^($A2760-$A2759)*(1+2*(J2760/J2759-1))-K$3*IFERROR(VLOOKUP($A4356,Dividends!$C$10:$E$100,3,0),0)</f>
        <v>84.142673045303795</v>
      </c>
      <c r="Q2760">
        <f>IF($A2760&gt;=$Q$2,B2760*Q$4,"")</f>
        <v>244.36695320836048</v>
      </c>
      <c r="R2760">
        <f>IF($A2760&gt;=$Q$2,G2760*R$4,"")</f>
        <v>237.36475794760568</v>
      </c>
      <c r="T2760">
        <f>IF($A2760&gt;=$Q$2,J2760*T$4,"")</f>
        <v>166.91869858353527</v>
      </c>
      <c r="U2760">
        <f>IF($A2760&gt;=$Q$2,K2760*U$4,"")</f>
        <v>8.0946311815012013</v>
      </c>
      <c r="W2760" t="e">
        <f t="shared" ca="1" si="13"/>
        <v>#DIV/0!</v>
      </c>
    </row>
    <row r="2761" spans="1:23">
      <c r="A2761" s="1">
        <v>44174</v>
      </c>
      <c r="B2761">
        <f>IFERROR(VLOOKUP($A2761,'BTC-Web'!$A$2:$H$9999,2,0),"")</f>
        <v>18320.884765999999</v>
      </c>
      <c r="C2761">
        <f>VLOOKUP(A2761,H_SPBTFDUE!$B$2:$C$5828,2,0)</f>
        <v>111.35</v>
      </c>
      <c r="D2761" s="2">
        <f>D2760*(1-D$1+IF(AND(WEEKDAY($A2761)&lt;&gt;1,WEEKDAY($A2761)&lt;&gt;7),-VLOOKUP($A2761,ETF_OP_Fee!$G$5:$H$14,2,1),0))^($A2761-$A2760)*(1+2*(C2761/C2760-1))+IFERROR(VLOOKUP(A2761,BITXeom!$C$9:$D$100,2,0),0)-$D$3*IFERROR(VLOOKUP($A2761,Dividends!$C$10:$E$100,2,0),0)</f>
        <v>27.308836256118742</v>
      </c>
      <c r="F2761" s="60">
        <f>F2760*(1-F$1-2*(C2761/C2760-1))</f>
        <v>2.2450896592964278</v>
      </c>
      <c r="G2761" s="2">
        <f>G2760*(1-G$1+IF(AND(WEEKDAY($A2761)&lt;&gt;1,WEEKDAY($A2761)&lt;&gt;7),-VLOOKUP($A2761,ETF_OP_Fee!$I$5:$J$14,2,1),0))^($A2761-$A2760)*(1+1*(B2761/B2760-1))</f>
        <v>12.009263298294089</v>
      </c>
      <c r="H2761" s="9" t="str">
        <f>IFERROR(VLOOKUP(A2761,'BITO-IV'!$A$1:$J$10000,4,0),"")</f>
        <v/>
      </c>
      <c r="J2761" s="9">
        <f>VLOOKUP(A2761,'ETH-Web'!$A$1:$G$10000,6,0)</f>
        <v>573.47912599999995</v>
      </c>
      <c r="K2761" s="2">
        <f>K2760*(1-K$1+IF(AND(WEEKDAY($A2761)&lt;&gt;1,WEEKDAY($A2761)&lt;&gt;7),-VLOOKUP($A2761,ETF_OP_Fee!$K$5:$L$14,2,1),0))^($A2761-$A2760)*(1+2*(J2761/J2760-1))-K$3*IFERROR(VLOOKUP($A4357,Dividends!$C$10:$E$100,3,0),0)</f>
        <v>89.797524619494808</v>
      </c>
      <c r="Q2761">
        <f>IF($A2761&gt;=$Q$2,B2761*Q$4,"")</f>
        <v>233.28098147179594</v>
      </c>
      <c r="R2761">
        <f>IF($A2761&gt;=$Q$2,G2761*R$4,"")</f>
        <v>226.5905506739455</v>
      </c>
      <c r="T2761">
        <f>IF($A2761&gt;=$Q$2,J2761*T$4,"")</f>
        <v>172.52992090603604</v>
      </c>
      <c r="U2761">
        <f>IF($A2761&gt;=$Q$2,K2761*U$4,"")</f>
        <v>8.6386350290443179</v>
      </c>
      <c r="W2761" t="e">
        <f t="shared" ca="1" si="13"/>
        <v>#DIV/0!</v>
      </c>
    </row>
    <row r="2762" spans="1:23">
      <c r="A2762" s="1">
        <v>44175</v>
      </c>
      <c r="B2762">
        <f>IFERROR(VLOOKUP($A2762,'BTC-Web'!$A$2:$H$9999,2,0),"")</f>
        <v>18553.298827999999</v>
      </c>
      <c r="C2762">
        <f>VLOOKUP(A2762,H_SPBTFDUE!$B$2:$C$5828,2,0)</f>
        <v>111.37</v>
      </c>
      <c r="D2762" s="2">
        <f>D2761*(1-D$1+IF(AND(WEEKDAY($A2762)&lt;&gt;1,WEEKDAY($A2762)&lt;&gt;7),-VLOOKUP($A2762,ETF_OP_Fee!$G$5:$H$14,2,1),0))^($A2762-$A2761)*(1+2*(C2762/C2761-1))+IFERROR(VLOOKUP(A2762,BITXeom!$C$9:$D$100,2,0),0)-$D$3*IFERROR(VLOOKUP($A2762,Dividends!$C$10:$E$100,2,0),0)</f>
        <v>27.31535313879608</v>
      </c>
      <c r="F2762" s="60">
        <f>F2761*(1-F$1-2*(C2762/C2761-1))</f>
        <v>2.2441662933095436</v>
      </c>
      <c r="G2762" s="2">
        <f>G2761*(1-G$1+IF(AND(WEEKDAY($A2762)&lt;&gt;1,WEEKDAY($A2762)&lt;&gt;7),-VLOOKUP($A2762,ETF_OP_Fee!$I$5:$J$14,2,1),0))^($A2762-$A2761)*(1+1*(B2762/B2761-1))</f>
        <v>12.161293208323988</v>
      </c>
      <c r="H2762" s="9" t="str">
        <f>IFERROR(VLOOKUP(A2762,'BITO-IV'!$A$1:$J$10000,4,0),"")</f>
        <v/>
      </c>
      <c r="J2762" s="9">
        <f>VLOOKUP(A2762,'ETH-Web'!$A$1:$G$10000,6,0)</f>
        <v>559.67852800000003</v>
      </c>
      <c r="K2762" s="2">
        <f>K2761*(1-K$1+IF(AND(WEEKDAY($A2762)&lt;&gt;1,WEEKDAY($A2762)&lt;&gt;7),-VLOOKUP($A2762,ETF_OP_Fee!$K$5:$L$14,2,1),0))^($A2762-$A2761)*(1+2*(J2762/J2761-1))-K$3*IFERROR(VLOOKUP($A4358,Dividends!$C$10:$E$100,3,0),0)</f>
        <v>85.473423952497527</v>
      </c>
      <c r="Q2762">
        <f>IF($A2762&gt;=$Q$2,B2762*Q$4,"")</f>
        <v>236.24032438474438</v>
      </c>
      <c r="R2762">
        <f>IF($A2762&gt;=$Q$2,G2762*R$4,"")</f>
        <v>229.45904811437373</v>
      </c>
      <c r="T2762">
        <f>IF($A2762&gt;=$Q$2,J2762*T$4,"")</f>
        <v>168.37804165978781</v>
      </c>
      <c r="U2762">
        <f>IF($A2762&gt;=$Q$2,K2762*U$4,"")</f>
        <v>8.2226510957530543</v>
      </c>
      <c r="W2762" t="e">
        <f t="shared" ca="1" si="13"/>
        <v>#DIV/0!</v>
      </c>
    </row>
    <row r="2763" spans="1:23">
      <c r="A2763" s="1">
        <v>44176</v>
      </c>
      <c r="B2763">
        <f>IFERROR(VLOOKUP($A2763,'BTC-Web'!$A$2:$H$9999,2,0),"")</f>
        <v>18263.929688</v>
      </c>
      <c r="C2763">
        <f>VLOOKUP(A2763,H_SPBTFDUE!$B$2:$C$5828,2,0)</f>
        <v>108.83</v>
      </c>
      <c r="D2763" s="2">
        <f>D2762*(1-D$1+IF(AND(WEEKDAY($A2763)&lt;&gt;1,WEEKDAY($A2763)&lt;&gt;7),-VLOOKUP($A2763,ETF_OP_Fee!$G$5:$H$14,2,1),0))^($A2763-$A2762)*(1+2*(C2763/C2762-1))+IFERROR(VLOOKUP(A2763,BITXeom!$C$9:$D$100,2,0),0)-$D$3*IFERROR(VLOOKUP($A2763,Dividends!$C$10:$E$100,2,0),0)</f>
        <v>26.066255655744989</v>
      </c>
      <c r="F2763" s="60">
        <f>F2762*(1-F$1-2*(C2763/C2762-1))</f>
        <v>2.3464142467032767</v>
      </c>
      <c r="G2763" s="2">
        <f>G2762*(1-G$1+IF(AND(WEEKDAY($A2763)&lt;&gt;1,WEEKDAY($A2763)&lt;&gt;7),-VLOOKUP($A2763,ETF_OP_Fee!$I$5:$J$14,2,1),0))^($A2763-$A2762)*(1+1*(B2763/B2762-1))</f>
        <v>11.971306294780906</v>
      </c>
      <c r="H2763" s="9" t="str">
        <f>IFERROR(VLOOKUP(A2763,'BITO-IV'!$A$1:$J$10000,4,0),"")</f>
        <v/>
      </c>
      <c r="J2763" s="9">
        <f>VLOOKUP(A2763,'ETH-Web'!$A$1:$G$10000,6,0)</f>
        <v>545.79736300000002</v>
      </c>
      <c r="K2763" s="2">
        <f>K2762*(1-K$1+IF(AND(WEEKDAY($A2763)&lt;&gt;1,WEEKDAY($A2763)&lt;&gt;7),-VLOOKUP($A2763,ETF_OP_Fee!$K$5:$L$14,2,1),0))^($A2763-$A2762)*(1+2*(J2763/J2762-1))-K$3*IFERROR(VLOOKUP($A4359,Dividends!$C$10:$E$100,3,0),0)</f>
        <v>81.23150264425027</v>
      </c>
      <c r="Q2763">
        <f>IF($A2763&gt;=$Q$2,B2763*Q$4,"")</f>
        <v>232.55576887069387</v>
      </c>
      <c r="R2763">
        <f>IF($A2763&gt;=$Q$2,G2763*R$4,"")</f>
        <v>225.87437865619927</v>
      </c>
      <c r="T2763">
        <f>IF($A2763&gt;=$Q$2,J2763*T$4,"")</f>
        <v>164.20192401059259</v>
      </c>
      <c r="U2763">
        <f>IF($A2763&gt;=$Q$2,K2763*U$4,"")</f>
        <v>7.8145729203339638</v>
      </c>
      <c r="W2763" t="e">
        <f t="shared" ca="1" si="13"/>
        <v>#DIV/0!</v>
      </c>
    </row>
    <row r="2764" spans="1:23">
      <c r="A2764" s="1">
        <v>44179</v>
      </c>
      <c r="B2764">
        <f>IFERROR(VLOOKUP($A2764,'BTC-Web'!$A$2:$H$9999,2,0),"")</f>
        <v>19144.492188</v>
      </c>
      <c r="C2764">
        <f>VLOOKUP(A2764,H_SPBTFDUE!$B$2:$C$5828,2,0)</f>
        <v>116.53</v>
      </c>
      <c r="D2764" s="2">
        <f>D2763*(1-D$1+IF(AND(WEEKDAY($A2764)&lt;&gt;1,WEEKDAY($A2764)&lt;&gt;7),-VLOOKUP($A2764,ETF_OP_Fee!$G$5:$H$14,2,1),0))^($A2764-$A2763)*(1+2*(C2764/C2763-1))+IFERROR(VLOOKUP(A2764,BITXeom!$C$9:$D$100,2,0),0)-$D$3*IFERROR(VLOOKUP($A2764,Dividends!$C$10:$E$100,2,0),0)</f>
        <v>29.744004431257743</v>
      </c>
      <c r="F2764" s="60">
        <f>F2763*(1-F$1-2*(C2764/C2763-1))</f>
        <v>2.0142625226821247</v>
      </c>
      <c r="G2764" s="2">
        <f>G2763*(1-G$1+IF(AND(WEEKDAY($A2764)&lt;&gt;1,WEEKDAY($A2764)&lt;&gt;7),-VLOOKUP($A2764,ETF_OP_Fee!$I$5:$J$14,2,1),0))^($A2764-$A2763)*(1+1*(B2764/B2763-1))</f>
        <v>12.547501495398567</v>
      </c>
      <c r="H2764" s="9" t="str">
        <f>IFERROR(VLOOKUP(A2764,'BITO-IV'!$A$1:$J$10000,4,0),"")</f>
        <v/>
      </c>
      <c r="J2764" s="9">
        <f>VLOOKUP(A2764,'ETH-Web'!$A$1:$G$10000,6,0)</f>
        <v>586.011169</v>
      </c>
      <c r="K2764" s="2">
        <f>K2763*(1-K$1+IF(AND(WEEKDAY($A2764)&lt;&gt;1,WEEKDAY($A2764)&lt;&gt;7),-VLOOKUP($A2764,ETF_OP_Fee!$K$5:$L$14,2,1),0))^($A2764-$A2763)*(1+2*(J2764/J2763-1))-K$3*IFERROR(VLOOKUP($A4360,Dividends!$C$10:$E$100,3,0),0)</f>
        <v>93.19441443659916</v>
      </c>
      <c r="Q2764">
        <f>IF($A2764&gt;=$Q$2,B2764*Q$4,"")</f>
        <v>243.76802673219601</v>
      </c>
      <c r="R2764">
        <f>IF($A2764&gt;=$Q$2,G2764*R$4,"")</f>
        <v>236.74601870277786</v>
      </c>
      <c r="T2764">
        <f>IF($A2764&gt;=$Q$2,J2764*T$4,"")</f>
        <v>176.3001581989991</v>
      </c>
      <c r="U2764">
        <f>IF($A2764&gt;=$Q$2,K2764*U$4,"")</f>
        <v>8.9654201101274005</v>
      </c>
      <c r="W2764" t="e">
        <f t="shared" ca="1" si="13"/>
        <v>#DIV/0!</v>
      </c>
    </row>
    <row r="2765" spans="1:23">
      <c r="A2765" s="1">
        <v>44180</v>
      </c>
      <c r="B2765">
        <f>IFERROR(VLOOKUP($A2765,'BTC-Web'!$A$2:$H$9999,2,0),"")</f>
        <v>19246.919922000001</v>
      </c>
      <c r="C2765">
        <f>VLOOKUP(A2765,H_SPBTFDUE!$B$2:$C$5828,2,0)</f>
        <v>118.48</v>
      </c>
      <c r="D2765" s="2">
        <f>D2764*(1-D$1+IF(AND(WEEKDAY($A2765)&lt;&gt;1,WEEKDAY($A2765)&lt;&gt;7),-VLOOKUP($A2765,ETF_OP_Fee!$G$5:$H$14,2,1),0))^($A2765-$A2764)*(1+2*(C2765/C2764-1))+IFERROR(VLOOKUP(A2765,BITXeom!$C$9:$D$100,2,0),0)-$D$3*IFERROR(VLOOKUP($A2765,Dividends!$C$10:$E$100,2,0),0)</f>
        <v>30.735764544954954</v>
      </c>
      <c r="F2765" s="60">
        <f>F2764*(1-F$1-2*(C2765/C2764-1))</f>
        <v>1.9467447826619382</v>
      </c>
      <c r="G2765" s="2">
        <f>G2764*(1-G$1+IF(AND(WEEKDAY($A2765)&lt;&gt;1,WEEKDAY($A2765)&lt;&gt;7),-VLOOKUP($A2765,ETF_OP_Fee!$I$5:$J$14,2,1),0))^($A2765-$A2764)*(1+1*(B2765/B2764-1))</f>
        <v>12.614305383266053</v>
      </c>
      <c r="H2765" s="9" t="str">
        <f>IFERROR(VLOOKUP(A2765,'BITO-IV'!$A$1:$J$10000,4,0),"")</f>
        <v/>
      </c>
      <c r="J2765" s="9">
        <f>VLOOKUP(A2765,'ETH-Web'!$A$1:$G$10000,6,0)</f>
        <v>589.355591</v>
      </c>
      <c r="K2765" s="2">
        <f>K2764*(1-K$1+IF(AND(WEEKDAY($A2765)&lt;&gt;1,WEEKDAY($A2765)&lt;&gt;7),-VLOOKUP($A2765,ETF_OP_Fee!$K$5:$L$14,2,1),0))^($A2765-$A2764)*(1+2*(J2765/J2764-1))-K$3*IFERROR(VLOOKUP($A4361,Dividends!$C$10:$E$100,3,0),0)</f>
        <v>94.255725906514257</v>
      </c>
      <c r="Q2765">
        <f>IF($A2765&gt;=$Q$2,B2765*Q$4,"")</f>
        <v>245.07224553072234</v>
      </c>
      <c r="R2765">
        <f>IF($A2765&gt;=$Q$2,G2765*R$4,"")</f>
        <v>238.00647318387865</v>
      </c>
      <c r="T2765">
        <f>IF($A2765&gt;=$Q$2,J2765*T$4,"")</f>
        <v>177.30632012709063</v>
      </c>
      <c r="U2765">
        <f>IF($A2765&gt;=$Q$2,K2765*U$4,"")</f>
        <v>9.0675196109720435</v>
      </c>
      <c r="W2765" t="e">
        <f t="shared" ca="1" si="13"/>
        <v>#DIV/0!</v>
      </c>
    </row>
    <row r="2766" spans="1:23">
      <c r="A2766" s="1">
        <v>44181</v>
      </c>
      <c r="B2766">
        <f>IFERROR(VLOOKUP($A2766,'BTC-Web'!$A$2:$H$9999,2,0),"")</f>
        <v>19418.818359000001</v>
      </c>
      <c r="C2766">
        <f>VLOOKUP(A2766,H_SPBTFDUE!$B$2:$C$5828,2,0)</f>
        <v>127.16</v>
      </c>
      <c r="D2766" s="2">
        <f>D2765*(1-D$1+IF(AND(WEEKDAY($A2766)&lt;&gt;1,WEEKDAY($A2766)&lt;&gt;7),-VLOOKUP($A2766,ETF_OP_Fee!$G$5:$H$14,2,1),0))^($A2766-$A2765)*(1+2*(C2766/C2765-1))+IFERROR(VLOOKUP(A2766,BITXeom!$C$9:$D$100,2,0),0)-$D$3*IFERROR(VLOOKUP($A2766,Dividends!$C$10:$E$100,2,0),0)</f>
        <v>35.235001270126716</v>
      </c>
      <c r="F2766" s="60">
        <f>F2765*(1-F$1-2*(C2766/C2765-1))</f>
        <v>1.6614012995245211</v>
      </c>
      <c r="G2766" s="2">
        <f>G2765*(1-G$1+IF(AND(WEEKDAY($A2766)&lt;&gt;1,WEEKDAY($A2766)&lt;&gt;7),-VLOOKUP($A2766,ETF_OP_Fee!$I$5:$J$14,2,1),0))^($A2766-$A2765)*(1+1*(B2766/B2765-1))</f>
        <v>12.726635244322445</v>
      </c>
      <c r="H2766" s="9" t="str">
        <f>IFERROR(VLOOKUP(A2766,'BITO-IV'!$A$1:$J$10000,4,0),"")</f>
        <v/>
      </c>
      <c r="J2766" s="9">
        <f>VLOOKUP(A2766,'ETH-Web'!$A$1:$G$10000,6,0)</f>
        <v>636.18182400000001</v>
      </c>
      <c r="K2766" s="2">
        <f>K2765*(1-K$1+IF(AND(WEEKDAY($A2766)&lt;&gt;1,WEEKDAY($A2766)&lt;&gt;7),-VLOOKUP($A2766,ETF_OP_Fee!$K$5:$L$14,2,1),0))^($A2766-$A2765)*(1+2*(J2766/J2765-1))-K$3*IFERROR(VLOOKUP($A4362,Dividends!$C$10:$E$100,3,0),0)</f>
        <v>109.23076535892538</v>
      </c>
      <c r="Q2766">
        <f>IF($A2766&gt;=$Q$2,B2766*Q$4,"")</f>
        <v>247.26103917300577</v>
      </c>
      <c r="R2766">
        <f>IF($A2766&gt;=$Q$2,G2766*R$4,"")</f>
        <v>240.12591085808728</v>
      </c>
      <c r="T2766">
        <f>IF($A2766&gt;=$Q$2,J2766*T$4,"")</f>
        <v>191.39388828701283</v>
      </c>
      <c r="U2766">
        <f>IF($A2766&gt;=$Q$2,K2766*U$4,"")</f>
        <v>10.50813727747323</v>
      </c>
      <c r="W2766" t="e">
        <f t="shared" ca="1" si="13"/>
        <v>#DIV/0!</v>
      </c>
    </row>
    <row r="2767" spans="1:23">
      <c r="A2767" s="1">
        <v>44182</v>
      </c>
      <c r="B2767">
        <f>IFERROR(VLOOKUP($A2767,'BTC-Web'!$A$2:$H$9999,2,0),"")</f>
        <v>21308.351563</v>
      </c>
      <c r="C2767">
        <f>VLOOKUP(A2767,H_SPBTFDUE!$B$2:$C$5828,2,0)</f>
        <v>139.1</v>
      </c>
      <c r="D2767" s="2">
        <f>D2766*(1-D$1+IF(AND(WEEKDAY($A2767)&lt;&gt;1,WEEKDAY($A2767)&lt;&gt;7),-VLOOKUP($A2767,ETF_OP_Fee!$G$5:$H$14,2,1),0))^($A2767-$A2766)*(1+2*(C2767/C2766-1))+IFERROR(VLOOKUP(A2767,BITXeom!$C$9:$D$100,2,0),0)-$D$3*IFERROR(VLOOKUP($A2767,Dividends!$C$10:$E$100,2,0),0)</f>
        <v>41.84690978595701</v>
      </c>
      <c r="F2767" s="60">
        <f>F2766*(1-F$1-2*(C2767/C2766-1))</f>
        <v>1.3493121179754137</v>
      </c>
      <c r="G2767" s="2">
        <f>G2766*(1-G$1+IF(AND(WEEKDAY($A2767)&lt;&gt;1,WEEKDAY($A2767)&lt;&gt;7),-VLOOKUP($A2767,ETF_OP_Fee!$I$5:$J$14,2,1),0))^($A2767-$A2766)*(1+1*(B2767/B2766-1))</f>
        <v>13.964627238539014</v>
      </c>
      <c r="H2767" s="9" t="str">
        <f>IFERROR(VLOOKUP(A2767,'BITO-IV'!$A$1:$J$10000,4,0),"")</f>
        <v/>
      </c>
      <c r="J2767" s="9">
        <f>VLOOKUP(A2767,'ETH-Web'!$A$1:$G$10000,6,0)</f>
        <v>642.86895800000002</v>
      </c>
      <c r="K2767" s="2">
        <f>K2766*(1-K$1+IF(AND(WEEKDAY($A2767)&lt;&gt;1,WEEKDAY($A2767)&lt;&gt;7),-VLOOKUP($A2767,ETF_OP_Fee!$K$5:$L$14,2,1),0))^($A2767-$A2766)*(1+2*(J2767/J2766-1))-K$3*IFERROR(VLOOKUP($A4363,Dividends!$C$10:$E$100,3,0),0)</f>
        <v>111.52422020213093</v>
      </c>
      <c r="Q2767">
        <f>IF($A2767&gt;=$Q$2,B2767*Q$4,"")</f>
        <v>271.32058465798644</v>
      </c>
      <c r="R2767">
        <f>IF($A2767&gt;=$Q$2,G2767*R$4,"")</f>
        <v>263.48432017361256</v>
      </c>
      <c r="T2767">
        <f>IF($A2767&gt;=$Q$2,J2767*T$4,"")</f>
        <v>193.40569769349517</v>
      </c>
      <c r="U2767">
        <f>IF($A2767&gt;=$Q$2,K2767*U$4,"")</f>
        <v>10.728770523545423</v>
      </c>
      <c r="W2767" t="e">
        <f t="shared" ca="1" si="13"/>
        <v>#DIV/0!</v>
      </c>
    </row>
    <row r="2768" spans="1:23">
      <c r="A2768" s="1">
        <v>44183</v>
      </c>
      <c r="B2768">
        <f>IFERROR(VLOOKUP($A2768,'BTC-Web'!$A$2:$H$9999,2,0),"")</f>
        <v>22806.796875</v>
      </c>
      <c r="C2768">
        <f>VLOOKUP(A2768,H_SPBTFDUE!$B$2:$C$5828,2,0)</f>
        <v>138.87</v>
      </c>
      <c r="D2768" s="2">
        <f>D2767*(1-D$1+IF(AND(WEEKDAY($A2768)&lt;&gt;1,WEEKDAY($A2768)&lt;&gt;7),-VLOOKUP($A2768,ETF_OP_Fee!$G$5:$H$14,2,1),0))^($A2768-$A2767)*(1+2*(C2768/C2767-1))+IFERROR(VLOOKUP(A2768,BITXeom!$C$9:$D$100,2,0),0)-$D$3*IFERROR(VLOOKUP($A2768,Dividends!$C$10:$E$100,2,0),0)</f>
        <v>41.703495291639101</v>
      </c>
      <c r="F2768" s="60">
        <f>F2767*(1-F$1-2*(C2768/C2767-1))</f>
        <v>1.3537040190933924</v>
      </c>
      <c r="G2768" s="2">
        <f>G2767*(1-G$1+IF(AND(WEEKDAY($A2768)&lt;&gt;1,WEEKDAY($A2768)&lt;&gt;7),-VLOOKUP($A2768,ETF_OP_Fee!$I$5:$J$14,2,1),0))^($A2768-$A2767)*(1+1*(B2768/B2767-1))</f>
        <v>14.946258348436231</v>
      </c>
      <c r="H2768" s="9" t="str">
        <f>IFERROR(VLOOKUP(A2768,'BITO-IV'!$A$1:$J$10000,4,0),"")</f>
        <v/>
      </c>
      <c r="J2768" s="9">
        <f>VLOOKUP(A2768,'ETH-Web'!$A$1:$G$10000,6,0)</f>
        <v>654.81195100000002</v>
      </c>
      <c r="K2768" s="2">
        <f>K2767*(1-K$1+IF(AND(WEEKDAY($A2768)&lt;&gt;1,WEEKDAY($A2768)&lt;&gt;7),-VLOOKUP($A2768,ETF_OP_Fee!$K$5:$L$14,2,1),0))^($A2768-$A2767)*(1+2*(J2768/J2767-1))-K$3*IFERROR(VLOOKUP($A4364,Dividends!$C$10:$E$100,3,0),0)</f>
        <v>115.66495669594376</v>
      </c>
      <c r="Q2768">
        <f>IF($A2768&gt;=$Q$2,B2768*Q$4,"")</f>
        <v>290.40038334292143</v>
      </c>
      <c r="R2768">
        <f>IF($A2768&gt;=$Q$2,G2768*R$4,"")</f>
        <v>282.0057172173332</v>
      </c>
      <c r="T2768">
        <f>IF($A2768&gt;=$Q$2,J2768*T$4,"")</f>
        <v>196.99872060270451</v>
      </c>
      <c r="U2768">
        <f>IF($A2768&gt;=$Q$2,K2768*U$4,"")</f>
        <v>11.127114592305286</v>
      </c>
      <c r="W2768" t="e">
        <f t="shared" ca="1" si="13"/>
        <v>#DIV/0!</v>
      </c>
    </row>
    <row r="2769" spans="1:23">
      <c r="A2769" s="1">
        <v>44186</v>
      </c>
      <c r="B2769">
        <f>IFERROR(VLOOKUP($A2769,'BTC-Web'!$A$2:$H$9999,2,0),"")</f>
        <v>23474.455077999999</v>
      </c>
      <c r="C2769">
        <f>VLOOKUP(A2769,H_SPBTFDUE!$B$2:$C$5828,2,0)</f>
        <v>138.44999999999999</v>
      </c>
      <c r="D2769" s="2">
        <f>D2768*(1-D$1+IF(AND(WEEKDAY($A2769)&lt;&gt;1,WEEKDAY($A2769)&lt;&gt;7),-VLOOKUP($A2769,ETF_OP_Fee!$G$5:$H$14,2,1),0))^($A2769-$A2768)*(1+2*(C2769/C2768-1))+IFERROR(VLOOKUP(A2769,BITXeom!$C$9:$D$100,2,0),0)-$D$3*IFERROR(VLOOKUP($A2769,Dividends!$C$10:$E$100,2,0),0)</f>
        <v>41.436249467378495</v>
      </c>
      <c r="F2769" s="60">
        <f>F2768*(1-F$1-2*(C2769/C2768-1))</f>
        <v>1.3618218678272243</v>
      </c>
      <c r="G2769" s="2">
        <f>G2768*(1-G$1+IF(AND(WEEKDAY($A2769)&lt;&gt;1,WEEKDAY($A2769)&lt;&gt;7),-VLOOKUP($A2769,ETF_OP_Fee!$I$5:$J$14,2,1),0))^($A2769-$A2768)*(1+1*(B2769/B2768-1))</f>
        <v>15.382601830143386</v>
      </c>
      <c r="H2769" s="9" t="str">
        <f>IFERROR(VLOOKUP(A2769,'BITO-IV'!$A$1:$J$10000,4,0),"")</f>
        <v/>
      </c>
      <c r="J2769" s="9">
        <f>VLOOKUP(A2769,'ETH-Web'!$A$1:$G$10000,6,0)</f>
        <v>609.81787099999997</v>
      </c>
      <c r="K2769" s="2">
        <f>K2768*(1-K$1+IF(AND(WEEKDAY($A2769)&lt;&gt;1,WEEKDAY($A2769)&lt;&gt;7),-VLOOKUP($A2769,ETF_OP_Fee!$K$5:$L$14,2,1),0))^($A2769-$A2768)*(1+2*(J2769/J2768-1))-K$3*IFERROR(VLOOKUP($A4365,Dividends!$C$10:$E$100,3,0),0)</f>
        <v>99.761881130467629</v>
      </c>
      <c r="Q2769">
        <f>IF($A2769&gt;=$Q$2,B2769*Q$4,"")</f>
        <v>298.90171735996523</v>
      </c>
      <c r="R2769">
        <f>IF($A2769&gt;=$Q$2,G2769*R$4,"")</f>
        <v>290.23863770106141</v>
      </c>
      <c r="T2769">
        <f>IF($A2769&gt;=$Q$2,J2769*T$4,"")</f>
        <v>183.46235160217026</v>
      </c>
      <c r="U2769">
        <f>IF($A2769&gt;=$Q$2,K2769*U$4,"")</f>
        <v>9.5972186822387879</v>
      </c>
      <c r="W2769" t="e">
        <f t="shared" ca="1" si="13"/>
        <v>#DIV/0!</v>
      </c>
    </row>
    <row r="2770" spans="1:23">
      <c r="A2770" s="1">
        <v>44187</v>
      </c>
      <c r="B2770">
        <f>IFERROR(VLOOKUP($A2770,'BTC-Web'!$A$2:$H$9999,2,0),"")</f>
        <v>22794.039063</v>
      </c>
      <c r="C2770">
        <f>VLOOKUP(A2770,H_SPBTFDUE!$B$2:$C$5828,2,0)</f>
        <v>142.29</v>
      </c>
      <c r="D2770" s="2">
        <f>D2769*(1-D$1+IF(AND(WEEKDAY($A2770)&lt;&gt;1,WEEKDAY($A2770)&lt;&gt;7),-VLOOKUP($A2770,ETF_OP_Fee!$G$5:$H$14,2,1),0))^($A2770-$A2769)*(1+2*(C2770/C2769-1))+IFERROR(VLOOKUP(A2770,BITXeom!$C$9:$D$100,2,0),0)-$D$3*IFERROR(VLOOKUP($A2770,Dividends!$C$10:$E$100,2,0),0)</f>
        <v>43.729499511161279</v>
      </c>
      <c r="F2770" s="60">
        <f>F2769*(1-F$1-2*(C2770/C2769-1))</f>
        <v>1.2862089636996732</v>
      </c>
      <c r="G2770" s="2">
        <f>G2769*(1-G$1+IF(AND(WEEKDAY($A2770)&lt;&gt;1,WEEKDAY($A2770)&lt;&gt;7),-VLOOKUP($A2770,ETF_OP_Fee!$I$5:$J$14,2,1),0))^($A2770-$A2769)*(1+1*(B2770/B2769-1))</f>
        <v>14.936342497117858</v>
      </c>
      <c r="H2770" s="9" t="str">
        <f>IFERROR(VLOOKUP(A2770,'BITO-IV'!$A$1:$J$10000,4,0),"")</f>
        <v/>
      </c>
      <c r="J2770" s="9">
        <f>VLOOKUP(A2770,'ETH-Web'!$A$1:$G$10000,6,0)</f>
        <v>634.85418700000002</v>
      </c>
      <c r="K2770" s="2">
        <f>K2769*(1-K$1+IF(AND(WEEKDAY($A2770)&lt;&gt;1,WEEKDAY($A2770)&lt;&gt;7),-VLOOKUP($A2770,ETF_OP_Fee!$K$5:$L$14,2,1),0))^($A2770-$A2769)*(1+2*(J2770/J2769-1))-K$3*IFERROR(VLOOKUP($A4366,Dividends!$C$10:$E$100,3,0),0)</f>
        <v>107.95062862641542</v>
      </c>
      <c r="Q2770">
        <f>IF($A2770&gt;=$Q$2,B2770*Q$4,"")</f>
        <v>290.23793731791744</v>
      </c>
      <c r="R2770">
        <f>IF($A2770&gt;=$Q$2,G2770*R$4,"")</f>
        <v>281.81862512393639</v>
      </c>
      <c r="T2770">
        <f>IF($A2770&gt;=$Q$2,J2770*T$4,"")</f>
        <v>190.99447164529548</v>
      </c>
      <c r="U2770">
        <f>IF($A2770&gt;=$Q$2,K2770*U$4,"")</f>
        <v>10.384986510608705</v>
      </c>
      <c r="W2770" t="e">
        <f t="shared" ca="1" si="13"/>
        <v>#DIV/0!</v>
      </c>
    </row>
    <row r="2771" spans="1:23">
      <c r="A2771" s="1">
        <v>44188</v>
      </c>
      <c r="B2771">
        <f>IFERROR(VLOOKUP($A2771,'BTC-Web'!$A$2:$H$9999,2,0),"")</f>
        <v>23781.974609000001</v>
      </c>
      <c r="C2771">
        <f>VLOOKUP(A2771,H_SPBTFDUE!$B$2:$C$5828,2,0)</f>
        <v>141.93</v>
      </c>
      <c r="D2771" s="2">
        <f>D2770*(1-D$1+IF(AND(WEEKDAY($A2771)&lt;&gt;1,WEEKDAY($A2771)&lt;&gt;7),-VLOOKUP($A2771,ETF_OP_Fee!$G$5:$H$14,2,1),0))^($A2771-$A2770)*(1+2*(C2771/C2770-1))+IFERROR(VLOOKUP(A2771,BITXeom!$C$9:$D$100,2,0),0)-$D$3*IFERROR(VLOOKUP($A2771,Dividends!$C$10:$E$100,2,0),0)</f>
        <v>43.502979544272357</v>
      </c>
      <c r="F2771" s="60">
        <f>F2770*(1-F$1-2*(C2771/C2770-1))</f>
        <v>1.2926503416084743</v>
      </c>
      <c r="G2771" s="2">
        <f>G2770*(1-G$1+IF(AND(WEEKDAY($A2771)&lt;&gt;1,WEEKDAY($A2771)&lt;&gt;7),-VLOOKUP($A2771,ETF_OP_Fee!$I$5:$J$14,2,1),0))^($A2771-$A2770)*(1+1*(B2771/B2770-1))</f>
        <v>15.583305428907549</v>
      </c>
      <c r="H2771" s="9" t="str">
        <f>IFERROR(VLOOKUP(A2771,'BITO-IV'!$A$1:$J$10000,4,0),"")</f>
        <v/>
      </c>
      <c r="J2771" s="9">
        <f>VLOOKUP(A2771,'ETH-Web'!$A$1:$G$10000,6,0)</f>
        <v>583.71460000000002</v>
      </c>
      <c r="K2771" s="2">
        <f>K2770*(1-K$1+IF(AND(WEEKDAY($A2771)&lt;&gt;1,WEEKDAY($A2771)&lt;&gt;7),-VLOOKUP($A2771,ETF_OP_Fee!$K$5:$L$14,2,1),0))^($A2771-$A2770)*(1+2*(J2771/J2770-1))-K$3*IFERROR(VLOOKUP($A4367,Dividends!$C$10:$E$100,3,0),0)</f>
        <v>90.556742021046048</v>
      </c>
      <c r="Q2771">
        <f>IF($A2771&gt;=$Q$2,B2771*Q$4,"")</f>
        <v>302.8173829476097</v>
      </c>
      <c r="R2771">
        <f>IF($A2771&gt;=$Q$2,G2771*R$4,"")</f>
        <v>294.02550937142223</v>
      </c>
      <c r="T2771">
        <f>IF($A2771&gt;=$Q$2,J2771*T$4,"")</f>
        <v>175.60924051784664</v>
      </c>
      <c r="U2771">
        <f>IF($A2771&gt;=$Q$2,K2771*U$4,"")</f>
        <v>8.7116726998207881</v>
      </c>
      <c r="W2771" t="e">
        <f t="shared" ca="1" si="13"/>
        <v>#DIV/0!</v>
      </c>
    </row>
    <row r="2772" spans="1:23">
      <c r="A2772" s="1">
        <v>44189</v>
      </c>
      <c r="B2772">
        <f>IFERROR(VLOOKUP($A2772,'BTC-Web'!$A$2:$H$9999,2,0),"")</f>
        <v>23240.203125</v>
      </c>
      <c r="C2772">
        <f>VLOOKUP(A2772,H_SPBTFDUE!$B$2:$C$5828,2,0)</f>
        <v>141.55000000000001</v>
      </c>
      <c r="D2772" s="2">
        <f>D2771*(1-D$1+IF(AND(WEEKDAY($A2772)&lt;&gt;1,WEEKDAY($A2772)&lt;&gt;7),-VLOOKUP($A2772,ETF_OP_Fee!$G$5:$H$14,2,1),0))^($A2772-$A2771)*(1+2*(C2772/C2771-1))+IFERROR(VLOOKUP(A2772,BITXeom!$C$9:$D$100,2,0),0)-$D$3*IFERROR(VLOOKUP($A2772,Dividends!$C$10:$E$100,2,0),0)</f>
        <v>43.264815749213042</v>
      </c>
      <c r="F2772" s="60">
        <f>F2771*(1-F$1-2*(C2772/C2771-1))</f>
        <v>1.2995048754055802</v>
      </c>
      <c r="G2772" s="2">
        <f>G2771*(1-G$1+IF(AND(WEEKDAY($A2772)&lt;&gt;1,WEEKDAY($A2772)&lt;&gt;7),-VLOOKUP($A2772,ETF_OP_Fee!$I$5:$J$14,2,1),0))^($A2772-$A2771)*(1+1*(B2772/B2771-1))</f>
        <v>15.227909516341606</v>
      </c>
      <c r="H2772" s="9" t="str">
        <f>IFERROR(VLOOKUP(A2772,'BITO-IV'!$A$1:$J$10000,4,0),"")</f>
        <v/>
      </c>
      <c r="J2772" s="9">
        <f>VLOOKUP(A2772,'ETH-Web'!$A$1:$G$10000,6,0)</f>
        <v>611.60717799999998</v>
      </c>
      <c r="K2772" s="2">
        <f>K2771*(1-K$1+IF(AND(WEEKDAY($A2772)&lt;&gt;1,WEEKDAY($A2772)&lt;&gt;7),-VLOOKUP($A2772,ETF_OP_Fee!$K$5:$L$14,2,1),0))^($A2772-$A2771)*(1+2*(J2772/J2771-1))-K$3*IFERROR(VLOOKUP($A4368,Dividends!$C$10:$E$100,3,0),0)</f>
        <v>99.208625276234315</v>
      </c>
      <c r="Q2772">
        <f>IF($A2772&gt;=$Q$2,B2772*Q$4,"")</f>
        <v>295.91897246497314</v>
      </c>
      <c r="R2772">
        <f>IF($A2772&gt;=$Q$2,G2772*R$4,"")</f>
        <v>287.3199060770865</v>
      </c>
      <c r="T2772">
        <f>IF($A2772&gt;=$Q$2,J2772*T$4,"")</f>
        <v>184.00066063765311</v>
      </c>
      <c r="U2772">
        <f>IF($A2772&gt;=$Q$2,K2772*U$4,"")</f>
        <v>9.5439947718620175</v>
      </c>
      <c r="W2772" t="e">
        <f t="shared" ca="1" si="13"/>
        <v>#DIV/0!</v>
      </c>
    </row>
    <row r="2773" spans="1:23">
      <c r="A2773" s="1">
        <v>44193</v>
      </c>
      <c r="B2773">
        <f>IFERROR(VLOOKUP($A2773,'BTC-Web'!$A$2:$H$9999,2,0),"")</f>
        <v>26280.822265999999</v>
      </c>
      <c r="C2773">
        <f>VLOOKUP(A2773,H_SPBTFDUE!$B$2:$C$5828,2,0)</f>
        <v>162.02000000000001</v>
      </c>
      <c r="D2773" s="2">
        <f>D2772*(1-D$1+IF(AND(WEEKDAY($A2773)&lt;&gt;1,WEEKDAY($A2773)&lt;&gt;7),-VLOOKUP($A2773,ETF_OP_Fee!$G$5:$H$14,2,1),0))^($A2773-$A2772)*(1+2*(C2773/C2772-1))+IFERROR(VLOOKUP(A2773,BITXeom!$C$9:$D$100,2,0),0)-$D$3*IFERROR(VLOOKUP($A2773,Dividends!$C$10:$E$100,2,0),0)</f>
        <v>55.751252696985311</v>
      </c>
      <c r="F2773" s="60">
        <f>F2772*(1-F$1-2*(C2773/C2772-1))</f>
        <v>0.92358608477425697</v>
      </c>
      <c r="G2773" s="2">
        <f>G2772*(1-G$1+IF(AND(WEEKDAY($A2773)&lt;&gt;1,WEEKDAY($A2773)&lt;&gt;7),-VLOOKUP($A2773,ETF_OP_Fee!$I$5:$J$14,2,1),0))^($A2773-$A2772)*(1+1*(B2773/B2772-1))</f>
        <v>17.218451925397435</v>
      </c>
      <c r="H2773" s="9" t="str">
        <f>IFERROR(VLOOKUP(A2773,'BITO-IV'!$A$1:$J$10000,4,0),"")</f>
        <v/>
      </c>
      <c r="J2773" s="9">
        <f>VLOOKUP(A2773,'ETH-Web'!$A$1:$G$10000,6,0)</f>
        <v>730.39733899999999</v>
      </c>
      <c r="K2773" s="2">
        <f>K2772*(1-K$1+IF(AND(WEEKDAY($A2773)&lt;&gt;1,WEEKDAY($A2773)&lt;&gt;7),-VLOOKUP($A2773,ETF_OP_Fee!$K$5:$L$14,2,1),0))^($A2773-$A2772)*(1+2*(J2773/J2772-1))-K$3*IFERROR(VLOOKUP($A4369,Dividends!$C$10:$E$100,3,0),0)</f>
        <v>137.73227207827981</v>
      </c>
      <c r="Q2773">
        <f>IF($A2773&gt;=$Q$2,B2773*Q$4,"")</f>
        <v>334.63536780035378</v>
      </c>
      <c r="R2773">
        <f>IF($A2773&gt;=$Q$2,G2773*R$4,"")</f>
        <v>324.87742225477513</v>
      </c>
      <c r="T2773">
        <f>IF($A2773&gt;=$Q$2,J2773*T$4,"")</f>
        <v>219.73841664752976</v>
      </c>
      <c r="U2773">
        <f>IF($A2773&gt;=$Q$2,K2773*U$4,"")</f>
        <v>13.250018140778282</v>
      </c>
      <c r="W2773" t="e">
        <f t="shared" ca="1" si="13"/>
        <v>#DIV/0!</v>
      </c>
    </row>
    <row r="2774" spans="1:23">
      <c r="A2774" s="1">
        <v>44194</v>
      </c>
      <c r="B2774">
        <f>IFERROR(VLOOKUP($A2774,'BTC-Web'!$A$2:$H$9999,2,0),"")</f>
        <v>27081.810547000001</v>
      </c>
      <c r="C2774">
        <f>VLOOKUP(A2774,H_SPBTFDUE!$B$2:$C$5828,2,0)</f>
        <v>162.62</v>
      </c>
      <c r="D2774" s="2">
        <f>D2773*(1-D$1+IF(AND(WEEKDAY($A2774)&lt;&gt;1,WEEKDAY($A2774)&lt;&gt;7),-VLOOKUP($A2774,ETF_OP_Fee!$G$5:$H$14,2,1),0))^($A2774-$A2773)*(1+2*(C2774/C2773-1))+IFERROR(VLOOKUP(A2774,BITXeom!$C$9:$D$100,2,0),0)-$D$3*IFERROR(VLOOKUP($A2774,Dividends!$C$10:$E$100,2,0),0)</f>
        <v>56.157403485486157</v>
      </c>
      <c r="F2774" s="60">
        <f>F2773*(1-F$1-2*(C2774/C2773-1))</f>
        <v>0.91669747379501421</v>
      </c>
      <c r="G2774" s="2">
        <f>G2773*(1-G$1+IF(AND(WEEKDAY($A2774)&lt;&gt;1,WEEKDAY($A2774)&lt;&gt;7),-VLOOKUP($A2774,ETF_OP_Fee!$I$5:$J$14,2,1),0))^($A2774-$A2773)*(1+1*(B2774/B2773-1))</f>
        <v>17.742774997028462</v>
      </c>
      <c r="H2774" s="9" t="str">
        <f>IFERROR(VLOOKUP(A2774,'BITO-IV'!$A$1:$J$10000,4,0),"")</f>
        <v/>
      </c>
      <c r="J2774" s="9">
        <f>VLOOKUP(A2774,'ETH-Web'!$A$1:$G$10000,6,0)</f>
        <v>731.52014199999996</v>
      </c>
      <c r="K2774" s="2">
        <f>K2773*(1-K$1+IF(AND(WEEKDAY($A2774)&lt;&gt;1,WEEKDAY($A2774)&lt;&gt;7),-VLOOKUP($A2774,ETF_OP_Fee!$K$5:$L$14,2,1),0))^($A2774-$A2773)*(1+2*(J2774/J2773-1))-K$3*IFERROR(VLOOKUP($A4370,Dividends!$C$10:$E$100,3,0),0)</f>
        <v>138.15217184892546</v>
      </c>
      <c r="Q2774">
        <f>IF($A2774&gt;=$Q$2,B2774*Q$4,"")</f>
        <v>344.83440211150531</v>
      </c>
      <c r="R2774">
        <f>IF($A2774&gt;=$Q$2,G2774*R$4,"")</f>
        <v>334.77033996179262</v>
      </c>
      <c r="T2774">
        <f>IF($A2774&gt;=$Q$2,J2774*T$4,"")</f>
        <v>220.07620943544555</v>
      </c>
      <c r="U2774">
        <f>IF($A2774&gt;=$Q$2,K2774*U$4,"")</f>
        <v>13.290413027861838</v>
      </c>
      <c r="W2774" t="e">
        <f t="shared" ca="1" si="13"/>
        <v>#DIV/0!</v>
      </c>
    </row>
    <row r="2775" spans="1:23">
      <c r="A2775" s="1">
        <v>44195</v>
      </c>
      <c r="B2775">
        <f>IFERROR(VLOOKUP($A2775,'BTC-Web'!$A$2:$H$9999,2,0),"")</f>
        <v>27360.089843999998</v>
      </c>
      <c r="C2775">
        <f>VLOOKUP(A2775,H_SPBTFDUE!$B$2:$C$5828,2,0)</f>
        <v>174.26</v>
      </c>
      <c r="D2775" s="2">
        <f>D2774*(1-D$1+IF(AND(WEEKDAY($A2775)&lt;&gt;1,WEEKDAY($A2775)&lt;&gt;7),-VLOOKUP($A2775,ETF_OP_Fee!$G$5:$H$14,2,1),0))^($A2775-$A2774)*(1+2*(C2775/C2774-1))+IFERROR(VLOOKUP(A2775,BITXeom!$C$9:$D$100,2,0),0)-$D$3*IFERROR(VLOOKUP($A2775,Dividends!$C$10:$E$100,2,0),0)</f>
        <v>64.188924045213142</v>
      </c>
      <c r="F2775" s="60">
        <f>F2774*(1-F$1-2*(C2775/C2774-1))</f>
        <v>0.78541917363392655</v>
      </c>
      <c r="G2775" s="2">
        <f>G2774*(1-G$1+IF(AND(WEEKDAY($A2775)&lt;&gt;1,WEEKDAY($A2775)&lt;&gt;7),-VLOOKUP($A2775,ETF_OP_Fee!$I$5:$J$14,2,1),0))^($A2775-$A2774)*(1+1*(B2775/B2774-1))</f>
        <v>17.924624438104566</v>
      </c>
      <c r="H2775" s="9" t="str">
        <f>IFERROR(VLOOKUP(A2775,'BITO-IV'!$A$1:$J$10000,4,0),"")</f>
        <v/>
      </c>
      <c r="J2775" s="9">
        <f>VLOOKUP(A2775,'ETH-Web'!$A$1:$G$10000,6,0)</f>
        <v>751.61895800000002</v>
      </c>
      <c r="K2775" s="2">
        <f>K2774*(1-K$1+IF(AND(WEEKDAY($A2775)&lt;&gt;1,WEEKDAY($A2775)&lt;&gt;7),-VLOOKUP($A2775,ETF_OP_Fee!$K$5:$L$14,2,1),0))^($A2775-$A2774)*(1+2*(J2775/J2774-1))-K$3*IFERROR(VLOOKUP($A4371,Dividends!$C$10:$E$100,3,0),0)</f>
        <v>145.73999364240601</v>
      </c>
      <c r="Q2775">
        <f>IF($A2775&gt;=$Q$2,B2775*Q$4,"")</f>
        <v>348.37774995505021</v>
      </c>
      <c r="R2775">
        <f>IF($A2775&gt;=$Q$2,G2775*R$4,"")</f>
        <v>338.20147174479189</v>
      </c>
      <c r="T2775">
        <f>IF($A2775&gt;=$Q$2,J2775*T$4,"")</f>
        <v>226.12289357366643</v>
      </c>
      <c r="U2775">
        <f>IF($A2775&gt;=$Q$2,K2775*U$4,"")</f>
        <v>14.0203710463825</v>
      </c>
      <c r="W2775" t="e">
        <f t="shared" ca="1" si="13"/>
        <v>#DIV/0!</v>
      </c>
    </row>
    <row r="2776" spans="1:23">
      <c r="A2776" s="1">
        <v>44196</v>
      </c>
      <c r="B2776">
        <f>IFERROR(VLOOKUP($A2776,'BTC-Web'!$A$2:$H$9999,2,0),"")</f>
        <v>28841.574218999998</v>
      </c>
      <c r="C2776">
        <f>VLOOKUP(A2776,H_SPBTFDUE!$B$2:$C$5828,2,0)</f>
        <v>175.54</v>
      </c>
      <c r="D2776" s="2">
        <f>D2775*(1-D$1+IF(AND(WEEKDAY($A2776)&lt;&gt;1,WEEKDAY($A2776)&lt;&gt;7),-VLOOKUP($A2776,ETF_OP_Fee!$G$5:$H$14,2,1),0))^($A2776-$A2775)*(1+2*(C2776/C2775-1))+IFERROR(VLOOKUP(A2776,BITXeom!$C$9:$D$100,2,0),0)-$D$3*IFERROR(VLOOKUP($A2776,Dividends!$C$10:$E$100,2,0),0)</f>
        <v>65.124052245456554</v>
      </c>
      <c r="F2776" s="60">
        <f>F2775*(1-F$1-2*(C2776/C2775-1))</f>
        <v>0.77383993757503344</v>
      </c>
      <c r="G2776" s="2">
        <f>G2775*(1-G$1+IF(AND(WEEKDAY($A2776)&lt;&gt;1,WEEKDAY($A2776)&lt;&gt;7),-VLOOKUP($A2776,ETF_OP_Fee!$I$5:$J$14,2,1),0))^($A2776-$A2775)*(1+1*(B2776/B2775-1))</f>
        <v>18.89470880867529</v>
      </c>
      <c r="H2776" s="9" t="str">
        <f>IFERROR(VLOOKUP(A2776,'BITO-IV'!$A$1:$J$10000,4,0),"")</f>
        <v/>
      </c>
      <c r="J2776" s="9">
        <f>VLOOKUP(A2776,'ETH-Web'!$A$1:$G$10000,6,0)</f>
        <v>737.803406</v>
      </c>
      <c r="K2776" s="2">
        <f>K2775*(1-K$1+IF(AND(WEEKDAY($A2776)&lt;&gt;1,WEEKDAY($A2776)&lt;&gt;7),-VLOOKUP($A2776,ETF_OP_Fee!$K$5:$L$14,2,1),0))^($A2776-$A2775)*(1+2*(J2776/J2775-1))-K$3*IFERROR(VLOOKUP($A4372,Dividends!$C$10:$E$100,3,0),0)</f>
        <v>140.37866763423227</v>
      </c>
      <c r="Q2776">
        <f>IF($A2776&gt;=$Q$2,B2776*Q$4,"")</f>
        <v>367.24158395920813</v>
      </c>
      <c r="R2776">
        <f>IF($A2776&gt;=$Q$2,G2776*R$4,"")</f>
        <v>356.50500513130964</v>
      </c>
      <c r="T2776">
        <f>IF($A2776&gt;=$Q$2,J2776*T$4,"")</f>
        <v>221.96651544974284</v>
      </c>
      <c r="U2776">
        <f>IF($A2776&gt;=$Q$2,K2776*U$4,"")</f>
        <v>13.504604728184001</v>
      </c>
      <c r="W2776" t="e">
        <f t="shared" ca="1" si="13"/>
        <v>#DIV/0!</v>
      </c>
    </row>
    <row r="2777" spans="1:23">
      <c r="A2777" s="1">
        <v>44200</v>
      </c>
      <c r="B2777">
        <f>IFERROR(VLOOKUP($A2777,'BTC-Web'!$A$2:$H$9999,2,0),"")</f>
        <v>32810.949219000002</v>
      </c>
      <c r="C2777">
        <f>VLOOKUP(A2777,H_SPBTFDUE!$B$2:$C$5828,2,0)</f>
        <v>188.69</v>
      </c>
      <c r="D2777" s="2">
        <f>D2776*(1-D$1+IF(AND(WEEKDAY($A2777)&lt;&gt;1,WEEKDAY($A2777)&lt;&gt;7),-VLOOKUP($A2777,ETF_OP_Fee!$G$5:$H$14,2,1),0))^($A2777-$A2776)*(1+2*(C2777/C2776-1))+IFERROR(VLOOKUP(A2777,BITXeom!$C$9:$D$100,2,0),0)-$D$3*IFERROR(VLOOKUP($A2777,Dividends!$C$10:$E$100,2,0),0)</f>
        <v>74.845058758558977</v>
      </c>
      <c r="F2777" s="60">
        <f>F2776*(1-F$1-2*(C2777/C2776-1))</f>
        <v>0.65786032338817624</v>
      </c>
      <c r="G2777" s="2">
        <f>G2776*(1-G$1+IF(AND(WEEKDAY($A2777)&lt;&gt;1,WEEKDAY($A2777)&lt;&gt;7),-VLOOKUP($A2777,ETF_OP_Fee!$I$5:$J$14,2,1),0))^($A2777-$A2776)*(1+1*(B2777/B2776-1))</f>
        <v>21.492890296332096</v>
      </c>
      <c r="H2777" s="9" t="str">
        <f>IFERROR(VLOOKUP(A2777,'BITO-IV'!$A$1:$J$10000,4,0),"")</f>
        <v/>
      </c>
      <c r="J2777" s="9">
        <f>VLOOKUP(A2777,'ETH-Web'!$A$1:$G$10000,6,0)</f>
        <v>1040.2330320000001</v>
      </c>
      <c r="K2777" s="2">
        <f>K2776*(1-K$1+IF(AND(WEEKDAY($A2777)&lt;&gt;1,WEEKDAY($A2777)&lt;&gt;7),-VLOOKUP($A2777,ETF_OP_Fee!$K$5:$L$14,2,1),0))^($A2777-$A2776)*(1+2*(J2777/J2776-1))-K$3*IFERROR(VLOOKUP($A4373,Dividends!$C$10:$E$100,3,0),0)</f>
        <v>255.43631011279442</v>
      </c>
      <c r="Q2777">
        <f>IF($A2777&gt;=$Q$2,B2777*Q$4,"")</f>
        <v>417.78388623644582</v>
      </c>
      <c r="R2777">
        <f>IF($A2777&gt;=$Q$2,G2777*R$4,"")</f>
        <v>405.52744384515103</v>
      </c>
      <c r="T2777">
        <f>IF($A2777&gt;=$Q$2,J2777*T$4,"")</f>
        <v>312.95179649626186</v>
      </c>
      <c r="U2777">
        <f>IF($A2777&gt;=$Q$2,K2777*U$4,"")</f>
        <v>24.573294927454622</v>
      </c>
      <c r="W2777" t="e">
        <f t="shared" ca="1" si="13"/>
        <v>#DIV/0!</v>
      </c>
    </row>
    <row r="2778" spans="1:23">
      <c r="A2778" s="1">
        <v>44201</v>
      </c>
      <c r="B2778">
        <f>IFERROR(VLOOKUP($A2778,'BTC-Web'!$A$2:$H$9999,2,0),"")</f>
        <v>31977.041015999999</v>
      </c>
      <c r="C2778">
        <f>VLOOKUP(A2778,H_SPBTFDUE!$B$2:$C$5828,2,0)</f>
        <v>206.31</v>
      </c>
      <c r="D2778" s="2">
        <f>D2777*(1-D$1+IF(AND(WEEKDAY($A2778)&lt;&gt;1,WEEKDAY($A2778)&lt;&gt;7),-VLOOKUP($A2778,ETF_OP_Fee!$G$5:$H$14,2,1),0))^($A2778-$A2777)*(1+2*(C2778/C2777-1))+IFERROR(VLOOKUP(A2778,BITXeom!$C$9:$D$100,2,0),0)-$D$3*IFERROR(VLOOKUP($A2778,Dividends!$C$10:$E$100,2,0),0)</f>
        <v>88.812515860575232</v>
      </c>
      <c r="F2778" s="60">
        <f>F2777*(1-F$1-2*(C2778/C2777-1))</f>
        <v>0.53496319346881527</v>
      </c>
      <c r="G2778" s="2">
        <f>G2777*(1-G$1+IF(AND(WEEKDAY($A2778)&lt;&gt;1,WEEKDAY($A2778)&lt;&gt;7),-VLOOKUP($A2778,ETF_OP_Fee!$I$5:$J$14,2,1),0))^($A2778-$A2777)*(1+1*(B2778/B2777-1))</f>
        <v>20.946091558843502</v>
      </c>
      <c r="H2778" s="9" t="str">
        <f>IFERROR(VLOOKUP(A2778,'BITO-IV'!$A$1:$J$10000,4,0),"")</f>
        <v/>
      </c>
      <c r="J2778" s="9">
        <f>VLOOKUP(A2778,'ETH-Web'!$A$1:$G$10000,6,0)</f>
        <v>1100.0061040000001</v>
      </c>
      <c r="K2778" s="2">
        <f>K2777*(1-K$1+IF(AND(WEEKDAY($A2778)&lt;&gt;1,WEEKDAY($A2778)&lt;&gt;7),-VLOOKUP($A2778,ETF_OP_Fee!$K$5:$L$14,2,1),0))^($A2778-$A2777)*(1+2*(J2778/J2777-1))-K$3*IFERROR(VLOOKUP($A4374,Dividends!$C$10:$E$100,3,0),0)</f>
        <v>284.78434610835046</v>
      </c>
      <c r="Q2778">
        <f>IF($A2778&gt;=$Q$2,B2778*Q$4,"")</f>
        <v>407.16568048176299</v>
      </c>
      <c r="R2778">
        <f>IF($A2778&gt;=$Q$2,G2778*R$4,"")</f>
        <v>395.21045570375867</v>
      </c>
      <c r="T2778">
        <f>IF($A2778&gt;=$Q$2,J2778*T$4,"")</f>
        <v>330.93439240415682</v>
      </c>
      <c r="U2778">
        <f>IF($A2778&gt;=$Q$2,K2778*U$4,"")</f>
        <v>27.396612973905803</v>
      </c>
      <c r="W2778" t="e">
        <f t="shared" ca="1" si="13"/>
        <v>#DIV/0!</v>
      </c>
    </row>
    <row r="2779" spans="1:23">
      <c r="A2779" s="1">
        <v>44202</v>
      </c>
      <c r="B2779">
        <f>IFERROR(VLOOKUP($A2779,'BTC-Web'!$A$2:$H$9999,2,0),"")</f>
        <v>34013.613280999998</v>
      </c>
      <c r="C2779">
        <f>VLOOKUP(A2779,H_SPBTFDUE!$B$2:$C$5828,2,0)</f>
        <v>218.68</v>
      </c>
      <c r="D2779" s="2">
        <f>D2778*(1-D$1+IF(AND(WEEKDAY($A2779)&lt;&gt;1,WEEKDAY($A2779)&lt;&gt;7),-VLOOKUP($A2779,ETF_OP_Fee!$G$5:$H$14,2,1),0))^($A2779-$A2778)*(1+2*(C2779/C2778-1))+IFERROR(VLOOKUP(A2779,BITXeom!$C$9:$D$100,2,0),0)-$D$3*IFERROR(VLOOKUP($A2779,Dividends!$C$10:$E$100,2,0),0)</f>
        <v>99.45062347856782</v>
      </c>
      <c r="F2779" s="60">
        <f>F2778*(1-F$1-2*(C2779/C2778-1))</f>
        <v>0.47078436256711736</v>
      </c>
      <c r="G2779" s="2">
        <f>G2778*(1-G$1+IF(AND(WEEKDAY($A2779)&lt;&gt;1,WEEKDAY($A2779)&lt;&gt;7),-VLOOKUP($A2779,ETF_OP_Fee!$I$5:$J$14,2,1),0))^($A2779-$A2778)*(1+1*(B2779/B2778-1))</f>
        <v>22.279538447491124</v>
      </c>
      <c r="H2779" s="9" t="str">
        <f>IFERROR(VLOOKUP(A2779,'BITO-IV'!$A$1:$J$10000,4,0),"")</f>
        <v/>
      </c>
      <c r="J2779" s="9">
        <f>VLOOKUP(A2779,'ETH-Web'!$A$1:$G$10000,6,0)</f>
        <v>1207.112183</v>
      </c>
      <c r="K2779" s="2">
        <f>K2778*(1-K$1+IF(AND(WEEKDAY($A2779)&lt;&gt;1,WEEKDAY($A2779)&lt;&gt;7),-VLOOKUP($A2779,ETF_OP_Fee!$K$5:$L$14,2,1),0))^($A2779-$A2778)*(1+2*(J2779/J2778-1))-K$3*IFERROR(VLOOKUP($A4375,Dividends!$C$10:$E$100,3,0),0)</f>
        <v>340.23370263432588</v>
      </c>
      <c r="Q2779">
        <f>IF($A2779&gt;=$Q$2,B2779*Q$4,"")</f>
        <v>433.09748360620159</v>
      </c>
      <c r="R2779">
        <f>IF($A2779&gt;=$Q$2,G2779*R$4,"")</f>
        <v>420.36990614532272</v>
      </c>
      <c r="T2779">
        <f>IF($A2779&gt;=$Q$2,J2779*T$4,"")</f>
        <v>363.15701830392783</v>
      </c>
      <c r="U2779">
        <f>IF($A2779&gt;=$Q$2,K2779*U$4,"")</f>
        <v>32.730910947630427</v>
      </c>
      <c r="W2779" t="e">
        <f t="shared" ca="1" si="13"/>
        <v>#DIV/0!</v>
      </c>
    </row>
    <row r="2780" spans="1:23">
      <c r="A2780" s="1">
        <v>44203</v>
      </c>
      <c r="B2780">
        <f>IFERROR(VLOOKUP($A2780,'BTC-Web'!$A$2:$H$9999,2,0),"")</f>
        <v>36833.875</v>
      </c>
      <c r="C2780">
        <f>VLOOKUP(A2780,H_SPBTFDUE!$B$2:$C$5828,2,0)</f>
        <v>236.85</v>
      </c>
      <c r="D2780" s="2">
        <f>D2779*(1-D$1+IF(AND(WEEKDAY($A2780)&lt;&gt;1,WEEKDAY($A2780)&lt;&gt;7),-VLOOKUP($A2780,ETF_OP_Fee!$G$5:$H$14,2,1),0))^($A2780-$A2779)*(1+2*(C2780/C2779-1))+IFERROR(VLOOKUP(A2780,BITXeom!$C$9:$D$100,2,0),0)-$D$3*IFERROR(VLOOKUP($A2780,Dividends!$C$10:$E$100,2,0),0)</f>
        <v>115.96323703500096</v>
      </c>
      <c r="F2780" s="60">
        <f>F2779*(1-F$1-2*(C2780/C2779-1))</f>
        <v>0.39252543246232657</v>
      </c>
      <c r="G2780" s="2">
        <f>G2779*(1-G$1+IF(AND(WEEKDAY($A2780)&lt;&gt;1,WEEKDAY($A2780)&lt;&gt;7),-VLOOKUP($A2780,ETF_OP_Fee!$I$5:$J$14,2,1),0))^($A2780-$A2779)*(1+1*(B2780/B2779-1))</f>
        <v>24.12623346672067</v>
      </c>
      <c r="H2780" s="9" t="str">
        <f>IFERROR(VLOOKUP(A2780,'BITO-IV'!$A$1:$J$10000,4,0),"")</f>
        <v/>
      </c>
      <c r="J2780" s="9">
        <f>VLOOKUP(A2780,'ETH-Web'!$A$1:$G$10000,6,0)</f>
        <v>1225.678101</v>
      </c>
      <c r="K2780" s="2">
        <f>K2779*(1-K$1+IF(AND(WEEKDAY($A2780)&lt;&gt;1,WEEKDAY($A2780)&lt;&gt;7),-VLOOKUP($A2780,ETF_OP_Fee!$K$5:$L$14,2,1),0))^($A2780-$A2779)*(1+2*(J2780/J2779-1))-K$3*IFERROR(VLOOKUP($A4376,Dividends!$C$10:$E$100,3,0),0)</f>
        <v>350.69055986088085</v>
      </c>
      <c r="Q2780">
        <f>IF($A2780&gt;=$Q$2,B2780*Q$4,"")</f>
        <v>469.00805398632946</v>
      </c>
      <c r="R2780">
        <f>IF($A2780&gt;=$Q$2,G2780*R$4,"")</f>
        <v>455.21331251759324</v>
      </c>
      <c r="T2780">
        <f>IF($A2780&gt;=$Q$2,J2780*T$4,"")</f>
        <v>368.7425334846285</v>
      </c>
      <c r="U2780">
        <f>IF($A2780&gt;=$Q$2,K2780*U$4,"")</f>
        <v>33.736873790301281</v>
      </c>
      <c r="W2780" t="e">
        <f t="shared" ca="1" si="13"/>
        <v>#DIV/0!</v>
      </c>
    </row>
    <row r="2781" spans="1:23">
      <c r="A2781" s="1">
        <v>44204</v>
      </c>
      <c r="B2781">
        <f>IFERROR(VLOOKUP($A2781,'BTC-Web'!$A$2:$H$9999,2,0),"")</f>
        <v>39381.765625</v>
      </c>
      <c r="C2781">
        <f>VLOOKUP(A2781,H_SPBTFDUE!$B$2:$C$5828,2,0)</f>
        <v>236.16</v>
      </c>
      <c r="D2781" s="2">
        <f>D2780*(1-D$1+IF(AND(WEEKDAY($A2781)&lt;&gt;1,WEEKDAY($A2781)&lt;&gt;7),-VLOOKUP($A2781,ETF_OP_Fee!$G$5:$H$14,2,1),0))^($A2781-$A2780)*(1+2*(C2781/C2780-1))+IFERROR(VLOOKUP(A2781,BITXeom!$C$9:$D$100,2,0),0)-$D$3*IFERROR(VLOOKUP($A2781,Dividends!$C$10:$E$100,2,0),0)</f>
        <v>115.2736827481688</v>
      </c>
      <c r="F2781" s="60">
        <f>F2780*(1-F$1-2*(C2781/C2780-1))</f>
        <v>0.39479203825012216</v>
      </c>
      <c r="G2781" s="2">
        <f>G2780*(1-G$1+IF(AND(WEEKDAY($A2781)&lt;&gt;1,WEEKDAY($A2781)&lt;&gt;7),-VLOOKUP($A2781,ETF_OP_Fee!$I$5:$J$14,2,1),0))^($A2781-$A2780)*(1+1*(B2781/B2780-1))</f>
        <v>25.794433583050882</v>
      </c>
      <c r="H2781" s="9" t="str">
        <f>IFERROR(VLOOKUP(A2781,'BITO-IV'!$A$1:$J$10000,4,0),"")</f>
        <v/>
      </c>
      <c r="J2781" s="9">
        <f>VLOOKUP(A2781,'ETH-Web'!$A$1:$G$10000,6,0)</f>
        <v>1224.197144</v>
      </c>
      <c r="K2781" s="2">
        <f>K2780*(1-K$1+IF(AND(WEEKDAY($A2781)&lt;&gt;1,WEEKDAY($A2781)&lt;&gt;7),-VLOOKUP($A2781,ETF_OP_Fee!$K$5:$L$14,2,1),0))^($A2781-$A2780)*(1+2*(J2781/J2780-1))-K$3*IFERROR(VLOOKUP($A4377,Dividends!$C$10:$E$100,3,0),0)</f>
        <v>349.83408847707153</v>
      </c>
      <c r="Q2781">
        <f>IF($A2781&gt;=$Q$2,B2781*Q$4,"")</f>
        <v>501.45050604442167</v>
      </c>
      <c r="R2781">
        <f>IF($A2781&gt;=$Q$2,G2781*R$4,"")</f>
        <v>486.68888046915089</v>
      </c>
      <c r="T2781">
        <f>IF($A2781&gt;=$Q$2,J2781*T$4,"")</f>
        <v>368.2969908615562</v>
      </c>
      <c r="U2781">
        <f>IF($A2781&gt;=$Q$2,K2781*U$4,"")</f>
        <v>33.654480163874496</v>
      </c>
      <c r="W2781" t="e">
        <f t="shared" ca="1" si="13"/>
        <v>#DIV/0!</v>
      </c>
    </row>
    <row r="2782" spans="1:23">
      <c r="A2782" s="1">
        <v>44207</v>
      </c>
      <c r="B2782">
        <f>IFERROR(VLOOKUP($A2782,'BTC-Web'!$A$2:$H$9999,2,0),"")</f>
        <v>38346.53125</v>
      </c>
      <c r="C2782">
        <f>VLOOKUP(A2782,H_SPBTFDUE!$B$2:$C$5828,2,0)</f>
        <v>202.03</v>
      </c>
      <c r="D2782" s="2">
        <f>D2781*(1-D$1+IF(AND(WEEKDAY($A2782)&lt;&gt;1,WEEKDAY($A2782)&lt;&gt;7),-VLOOKUP($A2782,ETF_OP_Fee!$G$5:$H$14,2,1),0))^($A2782-$A2781)*(1+2*(C2782/C2781-1))+IFERROR(VLOOKUP(A2782,BITXeom!$C$9:$D$100,2,0),0)-$D$3*IFERROR(VLOOKUP($A2782,Dividends!$C$10:$E$100,2,0),0)</f>
        <v>81.925189528847511</v>
      </c>
      <c r="F2782" s="60">
        <f>F2781*(1-F$1-2*(C2782/C2781-1))</f>
        <v>0.5088827024170981</v>
      </c>
      <c r="G2782" s="2">
        <f>G2781*(1-G$1+IF(AND(WEEKDAY($A2782)&lt;&gt;1,WEEKDAY($A2782)&lt;&gt;7),-VLOOKUP($A2782,ETF_OP_Fee!$I$5:$J$14,2,1),0))^($A2782-$A2781)*(1+1*(B2782/B2781-1))</f>
        <v>25.114410351437545</v>
      </c>
      <c r="H2782" s="9" t="str">
        <f>IFERROR(VLOOKUP(A2782,'BITO-IV'!$A$1:$J$10000,4,0),"")</f>
        <v/>
      </c>
      <c r="J2782" s="9">
        <f>VLOOKUP(A2782,'ETH-Web'!$A$1:$G$10000,6,0)</f>
        <v>1090.1453859999999</v>
      </c>
      <c r="K2782" s="2">
        <f>K2781*(1-K$1+IF(AND(WEEKDAY($A2782)&lt;&gt;1,WEEKDAY($A2782)&lt;&gt;7),-VLOOKUP($A2782,ETF_OP_Fee!$K$5:$L$14,2,1),0))^($A2782-$A2781)*(1+2*(J2782/J2781-1))-K$3*IFERROR(VLOOKUP($A4378,Dividends!$C$10:$E$100,3,0),0)</f>
        <v>273.1980740119306</v>
      </c>
      <c r="Q2782">
        <f>IF($A2782&gt;=$Q$2,B2782*Q$4,"")</f>
        <v>488.26880144129467</v>
      </c>
      <c r="R2782">
        <f>IF($A2782&gt;=$Q$2,G2782*R$4,"")</f>
        <v>473.85821511566246</v>
      </c>
      <c r="T2782">
        <f>IF($A2782&gt;=$Q$2,J2782*T$4,"")</f>
        <v>327.96781730231652</v>
      </c>
      <c r="U2782">
        <f>IF($A2782&gt;=$Q$2,K2782*U$4,"")</f>
        <v>26.281998997492892</v>
      </c>
      <c r="W2782" t="e">
        <f t="shared" ca="1" si="13"/>
        <v>#DIV/0!</v>
      </c>
    </row>
    <row r="2783" spans="1:23">
      <c r="A2783" s="1">
        <v>44208</v>
      </c>
      <c r="B2783">
        <f>IFERROR(VLOOKUP($A2783,'BTC-Web'!$A$2:$H$9999,2,0),"")</f>
        <v>35516.359375</v>
      </c>
      <c r="C2783">
        <f>VLOOKUP(A2783,H_SPBTFDUE!$B$2:$C$5828,2,0)</f>
        <v>206.25</v>
      </c>
      <c r="D2783" s="2">
        <f>D2782*(1-D$1+IF(AND(WEEKDAY($A2783)&lt;&gt;1,WEEKDAY($A2783)&lt;&gt;7),-VLOOKUP($A2783,ETF_OP_Fee!$G$5:$H$14,2,1),0))^($A2783-$A2782)*(1+2*(C2783/C2782-1))+IFERROR(VLOOKUP(A2783,BITXeom!$C$9:$D$100,2,0),0)-$D$3*IFERROR(VLOOKUP($A2783,Dividends!$C$10:$E$100,2,0),0)</f>
        <v>85.337405616359277</v>
      </c>
      <c r="F2783" s="60">
        <f>F2782*(1-F$1-2*(C2783/C2782-1))</f>
        <v>0.48759714215592537</v>
      </c>
      <c r="G2783" s="2">
        <f>G2782*(1-G$1+IF(AND(WEEKDAY($A2783)&lt;&gt;1,WEEKDAY($A2783)&lt;&gt;7),-VLOOKUP($A2783,ETF_OP_Fee!$I$5:$J$14,2,1),0))^($A2783-$A2782)*(1+1*(B2783/B2782-1))</f>
        <v>23.260231857666746</v>
      </c>
      <c r="H2783" s="9" t="str">
        <f>IFERROR(VLOOKUP(A2783,'BITO-IV'!$A$1:$J$10000,4,0),"")</f>
        <v/>
      </c>
      <c r="J2783" s="9">
        <f>VLOOKUP(A2783,'ETH-Web'!$A$1:$G$10000,6,0)</f>
        <v>1043.4345699999999</v>
      </c>
      <c r="K2783" s="2">
        <f>K2782*(1-K$1+IF(AND(WEEKDAY($A2783)&lt;&gt;1,WEEKDAY($A2783)&lt;&gt;7),-VLOOKUP($A2783,ETF_OP_Fee!$K$5:$L$14,2,1),0))^($A2783-$A2782)*(1+2*(J2783/J2782-1))-K$3*IFERROR(VLOOKUP($A4379,Dividends!$C$10:$E$100,3,0),0)</f>
        <v>249.7795254436746</v>
      </c>
      <c r="Q2783">
        <f>IF($A2783&gt;=$Q$2,B2783*Q$4,"")</f>
        <v>452.23204441965112</v>
      </c>
      <c r="R2783">
        <f>IF($A2783&gt;=$Q$2,G2783*R$4,"")</f>
        <v>438.87361068859548</v>
      </c>
      <c r="T2783">
        <f>IF($A2783&gt;=$Q$2,J2783*T$4,"")</f>
        <v>313.91497209041177</v>
      </c>
      <c r="U2783">
        <f>IF($A2783&gt;=$Q$2,K2783*U$4,"")</f>
        <v>24.029105113743316</v>
      </c>
      <c r="W2783" t="e">
        <f t="shared" ca="1" si="13"/>
        <v>#DIV/0!</v>
      </c>
    </row>
    <row r="2784" spans="1:23">
      <c r="A2784" s="1">
        <v>44209</v>
      </c>
      <c r="B2784">
        <f>IFERROR(VLOOKUP($A2784,'BTC-Web'!$A$2:$H$9999,2,0),"")</f>
        <v>33915.121094000002</v>
      </c>
      <c r="C2784">
        <f>VLOOKUP(A2784,H_SPBTFDUE!$B$2:$C$5828,2,0)</f>
        <v>217.41</v>
      </c>
      <c r="D2784" s="2">
        <f>D2783*(1-D$1+IF(AND(WEEKDAY($A2784)&lt;&gt;1,WEEKDAY($A2784)&lt;&gt;7),-VLOOKUP($A2784,ETF_OP_Fee!$G$5:$H$14,2,1),0))^($A2784-$A2783)*(1+2*(C2784/C2783-1))+IFERROR(VLOOKUP(A2784,BITXeom!$C$9:$D$100,2,0),0)-$D$3*IFERROR(VLOOKUP($A2784,Dividends!$C$10:$E$100,2,0),0)</f>
        <v>94.561063976974694</v>
      </c>
      <c r="F2784" s="60">
        <f>F2783*(1-F$1-2*(C2784/C2783-1))</f>
        <v>0.43480488420302588</v>
      </c>
      <c r="G2784" s="2">
        <f>G2783*(1-G$1+IF(AND(WEEKDAY($A2784)&lt;&gt;1,WEEKDAY($A2784)&lt;&gt;7),-VLOOKUP($A2784,ETF_OP_Fee!$I$5:$J$14,2,1),0))^($A2784-$A2783)*(1+1*(B2784/B2783-1))</f>
        <v>22.210977185812027</v>
      </c>
      <c r="H2784" s="9" t="str">
        <f>IFERROR(VLOOKUP(A2784,'BITO-IV'!$A$1:$J$10000,4,0),"")</f>
        <v/>
      </c>
      <c r="J2784" s="9">
        <f>VLOOKUP(A2784,'ETH-Web'!$A$1:$G$10000,6,0)</f>
        <v>1130.73938</v>
      </c>
      <c r="K2784" s="2">
        <f>K2783*(1-K$1+IF(AND(WEEKDAY($A2784)&lt;&gt;1,WEEKDAY($A2784)&lt;&gt;7),-VLOOKUP($A2784,ETF_OP_Fee!$K$5:$L$14,2,1),0))^($A2784-$A2783)*(1+2*(J2784/J2783-1))-K$3*IFERROR(VLOOKUP($A4380,Dividends!$C$10:$E$100,3,0),0)</f>
        <v>291.5704282840947</v>
      </c>
      <c r="Q2784">
        <f>IF($A2784&gt;=$Q$2,B2784*Q$4,"")</f>
        <v>431.84337637589454</v>
      </c>
      <c r="R2784">
        <f>IF($A2784&gt;=$Q$2,G2784*R$4,"")</f>
        <v>419.07629356868995</v>
      </c>
      <c r="T2784">
        <f>IF($A2784&gt;=$Q$2,J2784*T$4,"")</f>
        <v>340.18043020582456</v>
      </c>
      <c r="U2784">
        <f>IF($A2784&gt;=$Q$2,K2784*U$4,"")</f>
        <v>28.049442630867535</v>
      </c>
      <c r="W2784" t="e">
        <f t="shared" ca="1" si="13"/>
        <v>#DIV/0!</v>
      </c>
    </row>
    <row r="2785" spans="1:23">
      <c r="A2785" s="1">
        <v>44210</v>
      </c>
      <c r="B2785">
        <f>IFERROR(VLOOKUP($A2785,'BTC-Web'!$A$2:$H$9999,2,0),"")</f>
        <v>37325.109375</v>
      </c>
      <c r="C2785">
        <f>VLOOKUP(A2785,H_SPBTFDUE!$B$2:$C$5828,2,0)</f>
        <v>236.73</v>
      </c>
      <c r="D2785" s="2">
        <f>D2784*(1-D$1+IF(AND(WEEKDAY($A2785)&lt;&gt;1,WEEKDAY($A2785)&lt;&gt;7),-VLOOKUP($A2785,ETF_OP_Fee!$G$5:$H$14,2,1),0))^($A2785-$A2784)*(1+2*(C2785/C2784-1))+IFERROR(VLOOKUP(A2785,BITXeom!$C$9:$D$100,2,0),0)-$D$3*IFERROR(VLOOKUP($A2785,Dividends!$C$10:$E$100,2,0),0)</f>
        <v>111.35385530107081</v>
      </c>
      <c r="F2785" s="60">
        <f>F2784*(1-F$1-2*(C2785/C2784-1))</f>
        <v>0.35750493703529956</v>
      </c>
      <c r="G2785" s="2">
        <f>G2784*(1-G$1+IF(AND(WEEKDAY($A2785)&lt;&gt;1,WEEKDAY($A2785)&lt;&gt;7),-VLOOKUP($A2785,ETF_OP_Fee!$I$5:$J$14,2,1),0))^($A2785-$A2784)*(1+1*(B2785/B2784-1))</f>
        <v>24.443538711518254</v>
      </c>
      <c r="H2785" s="9" t="str">
        <f>IFERROR(VLOOKUP(A2785,'BITO-IV'!$A$1:$J$10000,4,0),"")</f>
        <v/>
      </c>
      <c r="J2785" s="9">
        <f>VLOOKUP(A2785,'ETH-Web'!$A$1:$G$10000,6,0)</f>
        <v>1218.4530030000001</v>
      </c>
      <c r="K2785" s="2">
        <f>K2784*(1-K$1+IF(AND(WEEKDAY($A2785)&lt;&gt;1,WEEKDAY($A2785)&lt;&gt;7),-VLOOKUP($A2785,ETF_OP_Fee!$K$5:$L$14,2,1),0))^($A2785-$A2784)*(1+2*(J2785/J2784-1))-K$3*IFERROR(VLOOKUP($A4381,Dividends!$C$10:$E$100,3,0),0)</f>
        <v>336.79710936593563</v>
      </c>
      <c r="Q2785">
        <f>IF($A2785&gt;=$Q$2,B2785*Q$4,"")</f>
        <v>475.26297227200916</v>
      </c>
      <c r="R2785">
        <f>IF($A2785&gt;=$Q$2,G2785*R$4,"")</f>
        <v>461.20022181956756</v>
      </c>
      <c r="T2785">
        <f>IF($A2785&gt;=$Q$2,J2785*T$4,"")</f>
        <v>366.56887880399006</v>
      </c>
      <c r="U2785">
        <f>IF($A2785&gt;=$Q$2,K2785*U$4,"")</f>
        <v>32.400306344500322</v>
      </c>
      <c r="W2785" t="e">
        <f t="shared" ca="1" si="13"/>
        <v>#DIV/0!</v>
      </c>
    </row>
    <row r="2786" spans="1:23">
      <c r="A2786" s="1">
        <v>44211</v>
      </c>
      <c r="B2786">
        <f>IFERROR(VLOOKUP($A2786,'BTC-Web'!$A$2:$H$9999,2,0),"")</f>
        <v>39156.707030999998</v>
      </c>
      <c r="C2786">
        <f>VLOOKUP(A2786,H_SPBTFDUE!$B$2:$C$5828,2,0)</f>
        <v>213.12</v>
      </c>
      <c r="D2786" s="2">
        <f>D2785*(1-D$1+IF(AND(WEEKDAY($A2786)&lt;&gt;1,WEEKDAY($A2786)&lt;&gt;7),-VLOOKUP($A2786,ETF_OP_Fee!$G$5:$H$14,2,1),0))^($A2786-$A2785)*(1+2*(C2786/C2785-1))+IFERROR(VLOOKUP(A2786,BITXeom!$C$9:$D$100,2,0),0)-$D$3*IFERROR(VLOOKUP($A2786,Dividends!$C$10:$E$100,2,0),0)</f>
        <v>89.131606618110894</v>
      </c>
      <c r="F2786" s="60">
        <f>F2785*(1-F$1-2*(C2786/C2785-1))</f>
        <v>0.42879703190267754</v>
      </c>
      <c r="G2786" s="2">
        <f>G2785*(1-G$1+IF(AND(WEEKDAY($A2786)&lt;&gt;1,WEEKDAY($A2786)&lt;&gt;7),-VLOOKUP($A2786,ETF_OP_Fee!$I$5:$J$14,2,1),0))^($A2786-$A2785)*(1+1*(B2786/B2785-1))</f>
        <v>25.642351451637019</v>
      </c>
      <c r="H2786" s="9" t="str">
        <f>IFERROR(VLOOKUP(A2786,'BITO-IV'!$A$1:$J$10000,4,0),"")</f>
        <v/>
      </c>
      <c r="J2786" s="9">
        <f>VLOOKUP(A2786,'ETH-Web'!$A$1:$G$10000,6,0)</f>
        <v>1171.834595</v>
      </c>
      <c r="K2786" s="2">
        <f>K2785*(1-K$1+IF(AND(WEEKDAY($A2786)&lt;&gt;1,WEEKDAY($A2786)&lt;&gt;7),-VLOOKUP($A2786,ETF_OP_Fee!$K$5:$L$14,2,1),0))^($A2786-$A2785)*(1+2*(J2786/J2785-1))-K$3*IFERROR(VLOOKUP($A4382,Dividends!$C$10:$E$100,3,0),0)</f>
        <v>311.01716561600523</v>
      </c>
      <c r="Q2786">
        <f>IF($A2786&gt;=$Q$2,B2786*Q$4,"")</f>
        <v>498.58482076952623</v>
      </c>
      <c r="R2786">
        <f>IF($A2786&gt;=$Q$2,G2786*R$4,"")</f>
        <v>483.81939771664685</v>
      </c>
      <c r="T2786">
        <f>IF($A2786&gt;=$Q$2,J2786*T$4,"")</f>
        <v>352.54383433357401</v>
      </c>
      <c r="U2786">
        <f>IF($A2786&gt;=$Q$2,K2786*U$4,"")</f>
        <v>29.920243268501096</v>
      </c>
      <c r="W2786" t="e">
        <f t="shared" ca="1" si="13"/>
        <v>#DIV/0!</v>
      </c>
    </row>
    <row r="2787" spans="1:23">
      <c r="A2787" s="1">
        <v>44215</v>
      </c>
      <c r="B2787">
        <f>IFERROR(VLOOKUP($A2787,'BTC-Web'!$A$2:$H$9999,2,0),"")</f>
        <v>36642.234375</v>
      </c>
      <c r="C2787">
        <f>VLOOKUP(A2787,H_SPBTFDUE!$B$2:$C$5828,2,0)</f>
        <v>218.83</v>
      </c>
      <c r="D2787" s="2">
        <f>D2786*(1-D$1+IF(AND(WEEKDAY($A2787)&lt;&gt;1,WEEKDAY($A2787)&lt;&gt;7),-VLOOKUP($A2787,ETF_OP_Fee!$G$5:$H$14,2,1),0))^($A2787-$A2786)*(1+2*(C2787/C2786-1))+IFERROR(VLOOKUP(A2787,BITXeom!$C$9:$D$100,2,0),0)-$D$3*IFERROR(VLOOKUP($A2787,Dividends!$C$10:$E$100,2,0),0)</f>
        <v>93.862435699086518</v>
      </c>
      <c r="F2787" s="60">
        <f>F2786*(1-F$1-2*(C2787/C2786-1))</f>
        <v>0.40579769282911843</v>
      </c>
      <c r="G2787" s="2">
        <f>G2786*(1-G$1+IF(AND(WEEKDAY($A2787)&lt;&gt;1,WEEKDAY($A2787)&lt;&gt;7),-VLOOKUP($A2787,ETF_OP_Fee!$I$5:$J$14,2,1),0))^($A2787-$A2786)*(1+1*(B2787/B2786-1))</f>
        <v>23.99321358268671</v>
      </c>
      <c r="H2787" s="9" t="str">
        <f>IFERROR(VLOOKUP(A2787,'BITO-IV'!$A$1:$J$10000,4,0),"")</f>
        <v/>
      </c>
      <c r="J2787" s="9">
        <f>VLOOKUP(A2787,'ETH-Web'!$A$1:$G$10000,6,0)</f>
        <v>1377.2958980000001</v>
      </c>
      <c r="K2787" s="2">
        <f>K2786*(1-K$1+IF(AND(WEEKDAY($A2787)&lt;&gt;1,WEEKDAY($A2787)&lt;&gt;7),-VLOOKUP($A2787,ETF_OP_Fee!$K$5:$L$14,2,1),0))^($A2787-$A2786)*(1+2*(J2787/J2786-1))-K$3*IFERROR(VLOOKUP($A4383,Dividends!$C$10:$E$100,3,0),0)</f>
        <v>420.03705349650005</v>
      </c>
      <c r="Q2787">
        <f>IF($A2787&gt;=$Q$2,B2787*Q$4,"")</f>
        <v>466.56788181883485</v>
      </c>
      <c r="R2787">
        <f>IF($A2787&gt;=$Q$2,G2787*R$4,"")</f>
        <v>452.70349588478439</v>
      </c>
      <c r="T2787">
        <f>IF($A2787&gt;=$Q$2,J2787*T$4,"")</f>
        <v>414.35641084894155</v>
      </c>
      <c r="U2787">
        <f>IF($A2787&gt;=$Q$2,K2787*U$4,"")</f>
        <v>40.408093866806652</v>
      </c>
      <c r="W2787" t="e">
        <f t="shared" ca="1" si="13"/>
        <v>#DIV/0!</v>
      </c>
    </row>
    <row r="2788" spans="1:23">
      <c r="A2788" s="1">
        <v>44216</v>
      </c>
      <c r="B2788">
        <f>IFERROR(VLOOKUP($A2788,'BTC-Web'!$A$2:$H$9999,2,0),"")</f>
        <v>36050.113280999998</v>
      </c>
      <c r="C2788">
        <f>VLOOKUP(A2788,H_SPBTFDUE!$B$2:$C$5828,2,0)</f>
        <v>209.46</v>
      </c>
      <c r="D2788" s="2">
        <f>D2787*(1-D$1+IF(AND(WEEKDAY($A2788)&lt;&gt;1,WEEKDAY($A2788)&lt;&gt;7),-VLOOKUP($A2788,ETF_OP_Fee!$G$5:$H$14,2,1),0))^($A2788-$A2787)*(1+2*(C2788/C2787-1))+IFERROR(VLOOKUP(A2788,BITXeom!$C$9:$D$100,2,0),0)-$D$3*IFERROR(VLOOKUP($A2788,Dividends!$C$10:$E$100,2,0),0)</f>
        <v>85.813968632893037</v>
      </c>
      <c r="F2788" s="60">
        <f>F2787*(1-F$1-2*(C2788/C2787-1))</f>
        <v>0.44052796866401789</v>
      </c>
      <c r="G2788" s="2">
        <f>G2787*(1-G$1+IF(AND(WEEKDAY($A2788)&lt;&gt;1,WEEKDAY($A2788)&lt;&gt;7),-VLOOKUP($A2788,ETF_OP_Fee!$I$5:$J$14,2,1),0))^($A2788-$A2787)*(1+1*(B2788/B2787-1))</f>
        <v>23.604880263905688</v>
      </c>
      <c r="H2788" s="9" t="str">
        <f>IFERROR(VLOOKUP(A2788,'BITO-IV'!$A$1:$J$10000,4,0),"")</f>
        <v/>
      </c>
      <c r="J2788" s="9">
        <f>VLOOKUP(A2788,'ETH-Web'!$A$1:$G$10000,6,0)</f>
        <v>1382.274048</v>
      </c>
      <c r="K2788" s="2">
        <f>K2787*(1-K$1+IF(AND(WEEKDAY($A2788)&lt;&gt;1,WEEKDAY($A2788)&lt;&gt;7),-VLOOKUP($A2788,ETF_OP_Fee!$K$5:$L$14,2,1),0))^($A2788-$A2787)*(1+2*(J2788/J2787-1))-K$3*IFERROR(VLOOKUP($A4384,Dividends!$C$10:$E$100,3,0),0)</f>
        <v>423.0625532965812</v>
      </c>
      <c r="Q2788">
        <f>IF($A2788&gt;=$Q$2,B2788*Q$4,"")</f>
        <v>459.02836657583646</v>
      </c>
      <c r="R2788">
        <f>IF($A2788&gt;=$Q$2,G2788*R$4,"")</f>
        <v>445.37643023870669</v>
      </c>
      <c r="T2788">
        <f>IF($A2788&gt;=$Q$2,J2788*T$4,"")</f>
        <v>415.85407621603002</v>
      </c>
      <c r="U2788">
        <f>IF($A2788&gt;=$Q$2,K2788*U$4,"")</f>
        <v>40.699150760235469</v>
      </c>
      <c r="W2788" t="e">
        <f t="shared" ca="1" si="13"/>
        <v>#DIV/0!</v>
      </c>
    </row>
    <row r="2789" spans="1:23">
      <c r="A2789" s="1">
        <v>44217</v>
      </c>
      <c r="B2789">
        <f>IFERROR(VLOOKUP($A2789,'BTC-Web'!$A$2:$H$9999,2,0),"")</f>
        <v>35549.398437999997</v>
      </c>
      <c r="C2789">
        <f>VLOOKUP(A2789,H_SPBTFDUE!$B$2:$C$5828,2,0)</f>
        <v>190.71</v>
      </c>
      <c r="D2789" s="2">
        <f>D2788*(1-D$1+IF(AND(WEEKDAY($A2789)&lt;&gt;1,WEEKDAY($A2789)&lt;&gt;7),-VLOOKUP($A2789,ETF_OP_Fee!$G$5:$H$14,2,1),0))^($A2789-$A2788)*(1+2*(C2789/C2788-1))+IFERROR(VLOOKUP(A2789,BITXeom!$C$9:$D$100,2,0),0)-$D$3*IFERROR(VLOOKUP($A2789,Dividends!$C$10:$E$100,2,0),0)</f>
        <v>70.442047034827411</v>
      </c>
      <c r="F2789" s="60">
        <f>F2788*(1-F$1-2*(C2789/C2788-1))</f>
        <v>0.51937355050997436</v>
      </c>
      <c r="G2789" s="2">
        <f>G2788*(1-G$1+IF(AND(WEEKDAY($A2789)&lt;&gt;1,WEEKDAY($A2789)&lt;&gt;7),-VLOOKUP($A2789,ETF_OP_Fee!$I$5:$J$14,2,1),0))^($A2789-$A2788)*(1+1*(B2789/B2788-1))</f>
        <v>23.276416538013123</v>
      </c>
      <c r="H2789" s="9" t="str">
        <f>IFERROR(VLOOKUP(A2789,'BITO-IV'!$A$1:$J$10000,4,0),"")</f>
        <v/>
      </c>
      <c r="J2789" s="9">
        <f>VLOOKUP(A2789,'ETH-Web'!$A$1:$G$10000,6,0)</f>
        <v>1121.570923</v>
      </c>
      <c r="K2789" s="2">
        <f>K2788*(1-K$1+IF(AND(WEEKDAY($A2789)&lt;&gt;1,WEEKDAY($A2789)&lt;&gt;7),-VLOOKUP($A2789,ETF_OP_Fee!$K$5:$L$14,2,1),0))^($A2789-$A2788)*(1+2*(J2789/J2788-1))-K$3*IFERROR(VLOOKUP($A4385,Dividends!$C$10:$E$100,3,0),0)</f>
        <v>263.47275330709869</v>
      </c>
      <c r="Q2789">
        <f>IF($A2789&gt;=$Q$2,B2789*Q$4,"")</f>
        <v>452.65273289305122</v>
      </c>
      <c r="R2789">
        <f>IF($A2789&gt;=$Q$2,G2789*R$4,"")</f>
        <v>439.1789829284304</v>
      </c>
      <c r="T2789">
        <f>IF($A2789&gt;=$Q$2,J2789*T$4,"")</f>
        <v>337.42212028777465</v>
      </c>
      <c r="U2789">
        <f>IF($A2789&gt;=$Q$2,K2789*U$4,"")</f>
        <v>25.346410890076267</v>
      </c>
      <c r="W2789" t="e">
        <f t="shared" ca="1" si="13"/>
        <v>#DIV/0!</v>
      </c>
    </row>
    <row r="2790" spans="1:23">
      <c r="A2790" s="1">
        <v>44218</v>
      </c>
      <c r="B2790">
        <f>IFERROR(VLOOKUP($A2790,'BTC-Web'!$A$2:$H$9999,2,0),"")</f>
        <v>30817.625</v>
      </c>
      <c r="C2790">
        <f>VLOOKUP(A2790,H_SPBTFDUE!$B$2:$C$5828,2,0)</f>
        <v>200.51</v>
      </c>
      <c r="D2790" s="2">
        <f>D2789*(1-D$1+IF(AND(WEEKDAY($A2790)&lt;&gt;1,WEEKDAY($A2790)&lt;&gt;7),-VLOOKUP($A2790,ETF_OP_Fee!$G$5:$H$14,2,1),0))^($A2790-$A2789)*(1+2*(C2790/C2789-1))+IFERROR(VLOOKUP(A2790,BITXeom!$C$9:$D$100,2,0),0)-$D$3*IFERROR(VLOOKUP($A2790,Dividends!$C$10:$E$100,2,0),0)</f>
        <v>77.672282702739352</v>
      </c>
      <c r="F2790" s="60">
        <f>F2789*(1-F$1-2*(C2790/C2789-1))</f>
        <v>0.46596849779470784</v>
      </c>
      <c r="G2790" s="2">
        <f>G2789*(1-G$1+IF(AND(WEEKDAY($A2790)&lt;&gt;1,WEEKDAY($A2790)&lt;&gt;7),-VLOOKUP($A2790,ETF_OP_Fee!$I$5:$J$14,2,1),0))^($A2790-$A2789)*(1+1*(B2790/B2789-1))</f>
        <v>20.177703073930036</v>
      </c>
      <c r="H2790" s="9" t="str">
        <f>IFERROR(VLOOKUP(A2790,'BITO-IV'!$A$1:$J$10000,4,0),"")</f>
        <v/>
      </c>
      <c r="J2790" s="9">
        <f>VLOOKUP(A2790,'ETH-Web'!$A$1:$G$10000,6,0)</f>
        <v>1236.512207</v>
      </c>
      <c r="K2790" s="2">
        <f>K2789*(1-K$1+IF(AND(WEEKDAY($A2790)&lt;&gt;1,WEEKDAY($A2790)&lt;&gt;7),-VLOOKUP($A2790,ETF_OP_Fee!$K$5:$L$14,2,1),0))^($A2790-$A2789)*(1+2*(J2790/J2789-1))-K$3*IFERROR(VLOOKUP($A4386,Dividends!$C$10:$E$100,3,0),0)</f>
        <v>317.46721931391698</v>
      </c>
      <c r="Q2790">
        <f>IF($A2790&gt;=$Q$2,B2790*Q$4,"")</f>
        <v>392.40276320996514</v>
      </c>
      <c r="R2790">
        <f>IF($A2790&gt;=$Q$2,G2790*R$4,"")</f>
        <v>380.71251643775946</v>
      </c>
      <c r="T2790">
        <f>IF($A2790&gt;=$Q$2,J2790*T$4,"")</f>
        <v>372.00195020360354</v>
      </c>
      <c r="U2790">
        <f>IF($A2790&gt;=$Q$2,K2790*U$4,"")</f>
        <v>30.540746562440457</v>
      </c>
      <c r="W2790" t="e">
        <f t="shared" ca="1" si="13"/>
        <v>#DIV/0!</v>
      </c>
    </row>
    <row r="2791" spans="1:23">
      <c r="A2791" s="1">
        <v>44221</v>
      </c>
      <c r="B2791">
        <f>IFERROR(VLOOKUP($A2791,'BTC-Web'!$A$2:$H$9999,2,0),"")</f>
        <v>32285.798827999999</v>
      </c>
      <c r="C2791">
        <f>VLOOKUP(A2791,H_SPBTFDUE!$B$2:$C$5828,2,0)</f>
        <v>199.79</v>
      </c>
      <c r="D2791" s="2">
        <f>D2790*(1-D$1+IF(AND(WEEKDAY($A2791)&lt;&gt;1,WEEKDAY($A2791)&lt;&gt;7),-VLOOKUP($A2791,ETF_OP_Fee!$G$5:$H$14,2,1),0))^($A2791-$A2790)*(1+2*(C2791/C2790-1))+IFERROR(VLOOKUP(A2791,BITXeom!$C$9:$D$100,2,0),0)-$D$3*IFERROR(VLOOKUP($A2791,Dividends!$C$10:$E$100,2,0),0)</f>
        <v>77.086580094084226</v>
      </c>
      <c r="F2791" s="60">
        <f>F2790*(1-F$1-2*(C2791/C2790-1))</f>
        <v>0.46929068166302901</v>
      </c>
      <c r="G2791" s="2">
        <f>G2790*(1-G$1+IF(AND(WEEKDAY($A2791)&lt;&gt;1,WEEKDAY($A2791)&lt;&gt;7),-VLOOKUP($A2791,ETF_OP_Fee!$I$5:$J$14,2,1),0))^($A2791-$A2790)*(1+1*(B2791/B2790-1))</f>
        <v>21.137332830851953</v>
      </c>
      <c r="H2791" s="9" t="str">
        <f>IFERROR(VLOOKUP(A2791,'BITO-IV'!$A$1:$J$10000,4,0),"")</f>
        <v/>
      </c>
      <c r="J2791" s="9">
        <f>VLOOKUP(A2791,'ETH-Web'!$A$1:$G$10000,6,0)</f>
        <v>1324.4147949999999</v>
      </c>
      <c r="K2791" s="2">
        <f>K2790*(1-K$1+IF(AND(WEEKDAY($A2791)&lt;&gt;1,WEEKDAY($A2791)&lt;&gt;7),-VLOOKUP($A2791,ETF_OP_Fee!$K$5:$L$14,2,1),0))^($A2791-$A2790)*(1+2*(J2791/J2790-1))-K$3*IFERROR(VLOOKUP($A4387,Dividends!$C$10:$E$100,3,0),0)</f>
        <v>362.576147620558</v>
      </c>
      <c r="Q2791">
        <f>IF($A2791&gt;=$Q$2,B2791*Q$4,"")</f>
        <v>411.09711317949564</v>
      </c>
      <c r="R2791">
        <f>IF($A2791&gt;=$Q$2,G2791*R$4,"")</f>
        <v>398.81879237351393</v>
      </c>
      <c r="T2791">
        <f>IF($A2791&gt;=$Q$2,J2791*T$4,"")</f>
        <v>398.44724850217818</v>
      </c>
      <c r="U2791">
        <f>IF($A2791&gt;=$Q$2,K2791*U$4,"")</f>
        <v>34.880282310709838</v>
      </c>
      <c r="W2791" t="e">
        <f t="shared" ca="1" si="13"/>
        <v>#DIV/0!</v>
      </c>
    </row>
    <row r="2792" spans="1:23">
      <c r="A2792" s="1">
        <v>44222</v>
      </c>
      <c r="B2792">
        <f>IFERROR(VLOOKUP($A2792,'BTC-Web'!$A$2:$H$9999,2,0),"")</f>
        <v>32358.613281000002</v>
      </c>
      <c r="C2792">
        <f>VLOOKUP(A2792,H_SPBTFDUE!$B$2:$C$5828,2,0)</f>
        <v>190.79</v>
      </c>
      <c r="D2792" s="2">
        <f>D2791*(1-D$1+IF(AND(WEEKDAY($A2792)&lt;&gt;1,WEEKDAY($A2792)&lt;&gt;7),-VLOOKUP($A2792,ETF_OP_Fee!$G$5:$H$14,2,1),0))^($A2792-$A2791)*(1+2*(C2792/C2791-1))+IFERROR(VLOOKUP(A2792,BITXeom!$C$9:$D$100,2,0),0)-$D$3*IFERROR(VLOOKUP($A2792,Dividends!$C$10:$E$100,2,0),0)</f>
        <v>70.133040133680225</v>
      </c>
      <c r="F2792" s="60">
        <f>F2791*(1-F$1-2*(C2792/C2791-1))</f>
        <v>0.51154680876642744</v>
      </c>
      <c r="G2792" s="2">
        <f>G2791*(1-G$1+IF(AND(WEEKDAY($A2792)&lt;&gt;1,WEEKDAY($A2792)&lt;&gt;7),-VLOOKUP($A2792,ETF_OP_Fee!$I$5:$J$14,2,1),0))^($A2792-$A2791)*(1+1*(B2792/B2791-1))</f>
        <v>21.184452657521771</v>
      </c>
      <c r="H2792" s="9" t="str">
        <f>IFERROR(VLOOKUP(A2792,'BITO-IV'!$A$1:$J$10000,4,0),"")</f>
        <v/>
      </c>
      <c r="J2792" s="9">
        <f>VLOOKUP(A2792,'ETH-Web'!$A$1:$G$10000,6,0)</f>
        <v>1357.0581050000001</v>
      </c>
      <c r="K2792" s="2">
        <f>K2791*(1-K$1+IF(AND(WEEKDAY($A2792)&lt;&gt;1,WEEKDAY($A2792)&lt;&gt;7),-VLOOKUP($A2792,ETF_OP_Fee!$K$5:$L$14,2,1),0))^($A2792-$A2791)*(1+2*(J2792/J2791-1))-K$3*IFERROR(VLOOKUP($A4388,Dividends!$C$10:$E$100,3,0),0)</f>
        <v>380.43942943787005</v>
      </c>
      <c r="Q2792">
        <f>IF($A2792&gt;=$Q$2,B2792*Q$4,"")</f>
        <v>412.02426420293835</v>
      </c>
      <c r="R2792">
        <f>IF($A2792&gt;=$Q$2,G2792*R$4,"")</f>
        <v>399.7078483636754</v>
      </c>
      <c r="T2792">
        <f>IF($A2792&gt;=$Q$2,J2792*T$4,"")</f>
        <v>408.26791578904863</v>
      </c>
      <c r="U2792">
        <f>IF($A2792&gt;=$Q$2,K2792*U$4,"")</f>
        <v>36.598752532407033</v>
      </c>
      <c r="W2792" t="e">
        <f t="shared" ca="1" si="13"/>
        <v>#DIV/0!</v>
      </c>
    </row>
    <row r="2793" spans="1:23">
      <c r="A2793" s="1">
        <v>44223</v>
      </c>
      <c r="B2793">
        <f>IFERROR(VLOOKUP($A2793,'BTC-Web'!$A$2:$H$9999,2,0),"")</f>
        <v>32564.029297000001</v>
      </c>
      <c r="C2793">
        <f>VLOOKUP(A2793,H_SPBTFDUE!$B$2:$C$5828,2,0)</f>
        <v>186.91</v>
      </c>
      <c r="D2793" s="2">
        <f>D2792*(1-D$1+IF(AND(WEEKDAY($A2793)&lt;&gt;1,WEEKDAY($A2793)&lt;&gt;7),-VLOOKUP($A2793,ETF_OP_Fee!$G$5:$H$14,2,1),0))^($A2793-$A2792)*(1+2*(C2793/C2792-1))+IFERROR(VLOOKUP(A2793,BITXeom!$C$9:$D$100,2,0),0)-$D$3*IFERROR(VLOOKUP($A2793,Dividends!$C$10:$E$100,2,0),0)</f>
        <v>67.272409077812242</v>
      </c>
      <c r="F2793" s="60">
        <f>F2792*(1-F$1-2*(C2793/C2792-1))</f>
        <v>0.53232631917775663</v>
      </c>
      <c r="G2793" s="2">
        <f>G2792*(1-G$1+IF(AND(WEEKDAY($A2793)&lt;&gt;1,WEEKDAY($A2793)&lt;&gt;7),-VLOOKUP($A2793,ETF_OP_Fee!$I$5:$J$14,2,1),0))^($A2793-$A2792)*(1+1*(B2793/B2792-1))</f>
        <v>21.318379003463196</v>
      </c>
      <c r="H2793" s="9" t="str">
        <f>IFERROR(VLOOKUP(A2793,'BITO-IV'!$A$1:$J$10000,4,0),"")</f>
        <v/>
      </c>
      <c r="J2793" s="9">
        <f>VLOOKUP(A2793,'ETH-Web'!$A$1:$G$10000,6,0)</f>
        <v>1253.187134</v>
      </c>
      <c r="K2793" s="2">
        <f>K2792*(1-K$1+IF(AND(WEEKDAY($A2793)&lt;&gt;1,WEEKDAY($A2793)&lt;&gt;7),-VLOOKUP($A2793,ETF_OP_Fee!$K$5:$L$14,2,1),0))^($A2793-$A2792)*(1+2*(J2793/J2792-1))-K$3*IFERROR(VLOOKUP($A4389,Dividends!$C$10:$E$100,3,0),0)</f>
        <v>322.19248617545793</v>
      </c>
      <c r="Q2793">
        <f>IF($A2793&gt;=$Q$2,B2793*Q$4,"")</f>
        <v>414.63983929303635</v>
      </c>
      <c r="R2793">
        <f>IF($A2793&gt;=$Q$2,G2793*R$4,"")</f>
        <v>402.23476810245137</v>
      </c>
      <c r="T2793">
        <f>IF($A2793&gt;=$Q$2,J2793*T$4,"")</f>
        <v>377.01856494334203</v>
      </c>
      <c r="U2793">
        <f>IF($A2793&gt;=$Q$2,K2793*U$4,"")</f>
        <v>30.995323189186667</v>
      </c>
      <c r="W2793" t="e">
        <f t="shared" ca="1" si="13"/>
        <v>#DIV/0!</v>
      </c>
    </row>
    <row r="2794" spans="1:23">
      <c r="A2794" s="1">
        <v>44224</v>
      </c>
      <c r="B2794">
        <f>IFERROR(VLOOKUP($A2794,'BTC-Web'!$A$2:$H$9999,2,0),"")</f>
        <v>30441.041015999999</v>
      </c>
      <c r="C2794">
        <f>VLOOKUP(A2794,H_SPBTFDUE!$B$2:$C$5828,2,0)</f>
        <v>193.73</v>
      </c>
      <c r="D2794" s="2">
        <f>D2793*(1-D$1+IF(AND(WEEKDAY($A2794)&lt;&gt;1,WEEKDAY($A2794)&lt;&gt;7),-VLOOKUP($A2794,ETF_OP_Fee!$G$5:$H$14,2,1),0))^($A2794-$A2793)*(1+2*(C2794/C2793-1))+IFERROR(VLOOKUP(A2794,BITXeom!$C$9:$D$100,2,0),0)-$D$3*IFERROR(VLOOKUP($A2794,Dividends!$C$10:$E$100,2,0),0)</f>
        <v>72.172999144859546</v>
      </c>
      <c r="F2794" s="60">
        <f>F2793*(1-F$1-2*(C2794/C2793-1))</f>
        <v>0.49345140453797459</v>
      </c>
      <c r="G2794" s="2">
        <f>G2793*(1-G$1+IF(AND(WEEKDAY($A2794)&lt;&gt;1,WEEKDAY($A2794)&lt;&gt;7),-VLOOKUP($A2794,ETF_OP_Fee!$I$5:$J$14,2,1),0))^($A2794-$A2793)*(1+1*(B2794/B2793-1))</f>
        <v>19.92802405212176</v>
      </c>
      <c r="H2794" s="9" t="str">
        <f>IFERROR(VLOOKUP(A2794,'BITO-IV'!$A$1:$J$10000,4,0),"")</f>
        <v/>
      </c>
      <c r="J2794" s="9">
        <f>VLOOKUP(A2794,'ETH-Web'!$A$1:$G$10000,6,0)</f>
        <v>1332.4921879999999</v>
      </c>
      <c r="K2794" s="2">
        <f>K2793*(1-K$1+IF(AND(WEEKDAY($A2794)&lt;&gt;1,WEEKDAY($A2794)&lt;&gt;7),-VLOOKUP($A2794,ETF_OP_Fee!$K$5:$L$14,2,1),0))^($A2794-$A2793)*(1+2*(J2794/J2793-1))-K$3*IFERROR(VLOOKUP($A4390,Dividends!$C$10:$E$100,3,0),0)</f>
        <v>362.9615534366211</v>
      </c>
      <c r="Q2794">
        <f>IF($A2794&gt;=$Q$2,B2794*Q$4,"")</f>
        <v>387.60769558544126</v>
      </c>
      <c r="R2794">
        <f>IF($A2794&gt;=$Q$2,G2794*R$4,"")</f>
        <v>376.00157742026738</v>
      </c>
      <c r="T2794">
        <f>IF($A2794&gt;=$Q$2,J2794*T$4,"")</f>
        <v>400.87731423994484</v>
      </c>
      <c r="U2794">
        <f>IF($A2794&gt;=$Q$2,K2794*U$4,"")</f>
        <v>34.917358835894113</v>
      </c>
      <c r="W2794" t="e">
        <f t="shared" ca="1" si="13"/>
        <v>#DIV/0!</v>
      </c>
    </row>
    <row r="2795" spans="1:23">
      <c r="A2795" s="1">
        <v>44225</v>
      </c>
      <c r="B2795">
        <f>IFERROR(VLOOKUP($A2795,'BTC-Web'!$A$2:$H$9999,2,0),"")</f>
        <v>34318.671875</v>
      </c>
      <c r="C2795">
        <f>VLOOKUP(A2795,H_SPBTFDUE!$B$2:$C$5828,2,0)</f>
        <v>205.93</v>
      </c>
      <c r="D2795" s="2">
        <f>D2794*(1-D$1+IF(AND(WEEKDAY($A2795)&lt;&gt;1,WEEKDAY($A2795)&lt;&gt;7),-VLOOKUP($A2795,ETF_OP_Fee!$G$5:$H$14,2,1),0))^($A2795-$A2794)*(1+2*(C2795/C2794-1))+IFERROR(VLOOKUP(A2795,BITXeom!$C$9:$D$100,2,0),0)-$D$3*IFERROR(VLOOKUP($A2795,Dividends!$C$10:$E$100,2,0),0)</f>
        <v>81.253282948214846</v>
      </c>
      <c r="F2795" s="60">
        <f>F2794*(1-F$1-2*(C2795/C2794-1))</f>
        <v>0.43127626120140561</v>
      </c>
      <c r="G2795" s="2">
        <f>G2794*(1-G$1+IF(AND(WEEKDAY($A2795)&lt;&gt;1,WEEKDAY($A2795)&lt;&gt;7),-VLOOKUP($A2795,ETF_OP_Fee!$I$5:$J$14,2,1),0))^($A2795-$A2794)*(1+1*(B2795/B2794-1))</f>
        <v>22.465904434052053</v>
      </c>
      <c r="H2795" s="9" t="str">
        <f>IFERROR(VLOOKUP(A2795,'BITO-IV'!$A$1:$J$10000,4,0),"")</f>
        <v/>
      </c>
      <c r="J2795" s="9">
        <f>VLOOKUP(A2795,'ETH-Web'!$A$1:$G$10000,6,0)</f>
        <v>1382.522827</v>
      </c>
      <c r="K2795" s="2">
        <f>K2794*(1-K$1+IF(AND(WEEKDAY($A2795)&lt;&gt;1,WEEKDAY($A2795)&lt;&gt;7),-VLOOKUP($A2795,ETF_OP_Fee!$K$5:$L$14,2,1),0))^($A2795-$A2794)*(1+2*(J2795/J2794-1))-K$3*IFERROR(VLOOKUP($A4391,Dividends!$C$10:$E$100,3,0),0)</f>
        <v>390.20749636284251</v>
      </c>
      <c r="Q2795">
        <f>IF($A2795&gt;=$Q$2,B2795*Q$4,"")</f>
        <v>436.98181392778048</v>
      </c>
      <c r="R2795">
        <f>IF($A2795&gt;=$Q$2,G2795*R$4,"")</f>
        <v>423.88625602231576</v>
      </c>
      <c r="T2795">
        <f>IF($A2795&gt;=$Q$2,J2795*T$4,"")</f>
        <v>415.928920825445</v>
      </c>
      <c r="U2795">
        <f>IF($A2795&gt;=$Q$2,K2795*U$4,"")</f>
        <v>37.538452880068924</v>
      </c>
      <c r="W2795" t="e">
        <f t="shared" ca="1" si="13"/>
        <v>#DIV/0!</v>
      </c>
    </row>
    <row r="2796" spans="1:23">
      <c r="A2796" s="1">
        <v>44228</v>
      </c>
      <c r="B2796">
        <f>IFERROR(VLOOKUP($A2796,'BTC-Web'!$A$2:$H$9999,2,0),"")</f>
        <v>33114.578125</v>
      </c>
      <c r="C2796">
        <f>VLOOKUP(A2796,H_SPBTFDUE!$B$2:$C$5828,2,0)</f>
        <v>200.85</v>
      </c>
      <c r="D2796" s="2">
        <f>D2795*(1-D$1+IF(AND(WEEKDAY($A2796)&lt;&gt;1,WEEKDAY($A2796)&lt;&gt;7),-VLOOKUP($A2796,ETF_OP_Fee!$G$5:$H$14,2,1),0))^($A2796-$A2795)*(1+2*(C2796/C2795-1))+IFERROR(VLOOKUP(A2796,BITXeom!$C$9:$D$100,2,0),0)-$D$3*IFERROR(VLOOKUP($A2796,Dividends!$C$10:$E$100,2,0),0)</f>
        <v>77.216545641344439</v>
      </c>
      <c r="F2796" s="60">
        <f>F2795*(1-F$1-2*(C2796/C2795-1))</f>
        <v>0.45253175426162734</v>
      </c>
      <c r="G2796" s="2">
        <f>G2795*(1-G$1+IF(AND(WEEKDAY($A2796)&lt;&gt;1,WEEKDAY($A2796)&lt;&gt;7),-VLOOKUP($A2796,ETF_OP_Fee!$I$5:$J$14,2,1),0))^($A2796-$A2795)*(1+1*(B2796/B2795-1))</f>
        <v>21.675980428007197</v>
      </c>
      <c r="H2796" s="9" t="str">
        <f>IFERROR(VLOOKUP(A2796,'BITO-IV'!$A$1:$J$10000,4,0),"")</f>
        <v/>
      </c>
      <c r="J2796" s="9">
        <f>VLOOKUP(A2796,'ETH-Web'!$A$1:$G$10000,6,0)</f>
        <v>1369.0405270000001</v>
      </c>
      <c r="K2796" s="2">
        <f>K2795*(1-K$1+IF(AND(WEEKDAY($A2796)&lt;&gt;1,WEEKDAY($A2796)&lt;&gt;7),-VLOOKUP($A2796,ETF_OP_Fee!$K$5:$L$14,2,1),0))^($A2796-$A2795)*(1+2*(J2796/J2795-1))-K$3*IFERROR(VLOOKUP($A4392,Dividends!$C$10:$E$100,3,0),0)</f>
        <v>382.56736591367104</v>
      </c>
      <c r="Q2796">
        <f>IF($A2796&gt;=$Q$2,B2796*Q$4,"")</f>
        <v>421.65001225053089</v>
      </c>
      <c r="R2796">
        <f>IF($A2796&gt;=$Q$2,G2796*R$4,"")</f>
        <v>408.98198495468932</v>
      </c>
      <c r="T2796">
        <f>IF($A2796&gt;=$Q$2,J2796*T$4,"")</f>
        <v>411.87280082530492</v>
      </c>
      <c r="U2796">
        <f>IF($A2796&gt;=$Q$2,K2796*U$4,"")</f>
        <v>36.8034627029527</v>
      </c>
      <c r="W2796" t="e">
        <f t="shared" ca="1" si="13"/>
        <v>#DIV/0!</v>
      </c>
    </row>
    <row r="2797" spans="1:23">
      <c r="A2797" s="1">
        <v>44229</v>
      </c>
      <c r="B2797">
        <f>IFERROR(VLOOKUP($A2797,'BTC-Web'!$A$2:$H$9999,2,0),"")</f>
        <v>33533.199219000002</v>
      </c>
      <c r="C2797">
        <f>VLOOKUP(A2797,H_SPBTFDUE!$B$2:$C$5828,2,0)</f>
        <v>213.75</v>
      </c>
      <c r="D2797" s="2">
        <f>D2796*(1-D$1+IF(AND(WEEKDAY($A2797)&lt;&gt;1,WEEKDAY($A2797)&lt;&gt;7),-VLOOKUP($A2797,ETF_OP_Fee!$G$5:$H$14,2,1),0))^($A2797-$A2796)*(1+2*(C2797/C2796-1))+IFERROR(VLOOKUP(A2797,BITXeom!$C$9:$D$100,2,0),0)-$D$3*IFERROR(VLOOKUP($A2797,Dividends!$C$10:$E$100,2,0),0)</f>
        <v>87.124821231476503</v>
      </c>
      <c r="F2797" s="60">
        <f>F2796*(1-F$1-2*(C2797/C2796-1))</f>
        <v>0.39437865208374939</v>
      </c>
      <c r="G2797" s="2">
        <f>G2796*(1-G$1+IF(AND(WEEKDAY($A2797)&lt;&gt;1,WEEKDAY($A2797)&lt;&gt;7),-VLOOKUP($A2797,ETF_OP_Fee!$I$5:$J$14,2,1),0))^($A2797-$A2796)*(1+1*(B2797/B2796-1))</f>
        <v>21.949428098177911</v>
      </c>
      <c r="H2797" s="9" t="str">
        <f>IFERROR(VLOOKUP(A2797,'BITO-IV'!$A$1:$J$10000,4,0),"")</f>
        <v/>
      </c>
      <c r="J2797" s="9">
        <f>VLOOKUP(A2797,'ETH-Web'!$A$1:$G$10000,6,0)</f>
        <v>1515.193726</v>
      </c>
      <c r="K2797" s="2">
        <f>K2796*(1-K$1+IF(AND(WEEKDAY($A2797)&lt;&gt;1,WEEKDAY($A2797)&lt;&gt;7),-VLOOKUP($A2797,ETF_OP_Fee!$K$5:$L$14,2,1),0))^($A2797-$A2796)*(1+2*(J2797/J2796-1))-K$3*IFERROR(VLOOKUP($A4393,Dividends!$C$10:$E$100,3,0),0)</f>
        <v>464.23808217814093</v>
      </c>
      <c r="Q2797">
        <f>IF($A2797&gt;=$Q$2,B2797*Q$4,"")</f>
        <v>426.98034104853463</v>
      </c>
      <c r="R2797">
        <f>IF($A2797&gt;=$Q$2,G2797*R$4,"")</f>
        <v>414.14139037577712</v>
      </c>
      <c r="T2797">
        <f>IF($A2797&gt;=$Q$2,J2797*T$4,"")</f>
        <v>455.84266602251546</v>
      </c>
      <c r="U2797">
        <f>IF($A2797&gt;=$Q$2,K2797*U$4,"")</f>
        <v>44.660288527038077</v>
      </c>
      <c r="W2797" t="e">
        <f t="shared" ca="1" si="13"/>
        <v>#DIV/0!</v>
      </c>
    </row>
    <row r="2798" spans="1:23">
      <c r="A2798" s="1">
        <v>44230</v>
      </c>
      <c r="B2798">
        <f>IFERROR(VLOOKUP($A2798,'BTC-Web'!$A$2:$H$9999,2,0),"")</f>
        <v>35510.820312999997</v>
      </c>
      <c r="C2798">
        <f>VLOOKUP(A2798,H_SPBTFDUE!$B$2:$C$5828,2,0)</f>
        <v>220.98</v>
      </c>
      <c r="D2798" s="2">
        <f>D2797*(1-D$1+IF(AND(WEEKDAY($A2798)&lt;&gt;1,WEEKDAY($A2798)&lt;&gt;7),-VLOOKUP($A2798,ETF_OP_Fee!$G$5:$H$14,2,1),0))^($A2798-$A2797)*(1+2*(C2798/C2797-1))+IFERROR(VLOOKUP(A2798,BITXeom!$C$9:$D$100,2,0),0)-$D$3*IFERROR(VLOOKUP($A2798,Dividends!$C$10:$E$100,2,0),0)</f>
        <v>93.007525744656562</v>
      </c>
      <c r="F2798" s="60">
        <f>F2797*(1-F$1-2*(C2798/C2797-1))</f>
        <v>0.36767875291677238</v>
      </c>
      <c r="G2798" s="2">
        <f>G2797*(1-G$1+IF(AND(WEEKDAY($A2798)&lt;&gt;1,WEEKDAY($A2798)&lt;&gt;7),-VLOOKUP($A2798,ETF_OP_Fee!$I$5:$J$14,2,1),0))^($A2798-$A2797)*(1+1*(B2798/B2797-1))</f>
        <v>23.243291080744225</v>
      </c>
      <c r="H2798" s="9" t="str">
        <f>IFERROR(VLOOKUP(A2798,'BITO-IV'!$A$1:$J$10000,4,0),"")</f>
        <v/>
      </c>
      <c r="J2798" s="9">
        <f>VLOOKUP(A2798,'ETH-Web'!$A$1:$G$10000,6,0)</f>
        <v>1660.9095460000001</v>
      </c>
      <c r="K2798" s="2">
        <f>K2797*(1-K$1+IF(AND(WEEKDAY($A2798)&lt;&gt;1,WEEKDAY($A2798)&lt;&gt;7),-VLOOKUP($A2798,ETF_OP_Fee!$K$5:$L$14,2,1),0))^($A2798-$A2797)*(1+2*(J2798/J2797-1))-K$3*IFERROR(VLOOKUP($A4394,Dividends!$C$10:$E$100,3,0),0)</f>
        <v>553.51515864074247</v>
      </c>
      <c r="Q2798">
        <f>IF($A2798&gt;=$Q$2,B2798*Q$4,"")</f>
        <v>452.16151519378144</v>
      </c>
      <c r="R2798">
        <f>IF($A2798&gt;=$Q$2,G2798*R$4,"")</f>
        <v>438.55397243299461</v>
      </c>
      <c r="T2798">
        <f>IF($A2798&gt;=$Q$2,J2798*T$4,"")</f>
        <v>499.68094671934108</v>
      </c>
      <c r="U2798">
        <f>IF($A2798&gt;=$Q$2,K2798*U$4,"")</f>
        <v>53.248855787533195</v>
      </c>
      <c r="W2798" t="e">
        <f t="shared" ca="1" si="13"/>
        <v>#DIV/0!</v>
      </c>
    </row>
    <row r="2799" spans="1:23">
      <c r="A2799" s="1">
        <v>44231</v>
      </c>
      <c r="B2799">
        <f>IFERROR(VLOOKUP($A2799,'BTC-Web'!$A$2:$H$9999,2,0),"")</f>
        <v>37475.105469000002</v>
      </c>
      <c r="C2799">
        <f>VLOOKUP(A2799,H_SPBTFDUE!$B$2:$C$5828,2,0)</f>
        <v>224.07</v>
      </c>
      <c r="D2799" s="2">
        <f>D2798*(1-D$1+IF(AND(WEEKDAY($A2799)&lt;&gt;1,WEEKDAY($A2799)&lt;&gt;7),-VLOOKUP($A2799,ETF_OP_Fee!$G$5:$H$14,2,1),0))^($A2799-$A2798)*(1+2*(C2799/C2798-1))+IFERROR(VLOOKUP(A2799,BITXeom!$C$9:$D$100,2,0),0)-$D$3*IFERROR(VLOOKUP($A2799,Dividends!$C$10:$E$100,2,0),0)</f>
        <v>95.597079648153738</v>
      </c>
      <c r="F2799" s="60">
        <f>F2798*(1-F$1-2*(C2799/C2798-1))</f>
        <v>0.35737698747689572</v>
      </c>
      <c r="G2799" s="2">
        <f>G2798*(1-G$1+IF(AND(WEEKDAY($A2799)&lt;&gt;1,WEEKDAY($A2799)&lt;&gt;7),-VLOOKUP($A2799,ETF_OP_Fee!$I$5:$J$14,2,1),0))^($A2799-$A2798)*(1+1*(B2799/B2798-1))</f>
        <v>24.52835800444873</v>
      </c>
      <c r="H2799" s="9" t="str">
        <f>IFERROR(VLOOKUP(A2799,'BITO-IV'!$A$1:$J$10000,4,0),"")</f>
        <v/>
      </c>
      <c r="J2799" s="9">
        <f>VLOOKUP(A2799,'ETH-Web'!$A$1:$G$10000,6,0)</f>
        <v>1594.7626949999999</v>
      </c>
      <c r="K2799" s="2">
        <f>K2798*(1-K$1+IF(AND(WEEKDAY($A2799)&lt;&gt;1,WEEKDAY($A2799)&lt;&gt;7),-VLOOKUP($A2799,ETF_OP_Fee!$K$5:$L$14,2,1),0))^($A2799-$A2798)*(1+2*(J2799/J2798-1))-K$3*IFERROR(VLOOKUP($A4395,Dividends!$C$10:$E$100,3,0),0)</f>
        <v>509.4138047116158</v>
      </c>
      <c r="Q2799">
        <f>IF($A2799&gt;=$Q$2,B2799*Q$4,"")</f>
        <v>477.17288199919619</v>
      </c>
      <c r="R2799">
        <f>IF($A2799&gt;=$Q$2,G2799*R$4,"")</f>
        <v>462.80059061951061</v>
      </c>
      <c r="T2799">
        <f>IF($A2799&gt;=$Q$2,J2799*T$4,"")</f>
        <v>479.78081356050421</v>
      </c>
      <c r="U2799">
        <f>IF($A2799&gt;=$Q$2,K2799*U$4,"")</f>
        <v>49.006249964101329</v>
      </c>
      <c r="W2799" t="e">
        <f t="shared" ca="1" si="13"/>
        <v>#DIV/0!</v>
      </c>
    </row>
    <row r="2800" spans="1:23">
      <c r="A2800" s="1">
        <v>44232</v>
      </c>
      <c r="B2800">
        <f>IFERROR(VLOOKUP($A2800,'BTC-Web'!$A$2:$H$9999,2,0),"")</f>
        <v>36931.546875</v>
      </c>
      <c r="C2800">
        <f>VLOOKUP(A2800,H_SPBTFDUE!$B$2:$C$5828,2,0)</f>
        <v>224.75</v>
      </c>
      <c r="D2800" s="2">
        <f>D2799*(1-D$1+IF(AND(WEEKDAY($A2800)&lt;&gt;1,WEEKDAY($A2800)&lt;&gt;7),-VLOOKUP($A2800,ETF_OP_Fee!$G$5:$H$14,2,1),0))^($A2800-$A2799)*(1+2*(C2800/C2799-1))+IFERROR(VLOOKUP(A2800,BITXeom!$C$9:$D$100,2,0),0)-$D$3*IFERROR(VLOOKUP($A2800,Dividends!$C$10:$E$100,2,0),0)</f>
        <v>96.165715190154501</v>
      </c>
      <c r="F2800" s="60">
        <f>F2799*(1-F$1-2*(C2800/C2799-1))</f>
        <v>0.35518927328589711</v>
      </c>
      <c r="G2800" s="2">
        <f>G2799*(1-G$1+IF(AND(WEEKDAY($A2800)&lt;&gt;1,WEEKDAY($A2800)&lt;&gt;7),-VLOOKUP($A2800,ETF_OP_Fee!$I$5:$J$14,2,1),0))^($A2800-$A2799)*(1+1*(B2800/B2799-1))</f>
        <v>24.171956679715283</v>
      </c>
      <c r="H2800" s="9" t="str">
        <f>IFERROR(VLOOKUP(A2800,'BITO-IV'!$A$1:$J$10000,4,0),"")</f>
        <v/>
      </c>
      <c r="J2800" s="9">
        <f>VLOOKUP(A2800,'ETH-Web'!$A$1:$G$10000,6,0)</f>
        <v>1718.650879</v>
      </c>
      <c r="K2800" s="2">
        <f>K2799*(1-K$1+IF(AND(WEEKDAY($A2800)&lt;&gt;1,WEEKDAY($A2800)&lt;&gt;7),-VLOOKUP($A2800,ETF_OP_Fee!$K$5:$L$14,2,1),0))^($A2800-$A2799)*(1+2*(J2800/J2799-1))-K$3*IFERROR(VLOOKUP($A4396,Dividends!$C$10:$E$100,3,0),0)</f>
        <v>588.54565936920494</v>
      </c>
      <c r="Q2800">
        <f>IF($A2800&gt;=$Q$2,B2800*Q$4,"")</f>
        <v>470.25171613219231</v>
      </c>
      <c r="R2800">
        <f>IF($A2800&gt;=$Q$2,G2800*R$4,"")</f>
        <v>456.07601722759017</v>
      </c>
      <c r="T2800">
        <f>IF($A2800&gt;=$Q$2,J2800*T$4,"")</f>
        <v>517.0522984631865</v>
      </c>
      <c r="U2800">
        <f>IF($A2800&gt;=$Q$2,K2800*U$4,"")</f>
        <v>56.618834102193347</v>
      </c>
      <c r="W2800" t="e">
        <f t="shared" ca="1" si="13"/>
        <v>#DIV/0!</v>
      </c>
    </row>
    <row r="2801" spans="1:23">
      <c r="A2801" s="1">
        <v>44235</v>
      </c>
      <c r="B2801">
        <f>IFERROR(VLOOKUP($A2801,'BTC-Web'!$A$2:$H$9999,2,0),"")</f>
        <v>38886.828125</v>
      </c>
      <c r="C2801">
        <f>VLOOKUP(A2801,H_SPBTFDUE!$B$2:$C$5828,2,0)</f>
        <v>264.66000000000003</v>
      </c>
      <c r="D2801" s="2">
        <f>D2800*(1-D$1+IF(AND(WEEKDAY($A2801)&lt;&gt;1,WEEKDAY($A2801)&lt;&gt;7),-VLOOKUP($A2801,ETF_OP_Fee!$G$5:$H$14,2,1),0))^($A2801-$A2800)*(1+2*(C2801/C2800-1))+IFERROR(VLOOKUP(A2801,BITXeom!$C$9:$D$100,2,0),0)-$D$3*IFERROR(VLOOKUP($A2801,Dividends!$C$10:$E$100,2,0),0)</f>
        <v>130.27186160888436</v>
      </c>
      <c r="F2801" s="60">
        <f>F2800*(1-F$1-2*(C2801/C2800-1))</f>
        <v>0.22902525430971271</v>
      </c>
      <c r="G2801" s="2">
        <f>G2800*(1-G$1+IF(AND(WEEKDAY($A2801)&lt;&gt;1,WEEKDAY($A2801)&lt;&gt;7),-VLOOKUP($A2801,ETF_OP_Fee!$I$5:$J$14,2,1),0))^($A2801-$A2800)*(1+1*(B2801/B2800-1))</f>
        <v>25.449714710464352</v>
      </c>
      <c r="H2801" s="9" t="str">
        <f>IFERROR(VLOOKUP(A2801,'BITO-IV'!$A$1:$J$10000,4,0),"")</f>
        <v/>
      </c>
      <c r="J2801" s="9">
        <f>VLOOKUP(A2801,'ETH-Web'!$A$1:$G$10000,6,0)</f>
        <v>1746.6168210000001</v>
      </c>
      <c r="K2801" s="2">
        <f>K2800*(1-K$1+IF(AND(WEEKDAY($A2801)&lt;&gt;1,WEEKDAY($A2801)&lt;&gt;7),-VLOOKUP($A2801,ETF_OP_Fee!$K$5:$L$14,2,1),0))^($A2801-$A2800)*(1+2*(J2801/J2800-1))-K$3*IFERROR(VLOOKUP($A4397,Dividends!$C$10:$E$100,3,0),0)</f>
        <v>607.65237709885628</v>
      </c>
      <c r="Q2801">
        <f>IF($A2801&gt;=$Q$2,B2801*Q$4,"")</f>
        <v>495.14843563451075</v>
      </c>
      <c r="R2801">
        <f>IF($A2801&gt;=$Q$2,G2801*R$4,"")</f>
        <v>480.18473136133849</v>
      </c>
      <c r="T2801">
        <f>IF($A2801&gt;=$Q$2,J2801*T$4,"")</f>
        <v>525.46578997939355</v>
      </c>
      <c r="U2801">
        <f>IF($A2801&gt;=$Q$2,K2801*U$4,"")</f>
        <v>58.456924425605166</v>
      </c>
      <c r="W2801" t="e">
        <f t="shared" ca="1" si="13"/>
        <v>#DIV/0!</v>
      </c>
    </row>
    <row r="2802" spans="1:23">
      <c r="A2802" s="1">
        <v>44236</v>
      </c>
      <c r="B2802">
        <f>IFERROR(VLOOKUP($A2802,'BTC-Web'!$A$2:$H$9999,2,0),"")</f>
        <v>46184.992187999997</v>
      </c>
      <c r="C2802">
        <f>VLOOKUP(A2802,H_SPBTFDUE!$B$2:$C$5828,2,0)</f>
        <v>282.54000000000002</v>
      </c>
      <c r="D2802" s="2">
        <f>D2801*(1-D$1+IF(AND(WEEKDAY($A2802)&lt;&gt;1,WEEKDAY($A2802)&lt;&gt;7),-VLOOKUP($A2802,ETF_OP_Fee!$G$5:$H$14,2,1),0))^($A2802-$A2801)*(1+2*(C2802/C2801-1))+IFERROR(VLOOKUP(A2802,BITXeom!$C$9:$D$100,2,0),0)-$D$3*IFERROR(VLOOKUP($A2802,Dividends!$C$10:$E$100,2,0),0)</f>
        <v>147.85594675163728</v>
      </c>
      <c r="F2802" s="60">
        <f>F2801*(1-F$1-2*(C2802/C2801-1))</f>
        <v>0.19806818359914585</v>
      </c>
      <c r="G2802" s="2">
        <f>G2801*(1-G$1+IF(AND(WEEKDAY($A2802)&lt;&gt;1,WEEKDAY($A2802)&lt;&gt;7),-VLOOKUP($A2802,ETF_OP_Fee!$I$5:$J$14,2,1),0))^($A2802-$A2801)*(1+1*(B2802/B2801-1))</f>
        <v>30.225254650292282</v>
      </c>
      <c r="H2802" s="9" t="str">
        <f>IFERROR(VLOOKUP(A2802,'BITO-IV'!$A$1:$J$10000,4,0),"")</f>
        <v/>
      </c>
      <c r="J2802" s="9">
        <f>VLOOKUP(A2802,'ETH-Web'!$A$1:$G$10000,6,0)</f>
        <v>1768.035034</v>
      </c>
      <c r="K2802" s="2">
        <f>K2801*(1-K$1+IF(AND(WEEKDAY($A2802)&lt;&gt;1,WEEKDAY($A2802)&lt;&gt;7),-VLOOKUP($A2802,ETF_OP_Fee!$K$5:$L$14,2,1),0))^($A2802-$A2801)*(1+2*(J2802/J2801-1))-K$3*IFERROR(VLOOKUP($A4398,Dividends!$C$10:$E$100,3,0),0)</f>
        <v>622.53924431937071</v>
      </c>
      <c r="Q2802">
        <f>IF($A2802&gt;=$Q$2,B2802*Q$4,"")</f>
        <v>588.07641904273464</v>
      </c>
      <c r="R2802">
        <f>IF($A2802&gt;=$Q$2,G2802*R$4,"")</f>
        <v>570.28952778833843</v>
      </c>
      <c r="T2802">
        <f>IF($A2802&gt;=$Q$2,J2802*T$4,"")</f>
        <v>531.90941177363936</v>
      </c>
      <c r="U2802">
        <f>IF($A2802&gt;=$Q$2,K2802*U$4,"")</f>
        <v>59.889059812285396</v>
      </c>
      <c r="W2802" t="e">
        <f t="shared" ca="1" si="13"/>
        <v>#DIV/0!</v>
      </c>
    </row>
    <row r="2803" spans="1:23">
      <c r="A2803" s="1">
        <v>44237</v>
      </c>
      <c r="B2803">
        <f>IFERROR(VLOOKUP($A2803,'BTC-Web'!$A$2:$H$9999,2,0),"")</f>
        <v>46469.761719000002</v>
      </c>
      <c r="C2803">
        <f>VLOOKUP(A2803,H_SPBTFDUE!$B$2:$C$5828,2,0)</f>
        <v>265.88</v>
      </c>
      <c r="D2803" s="2">
        <f>D2802*(1-D$1+IF(AND(WEEKDAY($A2803)&lt;&gt;1,WEEKDAY($A2803)&lt;&gt;7),-VLOOKUP($A2803,ETF_OP_Fee!$G$5:$H$14,2,1),0))^($A2803-$A2802)*(1+2*(C2803/C2802-1))+IFERROR(VLOOKUP(A2803,BITXeom!$C$9:$D$100,2,0),0)-$D$3*IFERROR(VLOOKUP($A2803,Dividends!$C$10:$E$100,2,0),0)</f>
        <v>130.4035429295358</v>
      </c>
      <c r="F2803" s="60">
        <f>F2802*(1-F$1-2*(C2803/C2802-1))</f>
        <v>0.22141609461175857</v>
      </c>
      <c r="G2803" s="2">
        <f>G2802*(1-G$1+IF(AND(WEEKDAY($A2803)&lt;&gt;1,WEEKDAY($A2803)&lt;&gt;7),-VLOOKUP($A2803,ETF_OP_Fee!$I$5:$J$14,2,1),0))^($A2803-$A2802)*(1+1*(B2803/B2802-1))</f>
        <v>30.410827368486245</v>
      </c>
      <c r="H2803" s="9" t="str">
        <f>IFERROR(VLOOKUP(A2803,'BITO-IV'!$A$1:$J$10000,4,0),"")</f>
        <v/>
      </c>
      <c r="J2803" s="9">
        <f>VLOOKUP(A2803,'ETH-Web'!$A$1:$G$10000,6,0)</f>
        <v>1744.243408</v>
      </c>
      <c r="K2803" s="2">
        <f>K2802*(1-K$1+IF(AND(WEEKDAY($A2803)&lt;&gt;1,WEEKDAY($A2803)&lt;&gt;7),-VLOOKUP($A2803,ETF_OP_Fee!$K$5:$L$14,2,1),0))^($A2803-$A2802)*(1+2*(J2803/J2802-1))-K$3*IFERROR(VLOOKUP($A4399,Dividends!$C$10:$E$100,3,0),0)</f>
        <v>605.76920054450079</v>
      </c>
      <c r="Q2803">
        <f>IF($A2803&gt;=$Q$2,B2803*Q$4,"")</f>
        <v>591.70240744522857</v>
      </c>
      <c r="R2803">
        <f>IF($A2803&gt;=$Q$2,G2803*R$4,"")</f>
        <v>573.7909102929259</v>
      </c>
      <c r="T2803">
        <f>IF($A2803&gt;=$Q$2,J2803*T$4,"")</f>
        <v>524.75175395157248</v>
      </c>
      <c r="U2803">
        <f>IF($A2803&gt;=$Q$2,K2803*U$4,"")</f>
        <v>58.275760467943037</v>
      </c>
      <c r="W2803" t="e">
        <f t="shared" ca="1" si="13"/>
        <v>#DIV/0!</v>
      </c>
    </row>
    <row r="2804" spans="1:23">
      <c r="A2804" s="1">
        <v>44238</v>
      </c>
      <c r="B2804">
        <f>IFERROR(VLOOKUP($A2804,'BTC-Web'!$A$2:$H$9999,2,0),"")</f>
        <v>44898.710937999997</v>
      </c>
      <c r="C2804">
        <f>VLOOKUP(A2804,H_SPBTFDUE!$B$2:$C$5828,2,0)</f>
        <v>281.26</v>
      </c>
      <c r="D2804" s="2">
        <f>D2803*(1-D$1+IF(AND(WEEKDAY($A2804)&lt;&gt;1,WEEKDAY($A2804)&lt;&gt;7),-VLOOKUP($A2804,ETF_OP_Fee!$G$5:$H$14,2,1),0))^($A2804-$A2803)*(1+2*(C2804/C2803-1))+IFERROR(VLOOKUP(A2804,BITXeom!$C$9:$D$100,2,0),0)-$D$3*IFERROR(VLOOKUP($A2804,Dividends!$C$10:$E$100,2,0),0)</f>
        <v>145.47255840855701</v>
      </c>
      <c r="F2804" s="60">
        <f>F2803*(1-F$1-2*(C2804/C2803-1))</f>
        <v>0.19578865538428206</v>
      </c>
      <c r="G2804" s="2">
        <f>G2803*(1-G$1+IF(AND(WEEKDAY($A2804)&lt;&gt;1,WEEKDAY($A2804)&lt;&gt;7),-VLOOKUP($A2804,ETF_OP_Fee!$I$5:$J$14,2,1),0))^($A2804-$A2803)*(1+1*(B2804/B2803-1))</f>
        <v>29.381932656990237</v>
      </c>
      <c r="H2804" s="9" t="str">
        <f>IFERROR(VLOOKUP(A2804,'BITO-IV'!$A$1:$J$10000,4,0),"")</f>
        <v/>
      </c>
      <c r="J2804" s="9">
        <f>VLOOKUP(A2804,'ETH-Web'!$A$1:$G$10000,6,0)</f>
        <v>1783.7979740000001</v>
      </c>
      <c r="K2804" s="2">
        <f>K2803*(1-K$1+IF(AND(WEEKDAY($A2804)&lt;&gt;1,WEEKDAY($A2804)&lt;&gt;7),-VLOOKUP($A2804,ETF_OP_Fee!$K$5:$L$14,2,1),0))^($A2804-$A2803)*(1+2*(J2804/J2803-1))-K$3*IFERROR(VLOOKUP($A4400,Dividends!$C$10:$E$100,3,0),0)</f>
        <v>633.22719750566796</v>
      </c>
      <c r="Q2804">
        <f>IF($A2804&gt;=$Q$2,B2804*Q$4,"")</f>
        <v>571.69811874330628</v>
      </c>
      <c r="R2804">
        <f>IF($A2804&gt;=$Q$2,G2804*R$4,"")</f>
        <v>554.37774451642838</v>
      </c>
      <c r="T2804">
        <f>IF($A2804&gt;=$Q$2,J2804*T$4,"")</f>
        <v>536.65165725067277</v>
      </c>
      <c r="U2804">
        <f>IF($A2804&gt;=$Q$2,K2804*U$4,"")</f>
        <v>60.917254377504946</v>
      </c>
      <c r="W2804" t="e">
        <f t="shared" ca="1" si="13"/>
        <v>#DIV/0!</v>
      </c>
    </row>
    <row r="2805" spans="1:23">
      <c r="A2805" s="1">
        <v>44239</v>
      </c>
      <c r="B2805">
        <f>IFERROR(VLOOKUP($A2805,'BTC-Web'!$A$2:$H$9999,2,0),"")</f>
        <v>47877.035155999998</v>
      </c>
      <c r="C2805">
        <f>VLOOKUP(A2805,H_SPBTFDUE!$B$2:$C$5828,2,0)</f>
        <v>284.25</v>
      </c>
      <c r="D2805" s="2">
        <f>D2804*(1-D$1+IF(AND(WEEKDAY($A2805)&lt;&gt;1,WEEKDAY($A2805)&lt;&gt;7),-VLOOKUP($A2805,ETF_OP_Fee!$G$5:$H$14,2,1),0))^($A2805-$A2804)*(1+2*(C2805/C2804-1))+IFERROR(VLOOKUP(A2805,BITXeom!$C$9:$D$100,2,0),0)-$D$3*IFERROR(VLOOKUP($A2805,Dividends!$C$10:$E$100,2,0),0)</f>
        <v>148.54760903280814</v>
      </c>
      <c r="F2805" s="60">
        <f>F2804*(1-F$1-2*(C2805/C2804-1))</f>
        <v>0.19161570975571307</v>
      </c>
      <c r="G2805" s="2">
        <f>G2804*(1-G$1+IF(AND(WEEKDAY($A2805)&lt;&gt;1,WEEKDAY($A2805)&lt;&gt;7),-VLOOKUP($A2805,ETF_OP_Fee!$I$5:$J$14,2,1),0))^($A2805-$A2804)*(1+1*(B2805/B2804-1))</f>
        <v>31.330146904590514</v>
      </c>
      <c r="H2805" s="9" t="str">
        <f>IFERROR(VLOOKUP(A2805,'BITO-IV'!$A$1:$J$10000,4,0),"")</f>
        <v/>
      </c>
      <c r="J2805" s="9">
        <f>VLOOKUP(A2805,'ETH-Web'!$A$1:$G$10000,6,0)</f>
        <v>1843.5325929999999</v>
      </c>
      <c r="K2805" s="2">
        <f>K2804*(1-K$1+IF(AND(WEEKDAY($A2805)&lt;&gt;1,WEEKDAY($A2805)&lt;&gt;7),-VLOOKUP($A2805,ETF_OP_Fee!$K$5:$L$14,2,1),0))^($A2805-$A2804)*(1+2*(J2805/J2804-1))-K$3*IFERROR(VLOOKUP($A4401,Dividends!$C$10:$E$100,3,0),0)</f>
        <v>675.61996497552695</v>
      </c>
      <c r="Q2805">
        <f>IF($A2805&gt;=$Q$2,B2805*Q$4,"")</f>
        <v>609.62130889434354</v>
      </c>
      <c r="R2805">
        <f>IF($A2805&gt;=$Q$2,G2805*R$4,"")</f>
        <v>591.13661375175275</v>
      </c>
      <c r="T2805">
        <f>IF($A2805&gt;=$Q$2,J2805*T$4,"")</f>
        <v>554.62268465895227</v>
      </c>
      <c r="U2805">
        <f>IF($A2805&gt;=$Q$2,K2805*U$4,"")</f>
        <v>64.99549203043631</v>
      </c>
      <c r="W2805" t="e">
        <f t="shared" ca="1" si="13"/>
        <v>#DIV/0!</v>
      </c>
    </row>
    <row r="2806" spans="1:23">
      <c r="A2806" s="1">
        <v>44243</v>
      </c>
      <c r="B2806">
        <f>IFERROR(VLOOKUP($A2806,'BTC-Web'!$A$2:$H$9999,2,0),"")</f>
        <v>47944.457030999998</v>
      </c>
      <c r="C2806">
        <f>VLOOKUP(A2806,H_SPBTFDUE!$B$2:$C$5828,2,0)</f>
        <v>289.55</v>
      </c>
      <c r="D2806" s="2">
        <f>D2805*(1-D$1+IF(AND(WEEKDAY($A2806)&lt;&gt;1,WEEKDAY($A2806)&lt;&gt;7),-VLOOKUP($A2806,ETF_OP_Fee!$G$5:$H$14,2,1),0))^($A2806-$A2805)*(1+2*(C2806/C2805-1))+IFERROR(VLOOKUP(A2806,BITXeom!$C$9:$D$100,2,0),0)-$D$3*IFERROR(VLOOKUP($A2806,Dividends!$C$10:$E$100,2,0),0)</f>
        <v>154.01282919091076</v>
      </c>
      <c r="F2806" s="60">
        <f>F2805*(1-F$1-2*(C2806/C2805-1))</f>
        <v>0.1844601713926638</v>
      </c>
      <c r="G2806" s="2">
        <f>G2805*(1-G$1+IF(AND(WEEKDAY($A2806)&lt;&gt;1,WEEKDAY($A2806)&lt;&gt;7),-VLOOKUP($A2806,ETF_OP_Fee!$I$5:$J$14,2,1),0))^($A2806-$A2805)*(1+1*(B2806/B2805-1))</f>
        <v>31.371000721395603</v>
      </c>
      <c r="H2806" s="9" t="str">
        <f>IFERROR(VLOOKUP(A2806,'BITO-IV'!$A$1:$J$10000,4,0),"")</f>
        <v/>
      </c>
      <c r="J2806" s="9">
        <f>VLOOKUP(A2806,'ETH-Web'!$A$1:$G$10000,6,0)</f>
        <v>1781.067505</v>
      </c>
      <c r="K2806" s="2">
        <f>K2805*(1-K$1+IF(AND(WEEKDAY($A2806)&lt;&gt;1,WEEKDAY($A2806)&lt;&gt;7),-VLOOKUP($A2806,ETF_OP_Fee!$K$5:$L$14,2,1),0))^($A2806-$A2805)*(1+2*(J2806/J2805-1))-K$3*IFERROR(VLOOKUP($A4402,Dividends!$C$10:$E$100,3,0),0)</f>
        <v>629.77052986572858</v>
      </c>
      <c r="Q2806">
        <f>IF($A2806&gt;=$Q$2,B2806*Q$4,"")</f>
        <v>610.47979588192925</v>
      </c>
      <c r="R2806">
        <f>IF($A2806&gt;=$Q$2,G2806*R$4,"")</f>
        <v>591.90744278739498</v>
      </c>
      <c r="T2806">
        <f>IF($A2806&gt;=$Q$2,J2806*T$4,"")</f>
        <v>535.8302017185556</v>
      </c>
      <c r="U2806">
        <f>IF($A2806&gt;=$Q$2,K2806*U$4,"")</f>
        <v>60.584718594534579</v>
      </c>
      <c r="W2806" t="e">
        <f t="shared" ca="1" si="13"/>
        <v>#DIV/0!</v>
      </c>
    </row>
    <row r="2807" spans="1:23">
      <c r="A2807" s="1">
        <v>44244</v>
      </c>
      <c r="B2807">
        <f>IFERROR(VLOOKUP($A2807,'BTC-Web'!$A$2:$H$9999,2,0),"")</f>
        <v>49207.277344000002</v>
      </c>
      <c r="C2807">
        <f>VLOOKUP(A2807,H_SPBTFDUE!$B$2:$C$5828,2,0)</f>
        <v>312.38</v>
      </c>
      <c r="D2807" s="2">
        <f>D2806*(1-D$1+IF(AND(WEEKDAY($A2807)&lt;&gt;1,WEEKDAY($A2807)&lt;&gt;7),-VLOOKUP($A2807,ETF_OP_Fee!$G$5:$H$14,2,1),0))^($A2807-$A2806)*(1+2*(C2807/C2806-1))+IFERROR(VLOOKUP(A2807,BITXeom!$C$9:$D$100,2,0),0)-$D$3*IFERROR(VLOOKUP($A2807,Dividends!$C$10:$E$100,2,0),0)</f>
        <v>178.2780762827087</v>
      </c>
      <c r="F2807" s="60">
        <f>F2806*(1-F$1-2*(C2807/C2806-1))</f>
        <v>0.15536249674094491</v>
      </c>
      <c r="G2807" s="2">
        <f>G2806*(1-G$1+IF(AND(WEEKDAY($A2807)&lt;&gt;1,WEEKDAY($A2807)&lt;&gt;7),-VLOOKUP($A2807,ETF_OP_Fee!$I$5:$J$14,2,1),0))^($A2807-$A2806)*(1+1*(B2807/B2806-1))</f>
        <v>32.196450864923619</v>
      </c>
      <c r="H2807" s="9" t="str">
        <f>IFERROR(VLOOKUP(A2807,'BITO-IV'!$A$1:$J$10000,4,0),"")</f>
        <v/>
      </c>
      <c r="J2807" s="9">
        <f>VLOOKUP(A2807,'ETH-Web'!$A$1:$G$10000,6,0)</f>
        <v>1848.4582519999999</v>
      </c>
      <c r="K2807" s="2">
        <f>K2806*(1-K$1+IF(AND(WEEKDAY($A2807)&lt;&gt;1,WEEKDAY($A2807)&lt;&gt;7),-VLOOKUP($A2807,ETF_OP_Fee!$K$5:$L$14,2,1),0))^($A2807-$A2806)*(1+2*(J2807/J2806-1))-K$3*IFERROR(VLOOKUP($A4403,Dividends!$C$10:$E$100,3,0),0)</f>
        <v>677.41068947919587</v>
      </c>
      <c r="Q2807">
        <f>IF($A2807&gt;=$Q$2,B2807*Q$4,"")</f>
        <v>626.55936659053759</v>
      </c>
      <c r="R2807">
        <f>IF($A2807&gt;=$Q$2,G2807*R$4,"")</f>
        <v>607.48202033891471</v>
      </c>
      <c r="T2807">
        <f>IF($A2807&gt;=$Q$2,J2807*T$4,"")</f>
        <v>556.1045582253148</v>
      </c>
      <c r="U2807">
        <f>IF($A2807&gt;=$Q$2,K2807*U$4,"")</f>
        <v>65.16776198431657</v>
      </c>
      <c r="W2807" t="e">
        <f t="shared" ca="1" si="13"/>
        <v>#DIV/0!</v>
      </c>
    </row>
    <row r="2808" spans="1:23">
      <c r="A2808" s="1">
        <v>44245</v>
      </c>
      <c r="B2808">
        <f>IFERROR(VLOOKUP($A2808,'BTC-Web'!$A$2:$H$9999,2,0),"")</f>
        <v>52140.972655999998</v>
      </c>
      <c r="C2808">
        <f>VLOOKUP(A2808,H_SPBTFDUE!$B$2:$C$5828,2,0)</f>
        <v>310.16000000000003</v>
      </c>
      <c r="D2808" s="2">
        <f>D2807*(1-D$1+IF(AND(WEEKDAY($A2808)&lt;&gt;1,WEEKDAY($A2808)&lt;&gt;7),-VLOOKUP($A2808,ETF_OP_Fee!$G$5:$H$14,2,1),0))^($A2808-$A2807)*(1+2*(C2808/C2807-1))+IFERROR(VLOOKUP(A2808,BITXeom!$C$9:$D$100,2,0),0)-$D$3*IFERROR(VLOOKUP($A2808,Dividends!$C$10:$E$100,2,0),0)</f>
        <v>175.72294274532041</v>
      </c>
      <c r="F2808" s="60">
        <f>F2807*(1-F$1-2*(C2808/C2807-1))</f>
        <v>0.15756264769530995</v>
      </c>
      <c r="G2808" s="2">
        <f>G2807*(1-G$1+IF(AND(WEEKDAY($A2808)&lt;&gt;1,WEEKDAY($A2808)&lt;&gt;7),-VLOOKUP($A2808,ETF_OP_Fee!$I$5:$J$14,2,1),0))^($A2808-$A2807)*(1+1*(B2808/B2807-1))</f>
        <v>34.115087466199434</v>
      </c>
      <c r="H2808" s="9" t="str">
        <f>IFERROR(VLOOKUP(A2808,'BITO-IV'!$A$1:$J$10000,4,0),"")</f>
        <v/>
      </c>
      <c r="J2808" s="9">
        <f>VLOOKUP(A2808,'ETH-Web'!$A$1:$G$10000,6,0)</f>
        <v>1937.4492190000001</v>
      </c>
      <c r="K2808" s="2">
        <f>K2807*(1-K$1+IF(AND(WEEKDAY($A2808)&lt;&gt;1,WEEKDAY($A2808)&lt;&gt;7),-VLOOKUP($A2808,ETF_OP_Fee!$K$5:$L$14,2,1),0))^($A2808-$A2807)*(1+2*(J2808/J2807-1))-K$3*IFERROR(VLOOKUP($A4404,Dividends!$C$10:$E$100,3,0),0)</f>
        <v>742.61719979067198</v>
      </c>
      <c r="Q2808">
        <f>IF($A2808&gt;=$Q$2,B2808*Q$4,"")</f>
        <v>663.91429406612724</v>
      </c>
      <c r="R2808">
        <f>IF($A2808&gt;=$Q$2,G2808*R$4,"")</f>
        <v>643.68281910798066</v>
      </c>
      <c r="T2808">
        <f>IF($A2808&gt;=$Q$2,J2808*T$4,"")</f>
        <v>582.87729292788833</v>
      </c>
      <c r="U2808">
        <f>IF($A2808&gt;=$Q$2,K2808*U$4,"")</f>
        <v>71.440710447933427</v>
      </c>
      <c r="W2808" t="e">
        <f t="shared" ca="1" si="13"/>
        <v>#DIV/0!</v>
      </c>
    </row>
    <row r="2809" spans="1:23">
      <c r="A2809" s="1">
        <v>44246</v>
      </c>
      <c r="B2809">
        <f>IFERROR(VLOOKUP($A2809,'BTC-Web'!$A$2:$H$9999,2,0),"")</f>
        <v>51675.980469000002</v>
      </c>
      <c r="C2809">
        <f>VLOOKUP(A2809,H_SPBTFDUE!$B$2:$C$5828,2,0)</f>
        <v>329.92</v>
      </c>
      <c r="D2809" s="2">
        <f>D2808*(1-D$1+IF(AND(WEEKDAY($A2809)&lt;&gt;1,WEEKDAY($A2809)&lt;&gt;7),-VLOOKUP($A2809,ETF_OP_Fee!$G$5:$H$14,2,1),0))^($A2809-$A2808)*(1+2*(C2809/C2808-1))+IFERROR(VLOOKUP(A2809,BITXeom!$C$9:$D$100,2,0),0)-$D$3*IFERROR(VLOOKUP($A2809,Dividends!$C$10:$E$100,2,0),0)</f>
        <v>198.08934528588676</v>
      </c>
      <c r="F2809" s="60">
        <f>F2808*(1-F$1-2*(C2809/C2808-1))</f>
        <v>0.13747811153491304</v>
      </c>
      <c r="G2809" s="2">
        <f>G2808*(1-G$1+IF(AND(WEEKDAY($A2809)&lt;&gt;1,WEEKDAY($A2809)&lt;&gt;7),-VLOOKUP($A2809,ETF_OP_Fee!$I$5:$J$14,2,1),0))^($A2809-$A2808)*(1+1*(B2809/B2808-1))</f>
        <v>33.809969766718318</v>
      </c>
      <c r="H2809" s="9" t="str">
        <f>IFERROR(VLOOKUP(A2809,'BITO-IV'!$A$1:$J$10000,4,0),"")</f>
        <v/>
      </c>
      <c r="J2809" s="9">
        <f>VLOOKUP(A2809,'ETH-Web'!$A$1:$G$10000,6,0)</f>
        <v>1960.1647949999999</v>
      </c>
      <c r="K2809" s="2">
        <f>K2808*(1-K$1+IF(AND(WEEKDAY($A2809)&lt;&gt;1,WEEKDAY($A2809)&lt;&gt;7),-VLOOKUP($A2809,ETF_OP_Fee!$K$5:$L$14,2,1),0))^($A2809-$A2808)*(1+2*(J2809/J2808-1))-K$3*IFERROR(VLOOKUP($A4405,Dividends!$C$10:$E$100,3,0),0)</f>
        <v>760.01122080067853</v>
      </c>
      <c r="Q2809">
        <f>IF($A2809&gt;=$Q$2,B2809*Q$4,"")</f>
        <v>657.99351921570178</v>
      </c>
      <c r="R2809">
        <f>IF($A2809&gt;=$Q$2,G2809*R$4,"")</f>
        <v>637.92586417839607</v>
      </c>
      <c r="T2809">
        <f>IF($A2809&gt;=$Q$2,J2809*T$4,"")</f>
        <v>589.71122349821394</v>
      </c>
      <c r="U2809">
        <f>IF($A2809&gt;=$Q$2,K2809*U$4,"")</f>
        <v>73.11403718861682</v>
      </c>
      <c r="W2809" t="e">
        <f t="shared" ca="1" si="13"/>
        <v>#DIV/0!</v>
      </c>
    </row>
    <row r="2810" spans="1:23">
      <c r="A2810" s="1">
        <v>44249</v>
      </c>
      <c r="B2810">
        <f>IFERROR(VLOOKUP($A2810,'BTC-Web'!$A$2:$H$9999,2,0),"")</f>
        <v>57532.738280999998</v>
      </c>
      <c r="C2810">
        <f>VLOOKUP(A2810,H_SPBTFDUE!$B$2:$C$5828,2,0)</f>
        <v>318.67</v>
      </c>
      <c r="D2810" s="2">
        <f>D2809*(1-D$1+IF(AND(WEEKDAY($A2810)&lt;&gt;1,WEEKDAY($A2810)&lt;&gt;7),-VLOOKUP($A2810,ETF_OP_Fee!$G$5:$H$14,2,1),0))^($A2810-$A2809)*(1+2*(C2810/C2809-1))+IFERROR(VLOOKUP(A2810,BITXeom!$C$9:$D$100,2,0),0)-$D$3*IFERROR(VLOOKUP($A2810,Dividends!$C$10:$E$100,2,0),0)</f>
        <v>184.51323439894858</v>
      </c>
      <c r="F2810" s="60">
        <f>F2809*(1-F$1-2*(C2810/C2809-1))</f>
        <v>0.14684673566120912</v>
      </c>
      <c r="G2810" s="2">
        <f>G2809*(1-G$1+IF(AND(WEEKDAY($A2810)&lt;&gt;1,WEEKDAY($A2810)&lt;&gt;7),-VLOOKUP($A2810,ETF_OP_Fee!$I$5:$J$14,2,1),0))^($A2810-$A2809)*(1+1*(B2810/B2809-1))</f>
        <v>37.63892323374796</v>
      </c>
      <c r="H2810" s="9" t="str">
        <f>IFERROR(VLOOKUP(A2810,'BITO-IV'!$A$1:$J$10000,4,0),"")</f>
        <v/>
      </c>
      <c r="J2810" s="9">
        <f>VLOOKUP(A2810,'ETH-Web'!$A$1:$G$10000,6,0)</f>
        <v>1781.9929199999999</v>
      </c>
      <c r="K2810" s="2">
        <f>K2809*(1-K$1+IF(AND(WEEKDAY($A2810)&lt;&gt;1,WEEKDAY($A2810)&lt;&gt;7),-VLOOKUP($A2810,ETF_OP_Fee!$K$5:$L$14,2,1),0))^($A2810-$A2809)*(1+2*(J2810/J2809-1))-K$3*IFERROR(VLOOKUP($A4406,Dividends!$C$10:$E$100,3,0),0)</f>
        <v>621.79864756454447</v>
      </c>
      <c r="Q2810">
        <f>IF($A2810&gt;=$Q$2,B2810*Q$4,"")</f>
        <v>732.56798590092978</v>
      </c>
      <c r="R2810">
        <f>IF($A2810&gt;=$Q$2,G2810*R$4,"")</f>
        <v>710.17048510551012</v>
      </c>
      <c r="T2810">
        <f>IF($A2810&gt;=$Q$2,J2810*T$4,"")</f>
        <v>536.10861076522644</v>
      </c>
      <c r="U2810">
        <f>IF($A2810&gt;=$Q$2,K2810*U$4,"")</f>
        <v>59.817813471189154</v>
      </c>
      <c r="W2810" t="e">
        <f t="shared" ca="1" si="13"/>
        <v>#DIV/0!</v>
      </c>
    </row>
    <row r="2811" spans="1:23">
      <c r="A2811" s="1">
        <v>44250</v>
      </c>
      <c r="B2811">
        <f>IFERROR(VLOOKUP($A2811,'BTC-Web'!$A$2:$H$9999,2,0),"")</f>
        <v>54204.929687999997</v>
      </c>
      <c r="C2811">
        <f>VLOOKUP(A2811,H_SPBTFDUE!$B$2:$C$5828,2,0)</f>
        <v>281.14999999999998</v>
      </c>
      <c r="D2811" s="2">
        <f>D2810*(1-D$1+IF(AND(WEEKDAY($A2811)&lt;&gt;1,WEEKDAY($A2811)&lt;&gt;7),-VLOOKUP($A2811,ETF_OP_Fee!$G$5:$H$14,2,1),0))^($A2811-$A2810)*(1+2*(C2811/C2810-1))+IFERROR(VLOOKUP(A2811,BITXeom!$C$9:$D$100,2,0),0)-$D$3*IFERROR(VLOOKUP($A2811,Dividends!$C$10:$E$100,2,0),0)</f>
        <v>141.04729127229331</v>
      </c>
      <c r="F2811" s="60">
        <f>F2810*(1-F$1-2*(C2811/C2810-1))</f>
        <v>0.18141837122813045</v>
      </c>
      <c r="G2811" s="2">
        <f>G2810*(1-G$1+IF(AND(WEEKDAY($A2811)&lt;&gt;1,WEEKDAY($A2811)&lt;&gt;7),-VLOOKUP($A2811,ETF_OP_Fee!$I$5:$J$14,2,1),0))^($A2811-$A2810)*(1+1*(B2811/B2810-1))</f>
        <v>35.460889693128252</v>
      </c>
      <c r="H2811" s="9" t="str">
        <f>IFERROR(VLOOKUP(A2811,'BITO-IV'!$A$1:$J$10000,4,0),"")</f>
        <v/>
      </c>
      <c r="J2811" s="9">
        <f>VLOOKUP(A2811,'ETH-Web'!$A$1:$G$10000,6,0)</f>
        <v>1570.2039789999999</v>
      </c>
      <c r="K2811" s="2">
        <f>K2810*(1-K$1+IF(AND(WEEKDAY($A2811)&lt;&gt;1,WEEKDAY($A2811)&lt;&gt;7),-VLOOKUP($A2811,ETF_OP_Fee!$K$5:$L$14,2,1),0))^($A2811-$A2810)*(1+2*(J2811/J2810-1))-K$3*IFERROR(VLOOKUP($A4407,Dividends!$C$10:$E$100,3,0),0)</f>
        <v>473.98554229707844</v>
      </c>
      <c r="Q2811">
        <f>IF($A2811&gt;=$Q$2,B2811*Q$4,"")</f>
        <v>690.19478915630498</v>
      </c>
      <c r="R2811">
        <f>IF($A2811&gt;=$Q$2,G2811*R$4,"")</f>
        <v>669.07538983639006</v>
      </c>
      <c r="T2811">
        <f>IF($A2811&gt;=$Q$2,J2811*T$4,"")</f>
        <v>472.39237841625135</v>
      </c>
      <c r="U2811">
        <f>IF($A2811&gt;=$Q$2,K2811*U$4,"")</f>
        <v>45.598006473991212</v>
      </c>
      <c r="W2811" t="e">
        <f t="shared" ca="1" si="13"/>
        <v>#DIV/0!</v>
      </c>
    </row>
    <row r="2812" spans="1:23">
      <c r="A2812" s="1">
        <v>44251</v>
      </c>
      <c r="B2812">
        <f>IFERROR(VLOOKUP($A2812,'BTC-Web'!$A$2:$H$9999,2,0),"")</f>
        <v>48835.085937999997</v>
      </c>
      <c r="C2812">
        <f>VLOOKUP(A2812,H_SPBTFDUE!$B$2:$C$5828,2,0)</f>
        <v>290.62</v>
      </c>
      <c r="D2812" s="2">
        <f>D2811*(1-D$1+IF(AND(WEEKDAY($A2812)&lt;&gt;1,WEEKDAY($A2812)&lt;&gt;7),-VLOOKUP($A2812,ETF_OP_Fee!$G$5:$H$14,2,1),0))^($A2812-$A2811)*(1+2*(C2812/C2811-1))+IFERROR(VLOOKUP(A2812,BITXeom!$C$9:$D$100,2,0),0)-$D$3*IFERROR(VLOOKUP($A2812,Dividends!$C$10:$E$100,2,0),0)</f>
        <v>150.53095934303434</v>
      </c>
      <c r="F2812" s="60">
        <f>F2811*(1-F$1-2*(C2812/C2811-1))</f>
        <v>0.16918746585305852</v>
      </c>
      <c r="G2812" s="2">
        <f>G2811*(1-G$1+IF(AND(WEEKDAY($A2812)&lt;&gt;1,WEEKDAY($A2812)&lt;&gt;7),-VLOOKUP($A2812,ETF_OP_Fee!$I$5:$J$14,2,1),0))^($A2812-$A2811)*(1+1*(B2812/B2811-1))</f>
        <v>31.947103944217925</v>
      </c>
      <c r="H2812" s="9" t="str">
        <f>IFERROR(VLOOKUP(A2812,'BITO-IV'!$A$1:$J$10000,4,0),"")</f>
        <v/>
      </c>
      <c r="J2812" s="9">
        <f>VLOOKUP(A2812,'ETH-Web'!$A$1:$G$10000,6,0)</f>
        <v>1626.5756839999999</v>
      </c>
      <c r="K2812" s="2">
        <f>K2811*(1-K$1+IF(AND(WEEKDAY($A2812)&lt;&gt;1,WEEKDAY($A2812)&lt;&gt;7),-VLOOKUP($A2812,ETF_OP_Fee!$K$5:$L$14,2,1),0))^($A2812-$A2811)*(1+2*(J2812/J2811-1))-K$3*IFERROR(VLOOKUP($A4408,Dividends!$C$10:$E$100,3,0),0)</f>
        <v>508.00545545743648</v>
      </c>
      <c r="Q2812">
        <f>IF($A2812&gt;=$Q$2,B2812*Q$4,"")</f>
        <v>621.82022993878707</v>
      </c>
      <c r="R2812">
        <f>IF($A2812&gt;=$Q$2,G2812*R$4,"")</f>
        <v>602.77734739868686</v>
      </c>
      <c r="T2812">
        <f>IF($A2812&gt;=$Q$2,J2812*T$4,"")</f>
        <v>489.35168061932472</v>
      </c>
      <c r="U2812">
        <f>IF($A2812&gt;=$Q$2,K2812*U$4,"")</f>
        <v>48.870764991081927</v>
      </c>
      <c r="W2812" t="e">
        <f t="shared" ca="1" si="13"/>
        <v>#DIV/0!</v>
      </c>
    </row>
    <row r="2813" spans="1:23">
      <c r="A2813" s="1">
        <v>44252</v>
      </c>
      <c r="B2813">
        <f>IFERROR(VLOOKUP($A2813,'BTC-Web'!$A$2:$H$9999,2,0),"")</f>
        <v>49709.082030999998</v>
      </c>
      <c r="C2813">
        <f>VLOOKUP(A2813,H_SPBTFDUE!$B$2:$C$5828,2,0)</f>
        <v>288.29000000000002</v>
      </c>
      <c r="D2813" s="2">
        <f>D2812*(1-D$1+IF(AND(WEEKDAY($A2813)&lt;&gt;1,WEEKDAY($A2813)&lt;&gt;7),-VLOOKUP($A2813,ETF_OP_Fee!$G$5:$H$14,2,1),0))^($A2813-$A2812)*(1+2*(C2813/C2812-1))+IFERROR(VLOOKUP(A2813,BITXeom!$C$9:$D$100,2,0),0)-$D$3*IFERROR(VLOOKUP($A2813,Dividends!$C$10:$E$100,2,0),0)</f>
        <v>148.09938767806818</v>
      </c>
      <c r="F2813" s="60">
        <f>F2812*(1-F$1-2*(C2813/C2812-1))</f>
        <v>0.17189152646512992</v>
      </c>
      <c r="G2813" s="2">
        <f>G2812*(1-G$1+IF(AND(WEEKDAY($A2813)&lt;&gt;1,WEEKDAY($A2813)&lt;&gt;7),-VLOOKUP($A2813,ETF_OP_Fee!$I$5:$J$14,2,1),0))^($A2813-$A2812)*(1+1*(B2813/B2812-1))</f>
        <v>32.518011323500623</v>
      </c>
      <c r="H2813" s="9" t="str">
        <f>IFERROR(VLOOKUP(A2813,'BITO-IV'!$A$1:$J$10000,4,0),"")</f>
        <v/>
      </c>
      <c r="J2813" s="9">
        <f>VLOOKUP(A2813,'ETH-Web'!$A$1:$G$10000,6,0)</f>
        <v>1475.7037350000001</v>
      </c>
      <c r="K2813" s="2">
        <f>K2812*(1-K$1+IF(AND(WEEKDAY($A2813)&lt;&gt;1,WEEKDAY($A2813)&lt;&gt;7),-VLOOKUP($A2813,ETF_OP_Fee!$K$5:$L$14,2,1),0))^($A2813-$A2812)*(1+2*(J2813/J2812-1))-K$3*IFERROR(VLOOKUP($A4409,Dividends!$C$10:$E$100,3,0),0)</f>
        <v>413.75538123183185</v>
      </c>
      <c r="Q2813">
        <f>IF($A2813&gt;=$Q$2,B2813*Q$4,"")</f>
        <v>632.94887732572602</v>
      </c>
      <c r="R2813">
        <f>IF($A2813&gt;=$Q$2,G2813*R$4,"")</f>
        <v>613.54921693325366</v>
      </c>
      <c r="T2813">
        <f>IF($A2813&gt;=$Q$2,J2813*T$4,"")</f>
        <v>443.962189968693</v>
      </c>
      <c r="U2813">
        <f>IF($A2813&gt;=$Q$2,K2813*U$4,"")</f>
        <v>39.803789078935495</v>
      </c>
      <c r="W2813" t="e">
        <f t="shared" ca="1" si="13"/>
        <v>#DIV/0!</v>
      </c>
    </row>
    <row r="2814" spans="1:23">
      <c r="A2814" s="1">
        <v>44253</v>
      </c>
      <c r="B2814">
        <f>IFERROR(VLOOKUP($A2814,'BTC-Web'!$A$2:$H$9999,2,0),"")</f>
        <v>47180.464844000002</v>
      </c>
      <c r="C2814">
        <f>VLOOKUP(A2814,H_SPBTFDUE!$B$2:$C$5828,2,0)</f>
        <v>270.27</v>
      </c>
      <c r="D2814" s="2">
        <f>D2813*(1-D$1+IF(AND(WEEKDAY($A2814)&lt;&gt;1,WEEKDAY($A2814)&lt;&gt;7),-VLOOKUP($A2814,ETF_OP_Fee!$G$5:$H$14,2,1),0))^($A2814-$A2813)*(1+2*(C2814/C2813-1))+IFERROR(VLOOKUP(A2814,BITXeom!$C$9:$D$100,2,0),0)-$D$3*IFERROR(VLOOKUP($A2814,Dividends!$C$10:$E$100,2,0),0)</f>
        <v>129.56941657064772</v>
      </c>
      <c r="F2814" s="60">
        <f>F2813*(1-F$1-2*(C2814/C2813-1))</f>
        <v>0.19337125541465211</v>
      </c>
      <c r="G2814" s="2">
        <f>G2813*(1-G$1+IF(AND(WEEKDAY($A2814)&lt;&gt;1,WEEKDAY($A2814)&lt;&gt;7),-VLOOKUP($A2814,ETF_OP_Fee!$I$5:$J$14,2,1),0))^($A2814-$A2813)*(1+1*(B2814/B2813-1))</f>
        <v>30.863071610697499</v>
      </c>
      <c r="H2814" s="9" t="str">
        <f>IFERROR(VLOOKUP(A2814,'BITO-IV'!$A$1:$J$10000,4,0),"")</f>
        <v/>
      </c>
      <c r="J2814" s="9">
        <f>VLOOKUP(A2814,'ETH-Web'!$A$1:$G$10000,6,0)</f>
        <v>1446.0336910000001</v>
      </c>
      <c r="K2814" s="2">
        <f>K2813*(1-K$1+IF(AND(WEEKDAY($A2814)&lt;&gt;1,WEEKDAY($A2814)&lt;&gt;7),-VLOOKUP($A2814,ETF_OP_Fee!$K$5:$L$14,2,1),0))^($A2814-$A2813)*(1+2*(J2814/J2813-1))-K$3*IFERROR(VLOOKUP($A4410,Dividends!$C$10:$E$100,3,0),0)</f>
        <v>397.10747801107152</v>
      </c>
      <c r="Q2814">
        <f>IF($A2814&gt;=$Q$2,B2814*Q$4,"")</f>
        <v>600.7518351695245</v>
      </c>
      <c r="R2814">
        <f>IF($A2814&gt;=$Q$2,G2814*R$4,"")</f>
        <v>582.32384602232457</v>
      </c>
      <c r="T2814">
        <f>IF($A2814&gt;=$Q$2,J2814*T$4,"")</f>
        <v>435.03602315194541</v>
      </c>
      <c r="U2814">
        <f>IF($A2814&gt;=$Q$2,K2814*U$4,"")</f>
        <v>38.202239809817023</v>
      </c>
      <c r="W2814" t="e">
        <f t="shared" ca="1" si="13"/>
        <v>#DIV/0!</v>
      </c>
    </row>
    <row r="2815" spans="1:23">
      <c r="A2815" s="1">
        <v>44256</v>
      </c>
      <c r="B2815">
        <f>IFERROR(VLOOKUP($A2815,'BTC-Web'!$A$2:$H$9999,2,0),"")</f>
        <v>45159.503905999998</v>
      </c>
      <c r="C2815">
        <f>VLOOKUP(A2815,H_SPBTFDUE!$B$2:$C$5828,2,0)</f>
        <v>285.05</v>
      </c>
      <c r="D2815" s="2">
        <f>D2814*(1-D$1+IF(AND(WEEKDAY($A2815)&lt;&gt;1,WEEKDAY($A2815)&lt;&gt;7),-VLOOKUP($A2815,ETF_OP_Fee!$G$5:$H$14,2,1),0))^($A2815-$A2814)*(1+2*(C2815/C2814-1))+IFERROR(VLOOKUP(A2815,BITXeom!$C$9:$D$100,2,0),0)-$D$3*IFERROR(VLOOKUP($A2815,Dividends!$C$10:$E$100,2,0),0)</f>
        <v>143.68872030029067</v>
      </c>
      <c r="F2815" s="60">
        <f>F2814*(1-F$1-2*(C2815/C2814-1))</f>
        <v>0.17221176741705185</v>
      </c>
      <c r="G2815" s="2">
        <f>G2814*(1-G$1+IF(AND(WEEKDAY($A2815)&lt;&gt;1,WEEKDAY($A2815)&lt;&gt;7),-VLOOKUP($A2815,ETF_OP_Fee!$I$5:$J$14,2,1),0))^($A2815-$A2814)*(1+1*(B2815/B2814-1))</f>
        <v>29.538754704538206</v>
      </c>
      <c r="H2815" s="9" t="str">
        <f>IFERROR(VLOOKUP(A2815,'BITO-IV'!$A$1:$J$10000,4,0),"")</f>
        <v/>
      </c>
      <c r="J2815" s="9">
        <f>VLOOKUP(A2815,'ETH-Web'!$A$1:$G$10000,6,0)</f>
        <v>1564.7076420000001</v>
      </c>
      <c r="K2815" s="2">
        <f>K2814*(1-K$1+IF(AND(WEEKDAY($A2815)&lt;&gt;1,WEEKDAY($A2815)&lt;&gt;7),-VLOOKUP($A2815,ETF_OP_Fee!$K$5:$L$14,2,1),0))^($A2815-$A2814)*(1+2*(J2815/J2814-1))-K$3*IFERROR(VLOOKUP($A4411,Dividends!$C$10:$E$100,3,0),0)</f>
        <v>462.25186674746624</v>
      </c>
      <c r="Q2815">
        <f>IF($A2815&gt;=$Q$2,B2815*Q$4,"")</f>
        <v>575.0188120565947</v>
      </c>
      <c r="R2815">
        <f>IF($A2815&gt;=$Q$2,G2815*R$4,"")</f>
        <v>557.33665991607302</v>
      </c>
      <c r="T2815">
        <f>IF($A2815&gt;=$Q$2,J2815*T$4,"")</f>
        <v>470.73881764151639</v>
      </c>
      <c r="U2815">
        <f>IF($A2815&gt;=$Q$2,K2815*U$4,"")</f>
        <v>44.469212099626958</v>
      </c>
      <c r="W2815" t="e">
        <f t="shared" ca="1" si="13"/>
        <v>#DIV/0!</v>
      </c>
    </row>
    <row r="2816" spans="1:23">
      <c r="A2816" s="1">
        <v>44257</v>
      </c>
      <c r="B2816">
        <f>IFERROR(VLOOKUP($A2816,'BTC-Web'!$A$2:$H$9999,2,0),"")</f>
        <v>49612.105469000002</v>
      </c>
      <c r="C2816">
        <f>VLOOKUP(A2816,H_SPBTFDUE!$B$2:$C$5828,2,0)</f>
        <v>279.05</v>
      </c>
      <c r="D2816" s="2">
        <f>D2815*(1-D$1+IF(AND(WEEKDAY($A2816)&lt;&gt;1,WEEKDAY($A2816)&lt;&gt;7),-VLOOKUP($A2816,ETF_OP_Fee!$G$5:$H$14,2,1),0))^($A2816-$A2815)*(1+2*(C2816/C2815-1))+IFERROR(VLOOKUP(A2816,BITXeom!$C$9:$D$100,2,0),0)-$D$3*IFERROR(VLOOKUP($A2816,Dividends!$C$10:$E$100,2,0),0)</f>
        <v>137.62313795892106</v>
      </c>
      <c r="F2816" s="60">
        <f>F2815*(1-F$1-2*(C2816/C2815-1))</f>
        <v>0.1794525528689187</v>
      </c>
      <c r="G2816" s="2">
        <f>G2815*(1-G$1+IF(AND(WEEKDAY($A2816)&lt;&gt;1,WEEKDAY($A2816)&lt;&gt;7),-VLOOKUP($A2816,ETF_OP_Fee!$I$5:$J$14,2,1),0))^($A2816-$A2815)*(1+1*(B2816/B2815-1))</f>
        <v>32.450349194479884</v>
      </c>
      <c r="H2816" s="9" t="str">
        <f>IFERROR(VLOOKUP(A2816,'BITO-IV'!$A$1:$J$10000,4,0),"")</f>
        <v/>
      </c>
      <c r="J2816" s="9">
        <f>VLOOKUP(A2816,'ETH-Web'!$A$1:$G$10000,6,0)</f>
        <v>1492.6087649999999</v>
      </c>
      <c r="K2816" s="2">
        <f>K2815*(1-K$1+IF(AND(WEEKDAY($A2816)&lt;&gt;1,WEEKDAY($A2816)&lt;&gt;7),-VLOOKUP($A2816,ETF_OP_Fee!$K$5:$L$14,2,1),0))^($A2816-$A2815)*(1+2*(J2816/J2815-1))-K$3*IFERROR(VLOOKUP($A4412,Dividends!$C$10:$E$100,3,0),0)</f>
        <v>419.64161181222926</v>
      </c>
      <c r="Q2816">
        <f>IF($A2816&gt;=$Q$2,B2816*Q$4,"")</f>
        <v>631.71406864415496</v>
      </c>
      <c r="R2816">
        <f>IF($A2816&gt;=$Q$2,G2816*R$4,"")</f>
        <v>612.27256917445584</v>
      </c>
      <c r="T2816">
        <f>IF($A2816&gt;=$Q$2,J2816*T$4,"")</f>
        <v>449.04803068474052</v>
      </c>
      <c r="U2816">
        <f>IF($A2816&gt;=$Q$2,K2816*U$4,"")</f>
        <v>40.370051878453843</v>
      </c>
      <c r="W2816" t="e">
        <f t="shared" ca="1" si="13"/>
        <v>#DIV/0!</v>
      </c>
    </row>
    <row r="2817" spans="1:23">
      <c r="A2817" s="1">
        <v>44258</v>
      </c>
      <c r="B2817">
        <f>IFERROR(VLOOKUP($A2817,'BTC-Web'!$A$2:$H$9999,2,0),"")</f>
        <v>48415.816405999998</v>
      </c>
      <c r="C2817">
        <f>VLOOKUP(A2817,H_SPBTFDUE!$B$2:$C$5828,2,0)</f>
        <v>296.97000000000003</v>
      </c>
      <c r="D2817" s="2">
        <f>D2816*(1-D$1+IF(AND(WEEKDAY($A2817)&lt;&gt;1,WEEKDAY($A2817)&lt;&gt;7),-VLOOKUP($A2817,ETF_OP_Fee!$G$5:$H$14,2,1),0))^($A2817-$A2816)*(1+2*(C2817/C2816-1))+IFERROR(VLOOKUP(A2817,BITXeom!$C$9:$D$100,2,0),0)-$D$3*IFERROR(VLOOKUP($A2817,Dividends!$C$10:$E$100,2,0),0)</f>
        <v>155.28014989449801</v>
      </c>
      <c r="F2817" s="60">
        <f>F2816*(1-F$1-2*(C2817/C2816-1))</f>
        <v>0.15639508573779887</v>
      </c>
      <c r="G2817" s="2">
        <f>G2816*(1-G$1+IF(AND(WEEKDAY($A2817)&lt;&gt;1,WEEKDAY($A2817)&lt;&gt;7),-VLOOKUP($A2817,ETF_OP_Fee!$I$5:$J$14,2,1),0))^($A2817-$A2816)*(1+1*(B2817/B2816-1))</f>
        <v>31.667054686566789</v>
      </c>
      <c r="H2817" s="9" t="str">
        <f>IFERROR(VLOOKUP(A2817,'BITO-IV'!$A$1:$J$10000,4,0),"")</f>
        <v/>
      </c>
      <c r="J2817" s="9">
        <f>VLOOKUP(A2817,'ETH-Web'!$A$1:$G$10000,6,0)</f>
        <v>1575.853149</v>
      </c>
      <c r="K2817" s="2">
        <f>K2816*(1-K$1+IF(AND(WEEKDAY($A2817)&lt;&gt;1,WEEKDAY($A2817)&lt;&gt;7),-VLOOKUP($A2817,ETF_OP_Fee!$K$5:$L$14,2,1),0))^($A2817-$A2816)*(1+2*(J2817/J2816-1))-K$3*IFERROR(VLOOKUP($A4413,Dividends!$C$10:$E$100,3,0),0)</f>
        <v>466.43732035744267</v>
      </c>
      <c r="Q2817">
        <f>IF($A2817&gt;=$Q$2,B2817*Q$4,"")</f>
        <v>616.48164453882362</v>
      </c>
      <c r="R2817">
        <f>IF($A2817&gt;=$Q$2,G2817*R$4,"")</f>
        <v>597.49338335103255</v>
      </c>
      <c r="T2817">
        <f>IF($A2817&gt;=$Q$2,J2817*T$4,"")</f>
        <v>474.09191865947338</v>
      </c>
      <c r="U2817">
        <f>IF($A2817&gt;=$Q$2,K2817*U$4,"")</f>
        <v>44.871858011313179</v>
      </c>
      <c r="W2817" t="e">
        <f t="shared" ca="1" si="13"/>
        <v>#DIV/0!</v>
      </c>
    </row>
    <row r="2818" spans="1:23">
      <c r="A2818" s="1">
        <v>44259</v>
      </c>
      <c r="B2818">
        <f>IFERROR(VLOOKUP($A2818,'BTC-Web'!$A$2:$H$9999,2,0),"")</f>
        <v>50522.304687999997</v>
      </c>
      <c r="C2818">
        <f>VLOOKUP(A2818,H_SPBTFDUE!$B$2:$C$5828,2,0)</f>
        <v>281.8</v>
      </c>
      <c r="D2818" s="2">
        <f>D2817*(1-D$1+IF(AND(WEEKDAY($A2818)&lt;&gt;1,WEEKDAY($A2818)&lt;&gt;7),-VLOOKUP($A2818,ETF_OP_Fee!$G$5:$H$14,2,1),0))^($A2818-$A2817)*(1+2*(C2818/C2817-1))+IFERROR(VLOOKUP(A2818,BITXeom!$C$9:$D$100,2,0),0)-$D$3*IFERROR(VLOOKUP($A2818,Dividends!$C$10:$E$100,2,0),0)</f>
        <v>139.39911573084436</v>
      </c>
      <c r="F2818" s="60">
        <f>F2817*(1-F$1-2*(C2818/C2817-1))</f>
        <v>0.17236508012997576</v>
      </c>
      <c r="G2818" s="2">
        <f>G2817*(1-G$1+IF(AND(WEEKDAY($A2818)&lt;&gt;1,WEEKDAY($A2818)&lt;&gt;7),-VLOOKUP($A2818,ETF_OP_Fee!$I$5:$J$14,2,1),0))^($A2818-$A2817)*(1+1*(B2818/B2817-1))</f>
        <v>33.043973295638288</v>
      </c>
      <c r="H2818" s="9" t="str">
        <f>IFERROR(VLOOKUP(A2818,'BITO-IV'!$A$1:$J$10000,4,0),"")</f>
        <v/>
      </c>
      <c r="J2818" s="9">
        <f>VLOOKUP(A2818,'ETH-Web'!$A$1:$G$10000,6,0)</f>
        <v>1541.914307</v>
      </c>
      <c r="K2818" s="2">
        <f>K2817*(1-K$1+IF(AND(WEEKDAY($A2818)&lt;&gt;1,WEEKDAY($A2818)&lt;&gt;7),-VLOOKUP($A2818,ETF_OP_Fee!$K$5:$L$14,2,1),0))^($A2818-$A2817)*(1+2*(J2818/J2817-1))-K$3*IFERROR(VLOOKUP($A4414,Dividends!$C$10:$E$100,3,0),0)</f>
        <v>446.33468617553507</v>
      </c>
      <c r="Q2818">
        <f>IF($A2818&gt;=$Q$2,B2818*Q$4,"")</f>
        <v>643.30369271827328</v>
      </c>
      <c r="R2818">
        <f>IF($A2818&gt;=$Q$2,G2818*R$4,"")</f>
        <v>623.47305738374632</v>
      </c>
      <c r="T2818">
        <f>IF($A2818&gt;=$Q$2,J2818*T$4,"")</f>
        <v>463.88149344880497</v>
      </c>
      <c r="U2818">
        <f>IF($A2818&gt;=$Q$2,K2818*U$4,"")</f>
        <v>42.937959270164704</v>
      </c>
      <c r="W2818" t="e">
        <f t="shared" ca="1" si="13"/>
        <v>#DIV/0!</v>
      </c>
    </row>
    <row r="2819" spans="1:23">
      <c r="A2819" s="1">
        <v>44260</v>
      </c>
      <c r="B2819">
        <f>IFERROR(VLOOKUP($A2819,'BTC-Web'!$A$2:$H$9999,2,0),"")</f>
        <v>48527.03125</v>
      </c>
      <c r="C2819">
        <f>VLOOKUP(A2819,H_SPBTFDUE!$B$2:$C$5828,2,0)</f>
        <v>288.95999999999998</v>
      </c>
      <c r="D2819" s="2">
        <f>D2818*(1-D$1+IF(AND(WEEKDAY($A2819)&lt;&gt;1,WEEKDAY($A2819)&lt;&gt;7),-VLOOKUP($A2819,ETF_OP_Fee!$G$5:$H$14,2,1),0))^($A2819-$A2818)*(1+2*(C2819/C2818-1))+IFERROR(VLOOKUP(A2819,BITXeom!$C$9:$D$100,2,0),0)-$D$3*IFERROR(VLOOKUP($A2819,Dividends!$C$10:$E$100,2,0),0)</f>
        <v>146.4651883169723</v>
      </c>
      <c r="F2819" s="60">
        <f>F2818*(1-F$1-2*(C2819/C2818-1))</f>
        <v>0.16359717247239891</v>
      </c>
      <c r="G2819" s="2">
        <f>G2818*(1-G$1+IF(AND(WEEKDAY($A2819)&lt;&gt;1,WEEKDAY($A2819)&lt;&gt;7),-VLOOKUP($A2819,ETF_OP_Fee!$I$5:$J$14,2,1),0))^($A2819-$A2818)*(1+1*(B2819/B2818-1))</f>
        <v>31.738144153115048</v>
      </c>
      <c r="H2819" s="9" t="str">
        <f>IFERROR(VLOOKUP(A2819,'BITO-IV'!$A$1:$J$10000,4,0),"")</f>
        <v/>
      </c>
      <c r="J2819" s="9">
        <f>VLOOKUP(A2819,'ETH-Web'!$A$1:$G$10000,6,0)</f>
        <v>1533.275024</v>
      </c>
      <c r="K2819" s="2">
        <f>K2818*(1-K$1+IF(AND(WEEKDAY($A2819)&lt;&gt;1,WEEKDAY($A2819)&lt;&gt;7),-VLOOKUP($A2819,ETF_OP_Fee!$K$5:$L$14,2,1),0))^($A2819-$A2818)*(1+2*(J2819/J2818-1))-K$3*IFERROR(VLOOKUP($A4415,Dividends!$C$10:$E$100,3,0),0)</f>
        <v>441.32173023674494</v>
      </c>
      <c r="Q2819">
        <f>IF($A2819&gt;=$Q$2,B2819*Q$4,"")</f>
        <v>617.89775016330202</v>
      </c>
      <c r="R2819">
        <f>IF($A2819&gt;=$Q$2,G2819*R$4,"")</f>
        <v>598.83469804887704</v>
      </c>
      <c r="T2819">
        <f>IF($A2819&gt;=$Q$2,J2819*T$4,"")</f>
        <v>461.28238435294077</v>
      </c>
      <c r="U2819">
        <f>IF($A2819&gt;=$Q$2,K2819*U$4,"")</f>
        <v>42.455706591648365</v>
      </c>
      <c r="W2819" t="e">
        <f t="shared" ca="1" si="13"/>
        <v>#DIV/0!</v>
      </c>
    </row>
    <row r="2820" spans="1:23">
      <c r="A2820" s="1">
        <v>44263</v>
      </c>
      <c r="B2820">
        <f>IFERROR(VLOOKUP($A2820,'BTC-Web'!$A$2:$H$9999,2,0),"")</f>
        <v>51174.117187999997</v>
      </c>
      <c r="C2820">
        <f>VLOOKUP(A2820,H_SPBTFDUE!$B$2:$C$5828,2,0)</f>
        <v>304.13</v>
      </c>
      <c r="D2820" s="2">
        <f>D2819*(1-D$1+IF(AND(WEEKDAY($A2820)&lt;&gt;1,WEEKDAY($A2820)&lt;&gt;7),-VLOOKUP($A2820,ETF_OP_Fee!$G$5:$H$14,2,1),0))^($A2820-$A2819)*(1+2*(C2820/C2819-1))+IFERROR(VLOOKUP(A2820,BITXeom!$C$9:$D$100,2,0),0)-$D$3*IFERROR(VLOOKUP($A2820,Dividends!$C$10:$E$100,2,0),0)</f>
        <v>161.78510489926711</v>
      </c>
      <c r="F2820" s="60">
        <f>F2819*(1-F$1-2*(C2820/C2819-1))</f>
        <v>0.1464114062724339</v>
      </c>
      <c r="G2820" s="2">
        <f>G2819*(1-G$1+IF(AND(WEEKDAY($A2820)&lt;&gt;1,WEEKDAY($A2820)&lt;&gt;7),-VLOOKUP($A2820,ETF_OP_Fee!$I$5:$J$14,2,1),0))^($A2820-$A2819)*(1+1*(B2820/B2819-1))</f>
        <v>33.466805011911646</v>
      </c>
      <c r="H2820" s="9" t="str">
        <f>IFERROR(VLOOKUP(A2820,'BITO-IV'!$A$1:$J$10000,4,0),"")</f>
        <v/>
      </c>
      <c r="J2820" s="9">
        <f>VLOOKUP(A2820,'ETH-Web'!$A$1:$G$10000,6,0)</f>
        <v>1834.727905</v>
      </c>
      <c r="K2820" s="2">
        <f>K2819*(1-K$1+IF(AND(WEEKDAY($A2820)&lt;&gt;1,WEEKDAY($A2820)&lt;&gt;7),-VLOOKUP($A2820,ETF_OP_Fee!$K$5:$L$14,2,1),0))^($A2820-$A2819)*(1+2*(J2820/J2819-1))-K$3*IFERROR(VLOOKUP($A4416,Dividends!$C$10:$E$100,3,0),0)</f>
        <v>614.80827060630122</v>
      </c>
      <c r="Q2820">
        <f>IF($A2820&gt;=$Q$2,B2820*Q$4,"")</f>
        <v>651.60326239941503</v>
      </c>
      <c r="R2820">
        <f>IF($A2820&gt;=$Q$2,G2820*R$4,"")</f>
        <v>631.45103813518836</v>
      </c>
      <c r="T2820">
        <f>IF($A2820&gt;=$Q$2,J2820*T$4,"")</f>
        <v>551.97381383633353</v>
      </c>
      <c r="U2820">
        <f>IF($A2820&gt;=$Q$2,K2820*U$4,"")</f>
        <v>59.14533039870372</v>
      </c>
      <c r="W2820" t="e">
        <f t="shared" ref="W2820:W2883" ca="1" si="14">IF(ROW()+$W$1&lt;3711,INDIRECT("m"&amp;ROW()+$W$1,1)/INDIRECT("m"&amp;ROW(),1),"")</f>
        <v>#DIV/0!</v>
      </c>
    </row>
    <row r="2821" spans="1:23">
      <c r="A2821" s="1">
        <v>44264</v>
      </c>
      <c r="B2821">
        <f>IFERROR(VLOOKUP($A2821,'BTC-Web'!$A$2:$H$9999,2,0),"")</f>
        <v>52272.96875</v>
      </c>
      <c r="C2821">
        <f>VLOOKUP(A2821,H_SPBTFDUE!$B$2:$C$5828,2,0)</f>
        <v>319.17</v>
      </c>
      <c r="D2821" s="2">
        <f>D2820*(1-D$1+IF(AND(WEEKDAY($A2821)&lt;&gt;1,WEEKDAY($A2821)&lt;&gt;7),-VLOOKUP($A2821,ETF_OP_Fee!$G$5:$H$14,2,1),0))^($A2821-$A2820)*(1+2*(C2821/C2820-1))+IFERROR(VLOOKUP(A2821,BITXeom!$C$9:$D$100,2,0),0)-$D$3*IFERROR(VLOOKUP($A2821,Dividends!$C$10:$E$100,2,0),0)</f>
        <v>177.76504079468737</v>
      </c>
      <c r="F2821" s="60">
        <f>F2820*(1-F$1-2*(C2821/C2820-1))</f>
        <v>0.13192295395986287</v>
      </c>
      <c r="G2821" s="2">
        <f>G2820*(1-G$1+IF(AND(WEEKDAY($A2821)&lt;&gt;1,WEEKDAY($A2821)&lt;&gt;7),-VLOOKUP($A2821,ETF_OP_Fee!$I$5:$J$14,2,1),0))^($A2821-$A2820)*(1+1*(B2821/B2820-1))</f>
        <v>34.184541250681868</v>
      </c>
      <c r="H2821" s="9" t="str">
        <f>IFERROR(VLOOKUP(A2821,'BITO-IV'!$A$1:$J$10000,4,0),"")</f>
        <v/>
      </c>
      <c r="J2821" s="9">
        <f>VLOOKUP(A2821,'ETH-Web'!$A$1:$G$10000,6,0)</f>
        <v>1868.048828</v>
      </c>
      <c r="K2821" s="2">
        <f>K2820*(1-K$1+IF(AND(WEEKDAY($A2821)&lt;&gt;1,WEEKDAY($A2821)&lt;&gt;7),-VLOOKUP($A2821,ETF_OP_Fee!$K$5:$L$14,2,1),0))^($A2821-$A2820)*(1+2*(J2821/J2820-1))-K$3*IFERROR(VLOOKUP($A4417,Dividends!$C$10:$E$100,3,0),0)</f>
        <v>637.12321594220202</v>
      </c>
      <c r="Q2821">
        <f>IF($A2821&gt;=$Q$2,B2821*Q$4,"")</f>
        <v>665.59500865781058</v>
      </c>
      <c r="R2821">
        <f>IF($A2821&gt;=$Q$2,G2821*R$4,"")</f>
        <v>644.99327178782994</v>
      </c>
      <c r="T2821">
        <f>IF($A2821&gt;=$Q$2,J2821*T$4,"")</f>
        <v>561.99833948873902</v>
      </c>
      <c r="U2821">
        <f>IF($A2821&gt;=$Q$2,K2821*U$4,"")</f>
        <v>61.29205626076687</v>
      </c>
      <c r="W2821" t="e">
        <f t="shared" ca="1" si="14"/>
        <v>#DIV/0!</v>
      </c>
    </row>
    <row r="2822" spans="1:23">
      <c r="A2822" s="1">
        <v>44265</v>
      </c>
      <c r="B2822">
        <f>IFERROR(VLOOKUP($A2822,'BTC-Web'!$A$2:$H$9999,2,0),"")</f>
        <v>54824.011719000002</v>
      </c>
      <c r="C2822">
        <f>VLOOKUP(A2822,H_SPBTFDUE!$B$2:$C$5828,2,0)</f>
        <v>330.32</v>
      </c>
      <c r="D2822" s="2">
        <f>D2821*(1-D$1+IF(AND(WEEKDAY($A2822)&lt;&gt;1,WEEKDAY($A2822)&lt;&gt;7),-VLOOKUP($A2822,ETF_OP_Fee!$G$5:$H$14,2,1),0))^($A2822-$A2821)*(1+2*(C2822/C2821-1))+IFERROR(VLOOKUP(A2822,BITXeom!$C$9:$D$100,2,0),0)-$D$3*IFERROR(VLOOKUP($A2822,Dividends!$C$10:$E$100,2,0),0)</f>
        <v>190.1623305689368</v>
      </c>
      <c r="F2822" s="60">
        <f>F2821*(1-F$1-2*(C2822/C2821-1))</f>
        <v>0.12269879854226738</v>
      </c>
      <c r="G2822" s="2">
        <f>G2821*(1-G$1+IF(AND(WEEKDAY($A2822)&lt;&gt;1,WEEKDAY($A2822)&lt;&gt;7),-VLOOKUP($A2822,ETF_OP_Fee!$I$5:$J$14,2,1),0))^($A2822-$A2821)*(1+1*(B2822/B2821-1))</f>
        <v>35.851893552802082</v>
      </c>
      <c r="H2822" s="9" t="str">
        <f>IFERROR(VLOOKUP(A2822,'BITO-IV'!$A$1:$J$10000,4,0),"")</f>
        <v/>
      </c>
      <c r="J2822" s="9">
        <f>VLOOKUP(A2822,'ETH-Web'!$A$1:$G$10000,6,0)</f>
        <v>1799.16626</v>
      </c>
      <c r="K2822" s="2">
        <f>K2821*(1-K$1+IF(AND(WEEKDAY($A2822)&lt;&gt;1,WEEKDAY($A2822)&lt;&gt;7),-VLOOKUP($A2822,ETF_OP_Fee!$K$5:$L$14,2,1),0))^($A2822-$A2821)*(1+2*(J2822/J2821-1))-K$3*IFERROR(VLOOKUP($A4418,Dividends!$C$10:$E$100,3,0),0)</f>
        <v>590.12136253610799</v>
      </c>
      <c r="Q2822">
        <f>IF($A2822&gt;=$Q$2,B2822*Q$4,"")</f>
        <v>698.07759971091582</v>
      </c>
      <c r="R2822">
        <f>IF($A2822&gt;=$Q$2,G2822*R$4,"")</f>
        <v>676.45284319705672</v>
      </c>
      <c r="T2822">
        <f>IF($A2822&gt;=$Q$2,J2822*T$4,"")</f>
        <v>541.27517194864515</v>
      </c>
      <c r="U2822">
        <f>IF($A2822&gt;=$Q$2,K2822*U$4,"")</f>
        <v>56.770418732512091</v>
      </c>
      <c r="W2822" t="e">
        <f t="shared" ca="1" si="14"/>
        <v>#DIV/0!</v>
      </c>
    </row>
    <row r="2823" spans="1:23">
      <c r="A2823" s="1">
        <v>44266</v>
      </c>
      <c r="B2823">
        <f>IFERROR(VLOOKUP($A2823,'BTC-Web'!$A$2:$H$9999,2,0),"")</f>
        <v>55963.179687999997</v>
      </c>
      <c r="C2823">
        <f>VLOOKUP(A2823,H_SPBTFDUE!$B$2:$C$5828,2,0)</f>
        <v>338.11</v>
      </c>
      <c r="D2823" s="2">
        <f>D2822*(1-D$1+IF(AND(WEEKDAY($A2823)&lt;&gt;1,WEEKDAY($A2823)&lt;&gt;7),-VLOOKUP($A2823,ETF_OP_Fee!$G$5:$H$14,2,1),0))^($A2823-$A2822)*(1+2*(C2823/C2822-1))+IFERROR(VLOOKUP(A2823,BITXeom!$C$9:$D$100,2,0),0)-$D$3*IFERROR(VLOOKUP($A2823,Dividends!$C$10:$E$100,2,0),0)</f>
        <v>199.1075951910388</v>
      </c>
      <c r="F2823" s="60">
        <f>F2822*(1-F$1-2*(C2823/C2822-1))</f>
        <v>0.11690515281934973</v>
      </c>
      <c r="G2823" s="2">
        <f>G2822*(1-G$1+IF(AND(WEEKDAY($A2823)&lt;&gt;1,WEEKDAY($A2823)&lt;&gt;7),-VLOOKUP($A2823,ETF_OP_Fee!$I$5:$J$14,2,1),0))^($A2823-$A2822)*(1+1*(B2823/B2822-1))</f>
        <v>36.595894337858603</v>
      </c>
      <c r="H2823" s="9" t="str">
        <f>IFERROR(VLOOKUP(A2823,'BITO-IV'!$A$1:$J$10000,4,0),"")</f>
        <v/>
      </c>
      <c r="J2823" s="9">
        <f>VLOOKUP(A2823,'ETH-Web'!$A$1:$G$10000,6,0)</f>
        <v>1826.1949460000001</v>
      </c>
      <c r="K2823" s="2">
        <f>K2822*(1-K$1+IF(AND(WEEKDAY($A2823)&lt;&gt;1,WEEKDAY($A2823)&lt;&gt;7),-VLOOKUP($A2823,ETF_OP_Fee!$K$5:$L$14,2,1),0))^($A2823-$A2822)*(1+2*(J2823/J2822-1))-K$3*IFERROR(VLOOKUP($A4419,Dividends!$C$10:$E$100,3,0),0)</f>
        <v>607.83637092168817</v>
      </c>
      <c r="Q2823">
        <f>IF($A2823&gt;=$Q$2,B2823*Q$4,"")</f>
        <v>712.58269732294411</v>
      </c>
      <c r="R2823">
        <f>IF($A2823&gt;=$Q$2,G2823*R$4,"")</f>
        <v>690.49063580767859</v>
      </c>
      <c r="T2823">
        <f>IF($A2823&gt;=$Q$2,J2823*T$4,"")</f>
        <v>549.40669207963958</v>
      </c>
      <c r="U2823">
        <f>IF($A2823&gt;=$Q$2,K2823*U$4,"")</f>
        <v>58.474624863226119</v>
      </c>
      <c r="W2823" t="e">
        <f t="shared" ca="1" si="14"/>
        <v>#DIV/0!</v>
      </c>
    </row>
    <row r="2824" spans="1:23">
      <c r="A2824" s="1">
        <v>44267</v>
      </c>
      <c r="B2824">
        <f>IFERROR(VLOOKUP($A2824,'BTC-Web'!$A$2:$H$9999,2,0),"")</f>
        <v>57821.21875</v>
      </c>
      <c r="C2824">
        <f>VLOOKUP(A2824,H_SPBTFDUE!$B$2:$C$5828,2,0)</f>
        <v>333.38</v>
      </c>
      <c r="D2824" s="2">
        <f>D2823*(1-D$1+IF(AND(WEEKDAY($A2824)&lt;&gt;1,WEEKDAY($A2824)&lt;&gt;7),-VLOOKUP($A2824,ETF_OP_Fee!$G$5:$H$14,2,1),0))^($A2824-$A2823)*(1+2*(C2824/C2823-1))+IFERROR(VLOOKUP(A2824,BITXeom!$C$9:$D$100,2,0),0)-$D$3*IFERROR(VLOOKUP($A2824,Dividends!$C$10:$E$100,2,0),0)</f>
        <v>193.51342136719887</v>
      </c>
      <c r="F2824" s="60">
        <f>F2823*(1-F$1-2*(C2824/C2823-1))</f>
        <v>0.12016996363877389</v>
      </c>
      <c r="G2824" s="2">
        <f>G2823*(1-G$1+IF(AND(WEEKDAY($A2824)&lt;&gt;1,WEEKDAY($A2824)&lt;&gt;7),-VLOOKUP($A2824,ETF_OP_Fee!$I$5:$J$14,2,1),0))^($A2824-$A2823)*(1+1*(B2824/B2823-1))</f>
        <v>37.809934124280829</v>
      </c>
      <c r="H2824" s="9" t="str">
        <f>IFERROR(VLOOKUP(A2824,'BITO-IV'!$A$1:$J$10000,4,0),"")</f>
        <v/>
      </c>
      <c r="J2824" s="9">
        <f>VLOOKUP(A2824,'ETH-Web'!$A$1:$G$10000,6,0)</f>
        <v>1772.1024170000001</v>
      </c>
      <c r="K2824" s="2">
        <f>K2823*(1-K$1+IF(AND(WEEKDAY($A2824)&lt;&gt;1,WEEKDAY($A2824)&lt;&gt;7),-VLOOKUP($A2824,ETF_OP_Fee!$K$5:$L$14,2,1),0))^($A2824-$A2823)*(1+2*(J2824/J2823-1))-K$3*IFERROR(VLOOKUP($A4420,Dividends!$C$10:$E$100,3,0),0)</f>
        <v>571.81299527546321</v>
      </c>
      <c r="Q2824">
        <f>IF($A2824&gt;=$Q$2,B2824*Q$4,"")</f>
        <v>736.24122591107675</v>
      </c>
      <c r="R2824">
        <f>IF($A2824&gt;=$Q$2,G2824*R$4,"")</f>
        <v>713.39711532375088</v>
      </c>
      <c r="T2824">
        <f>IF($A2824&gt;=$Q$2,J2824*T$4,"")</f>
        <v>533.13307491231228</v>
      </c>
      <c r="U2824">
        <f>IF($A2824&gt;=$Q$2,K2824*U$4,"")</f>
        <v>55.009130730280482</v>
      </c>
      <c r="W2824" t="e">
        <f t="shared" ca="1" si="14"/>
        <v>#DIV/0!</v>
      </c>
    </row>
    <row r="2825" spans="1:23">
      <c r="A2825" s="1">
        <v>44270</v>
      </c>
      <c r="B2825">
        <f>IFERROR(VLOOKUP($A2825,'BTC-Web'!$A$2:$H$9999,2,0),"")</f>
        <v>59267.429687999997</v>
      </c>
      <c r="C2825">
        <f>VLOOKUP(A2825,H_SPBTFDUE!$B$2:$C$5828,2,0)</f>
        <v>332.31</v>
      </c>
      <c r="D2825" s="2">
        <f>D2824*(1-D$1+IF(AND(WEEKDAY($A2825)&lt;&gt;1,WEEKDAY($A2825)&lt;&gt;7),-VLOOKUP($A2825,ETF_OP_Fee!$G$5:$H$14,2,1),0))^($A2825-$A2824)*(1+2*(C2825/C2824-1))+IFERROR(VLOOKUP(A2825,BITXeom!$C$9:$D$100,2,0),0)-$D$3*IFERROR(VLOOKUP($A2825,Dividends!$C$10:$E$100,2,0),0)</f>
        <v>192.20171378095708</v>
      </c>
      <c r="F2825" s="60">
        <f>F2824*(1-F$1-2*(C2825/C2824-1))</f>
        <v>0.12093509138892586</v>
      </c>
      <c r="G2825" s="2">
        <f>G2824*(1-G$1+IF(AND(WEEKDAY($A2825)&lt;&gt;1,WEEKDAY($A2825)&lt;&gt;7),-VLOOKUP($A2825,ETF_OP_Fee!$I$5:$J$14,2,1),0))^($A2825-$A2824)*(1+1*(B2825/B2824-1))</f>
        <v>38.752601398179458</v>
      </c>
      <c r="H2825" s="9" t="str">
        <f>IFERROR(VLOOKUP(A2825,'BITO-IV'!$A$1:$J$10000,4,0),"")</f>
        <v/>
      </c>
      <c r="J2825" s="9">
        <f>VLOOKUP(A2825,'ETH-Web'!$A$1:$G$10000,6,0)</f>
        <v>1791.7022710000001</v>
      </c>
      <c r="K2825" s="2">
        <f>K2824*(1-K$1+IF(AND(WEEKDAY($A2825)&lt;&gt;1,WEEKDAY($A2825)&lt;&gt;7),-VLOOKUP($A2825,ETF_OP_Fee!$K$5:$L$14,2,1),0))^($A2825-$A2824)*(1+2*(J2825/J2824-1))-K$3*IFERROR(VLOOKUP($A4421,Dividends!$C$10:$E$100,3,0),0)</f>
        <v>584.41660317655624</v>
      </c>
      <c r="Q2825">
        <f>IF($A2825&gt;=$Q$2,B2825*Q$4,"")</f>
        <v>754.65592101674031</v>
      </c>
      <c r="R2825">
        <f>IF($A2825&gt;=$Q$2,G2825*R$4,"")</f>
        <v>731.1833434536095</v>
      </c>
      <c r="T2825">
        <f>IF($A2825&gt;=$Q$2,J2825*T$4,"")</f>
        <v>539.02964744142264</v>
      </c>
      <c r="U2825">
        <f>IF($A2825&gt;=$Q$2,K2825*U$4,"")</f>
        <v>56.221613693124702</v>
      </c>
      <c r="W2825" t="e">
        <f t="shared" ca="1" si="14"/>
        <v>#DIV/0!</v>
      </c>
    </row>
    <row r="2826" spans="1:23">
      <c r="A2826" s="1">
        <v>44271</v>
      </c>
      <c r="B2826">
        <f>IFERROR(VLOOKUP($A2826,'BTC-Web'!$A$2:$H$9999,2,0),"")</f>
        <v>55840.785155999998</v>
      </c>
      <c r="C2826">
        <f>VLOOKUP(A2826,H_SPBTFDUE!$B$2:$C$5828,2,0)</f>
        <v>326.37</v>
      </c>
      <c r="D2826" s="2">
        <f>D2825*(1-D$1+IF(AND(WEEKDAY($A2826)&lt;&gt;1,WEEKDAY($A2826)&lt;&gt;7),-VLOOKUP($A2826,ETF_OP_Fee!$G$5:$H$14,2,1),0))^($A2826-$A2825)*(1+2*(C2826/C2825-1))+IFERROR(VLOOKUP(A2826,BITXeom!$C$9:$D$100,2,0),0)-$D$3*IFERROR(VLOOKUP($A2826,Dividends!$C$10:$E$100,2,0),0)</f>
        <v>185.30820901268743</v>
      </c>
      <c r="F2826" s="60">
        <f>F2825*(1-F$1-2*(C2826/C2825-1))</f>
        <v>0.12525219563113976</v>
      </c>
      <c r="G2826" s="2">
        <f>G2825*(1-G$1+IF(AND(WEEKDAY($A2826)&lt;&gt;1,WEEKDAY($A2826)&lt;&gt;7),-VLOOKUP($A2826,ETF_OP_Fee!$I$5:$J$14,2,1),0))^($A2826-$A2825)*(1+1*(B2826/B2825-1))</f>
        <v>36.511105300978841</v>
      </c>
      <c r="H2826" s="9" t="str">
        <f>IFERROR(VLOOKUP(A2826,'BITO-IV'!$A$1:$J$10000,4,0),"")</f>
        <v/>
      </c>
      <c r="J2826" s="9">
        <f>VLOOKUP(A2826,'ETH-Web'!$A$1:$G$10000,6,0)</f>
        <v>1806.971802</v>
      </c>
      <c r="K2826" s="2">
        <f>K2825*(1-K$1+IF(AND(WEEKDAY($A2826)&lt;&gt;1,WEEKDAY($A2826)&lt;&gt;7),-VLOOKUP($A2826,ETF_OP_Fee!$K$5:$L$14,2,1),0))^($A2826-$A2825)*(1+2*(J2826/J2825-1))-K$3*IFERROR(VLOOKUP($A4422,Dividends!$C$10:$E$100,3,0),0)</f>
        <v>594.36251277675581</v>
      </c>
      <c r="Q2826">
        <f>IF($A2826&gt;=$Q$2,B2826*Q$4,"")</f>
        <v>711.02424002590737</v>
      </c>
      <c r="R2826">
        <f>IF($A2826&gt;=$Q$2,G2826*R$4,"")</f>
        <v>688.89083787832283</v>
      </c>
      <c r="T2826">
        <f>IF($A2826&gt;=$Q$2,J2826*T$4,"")</f>
        <v>543.62345191705799</v>
      </c>
      <c r="U2826">
        <f>IF($A2826&gt;=$Q$2,K2826*U$4,"")</f>
        <v>57.178422730256436</v>
      </c>
      <c r="W2826" t="e">
        <f t="shared" ca="1" si="14"/>
        <v>#DIV/0!</v>
      </c>
    </row>
    <row r="2827" spans="1:23">
      <c r="A2827" s="1">
        <v>44272</v>
      </c>
      <c r="B2827">
        <f>IFERROR(VLOOKUP($A2827,'BTC-Web'!$A$2:$H$9999,2,0),"")</f>
        <v>56825.828125</v>
      </c>
      <c r="C2827">
        <f>VLOOKUP(A2827,H_SPBTFDUE!$B$2:$C$5828,2,0)</f>
        <v>338.45</v>
      </c>
      <c r="D2827" s="2">
        <f>D2826*(1-D$1+IF(AND(WEEKDAY($A2827)&lt;&gt;1,WEEKDAY($A2827)&lt;&gt;7),-VLOOKUP($A2827,ETF_OP_Fee!$G$5:$H$14,2,1),0))^($A2827-$A2826)*(1+2*(C2827/C2826-1))+IFERROR(VLOOKUP(A2827,BITXeom!$C$9:$D$100,2,0),0)-$D$3*IFERROR(VLOOKUP($A2827,Dividends!$C$10:$E$100,2,0),0)</f>
        <v>199.00191862751026</v>
      </c>
      <c r="F2827" s="60">
        <f>F2826*(1-F$1-2*(C2827/C2826-1))</f>
        <v>0.11597370504854343</v>
      </c>
      <c r="G2827" s="2">
        <f>G2826*(1-G$1+IF(AND(WEEKDAY($A2827)&lt;&gt;1,WEEKDAY($A2827)&lt;&gt;7),-VLOOKUP($A2827,ETF_OP_Fee!$I$5:$J$14,2,1),0))^($A2827-$A2826)*(1+1*(B2827/B2826-1))</f>
        <v>37.154201677669292</v>
      </c>
      <c r="H2827" s="9" t="str">
        <f>IFERROR(VLOOKUP(A2827,'BITO-IV'!$A$1:$J$10000,4,0),"")</f>
        <v/>
      </c>
      <c r="J2827" s="9">
        <f>VLOOKUP(A2827,'ETH-Web'!$A$1:$G$10000,6,0)</f>
        <v>1823.449341</v>
      </c>
      <c r="K2827" s="2">
        <f>K2826*(1-K$1+IF(AND(WEEKDAY($A2827)&lt;&gt;1,WEEKDAY($A2827)&lt;&gt;7),-VLOOKUP($A2827,ETF_OP_Fee!$K$5:$L$14,2,1),0))^($A2827-$A2826)*(1+2*(J2827/J2826-1))-K$3*IFERROR(VLOOKUP($A4423,Dividends!$C$10:$E$100,3,0),0)</f>
        <v>605.18675443081509</v>
      </c>
      <c r="Q2827">
        <f>IF($A2827&gt;=$Q$2,B2827*Q$4,"")</f>
        <v>723.56685429018466</v>
      </c>
      <c r="R2827">
        <f>IF($A2827&gt;=$Q$2,G2827*R$4,"")</f>
        <v>701.02476803800289</v>
      </c>
      <c r="T2827">
        <f>IF($A2827&gt;=$Q$2,J2827*T$4,"")</f>
        <v>548.58068291555151</v>
      </c>
      <c r="U2827">
        <f>IF($A2827&gt;=$Q$2,K2827*U$4,"")</f>
        <v>58.219728417822097</v>
      </c>
      <c r="W2827" t="e">
        <f t="shared" ca="1" si="14"/>
        <v>#DIV/0!</v>
      </c>
    </row>
    <row r="2828" spans="1:23">
      <c r="A2828" s="1">
        <v>44273</v>
      </c>
      <c r="B2828">
        <f>IFERROR(VLOOKUP($A2828,'BTC-Web'!$A$2:$H$9999,2,0),"")</f>
        <v>58893.078125</v>
      </c>
      <c r="C2828">
        <f>VLOOKUP(A2828,H_SPBTFDUE!$B$2:$C$5828,2,0)</f>
        <v>334.7</v>
      </c>
      <c r="D2828" s="2">
        <f>D2827*(1-D$1+IF(AND(WEEKDAY($A2828)&lt;&gt;1,WEEKDAY($A2828)&lt;&gt;7),-VLOOKUP($A2828,ETF_OP_Fee!$G$5:$H$14,2,1),0))^($A2828-$A2827)*(1+2*(C2828/C2827-1))+IFERROR(VLOOKUP(A2828,BITXeom!$C$9:$D$100,2,0),0)-$D$3*IFERROR(VLOOKUP($A2828,Dividends!$C$10:$E$100,2,0),0)</f>
        <v>194.56860901190586</v>
      </c>
      <c r="F2828" s="60">
        <f>F2827*(1-F$1-2*(C2828/C2827-1))</f>
        <v>0.1185376275466473</v>
      </c>
      <c r="G2828" s="2">
        <f>G2827*(1-G$1+IF(AND(WEEKDAY($A2828)&lt;&gt;1,WEEKDAY($A2828)&lt;&gt;7),-VLOOKUP($A2828,ETF_OP_Fee!$I$5:$J$14,2,1),0))^($A2828-$A2827)*(1+1*(B2828/B2827-1))</f>
        <v>38.504821188973942</v>
      </c>
      <c r="H2828" s="9" t="str">
        <f>IFERROR(VLOOKUP(A2828,'BITO-IV'!$A$1:$J$10000,4,0),"")</f>
        <v/>
      </c>
      <c r="J2828" s="9">
        <f>VLOOKUP(A2828,'ETH-Web'!$A$1:$G$10000,6,0)</f>
        <v>1782.8551030000001</v>
      </c>
      <c r="K2828" s="2">
        <f>K2827*(1-K$1+IF(AND(WEEKDAY($A2828)&lt;&gt;1,WEEKDAY($A2828)&lt;&gt;7),-VLOOKUP($A2828,ETF_OP_Fee!$K$5:$L$14,2,1),0))^($A2828-$A2827)*(1+2*(J2828/J2827-1))-K$3*IFERROR(VLOOKUP($A4424,Dividends!$C$10:$E$100,3,0),0)</f>
        <v>578.22612359889183</v>
      </c>
      <c r="Q2828">
        <f>IF($A2828&gt;=$Q$2,B2828*Q$4,"")</f>
        <v>749.88927894963854</v>
      </c>
      <c r="R2828">
        <f>IF($A2828&gt;=$Q$2,G2828*R$4,"")</f>
        <v>726.50823119606082</v>
      </c>
      <c r="T2828">
        <f>IF($A2828&gt;=$Q$2,J2828*T$4,"")</f>
        <v>536.36799660518557</v>
      </c>
      <c r="U2828">
        <f>IF($A2828&gt;=$Q$2,K2828*U$4,"")</f>
        <v>55.62608175666211</v>
      </c>
      <c r="W2828" t="e">
        <f t="shared" ca="1" si="14"/>
        <v>#DIV/0!</v>
      </c>
    </row>
    <row r="2829" spans="1:23">
      <c r="A2829" s="1">
        <v>44274</v>
      </c>
      <c r="B2829">
        <f>IFERROR(VLOOKUP($A2829,'BTC-Web'!$A$2:$H$9999,2,0),"")</f>
        <v>57850.441405999998</v>
      </c>
      <c r="C2829">
        <f>VLOOKUP(A2829,H_SPBTFDUE!$B$2:$C$5828,2,0)</f>
        <v>344.28</v>
      </c>
      <c r="D2829" s="2">
        <f>D2828*(1-D$1+IF(AND(WEEKDAY($A2829)&lt;&gt;1,WEEKDAY($A2829)&lt;&gt;7),-VLOOKUP($A2829,ETF_OP_Fee!$G$5:$H$14,2,1),0))^($A2829-$A2828)*(1+2*(C2829/C2828-1))+IFERROR(VLOOKUP(A2829,BITXeom!$C$9:$D$100,2,0),0)-$D$3*IFERROR(VLOOKUP($A2829,Dividends!$C$10:$E$100,2,0),0)</f>
        <v>205.68194876946859</v>
      </c>
      <c r="F2829" s="60">
        <f>F2828*(1-F$1-2*(C2829/C2828-1))</f>
        <v>0.11174573572105348</v>
      </c>
      <c r="G2829" s="2">
        <f>G2828*(1-G$1+IF(AND(WEEKDAY($A2829)&lt;&gt;1,WEEKDAY($A2829)&lt;&gt;7),-VLOOKUP($A2829,ETF_OP_Fee!$I$5:$J$14,2,1),0))^($A2829-$A2828)*(1+1*(B2829/B2828-1))</f>
        <v>37.822151539473822</v>
      </c>
      <c r="H2829" s="9" t="str">
        <f>IFERROR(VLOOKUP(A2829,'BITO-IV'!$A$1:$J$10000,4,0),"")</f>
        <v/>
      </c>
      <c r="J2829" s="9">
        <f>VLOOKUP(A2829,'ETH-Web'!$A$1:$G$10000,6,0)</f>
        <v>1817.6241460000001</v>
      </c>
      <c r="K2829" s="2">
        <f>K2828*(1-K$1+IF(AND(WEEKDAY($A2829)&lt;&gt;1,WEEKDAY($A2829)&lt;&gt;7),-VLOOKUP($A2829,ETF_OP_Fee!$K$5:$L$14,2,1),0))^($A2829-$A2828)*(1+2*(J2829/J2828-1))-K$3*IFERROR(VLOOKUP($A4425,Dividends!$C$10:$E$100,3,0),0)</f>
        <v>600.76365527747271</v>
      </c>
      <c r="Q2829">
        <f>IF($A2829&gt;=$Q$2,B2829*Q$4,"")</f>
        <v>736.61331983339346</v>
      </c>
      <c r="R2829">
        <f>IF($A2829&gt;=$Q$2,G2829*R$4,"")</f>
        <v>713.62763328040069</v>
      </c>
      <c r="T2829">
        <f>IF($A2829&gt;=$Q$2,J2829*T$4,"")</f>
        <v>546.82818594217042</v>
      </c>
      <c r="U2829">
        <f>IF($A2829&gt;=$Q$2,K2829*U$4,"")</f>
        <v>57.794220705388959</v>
      </c>
      <c r="W2829" t="e">
        <f t="shared" ca="1" si="14"/>
        <v>#DIV/0!</v>
      </c>
    </row>
    <row r="2830" spans="1:23">
      <c r="A2830" s="1">
        <v>44277</v>
      </c>
      <c r="B2830">
        <f>IFERROR(VLOOKUP($A2830,'BTC-Web'!$A$2:$H$9999,2,0),"")</f>
        <v>57517.890625</v>
      </c>
      <c r="C2830">
        <f>VLOOKUP(A2830,H_SPBTFDUE!$B$2:$C$5828,2,0)</f>
        <v>323.3</v>
      </c>
      <c r="D2830" s="2">
        <f>D2829*(1-D$1+IF(AND(WEEKDAY($A2830)&lt;&gt;1,WEEKDAY($A2830)&lt;&gt;7),-VLOOKUP($A2830,ETF_OP_Fee!$G$5:$H$14,2,1),0))^($A2830-$A2829)*(1+2*(C2830/C2829-1))+IFERROR(VLOOKUP(A2830,BITXeom!$C$9:$D$100,2,0),0)-$D$3*IFERROR(VLOOKUP($A2830,Dividends!$C$10:$E$100,2,0),0)</f>
        <v>180.54862847125463</v>
      </c>
      <c r="F2830" s="60">
        <f>F2829*(1-F$1-2*(C2830/C2829-1))</f>
        <v>0.12535921436655098</v>
      </c>
      <c r="G2830" s="2">
        <f>G2829*(1-G$1+IF(AND(WEEKDAY($A2830)&lt;&gt;1,WEEKDAY($A2830)&lt;&gt;7),-VLOOKUP($A2830,ETF_OP_Fee!$I$5:$J$14,2,1),0))^($A2830-$A2829)*(1+1*(B2830/B2829-1))</f>
        <v>37.601796340168839</v>
      </c>
      <c r="H2830" s="9" t="str">
        <f>IFERROR(VLOOKUP(A2830,'BITO-IV'!$A$1:$J$10000,4,0),"")</f>
        <v/>
      </c>
      <c r="J2830" s="9">
        <f>VLOOKUP(A2830,'ETH-Web'!$A$1:$G$10000,6,0)</f>
        <v>1691.3339840000001</v>
      </c>
      <c r="K2830" s="2">
        <f>K2829*(1-K$1+IF(AND(WEEKDAY($A2830)&lt;&gt;1,WEEKDAY($A2830)&lt;&gt;7),-VLOOKUP($A2830,ETF_OP_Fee!$K$5:$L$14,2,1),0))^($A2830-$A2829)*(1+2*(J2830/J2829-1))-K$3*IFERROR(VLOOKUP($A4426,Dividends!$C$10:$E$100,3,0),0)</f>
        <v>517.24049185155422</v>
      </c>
      <c r="Q2830">
        <f>IF($A2830&gt;=$Q$2,B2830*Q$4,"")</f>
        <v>732.37892976043906</v>
      </c>
      <c r="R2830">
        <f>IF($A2830&gt;=$Q$2,G2830*R$4,"")</f>
        <v>709.46997558615431</v>
      </c>
      <c r="T2830">
        <f>IF($A2830&gt;=$Q$2,J2830*T$4,"")</f>
        <v>508.83407129488245</v>
      </c>
      <c r="U2830">
        <f>IF($A2830&gt;=$Q$2,K2830*U$4,"")</f>
        <v>49.759187129963522</v>
      </c>
      <c r="W2830" t="e">
        <f t="shared" ca="1" si="14"/>
        <v>#DIV/0!</v>
      </c>
    </row>
    <row r="2831" spans="1:23">
      <c r="A2831" s="1">
        <v>44278</v>
      </c>
      <c r="B2831">
        <f>IFERROR(VLOOKUP($A2831,'BTC-Web'!$A$2:$H$9999,2,0),"")</f>
        <v>54511.660155999998</v>
      </c>
      <c r="C2831">
        <f>VLOOKUP(A2831,H_SPBTFDUE!$B$2:$C$5828,2,0)</f>
        <v>318.81</v>
      </c>
      <c r="D2831" s="2">
        <f>D2830*(1-D$1+IF(AND(WEEKDAY($A2831)&lt;&gt;1,WEEKDAY($A2831)&lt;&gt;7),-VLOOKUP($A2831,ETF_OP_Fee!$G$5:$H$14,2,1),0))^($A2831-$A2830)*(1+2*(C2831/C2830-1))+IFERROR(VLOOKUP(A2831,BITXeom!$C$9:$D$100,2,0),0)-$D$3*IFERROR(VLOOKUP($A2831,Dividends!$C$10:$E$100,2,0),0)</f>
        <v>175.51253881775938</v>
      </c>
      <c r="F2831" s="60">
        <f>F2830*(1-F$1-2*(C2831/C2830-1))</f>
        <v>0.12883467380142977</v>
      </c>
      <c r="G2831" s="2">
        <f>G2830*(1-G$1+IF(AND(WEEKDAY($A2831)&lt;&gt;1,WEEKDAY($A2831)&lt;&gt;7),-VLOOKUP($A2831,ETF_OP_Fee!$I$5:$J$14,2,1),0))^($A2831-$A2830)*(1+1*(B2831/B2830-1))</f>
        <v>35.635573067372398</v>
      </c>
      <c r="H2831" s="9" t="str">
        <f>IFERROR(VLOOKUP(A2831,'BITO-IV'!$A$1:$J$10000,4,0),"")</f>
        <v/>
      </c>
      <c r="J2831" s="9">
        <f>VLOOKUP(A2831,'ETH-Web'!$A$1:$G$10000,6,0)</f>
        <v>1678.6501459999999</v>
      </c>
      <c r="K2831" s="2">
        <f>K2830*(1-K$1+IF(AND(WEEKDAY($A2831)&lt;&gt;1,WEEKDAY($A2831)&lt;&gt;7),-VLOOKUP($A2831,ETF_OP_Fee!$K$5:$L$14,2,1),0))^($A2831-$A2830)*(1+2*(J2831/J2830-1))-K$3*IFERROR(VLOOKUP($A4427,Dividends!$C$10:$E$100,3,0),0)</f>
        <v>509.46947725804944</v>
      </c>
      <c r="Q2831">
        <f>IF($A2831&gt;=$Q$2,B2831*Q$4,"")</f>
        <v>694.10040755499358</v>
      </c>
      <c r="R2831">
        <f>IF($A2831&gt;=$Q$2,G2831*R$4,"")</f>
        <v>672.37131240719305</v>
      </c>
      <c r="T2831">
        <f>IF($A2831&gt;=$Q$2,J2831*T$4,"")</f>
        <v>505.01816681342626</v>
      </c>
      <c r="U2831">
        <f>IF($A2831&gt;=$Q$2,K2831*U$4,"")</f>
        <v>49.01160573322543</v>
      </c>
      <c r="W2831" t="e">
        <f t="shared" ca="1" si="14"/>
        <v>#DIV/0!</v>
      </c>
    </row>
    <row r="2832" spans="1:23">
      <c r="A2832" s="1">
        <v>44279</v>
      </c>
      <c r="B2832">
        <f>IFERROR(VLOOKUP($A2832,'BTC-Web'!$A$2:$H$9999,2,0),"")</f>
        <v>54710.488280999998</v>
      </c>
      <c r="C2832">
        <f>VLOOKUP(A2832,H_SPBTFDUE!$B$2:$C$5828,2,0)</f>
        <v>317.26</v>
      </c>
      <c r="D2832" s="2">
        <f>D2831*(1-D$1+IF(AND(WEEKDAY($A2832)&lt;&gt;1,WEEKDAY($A2832)&lt;&gt;7),-VLOOKUP($A2832,ETF_OP_Fee!$G$5:$H$14,2,1),0))^($A2832-$A2831)*(1+2*(C2832/C2831-1))+IFERROR(VLOOKUP(A2832,BITXeom!$C$9:$D$100,2,0),0)-$D$3*IFERROR(VLOOKUP($A2832,Dividends!$C$10:$E$100,2,0),0)</f>
        <v>173.78496264324377</v>
      </c>
      <c r="F2832" s="60">
        <f>F2831*(1-F$1-2*(C2832/C2831-1))</f>
        <v>0.13008071188519058</v>
      </c>
      <c r="G2832" s="2">
        <f>G2831*(1-G$1+IF(AND(WEEKDAY($A2832)&lt;&gt;1,WEEKDAY($A2832)&lt;&gt;7),-VLOOKUP($A2832,ETF_OP_Fee!$I$5:$J$14,2,1),0))^($A2832-$A2831)*(1+1*(B2832/B2831-1))</f>
        <v>35.764620873139108</v>
      </c>
      <c r="H2832" s="9" t="str">
        <f>IFERROR(VLOOKUP(A2832,'BITO-IV'!$A$1:$J$10000,4,0),"")</f>
        <v/>
      </c>
      <c r="J2832" s="9">
        <f>VLOOKUP(A2832,'ETH-Web'!$A$1:$G$10000,6,0)</f>
        <v>1593.413452</v>
      </c>
      <c r="K2832" s="2">
        <f>K2831*(1-K$1+IF(AND(WEEKDAY($A2832)&lt;&gt;1,WEEKDAY($A2832)&lt;&gt;7),-VLOOKUP($A2832,ETF_OP_Fee!$K$5:$L$14,2,1),0))^($A2832-$A2831)*(1+2*(J2832/J2831-1))-K$3*IFERROR(VLOOKUP($A4428,Dividends!$C$10:$E$100,3,0),0)</f>
        <v>457.71910137579351</v>
      </c>
      <c r="Q2832">
        <f>IF($A2832&gt;=$Q$2,B2832*Q$4,"")</f>
        <v>696.63209861340113</v>
      </c>
      <c r="R2832">
        <f>IF($A2832&gt;=$Q$2,G2832*R$4,"")</f>
        <v>674.80618394307635</v>
      </c>
      <c r="T2832">
        <f>IF($A2832&gt;=$Q$2,J2832*T$4,"")</f>
        <v>479.37489680169091</v>
      </c>
      <c r="U2832">
        <f>IF($A2832&gt;=$Q$2,K2832*U$4,"")</f>
        <v>44.033154358791748</v>
      </c>
      <c r="W2832" t="e">
        <f t="shared" ca="1" si="14"/>
        <v>#DIV/0!</v>
      </c>
    </row>
    <row r="2833" spans="1:23">
      <c r="A2833" s="1">
        <v>44280</v>
      </c>
      <c r="B2833">
        <f>IFERROR(VLOOKUP($A2833,'BTC-Web'!$A$2:$H$9999,2,0),"")</f>
        <v>52726.746094000002</v>
      </c>
      <c r="C2833">
        <f>VLOOKUP(A2833,H_SPBTFDUE!$B$2:$C$5828,2,0)</f>
        <v>302.39999999999998</v>
      </c>
      <c r="D2833" s="2">
        <f>D2832*(1-D$1+IF(AND(WEEKDAY($A2833)&lt;&gt;1,WEEKDAY($A2833)&lt;&gt;7),-VLOOKUP($A2833,ETF_OP_Fee!$G$5:$H$14,2,1),0))^($A2833-$A2832)*(1+2*(C2833/C2832-1))+IFERROR(VLOOKUP(A2833,BITXeom!$C$9:$D$100,2,0),0)-$D$3*IFERROR(VLOOKUP($A2833,Dividends!$C$10:$E$100,2,0),0)</f>
        <v>157.48630259776576</v>
      </c>
      <c r="F2833" s="60">
        <f>F2832*(1-F$1-2*(C2833/C2832-1))</f>
        <v>0.14225952574998466</v>
      </c>
      <c r="G2833" s="2">
        <f>G2832*(1-G$1+IF(AND(WEEKDAY($A2833)&lt;&gt;1,WEEKDAY($A2833)&lt;&gt;7),-VLOOKUP($A2833,ETF_OP_Fee!$I$5:$J$14,2,1),0))^($A2833-$A2832)*(1+1*(B2833/B2832-1))</f>
        <v>34.466937911837782</v>
      </c>
      <c r="H2833" s="9" t="str">
        <f>IFERROR(VLOOKUP(A2833,'BITO-IV'!$A$1:$J$10000,4,0),"")</f>
        <v/>
      </c>
      <c r="J2833" s="9">
        <f>VLOOKUP(A2833,'ETH-Web'!$A$1:$G$10000,6,0)</f>
        <v>1595.3592530000001</v>
      </c>
      <c r="K2833" s="2">
        <f>K2832*(1-K$1+IF(AND(WEEKDAY($A2833)&lt;&gt;1,WEEKDAY($A2833)&lt;&gt;7),-VLOOKUP($A2833,ETF_OP_Fee!$K$5:$L$14,2,1),0))^($A2833-$A2832)*(1+2*(J2833/J2832-1))-K$3*IFERROR(VLOOKUP($A4429,Dividends!$C$10:$E$100,3,0),0)</f>
        <v>458.8251745049559</v>
      </c>
      <c r="Q2833">
        <f>IF($A2833&gt;=$Q$2,B2833*Q$4,"")</f>
        <v>671.37298420484501</v>
      </c>
      <c r="R2833">
        <f>IF($A2833&gt;=$Q$2,G2833*R$4,"")</f>
        <v>650.32152660000406</v>
      </c>
      <c r="T2833">
        <f>IF($A2833&gt;=$Q$2,J2833*T$4,"")</f>
        <v>479.96028670937676</v>
      </c>
      <c r="U2833">
        <f>IF($A2833&gt;=$Q$2,K2833*U$4,"")</f>
        <v>44.139559987663532</v>
      </c>
      <c r="W2833" t="e">
        <f t="shared" ca="1" si="14"/>
        <v>#DIV/0!</v>
      </c>
    </row>
    <row r="2834" spans="1:23">
      <c r="A2834" s="1">
        <v>44281</v>
      </c>
      <c r="B2834">
        <f>IFERROR(VLOOKUP($A2834,'BTC-Web'!$A$2:$H$9999,2,0),"")</f>
        <v>51683.011719000002</v>
      </c>
      <c r="C2834">
        <f>VLOOKUP(A2834,H_SPBTFDUE!$B$2:$C$5828,2,0)</f>
        <v>311.95999999999998</v>
      </c>
      <c r="D2834" s="2">
        <f>D2833*(1-D$1+IF(AND(WEEKDAY($A2834)&lt;&gt;1,WEEKDAY($A2834)&lt;&gt;7),-VLOOKUP($A2834,ETF_OP_Fee!$G$5:$H$14,2,1),0))^($A2834-$A2833)*(1+2*(C2834/C2833-1))+IFERROR(VLOOKUP(A2834,BITXeom!$C$9:$D$100,2,0),0)-$D$3*IFERROR(VLOOKUP($A2834,Dividends!$C$10:$E$100,2,0),0)</f>
        <v>167.42358487602186</v>
      </c>
      <c r="F2834" s="60">
        <f>F2833*(1-F$1-2*(C2834/C2833-1))</f>
        <v>0.13325740441350623</v>
      </c>
      <c r="G2834" s="2">
        <f>G2833*(1-G$1+IF(AND(WEEKDAY($A2834)&lt;&gt;1,WEEKDAY($A2834)&lt;&gt;7),-VLOOKUP($A2834,ETF_OP_Fee!$I$5:$J$14,2,1),0))^($A2834-$A2833)*(1+1*(B2834/B2833-1))</f>
        <v>33.783780034549729</v>
      </c>
      <c r="H2834" s="9" t="str">
        <f>IFERROR(VLOOKUP(A2834,'BITO-IV'!$A$1:$J$10000,4,0),"")</f>
        <v/>
      </c>
      <c r="J2834" s="9">
        <f>VLOOKUP(A2834,'ETH-Web'!$A$1:$G$10000,6,0)</f>
        <v>1702.8420410000001</v>
      </c>
      <c r="K2834" s="2">
        <f>K2833*(1-K$1+IF(AND(WEEKDAY($A2834)&lt;&gt;1,WEEKDAY($A2834)&lt;&gt;7),-VLOOKUP($A2834,ETF_OP_Fee!$K$5:$L$14,2,1),0))^($A2834-$A2833)*(1+2*(J2834/J2833-1))-K$3*IFERROR(VLOOKUP($A4430,Dividends!$C$10:$E$100,3,0),0)</f>
        <v>520.63584589990035</v>
      </c>
      <c r="Q2834">
        <f>IF($A2834&gt;=$Q$2,B2834*Q$4,"")</f>
        <v>658.08304856550797</v>
      </c>
      <c r="R2834">
        <f>IF($A2834&gt;=$Q$2,G2834*R$4,"")</f>
        <v>637.43171681176068</v>
      </c>
      <c r="T2834">
        <f>IF($A2834&gt;=$Q$2,J2834*T$4,"")</f>
        <v>512.29624467482893</v>
      </c>
      <c r="U2834">
        <f>IF($A2834&gt;=$Q$2,K2834*U$4,"")</f>
        <v>50.085824468156723</v>
      </c>
      <c r="W2834" t="e">
        <f t="shared" ca="1" si="14"/>
        <v>#DIV/0!</v>
      </c>
    </row>
    <row r="2835" spans="1:23">
      <c r="A2835" s="1">
        <v>44284</v>
      </c>
      <c r="B2835">
        <f>IFERROR(VLOOKUP($A2835,'BTC-Web'!$A$2:$H$9999,2,0),"")</f>
        <v>55947.898437999997</v>
      </c>
      <c r="C2835">
        <f>VLOOKUP(A2835,H_SPBTFDUE!$B$2:$C$5828,2,0)</f>
        <v>335.83</v>
      </c>
      <c r="D2835" s="2">
        <f>D2834*(1-D$1+IF(AND(WEEKDAY($A2835)&lt;&gt;1,WEEKDAY($A2835)&lt;&gt;7),-VLOOKUP($A2835,ETF_OP_Fee!$G$5:$H$14,2,1),0))^($A2835-$A2834)*(1+2*(C2835/C2834-1))+IFERROR(VLOOKUP(A2835,BITXeom!$C$9:$D$100,2,0),0)-$D$3*IFERROR(VLOOKUP($A2835,Dividends!$C$10:$E$100,2,0),0)</f>
        <v>192.97501953731296</v>
      </c>
      <c r="F2835" s="60">
        <f>F2834*(1-F$1-2*(C2835/C2834-1))</f>
        <v>0.11285776197371745</v>
      </c>
      <c r="G2835" s="2">
        <f>G2834*(1-G$1+IF(AND(WEEKDAY($A2835)&lt;&gt;1,WEEKDAY($A2835)&lt;&gt;7),-VLOOKUP($A2835,ETF_OP_Fee!$I$5:$J$14,2,1),0))^($A2835-$A2834)*(1+1*(B2835/B2834-1))</f>
        <v>36.568765046664765</v>
      </c>
      <c r="H2835" s="9" t="str">
        <f>IFERROR(VLOOKUP(A2835,'BITO-IV'!$A$1:$J$10000,4,0),"")</f>
        <v/>
      </c>
      <c r="J2835" s="9">
        <f>VLOOKUP(A2835,'ETH-Web'!$A$1:$G$10000,6,0)</f>
        <v>1819.684937</v>
      </c>
      <c r="K2835" s="2">
        <f>K2834*(1-K$1+IF(AND(WEEKDAY($A2835)&lt;&gt;1,WEEKDAY($A2835)&lt;&gt;7),-VLOOKUP($A2835,ETF_OP_Fee!$K$5:$L$14,2,1),0))^($A2835-$A2834)*(1+2*(J2835/J2834-1))-K$3*IFERROR(VLOOKUP($A4431,Dividends!$C$10:$E$100,3,0),0)</f>
        <v>592.03842069500001</v>
      </c>
      <c r="Q2835">
        <f>IF($A2835&gt;=$Q$2,B2835*Q$4,"")</f>
        <v>712.3881202026987</v>
      </c>
      <c r="R2835">
        <f>IF($A2835&gt;=$Q$2,G2835*R$4,"")</f>
        <v>689.97876085928954</v>
      </c>
      <c r="T2835">
        <f>IF($A2835&gt;=$Q$2,J2835*T$4,"")</f>
        <v>547.44817033587242</v>
      </c>
      <c r="U2835">
        <f>IF($A2835&gt;=$Q$2,K2835*U$4,"")</f>
        <v>56.95484214322741</v>
      </c>
      <c r="W2835" t="e">
        <f t="shared" ca="1" si="14"/>
        <v>#DIV/0!</v>
      </c>
    </row>
    <row r="2836" spans="1:23">
      <c r="A2836" s="1">
        <v>44285</v>
      </c>
      <c r="B2836">
        <f>IFERROR(VLOOKUP($A2836,'BTC-Web'!$A$2:$H$9999,2,0),"")</f>
        <v>57750.132812999997</v>
      </c>
      <c r="C2836">
        <f>VLOOKUP(A2836,H_SPBTFDUE!$B$2:$C$5828,2,0)</f>
        <v>344.47</v>
      </c>
      <c r="D2836" s="2">
        <f>D2835*(1-D$1+IF(AND(WEEKDAY($A2836)&lt;&gt;1,WEEKDAY($A2836)&lt;&gt;7),-VLOOKUP($A2836,ETF_OP_Fee!$G$5:$H$14,2,1),0))^($A2836-$A2835)*(1+2*(C2836/C2835-1))+IFERROR(VLOOKUP(A2836,BITXeom!$C$9:$D$100,2,0),0)-$D$3*IFERROR(VLOOKUP($A2836,Dividends!$C$10:$E$100,2,0),0)</f>
        <v>202.88001322682396</v>
      </c>
      <c r="F2836" s="60">
        <f>F2835*(1-F$1-2*(C2836/C2835-1))</f>
        <v>0.10704483562160845</v>
      </c>
      <c r="G2836" s="2">
        <f>G2835*(1-G$1+IF(AND(WEEKDAY($A2836)&lt;&gt;1,WEEKDAY($A2836)&lt;&gt;7),-VLOOKUP($A2836,ETF_OP_Fee!$I$5:$J$14,2,1),0))^($A2836-$A2835)*(1+1*(B2836/B2835-1))</f>
        <v>37.745762239963177</v>
      </c>
      <c r="H2836" s="9" t="str">
        <f>IFERROR(VLOOKUP(A2836,'BITO-IV'!$A$1:$J$10000,4,0),"")</f>
        <v/>
      </c>
      <c r="J2836" s="9">
        <f>VLOOKUP(A2836,'ETH-Web'!$A$1:$G$10000,6,0)</f>
        <v>1846.0336910000001</v>
      </c>
      <c r="K2836" s="2">
        <f>K2835*(1-K$1+IF(AND(WEEKDAY($A2836)&lt;&gt;1,WEEKDAY($A2836)&lt;&gt;7),-VLOOKUP($A2836,ETF_OP_Fee!$K$5:$L$14,2,1),0))^($A2836-$A2835)*(1+2*(J2836/J2835-1))-K$3*IFERROR(VLOOKUP($A4432,Dividends!$C$10:$E$100,3,0),0)</f>
        <v>609.16798006562385</v>
      </c>
      <c r="Q2836">
        <f>IF($A2836&gt;=$Q$2,B2836*Q$4,"")</f>
        <v>735.33608419090297</v>
      </c>
      <c r="R2836">
        <f>IF($A2836&gt;=$Q$2,G2836*R$4,"")</f>
        <v>712.18632143538741</v>
      </c>
      <c r="T2836">
        <f>IF($A2836&gt;=$Q$2,J2836*T$4,"")</f>
        <v>555.37513443533396</v>
      </c>
      <c r="U2836">
        <f>IF($A2836&gt;=$Q$2,K2836*U$4,"")</f>
        <v>58.602727340934074</v>
      </c>
      <c r="W2836" t="e">
        <f t="shared" ca="1" si="14"/>
        <v>#DIV/0!</v>
      </c>
    </row>
    <row r="2837" spans="1:23">
      <c r="A2837" s="1">
        <v>44286</v>
      </c>
      <c r="B2837">
        <f>IFERROR(VLOOKUP($A2837,'BTC-Web'!$A$2:$H$9999,2,0),"")</f>
        <v>58930.277344000002</v>
      </c>
      <c r="C2837">
        <f>VLOOKUP(A2837,H_SPBTFDUE!$B$2:$C$5828,2,0)</f>
        <v>342.15</v>
      </c>
      <c r="D2837" s="2">
        <f>D2836*(1-D$1+IF(AND(WEEKDAY($A2837)&lt;&gt;1,WEEKDAY($A2837)&lt;&gt;7),-VLOOKUP($A2837,ETF_OP_Fee!$G$5:$H$14,2,1),0))^($A2837-$A2836)*(1+2*(C2837/C2836-1))+IFERROR(VLOOKUP(A2837,BITXeom!$C$9:$D$100,2,0),0)-$D$3*IFERROR(VLOOKUP($A2837,Dividends!$C$10:$E$100,2,0),0)</f>
        <v>200.12309853153604</v>
      </c>
      <c r="F2837" s="60">
        <f>F2836*(1-F$1-2*(C2837/C2836-1))</f>
        <v>0.10848115397330899</v>
      </c>
      <c r="G2837" s="2">
        <f>G2836*(1-G$1+IF(AND(WEEKDAY($A2837)&lt;&gt;1,WEEKDAY($A2837)&lt;&gt;7),-VLOOKUP($A2837,ETF_OP_Fee!$I$5:$J$14,2,1),0))^($A2837-$A2836)*(1+1*(B2837/B2836-1))</f>
        <v>38.516107833872141</v>
      </c>
      <c r="H2837" s="9" t="str">
        <f>IFERROR(VLOOKUP(A2837,'BITO-IV'!$A$1:$J$10000,4,0),"")</f>
        <v/>
      </c>
      <c r="J2837" s="9">
        <f>VLOOKUP(A2837,'ETH-Web'!$A$1:$G$10000,6,0)</f>
        <v>1918.362061</v>
      </c>
      <c r="K2837" s="2">
        <f>K2836*(1-K$1+IF(AND(WEEKDAY($A2837)&lt;&gt;1,WEEKDAY($A2837)&lt;&gt;7),-VLOOKUP($A2837,ETF_OP_Fee!$K$5:$L$14,2,1),0))^($A2837-$A2836)*(1+2*(J2837/J2836-1))-K$3*IFERROR(VLOOKUP($A4433,Dividends!$C$10:$E$100,3,0),0)</f>
        <v>656.88597365631892</v>
      </c>
      <c r="Q2837">
        <f>IF($A2837&gt;=$Q$2,B2837*Q$4,"")</f>
        <v>750.36293895182405</v>
      </c>
      <c r="R2837">
        <f>IF($A2837&gt;=$Q$2,G2837*R$4,"")</f>
        <v>726.72118739655548</v>
      </c>
      <c r="T2837">
        <f>IF($A2837&gt;=$Q$2,J2837*T$4,"")</f>
        <v>577.13496385127428</v>
      </c>
      <c r="U2837">
        <f>IF($A2837&gt;=$Q$2,K2837*U$4,"")</f>
        <v>63.193258457409854</v>
      </c>
      <c r="W2837" t="e">
        <f t="shared" ca="1" si="14"/>
        <v>#DIV/0!</v>
      </c>
    </row>
    <row r="2838" spans="1:23">
      <c r="A2838" s="1">
        <v>44287</v>
      </c>
      <c r="B2838">
        <f>IFERROR(VLOOKUP($A2838,'BTC-Web'!$A$2:$H$9999,2,0),"")</f>
        <v>58926.5625</v>
      </c>
      <c r="C2838">
        <f>VLOOKUP(A2838,H_SPBTFDUE!$B$2:$C$5828,2,0)</f>
        <v>343.93</v>
      </c>
      <c r="D2838" s="2">
        <f>D2837*(1-D$1+IF(AND(WEEKDAY($A2838)&lt;&gt;1,WEEKDAY($A2838)&lt;&gt;7),-VLOOKUP($A2838,ETF_OP_Fee!$G$5:$H$14,2,1),0))^($A2838-$A2837)*(1+2*(C2838/C2837-1))+IFERROR(VLOOKUP(A2838,BITXeom!$C$9:$D$100,2,0),0)-$D$3*IFERROR(VLOOKUP($A2838,Dividends!$C$10:$E$100,2,0),0)</f>
        <v>202.18096255216764</v>
      </c>
      <c r="F2838" s="60">
        <f>F2837*(1-F$1-2*(C2838/C2837-1))</f>
        <v>0.10734678303384099</v>
      </c>
      <c r="G2838" s="2">
        <f>G2837*(1-G$1+IF(AND(WEEKDAY($A2838)&lt;&gt;1,WEEKDAY($A2838)&lt;&gt;7),-VLOOKUP($A2838,ETF_OP_Fee!$I$5:$J$14,2,1),0))^($A2838-$A2837)*(1+1*(B2838/B2837-1))</f>
        <v>38.512677446466121</v>
      </c>
      <c r="H2838" s="9" t="str">
        <f>IFERROR(VLOOKUP(A2838,'BITO-IV'!$A$1:$J$10000,4,0),"")</f>
        <v/>
      </c>
      <c r="J2838" s="9">
        <f>VLOOKUP(A2838,'ETH-Web'!$A$1:$G$10000,6,0)</f>
        <v>1977.2768550000001</v>
      </c>
      <c r="K2838" s="2">
        <f>K2837*(1-K$1+IF(AND(WEEKDAY($A2838)&lt;&gt;1,WEEKDAY($A2838)&lt;&gt;7),-VLOOKUP($A2838,ETF_OP_Fee!$K$5:$L$14,2,1),0))^($A2838-$A2837)*(1+2*(J2838/J2837-1))-K$3*IFERROR(VLOOKUP($A4434,Dividends!$C$10:$E$100,3,0),0)</f>
        <v>697.21525186112751</v>
      </c>
      <c r="Q2838">
        <f>IF($A2838&gt;=$Q$2,B2838*Q$4,"")</f>
        <v>750.31563760882648</v>
      </c>
      <c r="R2838">
        <f>IF($A2838&gt;=$Q$2,G2838*R$4,"")</f>
        <v>726.65646291245946</v>
      </c>
      <c r="T2838">
        <f>IF($A2838&gt;=$Q$2,J2838*T$4,"")</f>
        <v>594.85934872978407</v>
      </c>
      <c r="U2838">
        <f>IF($A2838&gt;=$Q$2,K2838*U$4,"")</f>
        <v>67.07298584268456</v>
      </c>
      <c r="W2838" t="e">
        <f t="shared" ca="1" si="14"/>
        <v>#DIV/0!</v>
      </c>
    </row>
    <row r="2839" spans="1:23">
      <c r="A2839" s="1">
        <v>44291</v>
      </c>
      <c r="B2839">
        <f>IFERROR(VLOOKUP($A2839,'BTC-Web'!$A$2:$H$9999,2,0),"")</f>
        <v>58760.875</v>
      </c>
      <c r="C2839">
        <f>VLOOKUP(A2839,H_SPBTFDUE!$B$2:$C$5828,2,0)</f>
        <v>345.33</v>
      </c>
      <c r="D2839" s="2">
        <f>D2838*(1-D$1+IF(AND(WEEKDAY($A2839)&lt;&gt;1,WEEKDAY($A2839)&lt;&gt;7),-VLOOKUP($A2839,ETF_OP_Fee!$G$5:$H$14,2,1),0))^($A2839-$A2838)*(1+2*(C2839/C2838-1))+IFERROR(VLOOKUP(A2839,BITXeom!$C$9:$D$100,2,0),0)-$D$3*IFERROR(VLOOKUP($A2839,Dividends!$C$10:$E$100,2,0),0)</f>
        <v>203.72869057759854</v>
      </c>
      <c r="F2839" s="60">
        <f>F2838*(1-F$1-2*(C2839/C2838-1))</f>
        <v>0.10646726439920906</v>
      </c>
      <c r="G2839" s="2">
        <f>G2838*(1-G$1+IF(AND(WEEKDAY($A2839)&lt;&gt;1,WEEKDAY($A2839)&lt;&gt;7),-VLOOKUP($A2839,ETF_OP_Fee!$I$5:$J$14,2,1),0))^($A2839-$A2838)*(1+1*(B2839/B2838-1))</f>
        <v>38.400390834335965</v>
      </c>
      <c r="H2839" s="9" t="str">
        <f>IFERROR(VLOOKUP(A2839,'BITO-IV'!$A$1:$J$10000,4,0),"")</f>
        <v/>
      </c>
      <c r="J2839" s="9">
        <f>VLOOKUP(A2839,'ETH-Web'!$A$1:$G$10000,6,0)</f>
        <v>2107.8872070000002</v>
      </c>
      <c r="K2839" s="2">
        <f>K2838*(1-K$1+IF(AND(WEEKDAY($A2839)&lt;&gt;1,WEEKDAY($A2839)&lt;&gt;7),-VLOOKUP($A2839,ETF_OP_Fee!$K$5:$L$14,2,1),0))^($A2839-$A2838)*(1+2*(J2839/J2838-1))-K$3*IFERROR(VLOOKUP($A4435,Dividends!$C$10:$E$100,3,0),0)</f>
        <v>789.24398809687614</v>
      </c>
      <c r="Q2839">
        <f>IF($A2839&gt;=$Q$2,B2839*Q$4,"")</f>
        <v>748.20592821917205</v>
      </c>
      <c r="R2839">
        <f>IF($A2839&gt;=$Q$2,G2839*R$4,"")</f>
        <v>724.53784125816549</v>
      </c>
      <c r="T2839">
        <f>IF($A2839&gt;=$Q$2,J2839*T$4,"")</f>
        <v>634.15318294001042</v>
      </c>
      <c r="U2839">
        <f>IF($A2839&gt;=$Q$2,K2839*U$4,"")</f>
        <v>75.926266240930914</v>
      </c>
      <c r="W2839" t="e">
        <f t="shared" ca="1" si="14"/>
        <v>#DIV/0!</v>
      </c>
    </row>
    <row r="2840" spans="1:23">
      <c r="A2840" s="1">
        <v>44292</v>
      </c>
      <c r="B2840">
        <f>IFERROR(VLOOKUP($A2840,'BTC-Web'!$A$2:$H$9999,2,0),"")</f>
        <v>59171.933594000002</v>
      </c>
      <c r="C2840">
        <f>VLOOKUP(A2840,H_SPBTFDUE!$B$2:$C$5828,2,0)</f>
        <v>338.88</v>
      </c>
      <c r="D2840" s="2">
        <f>D2839*(1-D$1+IF(AND(WEEKDAY($A2840)&lt;&gt;1,WEEKDAY($A2840)&lt;&gt;7),-VLOOKUP($A2840,ETF_OP_Fee!$G$5:$H$14,2,1),0))^($A2840-$A2839)*(1+2*(C2840/C2839-1))+IFERROR(VLOOKUP(A2840,BITXeom!$C$9:$D$100,2,0),0)-$D$3*IFERROR(VLOOKUP($A2840,Dividends!$C$10:$E$100,2,0),0)</f>
        <v>196.09464696203443</v>
      </c>
      <c r="F2840" s="60">
        <f>F2839*(1-F$1-2*(C2840/C2839-1))</f>
        <v>0.11043886792758548</v>
      </c>
      <c r="G2840" s="2">
        <f>G2839*(1-G$1+IF(AND(WEEKDAY($A2840)&lt;&gt;1,WEEKDAY($A2840)&lt;&gt;7),-VLOOKUP($A2840,ETF_OP_Fee!$I$5:$J$14,2,1),0))^($A2840-$A2839)*(1+1*(B2840/B2839-1))</f>
        <v>38.668012284031448</v>
      </c>
      <c r="H2840" s="9" t="str">
        <f>IFERROR(VLOOKUP(A2840,'BITO-IV'!$A$1:$J$10000,4,0),"")</f>
        <v/>
      </c>
      <c r="J2840" s="9">
        <f>VLOOKUP(A2840,'ETH-Web'!$A$1:$G$10000,6,0)</f>
        <v>2118.3789059999999</v>
      </c>
      <c r="K2840" s="2">
        <f>K2839*(1-K$1+IF(AND(WEEKDAY($A2840)&lt;&gt;1,WEEKDAY($A2840)&lt;&gt;7),-VLOOKUP($A2840,ETF_OP_Fee!$K$5:$L$14,2,1),0))^($A2840-$A2839)*(1+2*(J2840/J2839-1))-K$3*IFERROR(VLOOKUP($A4436,Dividends!$C$10:$E$100,3,0),0)</f>
        <v>797.08015210293922</v>
      </c>
      <c r="Q2840">
        <f>IF($A2840&gt;=$Q$2,B2840*Q$4,"")</f>
        <v>753.43996322760643</v>
      </c>
      <c r="R2840">
        <f>IF($A2840&gt;=$Q$2,G2840*R$4,"")</f>
        <v>729.58731766254027</v>
      </c>
      <c r="T2840">
        <f>IF($A2840&gt;=$Q$2,J2840*T$4,"")</f>
        <v>637.30958727379243</v>
      </c>
      <c r="U2840">
        <f>IF($A2840&gt;=$Q$2,K2840*U$4,"")</f>
        <v>76.680115093256816</v>
      </c>
      <c r="W2840" t="e">
        <f t="shared" ca="1" si="14"/>
        <v>#DIV/0!</v>
      </c>
    </row>
    <row r="2841" spans="1:23">
      <c r="A2841" s="1">
        <v>44293</v>
      </c>
      <c r="B2841">
        <f>IFERROR(VLOOKUP($A2841,'BTC-Web'!$A$2:$H$9999,2,0),"")</f>
        <v>58186.507812999997</v>
      </c>
      <c r="C2841">
        <f>VLOOKUP(A2841,H_SPBTFDUE!$B$2:$C$5828,2,0)</f>
        <v>324.60000000000002</v>
      </c>
      <c r="D2841" s="2">
        <f>D2840*(1-D$1+IF(AND(WEEKDAY($A2841)&lt;&gt;1,WEEKDAY($A2841)&lt;&gt;7),-VLOOKUP($A2841,ETF_OP_Fee!$G$5:$H$14,2,1),0))^($A2841-$A2840)*(1+2*(C2841/C2840-1))+IFERROR(VLOOKUP(A2841,BITXeom!$C$9:$D$100,2,0),0)-$D$3*IFERROR(VLOOKUP($A2841,Dividends!$C$10:$E$100,2,0),0)</f>
        <v>179.54661015918816</v>
      </c>
      <c r="F2841" s="60">
        <f>F2840*(1-F$1-2*(C2841/C2840-1))</f>
        <v>0.11974064404323975</v>
      </c>
      <c r="G2841" s="2">
        <f>G2840*(1-G$1+IF(AND(WEEKDAY($A2841)&lt;&gt;1,WEEKDAY($A2841)&lt;&gt;7),-VLOOKUP($A2841,ETF_OP_Fee!$I$5:$J$14,2,1),0))^($A2841-$A2840)*(1+1*(B2841/B2840-1))</f>
        <v>38.023060963346595</v>
      </c>
      <c r="H2841" s="9" t="str">
        <f>IFERROR(VLOOKUP(A2841,'BITO-IV'!$A$1:$J$10000,4,0),"")</f>
        <v/>
      </c>
      <c r="J2841" s="9">
        <f>VLOOKUP(A2841,'ETH-Web'!$A$1:$G$10000,6,0)</f>
        <v>1971.0772710000001</v>
      </c>
      <c r="K2841" s="2">
        <f>K2840*(1-K$1+IF(AND(WEEKDAY($A2841)&lt;&gt;1,WEEKDAY($A2841)&lt;&gt;7),-VLOOKUP($A2841,ETF_OP_Fee!$K$5:$L$14,2,1),0))^($A2841-$A2840)*(1+2*(J2841/J2840-1))-K$3*IFERROR(VLOOKUP($A4437,Dividends!$C$10:$E$100,3,0),0)</f>
        <v>686.21242384602544</v>
      </c>
      <c r="Q2841">
        <f>IF($A2841&gt;=$Q$2,B2841*Q$4,"")</f>
        <v>740.89247459398393</v>
      </c>
      <c r="R2841">
        <f>IF($A2841&gt;=$Q$2,G2841*R$4,"")</f>
        <v>717.41838845498182</v>
      </c>
      <c r="T2841">
        <f>IF($A2841&gt;=$Q$2,J2841*T$4,"")</f>
        <v>592.99421765756722</v>
      </c>
      <c r="U2841">
        <f>IF($A2841&gt;=$Q$2,K2841*U$4,"")</f>
        <v>66.014499922136409</v>
      </c>
      <c r="W2841" t="e">
        <f t="shared" ca="1" si="14"/>
        <v>#DIV/0!</v>
      </c>
    </row>
    <row r="2842" spans="1:23">
      <c r="A2842" s="1">
        <v>44294</v>
      </c>
      <c r="B2842">
        <f>IFERROR(VLOOKUP($A2842,'BTC-Web'!$A$2:$H$9999,2,0),"")</f>
        <v>56099.914062999997</v>
      </c>
      <c r="C2842">
        <f>VLOOKUP(A2842,H_SPBTFDUE!$B$2:$C$5828,2,0)</f>
        <v>335.27</v>
      </c>
      <c r="D2842" s="2">
        <f>D2841*(1-D$1+IF(AND(WEEKDAY($A2842)&lt;&gt;1,WEEKDAY($A2842)&lt;&gt;7),-VLOOKUP($A2842,ETF_OP_Fee!$G$5:$H$14,2,1),0))^($A2842-$A2841)*(1+2*(C2842/C2841-1))+IFERROR(VLOOKUP(A2842,BITXeom!$C$9:$D$100,2,0),0)-$D$3*IFERROR(VLOOKUP($A2842,Dividends!$C$10:$E$100,2,0),0)</f>
        <v>191.3273777011232</v>
      </c>
      <c r="F2842" s="60">
        <f>F2841*(1-F$1-2*(C2842/C2841-1))</f>
        <v>0.11186236739535052</v>
      </c>
      <c r="G2842" s="2">
        <f>G2841*(1-G$1+IF(AND(WEEKDAY($A2842)&lt;&gt;1,WEEKDAY($A2842)&lt;&gt;7),-VLOOKUP($A2842,ETF_OP_Fee!$I$5:$J$14,2,1),0))^($A2842-$A2841)*(1+1*(B2842/B2841-1))</f>
        <v>36.658583129245542</v>
      </c>
      <c r="H2842" s="9" t="str">
        <f>IFERROR(VLOOKUP(A2842,'BITO-IV'!$A$1:$J$10000,4,0),"")</f>
        <v/>
      </c>
      <c r="J2842" s="9">
        <f>VLOOKUP(A2842,'ETH-Web'!$A$1:$G$10000,6,0)</f>
        <v>2088.5737300000001</v>
      </c>
      <c r="K2842" s="2">
        <f>K2841*(1-K$1+IF(AND(WEEKDAY($A2842)&lt;&gt;1,WEEKDAY($A2842)&lt;&gt;7),-VLOOKUP($A2842,ETF_OP_Fee!$K$5:$L$14,2,1),0))^($A2842-$A2841)*(1+2*(J2842/J2841-1))-K$3*IFERROR(VLOOKUP($A4438,Dividends!$C$10:$E$100,3,0),0)</f>
        <v>768.0032677876294</v>
      </c>
      <c r="Q2842">
        <f>IF($A2842&gt;=$Q$2,B2842*Q$4,"")</f>
        <v>714.32374474550784</v>
      </c>
      <c r="R2842">
        <f>IF($A2842&gt;=$Q$2,G2842*R$4,"")</f>
        <v>691.67344672693525</v>
      </c>
      <c r="T2842">
        <f>IF($A2842&gt;=$Q$2,J2842*T$4,"")</f>
        <v>628.34276629507997</v>
      </c>
      <c r="U2842">
        <f>IF($A2842&gt;=$Q$2,K2842*U$4,"")</f>
        <v>73.882882180144051</v>
      </c>
      <c r="W2842" t="e">
        <f t="shared" ca="1" si="14"/>
        <v>#DIV/0!</v>
      </c>
    </row>
    <row r="2843" spans="1:23">
      <c r="A2843" s="1">
        <v>44295</v>
      </c>
      <c r="B2843">
        <f>IFERROR(VLOOKUP($A2843,'BTC-Web'!$A$2:$H$9999,2,0),"")</f>
        <v>58326.5625</v>
      </c>
      <c r="C2843">
        <f>VLOOKUP(A2843,H_SPBTFDUE!$B$2:$C$5828,2,0)</f>
        <v>338.74</v>
      </c>
      <c r="D2843" s="2">
        <f>D2842*(1-D$1+IF(AND(WEEKDAY($A2843)&lt;&gt;1,WEEKDAY($A2843)&lt;&gt;7),-VLOOKUP($A2843,ETF_OP_Fee!$G$5:$H$14,2,1),0))^($A2843-$A2842)*(1+2*(C2843/C2842-1))+IFERROR(VLOOKUP(A2843,BITXeom!$C$9:$D$100,2,0),0)-$D$3*IFERROR(VLOOKUP($A2843,Dividends!$C$10:$E$100,2,0),0)</f>
        <v>195.26426208676128</v>
      </c>
      <c r="F2843" s="60">
        <f>F2842*(1-F$1-2*(C2843/C2842-1))</f>
        <v>0.10954102311244315</v>
      </c>
      <c r="G2843" s="2">
        <f>G2842*(1-G$1+IF(AND(WEEKDAY($A2843)&lt;&gt;1,WEEKDAY($A2843)&lt;&gt;7),-VLOOKUP($A2843,ETF_OP_Fee!$I$5:$J$14,2,1),0))^($A2843-$A2842)*(1+1*(B2843/B2842-1))</f>
        <v>38.112598295082492</v>
      </c>
      <c r="H2843" s="9" t="str">
        <f>IFERROR(VLOOKUP(A2843,'BITO-IV'!$A$1:$J$10000,4,0),"")</f>
        <v/>
      </c>
      <c r="J2843" s="9">
        <f>VLOOKUP(A2843,'ETH-Web'!$A$1:$G$10000,6,0)</f>
        <v>2072.1088869999999</v>
      </c>
      <c r="K2843" s="2">
        <f>K2842*(1-K$1+IF(AND(WEEKDAY($A2843)&lt;&gt;1,WEEKDAY($A2843)&lt;&gt;7),-VLOOKUP($A2843,ETF_OP_Fee!$K$5:$L$14,2,1),0))^($A2843-$A2842)*(1+2*(J2843/J2842-1))-K$3*IFERROR(VLOOKUP($A4439,Dividends!$C$10:$E$100,3,0),0)</f>
        <v>755.87500815876933</v>
      </c>
      <c r="Q2843">
        <f>IF($A2843&gt;=$Q$2,B2843*Q$4,"")</f>
        <v>742.6757997587008</v>
      </c>
      <c r="R2843">
        <f>IF($A2843&gt;=$Q$2,G2843*R$4,"")</f>
        <v>719.10777712104561</v>
      </c>
      <c r="T2843">
        <f>IF($A2843&gt;=$Q$2,J2843*T$4,"")</f>
        <v>623.38935485997865</v>
      </c>
      <c r="U2843">
        <f>IF($A2843&gt;=$Q$2,K2843*U$4,"")</f>
        <v>72.716128320110926</v>
      </c>
      <c r="W2843" t="e">
        <f t="shared" ca="1" si="14"/>
        <v>#DIV/0!</v>
      </c>
    </row>
    <row r="2844" spans="1:23">
      <c r="A2844" s="1">
        <v>44298</v>
      </c>
      <c r="B2844">
        <f>IFERROR(VLOOKUP($A2844,'BTC-Web'!$A$2:$H$9999,2,0),"")</f>
        <v>60175.945312999997</v>
      </c>
      <c r="C2844">
        <f>VLOOKUP(A2844,H_SPBTFDUE!$B$2:$C$5828,2,0)</f>
        <v>349.18</v>
      </c>
      <c r="D2844" s="2">
        <f>D2843*(1-D$1+IF(AND(WEEKDAY($A2844)&lt;&gt;1,WEEKDAY($A2844)&lt;&gt;7),-VLOOKUP($A2844,ETF_OP_Fee!$G$5:$H$14,2,1),0))^($A2844-$A2843)*(1+2*(C2844/C2843-1))+IFERROR(VLOOKUP(A2844,BITXeom!$C$9:$D$100,2,0),0)-$D$3*IFERROR(VLOOKUP($A2844,Dividends!$C$10:$E$100,2,0),0)</f>
        <v>207.22542960660587</v>
      </c>
      <c r="F2844" s="60">
        <f>F2843*(1-F$1-2*(C2844/C2843-1))</f>
        <v>0.10278319084005125</v>
      </c>
      <c r="G2844" s="2">
        <f>G2843*(1-G$1+IF(AND(WEEKDAY($A2844)&lt;&gt;1,WEEKDAY($A2844)&lt;&gt;7),-VLOOKUP($A2844,ETF_OP_Fee!$I$5:$J$14,2,1),0))^($A2844-$A2843)*(1+1*(B2844/B2843-1))</f>
        <v>39.317978954978436</v>
      </c>
      <c r="H2844" s="9" t="str">
        <f>IFERROR(VLOOKUP(A2844,'BITO-IV'!$A$1:$J$10000,4,0),"")</f>
        <v/>
      </c>
      <c r="J2844" s="9">
        <f>VLOOKUP(A2844,'ETH-Web'!$A$1:$G$10000,6,0)</f>
        <v>2139.3532709999999</v>
      </c>
      <c r="K2844" s="2">
        <f>K2843*(1-K$1+IF(AND(WEEKDAY($A2844)&lt;&gt;1,WEEKDAY($A2844)&lt;&gt;7),-VLOOKUP($A2844,ETF_OP_Fee!$K$5:$L$14,2,1),0))^($A2844-$A2843)*(1+2*(J2844/J2843-1))-K$3*IFERROR(VLOOKUP($A4440,Dividends!$C$10:$E$100,3,0),0)</f>
        <v>804.87235536634546</v>
      </c>
      <c r="Q2844">
        <f>IF($A2844&gt;=$Q$2,B2844*Q$4,"")</f>
        <v>766.22410778224958</v>
      </c>
      <c r="R2844">
        <f>IF($A2844&gt;=$Q$2,G2844*R$4,"")</f>
        <v>741.85087640310928</v>
      </c>
      <c r="T2844">
        <f>IF($A2844&gt;=$Q$2,J2844*T$4,"")</f>
        <v>643.61967838337591</v>
      </c>
      <c r="U2844">
        <f>IF($A2844&gt;=$Q$2,K2844*U$4,"")</f>
        <v>77.429734866740873</v>
      </c>
      <c r="W2844" t="e">
        <f t="shared" ca="1" si="14"/>
        <v>#DIV/0!</v>
      </c>
    </row>
    <row r="2845" spans="1:23">
      <c r="A2845" s="1">
        <v>44299</v>
      </c>
      <c r="B2845">
        <f>IFERROR(VLOOKUP($A2845,'BTC-Web'!$A$2:$H$9999,2,0),"")</f>
        <v>59890.019530999998</v>
      </c>
      <c r="C2845">
        <f>VLOOKUP(A2845,H_SPBTFDUE!$B$2:$C$5828,2,0)</f>
        <v>367.21</v>
      </c>
      <c r="D2845" s="2">
        <f>D2844*(1-D$1+IF(AND(WEEKDAY($A2845)&lt;&gt;1,WEEKDAY($A2845)&lt;&gt;7),-VLOOKUP($A2845,ETF_OP_Fee!$G$5:$H$14,2,1),0))^($A2845-$A2844)*(1+2*(C2845/C2844-1))+IFERROR(VLOOKUP(A2845,BITXeom!$C$9:$D$100,2,0),0)-$D$3*IFERROR(VLOOKUP($A2845,Dividends!$C$10:$E$100,2,0),0)</f>
        <v>228.59814701703291</v>
      </c>
      <c r="F2845" s="60">
        <f>F2844*(1-F$1-2*(C2845/C2844-1))</f>
        <v>9.2163366967960764E-2</v>
      </c>
      <c r="G2845" s="2">
        <f>G2844*(1-G$1+IF(AND(WEEKDAY($A2845)&lt;&gt;1,WEEKDAY($A2845)&lt;&gt;7),-VLOOKUP($A2845,ETF_OP_Fee!$I$5:$J$14,2,1),0))^($A2845-$A2844)*(1+1*(B2845/B2844-1))</f>
        <v>39.130141240886751</v>
      </c>
      <c r="H2845" s="9" t="str">
        <f>IFERROR(VLOOKUP(A2845,'BITO-IV'!$A$1:$J$10000,4,0),"")</f>
        <v/>
      </c>
      <c r="J2845" s="9">
        <f>VLOOKUP(A2845,'ETH-Web'!$A$1:$G$10000,6,0)</f>
        <v>2299.1877439999998</v>
      </c>
      <c r="K2845" s="2">
        <f>K2844*(1-K$1+IF(AND(WEEKDAY($A2845)&lt;&gt;1,WEEKDAY($A2845)&lt;&gt;7),-VLOOKUP($A2845,ETF_OP_Fee!$K$5:$L$14,2,1),0))^($A2845-$A2844)*(1+2*(J2845/J2844-1))-K$3*IFERROR(VLOOKUP($A4441,Dividends!$C$10:$E$100,3,0),0)</f>
        <v>925.11510808938237</v>
      </c>
      <c r="Q2845">
        <f>IF($A2845&gt;=$Q$2,B2845*Q$4,"")</f>
        <v>762.58339676283231</v>
      </c>
      <c r="R2845">
        <f>IF($A2845&gt;=$Q$2,G2845*R$4,"")</f>
        <v>738.30675799915889</v>
      </c>
      <c r="T2845">
        <f>IF($A2845&gt;=$Q$2,J2845*T$4,"")</f>
        <v>691.70552446654779</v>
      </c>
      <c r="U2845">
        <f>IF($A2845&gt;=$Q$2,K2845*U$4,"")</f>
        <v>88.99723920567935</v>
      </c>
      <c r="W2845" t="e">
        <f t="shared" ca="1" si="14"/>
        <v>#DIV/0!</v>
      </c>
    </row>
    <row r="2846" spans="1:23">
      <c r="A2846" s="1">
        <v>44300</v>
      </c>
      <c r="B2846">
        <f>IFERROR(VLOOKUP($A2846,'BTC-Web'!$A$2:$H$9999,2,0),"")</f>
        <v>63523.753905999998</v>
      </c>
      <c r="C2846">
        <f>VLOOKUP(A2846,H_SPBTFDUE!$B$2:$C$5828,2,0)</f>
        <v>359.94</v>
      </c>
      <c r="D2846" s="2">
        <f>D2845*(1-D$1+IF(AND(WEEKDAY($A2846)&lt;&gt;1,WEEKDAY($A2846)&lt;&gt;7),-VLOOKUP($A2846,ETF_OP_Fee!$G$5:$H$14,2,1),0))^($A2846-$A2845)*(1+2*(C2846/C2845-1))+IFERROR(VLOOKUP(A2846,BITXeom!$C$9:$D$100,2,0),0)-$D$3*IFERROR(VLOOKUP($A2846,Dividends!$C$10:$E$100,2,0),0)</f>
        <v>219.52013825411413</v>
      </c>
      <c r="F2846" s="60">
        <f>F2845*(1-F$1-2*(C2846/C2845-1))</f>
        <v>9.580785826494892E-2</v>
      </c>
      <c r="G2846" s="2">
        <f>G2845*(1-G$1+IF(AND(WEEKDAY($A2846)&lt;&gt;1,WEEKDAY($A2846)&lt;&gt;7),-VLOOKUP($A2846,ETF_OP_Fee!$I$5:$J$14,2,1),0))^($A2846-$A2845)*(1+1*(B2846/B2845-1))</f>
        <v>41.503221836073969</v>
      </c>
      <c r="H2846" s="9" t="str">
        <f>IFERROR(VLOOKUP(A2846,'BITO-IV'!$A$1:$J$10000,4,0),"")</f>
        <v/>
      </c>
      <c r="J2846" s="9">
        <f>VLOOKUP(A2846,'ETH-Web'!$A$1:$G$10000,6,0)</f>
        <v>2435.1049800000001</v>
      </c>
      <c r="K2846" s="2">
        <f>K2845*(1-K$1+IF(AND(WEEKDAY($A2846)&lt;&gt;1,WEEKDAY($A2846)&lt;&gt;7),-VLOOKUP($A2846,ETF_OP_Fee!$K$5:$L$14,2,1),0))^($A2846-$A2845)*(1+2*(J2846/J2845-1))-K$3*IFERROR(VLOOKUP($A4442,Dividends!$C$10:$E$100,3,0),0)</f>
        <v>1034.4654311768647</v>
      </c>
      <c r="Q2846">
        <f>IF($A2846&gt;=$Q$2,B2846*Q$4,"")</f>
        <v>808.85196578854527</v>
      </c>
      <c r="R2846">
        <f>IF($A2846&gt;=$Q$2,G2846*R$4,"")</f>
        <v>783.08199737071197</v>
      </c>
      <c r="T2846">
        <f>IF($A2846&gt;=$Q$2,J2846*T$4,"")</f>
        <v>732.59592293738433</v>
      </c>
      <c r="U2846">
        <f>IF($A2846&gt;=$Q$2,K2846*U$4,"")</f>
        <v>99.516878087303482</v>
      </c>
      <c r="W2846" t="e">
        <f t="shared" ca="1" si="14"/>
        <v>#DIV/0!</v>
      </c>
    </row>
    <row r="2847" spans="1:23">
      <c r="A2847" s="1">
        <v>44301</v>
      </c>
      <c r="B2847">
        <f>IFERROR(VLOOKUP($A2847,'BTC-Web'!$A$2:$H$9999,2,0),"")</f>
        <v>63075.195312999997</v>
      </c>
      <c r="C2847">
        <f>VLOOKUP(A2847,H_SPBTFDUE!$B$2:$C$5828,2,0)</f>
        <v>368.14</v>
      </c>
      <c r="D2847" s="2">
        <f>D2846*(1-D$1+IF(AND(WEEKDAY($A2847)&lt;&gt;1,WEEKDAY($A2847)&lt;&gt;7),-VLOOKUP($A2847,ETF_OP_Fee!$G$5:$H$14,2,1),0))^($A2847-$A2846)*(1+2*(C2847/C2846-1))+IFERROR(VLOOKUP(A2847,BITXeom!$C$9:$D$100,2,0),0)-$D$3*IFERROR(VLOOKUP($A2847,Dividends!$C$10:$E$100,2,0),0)</f>
        <v>229.49449868709789</v>
      </c>
      <c r="F2847" s="60">
        <f>F2846*(1-F$1-2*(C2847/C2846-1))</f>
        <v>9.1437563245432299E-2</v>
      </c>
      <c r="G2847" s="2">
        <f>G2846*(1-G$1+IF(AND(WEEKDAY($A2847)&lt;&gt;1,WEEKDAY($A2847)&lt;&gt;7),-VLOOKUP($A2847,ETF_OP_Fee!$I$5:$J$14,2,1),0))^($A2847-$A2846)*(1+1*(B2847/B2846-1))</f>
        <v>41.20908364707438</v>
      </c>
      <c r="H2847" s="9" t="str">
        <f>IFERROR(VLOOKUP(A2847,'BITO-IV'!$A$1:$J$10000,4,0),"")</f>
        <v/>
      </c>
      <c r="J2847" s="9">
        <f>VLOOKUP(A2847,'ETH-Web'!$A$1:$G$10000,6,0)</f>
        <v>2519.116211</v>
      </c>
      <c r="K2847" s="2">
        <f>K2846*(1-K$1+IF(AND(WEEKDAY($A2847)&lt;&gt;1,WEEKDAY($A2847)&lt;&gt;7),-VLOOKUP($A2847,ETF_OP_Fee!$K$5:$L$14,2,1),0))^($A2847-$A2846)*(1+2*(J2847/J2846-1))-K$3*IFERROR(VLOOKUP($A4443,Dividends!$C$10:$E$100,3,0),0)</f>
        <v>1105.8151594380049</v>
      </c>
      <c r="Q2847">
        <f>IF($A2847&gt;=$Q$2,B2847*Q$4,"")</f>
        <v>803.14044092721099</v>
      </c>
      <c r="R2847">
        <f>IF($A2847&gt;=$Q$2,G2847*R$4,"")</f>
        <v>777.53220363531102</v>
      </c>
      <c r="T2847">
        <f>IF($A2847&gt;=$Q$2,J2847*T$4,"")</f>
        <v>757.87051512829305</v>
      </c>
      <c r="U2847">
        <f>IF($A2847&gt;=$Q$2,K2847*U$4,"")</f>
        <v>106.38081185921136</v>
      </c>
      <c r="W2847" t="e">
        <f t="shared" ca="1" si="14"/>
        <v>#DIV/0!</v>
      </c>
    </row>
    <row r="2848" spans="1:23">
      <c r="A2848" s="1">
        <v>44302</v>
      </c>
      <c r="B2848">
        <f>IFERROR(VLOOKUP($A2848,'BTC-Web'!$A$2:$H$9999,2,0),"")</f>
        <v>63258.503905999998</v>
      </c>
      <c r="C2848">
        <f>VLOOKUP(A2848,H_SPBTFDUE!$B$2:$C$5828,2,0)</f>
        <v>357.23</v>
      </c>
      <c r="D2848" s="2">
        <f>D2847*(1-D$1+IF(AND(WEEKDAY($A2848)&lt;&gt;1,WEEKDAY($A2848)&lt;&gt;7),-VLOOKUP($A2848,ETF_OP_Fee!$G$5:$H$14,2,1),0))^($A2848-$A2847)*(1+2*(C2848/C2847-1))+IFERROR(VLOOKUP(A2848,BITXeom!$C$9:$D$100,2,0),0)-$D$3*IFERROR(VLOOKUP($A2848,Dividends!$C$10:$E$100,2,0),0)</f>
        <v>215.86612107149307</v>
      </c>
      <c r="F2848" s="60">
        <f>F2847*(1-F$1-2*(C2848/C2847-1))</f>
        <v>9.6852392850082888E-2</v>
      </c>
      <c r="G2848" s="2">
        <f>G2847*(1-G$1+IF(AND(WEEKDAY($A2848)&lt;&gt;1,WEEKDAY($A2848)&lt;&gt;7),-VLOOKUP($A2848,ETF_OP_Fee!$I$5:$J$14,2,1),0))^($A2848-$A2847)*(1+1*(B2848/B2847-1))</f>
        <v>41.327769451148441</v>
      </c>
      <c r="H2848" s="9" t="str">
        <f>IFERROR(VLOOKUP(A2848,'BITO-IV'!$A$1:$J$10000,4,0),"")</f>
        <v/>
      </c>
      <c r="J2848" s="9">
        <f>VLOOKUP(A2848,'ETH-Web'!$A$1:$G$10000,6,0)</f>
        <v>2431.9465329999998</v>
      </c>
      <c r="K2848" s="2">
        <f>K2847*(1-K$1+IF(AND(WEEKDAY($A2848)&lt;&gt;1,WEEKDAY($A2848)&lt;&gt;7),-VLOOKUP($A2848,ETF_OP_Fee!$K$5:$L$14,2,1),0))^($A2848-$A2847)*(1+2*(J2848/J2847-1))-K$3*IFERROR(VLOOKUP($A4444,Dividends!$C$10:$E$100,3,0),0)</f>
        <v>1029.2589935488575</v>
      </c>
      <c r="Q2848">
        <f>IF($A2848&gt;=$Q$2,B2848*Q$4,"")</f>
        <v>805.47452080563551</v>
      </c>
      <c r="R2848">
        <f>IF($A2848&gt;=$Q$2,G2848*R$4,"")</f>
        <v>779.77156512105194</v>
      </c>
      <c r="T2848">
        <f>IF($A2848&gt;=$Q$2,J2848*T$4,"")</f>
        <v>731.64571117484513</v>
      </c>
      <c r="U2848">
        <f>IF($A2848&gt;=$Q$2,K2848*U$4,"")</f>
        <v>99.016012226463559</v>
      </c>
      <c r="W2848" t="e">
        <f t="shared" ca="1" si="14"/>
        <v>#DIV/0!</v>
      </c>
    </row>
    <row r="2849" spans="1:23">
      <c r="A2849" s="1">
        <v>44305</v>
      </c>
      <c r="B2849">
        <f>IFERROR(VLOOKUP($A2849,'BTC-Web'!$A$2:$H$9999,2,0),"")</f>
        <v>56191.585937999997</v>
      </c>
      <c r="C2849">
        <f>VLOOKUP(A2849,H_SPBTFDUE!$B$2:$C$5828,2,0)</f>
        <v>323.51</v>
      </c>
      <c r="D2849" s="2">
        <f>D2848*(1-D$1+IF(AND(WEEKDAY($A2849)&lt;&gt;1,WEEKDAY($A2849)&lt;&gt;7),-VLOOKUP($A2849,ETF_OP_Fee!$G$5:$H$14,2,1),0))^($A2849-$A2848)*(1+2*(C2849/C2848-1))+IFERROR(VLOOKUP(A2849,BITXeom!$C$9:$D$100,2,0),0)-$D$3*IFERROR(VLOOKUP($A2849,Dividends!$C$10:$E$100,2,0),0)</f>
        <v>175.05031217216501</v>
      </c>
      <c r="F2849" s="60">
        <f>F2848*(1-F$1-2*(C2849/C2848-1))</f>
        <v>0.11513172087914395</v>
      </c>
      <c r="G2849" s="2">
        <f>G2848*(1-G$1+IF(AND(WEEKDAY($A2849)&lt;&gt;1,WEEKDAY($A2849)&lt;&gt;7),-VLOOKUP($A2849,ETF_OP_Fee!$I$5:$J$14,2,1),0))^($A2849-$A2848)*(1+1*(B2849/B2848-1))</f>
        <v>36.707975085080093</v>
      </c>
      <c r="H2849" s="9" t="str">
        <f>IFERROR(VLOOKUP(A2849,'BITO-IV'!$A$1:$J$10000,4,0),"")</f>
        <v/>
      </c>
      <c r="J2849" s="9">
        <f>VLOOKUP(A2849,'ETH-Web'!$A$1:$G$10000,6,0)</f>
        <v>2166.188721</v>
      </c>
      <c r="K2849" s="2">
        <f>K2848*(1-K$1+IF(AND(WEEKDAY($A2849)&lt;&gt;1,WEEKDAY($A2849)&lt;&gt;7),-VLOOKUP($A2849,ETF_OP_Fee!$K$5:$L$14,2,1),0))^($A2849-$A2848)*(1+2*(J2849/J2848-1))-K$3*IFERROR(VLOOKUP($A4445,Dividends!$C$10:$E$100,3,0),0)</f>
        <v>804.24649893060973</v>
      </c>
      <c r="Q2849">
        <f>IF($A2849&gt;=$Q$2,B2849*Q$4,"")</f>
        <v>715.49100851286948</v>
      </c>
      <c r="R2849">
        <f>IF($A2849&gt;=$Q$2,G2849*R$4,"")</f>
        <v>692.60537320680555</v>
      </c>
      <c r="T2849">
        <f>IF($A2849&gt;=$Q$2,J2849*T$4,"")</f>
        <v>651.69306389310043</v>
      </c>
      <c r="U2849">
        <f>IF($A2849&gt;=$Q$2,K2849*U$4,"")</f>
        <v>77.369526688934087</v>
      </c>
      <c r="W2849" t="e">
        <f t="shared" ca="1" si="14"/>
        <v>#DIV/0!</v>
      </c>
    </row>
    <row r="2850" spans="1:23">
      <c r="A2850" s="1">
        <v>44306</v>
      </c>
      <c r="B2850">
        <f>IFERROR(VLOOKUP($A2850,'BTC-Web'!$A$2:$H$9999,2,0),"")</f>
        <v>55681.792969000002</v>
      </c>
      <c r="C2850">
        <f>VLOOKUP(A2850,H_SPBTFDUE!$B$2:$C$5828,2,0)</f>
        <v>326.85000000000002</v>
      </c>
      <c r="D2850" s="2">
        <f>D2849*(1-D$1+IF(AND(WEEKDAY($A2850)&lt;&gt;1,WEEKDAY($A2850)&lt;&gt;7),-VLOOKUP($A2850,ETF_OP_Fee!$G$5:$H$14,2,1),0))^($A2850-$A2849)*(1+2*(C2850/C2849-1))+IFERROR(VLOOKUP(A2850,BITXeom!$C$9:$D$100,2,0),0)-$D$3*IFERROR(VLOOKUP($A2850,Dividends!$C$10:$E$100,2,0),0)</f>
        <v>178.64330290087003</v>
      </c>
      <c r="F2850" s="60">
        <f>F2849*(1-F$1-2*(C2850/C2849-1))</f>
        <v>0.11274842904259814</v>
      </c>
      <c r="G2850" s="2">
        <f>G2849*(1-G$1+IF(AND(WEEKDAY($A2850)&lt;&gt;1,WEEKDAY($A2850)&lt;&gt;7),-VLOOKUP($A2850,ETF_OP_Fee!$I$5:$J$14,2,1),0))^($A2850-$A2849)*(1+1*(B2850/B2849-1))</f>
        <v>36.373998629299571</v>
      </c>
      <c r="H2850" s="9" t="str">
        <f>IFERROR(VLOOKUP(A2850,'BITO-IV'!$A$1:$J$10000,4,0),"")</f>
        <v/>
      </c>
      <c r="J2850" s="9">
        <f>VLOOKUP(A2850,'ETH-Web'!$A$1:$G$10000,6,0)</f>
        <v>2330.2109380000002</v>
      </c>
      <c r="K2850" s="2">
        <f>K2849*(1-K$1+IF(AND(WEEKDAY($A2850)&lt;&gt;1,WEEKDAY($A2850)&lt;&gt;7),-VLOOKUP($A2850,ETF_OP_Fee!$K$5:$L$14,2,1),0))^($A2850-$A2849)*(1+2*(J2850/J2849-1))-K$3*IFERROR(VLOOKUP($A4446,Dividends!$C$10:$E$100,3,0),0)</f>
        <v>926.01655717643177</v>
      </c>
      <c r="Q2850">
        <f>IF($A2850&gt;=$Q$2,B2850*Q$4,"")</f>
        <v>708.99978247904608</v>
      </c>
      <c r="R2850">
        <f>IF($A2850&gt;=$Q$2,G2850*R$4,"")</f>
        <v>686.30391181423272</v>
      </c>
      <c r="T2850">
        <f>IF($A2850&gt;=$Q$2,J2850*T$4,"")</f>
        <v>701.03878345437829</v>
      </c>
      <c r="U2850">
        <f>IF($A2850&gt;=$Q$2,K2850*U$4,"")</f>
        <v>89.083959743837639</v>
      </c>
      <c r="W2850" t="e">
        <f t="shared" ca="1" si="14"/>
        <v>#DIV/0!</v>
      </c>
    </row>
    <row r="2851" spans="1:23">
      <c r="A2851" s="1">
        <v>44307</v>
      </c>
      <c r="B2851">
        <f>IFERROR(VLOOKUP($A2851,'BTC-Web'!$A$2:$H$9999,2,0),"")</f>
        <v>56471.128905999998</v>
      </c>
      <c r="C2851">
        <f>VLOOKUP(A2851,H_SPBTFDUE!$B$2:$C$5828,2,0)</f>
        <v>320.49</v>
      </c>
      <c r="D2851" s="2">
        <f>D2850*(1-D$1+IF(AND(WEEKDAY($A2851)&lt;&gt;1,WEEKDAY($A2851)&lt;&gt;7),-VLOOKUP($A2851,ETF_OP_Fee!$G$5:$H$14,2,1),0))^($A2851-$A2850)*(1+2*(C2851/C2850-1))+IFERROR(VLOOKUP(A2851,BITXeom!$C$9:$D$100,2,0),0)-$D$3*IFERROR(VLOOKUP($A2851,Dividends!$C$10:$E$100,2,0),0)</f>
        <v>171.6703562019257</v>
      </c>
      <c r="F2851" s="60">
        <f>F2850*(1-F$1-2*(C2851/C2850-1))</f>
        <v>0.11713038316006527</v>
      </c>
      <c r="G2851" s="2">
        <f>G2850*(1-G$1+IF(AND(WEEKDAY($A2851)&lt;&gt;1,WEEKDAY($A2851)&lt;&gt;7),-VLOOKUP($A2851,ETF_OP_Fee!$I$5:$J$14,2,1),0))^($A2851-$A2850)*(1+1*(B2851/B2850-1))</f>
        <v>36.888670308969857</v>
      </c>
      <c r="H2851" s="9" t="str">
        <f>IFERROR(VLOOKUP(A2851,'BITO-IV'!$A$1:$J$10000,4,0),"")</f>
        <v/>
      </c>
      <c r="J2851" s="9">
        <f>VLOOKUP(A2851,'ETH-Web'!$A$1:$G$10000,6,0)</f>
        <v>2364.7517090000001</v>
      </c>
      <c r="K2851" s="2">
        <f>K2850*(1-K$1+IF(AND(WEEKDAY($A2851)&lt;&gt;1,WEEKDAY($A2851)&lt;&gt;7),-VLOOKUP($A2851,ETF_OP_Fee!$K$5:$L$14,2,1),0))^($A2851-$A2850)*(1+2*(J2851/J2850-1))-K$3*IFERROR(VLOOKUP($A4447,Dividends!$C$10:$E$100,3,0),0)</f>
        <v>953.44473206123973</v>
      </c>
      <c r="Q2851">
        <f>IF($A2851&gt;=$Q$2,B2851*Q$4,"")</f>
        <v>719.05044675897432</v>
      </c>
      <c r="R2851">
        <f>IF($A2851&gt;=$Q$2,G2851*R$4,"")</f>
        <v>696.01472724196515</v>
      </c>
      <c r="T2851">
        <f>IF($A2851&gt;=$Q$2,J2851*T$4,"")</f>
        <v>711.43029766733594</v>
      </c>
      <c r="U2851">
        <f>IF($A2851&gt;=$Q$2,K2851*U$4,"")</f>
        <v>91.722584732072733</v>
      </c>
      <c r="W2851" t="e">
        <f t="shared" ca="1" si="14"/>
        <v>#DIV/0!</v>
      </c>
    </row>
    <row r="2852" spans="1:23">
      <c r="A2852" s="1">
        <v>44308</v>
      </c>
      <c r="B2852">
        <f>IFERROR(VLOOKUP($A2852,'BTC-Web'!$A$2:$H$9999,2,0),"")</f>
        <v>53857.105469000002</v>
      </c>
      <c r="C2852">
        <f>VLOOKUP(A2852,H_SPBTFDUE!$B$2:$C$5828,2,0)</f>
        <v>304.02</v>
      </c>
      <c r="D2852" s="2">
        <f>D2851*(1-D$1+IF(AND(WEEKDAY($A2852)&lt;&gt;1,WEEKDAY($A2852)&lt;&gt;7),-VLOOKUP($A2852,ETF_OP_Fee!$G$5:$H$14,2,1),0))^($A2852-$A2851)*(1+2*(C2852/C2851-1))+IFERROR(VLOOKUP(A2852,BITXeom!$C$9:$D$100,2,0),0)-$D$3*IFERROR(VLOOKUP($A2852,Dividends!$C$10:$E$100,2,0),0)</f>
        <v>154.00748921928641</v>
      </c>
      <c r="F2852" s="60">
        <f>F2851*(1-F$1-2*(C2852/C2851-1))</f>
        <v>0.12916296055810178</v>
      </c>
      <c r="G2852" s="2">
        <f>G2851*(1-G$1+IF(AND(WEEKDAY($A2852)&lt;&gt;1,WEEKDAY($A2852)&lt;&gt;7),-VLOOKUP($A2852,ETF_OP_Fee!$I$5:$J$14,2,1),0))^($A2852-$A2851)*(1+1*(B2852/B2851-1))</f>
        <v>35.180194496828641</v>
      </c>
      <c r="H2852" s="9" t="str">
        <f>IFERROR(VLOOKUP(A2852,'BITO-IV'!$A$1:$J$10000,4,0),"")</f>
        <v/>
      </c>
      <c r="J2852" s="9">
        <f>VLOOKUP(A2852,'ETH-Web'!$A$1:$G$10000,6,0)</f>
        <v>2403.5351559999999</v>
      </c>
      <c r="K2852" s="2">
        <f>K2851*(1-K$1+IF(AND(WEEKDAY($A2852)&lt;&gt;1,WEEKDAY($A2852)&lt;&gt;7),-VLOOKUP($A2852,ETF_OP_Fee!$K$5:$L$14,2,1),0))^($A2852-$A2851)*(1+2*(J2852/J2851-1))-K$3*IFERROR(VLOOKUP($A4448,Dividends!$C$10:$E$100,3,0),0)</f>
        <v>984.69358425730536</v>
      </c>
      <c r="Q2852">
        <f>IF($A2852&gt;=$Q$2,B2852*Q$4,"")</f>
        <v>685.76592143379401</v>
      </c>
      <c r="R2852">
        <f>IF($A2852&gt;=$Q$2,G2852*R$4,"")</f>
        <v>663.77923823064623</v>
      </c>
      <c r="T2852">
        <f>IF($A2852&gt;=$Q$2,J2852*T$4,"")</f>
        <v>723.09821152855181</v>
      </c>
      <c r="U2852">
        <f>IF($A2852&gt;=$Q$2,K2852*U$4,"")</f>
        <v>94.728763692375125</v>
      </c>
      <c r="W2852" t="e">
        <f t="shared" ca="1" si="14"/>
        <v>#DIV/0!</v>
      </c>
    </row>
    <row r="2853" spans="1:23">
      <c r="A2853" s="1">
        <v>44309</v>
      </c>
      <c r="B2853">
        <f>IFERROR(VLOOKUP($A2853,'BTC-Web'!$A$2:$H$9999,2,0),"")</f>
        <v>51739.808594000002</v>
      </c>
      <c r="C2853">
        <f>VLOOKUP(A2853,H_SPBTFDUE!$B$2:$C$5828,2,0)</f>
        <v>292.44</v>
      </c>
      <c r="D2853" s="2">
        <f>D2852*(1-D$1+IF(AND(WEEKDAY($A2853)&lt;&gt;1,WEEKDAY($A2853)&lt;&gt;7),-VLOOKUP($A2853,ETF_OP_Fee!$G$5:$H$14,2,1),0))^($A2853-$A2852)*(1+2*(C2853/C2852-1))+IFERROR(VLOOKUP(A2853,BITXeom!$C$9:$D$100,2,0),0)-$D$3*IFERROR(VLOOKUP($A2853,Dividends!$C$10:$E$100,2,0),0)</f>
        <v>142.25817109334403</v>
      </c>
      <c r="F2853" s="60">
        <f>F2852*(1-F$1-2*(C2853/C2852-1))</f>
        <v>0.13899576784853554</v>
      </c>
      <c r="G2853" s="2">
        <f>G2852*(1-G$1+IF(AND(WEEKDAY($A2853)&lt;&gt;1,WEEKDAY($A2853)&lt;&gt;7),-VLOOKUP($A2853,ETF_OP_Fee!$I$5:$J$14,2,1),0))^($A2853-$A2852)*(1+1*(B2853/B2852-1))</f>
        <v>33.796267701660561</v>
      </c>
      <c r="H2853" s="9" t="str">
        <f>IFERROR(VLOOKUP(A2853,'BITO-IV'!$A$1:$J$10000,4,0),"")</f>
        <v/>
      </c>
      <c r="J2853" s="9">
        <f>VLOOKUP(A2853,'ETH-Web'!$A$1:$G$10000,6,0)</f>
        <v>2363.586182</v>
      </c>
      <c r="K2853" s="2">
        <f>K2852*(1-K$1+IF(AND(WEEKDAY($A2853)&lt;&gt;1,WEEKDAY($A2853)&lt;&gt;7),-VLOOKUP($A2853,ETF_OP_Fee!$K$5:$L$14,2,1),0))^($A2853-$A2852)*(1+2*(J2853/J2852-1))-K$3*IFERROR(VLOOKUP($A4449,Dividends!$C$10:$E$100,3,0),0)</f>
        <v>951.93603450834655</v>
      </c>
      <c r="Q2853">
        <f>IF($A2853&gt;=$Q$2,B2853*Q$4,"")</f>
        <v>658.8062467578311</v>
      </c>
      <c r="R2853">
        <f>IF($A2853&gt;=$Q$2,G2853*R$4,"")</f>
        <v>637.66733387643762</v>
      </c>
      <c r="T2853">
        <f>IF($A2853&gt;=$Q$2,J2853*T$4,"")</f>
        <v>711.07965145894389</v>
      </c>
      <c r="U2853">
        <f>IF($A2853&gt;=$Q$2,K2853*U$4,"")</f>
        <v>91.577446126260583</v>
      </c>
      <c r="W2853" t="e">
        <f t="shared" ca="1" si="14"/>
        <v>#DIV/0!</v>
      </c>
    </row>
    <row r="2854" spans="1:23">
      <c r="A2854" s="1">
        <v>44312</v>
      </c>
      <c r="B2854">
        <f>IFERROR(VLOOKUP($A2854,'BTC-Web'!$A$2:$H$9999,2,0),"")</f>
        <v>49077.792969000002</v>
      </c>
      <c r="C2854">
        <f>VLOOKUP(A2854,H_SPBTFDUE!$B$2:$C$5828,2,0)</f>
        <v>311.2</v>
      </c>
      <c r="D2854" s="2">
        <f>D2853*(1-D$1+IF(AND(WEEKDAY($A2854)&lt;&gt;1,WEEKDAY($A2854)&lt;&gt;7),-VLOOKUP($A2854,ETF_OP_Fee!$G$5:$H$14,2,1),0))^($A2854-$A2853)*(1+2*(C2854/C2853-1))+IFERROR(VLOOKUP(A2854,BITXeom!$C$9:$D$100,2,0),0)-$D$3*IFERROR(VLOOKUP($A2854,Dividends!$C$10:$E$100,2,0),0)</f>
        <v>160.45182874157058</v>
      </c>
      <c r="F2854" s="60">
        <f>F2853*(1-F$1-2*(C2854/C2853-1))</f>
        <v>0.12115540015286239</v>
      </c>
      <c r="G2854" s="2">
        <f>G2853*(1-G$1+IF(AND(WEEKDAY($A2854)&lt;&gt;1,WEEKDAY($A2854)&lt;&gt;7),-VLOOKUP($A2854,ETF_OP_Fee!$I$5:$J$14,2,1),0))^($A2854-$A2853)*(1+1*(B2854/B2853-1))</f>
        <v>32.054945062497708</v>
      </c>
      <c r="H2854" s="9" t="str">
        <f>IFERROR(VLOOKUP(A2854,'BITO-IV'!$A$1:$J$10000,4,0),"")</f>
        <v/>
      </c>
      <c r="J2854" s="9">
        <f>VLOOKUP(A2854,'ETH-Web'!$A$1:$G$10000,6,0)</f>
        <v>2534.4816890000002</v>
      </c>
      <c r="K2854" s="2">
        <f>K2853*(1-K$1+IF(AND(WEEKDAY($A2854)&lt;&gt;1,WEEKDAY($A2854)&lt;&gt;7),-VLOOKUP($A2854,ETF_OP_Fee!$K$5:$L$14,2,1),0))^($A2854-$A2853)*(1+2*(J2854/J2853-1))-K$3*IFERROR(VLOOKUP($A4450,Dividends!$C$10:$E$100,3,0),0)</f>
        <v>1089.5084311307355</v>
      </c>
      <c r="Q2854">
        <f>IF($A2854&gt;=$Q$2,B2854*Q$4,"")</f>
        <v>624.91063387532949</v>
      </c>
      <c r="R2854">
        <f>IF($A2854&gt;=$Q$2,G2854*R$4,"")</f>
        <v>604.8120915598696</v>
      </c>
      <c r="T2854">
        <f>IF($A2854&gt;=$Q$2,J2854*T$4,"")</f>
        <v>762.49318504570419</v>
      </c>
      <c r="U2854">
        <f>IF($A2854&gt;=$Q$2,K2854*U$4,"")</f>
        <v>104.81208404671101</v>
      </c>
      <c r="W2854" t="e">
        <f t="shared" ca="1" si="14"/>
        <v>#DIV/0!</v>
      </c>
    </row>
    <row r="2855" spans="1:23">
      <c r="A2855" s="1">
        <v>44313</v>
      </c>
      <c r="B2855">
        <f>IFERROR(VLOOKUP($A2855,'BTC-Web'!$A$2:$H$9999,2,0),"")</f>
        <v>54030.304687999997</v>
      </c>
      <c r="C2855">
        <f>VLOOKUP(A2855,H_SPBTFDUE!$B$2:$C$5828,2,0)</f>
        <v>314.95999999999998</v>
      </c>
      <c r="D2855" s="2">
        <f>D2854*(1-D$1+IF(AND(WEEKDAY($A2855)&lt;&gt;1,WEEKDAY($A2855)&lt;&gt;7),-VLOOKUP($A2855,ETF_OP_Fee!$G$5:$H$14,2,1),0))^($A2855-$A2854)*(1+2*(C2855/C2854-1))+IFERROR(VLOOKUP(A2855,BITXeom!$C$9:$D$100,2,0),0)-$D$3*IFERROR(VLOOKUP($A2855,Dividends!$C$10:$E$100,2,0),0)</f>
        <v>164.30926134385402</v>
      </c>
      <c r="F2855" s="60">
        <f>F2854*(1-F$1-2*(C2855/C2854-1))</f>
        <v>0.1182214308076006</v>
      </c>
      <c r="G2855" s="2">
        <f>G2854*(1-G$1+IF(AND(WEEKDAY($A2855)&lt;&gt;1,WEEKDAY($A2855)&lt;&gt;7),-VLOOKUP($A2855,ETF_OP_Fee!$I$5:$J$14,2,1),0))^($A2855-$A2854)*(1+1*(B2855/B2854-1))</f>
        <v>35.288737855994746</v>
      </c>
      <c r="H2855" s="9" t="str">
        <f>IFERROR(VLOOKUP(A2855,'BITO-IV'!$A$1:$J$10000,4,0),"")</f>
        <v/>
      </c>
      <c r="J2855" s="9">
        <f>VLOOKUP(A2855,'ETH-Web'!$A$1:$G$10000,6,0)</f>
        <v>2662.8652339999999</v>
      </c>
      <c r="K2855" s="2">
        <f>K2854*(1-K$1+IF(AND(WEEKDAY($A2855)&lt;&gt;1,WEEKDAY($A2855)&lt;&gt;7),-VLOOKUP($A2855,ETF_OP_Fee!$K$5:$L$14,2,1),0))^($A2855-$A2854)*(1+2*(J2855/J2854-1))-K$3*IFERROR(VLOOKUP($A4451,Dividends!$C$10:$E$100,3,0),0)</f>
        <v>1199.8550918098269</v>
      </c>
      <c r="Q2855">
        <f>IF($A2855&gt;=$Q$2,B2855*Q$4,"")</f>
        <v>687.97127801534134</v>
      </c>
      <c r="R2855">
        <f>IF($A2855&gt;=$Q$2,G2855*R$4,"")</f>
        <v>665.82723225946745</v>
      </c>
      <c r="T2855">
        <f>IF($A2855&gt;=$Q$2,J2855*T$4,"")</f>
        <v>801.11708931748149</v>
      </c>
      <c r="U2855">
        <f>IF($A2855&gt;=$Q$2,K2855*U$4,"")</f>
        <v>115.42757186020826</v>
      </c>
      <c r="W2855" t="e">
        <f t="shared" ca="1" si="14"/>
        <v>#DIV/0!</v>
      </c>
    </row>
    <row r="2856" spans="1:23">
      <c r="A2856" s="1">
        <v>44314</v>
      </c>
      <c r="B2856">
        <f>IFERROR(VLOOKUP($A2856,'BTC-Web'!$A$2:$H$9999,2,0),"")</f>
        <v>55036.636719000002</v>
      </c>
      <c r="C2856">
        <f>VLOOKUP(A2856,H_SPBTFDUE!$B$2:$C$5828,2,0)</f>
        <v>319.06</v>
      </c>
      <c r="D2856" s="2">
        <f>D2855*(1-D$1+IF(AND(WEEKDAY($A2856)&lt;&gt;1,WEEKDAY($A2856)&lt;&gt;7),-VLOOKUP($A2856,ETF_OP_Fee!$G$5:$H$14,2,1),0))^($A2856-$A2855)*(1+2*(C2856/C2855-1))+IFERROR(VLOOKUP(A2856,BITXeom!$C$9:$D$100,2,0),0)-$D$3*IFERROR(VLOOKUP($A2856,Dividends!$C$10:$E$100,2,0),0)</f>
        <v>168.56673869468739</v>
      </c>
      <c r="F2856" s="60">
        <f>F2855*(1-F$1-2*(C2856/C2855-1))</f>
        <v>0.11513737570843385</v>
      </c>
      <c r="G2856" s="2">
        <f>G2855*(1-G$1+IF(AND(WEEKDAY($A2856)&lt;&gt;1,WEEKDAY($A2856)&lt;&gt;7),-VLOOKUP($A2856,ETF_OP_Fee!$I$5:$J$14,2,1),0))^($A2856-$A2855)*(1+1*(B2856/B2855-1))</f>
        <v>35.945066516789943</v>
      </c>
      <c r="H2856" s="9" t="str">
        <f>IFERROR(VLOOKUP(A2856,'BITO-IV'!$A$1:$J$10000,4,0),"")</f>
        <v/>
      </c>
      <c r="J2856" s="9">
        <f>VLOOKUP(A2856,'ETH-Web'!$A$1:$G$10000,6,0)</f>
        <v>2746.3801269999999</v>
      </c>
      <c r="K2856" s="2">
        <f>K2855*(1-K$1+IF(AND(WEEKDAY($A2856)&lt;&gt;1,WEEKDAY($A2856)&lt;&gt;7),-VLOOKUP($A2856,ETF_OP_Fee!$K$5:$L$14,2,1),0))^($A2856-$A2855)*(1+2*(J2856/J2855-1))-K$3*IFERROR(VLOOKUP($A4452,Dividends!$C$10:$E$100,3,0),0)</f>
        <v>1275.0838686300876</v>
      </c>
      <c r="Q2856">
        <f>IF($A2856&gt;=$Q$2,B2856*Q$4,"")</f>
        <v>700.78496724905415</v>
      </c>
      <c r="R2856">
        <f>IF($A2856&gt;=$Q$2,G2856*R$4,"")</f>
        <v>678.21082890305195</v>
      </c>
      <c r="T2856">
        <f>IF($A2856&gt;=$Q$2,J2856*T$4,"")</f>
        <v>826.24235932384966</v>
      </c>
      <c r="U2856">
        <f>IF($A2856&gt;=$Q$2,K2856*U$4,"")</f>
        <v>122.66467499178584</v>
      </c>
      <c r="W2856" t="e">
        <f t="shared" ca="1" si="14"/>
        <v>#DIV/0!</v>
      </c>
    </row>
    <row r="2857" spans="1:23">
      <c r="A2857" s="1">
        <v>44315</v>
      </c>
      <c r="B2857">
        <f>IFERROR(VLOOKUP($A2857,'BTC-Web'!$A$2:$H$9999,2,0),"")</f>
        <v>54858.089844000002</v>
      </c>
      <c r="C2857">
        <f>VLOOKUP(A2857,H_SPBTFDUE!$B$2:$C$5828,2,0)</f>
        <v>303.68</v>
      </c>
      <c r="D2857" s="2">
        <f>D2856*(1-D$1+IF(AND(WEEKDAY($A2857)&lt;&gt;1,WEEKDAY($A2857)&lt;&gt;7),-VLOOKUP($A2857,ETF_OP_Fee!$G$5:$H$14,2,1),0))^($A2857-$A2856)*(1+2*(C2857/C2856-1))+IFERROR(VLOOKUP(A2857,BITXeom!$C$9:$D$100,2,0),0)-$D$3*IFERROR(VLOOKUP($A2857,Dividends!$C$10:$E$100,2,0),0)</f>
        <v>152.29716166821305</v>
      </c>
      <c r="F2857" s="60">
        <f>F2856*(1-F$1-2*(C2857/C2856-1))</f>
        <v>0.12623156929540114</v>
      </c>
      <c r="G2857" s="2">
        <f>G2856*(1-G$1+IF(AND(WEEKDAY($A2857)&lt;&gt;1,WEEKDAY($A2857)&lt;&gt;7),-VLOOKUP($A2857,ETF_OP_Fee!$I$5:$J$14,2,1),0))^($A2857-$A2856)*(1+1*(B2857/B2856-1))</f>
        <v>35.827522958028986</v>
      </c>
      <c r="H2857" s="9" t="str">
        <f>IFERROR(VLOOKUP(A2857,'BITO-IV'!$A$1:$J$10000,4,0),"")</f>
        <v/>
      </c>
      <c r="J2857" s="9">
        <f>VLOOKUP(A2857,'ETH-Web'!$A$1:$G$10000,6,0)</f>
        <v>2756.876953</v>
      </c>
      <c r="K2857" s="2">
        <f>K2856*(1-K$1+IF(AND(WEEKDAY($A2857)&lt;&gt;1,WEEKDAY($A2857)&lt;&gt;7),-VLOOKUP($A2857,ETF_OP_Fee!$K$5:$L$14,2,1),0))^($A2857-$A2856)*(1+2*(J2857/J2856-1))-K$3*IFERROR(VLOOKUP($A4453,Dividends!$C$10:$E$100,3,0),0)</f>
        <v>1284.7976705708131</v>
      </c>
      <c r="Q2857">
        <f>IF($A2857&gt;=$Q$2,B2857*Q$4,"")</f>
        <v>698.51151862630968</v>
      </c>
      <c r="R2857">
        <f>IF($A2857&gt;=$Q$2,G2857*R$4,"")</f>
        <v>675.99301928007492</v>
      </c>
      <c r="T2857">
        <f>IF($A2857&gt;=$Q$2,J2857*T$4,"")</f>
        <v>829.40030610419058</v>
      </c>
      <c r="U2857">
        <f>IF($A2857&gt;=$Q$2,K2857*U$4,"")</f>
        <v>123.59915497957977</v>
      </c>
      <c r="W2857" t="e">
        <f t="shared" ca="1" si="14"/>
        <v>#DIV/0!</v>
      </c>
    </row>
    <row r="2858" spans="1:23">
      <c r="A2858" s="1">
        <v>44316</v>
      </c>
      <c r="B2858">
        <f>IFERROR(VLOOKUP($A2858,'BTC-Web'!$A$2:$H$9999,2,0),"")</f>
        <v>53568.664062999997</v>
      </c>
      <c r="C2858">
        <f>VLOOKUP(A2858,H_SPBTFDUE!$B$2:$C$5828,2,0)</f>
        <v>328.33</v>
      </c>
      <c r="D2858" s="2">
        <f>D2857*(1-D$1+IF(AND(WEEKDAY($A2858)&lt;&gt;1,WEEKDAY($A2858)&lt;&gt;7),-VLOOKUP($A2858,ETF_OP_Fee!$G$5:$H$14,2,1),0))^($A2858-$A2857)*(1+2*(C2858/C2857-1))+IFERROR(VLOOKUP(A2858,BITXeom!$C$9:$D$100,2,0),0)-$D$3*IFERROR(VLOOKUP($A2858,Dividends!$C$10:$E$100,2,0),0)</f>
        <v>177.0000386164167</v>
      </c>
      <c r="F2858" s="60">
        <f>F2857*(1-F$1-2*(C2858/C2857-1))</f>
        <v>0.10573232062933592</v>
      </c>
      <c r="G2858" s="2">
        <f>G2857*(1-G$1+IF(AND(WEEKDAY($A2858)&lt;&gt;1,WEEKDAY($A2858)&lt;&gt;7),-VLOOKUP($A2858,ETF_OP_Fee!$I$5:$J$14,2,1),0))^($A2858-$A2857)*(1+1*(B2858/B2857-1))</f>
        <v>34.984495347502289</v>
      </c>
      <c r="H2858" s="9" t="str">
        <f>IFERROR(VLOOKUP(A2858,'BITO-IV'!$A$1:$J$10000,4,0),"")</f>
        <v/>
      </c>
      <c r="J2858" s="9">
        <f>VLOOKUP(A2858,'ETH-Web'!$A$1:$G$10000,6,0)</f>
        <v>2773.2070309999999</v>
      </c>
      <c r="K2858" s="2">
        <f>K2857*(1-K$1+IF(AND(WEEKDAY($A2858)&lt;&gt;1,WEEKDAY($A2858)&lt;&gt;7),-VLOOKUP($A2858,ETF_OP_Fee!$K$5:$L$14,2,1),0))^($A2858-$A2857)*(1+2*(J2858/J2857-1))-K$3*IFERROR(VLOOKUP($A4454,Dividends!$C$10:$E$100,3,0),0)</f>
        <v>1299.9849252167637</v>
      </c>
      <c r="Q2858">
        <f>IF($A2858&gt;=$Q$2,B2858*Q$4,"")</f>
        <v>682.09317881529023</v>
      </c>
      <c r="R2858">
        <f>IF($A2858&gt;=$Q$2,G2858*R$4,"")</f>
        <v>660.08679041675077</v>
      </c>
      <c r="T2858">
        <f>IF($A2858&gt;=$Q$2,J2858*T$4,"")</f>
        <v>834.31317378846165</v>
      </c>
      <c r="U2858">
        <f>IF($A2858&gt;=$Q$2,K2858*U$4,"")</f>
        <v>125.06018801512786</v>
      </c>
      <c r="W2858" t="e">
        <f t="shared" ca="1" si="14"/>
        <v>#DIV/0!</v>
      </c>
    </row>
    <row r="2859" spans="1:23">
      <c r="A2859" s="1">
        <v>44319</v>
      </c>
      <c r="B2859">
        <f>IFERROR(VLOOKUP($A2859,'BTC-Web'!$A$2:$H$9999,2,0),"")</f>
        <v>56620.273437999997</v>
      </c>
      <c r="C2859">
        <f>VLOOKUP(A2859,H_SPBTFDUE!$B$2:$C$5828,2,0)</f>
        <v>330.97</v>
      </c>
      <c r="D2859" s="2">
        <f>D2858*(1-D$1+IF(AND(WEEKDAY($A2859)&lt;&gt;1,WEEKDAY($A2859)&lt;&gt;7),-VLOOKUP($A2859,ETF_OP_Fee!$G$5:$H$14,2,1),0))^($A2859-$A2858)*(1+2*(C2859/C2858-1))+IFERROR(VLOOKUP(A2859,BITXeom!$C$9:$D$100,2,0),0)-$D$3*IFERROR(VLOOKUP($A2859,Dividends!$C$10:$E$100,2,0),0)</f>
        <v>179.78141125186744</v>
      </c>
      <c r="F2859" s="60">
        <f>F2858*(1-F$1-2*(C2859/C2858-1))</f>
        <v>0.10402649496629252</v>
      </c>
      <c r="G2859" s="2">
        <f>G2858*(1-G$1+IF(AND(WEEKDAY($A2859)&lt;&gt;1,WEEKDAY($A2859)&lt;&gt;7),-VLOOKUP($A2859,ETF_OP_Fee!$I$5:$J$14,2,1),0))^($A2859-$A2858)*(1+1*(B2859/B2858-1))</f>
        <v>36.974545915165471</v>
      </c>
      <c r="H2859" s="9" t="str">
        <f>IFERROR(VLOOKUP(A2859,'BITO-IV'!$A$1:$J$10000,4,0),"")</f>
        <v/>
      </c>
      <c r="J2859" s="9">
        <f>VLOOKUP(A2859,'ETH-Web'!$A$1:$G$10000,6,0)</f>
        <v>3431.086182</v>
      </c>
      <c r="K2859" s="2">
        <f>K2858*(1-K$1+IF(AND(WEEKDAY($A2859)&lt;&gt;1,WEEKDAY($A2859)&lt;&gt;7),-VLOOKUP($A2859,ETF_OP_Fee!$K$5:$L$14,2,1),0))^($A2859-$A2858)*(1+2*(J2859/J2858-1))-K$3*IFERROR(VLOOKUP($A4455,Dividends!$C$10:$E$100,3,0),0)</f>
        <v>1916.6194804791203</v>
      </c>
      <c r="Q2859">
        <f>IF($A2859&gt;=$Q$2,B2859*Q$4,"")</f>
        <v>720.94951349349583</v>
      </c>
      <c r="R2859">
        <f>IF($A2859&gt;=$Q$2,G2859*R$4,"")</f>
        <v>697.63502654043145</v>
      </c>
      <c r="T2859">
        <f>IF($A2859&gt;=$Q$2,J2859*T$4,"")</f>
        <v>1032.2346546964873</v>
      </c>
      <c r="U2859">
        <f>IF($A2859&gt;=$Q$2,K2859*U$4,"")</f>
        <v>184.38120929918347</v>
      </c>
      <c r="W2859" t="e">
        <f t="shared" ca="1" si="14"/>
        <v>#DIV/0!</v>
      </c>
    </row>
    <row r="2860" spans="1:23">
      <c r="A2860" s="1">
        <v>44320</v>
      </c>
      <c r="B2860">
        <f>IFERROR(VLOOKUP($A2860,'BTC-Web'!$A$2:$H$9999,2,0),"")</f>
        <v>57214.179687999997</v>
      </c>
      <c r="C2860">
        <f>VLOOKUP(A2860,H_SPBTFDUE!$B$2:$C$5828,2,0)</f>
        <v>312.27</v>
      </c>
      <c r="D2860" s="2">
        <f>D2859*(1-D$1+IF(AND(WEEKDAY($A2860)&lt;&gt;1,WEEKDAY($A2860)&lt;&gt;7),-VLOOKUP($A2860,ETF_OP_Fee!$G$5:$H$14,2,1),0))^($A2860-$A2859)*(1+2*(C2860/C2859-1))+IFERROR(VLOOKUP(A2860,BITXeom!$C$9:$D$100,2,0),0)-$D$3*IFERROR(VLOOKUP($A2860,Dividends!$C$10:$E$100,2,0),0)</f>
        <v>159.44667664759797</v>
      </c>
      <c r="F2860" s="60">
        <f>F2859*(1-F$1-2*(C2860/C2859-1))</f>
        <v>0.11577619639975539</v>
      </c>
      <c r="G2860" s="2">
        <f>G2859*(1-G$1+IF(AND(WEEKDAY($A2860)&lt;&gt;1,WEEKDAY($A2860)&lt;&gt;7),-VLOOKUP($A2860,ETF_OP_Fee!$I$5:$J$14,2,1),0))^($A2860-$A2859)*(1+1*(B2860/B2859-1))</f>
        <v>37.361410061975313</v>
      </c>
      <c r="H2860" s="9" t="str">
        <f>IFERROR(VLOOKUP(A2860,'BITO-IV'!$A$1:$J$10000,4,0),"")</f>
        <v/>
      </c>
      <c r="J2860" s="9">
        <f>VLOOKUP(A2860,'ETH-Web'!$A$1:$G$10000,6,0)</f>
        <v>3253.6293949999999</v>
      </c>
      <c r="K2860" s="2">
        <f>K2859*(1-K$1+IF(AND(WEEKDAY($A2860)&lt;&gt;1,WEEKDAY($A2860)&lt;&gt;7),-VLOOKUP($A2860,ETF_OP_Fee!$K$5:$L$14,2,1),0))^($A2860-$A2859)*(1+2*(J2860/J2859-1))-K$3*IFERROR(VLOOKUP($A4456,Dividends!$C$10:$E$100,3,0),0)</f>
        <v>1718.3189796716917</v>
      </c>
      <c r="Q2860">
        <f>IF($A2860&gt;=$Q$2,B2860*Q$4,"")</f>
        <v>728.51175924045606</v>
      </c>
      <c r="R2860">
        <f>IF($A2860&gt;=$Q$2,G2860*R$4,"")</f>
        <v>704.93437187780114</v>
      </c>
      <c r="T2860">
        <f>IF($A2860&gt;=$Q$2,J2860*T$4,"")</f>
        <v>978.84717459952321</v>
      </c>
      <c r="U2860">
        <f>IF($A2860&gt;=$Q$2,K2860*U$4,"")</f>
        <v>165.30445122805745</v>
      </c>
      <c r="W2860" t="e">
        <f t="shared" ca="1" si="14"/>
        <v>#DIV/0!</v>
      </c>
    </row>
    <row r="2861" spans="1:23">
      <c r="A2861" s="1">
        <v>44321</v>
      </c>
      <c r="B2861">
        <f>IFERROR(VLOOKUP($A2861,'BTC-Web'!$A$2:$H$9999,2,0),"")</f>
        <v>53252.164062999997</v>
      </c>
      <c r="C2861">
        <f>VLOOKUP(A2861,H_SPBTFDUE!$B$2:$C$5828,2,0)</f>
        <v>328.24</v>
      </c>
      <c r="D2861" s="2">
        <f>D2860*(1-D$1+IF(AND(WEEKDAY($A2861)&lt;&gt;1,WEEKDAY($A2861)&lt;&gt;7),-VLOOKUP($A2861,ETF_OP_Fee!$G$5:$H$14,2,1),0))^($A2861-$A2860)*(1+2*(C2861/C2860-1))+IFERROR(VLOOKUP(A2861,BITXeom!$C$9:$D$100,2,0),0)-$D$3*IFERROR(VLOOKUP($A2861,Dividends!$C$10:$E$100,2,0),0)</f>
        <v>175.73421884602331</v>
      </c>
      <c r="F2861" s="60">
        <f>F2860*(1-F$1-2*(C2861/C2860-1))</f>
        <v>0.10392820052270542</v>
      </c>
      <c r="G2861" s="2">
        <f>G2860*(1-G$1+IF(AND(WEEKDAY($A2861)&lt;&gt;1,WEEKDAY($A2861)&lt;&gt;7),-VLOOKUP($A2861,ETF_OP_Fee!$I$5:$J$14,2,1),0))^($A2861-$A2860)*(1+1*(B2861/B2860-1))</f>
        <v>34.773270640447258</v>
      </c>
      <c r="H2861" s="9" t="str">
        <f>IFERROR(VLOOKUP(A2861,'BITO-IV'!$A$1:$J$10000,4,0),"")</f>
        <v/>
      </c>
      <c r="J2861" s="9">
        <f>VLOOKUP(A2861,'ETH-Web'!$A$1:$G$10000,6,0)</f>
        <v>3522.783203</v>
      </c>
      <c r="K2861" s="2">
        <f>K2860*(1-K$1+IF(AND(WEEKDAY($A2861)&lt;&gt;1,WEEKDAY($A2861)&lt;&gt;7),-VLOOKUP($A2861,ETF_OP_Fee!$K$5:$L$14,2,1),0))^($A2861-$A2860)*(1+2*(J2861/J2860-1))-K$3*IFERROR(VLOOKUP($A4457,Dividends!$C$10:$E$100,3,0),0)</f>
        <v>2002.5604460876873</v>
      </c>
      <c r="Q2861">
        <f>IF($A2861&gt;=$Q$2,B2861*Q$4,"")</f>
        <v>678.06316434934888</v>
      </c>
      <c r="R2861">
        <f>IF($A2861&gt;=$Q$2,G2861*R$4,"")</f>
        <v>656.10140667598955</v>
      </c>
      <c r="T2861">
        <f>IF($A2861&gt;=$Q$2,J2861*T$4,"")</f>
        <v>1059.8214997326727</v>
      </c>
      <c r="U2861">
        <f>IF($A2861&gt;=$Q$2,K2861*U$4,"")</f>
        <v>192.64883849143499</v>
      </c>
      <c r="W2861" t="e">
        <f t="shared" ca="1" si="14"/>
        <v>#DIV/0!</v>
      </c>
    </row>
    <row r="2862" spans="1:23">
      <c r="A2862" s="1">
        <v>44322</v>
      </c>
      <c r="B2862">
        <f>IFERROR(VLOOKUP($A2862,'BTC-Web'!$A$2:$H$9999,2,0),"")</f>
        <v>57441.308594000002</v>
      </c>
      <c r="C2862">
        <f>VLOOKUP(A2862,H_SPBTFDUE!$B$2:$C$5828,2,0)</f>
        <v>321.89</v>
      </c>
      <c r="D2862" s="2">
        <f>D2861*(1-D$1+IF(AND(WEEKDAY($A2862)&lt;&gt;1,WEEKDAY($A2862)&lt;&gt;7),-VLOOKUP($A2862,ETF_OP_Fee!$G$5:$H$14,2,1),0))^($A2862-$A2861)*(1+2*(C2862/C2861-1))+IFERROR(VLOOKUP(A2862,BITXeom!$C$9:$D$100,2,0),0)-$D$3*IFERROR(VLOOKUP($A2862,Dividends!$C$10:$E$100,2,0),0)</f>
        <v>168.91448601455863</v>
      </c>
      <c r="F2862" s="60">
        <f>F2861*(1-F$1-2*(C2862/C2861-1))</f>
        <v>0.10794389751575721</v>
      </c>
      <c r="G2862" s="2">
        <f>G2861*(1-G$1+IF(AND(WEEKDAY($A2862)&lt;&gt;1,WEEKDAY($A2862)&lt;&gt;7),-VLOOKUP($A2862,ETF_OP_Fee!$I$5:$J$14,2,1),0))^($A2862-$A2861)*(1+1*(B2862/B2861-1))</f>
        <v>37.507774888121254</v>
      </c>
      <c r="H2862" s="9" t="str">
        <f>IFERROR(VLOOKUP(A2862,'BITO-IV'!$A$1:$J$10000,4,0),"")</f>
        <v/>
      </c>
      <c r="J2862" s="9">
        <f>VLOOKUP(A2862,'ETH-Web'!$A$1:$G$10000,6,0)</f>
        <v>3490.8803710000002</v>
      </c>
      <c r="K2862" s="2">
        <f>K2861*(1-K$1+IF(AND(WEEKDAY($A2862)&lt;&gt;1,WEEKDAY($A2862)&lt;&gt;7),-VLOOKUP($A2862,ETF_OP_Fee!$K$5:$L$14,2,1),0))^($A2862-$A2861)*(1+2*(J2862/J2861-1))-K$3*IFERROR(VLOOKUP($A4458,Dividends!$C$10:$E$100,3,0),0)</f>
        <v>1966.2388558250384</v>
      </c>
      <c r="Q2862">
        <f>IF($A2862&gt;=$Q$2,B2862*Q$4,"")</f>
        <v>731.40380592865029</v>
      </c>
      <c r="R2862">
        <f>IF($A2862&gt;=$Q$2,G2862*R$4,"")</f>
        <v>707.69598062364457</v>
      </c>
      <c r="T2862">
        <f>IF($A2862&gt;=$Q$2,J2862*T$4,"")</f>
        <v>1050.2236036069146</v>
      </c>
      <c r="U2862">
        <f>IF($A2862&gt;=$Q$2,K2862*U$4,"")</f>
        <v>189.15465573658659</v>
      </c>
      <c r="W2862" t="e">
        <f t="shared" ca="1" si="14"/>
        <v>#DIV/0!</v>
      </c>
    </row>
    <row r="2863" spans="1:23">
      <c r="A2863" s="1">
        <v>44323</v>
      </c>
      <c r="B2863">
        <f>IFERROR(VLOOKUP($A2863,'BTC-Web'!$A$2:$H$9999,2,0),"")</f>
        <v>56413.953125</v>
      </c>
      <c r="C2863">
        <f>VLOOKUP(A2863,H_SPBTFDUE!$B$2:$C$5828,2,0)</f>
        <v>330.81</v>
      </c>
      <c r="D2863" s="2">
        <f>D2862*(1-D$1+IF(AND(WEEKDAY($A2863)&lt;&gt;1,WEEKDAY($A2863)&lt;&gt;7),-VLOOKUP($A2863,ETF_OP_Fee!$G$5:$H$14,2,1),0))^($A2863-$A2862)*(1+2*(C2863/C2862-1))+IFERROR(VLOOKUP(A2863,BITXeom!$C$9:$D$100,2,0),0)-$D$3*IFERROR(VLOOKUP($A2863,Dividends!$C$10:$E$100,2,0),0)</f>
        <v>178.25468530092866</v>
      </c>
      <c r="F2863" s="60">
        <f>F2862*(1-F$1-2*(C2863/C2862-1))</f>
        <v>0.10195574059645003</v>
      </c>
      <c r="G2863" s="2">
        <f>G2862*(1-G$1+IF(AND(WEEKDAY($A2863)&lt;&gt;1,WEEKDAY($A2863)&lt;&gt;7),-VLOOKUP($A2863,ETF_OP_Fee!$I$5:$J$14,2,1),0))^($A2863-$A2862)*(1+1*(B2863/B2862-1))</f>
        <v>36.835978029977703</v>
      </c>
      <c r="H2863" s="9" t="str">
        <f>IFERROR(VLOOKUP(A2863,'BITO-IV'!$A$1:$J$10000,4,0),"")</f>
        <v/>
      </c>
      <c r="J2863" s="9">
        <f>VLOOKUP(A2863,'ETH-Web'!$A$1:$G$10000,6,0)</f>
        <v>3484.7290039999998</v>
      </c>
      <c r="K2863" s="2">
        <f>K2862*(1-K$1+IF(AND(WEEKDAY($A2863)&lt;&gt;1,WEEKDAY($A2863)&lt;&gt;7),-VLOOKUP($A2863,ETF_OP_Fee!$K$5:$L$14,2,1),0))^($A2863-$A2862)*(1+2*(J2863/J2862-1))-K$3*IFERROR(VLOOKUP($A4459,Dividends!$C$10:$E$100,3,0),0)</f>
        <v>1959.2588802582768</v>
      </c>
      <c r="Q2863">
        <f>IF($A2863&gt;=$Q$2,B2863*Q$4,"")</f>
        <v>718.32242393265051</v>
      </c>
      <c r="R2863">
        <f>IF($A2863&gt;=$Q$2,G2863*R$4,"")</f>
        <v>695.0205303277553</v>
      </c>
      <c r="T2863">
        <f>IF($A2863&gt;=$Q$2,J2863*T$4,"")</f>
        <v>1048.3729785120197</v>
      </c>
      <c r="U2863">
        <f>IF($A2863&gt;=$Q$2,K2863*U$4,"")</f>
        <v>188.48317329106925</v>
      </c>
      <c r="W2863" t="e">
        <f t="shared" ca="1" si="14"/>
        <v>#DIV/0!</v>
      </c>
    </row>
    <row r="2864" spans="1:23">
      <c r="A2864" s="1">
        <v>44326</v>
      </c>
      <c r="B2864">
        <f>IFERROR(VLOOKUP($A2864,'BTC-Web'!$A$2:$H$9999,2,0),"")</f>
        <v>58250.871094000002</v>
      </c>
      <c r="C2864">
        <f>VLOOKUP(A2864,H_SPBTFDUE!$B$2:$C$5828,2,0)</f>
        <v>319.07</v>
      </c>
      <c r="D2864" s="2">
        <f>D2863*(1-D$1+IF(AND(WEEKDAY($A2864)&lt;&gt;1,WEEKDAY($A2864)&lt;&gt;7),-VLOOKUP($A2864,ETF_OP_Fee!$G$5:$H$14,2,1),0))^($A2864-$A2863)*(1+2*(C2864/C2863-1))+IFERROR(VLOOKUP(A2864,BITXeom!$C$9:$D$100,2,0),0)-$D$3*IFERROR(VLOOKUP($A2864,Dividends!$C$10:$E$100,2,0),0)</f>
        <v>165.5427673981556</v>
      </c>
      <c r="F2864" s="60">
        <f>F2863*(1-F$1-2*(C2864/C2863-1))</f>
        <v>0.10918697630943275</v>
      </c>
      <c r="G2864" s="2">
        <f>G2863*(1-G$1+IF(AND(WEEKDAY($A2864)&lt;&gt;1,WEEKDAY($A2864)&lt;&gt;7),-VLOOKUP($A2864,ETF_OP_Fee!$I$5:$J$14,2,1),0))^($A2864-$A2863)*(1+1*(B2864/B2863-1))</f>
        <v>38.032439675377191</v>
      </c>
      <c r="H2864" s="9" t="str">
        <f>IFERROR(VLOOKUP(A2864,'BITO-IV'!$A$1:$J$10000,4,0),"")</f>
        <v/>
      </c>
      <c r="J2864" s="9">
        <f>VLOOKUP(A2864,'ETH-Web'!$A$1:$G$10000,6,0)</f>
        <v>3952.2939449999999</v>
      </c>
      <c r="K2864" s="2">
        <f>K2863*(1-K$1+IF(AND(WEEKDAY($A2864)&lt;&gt;1,WEEKDAY($A2864)&lt;&gt;7),-VLOOKUP($A2864,ETF_OP_Fee!$K$5:$L$14,2,1),0))^($A2864-$A2863)*(1+2*(J2864/J2863-1))-K$3*IFERROR(VLOOKUP($A4460,Dividends!$C$10:$E$100,3,0),0)</f>
        <v>2484.8356163177536</v>
      </c>
      <c r="Q2864">
        <f>IF($A2864&gt;=$Q$2,B2864*Q$4,"")</f>
        <v>741.71201631122085</v>
      </c>
      <c r="R2864">
        <f>IF($A2864&gt;=$Q$2,G2864*R$4,"")</f>
        <v>717.59534581455</v>
      </c>
      <c r="T2864">
        <f>IF($A2864&gt;=$Q$2,J2864*T$4,"")</f>
        <v>1189.0388521800446</v>
      </c>
      <c r="U2864">
        <f>IF($A2864&gt;=$Q$2,K2864*U$4,"")</f>
        <v>239.04431761896643</v>
      </c>
      <c r="W2864" t="e">
        <f t="shared" ca="1" si="14"/>
        <v>#DIV/0!</v>
      </c>
    </row>
    <row r="2865" spans="1:23">
      <c r="A2865" s="1">
        <v>44327</v>
      </c>
      <c r="B2865">
        <f>IFERROR(VLOOKUP($A2865,'BTC-Web'!$A$2:$H$9999,2,0),"")</f>
        <v>55847.242187999997</v>
      </c>
      <c r="C2865">
        <f>VLOOKUP(A2865,H_SPBTFDUE!$B$2:$C$5828,2,0)</f>
        <v>325.29000000000002</v>
      </c>
      <c r="D2865" s="2">
        <f>D2864*(1-D$1+IF(AND(WEEKDAY($A2865)&lt;&gt;1,WEEKDAY($A2865)&lt;&gt;7),-VLOOKUP($A2865,ETF_OP_Fee!$G$5:$H$14,2,1),0))^($A2865-$A2864)*(1+2*(C2865/C2864-1))+IFERROR(VLOOKUP(A2865,BITXeom!$C$9:$D$100,2,0),0)-$D$3*IFERROR(VLOOKUP($A2865,Dividends!$C$10:$E$100,2,0),0)</f>
        <v>171.97626620958991</v>
      </c>
      <c r="F2865" s="60">
        <f>F2864*(1-F$1-2*(C2865/C2864-1))</f>
        <v>0.1049242769480378</v>
      </c>
      <c r="G2865" s="2">
        <f>G2864*(1-G$1+IF(AND(WEEKDAY($A2865)&lt;&gt;1,WEEKDAY($A2865)&lt;&gt;7),-VLOOKUP($A2865,ETF_OP_Fee!$I$5:$J$14,2,1),0))^($A2865-$A2864)*(1+1*(B2865/B2864-1))</f>
        <v>36.462142922348249</v>
      </c>
      <c r="H2865" s="9" t="str">
        <f>IFERROR(VLOOKUP(A2865,'BITO-IV'!$A$1:$J$10000,4,0),"")</f>
        <v/>
      </c>
      <c r="J2865" s="9">
        <f>VLOOKUP(A2865,'ETH-Web'!$A$1:$G$10000,6,0)</f>
        <v>4168.701172</v>
      </c>
      <c r="K2865" s="2">
        <f>K2864*(1-K$1+IF(AND(WEEKDAY($A2865)&lt;&gt;1,WEEKDAY($A2865)&lt;&gt;7),-VLOOKUP($A2865,ETF_OP_Fee!$K$5:$L$14,2,1),0))^($A2865-$A2864)*(1+2*(J2865/J2864-1))-K$3*IFERROR(VLOOKUP($A4461,Dividends!$C$10:$E$100,3,0),0)</f>
        <v>2756.8781741738312</v>
      </c>
      <c r="Q2865">
        <f>IF($A2865&gt;=$Q$2,B2865*Q$4,"")</f>
        <v>711.10645782169581</v>
      </c>
      <c r="R2865">
        <f>IF($A2865&gt;=$Q$2,G2865*R$4,"")</f>
        <v>687.96701665293699</v>
      </c>
      <c r="T2865">
        <f>IF($A2865&gt;=$Q$2,J2865*T$4,"")</f>
        <v>1254.1444856112512</v>
      </c>
      <c r="U2865">
        <f>IF($A2865&gt;=$Q$2,K2865*U$4,"")</f>
        <v>265.21515450611298</v>
      </c>
      <c r="W2865" t="e">
        <f t="shared" ca="1" si="14"/>
        <v>#DIV/0!</v>
      </c>
    </row>
    <row r="2866" spans="1:23">
      <c r="A2866" s="1">
        <v>44328</v>
      </c>
      <c r="B2866">
        <f>IFERROR(VLOOKUP($A2866,'BTC-Web'!$A$2:$H$9999,2,0),"")</f>
        <v>56714.53125</v>
      </c>
      <c r="C2866">
        <f>VLOOKUP(A2866,H_SPBTFDUE!$B$2:$C$5828,2,0)</f>
        <v>311.77999999999997</v>
      </c>
      <c r="D2866" s="2">
        <f>D2865*(1-D$1+IF(AND(WEEKDAY($A2866)&lt;&gt;1,WEEKDAY($A2866)&lt;&gt;7),-VLOOKUP($A2866,ETF_OP_Fee!$G$5:$H$14,2,1),0))^($A2866-$A2865)*(1+2*(C2866/C2865-1))+IFERROR(VLOOKUP(A2866,BITXeom!$C$9:$D$100,2,0),0)-$D$3*IFERROR(VLOOKUP($A2866,Dividends!$C$10:$E$100,2,0),0)</f>
        <v>157.67216136978269</v>
      </c>
      <c r="F2866" s="60">
        <f>F2865*(1-F$1-2*(C2866/C2865-1))</f>
        <v>0.11363428122242576</v>
      </c>
      <c r="G2866" s="2">
        <f>G2865*(1-G$1+IF(AND(WEEKDAY($A2866)&lt;&gt;1,WEEKDAY($A2866)&lt;&gt;7),-VLOOKUP($A2866,ETF_OP_Fee!$I$5:$J$14,2,1),0))^($A2866-$A2865)*(1+1*(B2866/B2865-1))</f>
        <v>37.027424099612169</v>
      </c>
      <c r="H2866" s="9" t="str">
        <f>IFERROR(VLOOKUP(A2866,'BITO-IV'!$A$1:$J$10000,4,0),"")</f>
        <v/>
      </c>
      <c r="J2866" s="9">
        <f>VLOOKUP(A2866,'ETH-Web'!$A$1:$G$10000,6,0)</f>
        <v>3785.8486330000001</v>
      </c>
      <c r="K2866" s="2">
        <f>K2865*(1-K$1+IF(AND(WEEKDAY($A2866)&lt;&gt;1,WEEKDAY($A2866)&lt;&gt;7),-VLOOKUP($A2866,ETF_OP_Fee!$K$5:$L$14,2,1),0))^($A2866-$A2865)*(1+2*(J2866/J2865-1))-K$3*IFERROR(VLOOKUP($A4462,Dividends!$C$10:$E$100,3,0),0)</f>
        <v>2250.438124914072</v>
      </c>
      <c r="Q2866">
        <f>IF($A2866&gt;=$Q$2,B2866*Q$4,"")</f>
        <v>722.14970415980849</v>
      </c>
      <c r="R2866">
        <f>IF($A2866&gt;=$Q$2,G2866*R$4,"")</f>
        <v>698.63273111520903</v>
      </c>
      <c r="T2866">
        <f>IF($A2866&gt;=$Q$2,J2866*T$4,"")</f>
        <v>1138.9641498716289</v>
      </c>
      <c r="U2866">
        <f>IF($A2866&gt;=$Q$2,K2866*U$4,"")</f>
        <v>216.49498356393431</v>
      </c>
      <c r="W2866" t="e">
        <f t="shared" ca="1" si="14"/>
        <v>#DIV/0!</v>
      </c>
    </row>
    <row r="2867" spans="1:23">
      <c r="A2867" s="1">
        <v>44329</v>
      </c>
      <c r="B2867">
        <f>IFERROR(VLOOKUP($A2867,'BTC-Web'!$A$2:$H$9999,2,0),"")</f>
        <v>49735.433594000002</v>
      </c>
      <c r="C2867">
        <f>VLOOKUP(A2867,H_SPBTFDUE!$B$2:$C$5828,2,0)</f>
        <v>276.8</v>
      </c>
      <c r="D2867" s="2">
        <f>D2866*(1-D$1+IF(AND(WEEKDAY($A2867)&lt;&gt;1,WEEKDAY($A2867)&lt;&gt;7),-VLOOKUP($A2867,ETF_OP_Fee!$G$5:$H$14,2,1),0))^($A2867-$A2866)*(1+2*(C2867/C2866-1))+IFERROR(VLOOKUP(A2867,BITXeom!$C$9:$D$100,2,0),0)-$D$3*IFERROR(VLOOKUP($A2867,Dividends!$C$10:$E$100,2,0),0)</f>
        <v>122.27752189487465</v>
      </c>
      <c r="F2867" s="60">
        <f>F2866*(1-F$1-2*(C2867/C2866-1))</f>
        <v>0.13912664786046905</v>
      </c>
      <c r="G2867" s="2">
        <f>G2866*(1-G$1+IF(AND(WEEKDAY($A2867)&lt;&gt;1,WEEKDAY($A2867)&lt;&gt;7),-VLOOKUP($A2867,ETF_OP_Fee!$I$5:$J$14,2,1),0))^($A2867-$A2866)*(1+1*(B2867/B2866-1))</f>
        <v>32.470109872577375</v>
      </c>
      <c r="H2867" s="9" t="str">
        <f>IFERROR(VLOOKUP(A2867,'BITO-IV'!$A$1:$J$10000,4,0),"")</f>
        <v/>
      </c>
      <c r="J2867" s="9">
        <f>VLOOKUP(A2867,'ETH-Web'!$A$1:$G$10000,6,0)</f>
        <v>3715.1484380000002</v>
      </c>
      <c r="K2867" s="2">
        <f>K2866*(1-K$1+IF(AND(WEEKDAY($A2867)&lt;&gt;1,WEEKDAY($A2867)&lt;&gt;7),-VLOOKUP($A2867,ETF_OP_Fee!$K$5:$L$14,2,1),0))^($A2867-$A2866)*(1+2*(J2867/J2866-1))-K$3*IFERROR(VLOOKUP($A4463,Dividends!$C$10:$E$100,3,0),0)</f>
        <v>2166.3290971041588</v>
      </c>
      <c r="Q2867">
        <f>IF($A2867&gt;=$Q$2,B2867*Q$4,"")</f>
        <v>633.28441343975499</v>
      </c>
      <c r="R2867">
        <f>IF($A2867&gt;=$Q$2,G2867*R$4,"")</f>
        <v>612.6454132715985</v>
      </c>
      <c r="T2867">
        <f>IF($A2867&gt;=$Q$2,J2867*T$4,"")</f>
        <v>1117.6941532869732</v>
      </c>
      <c r="U2867">
        <f>IF($A2867&gt;=$Q$2,K2867*U$4,"")</f>
        <v>208.40358909647659</v>
      </c>
      <c r="W2867" t="e">
        <f t="shared" ca="1" si="14"/>
        <v>#DIV/0!</v>
      </c>
    </row>
    <row r="2868" spans="1:23">
      <c r="A2868" s="1">
        <v>44330</v>
      </c>
      <c r="B2868">
        <f>IFERROR(VLOOKUP($A2868,'BTC-Web'!$A$2:$H$9999,2,0),"")</f>
        <v>49682.980469000002</v>
      </c>
      <c r="C2868">
        <f>VLOOKUP(A2868,H_SPBTFDUE!$B$2:$C$5828,2,0)</f>
        <v>287.20999999999998</v>
      </c>
      <c r="D2868" s="2">
        <f>D2867*(1-D$1+IF(AND(WEEKDAY($A2868)&lt;&gt;1,WEEKDAY($A2868)&lt;&gt;7),-VLOOKUP($A2868,ETF_OP_Fee!$G$5:$H$14,2,1),0))^($A2868-$A2867)*(1+2*(C2868/C2867-1))+IFERROR(VLOOKUP(A2868,BITXeom!$C$9:$D$100,2,0),0)-$D$3*IFERROR(VLOOKUP($A2868,Dividends!$C$10:$E$100,2,0),0)</f>
        <v>131.45899225821299</v>
      </c>
      <c r="F2868" s="60">
        <f>F2867*(1-F$1-2*(C2868/C2867-1))</f>
        <v>0.12865474955149284</v>
      </c>
      <c r="G2868" s="2">
        <f>G2867*(1-G$1+IF(AND(WEEKDAY($A2868)&lt;&gt;1,WEEKDAY($A2868)&lt;&gt;7),-VLOOKUP($A2868,ETF_OP_Fee!$I$5:$J$14,2,1),0))^($A2868-$A2867)*(1+1*(B2868/B2867-1))</f>
        <v>32.435021278569316</v>
      </c>
      <c r="H2868" s="9" t="str">
        <f>IFERROR(VLOOKUP(A2868,'BITO-IV'!$A$1:$J$10000,4,0),"")</f>
        <v/>
      </c>
      <c r="J2868" s="9">
        <f>VLOOKUP(A2868,'ETH-Web'!$A$1:$G$10000,6,0)</f>
        <v>4079.0573730000001</v>
      </c>
      <c r="K2868" s="2">
        <f>K2867*(1-K$1+IF(AND(WEEKDAY($A2868)&lt;&gt;1,WEEKDAY($A2868)&lt;&gt;7),-VLOOKUP($A2868,ETF_OP_Fee!$K$5:$L$14,2,1),0))^($A2868-$A2867)*(1+2*(J2868/J2867-1))-K$3*IFERROR(VLOOKUP($A4464,Dividends!$C$10:$E$100,3,0),0)</f>
        <v>2590.6580790128319</v>
      </c>
      <c r="Q2868">
        <f>IF($A2868&gt;=$Q$2,B2868*Q$4,"")</f>
        <v>632.61652449020107</v>
      </c>
      <c r="R2868">
        <f>IF($A2868&gt;=$Q$2,G2868*R$4,"")</f>
        <v>611.98336234964142</v>
      </c>
      <c r="T2868">
        <f>IF($A2868&gt;=$Q$2,J2868*T$4,"")</f>
        <v>1227.1753478519342</v>
      </c>
      <c r="U2868">
        <f>IF($A2868&gt;=$Q$2,K2868*U$4,"")</f>
        <v>249.22457188511774</v>
      </c>
      <c r="W2868" t="e">
        <f t="shared" ca="1" si="14"/>
        <v>#DIV/0!</v>
      </c>
    </row>
    <row r="2869" spans="1:23">
      <c r="A2869" s="1">
        <v>44333</v>
      </c>
      <c r="B2869">
        <f>IFERROR(VLOOKUP($A2869,'BTC-Web'!$A$2:$H$9999,2,0),"")</f>
        <v>46415.898437999997</v>
      </c>
      <c r="C2869">
        <f>VLOOKUP(A2869,H_SPBTFDUE!$B$2:$C$5828,2,0)</f>
        <v>251.93</v>
      </c>
      <c r="D2869" s="2">
        <f>D2868*(1-D$1+IF(AND(WEEKDAY($A2869)&lt;&gt;1,WEEKDAY($A2869)&lt;&gt;7),-VLOOKUP($A2869,ETF_OP_Fee!$G$5:$H$14,2,1),0))^($A2869-$A2868)*(1+2*(C2869/C2868-1))+IFERROR(VLOOKUP(A2869,BITXeom!$C$9:$D$100,2,0),0)-$D$3*IFERROR(VLOOKUP($A2869,Dividends!$C$10:$E$100,2,0),0)</f>
        <v>99.127091968468363</v>
      </c>
      <c r="F2869" s="60">
        <f>F2868*(1-F$1-2*(C2869/C2868-1))</f>
        <v>0.16025516616391106</v>
      </c>
      <c r="G2869" s="2">
        <f>G2868*(1-G$1+IF(AND(WEEKDAY($A2869)&lt;&gt;1,WEEKDAY($A2869)&lt;&gt;7),-VLOOKUP($A2869,ETF_OP_Fee!$I$5:$J$14,2,1),0))^($A2869-$A2868)*(1+1*(B2869/B2868-1))</f>
        <v>30.299774481294428</v>
      </c>
      <c r="H2869" s="9" t="str">
        <f>IFERROR(VLOOKUP(A2869,'BITO-IV'!$A$1:$J$10000,4,0),"")</f>
        <v/>
      </c>
      <c r="J2869" s="9">
        <f>VLOOKUP(A2869,'ETH-Web'!$A$1:$G$10000,6,0)</f>
        <v>3282.3977049999999</v>
      </c>
      <c r="K2869" s="2">
        <f>K2868*(1-K$1+IF(AND(WEEKDAY($A2869)&lt;&gt;1,WEEKDAY($A2869)&lt;&gt;7),-VLOOKUP($A2869,ETF_OP_Fee!$K$5:$L$14,2,1),0))^($A2869-$A2868)*(1+2*(J2869/J2868-1))-K$3*IFERROR(VLOOKUP($A4465,Dividends!$C$10:$E$100,3,0),0)</f>
        <v>1578.5999605004231</v>
      </c>
      <c r="Q2869">
        <f>IF($A2869&gt;=$Q$2,B2869*Q$4,"")</f>
        <v>591.01656289036885</v>
      </c>
      <c r="R2869">
        <f>IF($A2869&gt;=$Q$2,G2869*R$4,"")</f>
        <v>571.69556653721861</v>
      </c>
      <c r="T2869">
        <f>IF($A2869&gt;=$Q$2,J2869*T$4,"")</f>
        <v>987.50205674583572</v>
      </c>
      <c r="U2869">
        <f>IF($A2869&gt;=$Q$2,K2869*U$4,"")</f>
        <v>151.86330551328345</v>
      </c>
      <c r="W2869" t="e">
        <f t="shared" ca="1" si="14"/>
        <v>#DIV/0!</v>
      </c>
    </row>
    <row r="2870" spans="1:23">
      <c r="A2870" s="1">
        <v>44334</v>
      </c>
      <c r="B2870">
        <f>IFERROR(VLOOKUP($A2870,'BTC-Web'!$A$2:$H$9999,2,0),"")</f>
        <v>43488.058594000002</v>
      </c>
      <c r="C2870">
        <f>VLOOKUP(A2870,H_SPBTFDUE!$B$2:$C$5828,2,0)</f>
        <v>246.91</v>
      </c>
      <c r="D2870" s="2">
        <f>D2869*(1-D$1+IF(AND(WEEKDAY($A2870)&lt;&gt;1,WEEKDAY($A2870)&lt;&gt;7),-VLOOKUP($A2870,ETF_OP_Fee!$G$5:$H$14,2,1),0))^($A2870-$A2869)*(1+2*(C2870/C2869-1))+IFERROR(VLOOKUP(A2870,BITXeom!$C$9:$D$100,2,0),0)-$D$3*IFERROR(VLOOKUP($A2870,Dividends!$C$10:$E$100,2,0),0)</f>
        <v>95.165172053469092</v>
      </c>
      <c r="F2870" s="60">
        <f>F2869*(1-F$1-2*(C2870/C2869-1))</f>
        <v>0.16663336747258126</v>
      </c>
      <c r="G2870" s="2">
        <f>G2869*(1-G$1+IF(AND(WEEKDAY($A2870)&lt;&gt;1,WEEKDAY($A2870)&lt;&gt;7),-VLOOKUP($A2870,ETF_OP_Fee!$I$5:$J$14,2,1),0))^($A2870-$A2869)*(1+1*(B2870/B2869-1))</f>
        <v>28.387774806281392</v>
      </c>
      <c r="H2870" s="9" t="str">
        <f>IFERROR(VLOOKUP(A2870,'BITO-IV'!$A$1:$J$10000,4,0),"")</f>
        <v/>
      </c>
      <c r="J2870" s="9">
        <f>VLOOKUP(A2870,'ETH-Web'!$A$1:$G$10000,6,0)</f>
        <v>3380.070068</v>
      </c>
      <c r="K2870" s="2">
        <f>K2869*(1-K$1+IF(AND(WEEKDAY($A2870)&lt;&gt;1,WEEKDAY($A2870)&lt;&gt;7),-VLOOKUP($A2870,ETF_OP_Fee!$K$5:$L$14,2,1),0))^($A2870-$A2869)*(1+2*(J2870/J2869-1))-K$3*IFERROR(VLOOKUP($A4466,Dividends!$C$10:$E$100,3,0),0)</f>
        <v>1672.5038134376059</v>
      </c>
      <c r="Q2870">
        <f>IF($A2870&gt;=$Q$2,B2870*Q$4,"")</f>
        <v>553.73619345820691</v>
      </c>
      <c r="R2870">
        <f>IF($A2870&gt;=$Q$2,G2870*R$4,"")</f>
        <v>535.61999316619006</v>
      </c>
      <c r="T2870">
        <f>IF($A2870&gt;=$Q$2,J2870*T$4,"")</f>
        <v>1016.8865701467571</v>
      </c>
      <c r="U2870">
        <f>IF($A2870&gt;=$Q$2,K2870*U$4,"")</f>
        <v>160.89697450118408</v>
      </c>
      <c r="W2870" t="e">
        <f t="shared" ca="1" si="14"/>
        <v>#DIV/0!</v>
      </c>
    </row>
    <row r="2871" spans="1:23">
      <c r="A2871" s="1">
        <v>44335</v>
      </c>
      <c r="B2871">
        <f>IFERROR(VLOOKUP($A2871,'BTC-Web'!$A$2:$H$9999,2,0),"")</f>
        <v>42944.976562999997</v>
      </c>
      <c r="C2871">
        <f>VLOOKUP(A2871,H_SPBTFDUE!$B$2:$C$5828,2,0)</f>
        <v>225.42</v>
      </c>
      <c r="D2871" s="2">
        <f>D2870*(1-D$1+IF(AND(WEEKDAY($A2871)&lt;&gt;1,WEEKDAY($A2871)&lt;&gt;7),-VLOOKUP($A2871,ETF_OP_Fee!$G$5:$H$14,2,1),0))^($A2871-$A2870)*(1+2*(C2871/C2870-1))+IFERROR(VLOOKUP(A2871,BITXeom!$C$9:$D$100,2,0),0)-$D$3*IFERROR(VLOOKUP($A2871,Dividends!$C$10:$E$100,2,0),0)</f>
        <v>78.590150495518799</v>
      </c>
      <c r="F2871" s="60">
        <f>F2870*(1-F$1-2*(C2871/C2870-1))</f>
        <v>0.19563081763826332</v>
      </c>
      <c r="G2871" s="2">
        <f>G2870*(1-G$1+IF(AND(WEEKDAY($A2871)&lt;&gt;1,WEEKDAY($A2871)&lt;&gt;7),-VLOOKUP($A2871,ETF_OP_Fee!$I$5:$J$14,2,1),0))^($A2871-$A2870)*(1+1*(B2871/B2870-1))</f>
        <v>28.032536581867941</v>
      </c>
      <c r="H2871" s="9" t="str">
        <f>IFERROR(VLOOKUP(A2871,'BITO-IV'!$A$1:$J$10000,4,0),"")</f>
        <v/>
      </c>
      <c r="J2871" s="9">
        <f>VLOOKUP(A2871,'ETH-Web'!$A$1:$G$10000,6,0)</f>
        <v>2460.6791990000002</v>
      </c>
      <c r="K2871" s="2">
        <f>K2870*(1-K$1+IF(AND(WEEKDAY($A2871)&lt;&gt;1,WEEKDAY($A2871)&lt;&gt;7),-VLOOKUP($A2871,ETF_OP_Fee!$K$5:$L$14,2,1),0))^($A2871-$A2870)*(1+2*(J2871/J2870-1))-K$3*IFERROR(VLOOKUP($A4467,Dividends!$C$10:$E$100,3,0),0)</f>
        <v>762.63041008668404</v>
      </c>
      <c r="Q2871">
        <f>IF($A2871&gt;=$Q$2,B2871*Q$4,"")</f>
        <v>546.82109569794534</v>
      </c>
      <c r="R2871">
        <f>IF($A2871&gt;=$Q$2,G2871*R$4,"")</f>
        <v>528.91736512890554</v>
      </c>
      <c r="T2871">
        <f>IF($A2871&gt;=$Q$2,J2871*T$4,"")</f>
        <v>740.2898699029513</v>
      </c>
      <c r="U2871">
        <f>IF($A2871&gt;=$Q$2,K2871*U$4,"")</f>
        <v>73.366006498568964</v>
      </c>
      <c r="W2871" t="e">
        <f t="shared" ca="1" si="14"/>
        <v>#DIV/0!</v>
      </c>
    </row>
    <row r="2872" spans="1:23">
      <c r="A2872" s="1">
        <v>44336</v>
      </c>
      <c r="B2872">
        <f>IFERROR(VLOOKUP($A2872,'BTC-Web'!$A$2:$H$9999,2,0),"")</f>
        <v>36753.667969000002</v>
      </c>
      <c r="C2872">
        <f>VLOOKUP(A2872,H_SPBTFDUE!$B$2:$C$5828,2,0)</f>
        <v>230.46</v>
      </c>
      <c r="D2872" s="2">
        <f>D2871*(1-D$1+IF(AND(WEEKDAY($A2872)&lt;&gt;1,WEEKDAY($A2872)&lt;&gt;7),-VLOOKUP($A2872,ETF_OP_Fee!$G$5:$H$14,2,1),0))^($A2872-$A2871)*(1+2*(C2872/C2871-1))+IFERROR(VLOOKUP(A2872,BITXeom!$C$9:$D$100,2,0),0)-$D$3*IFERROR(VLOOKUP($A2872,Dividends!$C$10:$E$100,2,0),0)</f>
        <v>82.094531730469939</v>
      </c>
      <c r="F2872" s="60">
        <f>F2871*(1-F$1-2*(C2872/C2871-1))</f>
        <v>0.18687270295755126</v>
      </c>
      <c r="G2872" s="2">
        <f>G2871*(1-G$1+IF(AND(WEEKDAY($A2872)&lt;&gt;1,WEEKDAY($A2872)&lt;&gt;7),-VLOOKUP($A2872,ETF_OP_Fee!$I$5:$J$14,2,1),0))^($A2872-$A2871)*(1+1*(B2872/B2871-1))</f>
        <v>23.990506185466721</v>
      </c>
      <c r="H2872" s="9" t="str">
        <f>IFERROR(VLOOKUP(A2872,'BITO-IV'!$A$1:$J$10000,4,0),"")</f>
        <v/>
      </c>
      <c r="J2872" s="9">
        <f>VLOOKUP(A2872,'ETH-Web'!$A$1:$G$10000,6,0)</f>
        <v>2784.2941890000002</v>
      </c>
      <c r="K2872" s="2">
        <f>K2871*(1-K$1+IF(AND(WEEKDAY($A2872)&lt;&gt;1,WEEKDAY($A2872)&lt;&gt;7),-VLOOKUP($A2872,ETF_OP_Fee!$K$5:$L$14,2,1),0))^($A2872-$A2871)*(1+2*(J2872/J2871-1))-K$3*IFERROR(VLOOKUP($A4468,Dividends!$C$10:$E$100,3,0),0)</f>
        <v>963.19951509657687</v>
      </c>
      <c r="Q2872">
        <f>IF($A2872&gt;=$Q$2,B2872*Q$4,"")</f>
        <v>467.98677280086281</v>
      </c>
      <c r="R2872">
        <f>IF($A2872&gt;=$Q$2,G2872*R$4,"")</f>
        <v>452.65241276571766</v>
      </c>
      <c r="T2872">
        <f>IF($A2872&gt;=$Q$2,J2872*T$4,"")</f>
        <v>837.648720639408</v>
      </c>
      <c r="U2872">
        <f>IF($A2872&gt;=$Q$2,K2872*U$4,"")</f>
        <v>92.661007152811678</v>
      </c>
      <c r="W2872" t="e">
        <f t="shared" ca="1" si="14"/>
        <v>#DIV/0!</v>
      </c>
    </row>
    <row r="2873" spans="1:23">
      <c r="A2873" s="1">
        <v>44337</v>
      </c>
      <c r="B2873">
        <f>IFERROR(VLOOKUP($A2873,'BTC-Web'!$A$2:$H$9999,2,0),"")</f>
        <v>40596.949219000002</v>
      </c>
      <c r="C2873">
        <f>VLOOKUP(A2873,H_SPBTFDUE!$B$2:$C$5828,2,0)</f>
        <v>206.61</v>
      </c>
      <c r="D2873" s="2">
        <f>D2872*(1-D$1+IF(AND(WEEKDAY($A2873)&lt;&gt;1,WEEKDAY($A2873)&lt;&gt;7),-VLOOKUP($A2873,ETF_OP_Fee!$G$5:$H$14,2,1),0))^($A2873-$A2872)*(1+2*(C2873/C2872-1))+IFERROR(VLOOKUP(A2873,BITXeom!$C$9:$D$100,2,0),0)-$D$3*IFERROR(VLOOKUP($A2873,Dividends!$C$10:$E$100,2,0),0)</f>
        <v>65.094975120704532</v>
      </c>
      <c r="F2873" s="60">
        <f>F2872*(1-F$1-2*(C2873/C2872-1))</f>
        <v>0.22554139211720808</v>
      </c>
      <c r="G2873" s="2">
        <f>G2872*(1-G$1+IF(AND(WEEKDAY($A2873)&lt;&gt;1,WEEKDAY($A2873)&lt;&gt;7),-VLOOKUP($A2873,ETF_OP_Fee!$I$5:$J$14,2,1),0))^($A2873-$A2872)*(1+1*(B2873/B2872-1))</f>
        <v>26.498471200540589</v>
      </c>
      <c r="H2873" s="9" t="str">
        <f>IFERROR(VLOOKUP(A2873,'BITO-IV'!$A$1:$J$10000,4,0),"")</f>
        <v/>
      </c>
      <c r="J2873" s="9">
        <f>VLOOKUP(A2873,'ETH-Web'!$A$1:$G$10000,6,0)</f>
        <v>2430.6213379999999</v>
      </c>
      <c r="K2873" s="2">
        <f>K2872*(1-K$1+IF(AND(WEEKDAY($A2873)&lt;&gt;1,WEEKDAY($A2873)&lt;&gt;7),-VLOOKUP($A2873,ETF_OP_Fee!$K$5:$L$14,2,1),0))^($A2873-$A2872)*(1+2*(J2873/J2872-1))-K$3*IFERROR(VLOOKUP($A4469,Dividends!$C$10:$E$100,3,0),0)</f>
        <v>718.48164009750292</v>
      </c>
      <c r="Q2873">
        <f>IF($A2873&gt;=$Q$2,B2873*Q$4,"")</f>
        <v>516.92351540490995</v>
      </c>
      <c r="R2873">
        <f>IF($A2873&gt;=$Q$2,G2873*R$4,"")</f>
        <v>499.97264879695717</v>
      </c>
      <c r="T2873">
        <f>IF($A2873&gt;=$Q$2,J2873*T$4,"")</f>
        <v>731.24702920340212</v>
      </c>
      <c r="U2873">
        <f>IF($A2873&gt;=$Q$2,K2873*U$4,"")</f>
        <v>69.1188391904073</v>
      </c>
      <c r="W2873" t="e">
        <f t="shared" ca="1" si="14"/>
        <v>#DIV/0!</v>
      </c>
    </row>
    <row r="2874" spans="1:23">
      <c r="A2874" s="1">
        <v>44340</v>
      </c>
      <c r="B2874">
        <f>IFERROR(VLOOKUP($A2874,'BTC-Web'!$A$2:$H$9999,2,0),"")</f>
        <v>34700.363280999998</v>
      </c>
      <c r="C2874">
        <f>VLOOKUP(A2874,H_SPBTFDUE!$B$2:$C$5828,2,0)</f>
        <v>227.13</v>
      </c>
      <c r="D2874" s="2">
        <f>D2873*(1-D$1+IF(AND(WEEKDAY($A2874)&lt;&gt;1,WEEKDAY($A2874)&lt;&gt;7),-VLOOKUP($A2874,ETF_OP_Fee!$G$5:$H$14,2,1),0))^($A2874-$A2873)*(1+2*(C2874/C2873-1))+IFERROR(VLOOKUP(A2874,BITXeom!$C$9:$D$100,2,0),0)-$D$3*IFERROR(VLOOKUP($A2874,Dividends!$C$10:$E$100,2,0),0)</f>
        <v>77.996908736737083</v>
      </c>
      <c r="F2874" s="60">
        <f>F2873*(1-F$1-2*(C2874/C2873-1))</f>
        <v>0.18072921245779544</v>
      </c>
      <c r="G2874" s="2">
        <f>G2873*(1-G$1+IF(AND(WEEKDAY($A2874)&lt;&gt;1,WEEKDAY($A2874)&lt;&gt;7),-VLOOKUP($A2874,ETF_OP_Fee!$I$5:$J$14,2,1),0))^($A2874-$A2873)*(1+1*(B2874/B2873-1))</f>
        <v>22.647878708071662</v>
      </c>
      <c r="H2874" s="9" t="str">
        <f>IFERROR(VLOOKUP(A2874,'BITO-IV'!$A$1:$J$10000,4,0),"")</f>
        <v/>
      </c>
      <c r="J2874" s="9">
        <f>VLOOKUP(A2874,'ETH-Web'!$A$1:$G$10000,6,0)</f>
        <v>2643.5910640000002</v>
      </c>
      <c r="K2874" s="2">
        <f>K2873*(1-K$1+IF(AND(WEEKDAY($A2874)&lt;&gt;1,WEEKDAY($A2874)&lt;&gt;7),-VLOOKUP($A2874,ETF_OP_Fee!$K$5:$L$14,2,1),0))^($A2874-$A2873)*(1+2*(J2874/J2873-1))-K$3*IFERROR(VLOOKUP($A4470,Dividends!$C$10:$E$100,3,0),0)</f>
        <v>844.32234897922979</v>
      </c>
      <c r="Q2874">
        <f>IF($A2874&gt;=$Q$2,B2874*Q$4,"")</f>
        <v>441.84191467882459</v>
      </c>
      <c r="R2874">
        <f>IF($A2874&gt;=$Q$2,G2874*R$4,"")</f>
        <v>427.31974315091026</v>
      </c>
      <c r="T2874">
        <f>IF($A2874&gt;=$Q$2,J2874*T$4,"")</f>
        <v>795.31849809616915</v>
      </c>
      <c r="U2874">
        <f>IF($A2874&gt;=$Q$2,K2874*U$4,"")</f>
        <v>81.224873966219477</v>
      </c>
      <c r="W2874" t="e">
        <f t="shared" ca="1" si="14"/>
        <v>#DIV/0!</v>
      </c>
    </row>
    <row r="2875" spans="1:23">
      <c r="A2875" s="1">
        <v>44341</v>
      </c>
      <c r="B2875">
        <f>IFERROR(VLOOKUP($A2875,'BTC-Web'!$A$2:$H$9999,2,0),"")</f>
        <v>38795.78125</v>
      </c>
      <c r="C2875">
        <f>VLOOKUP(A2875,H_SPBTFDUE!$B$2:$C$5828,2,0)</f>
        <v>213.42</v>
      </c>
      <c r="D2875" s="2">
        <f>D2874*(1-D$1+IF(AND(WEEKDAY($A2875)&lt;&gt;1,WEEKDAY($A2875)&lt;&gt;7),-VLOOKUP($A2875,ETF_OP_Fee!$G$5:$H$14,2,1),0))^($A2875-$A2874)*(1+2*(C2875/C2874-1))+IFERROR(VLOOKUP(A2875,BITXeom!$C$9:$D$100,2,0),0)-$D$3*IFERROR(VLOOKUP($A2875,Dividends!$C$10:$E$100,2,0),0)</f>
        <v>68.572557113037007</v>
      </c>
      <c r="F2875" s="60">
        <f>F2874*(1-F$1-2*(C2875/C2874-1))</f>
        <v>0.20253812456530096</v>
      </c>
      <c r="G2875" s="2">
        <f>G2874*(1-G$1+IF(AND(WEEKDAY($A2875)&lt;&gt;1,WEEKDAY($A2875)&lt;&gt;7),-VLOOKUP($A2875,ETF_OP_Fee!$I$5:$J$14,2,1),0))^($A2875-$A2874)*(1+1*(B2875/B2874-1))</f>
        <v>25.320175245765366</v>
      </c>
      <c r="H2875" s="9" t="str">
        <f>IFERROR(VLOOKUP(A2875,'BITO-IV'!$A$1:$J$10000,4,0),"")</f>
        <v/>
      </c>
      <c r="J2875" s="9">
        <f>VLOOKUP(A2875,'ETH-Web'!$A$1:$G$10000,6,0)</f>
        <v>2706.6289059999999</v>
      </c>
      <c r="K2875" s="2">
        <f>K2874*(1-K$1+IF(AND(WEEKDAY($A2875)&lt;&gt;1,WEEKDAY($A2875)&lt;&gt;7),-VLOOKUP($A2875,ETF_OP_Fee!$K$5:$L$14,2,1),0))^($A2875-$A2874)*(1+2*(J2875/J2874-1))-K$3*IFERROR(VLOOKUP($A4471,Dividends!$C$10:$E$100,3,0),0)</f>
        <v>884.56620323765651</v>
      </c>
      <c r="Q2875">
        <f>IF($A2875&gt;=$Q$2,B2875*Q$4,"")</f>
        <v>493.98913003157628</v>
      </c>
      <c r="R2875">
        <f>IF($A2875&gt;=$Q$2,G2875*R$4,"")</f>
        <v>477.7405832141061</v>
      </c>
      <c r="T2875">
        <f>IF($A2875&gt;=$Q$2,J2875*T$4,"")</f>
        <v>814.28329280492574</v>
      </c>
      <c r="U2875">
        <f>IF($A2875&gt;=$Q$2,K2875*U$4,"")</f>
        <v>85.096383460203057</v>
      </c>
      <c r="W2875" t="e">
        <f t="shared" ca="1" si="14"/>
        <v>#DIV/0!</v>
      </c>
    </row>
    <row r="2876" spans="1:23">
      <c r="A2876" s="1">
        <v>44342</v>
      </c>
      <c r="B2876">
        <f>IFERROR(VLOOKUP($A2876,'BTC-Web'!$A$2:$H$9999,2,0),"")</f>
        <v>38392.625</v>
      </c>
      <c r="C2876">
        <f>VLOOKUP(A2876,H_SPBTFDUE!$B$2:$C$5828,2,0)</f>
        <v>220.49</v>
      </c>
      <c r="D2876" s="2">
        <f>D2875*(1-D$1+IF(AND(WEEKDAY($A2876)&lt;&gt;1,WEEKDAY($A2876)&lt;&gt;7),-VLOOKUP($A2876,ETF_OP_Fee!$G$5:$H$14,2,1),0))^($A2876-$A2875)*(1+2*(C2876/C2875-1))+IFERROR(VLOOKUP(A2876,BITXeom!$C$9:$D$100,2,0),0)-$D$3*IFERROR(VLOOKUP($A2876,Dividends!$C$10:$E$100,2,0),0)</f>
        <v>73.106972269566015</v>
      </c>
      <c r="F2876" s="60">
        <f>F2875*(1-F$1-2*(C2876/C2875-1))</f>
        <v>0.18910855289636433</v>
      </c>
      <c r="G2876" s="2">
        <f>G2875*(1-G$1+IF(AND(WEEKDAY($A2876)&lt;&gt;1,WEEKDAY($A2876)&lt;&gt;7),-VLOOKUP($A2876,ETF_OP_Fee!$I$5:$J$14,2,1),0))^($A2876-$A2875)*(1+1*(B2876/B2875-1))</f>
        <v>25.056402020620091</v>
      </c>
      <c r="H2876" s="9" t="str">
        <f>IFERROR(VLOOKUP(A2876,'BITO-IV'!$A$1:$J$10000,4,0),"")</f>
        <v/>
      </c>
      <c r="J2876" s="9">
        <f>VLOOKUP(A2876,'ETH-Web'!$A$1:$G$10000,6,0)</f>
        <v>2888.6987300000001</v>
      </c>
      <c r="K2876" s="2">
        <f>K2875*(1-K$1+IF(AND(WEEKDAY($A2876)&lt;&gt;1,WEEKDAY($A2876)&lt;&gt;7),-VLOOKUP($A2876,ETF_OP_Fee!$K$5:$L$14,2,1),0))^($A2876-$A2875)*(1+2*(J2876/J2875-1))-K$3*IFERROR(VLOOKUP($A4472,Dividends!$C$10:$E$100,3,0),0)</f>
        <v>1003.5465596462515</v>
      </c>
      <c r="Q2876">
        <f>IF($A2876&gt;=$Q$2,B2876*Q$4,"")</f>
        <v>488.85571606780172</v>
      </c>
      <c r="R2876">
        <f>IF($A2876&gt;=$Q$2,G2876*R$4,"")</f>
        <v>472.7637150370881</v>
      </c>
      <c r="T2876">
        <f>IF($A2876&gt;=$Q$2,J2876*T$4,"")</f>
        <v>869.05859483413326</v>
      </c>
      <c r="U2876">
        <f>IF($A2876&gt;=$Q$2,K2876*U$4,"")</f>
        <v>96.5424436828512</v>
      </c>
      <c r="W2876" t="e">
        <f t="shared" ca="1" si="14"/>
        <v>#DIV/0!</v>
      </c>
    </row>
    <row r="2877" spans="1:23">
      <c r="A2877" s="1">
        <v>44343</v>
      </c>
      <c r="B2877">
        <f>IFERROR(VLOOKUP($A2877,'BTC-Web'!$A$2:$H$9999,2,0),"")</f>
        <v>39316.890625</v>
      </c>
      <c r="C2877">
        <f>VLOOKUP(A2877,H_SPBTFDUE!$B$2:$C$5828,2,0)</f>
        <v>221.95</v>
      </c>
      <c r="D2877" s="2">
        <f>D2876*(1-D$1+IF(AND(WEEKDAY($A2877)&lt;&gt;1,WEEKDAY($A2877)&lt;&gt;7),-VLOOKUP($A2877,ETF_OP_Fee!$G$5:$H$14,2,1),0))^($A2877-$A2876)*(1+2*(C2877/C2876-1))+IFERROR(VLOOKUP(A2877,BITXeom!$C$9:$D$100,2,0),0)-$D$3*IFERROR(VLOOKUP($A2877,Dividends!$C$10:$E$100,2,0),0)</f>
        <v>74.066215183489533</v>
      </c>
      <c r="F2877" s="60">
        <f>F2876*(1-F$1-2*(C2877/C2876-1))</f>
        <v>0.18659430064215496</v>
      </c>
      <c r="G2877" s="2">
        <f>G2876*(1-G$1+IF(AND(WEEKDAY($A2877)&lt;&gt;1,WEEKDAY($A2877)&lt;&gt;7),-VLOOKUP($A2877,ETF_OP_Fee!$I$5:$J$14,2,1),0))^($A2877-$A2876)*(1+1*(B2877/B2876-1))</f>
        <v>25.658943015106594</v>
      </c>
      <c r="H2877" s="9" t="str">
        <f>IFERROR(VLOOKUP(A2877,'BITO-IV'!$A$1:$J$10000,4,0),"")</f>
        <v/>
      </c>
      <c r="J2877" s="9">
        <f>VLOOKUP(A2877,'ETH-Web'!$A$1:$G$10000,6,0)</f>
        <v>2736.4885250000002</v>
      </c>
      <c r="K2877" s="2">
        <f>K2876*(1-K$1+IF(AND(WEEKDAY($A2877)&lt;&gt;1,WEEKDAY($A2877)&lt;&gt;7),-VLOOKUP($A2877,ETF_OP_Fee!$K$5:$L$14,2,1),0))^($A2877-$A2876)*(1+2*(J2877/J2876-1))-K$3*IFERROR(VLOOKUP($A4473,Dividends!$C$10:$E$100,3,0),0)</f>
        <v>897.76645803060114</v>
      </c>
      <c r="Q2877">
        <f>IF($A2877&gt;=$Q$2,B2877*Q$4,"")</f>
        <v>500.62444857687683</v>
      </c>
      <c r="R2877">
        <f>IF($A2877&gt;=$Q$2,G2877*R$4,"")</f>
        <v>484.13244701948349</v>
      </c>
      <c r="T2877">
        <f>IF($A2877&gt;=$Q$2,J2877*T$4,"")</f>
        <v>823.26649283922734</v>
      </c>
      <c r="U2877">
        <f>IF($A2877&gt;=$Q$2,K2877*U$4,"")</f>
        <v>86.366264605923263</v>
      </c>
      <c r="W2877" t="e">
        <f t="shared" ca="1" si="14"/>
        <v>#DIV/0!</v>
      </c>
    </row>
    <row r="2878" spans="1:23">
      <c r="A2878" s="1">
        <v>44344</v>
      </c>
      <c r="B2878">
        <f>IFERROR(VLOOKUP($A2878,'BTC-Web'!$A$2:$H$9999,2,0),"")</f>
        <v>38507.082030999998</v>
      </c>
      <c r="C2878">
        <f>VLOOKUP(A2878,H_SPBTFDUE!$B$2:$C$5828,2,0)</f>
        <v>204.58</v>
      </c>
      <c r="D2878" s="2">
        <f>D2877*(1-D$1+IF(AND(WEEKDAY($A2878)&lt;&gt;1,WEEKDAY($A2878)&lt;&gt;7),-VLOOKUP($A2878,ETF_OP_Fee!$G$5:$H$14,2,1),0))^($A2878-$A2877)*(1+2*(C2878/C2877-1))+IFERROR(VLOOKUP(A2878,BITXeom!$C$9:$D$100,2,0),0)-$D$3*IFERROR(VLOOKUP($A2878,Dividends!$C$10:$E$100,2,0),0)</f>
        <v>62.465711351162469</v>
      </c>
      <c r="F2878" s="60">
        <f>F2877*(1-F$1-2*(C2878/C2877-1))</f>
        <v>0.2157906519625136</v>
      </c>
      <c r="G2878" s="2">
        <f>G2877*(1-G$1+IF(AND(WEEKDAY($A2878)&lt;&gt;1,WEEKDAY($A2878)&lt;&gt;7),-VLOOKUP($A2878,ETF_OP_Fee!$I$5:$J$14,2,1),0))^($A2878-$A2877)*(1+1*(B2878/B2877-1))</f>
        <v>25.129792600809505</v>
      </c>
      <c r="H2878" s="9" t="str">
        <f>IFERROR(VLOOKUP(A2878,'BITO-IV'!$A$1:$J$10000,4,0),"")</f>
        <v/>
      </c>
      <c r="J2878" s="9">
        <f>VLOOKUP(A2878,'ETH-Web'!$A$1:$G$10000,6,0)</f>
        <v>2419.90625</v>
      </c>
      <c r="K2878" s="2">
        <f>K2877*(1-K$1+IF(AND(WEEKDAY($A2878)&lt;&gt;1,WEEKDAY($A2878)&lt;&gt;7),-VLOOKUP($A2878,ETF_OP_Fee!$K$5:$L$14,2,1),0))^($A2878-$A2877)*(1+2*(J2878/J2877-1))-K$3*IFERROR(VLOOKUP($A4474,Dividends!$C$10:$E$100,3,0),0)</f>
        <v>690.02485040446879</v>
      </c>
      <c r="Q2878">
        <f>IF($A2878&gt;=$Q$2,B2878*Q$4,"")</f>
        <v>490.31310466387976</v>
      </c>
      <c r="R2878">
        <f>IF($A2878&gt;=$Q$2,G2878*R$4,"")</f>
        <v>474.14844710318926</v>
      </c>
      <c r="T2878">
        <f>IF($A2878&gt;=$Q$2,J2878*T$4,"")</f>
        <v>728.02341878529387</v>
      </c>
      <c r="U2878">
        <f>IF($A2878&gt;=$Q$2,K2878*U$4,"")</f>
        <v>66.381260161385555</v>
      </c>
      <c r="W2878" t="e">
        <f t="shared" ca="1" si="14"/>
        <v>#DIV/0!</v>
      </c>
    </row>
    <row r="2879" spans="1:23">
      <c r="A2879" s="1">
        <v>44348</v>
      </c>
      <c r="B2879">
        <f>IFERROR(VLOOKUP($A2879,'BTC-Web'!$A$2:$H$9999,2,0),"")</f>
        <v>37293.792969000002</v>
      </c>
      <c r="C2879">
        <f>VLOOKUP(A2879,H_SPBTFDUE!$B$2:$C$5828,2,0)</f>
        <v>205.54</v>
      </c>
      <c r="D2879" s="2">
        <f>D2878*(1-D$1+IF(AND(WEEKDAY($A2879)&lt;&gt;1,WEEKDAY($A2879)&lt;&gt;7),-VLOOKUP($A2879,ETF_OP_Fee!$G$5:$H$14,2,1),0))^($A2879-$A2878)*(1+2*(C2879/C2878-1))+IFERROR(VLOOKUP(A2879,BITXeom!$C$9:$D$100,2,0),0)-$D$3*IFERROR(VLOOKUP($A2879,Dividends!$C$10:$E$100,2,0),0)</f>
        <v>63.021559512918614</v>
      </c>
      <c r="F2879" s="60">
        <f>F2878*(1-F$1-2*(C2879/C2878-1))</f>
        <v>0.21375420614066518</v>
      </c>
      <c r="G2879" s="2">
        <f>G2878*(1-G$1+IF(AND(WEEKDAY($A2879)&lt;&gt;1,WEEKDAY($A2879)&lt;&gt;7),-VLOOKUP($A2879,ETF_OP_Fee!$I$5:$J$14,2,1),0))^($A2879-$A2878)*(1+1*(B2879/B2878-1))</f>
        <v>24.33546420600354</v>
      </c>
      <c r="H2879" s="9" t="str">
        <f>IFERROR(VLOOKUP(A2879,'BITO-IV'!$A$1:$J$10000,4,0),"")</f>
        <v/>
      </c>
      <c r="J2879" s="9">
        <f>VLOOKUP(A2879,'ETH-Web'!$A$1:$G$10000,6,0)</f>
        <v>2633.5183109999998</v>
      </c>
      <c r="K2879" s="2">
        <f>K2878*(1-K$1+IF(AND(WEEKDAY($A2879)&lt;&gt;1,WEEKDAY($A2879)&lt;&gt;7),-VLOOKUP($A2879,ETF_OP_Fee!$K$5:$L$14,2,1),0))^($A2879-$A2878)*(1+2*(J2879/J2878-1))-K$3*IFERROR(VLOOKUP($A4475,Dividends!$C$10:$E$100,3,0),0)</f>
        <v>811.7621652011984</v>
      </c>
      <c r="Q2879">
        <f>IF($A2879&gt;=$Q$2,B2879*Q$4,"")</f>
        <v>474.86421849886131</v>
      </c>
      <c r="R2879">
        <f>IF($A2879&gt;=$Q$2,G2879*R$4,"")</f>
        <v>459.16107411249112</v>
      </c>
      <c r="T2879">
        <f>IF($A2879&gt;=$Q$2,J2879*T$4,"")</f>
        <v>792.2881327356763</v>
      </c>
      <c r="U2879">
        <f>IF($A2879&gt;=$Q$2,K2879*U$4,"")</f>
        <v>78.092543255223916</v>
      </c>
      <c r="W2879" t="e">
        <f t="shared" ca="1" si="14"/>
        <v>#DIV/0!</v>
      </c>
    </row>
    <row r="2880" spans="1:23">
      <c r="A2880" s="1">
        <v>44349</v>
      </c>
      <c r="B2880">
        <f>IFERROR(VLOOKUP($A2880,'BTC-Web'!$A$2:$H$9999,2,0),"")</f>
        <v>36699.921875</v>
      </c>
      <c r="C2880">
        <f>VLOOKUP(A2880,H_SPBTFDUE!$B$2:$C$5828,2,0)</f>
        <v>217.22</v>
      </c>
      <c r="D2880" s="2">
        <f>D2879*(1-D$1+IF(AND(WEEKDAY($A2880)&lt;&gt;1,WEEKDAY($A2880)&lt;&gt;7),-VLOOKUP($A2880,ETF_OP_Fee!$G$5:$H$14,2,1),0))^($A2880-$A2879)*(1+2*(C2880/C2879-1))+IFERROR(VLOOKUP(A2880,BITXeom!$C$9:$D$100,2,0),0)-$D$3*IFERROR(VLOOKUP($A2880,Dividends!$C$10:$E$100,2,0),0)</f>
        <v>70.175615412342381</v>
      </c>
      <c r="F2880" s="60">
        <f>F2879*(1-F$1-2*(C2880/C2879-1))</f>
        <v>0.1894495195351337</v>
      </c>
      <c r="G2880" s="2">
        <f>G2879*(1-G$1+IF(AND(WEEKDAY($A2880)&lt;&gt;1,WEEKDAY($A2880)&lt;&gt;7),-VLOOKUP($A2880,ETF_OP_Fee!$I$5:$J$14,2,1),0))^($A2880-$A2879)*(1+1*(B2880/B2879-1))</f>
        <v>23.947319881763825</v>
      </c>
      <c r="H2880" s="9" t="str">
        <f>IFERROR(VLOOKUP(A2880,'BITO-IV'!$A$1:$J$10000,4,0),"")</f>
        <v/>
      </c>
      <c r="J2880" s="9">
        <f>VLOOKUP(A2880,'ETH-Web'!$A$1:$G$10000,6,0)</f>
        <v>2706.125</v>
      </c>
      <c r="K2880" s="2">
        <f>K2879*(1-K$1+IF(AND(WEEKDAY($A2880)&lt;&gt;1,WEEKDAY($A2880)&lt;&gt;7),-VLOOKUP($A2880,ETF_OP_Fee!$K$5:$L$14,2,1),0))^($A2880-$A2879)*(1+2*(J2880/J2879-1))-K$3*IFERROR(VLOOKUP($A4476,Dividends!$C$10:$E$100,3,0),0)</f>
        <v>856.50103579920767</v>
      </c>
      <c r="Q2880">
        <f>IF($A2880&gt;=$Q$2,B2880*Q$4,"")</f>
        <v>467.30242039546675</v>
      </c>
      <c r="R2880">
        <f>IF($A2880&gt;=$Q$2,G2880*R$4,"")</f>
        <v>451.8375744118112</v>
      </c>
      <c r="T2880">
        <f>IF($A2880&gt;=$Q$2,J2880*T$4,"")</f>
        <v>814.1316938043999</v>
      </c>
      <c r="U2880">
        <f>IF($A2880&gt;=$Q$2,K2880*U$4,"")</f>
        <v>82.396478985585233</v>
      </c>
      <c r="W2880" t="e">
        <f t="shared" ca="1" si="14"/>
        <v>#DIV/0!</v>
      </c>
    </row>
    <row r="2881" spans="1:23">
      <c r="A2881" s="1">
        <v>44350</v>
      </c>
      <c r="B2881">
        <f>IFERROR(VLOOKUP($A2881,'BTC-Web'!$A$2:$H$9999,2,0),"")</f>
        <v>37599.410155999998</v>
      </c>
      <c r="C2881">
        <f>VLOOKUP(A2881,H_SPBTFDUE!$B$2:$C$5828,2,0)</f>
        <v>221.06</v>
      </c>
      <c r="D2881" s="2">
        <f>D2880*(1-D$1+IF(AND(WEEKDAY($A2881)&lt;&gt;1,WEEKDAY($A2881)&lt;&gt;7),-VLOOKUP($A2881,ETF_OP_Fee!$G$5:$H$14,2,1),0))^($A2881-$A2880)*(1+2*(C2881/C2880-1))+IFERROR(VLOOKUP(A2881,BITXeom!$C$9:$D$100,2,0),0)-$D$3*IFERROR(VLOOKUP($A2881,Dividends!$C$10:$E$100,2,0),0)</f>
        <v>72.647976055538578</v>
      </c>
      <c r="F2881" s="60">
        <f>F2880*(1-F$1-2*(C2881/C2880-1))</f>
        <v>0.18274150701037917</v>
      </c>
      <c r="G2881" s="2">
        <f>G2880*(1-G$1+IF(AND(WEEKDAY($A2881)&lt;&gt;1,WEEKDAY($A2881)&lt;&gt;7),-VLOOKUP($A2881,ETF_OP_Fee!$I$5:$J$14,2,1),0))^($A2881-$A2880)*(1+1*(B2881/B2880-1))</f>
        <v>24.533612639197933</v>
      </c>
      <c r="H2881" s="9" t="str">
        <f>IFERROR(VLOOKUP(A2881,'BITO-IV'!$A$1:$J$10000,4,0),"")</f>
        <v/>
      </c>
      <c r="J2881" s="9">
        <f>VLOOKUP(A2881,'ETH-Web'!$A$1:$G$10000,6,0)</f>
        <v>2855.1264649999998</v>
      </c>
      <c r="K2881" s="2">
        <f>K2880*(1-K$1+IF(AND(WEEKDAY($A2881)&lt;&gt;1,WEEKDAY($A2881)&lt;&gt;7),-VLOOKUP($A2881,ETF_OP_Fee!$K$5:$L$14,2,1),0))^($A2881-$A2880)*(1+2*(J2881/J2880-1))-K$3*IFERROR(VLOOKUP($A4477,Dividends!$C$10:$E$100,3,0),0)</f>
        <v>950.79584984449968</v>
      </c>
      <c r="Q2881">
        <f>IF($A2881&gt;=$Q$2,B2881*Q$4,"")</f>
        <v>478.75566142034717</v>
      </c>
      <c r="R2881">
        <f>IF($A2881&gt;=$Q$2,G2881*R$4,"")</f>
        <v>462.89973496765577</v>
      </c>
      <c r="T2881">
        <f>IF($A2881&gt;=$Q$2,J2881*T$4,"")</f>
        <v>858.95845349945716</v>
      </c>
      <c r="U2881">
        <f>IF($A2881&gt;=$Q$2,K2881*U$4,"")</f>
        <v>91.467758924765619</v>
      </c>
      <c r="W2881" t="e">
        <f t="shared" ca="1" si="14"/>
        <v>#DIV/0!</v>
      </c>
    </row>
    <row r="2882" spans="1:23">
      <c r="A2882" s="1">
        <v>44351</v>
      </c>
      <c r="B2882">
        <f>IFERROR(VLOOKUP($A2882,'BTC-Web'!$A$2:$H$9999,2,0),"")</f>
        <v>39242.484375</v>
      </c>
      <c r="C2882">
        <f>VLOOKUP(A2882,H_SPBTFDUE!$B$2:$C$5828,2,0)</f>
        <v>211.03</v>
      </c>
      <c r="D2882" s="2">
        <f>D2881*(1-D$1+IF(AND(WEEKDAY($A2882)&lt;&gt;1,WEEKDAY($A2882)&lt;&gt;7),-VLOOKUP($A2882,ETF_OP_Fee!$G$5:$H$14,2,1),0))^($A2882-$A2881)*(1+2*(C2882/C2881-1))+IFERROR(VLOOKUP(A2882,BITXeom!$C$9:$D$100,2,0),0)-$D$3*IFERROR(VLOOKUP($A2882,Dividends!$C$10:$E$100,2,0),0)</f>
        <v>66.047602084283227</v>
      </c>
      <c r="F2882" s="60">
        <f>F2881*(1-F$1-2*(C2882/C2881-1))</f>
        <v>0.19931479834101704</v>
      </c>
      <c r="G2882" s="2">
        <f>G2881*(1-G$1+IF(AND(WEEKDAY($A2882)&lt;&gt;1,WEEKDAY($A2882)&lt;&gt;7),-VLOOKUP($A2882,ETF_OP_Fee!$I$5:$J$14,2,1),0))^($A2882-$A2881)*(1+1*(B2882/B2881-1))</f>
        <v>25.605052008182529</v>
      </c>
      <c r="H2882" s="9" t="str">
        <f>IFERROR(VLOOKUP(A2882,'BITO-IV'!$A$1:$J$10000,4,0),"")</f>
        <v/>
      </c>
      <c r="J2882" s="9">
        <f>VLOOKUP(A2882,'ETH-Web'!$A$1:$G$10000,6,0)</f>
        <v>2688.195068</v>
      </c>
      <c r="K2882" s="2">
        <f>K2881*(1-K$1+IF(AND(WEEKDAY($A2882)&lt;&gt;1,WEEKDAY($A2882)&lt;&gt;7),-VLOOKUP($A2882,ETF_OP_Fee!$K$5:$L$14,2,1),0))^($A2882-$A2881)*(1+2*(J2882/J2881-1))-K$3*IFERROR(VLOOKUP($A4478,Dividends!$C$10:$E$100,3,0),0)</f>
        <v>839.59338678882318</v>
      </c>
      <c r="Q2882">
        <f>IF($A2882&gt;=$Q$2,B2882*Q$4,"")</f>
        <v>499.67702910181697</v>
      </c>
      <c r="R2882">
        <f>IF($A2882&gt;=$Q$2,G2882*R$4,"")</f>
        <v>483.11563252953624</v>
      </c>
      <c r="T2882">
        <f>IF($A2882&gt;=$Q$2,J2882*T$4,"")</f>
        <v>808.73751359877087</v>
      </c>
      <c r="U2882">
        <f>IF($A2882&gt;=$Q$2,K2882*U$4,"")</f>
        <v>80.769941844179613</v>
      </c>
      <c r="W2882" t="e">
        <f t="shared" ca="1" si="14"/>
        <v>#DIV/0!</v>
      </c>
    </row>
    <row r="2883" spans="1:23">
      <c r="A2883" s="1">
        <v>44354</v>
      </c>
      <c r="B2883">
        <f>IFERROR(VLOOKUP($A2883,'BTC-Web'!$A$2:$H$9999,2,0),"")</f>
        <v>35835.265625</v>
      </c>
      <c r="C2883">
        <f>VLOOKUP(A2883,H_SPBTFDUE!$B$2:$C$5828,2,0)</f>
        <v>203.56</v>
      </c>
      <c r="D2883" s="2">
        <f>D2882*(1-D$1+IF(AND(WEEKDAY($A2883)&lt;&gt;1,WEEKDAY($A2883)&lt;&gt;7),-VLOOKUP($A2883,ETF_OP_Fee!$G$5:$H$14,2,1),0))^($A2883-$A2882)*(1+2*(C2883/C2882-1))+IFERROR(VLOOKUP(A2883,BITXeom!$C$9:$D$100,2,0),0)-$D$3*IFERROR(VLOOKUP($A2883,Dividends!$C$10:$E$100,2,0),0)</f>
        <v>61.349529018572404</v>
      </c>
      <c r="F2883" s="60">
        <f>F2882*(1-F$1-2*(C2883/C2882-1))</f>
        <v>0.21341503806798462</v>
      </c>
      <c r="G2883" s="2">
        <f>G2882*(1-G$1+IF(AND(WEEKDAY($A2883)&lt;&gt;1,WEEKDAY($A2883)&lt;&gt;7),-VLOOKUP($A2883,ETF_OP_Fee!$I$5:$J$14,2,1),0))^($A2883-$A2882)*(1+1*(B2883/B2882-1))</f>
        <v>23.380074201129297</v>
      </c>
      <c r="H2883" s="9" t="str">
        <f>IFERROR(VLOOKUP(A2883,'BITO-IV'!$A$1:$J$10000,4,0),"")</f>
        <v/>
      </c>
      <c r="J2883" s="9">
        <f>VLOOKUP(A2883,'ETH-Web'!$A$1:$G$10000,6,0)</f>
        <v>2590.2631839999999</v>
      </c>
      <c r="K2883" s="2">
        <f>K2882*(1-K$1+IF(AND(WEEKDAY($A2883)&lt;&gt;1,WEEKDAY($A2883)&lt;&gt;7),-VLOOKUP($A2883,ETF_OP_Fee!$K$5:$L$14,2,1),0))^($A2883-$A2882)*(1+2*(J2883/J2882-1))-K$3*IFERROR(VLOOKUP($A4479,Dividends!$C$10:$E$100,3,0),0)</f>
        <v>778.35988751238074</v>
      </c>
      <c r="Q2883">
        <f>IF($A2883&gt;=$Q$2,B2883*Q$4,"")</f>
        <v>456.29269781863718</v>
      </c>
      <c r="R2883">
        <f>IF($A2883&gt;=$Q$2,G2883*R$4,"")</f>
        <v>441.1347937374419</v>
      </c>
      <c r="T2883">
        <f>IF($A2883&gt;=$Q$2,J2883*T$4,"")</f>
        <v>779.27492388160113</v>
      </c>
      <c r="U2883">
        <f>IF($A2883&gt;=$Q$2,K2883*U$4,"")</f>
        <v>74.879202048824538</v>
      </c>
      <c r="W2883" t="e">
        <f t="shared" ca="1" si="14"/>
        <v>#DIV/0!</v>
      </c>
    </row>
    <row r="2884" spans="1:23">
      <c r="A2884" s="1">
        <v>44355</v>
      </c>
      <c r="B2884">
        <f>IFERROR(VLOOKUP($A2884,'BTC-Web'!$A$2:$H$9999,2,0),"")</f>
        <v>33589.519530999998</v>
      </c>
      <c r="C2884">
        <f>VLOOKUP(A2884,H_SPBTFDUE!$B$2:$C$5828,2,0)</f>
        <v>187.96</v>
      </c>
      <c r="D2884" s="2">
        <f>D2883*(1-D$1+IF(AND(WEEKDAY($A2884)&lt;&gt;1,WEEKDAY($A2884)&lt;&gt;7),-VLOOKUP($A2884,ETF_OP_Fee!$G$5:$H$14,2,1),0))^($A2884-$A2883)*(1+2*(C2884/C2883-1))+IFERROR(VLOOKUP(A2884,BITXeom!$C$9:$D$100,2,0),0)-$D$3*IFERROR(VLOOKUP($A2884,Dividends!$C$10:$E$100,2,0),0)</f>
        <v>51.94011654046821</v>
      </c>
      <c r="F2884" s="60">
        <f>F2883*(1-F$1-2*(C2884/C2883-1))</f>
        <v>0.24611442784744952</v>
      </c>
      <c r="G2884" s="2">
        <f>G2883*(1-G$1+IF(AND(WEEKDAY($A2884)&lt;&gt;1,WEEKDAY($A2884)&lt;&gt;7),-VLOOKUP($A2884,ETF_OP_Fee!$I$5:$J$14,2,1),0))^($A2884-$A2883)*(1+1*(B2884/B2883-1))</f>
        <v>21.914307187094035</v>
      </c>
      <c r="H2884" s="9" t="str">
        <f>IFERROR(VLOOKUP(A2884,'BITO-IV'!$A$1:$J$10000,4,0),"")</f>
        <v/>
      </c>
      <c r="J2884" s="9">
        <f>VLOOKUP(A2884,'ETH-Web'!$A$1:$G$10000,6,0)</f>
        <v>2517.438721</v>
      </c>
      <c r="K2884" s="2">
        <f>K2883*(1-K$1+IF(AND(WEEKDAY($A2884)&lt;&gt;1,WEEKDAY($A2884)&lt;&gt;7),-VLOOKUP($A2884,ETF_OP_Fee!$K$5:$L$14,2,1),0))^($A2884-$A2883)*(1+2*(J2884/J2883-1))-K$3*IFERROR(VLOOKUP($A4480,Dividends!$C$10:$E$100,3,0),0)</f>
        <v>734.57426537604226</v>
      </c>
      <c r="Q2884">
        <f>IF($A2884&gt;=$Q$2,B2884*Q$4,"")</f>
        <v>427.69747113411535</v>
      </c>
      <c r="R2884">
        <f>IF($A2884&gt;=$Q$2,G2884*R$4,"")</f>
        <v>413.47872969585046</v>
      </c>
      <c r="T2884">
        <f>IF($A2884&gt;=$Q$2,J2884*T$4,"")</f>
        <v>757.36584598882609</v>
      </c>
      <c r="U2884">
        <f>IF($A2884&gt;=$Q$2,K2884*U$4,"")</f>
        <v>70.666970021736404</v>
      </c>
      <c r="W2884" t="e">
        <f t="shared" ref="W2884:W2947" ca="1" si="15">IF(ROW()+$W$1&lt;3711,INDIRECT("m"&amp;ROW()+$W$1,1)/INDIRECT("m"&amp;ROW(),1),"")</f>
        <v>#DIV/0!</v>
      </c>
    </row>
    <row r="2885" spans="1:23">
      <c r="A2885" s="1">
        <v>44356</v>
      </c>
      <c r="B2885">
        <f>IFERROR(VLOOKUP($A2885,'BTC-Web'!$A$2:$H$9999,2,0),"")</f>
        <v>33416.976562999997</v>
      </c>
      <c r="C2885">
        <f>VLOOKUP(A2885,H_SPBTFDUE!$B$2:$C$5828,2,0)</f>
        <v>207.72</v>
      </c>
      <c r="D2885" s="2">
        <f>D2884*(1-D$1+IF(AND(WEEKDAY($A2885)&lt;&gt;1,WEEKDAY($A2885)&lt;&gt;7),-VLOOKUP($A2885,ETF_OP_Fee!$G$5:$H$14,2,1),0))^($A2885-$A2884)*(1+2*(C2885/C2884-1))+IFERROR(VLOOKUP(A2885,BITXeom!$C$9:$D$100,2,0),0)-$D$3*IFERROR(VLOOKUP($A2885,Dividends!$C$10:$E$100,2,0),0)</f>
        <v>62.853337922657921</v>
      </c>
      <c r="F2885" s="60">
        <f>F2884*(1-F$1-2*(C2885/C2884-1))</f>
        <v>0.19435421170552494</v>
      </c>
      <c r="G2885" s="2">
        <f>G2884*(1-G$1+IF(AND(WEEKDAY($A2885)&lt;&gt;1,WEEKDAY($A2885)&lt;&gt;7),-VLOOKUP($A2885,ETF_OP_Fee!$I$5:$J$14,2,1),0))^($A2885-$A2884)*(1+1*(B2885/B2884-1))</f>
        <v>21.801170120020668</v>
      </c>
      <c r="H2885" s="9" t="str">
        <f>IFERROR(VLOOKUP(A2885,'BITO-IV'!$A$1:$J$10000,4,0),"")</f>
        <v/>
      </c>
      <c r="J2885" s="9">
        <f>VLOOKUP(A2885,'ETH-Web'!$A$1:$G$10000,6,0)</f>
        <v>2608.2670899999998</v>
      </c>
      <c r="K2885" s="2">
        <f>K2884*(1-K$1+IF(AND(WEEKDAY($A2885)&lt;&gt;1,WEEKDAY($A2885)&lt;&gt;7),-VLOOKUP($A2885,ETF_OP_Fee!$K$5:$L$14,2,1),0))^($A2885-$A2884)*(1+2*(J2885/J2884-1))-K$3*IFERROR(VLOOKUP($A4481,Dividends!$C$10:$E$100,3,0),0)</f>
        <v>787.56038289226296</v>
      </c>
      <c r="Q2885">
        <f>IF($A2885&gt;=$Q$2,B2885*Q$4,"")</f>
        <v>425.50047063794966</v>
      </c>
      <c r="R2885">
        <f>IF($A2885&gt;=$Q$2,G2885*R$4,"")</f>
        <v>411.34406167392183</v>
      </c>
      <c r="T2885">
        <f>IF($A2885&gt;=$Q$2,J2885*T$4,"")</f>
        <v>784.69135900077526</v>
      </c>
      <c r="U2885">
        <f>IF($A2885&gt;=$Q$2,K2885*U$4,"")</f>
        <v>75.764301298608942</v>
      </c>
      <c r="W2885" t="e">
        <f t="shared" ca="1" si="15"/>
        <v>#DIV/0!</v>
      </c>
    </row>
    <row r="2886" spans="1:23">
      <c r="A2886" s="1">
        <v>44357</v>
      </c>
      <c r="B2886">
        <f>IFERROR(VLOOKUP($A2886,'BTC-Web'!$A$2:$H$9999,2,0),"")</f>
        <v>37389.515625</v>
      </c>
      <c r="C2886">
        <f>VLOOKUP(A2886,H_SPBTFDUE!$B$2:$C$5828,2,0)</f>
        <v>209.46</v>
      </c>
      <c r="D2886" s="2">
        <f>D2885*(1-D$1+IF(AND(WEEKDAY($A2886)&lt;&gt;1,WEEKDAY($A2886)&lt;&gt;7),-VLOOKUP($A2886,ETF_OP_Fee!$G$5:$H$14,2,1),0))^($A2886-$A2885)*(1+2*(C2886/C2885-1))+IFERROR(VLOOKUP(A2886,BITXeom!$C$9:$D$100,2,0),0)-$D$3*IFERROR(VLOOKUP($A2886,Dividends!$C$10:$E$100,2,0),0)</f>
        <v>63.89863633979364</v>
      </c>
      <c r="F2886" s="60">
        <f>F2885*(1-F$1-2*(C2886/C2885-1))</f>
        <v>0.19108801598910199</v>
      </c>
      <c r="G2886" s="2">
        <f>G2885*(1-G$1+IF(AND(WEEKDAY($A2886)&lt;&gt;1,WEEKDAY($A2886)&lt;&gt;7),-VLOOKUP($A2886,ETF_OP_Fee!$I$5:$J$14,2,1),0))^($A2886-$A2885)*(1+1*(B2886/B2885-1))</f>
        <v>24.392211948368629</v>
      </c>
      <c r="H2886" s="9" t="str">
        <f>IFERROR(VLOOKUP(A2886,'BITO-IV'!$A$1:$J$10000,4,0),"")</f>
        <v/>
      </c>
      <c r="J2886" s="9">
        <f>VLOOKUP(A2886,'ETH-Web'!$A$1:$G$10000,6,0)</f>
        <v>2471.5185550000001</v>
      </c>
      <c r="K2886" s="2">
        <f>K2885*(1-K$1+IF(AND(WEEKDAY($A2886)&lt;&gt;1,WEEKDAY($A2886)&lt;&gt;7),-VLOOKUP($A2886,ETF_OP_Fee!$K$5:$L$14,2,1),0))^($A2886-$A2885)*(1+2*(J2886/J2885-1))-K$3*IFERROR(VLOOKUP($A4482,Dividends!$C$10:$E$100,3,0),0)</f>
        <v>704.96040197741422</v>
      </c>
      <c r="Q2886">
        <f>IF($A2886&gt;=$Q$2,B2886*Q$4,"")</f>
        <v>476.08306111623358</v>
      </c>
      <c r="R2886">
        <f>IF($A2886&gt;=$Q$2,G2886*R$4,"")</f>
        <v>460.23178943220898</v>
      </c>
      <c r="T2886">
        <f>IF($A2886&gt;=$Q$2,J2886*T$4,"")</f>
        <v>743.55086607276189</v>
      </c>
      <c r="U2886">
        <f>IF($A2886&gt;=$Q$2,K2886*U$4,"")</f>
        <v>67.818079044120481</v>
      </c>
      <c r="W2886" t="e">
        <f t="shared" ca="1" si="15"/>
        <v>#DIV/0!</v>
      </c>
    </row>
    <row r="2887" spans="1:23">
      <c r="A2887" s="1">
        <v>44358</v>
      </c>
      <c r="B2887">
        <f>IFERROR(VLOOKUP($A2887,'BTC-Web'!$A$2:$H$9999,2,0),"")</f>
        <v>36697.03125</v>
      </c>
      <c r="C2887">
        <f>VLOOKUP(A2887,H_SPBTFDUE!$B$2:$C$5828,2,0)</f>
        <v>213.16</v>
      </c>
      <c r="D2887" s="2">
        <f>D2886*(1-D$1+IF(AND(WEEKDAY($A2887)&lt;&gt;1,WEEKDAY($A2887)&lt;&gt;7),-VLOOKUP($A2887,ETF_OP_Fee!$G$5:$H$14,2,1),0))^($A2887-$A2886)*(1+2*(C2887/C2886-1))+IFERROR(VLOOKUP(A2887,BITXeom!$C$9:$D$100,2,0),0)-$D$3*IFERROR(VLOOKUP($A2887,Dividends!$C$10:$E$100,2,0),0)</f>
        <v>66.148132515734773</v>
      </c>
      <c r="F2887" s="60">
        <f>F2886*(1-F$1-2*(C2887/C2886-1))</f>
        <v>0.1843271316824594</v>
      </c>
      <c r="G2887" s="2">
        <f>G2886*(1-G$1+IF(AND(WEEKDAY($A2887)&lt;&gt;1,WEEKDAY($A2887)&lt;&gt;7),-VLOOKUP($A2887,ETF_OP_Fee!$I$5:$J$14,2,1),0))^($A2887-$A2886)*(1+1*(B2887/B2886-1))</f>
        <v>23.939825148140194</v>
      </c>
      <c r="H2887" s="9" t="str">
        <f>IFERROR(VLOOKUP(A2887,'BITO-IV'!$A$1:$J$10000,4,0),"")</f>
        <v/>
      </c>
      <c r="J2887" s="9">
        <f>VLOOKUP(A2887,'ETH-Web'!$A$1:$G$10000,6,0)</f>
        <v>2353.7687989999999</v>
      </c>
      <c r="K2887" s="2">
        <f>K2886*(1-K$1+IF(AND(WEEKDAY($A2887)&lt;&gt;1,WEEKDAY($A2887)&lt;&gt;7),-VLOOKUP($A2887,ETF_OP_Fee!$K$5:$L$14,2,1),0))^($A2887-$A2886)*(1+2*(J2887/J2886-1))-K$3*IFERROR(VLOOKUP($A4483,Dividends!$C$10:$E$100,3,0),0)</f>
        <v>637.77157769846531</v>
      </c>
      <c r="Q2887">
        <f>IF($A2887&gt;=$Q$2,B2887*Q$4,"")</f>
        <v>467.2656138849909</v>
      </c>
      <c r="R2887">
        <f>IF($A2887&gt;=$Q$2,G2887*R$4,"")</f>
        <v>451.6961639208634</v>
      </c>
      <c r="T2887">
        <f>IF($A2887&gt;=$Q$2,J2887*T$4,"")</f>
        <v>708.12611359557229</v>
      </c>
      <c r="U2887">
        <f>IF($A2887&gt;=$Q$2,K2887*U$4,"")</f>
        <v>61.354429478769056</v>
      </c>
      <c r="W2887" t="e">
        <f t="shared" ca="1" si="15"/>
        <v>#DIV/0!</v>
      </c>
    </row>
    <row r="2888" spans="1:23">
      <c r="A2888" s="1">
        <v>44361</v>
      </c>
      <c r="B2888">
        <f>IFERROR(VLOOKUP($A2888,'BTC-Web'!$A$2:$H$9999,2,0),"")</f>
        <v>39016.96875</v>
      </c>
      <c r="C2888">
        <f>VLOOKUP(A2888,H_SPBTFDUE!$B$2:$C$5828,2,0)</f>
        <v>226.79</v>
      </c>
      <c r="D2888" s="2">
        <f>D2887*(1-D$1+IF(AND(WEEKDAY($A2888)&lt;&gt;1,WEEKDAY($A2888)&lt;&gt;7),-VLOOKUP($A2888,ETF_OP_Fee!$G$5:$H$14,2,1),0))^($A2888-$A2887)*(1+2*(C2888/C2887-1))+IFERROR(VLOOKUP(A2888,BITXeom!$C$9:$D$100,2,0),0)-$D$3*IFERROR(VLOOKUP($A2888,Dividends!$C$10:$E$100,2,0),0)</f>
        <v>74.580518718351314</v>
      </c>
      <c r="F2888" s="60">
        <f>F2887*(1-F$1-2*(C2888/C2887-1))</f>
        <v>0.16074483245410046</v>
      </c>
      <c r="G2888" s="2">
        <f>G2887*(1-G$1+IF(AND(WEEKDAY($A2888)&lt;&gt;1,WEEKDAY($A2888)&lt;&gt;7),-VLOOKUP($A2888,ETF_OP_Fee!$I$5:$J$14,2,1),0))^($A2888-$A2887)*(1+1*(B2888/B2887-1))</f>
        <v>25.451281653137496</v>
      </c>
      <c r="H2888" s="9" t="str">
        <f>IFERROR(VLOOKUP(A2888,'BITO-IV'!$A$1:$J$10000,4,0),"")</f>
        <v/>
      </c>
      <c r="J2888" s="9">
        <f>VLOOKUP(A2888,'ETH-Web'!$A$1:$G$10000,6,0)</f>
        <v>2537.8911130000001</v>
      </c>
      <c r="K2888" s="2">
        <f>K2887*(1-K$1+IF(AND(WEEKDAY($A2888)&lt;&gt;1,WEEKDAY($A2888)&lt;&gt;7),-VLOOKUP($A2888,ETF_OP_Fee!$K$5:$L$14,2,1),0))^($A2888-$A2887)*(1+2*(J2888/J2887-1))-K$3*IFERROR(VLOOKUP($A4484,Dividends!$C$10:$E$100,3,0),0)</f>
        <v>737.49328160389791</v>
      </c>
      <c r="Q2888">
        <f>IF($A2888&gt;=$Q$2,B2888*Q$4,"")</f>
        <v>496.8055244223674</v>
      </c>
      <c r="R2888">
        <f>IF($A2888&gt;=$Q$2,G2888*R$4,"")</f>
        <v>480.21429640578486</v>
      </c>
      <c r="T2888">
        <f>IF($A2888&gt;=$Q$2,J2888*T$4,"")</f>
        <v>763.51890268107491</v>
      </c>
      <c r="U2888">
        <f>IF($A2888&gt;=$Q$2,K2888*U$4,"")</f>
        <v>70.947783061329119</v>
      </c>
      <c r="W2888" t="e">
        <f t="shared" ca="1" si="15"/>
        <v>#DIV/0!</v>
      </c>
    </row>
    <row r="2889" spans="1:23">
      <c r="A2889" s="1">
        <v>44362</v>
      </c>
      <c r="B2889">
        <f>IFERROR(VLOOKUP($A2889,'BTC-Web'!$A$2:$H$9999,2,0),"")</f>
        <v>40427.167969000002</v>
      </c>
      <c r="C2889">
        <f>VLOOKUP(A2889,H_SPBTFDUE!$B$2:$C$5828,2,0)</f>
        <v>228.26</v>
      </c>
      <c r="D2889" s="2">
        <f>D2888*(1-D$1+IF(AND(WEEKDAY($A2889)&lt;&gt;1,WEEKDAY($A2889)&lt;&gt;7),-VLOOKUP($A2889,ETF_OP_Fee!$G$5:$H$14,2,1),0))^($A2889-$A2888)*(1+2*(C2889/C2888-1))+IFERROR(VLOOKUP(A2889,BITXeom!$C$9:$D$100,2,0),0)-$D$3*IFERROR(VLOOKUP($A2889,Dividends!$C$10:$E$100,2,0),0)</f>
        <v>75.538238772010203</v>
      </c>
      <c r="F2889" s="60">
        <f>F2888*(1-F$1-2*(C2889/C2888-1))</f>
        <v>0.15865264372604554</v>
      </c>
      <c r="G2889" s="2">
        <f>G2888*(1-G$1+IF(AND(WEEKDAY($A2889)&lt;&gt;1,WEEKDAY($A2889)&lt;&gt;7),-VLOOKUP($A2889,ETF_OP_Fee!$I$5:$J$14,2,1),0))^($A2889-$A2888)*(1+1*(B2889/B2888-1))</f>
        <v>26.370486769909334</v>
      </c>
      <c r="H2889" s="9" t="str">
        <f>IFERROR(VLOOKUP(A2889,'BITO-IV'!$A$1:$J$10000,4,0),"")</f>
        <v/>
      </c>
      <c r="J2889" s="9">
        <f>VLOOKUP(A2889,'ETH-Web'!$A$1:$G$10000,6,0)</f>
        <v>2610.936768</v>
      </c>
      <c r="K2889" s="2">
        <f>K2888*(1-K$1+IF(AND(WEEKDAY($A2889)&lt;&gt;1,WEEKDAY($A2889)&lt;&gt;7),-VLOOKUP($A2889,ETF_OP_Fee!$K$5:$L$14,2,1),0))^($A2889-$A2888)*(1+2*(J2889/J2888-1))-K$3*IFERROR(VLOOKUP($A4485,Dividends!$C$10:$E$100,3,0),0)</f>
        <v>779.9263009938453</v>
      </c>
      <c r="Q2889">
        <f>IF($A2889&gt;=$Q$2,B2889*Q$4,"")</f>
        <v>514.76168003825717</v>
      </c>
      <c r="R2889">
        <f>IF($A2889&gt;=$Q$2,G2889*R$4,"")</f>
        <v>497.55784100283154</v>
      </c>
      <c r="T2889">
        <f>IF($A2889&gt;=$Q$2,J2889*T$4,"")</f>
        <v>785.49452569560731</v>
      </c>
      <c r="U2889">
        <f>IF($A2889&gt;=$Q$2,K2889*U$4,"")</f>
        <v>75.029892999697466</v>
      </c>
      <c r="W2889" t="e">
        <f t="shared" ca="1" si="15"/>
        <v>#DIV/0!</v>
      </c>
    </row>
    <row r="2890" spans="1:23">
      <c r="A2890" s="1">
        <v>44363</v>
      </c>
      <c r="B2890">
        <f>IFERROR(VLOOKUP($A2890,'BTC-Web'!$A$2:$H$9999,2,0),"")</f>
        <v>40168.691405999998</v>
      </c>
      <c r="C2890">
        <f>VLOOKUP(A2890,H_SPBTFDUE!$B$2:$C$5828,2,0)</f>
        <v>220.26</v>
      </c>
      <c r="D2890" s="2">
        <f>D2889*(1-D$1+IF(AND(WEEKDAY($A2890)&lt;&gt;1,WEEKDAY($A2890)&lt;&gt;7),-VLOOKUP($A2890,ETF_OP_Fee!$G$5:$H$14,2,1),0))^($A2890-$A2889)*(1+2*(C2890/C2889-1))+IFERROR(VLOOKUP(A2890,BITXeom!$C$9:$D$100,2,0),0)-$D$3*IFERROR(VLOOKUP($A2890,Dividends!$C$10:$E$100,2,0),0)</f>
        <v>70.234880077739945</v>
      </c>
      <c r="F2890" s="60">
        <f>F2889*(1-F$1-2*(C2890/C2889-1))</f>
        <v>0.16976522229678648</v>
      </c>
      <c r="G2890" s="2">
        <f>G2889*(1-G$1+IF(AND(WEEKDAY($A2890)&lt;&gt;1,WEEKDAY($A2890)&lt;&gt;7),-VLOOKUP($A2890,ETF_OP_Fee!$I$5:$J$14,2,1),0))^($A2890-$A2889)*(1+1*(B2890/B2889-1))</f>
        <v>26.201201531383891</v>
      </c>
      <c r="H2890" s="9" t="str">
        <f>IFERROR(VLOOKUP(A2890,'BITO-IV'!$A$1:$J$10000,4,0),"")</f>
        <v/>
      </c>
      <c r="J2890" s="9">
        <f>VLOOKUP(A2890,'ETH-Web'!$A$1:$G$10000,6,0)</f>
        <v>2367.6635740000002</v>
      </c>
      <c r="K2890" s="2">
        <f>K2889*(1-K$1+IF(AND(WEEKDAY($A2890)&lt;&gt;1,WEEKDAY($A2890)&lt;&gt;7),-VLOOKUP($A2890,ETF_OP_Fee!$K$5:$L$14,2,1),0))^($A2890-$A2889)*(1+2*(J2890/J2889-1))-K$3*IFERROR(VLOOKUP($A4486,Dividends!$C$10:$E$100,3,0),0)</f>
        <v>634.57119345943602</v>
      </c>
      <c r="Q2890">
        <f>IF($A2890&gt;=$Q$2,B2890*Q$4,"")</f>
        <v>511.47048165596084</v>
      </c>
      <c r="R2890">
        <f>IF($A2890&gt;=$Q$2,G2890*R$4,"")</f>
        <v>494.36377035372692</v>
      </c>
      <c r="T2890">
        <f>IF($A2890&gt;=$Q$2,J2890*T$4,"")</f>
        <v>712.30632578302891</v>
      </c>
      <c r="U2890">
        <f>IF($A2890&gt;=$Q$2,K2890*U$4,"")</f>
        <v>61.046548481928333</v>
      </c>
      <c r="W2890" t="e">
        <f t="shared" ca="1" si="15"/>
        <v>#DIV/0!</v>
      </c>
    </row>
    <row r="2891" spans="1:23">
      <c r="A2891" s="1">
        <v>44364</v>
      </c>
      <c r="B2891">
        <f>IFERROR(VLOOKUP($A2891,'BTC-Web'!$A$2:$H$9999,2,0),"")</f>
        <v>38341.421875</v>
      </c>
      <c r="C2891">
        <f>VLOOKUP(A2891,H_SPBTFDUE!$B$2:$C$5828,2,0)</f>
        <v>214.94</v>
      </c>
      <c r="D2891" s="2">
        <f>D2890*(1-D$1+IF(AND(WEEKDAY($A2891)&lt;&gt;1,WEEKDAY($A2891)&lt;&gt;7),-VLOOKUP($A2891,ETF_OP_Fee!$G$5:$H$14,2,1),0))^($A2891-$A2890)*(1+2*(C2891/C2890-1))+IFERROR(VLOOKUP(A2891,BITXeom!$C$9:$D$100,2,0),0)-$D$3*IFERROR(VLOOKUP($A2891,Dividends!$C$10:$E$100,2,0),0)</f>
        <v>66.834017880826536</v>
      </c>
      <c r="F2891" s="60">
        <f>F2890*(1-F$1-2*(C2891/C2890-1))</f>
        <v>0.1779571568603272</v>
      </c>
      <c r="G2891" s="2">
        <f>G2890*(1-G$1+IF(AND(WEEKDAY($A2891)&lt;&gt;1,WEEKDAY($A2891)&lt;&gt;7),-VLOOKUP($A2891,ETF_OP_Fee!$I$5:$J$14,2,1),0))^($A2891-$A2890)*(1+1*(B2891/B2890-1))</f>
        <v>25.008660712786469</v>
      </c>
      <c r="H2891" s="9" t="str">
        <f>IFERROR(VLOOKUP(A2891,'BITO-IV'!$A$1:$J$10000,4,0),"")</f>
        <v/>
      </c>
      <c r="J2891" s="9">
        <f>VLOOKUP(A2891,'ETH-Web'!$A$1:$G$10000,6,0)</f>
        <v>2372.001953</v>
      </c>
      <c r="K2891" s="2">
        <f>K2890*(1-K$1+IF(AND(WEEKDAY($A2891)&lt;&gt;1,WEEKDAY($A2891)&lt;&gt;7),-VLOOKUP($A2891,ETF_OP_Fee!$K$5:$L$14,2,1),0))^($A2891-$A2890)*(1+2*(J2891/J2890-1))-K$3*IFERROR(VLOOKUP($A4487,Dividends!$C$10:$E$100,3,0),0)</f>
        <v>636.88029922909209</v>
      </c>
      <c r="Q2891">
        <f>IF($A2891&gt;=$Q$2,B2891*Q$4,"")</f>
        <v>488.20374344710223</v>
      </c>
      <c r="R2891">
        <f>IF($A2891&gt;=$Q$2,G2891*R$4,"")</f>
        <v>471.86293295219104</v>
      </c>
      <c r="T2891">
        <f>IF($A2891&gt;=$Q$2,J2891*T$4,"")</f>
        <v>713.61151746620521</v>
      </c>
      <c r="U2891">
        <f>IF($A2891&gt;=$Q$2,K2891*U$4,"")</f>
        <v>61.268687366847985</v>
      </c>
      <c r="W2891" t="e">
        <f t="shared" ca="1" si="15"/>
        <v>#DIV/0!</v>
      </c>
    </row>
    <row r="2892" spans="1:23">
      <c r="A2892" s="1">
        <v>44365</v>
      </c>
      <c r="B2892">
        <f>IFERROR(VLOOKUP($A2892,'BTC-Web'!$A$2:$H$9999,2,0),"")</f>
        <v>38099.476562999997</v>
      </c>
      <c r="C2892">
        <f>VLOOKUP(A2892,H_SPBTFDUE!$B$2:$C$5828,2,0)</f>
        <v>201.21</v>
      </c>
      <c r="D2892" s="2">
        <f>D2891*(1-D$1+IF(AND(WEEKDAY($A2892)&lt;&gt;1,WEEKDAY($A2892)&lt;&gt;7),-VLOOKUP($A2892,ETF_OP_Fee!$G$5:$H$14,2,1),0))^($A2892-$A2891)*(1+2*(C2892/C2891-1))+IFERROR(VLOOKUP(A2892,BITXeom!$C$9:$D$100,2,0),0)-$D$3*IFERROR(VLOOKUP($A2892,Dividends!$C$10:$E$100,2,0),0)</f>
        <v>58.288504706059499</v>
      </c>
      <c r="F2892" s="60">
        <f>F2891*(1-F$1-2*(C2892/C2891-1))</f>
        <v>0.20068309165934417</v>
      </c>
      <c r="G2892" s="2">
        <f>G2891*(1-G$1+IF(AND(WEEKDAY($A2892)&lt;&gt;1,WEEKDAY($A2892)&lt;&gt;7),-VLOOKUP($A2892,ETF_OP_Fee!$I$5:$J$14,2,1),0))^($A2892-$A2891)*(1+1*(B2892/B2891-1))</f>
        <v>24.850202125043243</v>
      </c>
      <c r="H2892" s="9" t="str">
        <f>IFERROR(VLOOKUP(A2892,'BITO-IV'!$A$1:$J$10000,4,0),"")</f>
        <v/>
      </c>
      <c r="J2892" s="9">
        <f>VLOOKUP(A2892,'ETH-Web'!$A$1:$G$10000,6,0)</f>
        <v>2231.733154</v>
      </c>
      <c r="K2892" s="2">
        <f>K2891*(1-K$1+IF(AND(WEEKDAY($A2892)&lt;&gt;1,WEEKDAY($A2892)&lt;&gt;7),-VLOOKUP($A2892,ETF_OP_Fee!$K$5:$L$14,2,1),0))^($A2892-$A2891)*(1+2*(J2892/J2891-1))-K$3*IFERROR(VLOOKUP($A4488,Dividends!$C$10:$E$100,3,0),0)</f>
        <v>561.54175533988462</v>
      </c>
      <c r="Q2892">
        <f>IF($A2892&gt;=$Q$2,B2892*Q$4,"")</f>
        <v>485.12303852663871</v>
      </c>
      <c r="R2892">
        <f>IF($A2892&gt;=$Q$2,G2892*R$4,"")</f>
        <v>468.8731393433813</v>
      </c>
      <c r="T2892">
        <f>IF($A2892&gt;=$Q$2,J2892*T$4,"")</f>
        <v>671.41196093508449</v>
      </c>
      <c r="U2892">
        <f>IF($A2892&gt;=$Q$2,K2892*U$4,"")</f>
        <v>54.021024504911935</v>
      </c>
      <c r="W2892" t="e">
        <f t="shared" ca="1" si="15"/>
        <v>#DIV/0!</v>
      </c>
    </row>
    <row r="2893" spans="1:23">
      <c r="A2893" s="1">
        <v>44368</v>
      </c>
      <c r="B2893">
        <f>IFERROR(VLOOKUP($A2893,'BTC-Web'!$A$2:$H$9999,2,0),"")</f>
        <v>35641.144530999998</v>
      </c>
      <c r="C2893">
        <f>VLOOKUP(A2893,H_SPBTFDUE!$B$2:$C$5828,2,0)</f>
        <v>185.66</v>
      </c>
      <c r="D2893" s="2">
        <f>D2892*(1-D$1+IF(AND(WEEKDAY($A2893)&lt;&gt;1,WEEKDAY($A2893)&lt;&gt;7),-VLOOKUP($A2893,ETF_OP_Fee!$G$5:$H$14,2,1),0))^($A2893-$A2892)*(1+2*(C2893/C2892-1))+IFERROR(VLOOKUP(A2893,BITXeom!$C$9:$D$100,2,0),0)-$D$3*IFERROR(VLOOKUP($A2893,Dividends!$C$10:$E$100,2,0),0)</f>
        <v>49.261329475194636</v>
      </c>
      <c r="F2893" s="60">
        <f>F2892*(1-F$1-2*(C2893/C2892-1))</f>
        <v>0.23169120361650289</v>
      </c>
      <c r="G2893" s="2">
        <f>G2892*(1-G$1+IF(AND(WEEKDAY($A2893)&lt;&gt;1,WEEKDAY($A2893)&lt;&gt;7),-VLOOKUP($A2893,ETF_OP_Fee!$I$5:$J$14,2,1),0))^($A2893-$A2892)*(1+1*(B2893/B2892-1))</f>
        <v>23.244951654650286</v>
      </c>
      <c r="H2893" s="9" t="str">
        <f>IFERROR(VLOOKUP(A2893,'BITO-IV'!$A$1:$J$10000,4,0),"")</f>
        <v/>
      </c>
      <c r="J2893" s="9">
        <f>VLOOKUP(A2893,'ETH-Web'!$A$1:$G$10000,6,0)</f>
        <v>1888.44751</v>
      </c>
      <c r="K2893" s="2">
        <f>K2892*(1-K$1+IF(AND(WEEKDAY($A2893)&lt;&gt;1,WEEKDAY($A2893)&lt;&gt;7),-VLOOKUP($A2893,ETF_OP_Fee!$K$5:$L$14,2,1),0))^($A2893-$A2892)*(1+2*(J2893/J2892-1))-K$3*IFERROR(VLOOKUP($A4489,Dividends!$C$10:$E$100,3,0),0)</f>
        <v>388.75878598782691</v>
      </c>
      <c r="Q2893">
        <f>IF($A2893&gt;=$Q$2,B2893*Q$4,"")</f>
        <v>453.82094168288882</v>
      </c>
      <c r="R2893">
        <f>IF($A2893&gt;=$Q$2,G2893*R$4,"")</f>
        <v>438.58530410975641</v>
      </c>
      <c r="T2893">
        <f>IF($A2893&gt;=$Q$2,J2893*T$4,"")</f>
        <v>568.1352376468202</v>
      </c>
      <c r="U2893">
        <f>IF($A2893&gt;=$Q$2,K2893*U$4,"")</f>
        <v>37.399085116362961</v>
      </c>
      <c r="W2893" t="e">
        <f t="shared" ca="1" si="15"/>
        <v>#DIV/0!</v>
      </c>
    </row>
    <row r="2894" spans="1:23">
      <c r="A2894" s="1">
        <v>44369</v>
      </c>
      <c r="B2894">
        <f>IFERROR(VLOOKUP($A2894,'BTC-Web'!$A$2:$H$9999,2,0),"")</f>
        <v>31622.376952999999</v>
      </c>
      <c r="C2894">
        <f>VLOOKUP(A2894,H_SPBTFDUE!$B$2:$C$5828,2,0)</f>
        <v>185.58</v>
      </c>
      <c r="D2894" s="2">
        <f>D2893*(1-D$1+IF(AND(WEEKDAY($A2894)&lt;&gt;1,WEEKDAY($A2894)&lt;&gt;7),-VLOOKUP($A2894,ETF_OP_Fee!$G$5:$H$14,2,1),0))^($A2894-$A2893)*(1+2*(C2894/C2893-1))+IFERROR(VLOOKUP(A2894,BITXeom!$C$9:$D$100,2,0),0)-$D$3*IFERROR(VLOOKUP($A2894,Dividends!$C$10:$E$100,2,0),0)</f>
        <v>49.212943301432794</v>
      </c>
      <c r="F2894" s="60">
        <f>F2893*(1-F$1-2*(C2894/C2893-1))</f>
        <v>0.23187881222647921</v>
      </c>
      <c r="G2894" s="2">
        <f>G2893*(1-G$1+IF(AND(WEEKDAY($A2894)&lt;&gt;1,WEEKDAY($A2894)&lt;&gt;7),-VLOOKUP($A2894,ETF_OP_Fee!$I$5:$J$14,2,1),0))^($A2894-$A2893)*(1+1*(B2894/B2893-1))</f>
        <v>20.623397520902547</v>
      </c>
      <c r="H2894" s="9" t="str">
        <f>IFERROR(VLOOKUP(A2894,'BITO-IV'!$A$1:$J$10000,4,0),"")</f>
        <v/>
      </c>
      <c r="J2894" s="9">
        <f>VLOOKUP(A2894,'ETH-Web'!$A$1:$G$10000,6,0)</f>
        <v>1874.950073</v>
      </c>
      <c r="K2894" s="2">
        <f>K2893*(1-K$1+IF(AND(WEEKDAY($A2894)&lt;&gt;1,WEEKDAY($A2894)&lt;&gt;7),-VLOOKUP($A2894,ETF_OP_Fee!$K$5:$L$14,2,1),0))^($A2894-$A2893)*(1+2*(J2894/J2893-1))-K$3*IFERROR(VLOOKUP($A4490,Dividends!$C$10:$E$100,3,0),0)</f>
        <v>383.19170985229147</v>
      </c>
      <c r="Q2894">
        <f>IF($A2894&gt;=$Q$2,B2894*Q$4,"")</f>
        <v>402.64972059411843</v>
      </c>
      <c r="R2894">
        <f>IF($A2894&gt;=$Q$2,G2894*R$4,"")</f>
        <v>389.12187075561894</v>
      </c>
      <c r="T2894">
        <f>IF($A2894&gt;=$Q$2,J2894*T$4,"")</f>
        <v>564.07456371386138</v>
      </c>
      <c r="U2894">
        <f>IF($A2894&gt;=$Q$2,K2894*U$4,"")</f>
        <v>36.863525376630982</v>
      </c>
      <c r="W2894" t="e">
        <f t="shared" ca="1" si="15"/>
        <v>#DIV/0!</v>
      </c>
    </row>
    <row r="2895" spans="1:23">
      <c r="A2895" s="1">
        <v>44370</v>
      </c>
      <c r="B2895">
        <f>IFERROR(VLOOKUP($A2895,'BTC-Web'!$A$2:$H$9999,2,0),"")</f>
        <v>32515.714843999998</v>
      </c>
      <c r="C2895">
        <f>VLOOKUP(A2895,H_SPBTFDUE!$B$2:$C$5828,2,0)</f>
        <v>187.9</v>
      </c>
      <c r="D2895" s="2">
        <f>D2894*(1-D$1+IF(AND(WEEKDAY($A2895)&lt;&gt;1,WEEKDAY($A2895)&lt;&gt;7),-VLOOKUP($A2895,ETF_OP_Fee!$G$5:$H$14,2,1),0))^($A2895-$A2894)*(1+2*(C2895/C2894-1))+IFERROR(VLOOKUP(A2895,BITXeom!$C$9:$D$100,2,0),0)-$D$3*IFERROR(VLOOKUP($A2895,Dividends!$C$10:$E$100,2,0),0)</f>
        <v>50.437318628072781</v>
      </c>
      <c r="F2895" s="60">
        <f>F2894*(1-F$1-2*(C2895/C2894-1))</f>
        <v>0.22606914677604764</v>
      </c>
      <c r="G2895" s="2">
        <f>G2894*(1-G$1+IF(AND(WEEKDAY($A2895)&lt;&gt;1,WEEKDAY($A2895)&lt;&gt;7),-VLOOKUP($A2895,ETF_OP_Fee!$I$5:$J$14,2,1),0))^($A2895-$A2894)*(1+1*(B2895/B2894-1))</f>
        <v>21.205460308415979</v>
      </c>
      <c r="H2895" s="9" t="str">
        <f>IFERROR(VLOOKUP(A2895,'BITO-IV'!$A$1:$J$10000,4,0),"")</f>
        <v/>
      </c>
      <c r="J2895" s="9">
        <f>VLOOKUP(A2895,'ETH-Web'!$A$1:$G$10000,6,0)</f>
        <v>1989.736328</v>
      </c>
      <c r="K2895" s="2">
        <f>K2894*(1-K$1+IF(AND(WEEKDAY($A2895)&lt;&gt;1,WEEKDAY($A2895)&lt;&gt;7),-VLOOKUP($A2895,ETF_OP_Fee!$K$5:$L$14,2,1),0))^($A2895-$A2894)*(1+2*(J2895/J2894-1))-K$3*IFERROR(VLOOKUP($A4491,Dividends!$C$10:$E$100,3,0),0)</f>
        <v>430.09936645064204</v>
      </c>
      <c r="Q2895">
        <f>IF($A2895&gt;=$Q$2,B2895*Q$4,"")</f>
        <v>414.02464831514044</v>
      </c>
      <c r="R2895">
        <f>IF($A2895&gt;=$Q$2,G2895*R$4,"")</f>
        <v>400.10422031974377</v>
      </c>
      <c r="T2895">
        <f>IF($A2895&gt;=$Q$2,J2895*T$4,"")</f>
        <v>598.60775349948244</v>
      </c>
      <c r="U2895">
        <f>IF($A2895&gt;=$Q$2,K2895*U$4,"")</f>
        <v>41.376101053276315</v>
      </c>
      <c r="W2895" t="e">
        <f t="shared" ca="1" si="15"/>
        <v>#DIV/0!</v>
      </c>
    </row>
    <row r="2896" spans="1:23">
      <c r="A2896" s="1">
        <v>44371</v>
      </c>
      <c r="B2896">
        <f>IFERROR(VLOOKUP($A2896,'BTC-Web'!$A$2:$H$9999,2,0),"")</f>
        <v>33682.800780999998</v>
      </c>
      <c r="C2896">
        <f>VLOOKUP(A2896,H_SPBTFDUE!$B$2:$C$5828,2,0)</f>
        <v>199.26</v>
      </c>
      <c r="D2896" s="2">
        <f>D2895*(1-D$1+IF(AND(WEEKDAY($A2896)&lt;&gt;1,WEEKDAY($A2896)&lt;&gt;7),-VLOOKUP($A2896,ETF_OP_Fee!$G$5:$H$14,2,1),0))^($A2896-$A2895)*(1+2*(C2896/C2895-1))+IFERROR(VLOOKUP(A2896,BITXeom!$C$9:$D$100,2,0),0)-$D$3*IFERROR(VLOOKUP($A2896,Dividends!$C$10:$E$100,2,0),0)</f>
        <v>56.529150907917149</v>
      </c>
      <c r="F2896" s="60">
        <f>F2895*(1-F$1-2*(C2896/C2895-1))</f>
        <v>0.19872214188645596</v>
      </c>
      <c r="G2896" s="2">
        <f>G2895*(1-G$1+IF(AND(WEEKDAY($A2896)&lt;&gt;1,WEEKDAY($A2896)&lt;&gt;7),-VLOOKUP($A2896,ETF_OP_Fee!$I$5:$J$14,2,1),0))^($A2896-$A2895)*(1+1*(B2896/B2895-1))</f>
        <v>21.96601576050405</v>
      </c>
      <c r="H2896" s="9" t="str">
        <f>IFERROR(VLOOKUP(A2896,'BITO-IV'!$A$1:$J$10000,4,0),"")</f>
        <v/>
      </c>
      <c r="J2896" s="9">
        <f>VLOOKUP(A2896,'ETH-Web'!$A$1:$G$10000,6,0)</f>
        <v>1988.4562989999999</v>
      </c>
      <c r="K2896" s="2">
        <f>K2895*(1-K$1+IF(AND(WEEKDAY($A2896)&lt;&gt;1,WEEKDAY($A2896)&lt;&gt;7),-VLOOKUP($A2896,ETF_OP_Fee!$K$5:$L$14,2,1),0))^($A2896-$A2895)*(1+2*(J2896/J2895-1))-K$3*IFERROR(VLOOKUP($A4492,Dividends!$C$10:$E$100,3,0),0)</f>
        <v>429.53492465557616</v>
      </c>
      <c r="Q2896">
        <f>IF($A2896&gt;=$Q$2,B2896*Q$4,"")</f>
        <v>428.88522717487712</v>
      </c>
      <c r="R2896">
        <f>IF($A2896&gt;=$Q$2,G2896*R$4,"")</f>
        <v>414.45436607191391</v>
      </c>
      <c r="T2896">
        <f>IF($A2896&gt;=$Q$2,J2896*T$4,"")</f>
        <v>598.22265961878998</v>
      </c>
      <c r="U2896">
        <f>IF($A2896&gt;=$Q$2,K2896*U$4,"")</f>
        <v>41.321801041295203</v>
      </c>
      <c r="W2896" t="e">
        <f t="shared" ca="1" si="15"/>
        <v>#DIV/0!</v>
      </c>
    </row>
    <row r="2897" spans="1:23">
      <c r="A2897" s="1">
        <v>44372</v>
      </c>
      <c r="B2897">
        <f>IFERROR(VLOOKUP($A2897,'BTC-Web'!$A$2:$H$9999,2,0),"")</f>
        <v>34659.105469000002</v>
      </c>
      <c r="C2897">
        <f>VLOOKUP(A2897,H_SPBTFDUE!$B$2:$C$5828,2,0)</f>
        <v>183.53</v>
      </c>
      <c r="D2897" s="2">
        <f>D2896*(1-D$1+IF(AND(WEEKDAY($A2897)&lt;&gt;1,WEEKDAY($A2897)&lt;&gt;7),-VLOOKUP($A2897,ETF_OP_Fee!$G$5:$H$14,2,1),0))^($A2897-$A2896)*(1+2*(C2897/C2896-1))+IFERROR(VLOOKUP(A2897,BITXeom!$C$9:$D$100,2,0),0)-$D$3*IFERROR(VLOOKUP($A2897,Dividends!$C$10:$E$100,2,0),0)</f>
        <v>47.59835417937078</v>
      </c>
      <c r="F2897" s="60">
        <f>F2896*(1-F$1-2*(C2897/C2896-1))</f>
        <v>0.23008687816358722</v>
      </c>
      <c r="G2897" s="2">
        <f>G2896*(1-G$1+IF(AND(WEEKDAY($A2897)&lt;&gt;1,WEEKDAY($A2897)&lt;&gt;7),-VLOOKUP($A2897,ETF_OP_Fee!$I$5:$J$14,2,1),0))^($A2897-$A2896)*(1+1*(B2897/B2896-1))</f>
        <v>22.602118116152486</v>
      </c>
      <c r="H2897" s="9" t="str">
        <f>IFERROR(VLOOKUP(A2897,'BITO-IV'!$A$1:$J$10000,4,0),"")</f>
        <v/>
      </c>
      <c r="J2897" s="9">
        <f>VLOOKUP(A2897,'ETH-Web'!$A$1:$G$10000,6,0)</f>
        <v>1813.2172849999999</v>
      </c>
      <c r="K2897" s="2">
        <f>K2896*(1-K$1+IF(AND(WEEKDAY($A2897)&lt;&gt;1,WEEKDAY($A2897)&lt;&gt;7),-VLOOKUP($A2897,ETF_OP_Fee!$K$5:$L$14,2,1),0))^($A2897-$A2896)*(1+2*(J2897/J2896-1))-K$3*IFERROR(VLOOKUP($A4493,Dividends!$C$10:$E$100,3,0),0)</f>
        <v>353.81755901163416</v>
      </c>
      <c r="Q2897">
        <f>IF($A2897&gt;=$Q$2,B2897*Q$4,"")</f>
        <v>441.31657635593973</v>
      </c>
      <c r="R2897">
        <f>IF($A2897&gt;=$Q$2,G2897*R$4,"")</f>
        <v>426.45633317607815</v>
      </c>
      <c r="T2897">
        <f>IF($A2897&gt;=$Q$2,J2897*T$4,"")</f>
        <v>545.50239160144679</v>
      </c>
      <c r="U2897">
        <f>IF($A2897&gt;=$Q$2,K2897*U$4,"")</f>
        <v>34.037695049171766</v>
      </c>
      <c r="W2897" t="e">
        <f t="shared" ca="1" si="15"/>
        <v>#DIV/0!</v>
      </c>
    </row>
    <row r="2898" spans="1:23">
      <c r="A2898" s="1">
        <v>44375</v>
      </c>
      <c r="B2898">
        <f>IFERROR(VLOOKUP($A2898,'BTC-Web'!$A$2:$H$9999,2,0),"")</f>
        <v>34679.121094000002</v>
      </c>
      <c r="C2898">
        <f>VLOOKUP(A2898,H_SPBTFDUE!$B$2:$C$5828,2,0)</f>
        <v>196.77</v>
      </c>
      <c r="D2898" s="2">
        <f>D2897*(1-D$1+IF(AND(WEEKDAY($A2898)&lt;&gt;1,WEEKDAY($A2898)&lt;&gt;7),-VLOOKUP($A2898,ETF_OP_Fee!$G$5:$H$14,2,1),0))^($A2898-$A2897)*(1+2*(C2898/C2897-1))+IFERROR(VLOOKUP(A2898,BITXeom!$C$9:$D$100,2,0),0)-$D$3*IFERROR(VLOOKUP($A2898,Dividends!$C$10:$E$100,2,0),0)</f>
        <v>54.446225456614798</v>
      </c>
      <c r="F2898" s="60">
        <f>F2897*(1-F$1-2*(C2898/C2897-1))</f>
        <v>0.19687760068550042</v>
      </c>
      <c r="G2898" s="2">
        <f>G2897*(1-G$1+IF(AND(WEEKDAY($A2898)&lt;&gt;1,WEEKDAY($A2898)&lt;&gt;7),-VLOOKUP($A2898,ETF_OP_Fee!$I$5:$J$14,2,1),0))^($A2898-$A2897)*(1+1*(B2898/B2897-1))</f>
        <v>22.613405037734921</v>
      </c>
      <c r="H2898" s="9" t="str">
        <f>IFERROR(VLOOKUP(A2898,'BITO-IV'!$A$1:$J$10000,4,0),"")</f>
        <v/>
      </c>
      <c r="J2898" s="9">
        <f>VLOOKUP(A2898,'ETH-Web'!$A$1:$G$10000,6,0)</f>
        <v>2079.657471</v>
      </c>
      <c r="K2898" s="2">
        <f>K2897*(1-K$1+IF(AND(WEEKDAY($A2898)&lt;&gt;1,WEEKDAY($A2898)&lt;&gt;7),-VLOOKUP($A2898,ETF_OP_Fee!$K$5:$L$14,2,1),0))^($A2898-$A2897)*(1+2*(J2898/J2897-1))-K$3*IFERROR(VLOOKUP($A4494,Dividends!$C$10:$E$100,3,0),0)</f>
        <v>457.76445090046855</v>
      </c>
      <c r="Q2898">
        <f>IF($A2898&gt;=$Q$2,B2898*Q$4,"")</f>
        <v>441.57143657172122</v>
      </c>
      <c r="R2898">
        <f>IF($A2898&gt;=$Q$2,G2898*R$4,"")</f>
        <v>426.66929459704568</v>
      </c>
      <c r="T2898">
        <f>IF($A2898&gt;=$Q$2,J2898*T$4,"")</f>
        <v>625.66032958499864</v>
      </c>
      <c r="U2898">
        <f>IF($A2898&gt;=$Q$2,K2898*U$4,"")</f>
        <v>44.037517040213849</v>
      </c>
      <c r="W2898" t="e">
        <f t="shared" ca="1" si="15"/>
        <v>#DIV/0!</v>
      </c>
    </row>
    <row r="2899" spans="1:23">
      <c r="A2899" s="1">
        <v>44376</v>
      </c>
      <c r="B2899">
        <f>IFERROR(VLOOKUP($A2899,'BTC-Web'!$A$2:$H$9999,2,0),"")</f>
        <v>34475.558594000002</v>
      </c>
      <c r="C2899">
        <f>VLOOKUP(A2899,H_SPBTFDUE!$B$2:$C$5828,2,0)</f>
        <v>207.6</v>
      </c>
      <c r="D2899" s="2">
        <f>D2898*(1-D$1+IF(AND(WEEKDAY($A2899)&lt;&gt;1,WEEKDAY($A2899)&lt;&gt;7),-VLOOKUP($A2899,ETF_OP_Fee!$G$5:$H$14,2,1),0))^($A2899-$A2898)*(1+2*(C2899/C2898-1))+IFERROR(VLOOKUP(A2899,BITXeom!$C$9:$D$100,2,0),0)-$D$3*IFERROR(VLOOKUP($A2899,Dividends!$C$10:$E$100,2,0),0)</f>
        <v>60.432257901424286</v>
      </c>
      <c r="F2899" s="60">
        <f>F2898*(1-F$1-2*(C2899/C2898-1))</f>
        <v>0.17519550782047347</v>
      </c>
      <c r="G2899" s="2">
        <f>G2898*(1-G$1+IF(AND(WEEKDAY($A2899)&lt;&gt;1,WEEKDAY($A2899)&lt;&gt;7),-VLOOKUP($A2899,ETF_OP_Fee!$I$5:$J$14,2,1),0))^($A2899-$A2898)*(1+1*(B2899/B2898-1))</f>
        <v>22.480081806628132</v>
      </c>
      <c r="H2899" s="9" t="str">
        <f>IFERROR(VLOOKUP(A2899,'BITO-IV'!$A$1:$J$10000,4,0),"")</f>
        <v/>
      </c>
      <c r="J2899" s="9">
        <f>VLOOKUP(A2899,'ETH-Web'!$A$1:$G$10000,6,0)</f>
        <v>2160.7683109999998</v>
      </c>
      <c r="K2899" s="2">
        <f>K2898*(1-K$1+IF(AND(WEEKDAY($A2899)&lt;&gt;1,WEEKDAY($A2899)&lt;&gt;7),-VLOOKUP($A2899,ETF_OP_Fee!$K$5:$L$14,2,1),0))^($A2899-$A2898)*(1+2*(J2899/J2898-1))-K$3*IFERROR(VLOOKUP($A4495,Dividends!$C$10:$E$100,3,0),0)</f>
        <v>493.45921784456328</v>
      </c>
      <c r="Q2899">
        <f>IF($A2899&gt;=$Q$2,B2899*Q$4,"")</f>
        <v>438.97946241777754</v>
      </c>
      <c r="R2899">
        <f>IF($A2899&gt;=$Q$2,G2899*R$4,"")</f>
        <v>424.15375441745709</v>
      </c>
      <c r="T2899">
        <f>IF($A2899&gt;=$Q$2,J2899*T$4,"")</f>
        <v>650.06234558762151</v>
      </c>
      <c r="U2899">
        <f>IF($A2899&gt;=$Q$2,K2899*U$4,"")</f>
        <v>47.471398601909897</v>
      </c>
      <c r="W2899" t="e">
        <f t="shared" ca="1" si="15"/>
        <v>#DIV/0!</v>
      </c>
    </row>
    <row r="2900" spans="1:23">
      <c r="A2900" s="1">
        <v>44377</v>
      </c>
      <c r="B2900">
        <f>IFERROR(VLOOKUP($A2900,'BTC-Web'!$A$2:$H$9999,2,0),"")</f>
        <v>35908.386719000002</v>
      </c>
      <c r="C2900">
        <f>VLOOKUP(A2900,H_SPBTFDUE!$B$2:$C$5828,2,0)</f>
        <v>197.9</v>
      </c>
      <c r="D2900" s="2">
        <f>D2899*(1-D$1+IF(AND(WEEKDAY($A2900)&lt;&gt;1,WEEKDAY($A2900)&lt;&gt;7),-VLOOKUP($A2900,ETF_OP_Fee!$G$5:$H$14,2,1),0))^($A2900-$A2899)*(1+2*(C2900/C2899-1))+IFERROR(VLOOKUP(A2900,BITXeom!$C$9:$D$100,2,0),0)-$D$3*IFERROR(VLOOKUP($A2900,Dividends!$C$10:$E$100,2,0),0)</f>
        <v>54.77832323199658</v>
      </c>
      <c r="F2900" s="60">
        <f>F2899*(1-F$1-2*(C2900/C2899-1))</f>
        <v>0.19155822260015681</v>
      </c>
      <c r="G2900" s="2">
        <f>G2899*(1-G$1+IF(AND(WEEKDAY($A2900)&lt;&gt;1,WEEKDAY($A2900)&lt;&gt;7),-VLOOKUP($A2900,ETF_OP_Fee!$I$5:$J$14,2,1),0))^($A2900-$A2899)*(1+1*(B2900/B2899-1))</f>
        <v>23.413760182023111</v>
      </c>
      <c r="H2900" s="9" t="str">
        <f>IFERROR(VLOOKUP(A2900,'BITO-IV'!$A$1:$J$10000,4,0),"")</f>
        <v/>
      </c>
      <c r="J2900" s="9">
        <f>VLOOKUP(A2900,'ETH-Web'!$A$1:$G$10000,6,0)</f>
        <v>2274.547607</v>
      </c>
      <c r="K2900" s="2">
        <f>K2899*(1-K$1+IF(AND(WEEKDAY($A2900)&lt;&gt;1,WEEKDAY($A2900)&lt;&gt;7),-VLOOKUP($A2900,ETF_OP_Fee!$K$5:$L$14,2,1),0))^($A2900-$A2899)*(1+2*(J2900/J2899-1))-K$3*IFERROR(VLOOKUP($A4496,Dividends!$C$10:$E$100,3,0),0)</f>
        <v>545.41320696961293</v>
      </c>
      <c r="Q2900">
        <f>IF($A2900&gt;=$Q$2,B2900*Q$4,"")</f>
        <v>457.22375332127689</v>
      </c>
      <c r="R2900">
        <f>IF($A2900&gt;=$Q$2,G2900*R$4,"")</f>
        <v>441.77038018193309</v>
      </c>
      <c r="T2900">
        <f>IF($A2900&gt;=$Q$2,J2900*T$4,"")</f>
        <v>684.29259399534556</v>
      </c>
      <c r="U2900">
        <f>IF($A2900&gt;=$Q$2,K2900*U$4,"")</f>
        <v>52.469437826888779</v>
      </c>
      <c r="W2900" t="e">
        <f t="shared" ca="1" si="15"/>
        <v>#DIV/0!</v>
      </c>
    </row>
    <row r="2901" spans="1:23">
      <c r="A2901" s="1">
        <v>44378</v>
      </c>
      <c r="B2901">
        <f>IFERROR(VLOOKUP($A2901,'BTC-Web'!$A$2:$H$9999,2,0),"")</f>
        <v>35035.984375</v>
      </c>
      <c r="C2901">
        <f>VLOOKUP(A2901,H_SPBTFDUE!$B$2:$C$5828,2,0)</f>
        <v>188.2</v>
      </c>
      <c r="D2901" s="2">
        <f>D2900*(1-D$1+IF(AND(WEEKDAY($A2901)&lt;&gt;1,WEEKDAY($A2901)&lt;&gt;7),-VLOOKUP($A2901,ETF_OP_Fee!$G$5:$H$14,2,1),0))^($A2901-$A2900)*(1+2*(C2901/C2900-1))+IFERROR(VLOOKUP(A2901,BITXeom!$C$9:$D$100,2,0),0)-$D$3*IFERROR(VLOOKUP($A2901,Dividends!$C$10:$E$100,2,0),0)</f>
        <v>49.402486040715075</v>
      </c>
      <c r="F2901" s="60">
        <f>F2900*(1-F$1-2*(C2901/C2900-1))</f>
        <v>0.21032657102794886</v>
      </c>
      <c r="G2901" s="2">
        <f>G2900*(1-G$1+IF(AND(WEEKDAY($A2901)&lt;&gt;1,WEEKDAY($A2901)&lt;&gt;7),-VLOOKUP($A2901,ETF_OP_Fee!$I$5:$J$14,2,1),0))^($A2901-$A2900)*(1+1*(B2901/B2900-1))</f>
        <v>22.844323010511346</v>
      </c>
      <c r="H2901" s="9" t="str">
        <f>IFERROR(VLOOKUP(A2901,'BITO-IV'!$A$1:$J$10000,4,0),"")</f>
        <v/>
      </c>
      <c r="J2901" s="9">
        <f>VLOOKUP(A2901,'ETH-Web'!$A$1:$G$10000,6,0)</f>
        <v>2113.6054690000001</v>
      </c>
      <c r="K2901" s="2">
        <f>K2900*(1-K$1+IF(AND(WEEKDAY($A2901)&lt;&gt;1,WEEKDAY($A2901)&lt;&gt;7),-VLOOKUP($A2901,ETF_OP_Fee!$K$5:$L$14,2,1),0))^($A2901-$A2900)*(1+2*(J2901/J2900-1))-K$3*IFERROR(VLOOKUP($A4497,Dividends!$C$10:$E$100,3,0),0)</f>
        <v>468.21659771040066</v>
      </c>
      <c r="Q2901">
        <f>IF($A2901&gt;=$Q$2,B2901*Q$4,"")</f>
        <v>446.11539924089425</v>
      </c>
      <c r="R2901">
        <f>IF($A2901&gt;=$Q$2,G2901*R$4,"")</f>
        <v>431.02625049952422</v>
      </c>
      <c r="T2901">
        <f>IF($A2901&gt;=$Q$2,J2901*T$4,"")</f>
        <v>635.87350935792438</v>
      </c>
      <c r="U2901">
        <f>IF($A2901&gt;=$Q$2,K2901*U$4,"")</f>
        <v>45.043026734869635</v>
      </c>
      <c r="W2901" t="e">
        <f t="shared" ca="1" si="15"/>
        <v>#DIV/0!</v>
      </c>
    </row>
    <row r="2902" spans="1:23">
      <c r="A2902" s="1">
        <v>44379</v>
      </c>
      <c r="B2902">
        <f>IFERROR(VLOOKUP($A2902,'BTC-Web'!$A$2:$H$9999,2,0),"")</f>
        <v>33549.601562999997</v>
      </c>
      <c r="C2902">
        <f>VLOOKUP(A2902,H_SPBTFDUE!$B$2:$C$5828,2,0)</f>
        <v>189.65</v>
      </c>
      <c r="D2902" s="2">
        <f>D2901*(1-D$1+IF(AND(WEEKDAY($A2902)&lt;&gt;1,WEEKDAY($A2902)&lt;&gt;7),-VLOOKUP($A2902,ETF_OP_Fee!$G$5:$H$14,2,1),0))^($A2902-$A2901)*(1+2*(C2902/C2901-1))+IFERROR(VLOOKUP(A2902,BITXeom!$C$9:$D$100,2,0),0)-$D$3*IFERROR(VLOOKUP($A2902,Dividends!$C$10:$E$100,2,0),0)</f>
        <v>50.157688690336926</v>
      </c>
      <c r="F2902" s="60">
        <f>F2901*(1-F$1-2*(C2902/C2901-1))</f>
        <v>0.20707467110822239</v>
      </c>
      <c r="G2902" s="2">
        <f>G2901*(1-G$1+IF(AND(WEEKDAY($A2902)&lt;&gt;1,WEEKDAY($A2902)&lt;&gt;7),-VLOOKUP($A2902,ETF_OP_Fee!$I$5:$J$14,2,1),0))^($A2902-$A2901)*(1+1*(B2902/B2901-1))</f>
        <v>21.874595527617942</v>
      </c>
      <c r="H2902" s="9" t="str">
        <f>IFERROR(VLOOKUP(A2902,'BITO-IV'!$A$1:$J$10000,4,0),"")</f>
        <v/>
      </c>
      <c r="J2902" s="9">
        <f>VLOOKUP(A2902,'ETH-Web'!$A$1:$G$10000,6,0)</f>
        <v>2150.0402829999998</v>
      </c>
      <c r="K2902" s="2">
        <f>K2901*(1-K$1+IF(AND(WEEKDAY($A2902)&lt;&gt;1,WEEKDAY($A2902)&lt;&gt;7),-VLOOKUP($A2902,ETF_OP_Fee!$K$5:$L$14,2,1),0))^($A2902-$A2901)*(1+2*(J2902/J2901-1))-K$3*IFERROR(VLOOKUP($A4498,Dividends!$C$10:$E$100,3,0),0)</f>
        <v>484.34657318899343</v>
      </c>
      <c r="Q2902">
        <f>IF($A2902&gt;=$Q$2,B2902*Q$4,"")</f>
        <v>427.18919312940449</v>
      </c>
      <c r="R2902">
        <f>IF($A2902&gt;=$Q$2,G2902*R$4,"")</f>
        <v>412.72945086288968</v>
      </c>
      <c r="T2902">
        <f>IF($A2902&gt;=$Q$2,J2902*T$4,"")</f>
        <v>646.83484219926322</v>
      </c>
      <c r="U2902">
        <f>IF($A2902&gt;=$Q$2,K2902*U$4,"")</f>
        <v>46.594750702511689</v>
      </c>
      <c r="W2902" t="e">
        <f t="shared" ca="1" si="15"/>
        <v>#DIV/0!</v>
      </c>
    </row>
    <row r="2903" spans="1:23">
      <c r="A2903" s="1">
        <v>44383</v>
      </c>
      <c r="B2903">
        <f>IFERROR(VLOOKUP($A2903,'BTC-Web'!$A$2:$H$9999,2,0),"")</f>
        <v>33723.507812999997</v>
      </c>
      <c r="C2903">
        <f>VLOOKUP(A2903,H_SPBTFDUE!$B$2:$C$5828,2,0)</f>
        <v>193.63</v>
      </c>
      <c r="D2903" s="2">
        <f>D2902*(1-D$1+IF(AND(WEEKDAY($A2903)&lt;&gt;1,WEEKDAY($A2903)&lt;&gt;7),-VLOOKUP($A2903,ETF_OP_Fee!$G$5:$H$14,2,1),0))^($A2903-$A2902)*(1+2*(C2903/C2902-1))+IFERROR(VLOOKUP(A2903,BITXeom!$C$9:$D$100,2,0),0)-$D$3*IFERROR(VLOOKUP($A2903,Dividends!$C$10:$E$100,2,0),0)</f>
        <v>52.237713708579456</v>
      </c>
      <c r="F2903" s="60">
        <f>F2902*(1-F$1-2*(C2903/C2902-1))</f>
        <v>0.19837254264585713</v>
      </c>
      <c r="G2903" s="2">
        <f>G2902*(1-G$1+IF(AND(WEEKDAY($A2903)&lt;&gt;1,WEEKDAY($A2903)&lt;&gt;7),-VLOOKUP($A2903,ETF_OP_Fee!$I$5:$J$14,2,1),0))^($A2903-$A2902)*(1+1*(B2903/B2902-1))</f>
        <v>21.985694655444352</v>
      </c>
      <c r="H2903" s="9" t="str">
        <f>IFERROR(VLOOKUP(A2903,'BITO-IV'!$A$1:$J$10000,4,0),"")</f>
        <v/>
      </c>
      <c r="J2903" s="9">
        <f>VLOOKUP(A2903,'ETH-Web'!$A$1:$G$10000,6,0)</f>
        <v>2324.679443</v>
      </c>
      <c r="K2903" s="2">
        <f>K2902*(1-K$1+IF(AND(WEEKDAY($A2903)&lt;&gt;1,WEEKDAY($A2903)&lt;&gt;7),-VLOOKUP($A2903,ETF_OP_Fee!$K$5:$L$14,2,1),0))^($A2903-$A2902)*(1+2*(J2903/J2902-1))-K$3*IFERROR(VLOOKUP($A4499,Dividends!$C$10:$E$100,3,0),0)</f>
        <v>562.971639753114</v>
      </c>
      <c r="Q2903">
        <f>IF($A2903&gt;=$Q$2,B2903*Q$4,"")</f>
        <v>429.40355238127688</v>
      </c>
      <c r="R2903">
        <f>IF($A2903&gt;=$Q$2,G2903*R$4,"")</f>
        <v>414.82566708600785</v>
      </c>
      <c r="T2903">
        <f>IF($A2903&gt;=$Q$2,J2903*T$4,"")</f>
        <v>699.37464547345701</v>
      </c>
      <c r="U2903">
        <f>IF($A2903&gt;=$Q$2,K2903*U$4,"")</f>
        <v>54.158581187370039</v>
      </c>
      <c r="W2903" t="e">
        <f t="shared" ca="1" si="15"/>
        <v>#DIV/0!</v>
      </c>
    </row>
    <row r="2904" spans="1:23">
      <c r="A2904" s="1">
        <v>44384</v>
      </c>
      <c r="B2904">
        <f>IFERROR(VLOOKUP($A2904,'BTC-Web'!$A$2:$H$9999,2,0),"")</f>
        <v>34225.679687999997</v>
      </c>
      <c r="C2904">
        <f>VLOOKUP(A2904,H_SPBTFDUE!$B$2:$C$5828,2,0)</f>
        <v>197.64</v>
      </c>
      <c r="D2904" s="2">
        <f>D2903*(1-D$1+IF(AND(WEEKDAY($A2904)&lt;&gt;1,WEEKDAY($A2904)&lt;&gt;7),-VLOOKUP($A2904,ETF_OP_Fee!$G$5:$H$14,2,1),0))^($A2904-$A2903)*(1+2*(C2904/C2903-1))+IFERROR(VLOOKUP(A2904,BITXeom!$C$9:$D$100,2,0),0)-$D$3*IFERROR(VLOOKUP($A2904,Dividends!$C$10:$E$100,2,0),0)</f>
        <v>54.394800130295685</v>
      </c>
      <c r="F2904" s="60">
        <f>F2903*(1-F$1-2*(C2904/C2903-1))</f>
        <v>0.19014578407410809</v>
      </c>
      <c r="G2904" s="2">
        <f>G2903*(1-G$1+IF(AND(WEEKDAY($A2904)&lt;&gt;1,WEEKDAY($A2904)&lt;&gt;7),-VLOOKUP($A2904,ETF_OP_Fee!$I$5:$J$14,2,1),0))^($A2904-$A2903)*(1+1*(B2904/B2903-1))</f>
        <v>22.312499701785725</v>
      </c>
      <c r="H2904" s="9" t="str">
        <f>IFERROR(VLOOKUP(A2904,'BITO-IV'!$A$1:$J$10000,4,0),"")</f>
        <v/>
      </c>
      <c r="J2904" s="9">
        <f>VLOOKUP(A2904,'ETH-Web'!$A$1:$G$10000,6,0)</f>
        <v>2315.161865</v>
      </c>
      <c r="K2904" s="2">
        <f>K2903*(1-K$1+IF(AND(WEEKDAY($A2904)&lt;&gt;1,WEEKDAY($A2904)&lt;&gt;7),-VLOOKUP($A2904,ETF_OP_Fee!$K$5:$L$14,2,1),0))^($A2904-$A2903)*(1+2*(J2904/J2903-1))-K$3*IFERROR(VLOOKUP($A4500,Dividends!$C$10:$E$100,3,0),0)</f>
        <v>558.3474833853295</v>
      </c>
      <c r="Q2904">
        <f>IF($A2904&gt;=$Q$2,B2904*Q$4,"")</f>
        <v>435.79773854443283</v>
      </c>
      <c r="R2904">
        <f>IF($A2904&gt;=$Q$2,G2904*R$4,"")</f>
        <v>420.99181846217385</v>
      </c>
      <c r="T2904">
        <f>IF($A2904&gt;=$Q$2,J2904*T$4,"")</f>
        <v>696.51130327823114</v>
      </c>
      <c r="U2904">
        <f>IF($A2904&gt;=$Q$2,K2904*U$4,"")</f>
        <v>53.713731517540175</v>
      </c>
      <c r="W2904" t="e">
        <f t="shared" ca="1" si="15"/>
        <v>#DIV/0!</v>
      </c>
    </row>
    <row r="2905" spans="1:23">
      <c r="A2905" s="1">
        <v>44385</v>
      </c>
      <c r="B2905">
        <f>IFERROR(VLOOKUP($A2905,'BTC-Web'!$A$2:$H$9999,2,0),"")</f>
        <v>33889.605469000002</v>
      </c>
      <c r="C2905">
        <f>VLOOKUP(A2905,H_SPBTFDUE!$B$2:$C$5828,2,0)</f>
        <v>187.86</v>
      </c>
      <c r="D2905" s="2">
        <f>D2904*(1-D$1+IF(AND(WEEKDAY($A2905)&lt;&gt;1,WEEKDAY($A2905)&lt;&gt;7),-VLOOKUP($A2905,ETF_OP_Fee!$G$5:$H$14,2,1),0))^($A2905-$A2904)*(1+2*(C2905/C2904-1))+IFERROR(VLOOKUP(A2905,BITXeom!$C$9:$D$100,2,0),0)-$D$3*IFERROR(VLOOKUP($A2905,Dividends!$C$10:$E$100,2,0),0)</f>
        <v>49.005557095435726</v>
      </c>
      <c r="F2905" s="60">
        <f>F2904*(1-F$1-2*(C2905/C2904-1))</f>
        <v>0.20895419985950123</v>
      </c>
      <c r="G2905" s="2">
        <f>G2904*(1-G$1+IF(AND(WEEKDAY($A2905)&lt;&gt;1,WEEKDAY($A2905)&lt;&gt;7),-VLOOKUP($A2905,ETF_OP_Fee!$I$5:$J$14,2,1),0))^($A2905-$A2904)*(1+1*(B2905/B2904-1))</f>
        <v>22.092830234192267</v>
      </c>
      <c r="H2905" s="9" t="str">
        <f>IFERROR(VLOOKUP(A2905,'BITO-IV'!$A$1:$J$10000,4,0),"")</f>
        <v/>
      </c>
      <c r="J2905" s="9">
        <f>VLOOKUP(A2905,'ETH-Web'!$A$1:$G$10000,6,0)</f>
        <v>2120.0263669999999</v>
      </c>
      <c r="K2905" s="2">
        <f>K2904*(1-K$1+IF(AND(WEEKDAY($A2905)&lt;&gt;1,WEEKDAY($A2905)&lt;&gt;7),-VLOOKUP($A2905,ETF_OP_Fee!$K$5:$L$14,2,1),0))^($A2905-$A2904)*(1+2*(J2905/J2904-1))-K$3*IFERROR(VLOOKUP($A4501,Dividends!$C$10:$E$100,3,0),0)</f>
        <v>464.21388933817809</v>
      </c>
      <c r="Q2905">
        <f>IF($A2905&gt;=$Q$2,B2905*Q$4,"")</f>
        <v>431.51848431315352</v>
      </c>
      <c r="R2905">
        <f>IF($A2905&gt;=$Q$2,G2905*R$4,"")</f>
        <v>416.84709914077098</v>
      </c>
      <c r="T2905">
        <f>IF($A2905&gt;=$Q$2,J2905*T$4,"")</f>
        <v>637.80522225532752</v>
      </c>
      <c r="U2905">
        <f>IF($A2905&gt;=$Q$2,K2905*U$4,"")</f>
        <v>44.657961145346427</v>
      </c>
      <c r="W2905" t="e">
        <f t="shared" ca="1" si="15"/>
        <v>#DIV/0!</v>
      </c>
    </row>
    <row r="2906" spans="1:23">
      <c r="A2906" s="1">
        <v>44386</v>
      </c>
      <c r="B2906">
        <f>IFERROR(VLOOKUP($A2906,'BTC-Web'!$A$2:$H$9999,2,0),"")</f>
        <v>32861.671875</v>
      </c>
      <c r="C2906">
        <f>VLOOKUP(A2906,H_SPBTFDUE!$B$2:$C$5828,2,0)</f>
        <v>190.65</v>
      </c>
      <c r="D2906" s="2">
        <f>D2905*(1-D$1+IF(AND(WEEKDAY($A2906)&lt;&gt;1,WEEKDAY($A2906)&lt;&gt;7),-VLOOKUP($A2906,ETF_OP_Fee!$G$5:$H$14,2,1),0))^($A2906-$A2905)*(1+2*(C2906/C2905-1))+IFERROR(VLOOKUP(A2906,BITXeom!$C$9:$D$100,2,0),0)-$D$3*IFERROR(VLOOKUP($A2906,Dividends!$C$10:$E$100,2,0),0)</f>
        <v>50.455084712151674</v>
      </c>
      <c r="F2906" s="60">
        <f>F2905*(1-F$1-2*(C2906/C2905-1))</f>
        <v>0.20273676239969696</v>
      </c>
      <c r="G2906" s="2">
        <f>G2905*(1-G$1+IF(AND(WEEKDAY($A2906)&lt;&gt;1,WEEKDAY($A2906)&lt;&gt;7),-VLOOKUP($A2906,ETF_OP_Fee!$I$5:$J$14,2,1),0))^($A2906-$A2905)*(1+1*(B2906/B2905-1))</f>
        <v>21.422156788717821</v>
      </c>
      <c r="H2906" s="9" t="str">
        <f>IFERROR(VLOOKUP(A2906,'BITO-IV'!$A$1:$J$10000,4,0),"")</f>
        <v/>
      </c>
      <c r="J2906" s="9">
        <f>VLOOKUP(A2906,'ETH-Web'!$A$1:$G$10000,6,0)</f>
        <v>2146.6923830000001</v>
      </c>
      <c r="K2906" s="2">
        <f>K2905*(1-K$1+IF(AND(WEEKDAY($A2906)&lt;&gt;1,WEEKDAY($A2906)&lt;&gt;7),-VLOOKUP($A2906,ETF_OP_Fee!$K$5:$L$14,2,1),0))^($A2906-$A2905)*(1+2*(J2906/J2905-1))-K$3*IFERROR(VLOOKUP($A4502,Dividends!$C$10:$E$100,3,0),0)</f>
        <v>475.87954014073296</v>
      </c>
      <c r="Q2906">
        <f>IF($A2906&gt;=$Q$2,B2906*Q$4,"")</f>
        <v>418.42974101505865</v>
      </c>
      <c r="R2906">
        <f>IF($A2906&gt;=$Q$2,G2906*R$4,"")</f>
        <v>404.19284537367815</v>
      </c>
      <c r="T2906">
        <f>IF($A2906&gt;=$Q$2,J2906*T$4,"")</f>
        <v>645.82763392259915</v>
      </c>
      <c r="U2906">
        <f>IF($A2906&gt;=$Q$2,K2906*U$4,"")</f>
        <v>45.780211453320632</v>
      </c>
      <c r="W2906" t="e">
        <f t="shared" ca="1" si="15"/>
        <v>#DIV/0!</v>
      </c>
    </row>
    <row r="2907" spans="1:23">
      <c r="A2907" s="1">
        <v>44389</v>
      </c>
      <c r="B2907">
        <f>IFERROR(VLOOKUP($A2907,'BTC-Web'!$A$2:$H$9999,2,0),"")</f>
        <v>34254.015625</v>
      </c>
      <c r="C2907">
        <f>VLOOKUP(A2907,H_SPBTFDUE!$B$2:$C$5828,2,0)</f>
        <v>186.66</v>
      </c>
      <c r="D2907" s="2">
        <f>D2906*(1-D$1+IF(AND(WEEKDAY($A2907)&lt;&gt;1,WEEKDAY($A2907)&lt;&gt;7),-VLOOKUP($A2907,ETF_OP_Fee!$G$5:$H$14,2,1),0))^($A2907-$A2906)*(1+2*(C2907/C2906-1))+IFERROR(VLOOKUP(A2907,BITXeom!$C$9:$D$100,2,0),0)-$D$3*IFERROR(VLOOKUP($A2907,Dividends!$C$10:$E$100,2,0),0)</f>
        <v>48.325715125169253</v>
      </c>
      <c r="F2907" s="60">
        <f>F2906*(1-F$1-2*(C2907/C2906-1))</f>
        <v>0.21121212224406957</v>
      </c>
      <c r="G2907" s="2">
        <f>G2906*(1-G$1+IF(AND(WEEKDAY($A2907)&lt;&gt;1,WEEKDAY($A2907)&lt;&gt;7),-VLOOKUP($A2907,ETF_OP_Fee!$I$5:$J$14,2,1),0))^($A2907-$A2906)*(1+1*(B2907/B2906-1))</f>
        <v>22.328066609958796</v>
      </c>
      <c r="H2907" s="9" t="str">
        <f>IFERROR(VLOOKUP(A2907,'BITO-IV'!$A$1:$J$10000,4,0),"")</f>
        <v/>
      </c>
      <c r="J2907" s="9">
        <f>VLOOKUP(A2907,'ETH-Web'!$A$1:$G$10000,6,0)</f>
        <v>2036.7210689999999</v>
      </c>
      <c r="K2907" s="2">
        <f>K2906*(1-K$1+IF(AND(WEEKDAY($A2907)&lt;&gt;1,WEEKDAY($A2907)&lt;&gt;7),-VLOOKUP($A2907,ETF_OP_Fee!$K$5:$L$14,2,1),0))^($A2907-$A2906)*(1+2*(J2907/J2906-1))-K$3*IFERROR(VLOOKUP($A4503,Dividends!$C$10:$E$100,3,0),0)</f>
        <v>427.0895804422243</v>
      </c>
      <c r="Q2907">
        <f>IF($A2907&gt;=$Q$2,B2907*Q$4,"")</f>
        <v>436.15854181778519</v>
      </c>
      <c r="R2907">
        <f>IF($A2907&gt;=$Q$2,G2907*R$4,"")</f>
        <v>421.28553458843516</v>
      </c>
      <c r="T2907">
        <f>IF($A2907&gt;=$Q$2,J2907*T$4,"")</f>
        <v>612.74300843903291</v>
      </c>
      <c r="U2907">
        <f>IF($A2907&gt;=$Q$2,K2907*U$4,"")</f>
        <v>41.086555846407656</v>
      </c>
      <c r="W2907" t="e">
        <f t="shared" ca="1" si="15"/>
        <v>#DIV/0!</v>
      </c>
    </row>
    <row r="2908" spans="1:23">
      <c r="A2908" s="1">
        <v>44390</v>
      </c>
      <c r="B2908">
        <f>IFERROR(VLOOKUP($A2908,'BTC-Web'!$A$2:$H$9999,2,0),"")</f>
        <v>33125.46875</v>
      </c>
      <c r="C2908">
        <f>VLOOKUP(A2908,H_SPBTFDUE!$B$2:$C$5828,2,0)</f>
        <v>183.64</v>
      </c>
      <c r="D2908" s="2">
        <f>D2907*(1-D$1+IF(AND(WEEKDAY($A2908)&lt;&gt;1,WEEKDAY($A2908)&lt;&gt;7),-VLOOKUP($A2908,ETF_OP_Fee!$G$5:$H$14,2,1),0))^($A2908-$A2907)*(1+2*(C2908/C2907-1))+IFERROR(VLOOKUP(A2908,BITXeom!$C$9:$D$100,2,0),0)-$D$3*IFERROR(VLOOKUP($A2908,Dividends!$C$10:$E$100,2,0),0)</f>
        <v>46.756340149141515</v>
      </c>
      <c r="F2908" s="60">
        <f>F2907*(1-F$1-2*(C2908/C2907-1))</f>
        <v>0.21803559254108981</v>
      </c>
      <c r="G2908" s="2">
        <f>G2907*(1-G$1+IF(AND(WEEKDAY($A2908)&lt;&gt;1,WEEKDAY($A2908)&lt;&gt;7),-VLOOKUP($A2908,ETF_OP_Fee!$I$5:$J$14,2,1),0))^($A2908-$A2907)*(1+1*(B2908/B2907-1))</f>
        <v>21.591874957079444</v>
      </c>
      <c r="H2908" s="9" t="str">
        <f>IFERROR(VLOOKUP(A2908,'BITO-IV'!$A$1:$J$10000,4,0),"")</f>
        <v/>
      </c>
      <c r="J2908" s="9">
        <f>VLOOKUP(A2908,'ETH-Web'!$A$1:$G$10000,6,0)</f>
        <v>1940.0839840000001</v>
      </c>
      <c r="K2908" s="2">
        <f>K2907*(1-K$1+IF(AND(WEEKDAY($A2908)&lt;&gt;1,WEEKDAY($A2908)&lt;&gt;7),-VLOOKUP($A2908,ETF_OP_Fee!$K$5:$L$14,2,1),0))^($A2908-$A2907)*(1+2*(J2908/J2907-1))-K$3*IFERROR(VLOOKUP($A4504,Dividends!$C$10:$E$100,3,0),0)</f>
        <v>386.55105921789334</v>
      </c>
      <c r="Q2908">
        <f>IF($A2908&gt;=$Q$2,B2908*Q$4,"")</f>
        <v>421.7886832656751</v>
      </c>
      <c r="R2908">
        <f>IF($A2908&gt;=$Q$2,G2908*R$4,"")</f>
        <v>407.39508453466789</v>
      </c>
      <c r="T2908">
        <f>IF($A2908&gt;=$Q$2,J2908*T$4,"")</f>
        <v>583.66995612423977</v>
      </c>
      <c r="U2908">
        <f>IF($A2908&gt;=$Q$2,K2908*U$4,"")</f>
        <v>37.186699018971957</v>
      </c>
      <c r="W2908" t="e">
        <f t="shared" ca="1" si="15"/>
        <v>#DIV/0!</v>
      </c>
    </row>
    <row r="2909" spans="1:23">
      <c r="A2909" s="1">
        <v>44391</v>
      </c>
      <c r="B2909">
        <f>IFERROR(VLOOKUP($A2909,'BTC-Web'!$A$2:$H$9999,2,0),"")</f>
        <v>32723.845702999999</v>
      </c>
      <c r="C2909">
        <f>VLOOKUP(A2909,H_SPBTFDUE!$B$2:$C$5828,2,0)</f>
        <v>186.52</v>
      </c>
      <c r="D2909" s="2">
        <f>D2908*(1-D$1+IF(AND(WEEKDAY($A2909)&lt;&gt;1,WEEKDAY($A2909)&lt;&gt;7),-VLOOKUP($A2909,ETF_OP_Fee!$G$5:$H$14,2,1),0))^($A2909-$A2908)*(1+2*(C2909/C2908-1))+IFERROR(VLOOKUP(A2909,BITXeom!$C$9:$D$100,2,0),0)-$D$3*IFERROR(VLOOKUP($A2909,Dividends!$C$10:$E$100,2,0),0)</f>
        <v>48.217073043656519</v>
      </c>
      <c r="F2909" s="60">
        <f>F2908*(1-F$1-2*(C2909/C2908-1))</f>
        <v>0.21118540037197903</v>
      </c>
      <c r="G2909" s="2">
        <f>G2908*(1-G$1+IF(AND(WEEKDAY($A2909)&lt;&gt;1,WEEKDAY($A2909)&lt;&gt;7),-VLOOKUP($A2909,ETF_OP_Fee!$I$5:$J$14,2,1),0))^($A2909-$A2908)*(1+1*(B2909/B2908-1))</f>
        <v>21.329533468928787</v>
      </c>
      <c r="H2909" s="9" t="str">
        <f>IFERROR(VLOOKUP(A2909,'BITO-IV'!$A$1:$J$10000,4,0),"")</f>
        <v/>
      </c>
      <c r="J2909" s="9">
        <f>VLOOKUP(A2909,'ETH-Web'!$A$1:$G$10000,6,0)</f>
        <v>1994.3312989999999</v>
      </c>
      <c r="K2909" s="2">
        <f>K2908*(1-K$1+IF(AND(WEEKDAY($A2909)&lt;&gt;1,WEEKDAY($A2909)&lt;&gt;7),-VLOOKUP($A2909,ETF_OP_Fee!$K$5:$L$14,2,1),0))^($A2909-$A2908)*(1+2*(J2909/J2908-1))-K$3*IFERROR(VLOOKUP($A4505,Dividends!$C$10:$E$100,3,0),0)</f>
        <v>408.15750556956402</v>
      </c>
      <c r="Q2909">
        <f>IF($A2909&gt;=$Q$2,B2909*Q$4,"")</f>
        <v>416.67479167241942</v>
      </c>
      <c r="R2909">
        <f>IF($A2909&gt;=$Q$2,G2909*R$4,"")</f>
        <v>402.44523034393467</v>
      </c>
      <c r="T2909">
        <f>IF($A2909&gt;=$Q$2,J2909*T$4,"")</f>
        <v>599.99014031576473</v>
      </c>
      <c r="U2909">
        <f>IF($A2909&gt;=$Q$2,K2909*U$4,"")</f>
        <v>39.265266385919041</v>
      </c>
      <c r="W2909" t="e">
        <f t="shared" ca="1" si="15"/>
        <v>#DIV/0!</v>
      </c>
    </row>
    <row r="2910" spans="1:23">
      <c r="A2910" s="1">
        <v>44392</v>
      </c>
      <c r="B2910">
        <f>IFERROR(VLOOKUP($A2910,'BTC-Web'!$A$2:$H$9999,2,0),"")</f>
        <v>32827.875</v>
      </c>
      <c r="C2910">
        <f>VLOOKUP(A2910,H_SPBTFDUE!$B$2:$C$5828,2,0)</f>
        <v>178.93</v>
      </c>
      <c r="D2910" s="2">
        <f>D2909*(1-D$1+IF(AND(WEEKDAY($A2910)&lt;&gt;1,WEEKDAY($A2910)&lt;&gt;7),-VLOOKUP($A2910,ETF_OP_Fee!$G$5:$H$14,2,1),0))^($A2910-$A2909)*(1+2*(C2910/C2909-1))+IFERROR(VLOOKUP(A2910,BITXeom!$C$9:$D$100,2,0),0)-$D$3*IFERROR(VLOOKUP($A2910,Dividends!$C$10:$E$100,2,0),0)</f>
        <v>44.287569090971857</v>
      </c>
      <c r="F2910" s="60">
        <f>F2909*(1-F$1-2*(C2910/C2909-1))</f>
        <v>0.22836180999898079</v>
      </c>
      <c r="G2910" s="2">
        <f>G2909*(1-G$1+IF(AND(WEEKDAY($A2910)&lt;&gt;1,WEEKDAY($A2910)&lt;&gt;7),-VLOOKUP($A2910,ETF_OP_Fee!$I$5:$J$14,2,1),0))^($A2910-$A2909)*(1+1*(B2910/B2909-1))</f>
        <v>21.396783263580403</v>
      </c>
      <c r="H2910" s="9" t="str">
        <f>IFERROR(VLOOKUP(A2910,'BITO-IV'!$A$1:$J$10000,4,0),"")</f>
        <v/>
      </c>
      <c r="J2910" s="9">
        <f>VLOOKUP(A2910,'ETH-Web'!$A$1:$G$10000,6,0)</f>
        <v>1911.175659</v>
      </c>
      <c r="K2910" s="2">
        <f>K2909*(1-K$1+IF(AND(WEEKDAY($A2910)&lt;&gt;1,WEEKDAY($A2910)&lt;&gt;7),-VLOOKUP($A2910,ETF_OP_Fee!$K$5:$L$14,2,1),0))^($A2910-$A2909)*(1+2*(J2910/J2909-1))-K$3*IFERROR(VLOOKUP($A4506,Dividends!$C$10:$E$100,3,0),0)</f>
        <v>374.11079909984193</v>
      </c>
      <c r="Q2910">
        <f>IF($A2910&gt;=$Q$2,B2910*Q$4,"")</f>
        <v>417.99940327365704</v>
      </c>
      <c r="R2910">
        <f>IF($A2910&gt;=$Q$2,G2910*R$4,"")</f>
        <v>403.71409818572675</v>
      </c>
      <c r="T2910">
        <f>IF($A2910&gt;=$Q$2,J2910*T$4,"")</f>
        <v>574.97295077626131</v>
      </c>
      <c r="U2910">
        <f>IF($A2910&gt;=$Q$2,K2910*U$4,"")</f>
        <v>35.98993031870323</v>
      </c>
      <c r="W2910" t="e">
        <f t="shared" ca="1" si="15"/>
        <v>#DIV/0!</v>
      </c>
    </row>
    <row r="2911" spans="1:23">
      <c r="A2911" s="1">
        <v>44393</v>
      </c>
      <c r="B2911">
        <f>IFERROR(VLOOKUP($A2911,'BTC-Web'!$A$2:$H$9999,2,0),"")</f>
        <v>31841.550781000002</v>
      </c>
      <c r="C2911">
        <f>VLOOKUP(A2911,H_SPBTFDUE!$B$2:$C$5828,2,0)</f>
        <v>181.9</v>
      </c>
      <c r="D2911" s="2">
        <f>D2910*(1-D$1+IF(AND(WEEKDAY($A2911)&lt;&gt;1,WEEKDAY($A2911)&lt;&gt;7),-VLOOKUP($A2911,ETF_OP_Fee!$G$5:$H$14,2,1),0))^($A2911-$A2910)*(1+2*(C2911/C2910-1))+IFERROR(VLOOKUP(A2911,BITXeom!$C$9:$D$100,2,0),0)-$D$3*IFERROR(VLOOKUP($A2911,Dividends!$C$10:$E$100,2,0),0)</f>
        <v>45.752282559828679</v>
      </c>
      <c r="F2911" s="60">
        <f>F2910*(1-F$1-2*(C2911/C2910-1))</f>
        <v>0.22076891808129673</v>
      </c>
      <c r="G2911" s="2">
        <f>G2910*(1-G$1+IF(AND(WEEKDAY($A2911)&lt;&gt;1,WEEKDAY($A2911)&lt;&gt;7),-VLOOKUP($A2911,ETF_OP_Fee!$I$5:$J$14,2,1),0))^($A2911-$A2910)*(1+1*(B2911/B2910-1))</f>
        <v>20.753369756514118</v>
      </c>
      <c r="H2911" s="9" t="str">
        <f>IFERROR(VLOOKUP(A2911,'BITO-IV'!$A$1:$J$10000,4,0),"")</f>
        <v/>
      </c>
      <c r="J2911" s="9">
        <f>VLOOKUP(A2911,'ETH-Web'!$A$1:$G$10000,6,0)</f>
        <v>1880.3829350000001</v>
      </c>
      <c r="K2911" s="2">
        <f>K2910*(1-K$1+IF(AND(WEEKDAY($A2911)&lt;&gt;1,WEEKDAY($A2911)&lt;&gt;7),-VLOOKUP($A2911,ETF_OP_Fee!$K$5:$L$14,2,1),0))^($A2911-$A2910)*(1+2*(J2911/J2910-1))-K$3*IFERROR(VLOOKUP($A4507,Dividends!$C$10:$E$100,3,0),0)</f>
        <v>362.04618265243818</v>
      </c>
      <c r="Q2911">
        <f>IF($A2911&gt;=$Q$2,B2911*Q$4,"")</f>
        <v>405.44047477230401</v>
      </c>
      <c r="R2911">
        <f>IF($A2911&gt;=$Q$2,G2911*R$4,"")</f>
        <v>391.57418441616909</v>
      </c>
      <c r="T2911">
        <f>IF($A2911&gt;=$Q$2,J2911*T$4,"")</f>
        <v>565.70902817587466</v>
      </c>
      <c r="U2911">
        <f>IF($A2911&gt;=$Q$2,K2911*U$4,"")</f>
        <v>34.829299012927798</v>
      </c>
      <c r="W2911" t="e">
        <f t="shared" ca="1" si="15"/>
        <v>#DIV/0!</v>
      </c>
    </row>
    <row r="2912" spans="1:23">
      <c r="A2912" s="1">
        <v>44396</v>
      </c>
      <c r="B2912">
        <f>IFERROR(VLOOKUP($A2912,'BTC-Web'!$A$2:$H$9999,2,0),"")</f>
        <v>31800.011718999998</v>
      </c>
      <c r="C2912">
        <f>VLOOKUP(A2912,H_SPBTFDUE!$B$2:$C$5828,2,0)</f>
        <v>174.81</v>
      </c>
      <c r="D2912" s="2">
        <f>D2911*(1-D$1+IF(AND(WEEKDAY($A2912)&lt;&gt;1,WEEKDAY($A2912)&lt;&gt;7),-VLOOKUP($A2912,ETF_OP_Fee!$G$5:$H$14,2,1),0))^($A2912-$A2911)*(1+2*(C2912/C2911-1))+IFERROR(VLOOKUP(A2912,BITXeom!$C$9:$D$100,2,0),0)-$D$3*IFERROR(VLOOKUP($A2912,Dividends!$C$10:$E$100,2,0),0)</f>
        <v>42.170412672579452</v>
      </c>
      <c r="F2912" s="60">
        <f>F2911*(1-F$1-2*(C2912/C2911-1))</f>
        <v>0.23796744941125506</v>
      </c>
      <c r="G2912" s="2">
        <f>G2911*(1-G$1+IF(AND(WEEKDAY($A2912)&lt;&gt;1,WEEKDAY($A2912)&lt;&gt;7),-VLOOKUP($A2912,ETF_OP_Fee!$I$5:$J$14,2,1),0))^($A2912-$A2911)*(1+1*(B2912/B2911-1))</f>
        <v>20.724677526713727</v>
      </c>
      <c r="H2912" s="9" t="str">
        <f>IFERROR(VLOOKUP(A2912,'BITO-IV'!$A$1:$J$10000,4,0),"")</f>
        <v/>
      </c>
      <c r="J2912" s="9">
        <f>VLOOKUP(A2912,'ETH-Web'!$A$1:$G$10000,6,0)</f>
        <v>1817.2966309999999</v>
      </c>
      <c r="K2912" s="2">
        <f>K2911*(1-K$1+IF(AND(WEEKDAY($A2912)&lt;&gt;1,WEEKDAY($A2912)&lt;&gt;7),-VLOOKUP($A2912,ETF_OP_Fee!$K$5:$L$14,2,1),0))^($A2912-$A2911)*(1+2*(J2912/J2911-1))-K$3*IFERROR(VLOOKUP($A4508,Dividends!$C$10:$E$100,3,0),0)</f>
        <v>337.7269988495313</v>
      </c>
      <c r="Q2912">
        <f>IF($A2912&gt;=$Q$2,B2912*Q$4,"")</f>
        <v>404.91155527542674</v>
      </c>
      <c r="R2912">
        <f>IF($A2912&gt;=$Q$2,G2912*R$4,"")</f>
        <v>391.03281997198559</v>
      </c>
      <c r="T2912">
        <f>IF($A2912&gt;=$Q$2,J2912*T$4,"")</f>
        <v>546.72965378209039</v>
      </c>
      <c r="U2912">
        <f>IF($A2912&gt;=$Q$2,K2912*U$4,"")</f>
        <v>32.489762884646261</v>
      </c>
      <c r="W2912" t="e">
        <f t="shared" ca="1" si="15"/>
        <v>#DIV/0!</v>
      </c>
    </row>
    <row r="2913" spans="1:23">
      <c r="A2913" s="1">
        <v>44397</v>
      </c>
      <c r="B2913">
        <f>IFERROR(VLOOKUP($A2913,'BTC-Web'!$A$2:$H$9999,2,0),"")</f>
        <v>30838.285156000002</v>
      </c>
      <c r="C2913">
        <f>VLOOKUP(A2913,H_SPBTFDUE!$B$2:$C$5828,2,0)</f>
        <v>169.28</v>
      </c>
      <c r="D2913" s="2">
        <f>D2912*(1-D$1+IF(AND(WEEKDAY($A2913)&lt;&gt;1,WEEKDAY($A2913)&lt;&gt;7),-VLOOKUP($A2913,ETF_OP_Fee!$G$5:$H$14,2,1),0))^($A2913-$A2912)*(1+2*(C2913/C2912-1))+IFERROR(VLOOKUP(A2913,BITXeom!$C$9:$D$100,2,0),0)-$D$3*IFERROR(VLOOKUP($A2913,Dividends!$C$10:$E$100,2,0),0)</f>
        <v>39.497583906768874</v>
      </c>
      <c r="F2913" s="60">
        <f>F2912*(1-F$1-2*(C2913/C2912-1))</f>
        <v>0.2530109512613497</v>
      </c>
      <c r="G2913" s="2">
        <f>G2912*(1-G$1+IF(AND(WEEKDAY($A2913)&lt;&gt;1,WEEKDAY($A2913)&lt;&gt;7),-VLOOKUP($A2913,ETF_OP_Fee!$I$5:$J$14,2,1),0))^($A2913-$A2912)*(1+1*(B2913/B2912-1))</f>
        <v>20.097378784666752</v>
      </c>
      <c r="H2913" s="9" t="str">
        <f>IFERROR(VLOOKUP(A2913,'BITO-IV'!$A$1:$J$10000,4,0),"")</f>
        <v/>
      </c>
      <c r="J2913" s="9">
        <f>VLOOKUP(A2913,'ETH-Web'!$A$1:$G$10000,6,0)</f>
        <v>1787.5107419999999</v>
      </c>
      <c r="K2913" s="2">
        <f>K2912*(1-K$1+IF(AND(WEEKDAY($A2913)&lt;&gt;1,WEEKDAY($A2913)&lt;&gt;7),-VLOOKUP($A2913,ETF_OP_Fee!$K$5:$L$14,2,1),0))^($A2913-$A2912)*(1+2*(J2913/J2912-1))-K$3*IFERROR(VLOOKUP($A4509,Dividends!$C$10:$E$100,3,0),0)</f>
        <v>326.64774767422131</v>
      </c>
      <c r="Q2913">
        <f>IF($A2913&gt;=$Q$2,B2913*Q$4,"")</f>
        <v>392.66583027962901</v>
      </c>
      <c r="R2913">
        <f>IF($A2913&gt;=$Q$2,G2913*R$4,"")</f>
        <v>379.19695928120632</v>
      </c>
      <c r="T2913">
        <f>IF($A2913&gt;=$Q$2,J2913*T$4,"")</f>
        <v>537.76863525447629</v>
      </c>
      <c r="U2913">
        <f>IF($A2913&gt;=$Q$2,K2913*U$4,"")</f>
        <v>31.423924959779509</v>
      </c>
      <c r="W2913" t="e">
        <f t="shared" ca="1" si="15"/>
        <v>#DIV/0!</v>
      </c>
    </row>
    <row r="2914" spans="1:23">
      <c r="A2914" s="1">
        <v>44398</v>
      </c>
      <c r="B2914">
        <f>IFERROR(VLOOKUP($A2914,'BTC-Web'!$A$2:$H$9999,2,0),"")</f>
        <v>29796.285156000002</v>
      </c>
      <c r="C2914">
        <f>VLOOKUP(A2914,H_SPBTFDUE!$B$2:$C$5828,2,0)</f>
        <v>180.23</v>
      </c>
      <c r="D2914" s="2">
        <f>D2913*(1-D$1+IF(AND(WEEKDAY($A2914)&lt;&gt;1,WEEKDAY($A2914)&lt;&gt;7),-VLOOKUP($A2914,ETF_OP_Fee!$G$5:$H$14,2,1),0))^($A2914-$A2913)*(1+2*(C2914/C2913-1))+IFERROR(VLOOKUP(A2914,BITXeom!$C$9:$D$100,2,0),0)-$D$3*IFERROR(VLOOKUP($A2914,Dividends!$C$10:$E$100,2,0),0)</f>
        <v>44.602066492850462</v>
      </c>
      <c r="F2914" s="60">
        <f>F2913*(1-F$1-2*(C2914/C2913-1))</f>
        <v>0.22026538578677959</v>
      </c>
      <c r="G2914" s="2">
        <f>G2913*(1-G$1+IF(AND(WEEKDAY($A2914)&lt;&gt;1,WEEKDAY($A2914)&lt;&gt;7),-VLOOKUP($A2914,ETF_OP_Fee!$I$5:$J$14,2,1),0))^($A2914-$A2913)*(1+1*(B2914/B2913-1))</f>
        <v>19.417799667287433</v>
      </c>
      <c r="H2914" s="9" t="str">
        <f>IFERROR(VLOOKUP(A2914,'BITO-IV'!$A$1:$J$10000,4,0),"")</f>
        <v/>
      </c>
      <c r="J2914" s="9">
        <f>VLOOKUP(A2914,'ETH-Web'!$A$1:$G$10000,6,0)</f>
        <v>1990.9708250000001</v>
      </c>
      <c r="K2914" s="2">
        <f>K2913*(1-K$1+IF(AND(WEEKDAY($A2914)&lt;&gt;1,WEEKDAY($A2914)&lt;&gt;7),-VLOOKUP($A2914,ETF_OP_Fee!$K$5:$L$14,2,1),0))^($A2914-$A2913)*(1+2*(J2914/J2913-1))-K$3*IFERROR(VLOOKUP($A4510,Dividends!$C$10:$E$100,3,0),0)</f>
        <v>400.997564085021</v>
      </c>
      <c r="Q2914">
        <f>IF($A2914&gt;=$Q$2,B2914*Q$4,"")</f>
        <v>379.39797854657746</v>
      </c>
      <c r="R2914">
        <f>IF($A2914&gt;=$Q$2,G2914*R$4,"")</f>
        <v>366.37467346660787</v>
      </c>
      <c r="T2914">
        <f>IF($A2914&gt;=$Q$2,J2914*T$4,"")</f>
        <v>598.97914917913749</v>
      </c>
      <c r="U2914">
        <f>IF($A2914&gt;=$Q$2,K2914*U$4,"")</f>
        <v>38.576470992322491</v>
      </c>
      <c r="W2914" t="e">
        <f t="shared" ca="1" si="15"/>
        <v>#DIV/0!</v>
      </c>
    </row>
    <row r="2915" spans="1:23">
      <c r="A2915" s="1">
        <v>44399</v>
      </c>
      <c r="B2915">
        <f>IFERROR(VLOOKUP($A2915,'BTC-Web'!$A$2:$H$9999,2,0),"")</f>
        <v>32138.873047000001</v>
      </c>
      <c r="C2915">
        <f>VLOOKUP(A2915,H_SPBTFDUE!$B$2:$C$5828,2,0)</f>
        <v>184.44</v>
      </c>
      <c r="D2915" s="2">
        <f>D2914*(1-D$1+IF(AND(WEEKDAY($A2915)&lt;&gt;1,WEEKDAY($A2915)&lt;&gt;7),-VLOOKUP($A2915,ETF_OP_Fee!$G$5:$H$14,2,1),0))^($A2915-$A2914)*(1+2*(C2915/C2914-1))+IFERROR(VLOOKUP(A2915,BITXeom!$C$9:$D$100,2,0),0)-$D$3*IFERROR(VLOOKUP($A2915,Dividends!$C$10:$E$100,2,0),0)</f>
        <v>46.680161636716811</v>
      </c>
      <c r="F2915" s="60">
        <f>F2914*(1-F$1-2*(C2915/C2914-1))</f>
        <v>0.20996354346327006</v>
      </c>
      <c r="G2915" s="2">
        <f>G2914*(1-G$1+IF(AND(WEEKDAY($A2915)&lt;&gt;1,WEEKDAY($A2915)&lt;&gt;7),-VLOOKUP($A2915,ETF_OP_Fee!$I$5:$J$14,2,1),0))^($A2915-$A2914)*(1+1*(B2915/B2914-1))</f>
        <v>20.943884523621726</v>
      </c>
      <c r="H2915" s="9" t="str">
        <f>IFERROR(VLOOKUP(A2915,'BITO-IV'!$A$1:$J$10000,4,0),"")</f>
        <v/>
      </c>
      <c r="J2915" s="9">
        <f>VLOOKUP(A2915,'ETH-Web'!$A$1:$G$10000,6,0)</f>
        <v>2025.202759</v>
      </c>
      <c r="K2915" s="2">
        <f>K2914*(1-K$1+IF(AND(WEEKDAY($A2915)&lt;&gt;1,WEEKDAY($A2915)&lt;&gt;7),-VLOOKUP($A2915,ETF_OP_Fee!$K$5:$L$14,2,1),0))^($A2915-$A2914)*(1+2*(J2915/J2914-1))-K$3*IFERROR(VLOOKUP($A4511,Dividends!$C$10:$E$100,3,0),0)</f>
        <v>414.77605648912527</v>
      </c>
      <c r="Q2915">
        <f>IF($A2915&gt;=$Q$2,B2915*Q$4,"")</f>
        <v>409.22629794142387</v>
      </c>
      <c r="R2915">
        <f>IF($A2915&gt;=$Q$2,G2915*R$4,"")</f>
        <v>395.16881340532308</v>
      </c>
      <c r="T2915">
        <f>IF($A2915&gt;=$Q$2,J2915*T$4,"")</f>
        <v>609.27775046681654</v>
      </c>
      <c r="U2915">
        <f>IF($A2915&gt;=$Q$2,K2915*U$4,"")</f>
        <v>39.901979324917171</v>
      </c>
      <c r="W2915" t="e">
        <f t="shared" ca="1" si="15"/>
        <v>#DIV/0!</v>
      </c>
    </row>
    <row r="2916" spans="1:23">
      <c r="A2916" s="1">
        <v>44400</v>
      </c>
      <c r="B2916">
        <f>IFERROR(VLOOKUP($A2916,'BTC-Web'!$A$2:$H$9999,2,0),"")</f>
        <v>32305.958984000001</v>
      </c>
      <c r="C2916">
        <f>VLOOKUP(A2916,H_SPBTFDUE!$B$2:$C$5828,2,0)</f>
        <v>183.69</v>
      </c>
      <c r="D2916" s="2">
        <f>D2915*(1-D$1+IF(AND(WEEKDAY($A2916)&lt;&gt;1,WEEKDAY($A2916)&lt;&gt;7),-VLOOKUP($A2916,ETF_OP_Fee!$G$5:$H$14,2,1),0))^($A2916-$A2915)*(1+2*(C2916/C2915-1))+IFERROR(VLOOKUP(A2916,BITXeom!$C$9:$D$100,2,0),0)-$D$3*IFERROR(VLOOKUP($A2916,Dividends!$C$10:$E$100,2,0),0)</f>
        <v>46.294943235187795</v>
      </c>
      <c r="F2916" s="60">
        <f>F2915*(1-F$1-2*(C2916/C2915-1))</f>
        <v>0.21166018984198579</v>
      </c>
      <c r="G2916" s="2">
        <f>G2915*(1-G$1+IF(AND(WEEKDAY($A2916)&lt;&gt;1,WEEKDAY($A2916)&lt;&gt;7),-VLOOKUP($A2916,ETF_OP_Fee!$I$5:$J$14,2,1),0))^($A2916-$A2915)*(1+1*(B2916/B2915-1))</f>
        <v>21.052221182113165</v>
      </c>
      <c r="H2916" s="9" t="str">
        <f>IFERROR(VLOOKUP(A2916,'BITO-IV'!$A$1:$J$10000,4,0),"")</f>
        <v/>
      </c>
      <c r="J2916" s="9">
        <f>VLOOKUP(A2916,'ETH-Web'!$A$1:$G$10000,6,0)</f>
        <v>2124.7766109999998</v>
      </c>
      <c r="K2916" s="2">
        <f>K2915*(1-K$1+IF(AND(WEEKDAY($A2916)&lt;&gt;1,WEEKDAY($A2916)&lt;&gt;7),-VLOOKUP($A2916,ETF_OP_Fee!$K$5:$L$14,2,1),0))^($A2916-$A2915)*(1+2*(J2916/J2915-1))-K$3*IFERROR(VLOOKUP($A4512,Dividends!$C$10:$E$100,3,0),0)</f>
        <v>455.55120290795946</v>
      </c>
      <c r="Q2916">
        <f>IF($A2916&gt;=$Q$2,B2916*Q$4,"")</f>
        <v>411.35381371761775</v>
      </c>
      <c r="R2916">
        <f>IF($A2916&gt;=$Q$2,G2916*R$4,"")</f>
        <v>397.21290740976025</v>
      </c>
      <c r="T2916">
        <f>IF($A2916&gt;=$Q$2,J2916*T$4,"")</f>
        <v>639.2343226086756</v>
      </c>
      <c r="U2916">
        <f>IF($A2916&gt;=$Q$2,K2916*U$4,"")</f>
        <v>43.824599794253373</v>
      </c>
      <c r="W2916" t="e">
        <f t="shared" ca="1" si="15"/>
        <v>#DIV/0!</v>
      </c>
    </row>
    <row r="2917" spans="1:23">
      <c r="A2917" s="1">
        <v>44403</v>
      </c>
      <c r="B2917">
        <f>IFERROR(VLOOKUP($A2917,'BTC-Web'!$A$2:$H$9999,2,0),"")</f>
        <v>35384.03125</v>
      </c>
      <c r="C2917">
        <f>VLOOKUP(A2917,H_SPBTFDUE!$B$2:$C$5828,2,0)</f>
        <v>224.63</v>
      </c>
      <c r="D2917" s="2">
        <f>D2916*(1-D$1+IF(AND(WEEKDAY($A2917)&lt;&gt;1,WEEKDAY($A2917)&lt;&gt;7),-VLOOKUP($A2917,ETF_OP_Fee!$G$5:$H$14,2,1),0))^($A2917-$A2916)*(1+2*(C2917/C2916-1))+IFERROR(VLOOKUP(A2917,BITXeom!$C$9:$D$100,2,0),0)-$D$3*IFERROR(VLOOKUP($A2917,Dividends!$C$10:$E$100,2,0),0)</f>
        <v>66.906757925909346</v>
      </c>
      <c r="F2917" s="60">
        <f>F2916*(1-F$1-2*(C2917/C2916-1))</f>
        <v>0.11730143200323984</v>
      </c>
      <c r="G2917" s="2">
        <f>G2916*(1-G$1+IF(AND(WEEKDAY($A2917)&lt;&gt;1,WEEKDAY($A2917)&lt;&gt;7),-VLOOKUP($A2917,ETF_OP_Fee!$I$5:$J$14,2,1),0))^($A2917-$A2916)*(1+1*(B2917/B2916-1))</f>
        <v>23.056250695904339</v>
      </c>
      <c r="H2917" s="9" t="str">
        <f>IFERROR(VLOOKUP(A2917,'BITO-IV'!$A$1:$J$10000,4,0),"")</f>
        <v/>
      </c>
      <c r="J2917" s="9">
        <f>VLOOKUP(A2917,'ETH-Web'!$A$1:$G$10000,6,0)</f>
        <v>2233.3666990000002</v>
      </c>
      <c r="K2917" s="2">
        <f>K2916*(1-K$1+IF(AND(WEEKDAY($A2917)&lt;&gt;1,WEEKDAY($A2917)&lt;&gt;7),-VLOOKUP($A2917,ETF_OP_Fee!$K$5:$L$14,2,1),0))^($A2917-$A2916)*(1+2*(J2917/J2916-1))-K$3*IFERROR(VLOOKUP($A4513,Dividends!$C$10:$E$100,3,0),0)</f>
        <v>502.07574788804158</v>
      </c>
      <c r="Q2917">
        <f>IF($A2917&gt;=$Q$2,B2917*Q$4,"")</f>
        <v>450.5471020562992</v>
      </c>
      <c r="R2917">
        <f>IF($A2917&gt;=$Q$2,G2917*R$4,"")</f>
        <v>435.0248980221474</v>
      </c>
      <c r="T2917">
        <f>IF($A2917&gt;=$Q$2,J2917*T$4,"")</f>
        <v>671.90340931893809</v>
      </c>
      <c r="U2917">
        <f>IF($A2917&gt;=$Q$2,K2917*U$4,"")</f>
        <v>48.300319650433373</v>
      </c>
      <c r="W2917" t="e">
        <f t="shared" ca="1" si="15"/>
        <v>#DIV/0!</v>
      </c>
    </row>
    <row r="2918" spans="1:23">
      <c r="A2918" s="1">
        <v>44404</v>
      </c>
      <c r="B2918">
        <f>IFERROR(VLOOKUP($A2918,'BTC-Web'!$A$2:$H$9999,2,0),"")</f>
        <v>37276.035155999998</v>
      </c>
      <c r="C2918">
        <f>VLOOKUP(A2918,H_SPBTFDUE!$B$2:$C$5828,2,0)</f>
        <v>215.76</v>
      </c>
      <c r="D2918" s="2">
        <f>D2917*(1-D$1+IF(AND(WEEKDAY($A2918)&lt;&gt;1,WEEKDAY($A2918)&lt;&gt;7),-VLOOKUP($A2918,ETF_OP_Fee!$G$5:$H$14,2,1),0))^($A2918-$A2917)*(1+2*(C2918/C2917-1))+IFERROR(VLOOKUP(A2918,BITXeom!$C$9:$D$100,2,0),0)-$D$3*IFERROR(VLOOKUP($A2918,Dividends!$C$10:$E$100,2,0),0)</f>
        <v>61.615414155501675</v>
      </c>
      <c r="F2918" s="60">
        <f>F2917*(1-F$1-2*(C2918/C2917-1))</f>
        <v>0.12655912594464894</v>
      </c>
      <c r="G2918" s="2">
        <f>G2917*(1-G$1+IF(AND(WEEKDAY($A2918)&lt;&gt;1,WEEKDAY($A2918)&lt;&gt;7),-VLOOKUP($A2918,ETF_OP_Fee!$I$5:$J$14,2,1),0))^($A2918-$A2917)*(1+1*(B2918/B2917-1))</f>
        <v>24.28844911145406</v>
      </c>
      <c r="H2918" s="9" t="str">
        <f>IFERROR(VLOOKUP(A2918,'BITO-IV'!$A$1:$J$10000,4,0),"")</f>
        <v/>
      </c>
      <c r="J2918" s="9">
        <f>VLOOKUP(A2918,'ETH-Web'!$A$1:$G$10000,6,0)</f>
        <v>2298.3334960000002</v>
      </c>
      <c r="K2918" s="2">
        <f>K2917*(1-K$1+IF(AND(WEEKDAY($A2918)&lt;&gt;1,WEEKDAY($A2918)&lt;&gt;7),-VLOOKUP($A2918,ETF_OP_Fee!$K$5:$L$14,2,1),0))^($A2918-$A2917)*(1+2*(J2918/J2917-1))-K$3*IFERROR(VLOOKUP($A4514,Dividends!$C$10:$E$100,3,0),0)</f>
        <v>531.27200506251563</v>
      </c>
      <c r="Q2918">
        <f>IF($A2918&gt;=$Q$2,B2918*Q$4,"")</f>
        <v>474.6381071457065</v>
      </c>
      <c r="R2918">
        <f>IF($A2918&gt;=$Q$2,G2918*R$4,"")</f>
        <v>458.27399420597703</v>
      </c>
      <c r="T2918">
        <f>IF($A2918&gt;=$Q$2,J2918*T$4,"")</f>
        <v>691.44852585370893</v>
      </c>
      <c r="U2918">
        <f>IF($A2918&gt;=$Q$2,K2918*U$4,"")</f>
        <v>51.109036383028503</v>
      </c>
      <c r="W2918" t="e">
        <f t="shared" ca="1" si="15"/>
        <v>#DIV/0!</v>
      </c>
    </row>
    <row r="2919" spans="1:23">
      <c r="A2919" s="1">
        <v>44405</v>
      </c>
      <c r="B2919">
        <f>IFERROR(VLOOKUP($A2919,'BTC-Web'!$A$2:$H$9999,2,0),"")</f>
        <v>39503.1875</v>
      </c>
      <c r="C2919">
        <f>VLOOKUP(A2919,H_SPBTFDUE!$B$2:$C$5828,2,0)</f>
        <v>230.26</v>
      </c>
      <c r="D2919" s="2">
        <f>D2918*(1-D$1+IF(AND(WEEKDAY($A2919)&lt;&gt;1,WEEKDAY($A2919)&lt;&gt;7),-VLOOKUP($A2919,ETF_OP_Fee!$G$5:$H$14,2,1),0))^($A2919-$A2918)*(1+2*(C2919/C2918-1))+IFERROR(VLOOKUP(A2919,BITXeom!$C$9:$D$100,2,0),0)-$D$3*IFERROR(VLOOKUP($A2919,Dividends!$C$10:$E$100,2,0),0)</f>
        <v>69.888629896611306</v>
      </c>
      <c r="F2919" s="60">
        <f>F2918*(1-F$1-2*(C2919/C2918-1))</f>
        <v>0.1095419027277391</v>
      </c>
      <c r="G2919" s="2">
        <f>G2918*(1-G$1+IF(AND(WEEKDAY($A2919)&lt;&gt;1,WEEKDAY($A2919)&lt;&gt;7),-VLOOKUP($A2919,ETF_OP_Fee!$I$5:$J$14,2,1),0))^($A2919-$A2918)*(1+1*(B2919/B2918-1))</f>
        <v>25.738954874939825</v>
      </c>
      <c r="H2919" s="9" t="str">
        <f>IFERROR(VLOOKUP(A2919,'BITO-IV'!$A$1:$J$10000,4,0),"")</f>
        <v/>
      </c>
      <c r="J2919" s="9">
        <f>VLOOKUP(A2919,'ETH-Web'!$A$1:$G$10000,6,0)</f>
        <v>2296.5454100000002</v>
      </c>
      <c r="K2919" s="2">
        <f>K2918*(1-K$1+IF(AND(WEEKDAY($A2919)&lt;&gt;1,WEEKDAY($A2919)&lt;&gt;7),-VLOOKUP($A2919,ETF_OP_Fee!$K$5:$L$14,2,1),0))^($A2919-$A2918)*(1+2*(J2919/J2918-1))-K$3*IFERROR(VLOOKUP($A4515,Dividends!$C$10:$E$100,3,0),0)</f>
        <v>530.43169311007375</v>
      </c>
      <c r="Q2919">
        <f>IF($A2919&gt;=$Q$2,B2919*Q$4,"")</f>
        <v>502.99657843851872</v>
      </c>
      <c r="R2919">
        <f>IF($A2919&gt;=$Q$2,G2919*R$4,"")</f>
        <v>485.64210926351421</v>
      </c>
      <c r="T2919">
        <f>IF($A2919&gt;=$Q$2,J2919*T$4,"")</f>
        <v>690.91058415336329</v>
      </c>
      <c r="U2919">
        <f>IF($A2919&gt;=$Q$2,K2919*U$4,"")</f>
        <v>51.028197314262982</v>
      </c>
      <c r="W2919" t="e">
        <f t="shared" ca="1" si="15"/>
        <v>#DIV/0!</v>
      </c>
    </row>
    <row r="2920" spans="1:23">
      <c r="A2920" s="1">
        <v>44406</v>
      </c>
      <c r="B2920">
        <f>IFERROR(VLOOKUP($A2920,'BTC-Web'!$A$2:$H$9999,2,0),"")</f>
        <v>39995.453125</v>
      </c>
      <c r="C2920">
        <f>VLOOKUP(A2920,H_SPBTFDUE!$B$2:$C$5828,2,0)</f>
        <v>226.3</v>
      </c>
      <c r="D2920" s="2">
        <f>D2919*(1-D$1+IF(AND(WEEKDAY($A2920)&lt;&gt;1,WEEKDAY($A2920)&lt;&gt;7),-VLOOKUP($A2920,ETF_OP_Fee!$G$5:$H$14,2,1),0))^($A2920-$A2919)*(1+2*(C2920/C2919-1))+IFERROR(VLOOKUP(A2920,BITXeom!$C$9:$D$100,2,0),0)-$D$3*IFERROR(VLOOKUP($A2920,Dividends!$C$10:$E$100,2,0),0)</f>
        <v>67.476612403868074</v>
      </c>
      <c r="F2920" s="60">
        <f>F2919*(1-F$1-2*(C2920/C2919-1))</f>
        <v>0.1133039929099325</v>
      </c>
      <c r="G2920" s="2">
        <f>G2919*(1-G$1+IF(AND(WEEKDAY($A2920)&lt;&gt;1,WEEKDAY($A2920)&lt;&gt;7),-VLOOKUP($A2920,ETF_OP_Fee!$I$5:$J$14,2,1),0))^($A2920-$A2919)*(1+1*(B2920/B2919-1))</f>
        <v>26.059020414821859</v>
      </c>
      <c r="H2920" s="9" t="str">
        <f>IFERROR(VLOOKUP(A2920,'BITO-IV'!$A$1:$J$10000,4,0),"")</f>
        <v/>
      </c>
      <c r="J2920" s="9">
        <f>VLOOKUP(A2920,'ETH-Web'!$A$1:$G$10000,6,0)</f>
        <v>2380.9567870000001</v>
      </c>
      <c r="K2920" s="2">
        <f>K2919*(1-K$1+IF(AND(WEEKDAY($A2920)&lt;&gt;1,WEEKDAY($A2920)&lt;&gt;7),-VLOOKUP($A2920,ETF_OP_Fee!$K$5:$L$14,2,1),0))^($A2920-$A2919)*(1+2*(J2920/J2919-1))-K$3*IFERROR(VLOOKUP($A4516,Dividends!$C$10:$E$100,3,0),0)</f>
        <v>569.40991703466727</v>
      </c>
      <c r="Q2920">
        <f>IF($A2920&gt;=$Q$2,B2920*Q$4,"")</f>
        <v>509.26462769550335</v>
      </c>
      <c r="R2920">
        <f>IF($A2920&gt;=$Q$2,G2920*R$4,"")</f>
        <v>491.68109976045218</v>
      </c>
      <c r="T2920">
        <f>IF($A2920&gt;=$Q$2,J2920*T$4,"")</f>
        <v>716.30555937933093</v>
      </c>
      <c r="U2920">
        <f>IF($A2920&gt;=$Q$2,K2920*U$4,"")</f>
        <v>54.777951575215361</v>
      </c>
      <c r="W2920" t="e">
        <f t="shared" ca="1" si="15"/>
        <v>#DIV/0!</v>
      </c>
    </row>
    <row r="2921" spans="1:23">
      <c r="A2921" s="1">
        <v>44407</v>
      </c>
      <c r="B2921">
        <f>IFERROR(VLOOKUP($A2921,'BTC-Web'!$A$2:$H$9999,2,0),"")</f>
        <v>40027.484375</v>
      </c>
      <c r="C2921">
        <f>VLOOKUP(A2921,H_SPBTFDUE!$B$2:$C$5828,2,0)</f>
        <v>227.4</v>
      </c>
      <c r="D2921" s="2">
        <f>D2920*(1-D$1+IF(AND(WEEKDAY($A2921)&lt;&gt;1,WEEKDAY($A2921)&lt;&gt;7),-VLOOKUP($A2921,ETF_OP_Fee!$G$5:$H$14,2,1),0))^($A2921-$A2920)*(1+2*(C2921/C2920-1))+IFERROR(VLOOKUP(A2921,BITXeom!$C$9:$D$100,2,0),0)-$D$3*IFERROR(VLOOKUP($A2921,Dividends!$C$10:$E$100,2,0),0)</f>
        <v>68.124380367344827</v>
      </c>
      <c r="F2921" s="60">
        <f>F2920*(1-F$1-2*(C2921/C2920-1))</f>
        <v>0.11219659783508347</v>
      </c>
      <c r="G2921" s="2">
        <f>G2920*(1-G$1+IF(AND(WEEKDAY($A2921)&lt;&gt;1,WEEKDAY($A2921)&lt;&gt;7),-VLOOKUP($A2921,ETF_OP_Fee!$I$5:$J$14,2,1),0))^($A2921-$A2920)*(1+1*(B2921/B2920-1))</f>
        <v>26.07921157042249</v>
      </c>
      <c r="H2921" s="9" t="str">
        <f>IFERROR(VLOOKUP(A2921,'BITO-IV'!$A$1:$J$10000,4,0),"")</f>
        <v/>
      </c>
      <c r="J2921" s="9">
        <f>VLOOKUP(A2921,'ETH-Web'!$A$1:$G$10000,6,0)</f>
        <v>2466.9614259999998</v>
      </c>
      <c r="K2921" s="2">
        <f>K2920*(1-K$1+IF(AND(WEEKDAY($A2921)&lt;&gt;1,WEEKDAY($A2921)&lt;&gt;7),-VLOOKUP($A2921,ETF_OP_Fee!$K$5:$L$14,2,1),0))^($A2921-$A2920)*(1+2*(J2921/J2920-1))-K$3*IFERROR(VLOOKUP($A4517,Dividends!$C$10:$E$100,3,0),0)</f>
        <v>610.53050851425303</v>
      </c>
      <c r="Q2921">
        <f>IF($A2921&gt;=$Q$2,B2921*Q$4,"")</f>
        <v>509.67248362239809</v>
      </c>
      <c r="R2921">
        <f>IF($A2921&gt;=$Q$2,G2921*R$4,"")</f>
        <v>492.06206609890694</v>
      </c>
      <c r="T2921">
        <f>IF($A2921&gt;=$Q$2,J2921*T$4,"")</f>
        <v>742.17986393810247</v>
      </c>
      <c r="U2921">
        <f>IF($A2921&gt;=$Q$2,K2921*U$4,"")</f>
        <v>58.733804294717302</v>
      </c>
      <c r="W2921" t="e">
        <f t="shared" ca="1" si="15"/>
        <v>#DIV/0!</v>
      </c>
    </row>
    <row r="2922" spans="1:23">
      <c r="A2922" s="1">
        <v>44410</v>
      </c>
      <c r="B2922">
        <f>IFERROR(VLOOKUP($A2922,'BTC-Web'!$A$2:$H$9999,2,0),"")</f>
        <v>39907.261719000002</v>
      </c>
      <c r="C2922">
        <f>VLOOKUP(A2922,H_SPBTFDUE!$B$2:$C$5828,2,0)</f>
        <v>223.01</v>
      </c>
      <c r="D2922" s="2">
        <f>D2921*(1-D$1+IF(AND(WEEKDAY($A2922)&lt;&gt;1,WEEKDAY($A2922)&lt;&gt;7),-VLOOKUP($A2922,ETF_OP_Fee!$G$5:$H$14,2,1),0))^($A2922-$A2921)*(1+2*(C2922/C2921-1))+IFERROR(VLOOKUP(A2922,BITXeom!$C$9:$D$100,2,0),0)-$D$3*IFERROR(VLOOKUP($A2922,Dividends!$C$10:$E$100,2,0),0)</f>
        <v>65.470389605142202</v>
      </c>
      <c r="F2922" s="60">
        <f>F2921*(1-F$1-2*(C2922/C2921-1))</f>
        <v>0.11652271053808086</v>
      </c>
      <c r="G2922" s="2">
        <f>G2921*(1-G$1+IF(AND(WEEKDAY($A2922)&lt;&gt;1,WEEKDAY($A2922)&lt;&gt;7),-VLOOKUP($A2922,ETF_OP_Fee!$I$5:$J$14,2,1),0))^($A2922-$A2921)*(1+1*(B2922/B2921-1))</f>
        <v>25.998852435905164</v>
      </c>
      <c r="H2922" s="9" t="str">
        <f>IFERROR(VLOOKUP(A2922,'BITO-IV'!$A$1:$J$10000,4,0),"")</f>
        <v/>
      </c>
      <c r="J2922" s="9">
        <f>VLOOKUP(A2922,'ETH-Web'!$A$1:$G$10000,6,0)</f>
        <v>2610.1533199999999</v>
      </c>
      <c r="K2922" s="2">
        <f>K2921*(1-K$1+IF(AND(WEEKDAY($A2922)&lt;&gt;1,WEEKDAY($A2922)&lt;&gt;7),-VLOOKUP($A2922,ETF_OP_Fee!$K$5:$L$14,2,1),0))^($A2922-$A2921)*(1+2*(J2922/J2921-1))-K$3*IFERROR(VLOOKUP($A4518,Dividends!$C$10:$E$100,3,0),0)</f>
        <v>681.35292454548085</v>
      </c>
      <c r="Q2922">
        <f>IF($A2922&gt;=$Q$2,B2922*Q$4,"")</f>
        <v>508.14168095947906</v>
      </c>
      <c r="R2922">
        <f>IF($A2922&gt;=$Q$2,G2922*R$4,"")</f>
        <v>490.54585148276567</v>
      </c>
      <c r="T2922">
        <f>IF($A2922&gt;=$Q$2,J2922*T$4,"")</f>
        <v>785.25882710546546</v>
      </c>
      <c r="U2922">
        <f>IF($A2922&gt;=$Q$2,K2922*U$4,"")</f>
        <v>65.547009965601603</v>
      </c>
      <c r="W2922" t="e">
        <f t="shared" ca="1" si="15"/>
        <v>#DIV/0!</v>
      </c>
    </row>
    <row r="2923" spans="1:23">
      <c r="A2923" s="1">
        <v>44411</v>
      </c>
      <c r="B2923">
        <f>IFERROR(VLOOKUP($A2923,'BTC-Web'!$A$2:$H$9999,2,0),"")</f>
        <v>39178.402344000002</v>
      </c>
      <c r="C2923">
        <f>VLOOKUP(A2923,H_SPBTFDUE!$B$2:$C$5828,2,0)</f>
        <v>216.1</v>
      </c>
      <c r="D2923" s="2">
        <f>D2922*(1-D$1+IF(AND(WEEKDAY($A2923)&lt;&gt;1,WEEKDAY($A2923)&lt;&gt;7),-VLOOKUP($A2923,ETF_OP_Fee!$G$5:$H$14,2,1),0))^($A2923-$A2922)*(1+2*(C2923/C2922-1))+IFERROR(VLOOKUP(A2923,BITXeom!$C$9:$D$100,2,0),0)-$D$3*IFERROR(VLOOKUP($A2923,Dividends!$C$10:$E$100,2,0),0)</f>
        <v>61.405765691594688</v>
      </c>
      <c r="F2923" s="60">
        <f>F2922*(1-F$1-2*(C2923/C2922-1))</f>
        <v>0.12373759407611716</v>
      </c>
      <c r="G2923" s="2">
        <f>G2922*(1-G$1+IF(AND(WEEKDAY($A2923)&lt;&gt;1,WEEKDAY($A2923)&lt;&gt;7),-VLOOKUP($A2923,ETF_OP_Fee!$I$5:$J$14,2,1),0))^($A2923-$A2922)*(1+1*(B2923/B2922-1))</f>
        <v>25.523349535995109</v>
      </c>
      <c r="H2923" s="9" t="str">
        <f>IFERROR(VLOOKUP(A2923,'BITO-IV'!$A$1:$J$10000,4,0),"")</f>
        <v/>
      </c>
      <c r="J2923" s="9">
        <f>VLOOKUP(A2923,'ETH-Web'!$A$1:$G$10000,6,0)</f>
        <v>2502.3496089999999</v>
      </c>
      <c r="K2923" s="2">
        <f>K2922*(1-K$1+IF(AND(WEEKDAY($A2923)&lt;&gt;1,WEEKDAY($A2923)&lt;&gt;7),-VLOOKUP($A2923,ETF_OP_Fee!$K$5:$L$14,2,1),0))^($A2923-$A2922)*(1+2*(J2923/J2922-1))-K$3*IFERROR(VLOOKUP($A4519,Dividends!$C$10:$E$100,3,0),0)</f>
        <v>625.05478913930176</v>
      </c>
      <c r="Q2923">
        <f>IF($A2923&gt;=$Q$2,B2923*Q$4,"")</f>
        <v>498.86106855857247</v>
      </c>
      <c r="R2923">
        <f>IF($A2923&gt;=$Q$2,G2923*R$4,"")</f>
        <v>481.57407184387785</v>
      </c>
      <c r="T2923">
        <f>IF($A2923&gt;=$Q$2,J2923*T$4,"")</f>
        <v>752.82632016848731</v>
      </c>
      <c r="U2923">
        <f>IF($A2923&gt;=$Q$2,K2923*U$4,"")</f>
        <v>60.131058393990955</v>
      </c>
      <c r="W2923" t="e">
        <f t="shared" ca="1" si="15"/>
        <v>#DIV/0!</v>
      </c>
    </row>
    <row r="2924" spans="1:23">
      <c r="A2924" s="1">
        <v>44412</v>
      </c>
      <c r="B2924">
        <f>IFERROR(VLOOKUP($A2924,'BTC-Web'!$A$2:$H$9999,2,0),"")</f>
        <v>38213.332030999998</v>
      </c>
      <c r="C2924">
        <f>VLOOKUP(A2924,H_SPBTFDUE!$B$2:$C$5828,2,0)</f>
        <v>226.78</v>
      </c>
      <c r="D2924" s="2">
        <f>D2923*(1-D$1+IF(AND(WEEKDAY($A2924)&lt;&gt;1,WEEKDAY($A2924)&lt;&gt;7),-VLOOKUP($A2924,ETF_OP_Fee!$G$5:$H$14,2,1),0))^($A2924-$A2923)*(1+2*(C2924/C2923-1))+IFERROR(VLOOKUP(A2924,BITXeom!$C$9:$D$100,2,0),0)-$D$3*IFERROR(VLOOKUP($A2924,Dividends!$C$10:$E$100,2,0),0)</f>
        <v>67.467169651717413</v>
      </c>
      <c r="F2924" s="60">
        <f>F2923*(1-F$1-2*(C2924/C2923-1))</f>
        <v>0.11150054206895968</v>
      </c>
      <c r="G2924" s="2">
        <f>G2923*(1-G$1+IF(AND(WEEKDAY($A2924)&lt;&gt;1,WEEKDAY($A2924)&lt;&gt;7),-VLOOKUP($A2924,ETF_OP_Fee!$I$5:$J$14,2,1),0))^($A2924-$A2923)*(1+1*(B2924/B2923-1))</f>
        <v>24.893992267456365</v>
      </c>
      <c r="H2924" s="9" t="str">
        <f>IFERROR(VLOOKUP(A2924,'BITO-IV'!$A$1:$J$10000,4,0),"")</f>
        <v/>
      </c>
      <c r="J2924" s="9">
        <f>VLOOKUP(A2924,'ETH-Web'!$A$1:$G$10000,6,0)</f>
        <v>2724.6198730000001</v>
      </c>
      <c r="K2924" s="2">
        <f>K2923*(1-K$1+IF(AND(WEEKDAY($A2924)&lt;&gt;1,WEEKDAY($A2924)&lt;&gt;7),-VLOOKUP($A2924,ETF_OP_Fee!$K$5:$L$14,2,1),0))^($A2924-$A2923)*(1+2*(J2924/J2923-1))-K$3*IFERROR(VLOOKUP($A4520,Dividends!$C$10:$E$100,3,0),0)</f>
        <v>736.07634584542177</v>
      </c>
      <c r="Q2924">
        <f>IF($A2924&gt;=$Q$2,B2924*Q$4,"")</f>
        <v>486.57276738308906</v>
      </c>
      <c r="R2924">
        <f>IF($A2924&gt;=$Q$2,G2924*R$4,"")</f>
        <v>469.69937091454597</v>
      </c>
      <c r="T2924">
        <f>IF($A2924&gt;=$Q$2,J2924*T$4,"")</f>
        <v>819.69583525469773</v>
      </c>
      <c r="U2924">
        <f>IF($A2924&gt;=$Q$2,K2924*U$4,"")</f>
        <v>70.811472055775852</v>
      </c>
      <c r="W2924" t="e">
        <f t="shared" ca="1" si="15"/>
        <v>#DIV/0!</v>
      </c>
    </row>
    <row r="2925" spans="1:23">
      <c r="A2925" s="1">
        <v>44413</v>
      </c>
      <c r="B2925">
        <f>IFERROR(VLOOKUP($A2925,'BTC-Web'!$A$2:$H$9999,2,0),"")</f>
        <v>39744.515625</v>
      </c>
      <c r="C2925">
        <f>VLOOKUP(A2925,H_SPBTFDUE!$B$2:$C$5828,2,0)</f>
        <v>231.94</v>
      </c>
      <c r="D2925" s="2">
        <f>D2924*(1-D$1+IF(AND(WEEKDAY($A2925)&lt;&gt;1,WEEKDAY($A2925)&lt;&gt;7),-VLOOKUP($A2925,ETF_OP_Fee!$G$5:$H$14,2,1),0))^($A2925-$A2924)*(1+2*(C2925/C2924-1))+IFERROR(VLOOKUP(A2925,BITXeom!$C$9:$D$100,2,0),0)-$D$3*IFERROR(VLOOKUP($A2925,Dividends!$C$10:$E$100,2,0),0)</f>
        <v>70.528871961039144</v>
      </c>
      <c r="F2925" s="60">
        <f>F2924*(1-F$1-2*(C2925/C2924-1))</f>
        <v>0.10642072084784945</v>
      </c>
      <c r="G2925" s="2">
        <f>G2924*(1-G$1+IF(AND(WEEKDAY($A2925)&lt;&gt;1,WEEKDAY($A2925)&lt;&gt;7),-VLOOKUP($A2925,ETF_OP_Fee!$I$5:$J$14,2,1),0))^($A2925-$A2924)*(1+1*(B2925/B2924-1))</f>
        <v>25.890804610857092</v>
      </c>
      <c r="H2925" s="9" t="str">
        <f>IFERROR(VLOOKUP(A2925,'BITO-IV'!$A$1:$J$10000,4,0),"")</f>
        <v/>
      </c>
      <c r="J2925" s="9">
        <f>VLOOKUP(A2925,'ETH-Web'!$A$1:$G$10000,6,0)</f>
        <v>2827.328857</v>
      </c>
      <c r="K2925" s="2">
        <f>K2924*(1-K$1+IF(AND(WEEKDAY($A2925)&lt;&gt;1,WEEKDAY($A2925)&lt;&gt;7),-VLOOKUP($A2925,ETF_OP_Fee!$K$5:$L$14,2,1),0))^($A2925-$A2924)*(1+2*(J2925/J2924-1))-K$3*IFERROR(VLOOKUP($A4521,Dividends!$C$10:$E$100,3,0),0)</f>
        <v>791.55115373728381</v>
      </c>
      <c r="Q2925">
        <f>IF($A2925&gt;=$Q$2,B2925*Q$4,"")</f>
        <v>506.06942467797683</v>
      </c>
      <c r="R2925">
        <f>IF($A2925&gt;=$Q$2,G2925*R$4,"")</f>
        <v>488.50720718222453</v>
      </c>
      <c r="T2925">
        <f>IF($A2925&gt;=$Q$2,J2925*T$4,"")</f>
        <v>850.5956048931472</v>
      </c>
      <c r="U2925">
        <f>IF($A2925&gt;=$Q$2,K2925*U$4,"")</f>
        <v>76.14821848297197</v>
      </c>
      <c r="W2925" t="e">
        <f t="shared" ca="1" si="15"/>
        <v>#DIV/0!</v>
      </c>
    </row>
    <row r="2926" spans="1:23">
      <c r="A2926" s="1">
        <v>44414</v>
      </c>
      <c r="B2926">
        <f>IFERROR(VLOOKUP($A2926,'BTC-Web'!$A$2:$H$9999,2,0),"")</f>
        <v>40865.867187999997</v>
      </c>
      <c r="C2926">
        <f>VLOOKUP(A2926,H_SPBTFDUE!$B$2:$C$5828,2,0)</f>
        <v>244.56</v>
      </c>
      <c r="D2926" s="2">
        <f>D2925*(1-D$1+IF(AND(WEEKDAY($A2926)&lt;&gt;1,WEEKDAY($A2926)&lt;&gt;7),-VLOOKUP($A2926,ETF_OP_Fee!$G$5:$H$14,2,1),0))^($A2926-$A2925)*(1+2*(C2926/C2925-1))+IFERROR(VLOOKUP(A2926,BITXeom!$C$9:$D$100,2,0),0)-$D$3*IFERROR(VLOOKUP($A2926,Dividends!$C$10:$E$100,2,0),0)</f>
        <v>78.194484427601324</v>
      </c>
      <c r="F2926" s="60">
        <f>F2925*(1-F$1-2*(C2926/C2925-1))</f>
        <v>9.4834345603179743E-2</v>
      </c>
      <c r="G2926" s="2">
        <f>G2925*(1-G$1+IF(AND(WEEKDAY($A2926)&lt;&gt;1,WEEKDAY($A2926)&lt;&gt;7),-VLOOKUP($A2926,ETF_OP_Fee!$I$5:$J$14,2,1),0))^($A2926-$A2925)*(1+1*(B2926/B2925-1))</f>
        <v>26.620594758482973</v>
      </c>
      <c r="H2926" s="9" t="str">
        <f>IFERROR(VLOOKUP(A2926,'BITO-IV'!$A$1:$J$10000,4,0),"")</f>
        <v/>
      </c>
      <c r="J2926" s="9">
        <f>VLOOKUP(A2926,'ETH-Web'!$A$1:$G$10000,6,0)</f>
        <v>2890.9416500000002</v>
      </c>
      <c r="K2926" s="2">
        <f>K2925*(1-K$1+IF(AND(WEEKDAY($A2926)&lt;&gt;1,WEEKDAY($A2926)&lt;&gt;7),-VLOOKUP($A2926,ETF_OP_Fee!$K$5:$L$14,2,1),0))^($A2926-$A2925)*(1+2*(J2926/J2925-1))-K$3*IFERROR(VLOOKUP($A4522,Dividends!$C$10:$E$100,3,0),0)</f>
        <v>827.1484738331236</v>
      </c>
      <c r="Q2926">
        <f>IF($A2926&gt;=$Q$2,B2926*Q$4,"")</f>
        <v>520.34766486848503</v>
      </c>
      <c r="R2926">
        <f>IF($A2926&gt;=$Q$2,G2926*R$4,"")</f>
        <v>502.27687375706415</v>
      </c>
      <c r="T2926">
        <f>IF($A2926&gt;=$Q$2,J2926*T$4,"")</f>
        <v>869.73337233283257</v>
      </c>
      <c r="U2926">
        <f>IF($A2926&gt;=$Q$2,K2926*U$4,"")</f>
        <v>79.572725535065743</v>
      </c>
      <c r="W2926" t="e">
        <f t="shared" ca="1" si="15"/>
        <v>#DIV/0!</v>
      </c>
    </row>
    <row r="2927" spans="1:23">
      <c r="A2927" s="1">
        <v>44417</v>
      </c>
      <c r="B2927">
        <f>IFERROR(VLOOKUP($A2927,'BTC-Web'!$A$2:$H$9999,2,0),"")</f>
        <v>43791.925780999998</v>
      </c>
      <c r="C2927">
        <f>VLOOKUP(A2927,H_SPBTFDUE!$B$2:$C$5828,2,0)</f>
        <v>262.10000000000002</v>
      </c>
      <c r="D2927" s="2">
        <f>D2926*(1-D$1+IF(AND(WEEKDAY($A2927)&lt;&gt;1,WEEKDAY($A2927)&lt;&gt;7),-VLOOKUP($A2927,ETF_OP_Fee!$G$5:$H$14,2,1),0))^($A2927-$A2926)*(1+2*(C2927/C2926-1))+IFERROR(VLOOKUP(A2927,BITXeom!$C$9:$D$100,2,0),0)-$D$3*IFERROR(VLOOKUP($A2927,Dividends!$C$10:$E$100,2,0),0)</f>
        <v>89.378470575440915</v>
      </c>
      <c r="F2927" s="60">
        <f>F2926*(1-F$1-2*(C2927/C2926-1))</f>
        <v>8.122624888112831E-2</v>
      </c>
      <c r="G2927" s="2">
        <f>G2926*(1-G$1+IF(AND(WEEKDAY($A2927)&lt;&gt;1,WEEKDAY($A2927)&lt;&gt;7),-VLOOKUP($A2927,ETF_OP_Fee!$I$5:$J$14,2,1),0))^($A2927-$A2926)*(1+1*(B2927/B2926-1))</f>
        <v>28.524442691135398</v>
      </c>
      <c r="H2927" s="9" t="str">
        <f>IFERROR(VLOOKUP(A2927,'BITO-IV'!$A$1:$J$10000,4,0),"")</f>
        <v/>
      </c>
      <c r="J2927" s="9">
        <f>VLOOKUP(A2927,'ETH-Web'!$A$1:$G$10000,6,0)</f>
        <v>3167.8562010000001</v>
      </c>
      <c r="K2927" s="2">
        <f>K2926*(1-K$1+IF(AND(WEEKDAY($A2927)&lt;&gt;1,WEEKDAY($A2927)&lt;&gt;7),-VLOOKUP($A2927,ETF_OP_Fee!$K$5:$L$14,2,1),0))^($A2927-$A2926)*(1+2*(J2927/J2926-1))-K$3*IFERROR(VLOOKUP($A4523,Dividends!$C$10:$E$100,3,0),0)</f>
        <v>985.53242516806677</v>
      </c>
      <c r="Q2927">
        <f>IF($A2927&gt;=$Q$2,B2927*Q$4,"")</f>
        <v>557.6053535192965</v>
      </c>
      <c r="R2927">
        <f>IF($A2927&gt;=$Q$2,G2927*R$4,"")</f>
        <v>538.19864020883688</v>
      </c>
      <c r="T2927">
        <f>IF($A2927&gt;=$Q$2,J2927*T$4,"")</f>
        <v>953.04249975477899</v>
      </c>
      <c r="U2927">
        <f>IF($A2927&gt;=$Q$2,K2927*U$4,"")</f>
        <v>94.809461245077216</v>
      </c>
      <c r="W2927" t="e">
        <f t="shared" ca="1" si="15"/>
        <v>#DIV/0!</v>
      </c>
    </row>
    <row r="2928" spans="1:23">
      <c r="A2928" s="1">
        <v>44418</v>
      </c>
      <c r="B2928">
        <f>IFERROR(VLOOKUP($A2928,'BTC-Web'!$A$2:$H$9999,2,0),"")</f>
        <v>46280.847655999998</v>
      </c>
      <c r="C2928">
        <f>VLOOKUP(A2928,H_SPBTFDUE!$B$2:$C$5828,2,0)</f>
        <v>259.08</v>
      </c>
      <c r="D2928" s="2">
        <f>D2927*(1-D$1+IF(AND(WEEKDAY($A2928)&lt;&gt;1,WEEKDAY($A2928)&lt;&gt;7),-VLOOKUP($A2928,ETF_OP_Fee!$G$5:$H$14,2,1),0))^($A2928-$A2927)*(1+2*(C2928/C2927-1))+IFERROR(VLOOKUP(A2928,BITXeom!$C$9:$D$100,2,0),0)-$D$3*IFERROR(VLOOKUP($A2928,Dividends!$C$10:$E$100,2,0),0)</f>
        <v>87.308249847366369</v>
      </c>
      <c r="F2928" s="60">
        <f>F2927*(1-F$1-2*(C2928/C2927-1))</f>
        <v>8.3093850284822746E-2</v>
      </c>
      <c r="G2928" s="2">
        <f>G2927*(1-G$1+IF(AND(WEEKDAY($A2928)&lt;&gt;1,WEEKDAY($A2928)&lt;&gt;7),-VLOOKUP($A2928,ETF_OP_Fee!$I$5:$J$14,2,1),0))^($A2928-$A2927)*(1+1*(B2928/B2927-1))</f>
        <v>30.144849842281797</v>
      </c>
      <c r="H2928" s="9" t="str">
        <f>IFERROR(VLOOKUP(A2928,'BITO-IV'!$A$1:$J$10000,4,0),"")</f>
        <v/>
      </c>
      <c r="J2928" s="9">
        <f>VLOOKUP(A2928,'ETH-Web'!$A$1:$G$10000,6,0)</f>
        <v>3141.6911620000001</v>
      </c>
      <c r="K2928" s="2">
        <f>K2927*(1-K$1+IF(AND(WEEKDAY($A2928)&lt;&gt;1,WEEKDAY($A2928)&lt;&gt;7),-VLOOKUP($A2928,ETF_OP_Fee!$K$5:$L$14,2,1),0))^($A2928-$A2927)*(1+2*(J2928/J2927-1))-K$3*IFERROR(VLOOKUP($A4524,Dividends!$C$10:$E$100,3,0),0)</f>
        <v>969.22737214232689</v>
      </c>
      <c r="Q2928">
        <f>IF($A2928&gt;=$Q$2,B2928*Q$4,"")</f>
        <v>589.29695276368113</v>
      </c>
      <c r="R2928">
        <f>IF($A2928&gt;=$Q$2,G2928*R$4,"")</f>
        <v>568.77245140560012</v>
      </c>
      <c r="T2928">
        <f>IF($A2928&gt;=$Q$2,J2928*T$4,"")</f>
        <v>945.17080590489104</v>
      </c>
      <c r="U2928">
        <f>IF($A2928&gt;=$Q$2,K2928*U$4,"")</f>
        <v>93.240894596771156</v>
      </c>
      <c r="W2928" t="e">
        <f t="shared" ca="1" si="15"/>
        <v>#DIV/0!</v>
      </c>
    </row>
    <row r="2929" spans="1:23">
      <c r="A2929" s="1">
        <v>44419</v>
      </c>
      <c r="B2929">
        <f>IFERROR(VLOOKUP($A2929,'BTC-Web'!$A$2:$H$9999,2,0),"")</f>
        <v>45599.703125</v>
      </c>
      <c r="C2929">
        <f>VLOOKUP(A2929,H_SPBTFDUE!$B$2:$C$5828,2,0)</f>
        <v>264.49</v>
      </c>
      <c r="D2929" s="2">
        <f>D2928*(1-D$1+IF(AND(WEEKDAY($A2929)&lt;&gt;1,WEEKDAY($A2929)&lt;&gt;7),-VLOOKUP($A2929,ETF_OP_Fee!$G$5:$H$14,2,1),0))^($A2929-$A2928)*(1+2*(C2929/C2928-1))+IFERROR(VLOOKUP(A2929,BITXeom!$C$9:$D$100,2,0),0)-$D$3*IFERROR(VLOOKUP($A2929,Dividends!$C$10:$E$100,2,0),0)</f>
        <v>90.943554045681566</v>
      </c>
      <c r="F2929" s="60">
        <f>F2928*(1-F$1-2*(C2929/C2928-1))</f>
        <v>7.9619262924386605E-2</v>
      </c>
      <c r="G2929" s="2">
        <f>G2928*(1-G$1+IF(AND(WEEKDAY($A2929)&lt;&gt;1,WEEKDAY($A2929)&lt;&gt;7),-VLOOKUP($A2929,ETF_OP_Fee!$I$5:$J$14,2,1),0))^($A2929-$A2928)*(1+1*(B2929/B2928-1))</f>
        <v>29.700415960641728</v>
      </c>
      <c r="H2929" s="9" t="str">
        <f>IFERROR(VLOOKUP(A2929,'BITO-IV'!$A$1:$J$10000,4,0),"")</f>
        <v/>
      </c>
      <c r="J2929" s="9">
        <f>VLOOKUP(A2929,'ETH-Web'!$A$1:$G$10000,6,0)</f>
        <v>3164.2451169999999</v>
      </c>
      <c r="K2929" s="2">
        <f>K2928*(1-K$1+IF(AND(WEEKDAY($A2929)&lt;&gt;1,WEEKDAY($A2929)&lt;&gt;7),-VLOOKUP($A2929,ETF_OP_Fee!$K$5:$L$14,2,1),0))^($A2929-$A2928)*(1+2*(J2929/J2928-1))-K$3*IFERROR(VLOOKUP($A4525,Dividends!$C$10:$E$100,3,0),0)</f>
        <v>983.11806774926822</v>
      </c>
      <c r="Q2929">
        <f>IF($A2929&gt;=$Q$2,B2929*Q$4,"")</f>
        <v>580.62389648144801</v>
      </c>
      <c r="R2929">
        <f>IF($A2929&gt;=$Q$2,G2929*R$4,"")</f>
        <v>560.38688141037085</v>
      </c>
      <c r="T2929">
        <f>IF($A2929&gt;=$Q$2,J2929*T$4,"")</f>
        <v>951.95611315645488</v>
      </c>
      <c r="U2929">
        <f>IF($A2929&gt;=$Q$2,K2929*U$4,"")</f>
        <v>94.5771970188745</v>
      </c>
      <c r="W2929" t="e">
        <f t="shared" ca="1" si="15"/>
        <v>#DIV/0!</v>
      </c>
    </row>
    <row r="2930" spans="1:23">
      <c r="A2930" s="1">
        <v>44420</v>
      </c>
      <c r="B2930">
        <f>IFERROR(VLOOKUP($A2930,'BTC-Web'!$A$2:$H$9999,2,0),"")</f>
        <v>45576.878905999998</v>
      </c>
      <c r="C2930">
        <f>VLOOKUP(A2930,H_SPBTFDUE!$B$2:$C$5828,2,0)</f>
        <v>252.64</v>
      </c>
      <c r="D2930" s="2">
        <f>D2929*(1-D$1+IF(AND(WEEKDAY($A2930)&lt;&gt;1,WEEKDAY($A2930)&lt;&gt;7),-VLOOKUP($A2930,ETF_OP_Fee!$G$5:$H$14,2,1),0))^($A2930-$A2929)*(1+2*(C2930/C2929-1))+IFERROR(VLOOKUP(A2930,BITXeom!$C$9:$D$100,2,0),0)-$D$3*IFERROR(VLOOKUP($A2930,Dividends!$C$10:$E$100,2,0),0)</f>
        <v>82.784447743909482</v>
      </c>
      <c r="F2930" s="60">
        <f>F2929*(1-F$1-2*(C2930/C2929-1))</f>
        <v>8.6749514863882909E-2</v>
      </c>
      <c r="G2930" s="2">
        <f>G2929*(1-G$1+IF(AND(WEEKDAY($A2930)&lt;&gt;1,WEEKDAY($A2930)&lt;&gt;7),-VLOOKUP($A2930,ETF_OP_Fee!$I$5:$J$14,2,1),0))^($A2930-$A2929)*(1+1*(B2930/B2929-1))</f>
        <v>29.684777243839353</v>
      </c>
      <c r="H2930" s="9" t="str">
        <f>IFERROR(VLOOKUP(A2930,'BITO-IV'!$A$1:$J$10000,4,0),"")</f>
        <v/>
      </c>
      <c r="J2930" s="9">
        <f>VLOOKUP(A2930,'ETH-Web'!$A$1:$G$10000,6,0)</f>
        <v>3043.414307</v>
      </c>
      <c r="K2930" s="2">
        <f>K2929*(1-K$1+IF(AND(WEEKDAY($A2930)&lt;&gt;1,WEEKDAY($A2930)&lt;&gt;7),-VLOOKUP($A2930,ETF_OP_Fee!$K$5:$L$14,2,1),0))^($A2930-$A2929)*(1+2*(J2930/J2929-1))-K$3*IFERROR(VLOOKUP($A4526,Dividends!$C$10:$E$100,3,0),0)</f>
        <v>908.01140186042358</v>
      </c>
      <c r="Q2930">
        <f>IF($A2930&gt;=$Q$2,B2930*Q$4,"")</f>
        <v>580.33327426108838</v>
      </c>
      <c r="R2930">
        <f>IF($A2930&gt;=$Q$2,G2930*R$4,"")</f>
        <v>560.0918104002626</v>
      </c>
      <c r="T2930">
        <f>IF($A2930&gt;=$Q$2,J2930*T$4,"")</f>
        <v>915.60443242882491</v>
      </c>
      <c r="U2930">
        <f>IF($A2930&gt;=$Q$2,K2930*U$4,"")</f>
        <v>87.351841112780349</v>
      </c>
      <c r="W2930" t="e">
        <f t="shared" ca="1" si="15"/>
        <v>#DIV/0!</v>
      </c>
    </row>
    <row r="2931" spans="1:23">
      <c r="A2931" s="1">
        <v>44421</v>
      </c>
      <c r="B2931">
        <f>IFERROR(VLOOKUP($A2931,'BTC-Web'!$A$2:$H$9999,2,0),"")</f>
        <v>44439.691405999998</v>
      </c>
      <c r="C2931">
        <f>VLOOKUP(A2931,H_SPBTFDUE!$B$2:$C$5828,2,0)</f>
        <v>264.73</v>
      </c>
      <c r="D2931" s="2">
        <f>D2930*(1-D$1+IF(AND(WEEKDAY($A2931)&lt;&gt;1,WEEKDAY($A2931)&lt;&gt;7),-VLOOKUP($A2931,ETF_OP_Fee!$G$5:$H$14,2,1),0))^($A2931-$A2930)*(1+2*(C2931/C2930-1))+IFERROR(VLOOKUP(A2931,BITXeom!$C$9:$D$100,2,0),0)-$D$3*IFERROR(VLOOKUP($A2931,Dividends!$C$10:$E$100,2,0),0)</f>
        <v>90.696755464865475</v>
      </c>
      <c r="F2931" s="60">
        <f>F2930*(1-F$1-2*(C2931/C2930-1))</f>
        <v>7.8442262952175282E-2</v>
      </c>
      <c r="G2931" s="2">
        <f>G2930*(1-G$1+IF(AND(WEEKDAY($A2931)&lt;&gt;1,WEEKDAY($A2931)&lt;&gt;7),-VLOOKUP($A2931,ETF_OP_Fee!$I$5:$J$14,2,1),0))^($A2931-$A2930)*(1+1*(B2931/B2930-1))</f>
        <v>28.94335981210827</v>
      </c>
      <c r="H2931" s="9" t="str">
        <f>IFERROR(VLOOKUP(A2931,'BITO-IV'!$A$1:$J$10000,4,0),"")</f>
        <v/>
      </c>
      <c r="J2931" s="9">
        <f>VLOOKUP(A2931,'ETH-Web'!$A$1:$G$10000,6,0)</f>
        <v>3322.2116700000001</v>
      </c>
      <c r="K2931" s="2">
        <f>K2930*(1-K$1+IF(AND(WEEKDAY($A2931)&lt;&gt;1,WEEKDAY($A2931)&lt;&gt;7),-VLOOKUP($A2931,ETF_OP_Fee!$K$5:$L$14,2,1),0))^($A2931-$A2930)*(1+2*(J2931/J2930-1))-K$3*IFERROR(VLOOKUP($A4527,Dividends!$C$10:$E$100,3,0),0)</f>
        <v>1074.343721523134</v>
      </c>
      <c r="Q2931">
        <f>IF($A2931&gt;=$Q$2,B2931*Q$4,"")</f>
        <v>565.85339408577204</v>
      </c>
      <c r="R2931">
        <f>IF($A2931&gt;=$Q$2,G2931*R$4,"")</f>
        <v>546.10276045087289</v>
      </c>
      <c r="T2931">
        <f>IF($A2931&gt;=$Q$2,J2931*T$4,"")</f>
        <v>999.47999965775568</v>
      </c>
      <c r="U2931">
        <f>IF($A2931&gt;=$Q$2,K2931*U$4,"")</f>
        <v>103.35321987226281</v>
      </c>
      <c r="W2931" t="e">
        <f t="shared" ca="1" si="15"/>
        <v>#DIV/0!</v>
      </c>
    </row>
    <row r="2932" spans="1:23">
      <c r="A2932" s="1">
        <v>44424</v>
      </c>
      <c r="B2932">
        <f>IFERROR(VLOOKUP($A2932,'BTC-Web'!$A$2:$H$9999,2,0),"")</f>
        <v>47019.960937999997</v>
      </c>
      <c r="C2932">
        <f>VLOOKUP(A2932,H_SPBTFDUE!$B$2:$C$5828,2,0)</f>
        <v>262.3</v>
      </c>
      <c r="D2932" s="2">
        <f>D2931*(1-D$1+IF(AND(WEEKDAY($A2932)&lt;&gt;1,WEEKDAY($A2932)&lt;&gt;7),-VLOOKUP($A2932,ETF_OP_Fee!$G$5:$H$14,2,1),0))^($A2932-$A2931)*(1+2*(C2932/C2931-1))+IFERROR(VLOOKUP(A2932,BITXeom!$C$9:$D$100,2,0),0)-$D$3*IFERROR(VLOOKUP($A2932,Dividends!$C$10:$E$100,2,0),0)</f>
        <v>88.999520848650889</v>
      </c>
      <c r="F2932" s="60">
        <f>F2931*(1-F$1-2*(C2932/C2931-1))</f>
        <v>7.9878248397834403E-2</v>
      </c>
      <c r="G2932" s="2">
        <f>G2931*(1-G$1+IF(AND(WEEKDAY($A2932)&lt;&gt;1,WEEKDAY($A2932)&lt;&gt;7),-VLOOKUP($A2932,ETF_OP_Fee!$I$5:$J$14,2,1),0))^($A2932-$A2931)*(1+1*(B2932/B2931-1))</f>
        <v>30.621485978302854</v>
      </c>
      <c r="H2932" s="9" t="str">
        <f>IFERROR(VLOOKUP(A2932,'BITO-IV'!$A$1:$J$10000,4,0),"")</f>
        <v/>
      </c>
      <c r="J2932" s="9">
        <f>VLOOKUP(A2932,'ETH-Web'!$A$1:$G$10000,6,0)</f>
        <v>3156.5095209999999</v>
      </c>
      <c r="K2932" s="2">
        <f>K2931*(1-K$1+IF(AND(WEEKDAY($A2932)&lt;&gt;1,WEEKDAY($A2932)&lt;&gt;7),-VLOOKUP($A2932,ETF_OP_Fee!$K$5:$L$14,2,1),0))^($A2932-$A2931)*(1+2*(J2932/J2931-1))-K$3*IFERROR(VLOOKUP($A4528,Dividends!$C$10:$E$100,3,0),0)</f>
        <v>967.0987880015017</v>
      </c>
      <c r="Q2932">
        <f>IF($A2932&gt;=$Q$2,B2932*Q$4,"")</f>
        <v>598.70812880927144</v>
      </c>
      <c r="R2932">
        <f>IF($A2932&gt;=$Q$2,G2932*R$4,"")</f>
        <v>577.76561292179861</v>
      </c>
      <c r="T2932">
        <f>IF($A2932&gt;=$Q$2,J2932*T$4,"")</f>
        <v>949.6288762867365</v>
      </c>
      <c r="U2932">
        <f>IF($A2932&gt;=$Q$2,K2932*U$4,"")</f>
        <v>93.036122120033994</v>
      </c>
      <c r="W2932" t="e">
        <f t="shared" ca="1" si="15"/>
        <v>#DIV/0!</v>
      </c>
    </row>
    <row r="2933" spans="1:23">
      <c r="A2933" s="1">
        <v>44425</v>
      </c>
      <c r="B2933">
        <f>IFERROR(VLOOKUP($A2933,'BTC-Web'!$A$2:$H$9999,2,0),"")</f>
        <v>45936.457030999998</v>
      </c>
      <c r="C2933">
        <f>VLOOKUP(A2933,H_SPBTFDUE!$B$2:$C$5828,2,0)</f>
        <v>258.83999999999997</v>
      </c>
      <c r="D2933" s="2">
        <f>D2932*(1-D$1+IF(AND(WEEKDAY($A2933)&lt;&gt;1,WEEKDAY($A2933)&lt;&gt;7),-VLOOKUP($A2933,ETF_OP_Fee!$G$5:$H$14,2,1),0))^($A2933-$A2932)*(1+2*(C2933/C2932-1))+IFERROR(VLOOKUP(A2933,BITXeom!$C$9:$D$100,2,0),0)-$D$3*IFERROR(VLOOKUP($A2933,Dividends!$C$10:$E$100,2,0),0)</f>
        <v>86.641089350100813</v>
      </c>
      <c r="F2933" s="60">
        <f>F2932*(1-F$1-2*(C2933/C2932-1))</f>
        <v>8.1981438727601233E-2</v>
      </c>
      <c r="G2933" s="2">
        <f>G2932*(1-G$1+IF(AND(WEEKDAY($A2933)&lt;&gt;1,WEEKDAY($A2933)&lt;&gt;7),-VLOOKUP($A2933,ETF_OP_Fee!$I$5:$J$14,2,1),0))^($A2933-$A2932)*(1+1*(B2933/B2932-1))</f>
        <v>29.915081500754834</v>
      </c>
      <c r="H2933" s="9" t="str">
        <f>IFERROR(VLOOKUP(A2933,'BITO-IV'!$A$1:$J$10000,4,0),"")</f>
        <v/>
      </c>
      <c r="J2933" s="9">
        <f>VLOOKUP(A2933,'ETH-Web'!$A$1:$G$10000,6,0)</f>
        <v>3014.8459469999998</v>
      </c>
      <c r="K2933" s="2">
        <f>K2932*(1-K$1+IF(AND(WEEKDAY($A2933)&lt;&gt;1,WEEKDAY($A2933)&lt;&gt;7),-VLOOKUP($A2933,ETF_OP_Fee!$K$5:$L$14,2,1),0))^($A2933-$A2932)*(1+2*(J2933/J2932-1))-K$3*IFERROR(VLOOKUP($A4529,Dividends!$C$10:$E$100,3,0),0)</f>
        <v>880.26968154723681</v>
      </c>
      <c r="Q2933">
        <f>IF($A2933&gt;=$Q$2,B2933*Q$4,"")</f>
        <v>584.91180521017543</v>
      </c>
      <c r="R2933">
        <f>IF($A2933&gt;=$Q$2,G2933*R$4,"")</f>
        <v>564.43718672359171</v>
      </c>
      <c r="T2933">
        <f>IF($A2933&gt;=$Q$2,J2933*T$4,"")</f>
        <v>907.00970479576506</v>
      </c>
      <c r="U2933">
        <f>IF($A2933&gt;=$Q$2,K2933*U$4,"")</f>
        <v>84.683052659212919</v>
      </c>
      <c r="W2933" t="e">
        <f t="shared" ca="1" si="15"/>
        <v>#DIV/0!</v>
      </c>
    </row>
    <row r="2934" spans="1:23">
      <c r="A2934" s="1">
        <v>44426</v>
      </c>
      <c r="B2934">
        <f>IFERROR(VLOOKUP($A2934,'BTC-Web'!$A$2:$H$9999,2,0),"")</f>
        <v>44686.75</v>
      </c>
      <c r="C2934">
        <f>VLOOKUP(A2934,H_SPBTFDUE!$B$2:$C$5828,2,0)</f>
        <v>255.2</v>
      </c>
      <c r="D2934" s="2">
        <f>D2933*(1-D$1+IF(AND(WEEKDAY($A2934)&lt;&gt;1,WEEKDAY($A2934)&lt;&gt;7),-VLOOKUP($A2934,ETF_OP_Fee!$G$5:$H$14,2,1),0))^($A2934-$A2933)*(1+2*(C2934/C2933-1))+IFERROR(VLOOKUP(A2934,BITXeom!$C$9:$D$100,2,0),0)-$D$3*IFERROR(VLOOKUP($A2934,Dividends!$C$10:$E$100,2,0),0)</f>
        <v>84.194116219735079</v>
      </c>
      <c r="F2934" s="60">
        <f>F2933*(1-F$1-2*(C2934/C2933-1))</f>
        <v>8.4282938755656608E-2</v>
      </c>
      <c r="G2934" s="2">
        <f>G2933*(1-G$1+IF(AND(WEEKDAY($A2934)&lt;&gt;1,WEEKDAY($A2934)&lt;&gt;7),-VLOOKUP($A2934,ETF_OP_Fee!$I$5:$J$14,2,1),0))^($A2934-$A2933)*(1+1*(B2934/B2933-1))</f>
        <v>29.100480555670547</v>
      </c>
      <c r="H2934" s="9" t="str">
        <f>IFERROR(VLOOKUP(A2934,'BITO-IV'!$A$1:$J$10000,4,0),"")</f>
        <v/>
      </c>
      <c r="J2934" s="9">
        <f>VLOOKUP(A2934,'ETH-Web'!$A$1:$G$10000,6,0)</f>
        <v>3020.0898440000001</v>
      </c>
      <c r="K2934" s="2">
        <f>K2933*(1-K$1+IF(AND(WEEKDAY($A2934)&lt;&gt;1,WEEKDAY($A2934)&lt;&gt;7),-VLOOKUP($A2934,ETF_OP_Fee!$K$5:$L$14,2,1),0))^($A2934-$A2933)*(1+2*(J2934/J2933-1))-K$3*IFERROR(VLOOKUP($A4530,Dividends!$C$10:$E$100,3,0),0)</f>
        <v>883.30914129210294</v>
      </c>
      <c r="Q2934">
        <f>IF($A2934&gt;=$Q$2,B2934*Q$4,"")</f>
        <v>568.99920674850546</v>
      </c>
      <c r="R2934">
        <f>IF($A2934&gt;=$Q$2,G2934*R$4,"")</f>
        <v>549.06731164121391</v>
      </c>
      <c r="T2934">
        <f>IF($A2934&gt;=$Q$2,J2934*T$4,"")</f>
        <v>908.58731955736926</v>
      </c>
      <c r="U2934">
        <f>IF($A2934&gt;=$Q$2,K2934*U$4,"")</f>
        <v>84.975452516922019</v>
      </c>
      <c r="W2934" t="e">
        <f t="shared" ca="1" si="15"/>
        <v>#DIV/0!</v>
      </c>
    </row>
    <row r="2935" spans="1:23">
      <c r="A2935" s="1">
        <v>44427</v>
      </c>
      <c r="B2935">
        <f>IFERROR(VLOOKUP($A2935,'BTC-Web'!$A$2:$H$9999,2,0),"")</f>
        <v>44741.882812999997</v>
      </c>
      <c r="C2935">
        <f>VLOOKUP(A2935,H_SPBTFDUE!$B$2:$C$5828,2,0)</f>
        <v>265.83999999999997</v>
      </c>
      <c r="D2935" s="2">
        <f>D2934*(1-D$1+IF(AND(WEEKDAY($A2935)&lt;&gt;1,WEEKDAY($A2935)&lt;&gt;7),-VLOOKUP($A2935,ETF_OP_Fee!$G$5:$H$14,2,1),0))^($A2935-$A2934)*(1+2*(C2935/C2934-1))+IFERROR(VLOOKUP(A2935,BITXeom!$C$9:$D$100,2,0),0)-$D$3*IFERROR(VLOOKUP($A2935,Dividends!$C$10:$E$100,2,0),0)</f>
        <v>91.203695684402234</v>
      </c>
      <c r="F2935" s="60">
        <f>F2934*(1-F$1-2*(C2935/C2934-1))</f>
        <v>7.7250569697637411E-2</v>
      </c>
      <c r="G2935" s="2">
        <f>G2934*(1-G$1+IF(AND(WEEKDAY($A2935)&lt;&gt;1,WEEKDAY($A2935)&lt;&gt;7),-VLOOKUP($A2935,ETF_OP_Fee!$I$5:$J$14,2,1),0))^($A2935-$A2934)*(1+1*(B2935/B2934-1))</f>
        <v>29.135625277844557</v>
      </c>
      <c r="H2935" s="9" t="str">
        <f>IFERROR(VLOOKUP(A2935,'BITO-IV'!$A$1:$J$10000,4,0),"")</f>
        <v/>
      </c>
      <c r="J2935" s="9">
        <f>VLOOKUP(A2935,'ETH-Web'!$A$1:$G$10000,6,0)</f>
        <v>3182.7021479999999</v>
      </c>
      <c r="K2935" s="2">
        <f>K2934*(1-K$1+IF(AND(WEEKDAY($A2935)&lt;&gt;1,WEEKDAY($A2935)&lt;&gt;7),-VLOOKUP($A2935,ETF_OP_Fee!$K$5:$L$14,2,1),0))^($A2935-$A2934)*(1+2*(J2935/J2934-1))-K$3*IFERROR(VLOOKUP($A4531,Dividends!$C$10:$E$100,3,0),0)</f>
        <v>978.40491130351779</v>
      </c>
      <c r="Q2935">
        <f>IF($A2935&gt;=$Q$2,B2935*Q$4,"")</f>
        <v>569.7012163344076</v>
      </c>
      <c r="R2935">
        <f>IF($A2935&gt;=$Q$2,G2935*R$4,"")</f>
        <v>549.73042158833471</v>
      </c>
      <c r="T2935">
        <f>IF($A2935&gt;=$Q$2,J2935*T$4,"")</f>
        <v>957.50886992512972</v>
      </c>
      <c r="U2935">
        <f>IF($A2935&gt;=$Q$2,K2935*U$4,"")</f>
        <v>94.12378542938859</v>
      </c>
      <c r="W2935" t="e">
        <f t="shared" ca="1" si="15"/>
        <v>#DIV/0!</v>
      </c>
    </row>
    <row r="2936" spans="1:23">
      <c r="A2936" s="1">
        <v>44428</v>
      </c>
      <c r="B2936">
        <f>IFERROR(VLOOKUP($A2936,'BTC-Web'!$A$2:$H$9999,2,0),"")</f>
        <v>46723.121094000002</v>
      </c>
      <c r="C2936">
        <f>VLOOKUP(A2936,H_SPBTFDUE!$B$2:$C$5828,2,0)</f>
        <v>277.55</v>
      </c>
      <c r="D2936" s="2">
        <f>D2935*(1-D$1+IF(AND(WEEKDAY($A2936)&lt;&gt;1,WEEKDAY($A2936)&lt;&gt;7),-VLOOKUP($A2936,ETF_OP_Fee!$G$5:$H$14,2,1),0))^($A2936-$A2935)*(1+2*(C2936/C2935-1))+IFERROR(VLOOKUP(A2936,BITXeom!$C$9:$D$100,2,0),0)-$D$3*IFERROR(VLOOKUP($A2936,Dividends!$C$10:$E$100,2,0),0)</f>
        <v>99.226605357687816</v>
      </c>
      <c r="F2936" s="60">
        <f>F2935*(1-F$1-2*(C2936/C2935-1))</f>
        <v>7.0440919702338595E-2</v>
      </c>
      <c r="G2936" s="2">
        <f>G2935*(1-G$1+IF(AND(WEEKDAY($A2936)&lt;&gt;1,WEEKDAY($A2936)&lt;&gt;7),-VLOOKUP($A2936,ETF_OP_Fee!$I$5:$J$14,2,1),0))^($A2936-$A2935)*(1+1*(B2936/B2935-1))</f>
        <v>30.425002953239012</v>
      </c>
      <c r="H2936" s="9" t="str">
        <f>IFERROR(VLOOKUP(A2936,'BITO-IV'!$A$1:$J$10000,4,0),"")</f>
        <v/>
      </c>
      <c r="J2936" s="9">
        <f>VLOOKUP(A2936,'ETH-Web'!$A$1:$G$10000,6,0)</f>
        <v>3286.9353030000002</v>
      </c>
      <c r="K2936" s="2">
        <f>K2935*(1-K$1+IF(AND(WEEKDAY($A2936)&lt;&gt;1,WEEKDAY($A2936)&lt;&gt;7),-VLOOKUP($A2936,ETF_OP_Fee!$K$5:$L$14,2,1),0))^($A2936-$A2935)*(1+2*(J2936/J2935-1))-K$3*IFERROR(VLOOKUP($A4532,Dividends!$C$10:$E$100,3,0),0)</f>
        <v>1042.463376046089</v>
      </c>
      <c r="Q2936">
        <f>IF($A2936&gt;=$Q$2,B2936*Q$4,"")</f>
        <v>594.92844834991047</v>
      </c>
      <c r="R2936">
        <f>IF($A2936&gt;=$Q$2,G2936*R$4,"")</f>
        <v>574.05837495545109</v>
      </c>
      <c r="T2936">
        <f>IF($A2936&gt;=$Q$2,J2936*T$4,"")</f>
        <v>988.86718302253905</v>
      </c>
      <c r="U2936">
        <f>IF($A2936&gt;=$Q$2,K2936*U$4,"")</f>
        <v>100.28629046253779</v>
      </c>
      <c r="W2936" t="e">
        <f t="shared" ca="1" si="15"/>
        <v>#DIV/0!</v>
      </c>
    </row>
    <row r="2937" spans="1:23">
      <c r="A2937" s="1">
        <v>44431</v>
      </c>
      <c r="B2937">
        <f>IFERROR(VLOOKUP($A2937,'BTC-Web'!$A$2:$H$9999,2,0),"")</f>
        <v>49291.675780999998</v>
      </c>
      <c r="C2937">
        <f>VLOOKUP(A2937,H_SPBTFDUE!$B$2:$C$5828,2,0)</f>
        <v>280.36</v>
      </c>
      <c r="D2937" s="2">
        <f>D2936*(1-D$1+IF(AND(WEEKDAY($A2937)&lt;&gt;1,WEEKDAY($A2937)&lt;&gt;7),-VLOOKUP($A2937,ETF_OP_Fee!$G$5:$H$14,2,1),0))^($A2937-$A2936)*(1+2*(C2937/C2936-1))+IFERROR(VLOOKUP(A2937,BITXeom!$C$9:$D$100,2,0),0)-$D$3*IFERROR(VLOOKUP($A2937,Dividends!$C$10:$E$100,2,0),0)</f>
        <v>101.19919868967609</v>
      </c>
      <c r="F2937" s="60">
        <f>F2936*(1-F$1-2*(C2937/C2936-1))</f>
        <v>6.9010922636491792E-2</v>
      </c>
      <c r="G2937" s="2">
        <f>G2936*(1-G$1+IF(AND(WEEKDAY($A2937)&lt;&gt;1,WEEKDAY($A2937)&lt;&gt;7),-VLOOKUP($A2937,ETF_OP_Fee!$I$5:$J$14,2,1),0))^($A2937-$A2936)*(1+1*(B2937/B2936-1))</f>
        <v>32.095079466612837</v>
      </c>
      <c r="H2937" s="9" t="str">
        <f>IFERROR(VLOOKUP(A2937,'BITO-IV'!$A$1:$J$10000,4,0),"")</f>
        <v/>
      </c>
      <c r="J2937" s="9">
        <f>VLOOKUP(A2937,'ETH-Web'!$A$1:$G$10000,6,0)</f>
        <v>3319.2573240000002</v>
      </c>
      <c r="K2937" s="2">
        <f>K2936*(1-K$1+IF(AND(WEEKDAY($A2937)&lt;&gt;1,WEEKDAY($A2937)&lt;&gt;7),-VLOOKUP($A2937,ETF_OP_Fee!$K$5:$L$14,2,1),0))^($A2937-$A2936)*(1+2*(J2937/J2936-1))-K$3*IFERROR(VLOOKUP($A4533,Dividends!$C$10:$E$100,3,0),0)</f>
        <v>1062.8833440274684</v>
      </c>
      <c r="Q2937">
        <f>IF($A2937&gt;=$Q$2,B2937*Q$4,"")</f>
        <v>627.63401721301091</v>
      </c>
      <c r="R2937">
        <f>IF($A2937&gt;=$Q$2,G2937*R$4,"")</f>
        <v>605.56934673061016</v>
      </c>
      <c r="T2937">
        <f>IF($A2937&gt;=$Q$2,J2937*T$4,"")</f>
        <v>998.5911912275966</v>
      </c>
      <c r="U2937">
        <f>IF($A2937&gt;=$Q$2,K2937*U$4,"")</f>
        <v>102.25071711509176</v>
      </c>
      <c r="W2937" t="e">
        <f t="shared" ca="1" si="15"/>
        <v>#DIV/0!</v>
      </c>
    </row>
    <row r="2938" spans="1:23">
      <c r="A2938" s="1">
        <v>44432</v>
      </c>
      <c r="B2938">
        <f>IFERROR(VLOOKUP($A2938,'BTC-Web'!$A$2:$H$9999,2,0),"")</f>
        <v>49562.347655999998</v>
      </c>
      <c r="C2938">
        <f>VLOOKUP(A2938,H_SPBTFDUE!$B$2:$C$5828,2,0)</f>
        <v>274.56</v>
      </c>
      <c r="D2938" s="2">
        <f>D2937*(1-D$1+IF(AND(WEEKDAY($A2938)&lt;&gt;1,WEEKDAY($A2938)&lt;&gt;7),-VLOOKUP($A2938,ETF_OP_Fee!$G$5:$H$14,2,1),0))^($A2938-$A2937)*(1+2*(C2938/C2937-1))+IFERROR(VLOOKUP(A2938,BITXeom!$C$9:$D$100,2,0),0)-$D$3*IFERROR(VLOOKUP($A2938,Dividends!$C$10:$E$100,2,0),0)</f>
        <v>97.000349340363542</v>
      </c>
      <c r="F2938" s="60">
        <f>F2937*(1-F$1-2*(C2938/C2937-1))</f>
        <v>7.1862683057044727E-2</v>
      </c>
      <c r="G2938" s="2">
        <f>G2937*(1-G$1+IF(AND(WEEKDAY($A2938)&lt;&gt;1,WEEKDAY($A2938)&lt;&gt;7),-VLOOKUP($A2938,ETF_OP_Fee!$I$5:$J$14,2,1),0))^($A2938-$A2937)*(1+1*(B2938/B2937-1))</f>
        <v>32.270480956313385</v>
      </c>
      <c r="H2938" s="9" t="str">
        <f>IFERROR(VLOOKUP(A2938,'BITO-IV'!$A$1:$J$10000,4,0),"")</f>
        <v/>
      </c>
      <c r="J2938" s="9">
        <f>VLOOKUP(A2938,'ETH-Web'!$A$1:$G$10000,6,0)</f>
        <v>3172.4562989999999</v>
      </c>
      <c r="K2938" s="2">
        <f>K2937*(1-K$1+IF(AND(WEEKDAY($A2938)&lt;&gt;1,WEEKDAY($A2938)&lt;&gt;7),-VLOOKUP($A2938,ETF_OP_Fee!$K$5:$L$14,2,1),0))^($A2938-$A2937)*(1+2*(J2938/J2937-1))-K$3*IFERROR(VLOOKUP($A4534,Dividends!$C$10:$E$100,3,0),0)</f>
        <v>968.84196092119919</v>
      </c>
      <c r="Q2938">
        <f>IF($A2938&gt;=$Q$2,B2938*Q$4,"")</f>
        <v>631.08049927232673</v>
      </c>
      <c r="R2938">
        <f>IF($A2938&gt;=$Q$2,G2938*R$4,"")</f>
        <v>608.87881869013688</v>
      </c>
      <c r="T2938">
        <f>IF($A2938&gt;=$Q$2,J2938*T$4,"")</f>
        <v>954.42642901762019</v>
      </c>
      <c r="U2938">
        <f>IF($A2938&gt;=$Q$2,K2938*U$4,"")</f>
        <v>93.203817551612858</v>
      </c>
      <c r="W2938" t="e">
        <f t="shared" ca="1" si="15"/>
        <v>#DIV/0!</v>
      </c>
    </row>
    <row r="2939" spans="1:23">
      <c r="A2939" s="1">
        <v>44433</v>
      </c>
      <c r="B2939">
        <f>IFERROR(VLOOKUP($A2939,'BTC-Web'!$A$2:$H$9999,2,0),"")</f>
        <v>47727.257812999997</v>
      </c>
      <c r="C2939">
        <f>VLOOKUP(A2939,H_SPBTFDUE!$B$2:$C$5828,2,0)</f>
        <v>277.77999999999997</v>
      </c>
      <c r="D2939" s="2">
        <f>D2938*(1-D$1+IF(AND(WEEKDAY($A2939)&lt;&gt;1,WEEKDAY($A2939)&lt;&gt;7),-VLOOKUP($A2939,ETF_OP_Fee!$G$5:$H$14,2,1),0))^($A2939-$A2938)*(1+2*(C2939/C2938-1))+IFERROR(VLOOKUP(A2939,BITXeom!$C$9:$D$100,2,0),0)-$D$3*IFERROR(VLOOKUP($A2939,Dividends!$C$10:$E$100,2,0),0)</f>
        <v>99.263594032146457</v>
      </c>
      <c r="F2939" s="60">
        <f>F2938*(1-F$1-2*(C2939/C2938-1))</f>
        <v>7.0173351937556624E-2</v>
      </c>
      <c r="G2939" s="2">
        <f>G2938*(1-G$1+IF(AND(WEEKDAY($A2939)&lt;&gt;1,WEEKDAY($A2939)&lt;&gt;7),-VLOOKUP($A2939,ETF_OP_Fee!$I$5:$J$14,2,1),0))^($A2939-$A2938)*(1+1*(B2939/B2938-1))</f>
        <v>31.074828983562043</v>
      </c>
      <c r="H2939" s="9" t="str">
        <f>IFERROR(VLOOKUP(A2939,'BITO-IV'!$A$1:$J$10000,4,0),"")</f>
        <v/>
      </c>
      <c r="J2939" s="9">
        <f>VLOOKUP(A2939,'ETH-Web'!$A$1:$G$10000,6,0)</f>
        <v>3224.9152829999998</v>
      </c>
      <c r="K2939" s="2">
        <f>K2938*(1-K$1+IF(AND(WEEKDAY($A2939)&lt;&gt;1,WEEKDAY($A2939)&lt;&gt;7),-VLOOKUP($A2939,ETF_OP_Fee!$K$5:$L$14,2,1),0))^($A2939-$A2938)*(1+2*(J2939/J2938-1))-K$3*IFERROR(VLOOKUP($A4535,Dividends!$C$10:$E$100,3,0),0)</f>
        <v>1000.8572659467598</v>
      </c>
      <c r="Q2939">
        <f>IF($A2939&gt;=$Q$2,B2939*Q$4,"")</f>
        <v>607.71418453743911</v>
      </c>
      <c r="R2939">
        <f>IF($A2939&gt;=$Q$2,G2939*R$4,"")</f>
        <v>586.31928009141188</v>
      </c>
      <c r="T2939">
        <f>IF($A2939&gt;=$Q$2,J2939*T$4,"")</f>
        <v>970.2085978010939</v>
      </c>
      <c r="U2939">
        <f>IF($A2939&gt;=$Q$2,K2939*U$4,"")</f>
        <v>96.283730239977814</v>
      </c>
      <c r="W2939" t="e">
        <f t="shared" ca="1" si="15"/>
        <v>#DIV/0!</v>
      </c>
    </row>
    <row r="2940" spans="1:23">
      <c r="A2940" s="1">
        <v>44434</v>
      </c>
      <c r="B2940">
        <f>IFERROR(VLOOKUP($A2940,'BTC-Web'!$A$2:$H$9999,2,0),"")</f>
        <v>49002.640625</v>
      </c>
      <c r="C2940">
        <f>VLOOKUP(A2940,H_SPBTFDUE!$B$2:$C$5828,2,0)</f>
        <v>266.97000000000003</v>
      </c>
      <c r="D2940" s="2">
        <f>D2939*(1-D$1+IF(AND(WEEKDAY($A2940)&lt;&gt;1,WEEKDAY($A2940)&lt;&gt;7),-VLOOKUP($A2940,ETF_OP_Fee!$G$5:$H$14,2,1),0))^($A2940-$A2939)*(1+2*(C2940/C2939-1))+IFERROR(VLOOKUP(A2940,BITXeom!$C$9:$D$100,2,0),0)-$D$3*IFERROR(VLOOKUP($A2940,Dividends!$C$10:$E$100,2,0),0)</f>
        <v>91.526737097716705</v>
      </c>
      <c r="F2940" s="60">
        <f>F2939*(1-F$1-2*(C2940/C2939-1))</f>
        <v>7.5631387712635487E-2</v>
      </c>
      <c r="G2940" s="2">
        <f>G2939*(1-G$1+IF(AND(WEEKDAY($A2940)&lt;&gt;1,WEEKDAY($A2940)&lt;&gt;7),-VLOOKUP($A2940,ETF_OP_Fee!$I$5:$J$14,2,1),0))^($A2940-$A2939)*(1+1*(B2940/B2939-1))</f>
        <v>31.904389938893988</v>
      </c>
      <c r="H2940" s="9" t="str">
        <f>IFERROR(VLOOKUP(A2940,'BITO-IV'!$A$1:$J$10000,4,0),"")</f>
        <v/>
      </c>
      <c r="J2940" s="9">
        <f>VLOOKUP(A2940,'ETH-Web'!$A$1:$G$10000,6,0)</f>
        <v>3100.3254390000002</v>
      </c>
      <c r="K2940" s="2">
        <f>K2939*(1-K$1+IF(AND(WEEKDAY($A2940)&lt;&gt;1,WEEKDAY($A2940)&lt;&gt;7),-VLOOKUP($A2940,ETF_OP_Fee!$K$5:$L$14,2,1),0))^($A2940-$A2939)*(1+2*(J2940/J2939-1))-K$3*IFERROR(VLOOKUP($A4536,Dividends!$C$10:$E$100,3,0),0)</f>
        <v>923.50019438101469</v>
      </c>
      <c r="Q2940">
        <f>IF($A2940&gt;=$Q$2,B2940*Q$4,"")</f>
        <v>623.95371433830132</v>
      </c>
      <c r="R2940">
        <f>IF($A2940&gt;=$Q$2,G2940*R$4,"")</f>
        <v>601.97142036157913</v>
      </c>
      <c r="T2940">
        <f>IF($A2940&gt;=$Q$2,J2940*T$4,"")</f>
        <v>932.72602004635405</v>
      </c>
      <c r="U2940">
        <f>IF($A2940&gt;=$Q$2,K2940*U$4,"")</f>
        <v>88.841882471859535</v>
      </c>
      <c r="W2940" t="e">
        <f t="shared" ca="1" si="15"/>
        <v>#DIV/0!</v>
      </c>
    </row>
    <row r="2941" spans="1:23">
      <c r="A2941" s="1">
        <v>44435</v>
      </c>
      <c r="B2941">
        <f>IFERROR(VLOOKUP($A2941,'BTC-Web'!$A$2:$H$9999,2,0),"")</f>
        <v>46894.554687999997</v>
      </c>
      <c r="C2941">
        <f>VLOOKUP(A2941,H_SPBTFDUE!$B$2:$C$5828,2,0)</f>
        <v>275.5</v>
      </c>
      <c r="D2941" s="2">
        <f>D2940*(1-D$1+IF(AND(WEEKDAY($A2941)&lt;&gt;1,WEEKDAY($A2941)&lt;&gt;7),-VLOOKUP($A2941,ETF_OP_Fee!$G$5:$H$14,2,1),0))^($A2941-$A2940)*(1+2*(C2941/C2940-1))+IFERROR(VLOOKUP(A2941,BITXeom!$C$9:$D$100,2,0),0)-$D$3*IFERROR(VLOOKUP($A2941,Dividends!$C$10:$E$100,2,0),0)</f>
        <v>97.363768710336515</v>
      </c>
      <c r="F2941" s="60">
        <f>F2940*(1-F$1-2*(C2941/C2940-1))</f>
        <v>7.0794430268155462E-2</v>
      </c>
      <c r="G2941" s="2">
        <f>G2940*(1-G$1+IF(AND(WEEKDAY($A2941)&lt;&gt;1,WEEKDAY($A2941)&lt;&gt;7),-VLOOKUP($A2941,ETF_OP_Fee!$I$5:$J$14,2,1),0))^($A2941-$A2940)*(1+1*(B2941/B2940-1))</f>
        <v>30.531073407646929</v>
      </c>
      <c r="H2941" s="9" t="str">
        <f>IFERROR(VLOOKUP(A2941,'BITO-IV'!$A$1:$J$10000,4,0),"")</f>
        <v/>
      </c>
      <c r="J2941" s="9">
        <f>VLOOKUP(A2941,'ETH-Web'!$A$1:$G$10000,6,0)</f>
        <v>3270.6008299999999</v>
      </c>
      <c r="K2941" s="2">
        <f>K2940*(1-K$1+IF(AND(WEEKDAY($A2941)&lt;&gt;1,WEEKDAY($A2941)&lt;&gt;7),-VLOOKUP($A2941,ETF_OP_Fee!$K$5:$L$14,2,1),0))^($A2941-$A2940)*(1+2*(J2941/J2940-1))-K$3*IFERROR(VLOOKUP($A4537,Dividends!$C$10:$E$100,3,0),0)</f>
        <v>1024.9143472477506</v>
      </c>
      <c r="Q2941">
        <f>IF($A2941&gt;=$Q$2,B2941*Q$4,"")</f>
        <v>597.11132311695087</v>
      </c>
      <c r="R2941">
        <f>IF($A2941&gt;=$Q$2,G2941*R$4,"")</f>
        <v>576.05971026449879</v>
      </c>
      <c r="T2941">
        <f>IF($A2941&gt;=$Q$2,J2941*T$4,"")</f>
        <v>983.95299311228268</v>
      </c>
      <c r="U2941">
        <f>IF($A2941&gt;=$Q$2,K2941*U$4,"")</f>
        <v>98.598051777279849</v>
      </c>
      <c r="W2941" t="e">
        <f t="shared" ca="1" si="15"/>
        <v>#DIV/0!</v>
      </c>
    </row>
    <row r="2942" spans="1:23">
      <c r="A2942" s="1">
        <v>44438</v>
      </c>
      <c r="B2942">
        <f>IFERROR(VLOOKUP($A2942,'BTC-Web'!$A$2:$H$9999,2,0),"")</f>
        <v>48834.851562999997</v>
      </c>
      <c r="C2942">
        <f>VLOOKUP(A2942,H_SPBTFDUE!$B$2:$C$5828,2,0)</f>
        <v>277.25</v>
      </c>
      <c r="D2942" s="2">
        <f>D2941*(1-D$1+IF(AND(WEEKDAY($A2942)&lt;&gt;1,WEEKDAY($A2942)&lt;&gt;7),-VLOOKUP($A2942,ETF_OP_Fee!$G$5:$H$14,2,1),0))^($A2942-$A2941)*(1+2*(C2942/C2941-1))+IFERROR(VLOOKUP(A2942,BITXeom!$C$9:$D$100,2,0),0)-$D$3*IFERROR(VLOOKUP($A2942,Dividends!$C$10:$E$100,2,0),0)</f>
        <v>98.565040956427993</v>
      </c>
      <c r="F2942" s="60">
        <f>F2941*(1-F$1-2*(C2942/C2941-1))</f>
        <v>6.9891360302088201E-2</v>
      </c>
      <c r="G2942" s="2">
        <f>G2941*(1-G$1+IF(AND(WEEKDAY($A2942)&lt;&gt;1,WEEKDAY($A2942)&lt;&gt;7),-VLOOKUP($A2942,ETF_OP_Fee!$I$5:$J$14,2,1),0))^($A2942-$A2941)*(1+1*(B2942/B2941-1))</f>
        <v>31.791836639671914</v>
      </c>
      <c r="H2942" s="9" t="str">
        <f>IFERROR(VLOOKUP(A2942,'BITO-IV'!$A$1:$J$10000,4,0),"")</f>
        <v/>
      </c>
      <c r="J2942" s="9">
        <f>VLOOKUP(A2942,'ETH-Web'!$A$1:$G$10000,6,0)</f>
        <v>3224.374268</v>
      </c>
      <c r="K2942" s="2">
        <f>K2941*(1-K$1+IF(AND(WEEKDAY($A2942)&lt;&gt;1,WEEKDAY($A2942)&lt;&gt;7),-VLOOKUP($A2942,ETF_OP_Fee!$K$5:$L$14,2,1),0))^($A2942-$A2941)*(1+2*(J2942/J2941-1))-K$3*IFERROR(VLOOKUP($A4538,Dividends!$C$10:$E$100,3,0),0)</f>
        <v>995.86519272302883</v>
      </c>
      <c r="Q2942">
        <f>IF($A2942&gt;=$Q$2,B2942*Q$4,"")</f>
        <v>621.81724562712679</v>
      </c>
      <c r="R2942">
        <f>IF($A2942&gt;=$Q$2,G2942*R$4,"")</f>
        <v>599.84776686032546</v>
      </c>
      <c r="T2942">
        <f>IF($A2942&gt;=$Q$2,J2942*T$4,"")</f>
        <v>970.04583464036659</v>
      </c>
      <c r="U2942">
        <f>IF($A2942&gt;=$Q$2,K2942*U$4,"")</f>
        <v>95.80348650496606</v>
      </c>
      <c r="W2942" t="e">
        <f t="shared" ca="1" si="15"/>
        <v>#DIV/0!</v>
      </c>
    </row>
    <row r="2943" spans="1:23">
      <c r="A2943" s="1">
        <v>44439</v>
      </c>
      <c r="B2943">
        <f>IFERROR(VLOOKUP($A2943,'BTC-Web'!$A$2:$H$9999,2,0),"")</f>
        <v>47024.339844000002</v>
      </c>
      <c r="C2943">
        <f>VLOOKUP(A2943,H_SPBTFDUE!$B$2:$C$5828,2,0)</f>
        <v>269.41000000000003</v>
      </c>
      <c r="D2943" s="2">
        <f>D2942*(1-D$1+IF(AND(WEEKDAY($A2943)&lt;&gt;1,WEEKDAY($A2943)&lt;&gt;7),-VLOOKUP($A2943,ETF_OP_Fee!$G$5:$H$14,2,1),0))^($A2943-$A2942)*(1+2*(C2943/C2942-1))+IFERROR(VLOOKUP(A2943,BITXeom!$C$9:$D$100,2,0),0)-$D$3*IFERROR(VLOOKUP($A2943,Dividends!$C$10:$E$100,2,0),0)</f>
        <v>92.979440350245468</v>
      </c>
      <c r="F2943" s="60">
        <f>F2942*(1-F$1-2*(C2943/C2942-1))</f>
        <v>7.3840459829666347E-2</v>
      </c>
      <c r="G2943" s="2">
        <f>G2942*(1-G$1+IF(AND(WEEKDAY($A2943)&lt;&gt;1,WEEKDAY($A2943)&lt;&gt;7),-VLOOKUP($A2943,ETF_OP_Fee!$I$5:$J$14,2,1),0))^($A2943-$A2942)*(1+1*(B2943/B2942-1))</f>
        <v>30.61238381728792</v>
      </c>
      <c r="H2943" s="9" t="str">
        <f>IFERROR(VLOOKUP(A2943,'BITO-IV'!$A$1:$J$10000,4,0),"")</f>
        <v/>
      </c>
      <c r="J2943" s="9">
        <f>VLOOKUP(A2943,'ETH-Web'!$A$1:$G$10000,6,0)</f>
        <v>3433.7326659999999</v>
      </c>
      <c r="K2943" s="2">
        <f>K2942*(1-K$1+IF(AND(WEEKDAY($A2943)&lt;&gt;1,WEEKDAY($A2943)&lt;&gt;7),-VLOOKUP($A2943,ETF_OP_Fee!$K$5:$L$14,2,1),0))^($A2943-$A2942)*(1+2*(J2943/J2942-1))-K$3*IFERROR(VLOOKUP($A4539,Dividends!$C$10:$E$100,3,0),0)</f>
        <v>1125.1591313167155</v>
      </c>
      <c r="Q2943">
        <f>IF($A2943&gt;=$Q$2,B2943*Q$4,"")</f>
        <v>598.7638856956064</v>
      </c>
      <c r="R2943">
        <f>IF($A2943&gt;=$Q$2,G2943*R$4,"")</f>
        <v>577.59387352151498</v>
      </c>
      <c r="T2943">
        <f>IF($A2943&gt;=$Q$2,J2943*T$4,"")</f>
        <v>1033.0308435279514</v>
      </c>
      <c r="U2943">
        <f>IF($A2943&gt;=$Q$2,K2943*U$4,"")</f>
        <v>108.24172633074457</v>
      </c>
      <c r="W2943" t="e">
        <f t="shared" ca="1" si="15"/>
        <v>#DIV/0!</v>
      </c>
    </row>
    <row r="2944" spans="1:23">
      <c r="A2944" s="1">
        <v>44440</v>
      </c>
      <c r="B2944">
        <f>IFERROR(VLOOKUP($A2944,'BTC-Web'!$A$2:$H$9999,2,0),"")</f>
        <v>47099.773437999997</v>
      </c>
      <c r="C2944">
        <f>VLOOKUP(A2944,H_SPBTFDUE!$B$2:$C$5828,2,0)</f>
        <v>274.69</v>
      </c>
      <c r="D2944" s="2">
        <f>D2943*(1-D$1+IF(AND(WEEKDAY($A2944)&lt;&gt;1,WEEKDAY($A2944)&lt;&gt;7),-VLOOKUP($A2944,ETF_OP_Fee!$G$5:$H$14,2,1),0))^($A2944-$A2943)*(1+2*(C2944/C2943-1))+IFERROR(VLOOKUP(A2944,BITXeom!$C$9:$D$100,2,0),0)-$D$3*IFERROR(VLOOKUP($A2944,Dividends!$C$10:$E$100,2,0),0)</f>
        <v>96.612285648558213</v>
      </c>
      <c r="F2944" s="60">
        <f>F2943*(1-F$1-2*(C2944/C2943-1))</f>
        <v>7.0942309053975028E-2</v>
      </c>
      <c r="G2944" s="2">
        <f>G2943*(1-G$1+IF(AND(WEEKDAY($A2944)&lt;&gt;1,WEEKDAY($A2944)&lt;&gt;7),-VLOOKUP($A2944,ETF_OP_Fee!$I$5:$J$14,2,1),0))^($A2944-$A2943)*(1+1*(B2944/B2943-1))</f>
        <v>30.660692308008233</v>
      </c>
      <c r="H2944" s="9" t="str">
        <f>IFERROR(VLOOKUP(A2944,'BITO-IV'!$A$1:$J$10000,4,0),"")</f>
        <v/>
      </c>
      <c r="J2944" s="9">
        <f>VLOOKUP(A2944,'ETH-Web'!$A$1:$G$10000,6,0)</f>
        <v>3834.828125</v>
      </c>
      <c r="K2944" s="2">
        <f>K2943*(1-K$1+IF(AND(WEEKDAY($A2944)&lt;&gt;1,WEEKDAY($A2944)&lt;&gt;7),-VLOOKUP($A2944,ETF_OP_Fee!$K$5:$L$14,2,1),0))^($A2944-$A2943)*(1+2*(J2944/J2943-1))-K$3*IFERROR(VLOOKUP($A4540,Dividends!$C$10:$E$100,3,0),0)</f>
        <v>1387.9838125425667</v>
      </c>
      <c r="Q2944">
        <f>IF($A2944&gt;=$Q$2,B2944*Q$4,"")</f>
        <v>599.72438640662676</v>
      </c>
      <c r="R2944">
        <f>IF($A2944&gt;=$Q$2,G2944*R$4,"")</f>
        <v>578.50535720229141</v>
      </c>
      <c r="T2944">
        <f>IF($A2944&gt;=$Q$2,J2944*T$4,"")</f>
        <v>1153.6995212176084</v>
      </c>
      <c r="U2944">
        <f>IF($A2944&gt;=$Q$2,K2944*U$4,"")</f>
        <v>133.5257918699202</v>
      </c>
      <c r="W2944" t="e">
        <f t="shared" ca="1" si="15"/>
        <v>#DIV/0!</v>
      </c>
    </row>
    <row r="2945" spans="1:23">
      <c r="A2945" s="1">
        <v>44441</v>
      </c>
      <c r="B2945">
        <f>IFERROR(VLOOKUP($A2945,'BTC-Web'!$A$2:$H$9999,2,0),"")</f>
        <v>48807.847655999998</v>
      </c>
      <c r="C2945">
        <f>VLOOKUP(A2945,H_SPBTFDUE!$B$2:$C$5828,2,0)</f>
        <v>280.74</v>
      </c>
      <c r="D2945" s="2">
        <f>D2944*(1-D$1+IF(AND(WEEKDAY($A2945)&lt;&gt;1,WEEKDAY($A2945)&lt;&gt;7),-VLOOKUP($A2945,ETF_OP_Fee!$G$5:$H$14,2,1),0))^($A2945-$A2944)*(1+2*(C2945/C2944-1))+IFERROR(VLOOKUP(A2945,BITXeom!$C$9:$D$100,2,0),0)-$D$3*IFERROR(VLOOKUP($A2945,Dividends!$C$10:$E$100,2,0),0)</f>
        <v>100.85586416143431</v>
      </c>
      <c r="F2945" s="60">
        <f>F2944*(1-F$1-2*(C2945/C2944-1))</f>
        <v>6.7813631858696002E-2</v>
      </c>
      <c r="G2945" s="2">
        <f>G2944*(1-G$1+IF(AND(WEEKDAY($A2945)&lt;&gt;1,WEEKDAY($A2945)&lt;&gt;7),-VLOOKUP($A2945,ETF_OP_Fee!$I$5:$J$14,2,1),0))^($A2945-$A2944)*(1+1*(B2945/B2944-1))</f>
        <v>31.77177596458527</v>
      </c>
      <c r="H2945" s="9" t="str">
        <f>IFERROR(VLOOKUP(A2945,'BITO-IV'!$A$1:$J$10000,4,0),"")</f>
        <v/>
      </c>
      <c r="J2945" s="9">
        <f>VLOOKUP(A2945,'ETH-Web'!$A$1:$G$10000,6,0)</f>
        <v>3790.98999</v>
      </c>
      <c r="K2945" s="2">
        <f>K2944*(1-K$1+IF(AND(WEEKDAY($A2945)&lt;&gt;1,WEEKDAY($A2945)&lt;&gt;7),-VLOOKUP($A2945,ETF_OP_Fee!$K$5:$L$14,2,1),0))^($A2945-$A2944)*(1+2*(J2945/J2944-1))-K$3*IFERROR(VLOOKUP($A4541,Dividends!$C$10:$E$100,3,0),0)</f>
        <v>1356.2151953484797</v>
      </c>
      <c r="Q2945">
        <f>IF($A2945&gt;=$Q$2,B2945*Q$4,"")</f>
        <v>621.47340317579369</v>
      </c>
      <c r="R2945">
        <f>IF($A2945&gt;=$Q$2,G2945*R$4,"")</f>
        <v>599.46926242571794</v>
      </c>
      <c r="T2945">
        <f>IF($A2945&gt;=$Q$2,J2945*T$4,"")</f>
        <v>1140.5109157020554</v>
      </c>
      <c r="U2945">
        <f>IF($A2945&gt;=$Q$2,K2945*U$4,"")</f>
        <v>130.46961086181301</v>
      </c>
      <c r="W2945" t="e">
        <f t="shared" ca="1" si="15"/>
        <v>#DIV/0!</v>
      </c>
    </row>
    <row r="2946" spans="1:23">
      <c r="A2946" s="1">
        <v>44442</v>
      </c>
      <c r="B2946">
        <f>IFERROR(VLOOKUP($A2946,'BTC-Web'!$A$2:$H$9999,2,0),"")</f>
        <v>49288.25</v>
      </c>
      <c r="C2946">
        <f>VLOOKUP(A2946,H_SPBTFDUE!$B$2:$C$5828,2,0)</f>
        <v>288.33999999999997</v>
      </c>
      <c r="D2946" s="2">
        <f>D2945*(1-D$1+IF(AND(WEEKDAY($A2946)&lt;&gt;1,WEEKDAY($A2946)&lt;&gt;7),-VLOOKUP($A2946,ETF_OP_Fee!$G$5:$H$14,2,1),0))^($A2946-$A2945)*(1+2*(C2946/C2945-1))+IFERROR(VLOOKUP(A2946,BITXeom!$C$9:$D$100,2,0),0)-$D$3*IFERROR(VLOOKUP($A2946,Dividends!$C$10:$E$100,2,0),0)</f>
        <v>106.30364896746339</v>
      </c>
      <c r="F2946" s="60">
        <f>F2945*(1-F$1-2*(C2946/C2945-1))</f>
        <v>6.4138493925453066E-2</v>
      </c>
      <c r="G2946" s="2">
        <f>G2945*(1-G$1+IF(AND(WEEKDAY($A2946)&lt;&gt;1,WEEKDAY($A2946)&lt;&gt;7),-VLOOKUP($A2946,ETF_OP_Fee!$I$5:$J$14,2,1),0))^($A2946-$A2945)*(1+1*(B2946/B2945-1))</f>
        <v>32.083661821428073</v>
      </c>
      <c r="H2946" s="9" t="str">
        <f>IFERROR(VLOOKUP(A2946,'BITO-IV'!$A$1:$J$10000,4,0),"")</f>
        <v/>
      </c>
      <c r="J2946" s="9">
        <f>VLOOKUP(A2946,'ETH-Web'!$A$1:$G$10000,6,0)</f>
        <v>3940.6147460000002</v>
      </c>
      <c r="K2946" s="2">
        <f>K2945*(1-K$1+IF(AND(WEEKDAY($A2946)&lt;&gt;1,WEEKDAY($A2946)&lt;&gt;7),-VLOOKUP($A2946,ETF_OP_Fee!$K$5:$L$14,2,1),0))^($A2946-$A2945)*(1+2*(J2946/J2945-1))-K$3*IFERROR(VLOOKUP($A4542,Dividends!$C$10:$E$100,3,0),0)</f>
        <v>1463.2331183421904</v>
      </c>
      <c r="Q2946">
        <f>IF($A2946&gt;=$Q$2,B2946*Q$4,"")</f>
        <v>627.59039652742763</v>
      </c>
      <c r="R2946">
        <f>IF($A2946&gt;=$Q$2,G2946*R$4,"")</f>
        <v>605.35391881920918</v>
      </c>
      <c r="T2946">
        <f>IF($A2946&gt;=$Q$2,J2946*T$4,"")</f>
        <v>1185.5251911096402</v>
      </c>
      <c r="U2946">
        <f>IF($A2946&gt;=$Q$2,K2946*U$4,"")</f>
        <v>140.76486991518263</v>
      </c>
      <c r="W2946" t="e">
        <f t="shared" ca="1" si="15"/>
        <v>#DIV/0!</v>
      </c>
    </row>
    <row r="2947" spans="1:23">
      <c r="A2947" s="1">
        <v>44446</v>
      </c>
      <c r="B2947">
        <f>IFERROR(VLOOKUP($A2947,'BTC-Web'!$A$2:$H$9999,2,0),"")</f>
        <v>52660.480469000002</v>
      </c>
      <c r="C2947">
        <f>VLOOKUP(A2947,H_SPBTFDUE!$B$2:$C$5828,2,0)</f>
        <v>265.89999999999998</v>
      </c>
      <c r="D2947" s="2">
        <f>D2946*(1-D$1+IF(AND(WEEKDAY($A2947)&lt;&gt;1,WEEKDAY($A2947)&lt;&gt;7),-VLOOKUP($A2947,ETF_OP_Fee!$G$5:$H$14,2,1),0))^($A2947-$A2946)*(1+2*(C2947/C2946-1))+IFERROR(VLOOKUP(A2947,BITXeom!$C$9:$D$100,2,0),0)-$D$3*IFERROR(VLOOKUP($A2947,Dividends!$C$10:$E$100,2,0),0)</f>
        <v>89.714258097186743</v>
      </c>
      <c r="F2947" s="60">
        <f>F2946*(1-F$1-2*(C2947/C2946-1))</f>
        <v>7.4118284873527118E-2</v>
      </c>
      <c r="G2947" s="2">
        <f>G2946*(1-G$1+IF(AND(WEEKDAY($A2947)&lt;&gt;1,WEEKDAY($A2947)&lt;&gt;7),-VLOOKUP($A2947,ETF_OP_Fee!$I$5:$J$14,2,1),0))^($A2947-$A2946)*(1+1*(B2947/B2946-1))</f>
        <v>34.275210748289517</v>
      </c>
      <c r="H2947" s="9" t="str">
        <f>IFERROR(VLOOKUP(A2947,'BITO-IV'!$A$1:$J$10000,4,0),"")</f>
        <v/>
      </c>
      <c r="J2947" s="9">
        <f>VLOOKUP(A2947,'ETH-Web'!$A$1:$G$10000,6,0)</f>
        <v>3426.3942870000001</v>
      </c>
      <c r="K2947" s="2">
        <f>K2946*(1-K$1+IF(AND(WEEKDAY($A2947)&lt;&gt;1,WEEKDAY($A2947)&lt;&gt;7),-VLOOKUP($A2947,ETF_OP_Fee!$K$5:$L$14,2,1),0))^($A2947-$A2946)*(1+2*(J2947/J2946-1))-K$3*IFERROR(VLOOKUP($A4543,Dividends!$C$10:$E$100,3,0),0)</f>
        <v>1081.2399897558018</v>
      </c>
      <c r="Q2947">
        <f>IF($A2947&gt;=$Q$2,B2947*Q$4,"")</f>
        <v>670.52921982144971</v>
      </c>
      <c r="R2947">
        <f>IF($A2947&gt;=$Q$2,G2947*R$4,"")</f>
        <v>646.70402213795057</v>
      </c>
      <c r="T2947">
        <f>IF($A2947&gt;=$Q$2,J2947*T$4,"")</f>
        <v>1030.8231085101497</v>
      </c>
      <c r="U2947">
        <f>IF($A2947&gt;=$Q$2,K2947*U$4,"")</f>
        <v>104.01664956675437</v>
      </c>
      <c r="W2947" t="e">
        <f t="shared" ca="1" si="15"/>
        <v>#DIV/0!</v>
      </c>
    </row>
    <row r="2948" spans="1:23">
      <c r="A2948" s="1">
        <v>44447</v>
      </c>
      <c r="B2948">
        <f>IFERROR(VLOOKUP($A2948,'BTC-Web'!$A$2:$H$9999,2,0),"")</f>
        <v>46827.761719000002</v>
      </c>
      <c r="C2948">
        <f>VLOOKUP(A2948,H_SPBTFDUE!$B$2:$C$5828,2,0)</f>
        <v>264.64</v>
      </c>
      <c r="D2948" s="2">
        <f>D2947*(1-D$1+IF(AND(WEEKDAY($A2948)&lt;&gt;1,WEEKDAY($A2948)&lt;&gt;7),-VLOOKUP($A2948,ETF_OP_Fee!$G$5:$H$14,2,1),0))^($A2948-$A2947)*(1+2*(C2948/C2947-1))+IFERROR(VLOOKUP(A2948,BITXeom!$C$9:$D$100,2,0),0)-$D$3*IFERROR(VLOOKUP($A2948,Dividends!$C$10:$E$100,2,0),0)</f>
        <v>88.853301531839932</v>
      </c>
      <c r="F2948" s="60">
        <f>F2947*(1-F$1-2*(C2948/C2947-1))</f>
        <v>7.4816863960728092E-2</v>
      </c>
      <c r="G2948" s="2">
        <f>G2947*(1-G$1+IF(AND(WEEKDAY($A2948)&lt;&gt;1,WEEKDAY($A2948)&lt;&gt;7),-VLOOKUP($A2948,ETF_OP_Fee!$I$5:$J$14,2,1),0))^($A2948-$A2947)*(1+1*(B2948/B2947-1))</f>
        <v>30.478066525509949</v>
      </c>
      <c r="H2948" s="9" t="str">
        <f>IFERROR(VLOOKUP(A2948,'BITO-IV'!$A$1:$J$10000,4,0),"")</f>
        <v/>
      </c>
      <c r="J2948" s="9">
        <f>VLOOKUP(A2948,'ETH-Web'!$A$1:$G$10000,6,0)</f>
        <v>3497.3151859999998</v>
      </c>
      <c r="K2948" s="2">
        <f>K2947*(1-K$1+IF(AND(WEEKDAY($A2948)&lt;&gt;1,WEEKDAY($A2948)&lt;&gt;7),-VLOOKUP($A2948,ETF_OP_Fee!$K$5:$L$14,2,1),0))^($A2948-$A2947)*(1+2*(J2948/J2947-1))-K$3*IFERROR(VLOOKUP($A4544,Dividends!$C$10:$E$100,3,0),0)</f>
        <v>1125.9708793112939</v>
      </c>
      <c r="Q2948">
        <f>IF($A2948&gt;=$Q$2,B2948*Q$4,"")</f>
        <v>596.26084402913682</v>
      </c>
      <c r="R2948">
        <f>IF($A2948&gt;=$Q$2,G2948*R$4,"")</f>
        <v>575.05957742415762</v>
      </c>
      <c r="T2948">
        <f>IF($A2948&gt;=$Q$2,J2948*T$4,"")</f>
        <v>1052.1595034028471</v>
      </c>
      <c r="U2948">
        <f>IF($A2948&gt;=$Q$2,K2948*U$4,"")</f>
        <v>108.31981751076802</v>
      </c>
      <c r="W2948" t="e">
        <f t="shared" ref="W2948:W3011" ca="1" si="16">IF(ROW()+$W$1&lt;3711,INDIRECT("m"&amp;ROW()+$W$1,1)/INDIRECT("m"&amp;ROW(),1),"")</f>
        <v>#DIV/0!</v>
      </c>
    </row>
    <row r="2949" spans="1:23">
      <c r="A2949" s="1">
        <v>44448</v>
      </c>
      <c r="B2949">
        <f>IFERROR(VLOOKUP($A2949,'BTC-Web'!$A$2:$H$9999,2,0),"")</f>
        <v>45774.742187999997</v>
      </c>
      <c r="C2949">
        <f>VLOOKUP(A2949,H_SPBTFDUE!$B$2:$C$5828,2,0)</f>
        <v>265.31</v>
      </c>
      <c r="D2949" s="2">
        <f>D2948*(1-D$1+IF(AND(WEEKDAY($A2949)&lt;&gt;1,WEEKDAY($A2949)&lt;&gt;7),-VLOOKUP($A2949,ETF_OP_Fee!$G$5:$H$14,2,1),0))^($A2949-$A2948)*(1+2*(C2949/C2948-1))+IFERROR(VLOOKUP(A2949,BITXeom!$C$9:$D$100,2,0),0)-$D$3*IFERROR(VLOOKUP($A2949,Dividends!$C$10:$E$100,2,0),0)</f>
        <v>89.292443347954034</v>
      </c>
      <c r="F2949" s="60">
        <f>F2948*(1-F$1-2*(C2949/C2948-1))</f>
        <v>7.4434135505365789E-2</v>
      </c>
      <c r="G2949" s="2">
        <f>G2948*(1-G$1+IF(AND(WEEKDAY($A2949)&lt;&gt;1,WEEKDAY($A2949)&lt;&gt;7),-VLOOKUP($A2949,ETF_OP_Fee!$I$5:$J$14,2,1),0))^($A2949-$A2948)*(1+1*(B2949/B2948-1))</f>
        <v>29.791928439293443</v>
      </c>
      <c r="H2949" s="9" t="str">
        <f>IFERROR(VLOOKUP(A2949,'BITO-IV'!$A$1:$J$10000,4,0),"")</f>
        <v/>
      </c>
      <c r="J2949" s="9">
        <f>VLOOKUP(A2949,'ETH-Web'!$A$1:$G$10000,6,0)</f>
        <v>3427.3400879999999</v>
      </c>
      <c r="K2949" s="2">
        <f>K2948*(1-K$1+IF(AND(WEEKDAY($A2949)&lt;&gt;1,WEEKDAY($A2949)&lt;&gt;7),-VLOOKUP($A2949,ETF_OP_Fee!$K$5:$L$14,2,1),0))^($A2949-$A2948)*(1+2*(J2949/J2948-1))-K$3*IFERROR(VLOOKUP($A4545,Dividends!$C$10:$E$100,3,0),0)</f>
        <v>1080.8856661086138</v>
      </c>
      <c r="Q2949">
        <f>IF($A2949&gt;=$Q$2,B2949*Q$4,"")</f>
        <v>582.85267991271121</v>
      </c>
      <c r="R2949">
        <f>IF($A2949&gt;=$Q$2,G2949*R$4,"")</f>
        <v>562.11353711073968</v>
      </c>
      <c r="T2949">
        <f>IF($A2949&gt;=$Q$2,J2949*T$4,"")</f>
        <v>1031.1076506396271</v>
      </c>
      <c r="U2949">
        <f>IF($A2949&gt;=$Q$2,K2949*U$4,"")</f>
        <v>103.98256318538488</v>
      </c>
      <c r="W2949" t="e">
        <f t="shared" ca="1" si="16"/>
        <v>#DIV/0!</v>
      </c>
    </row>
    <row r="2950" spans="1:23">
      <c r="A2950" s="1">
        <v>44449</v>
      </c>
      <c r="B2950">
        <f>IFERROR(VLOOKUP($A2950,'BTC-Web'!$A$2:$H$9999,2,0),"")</f>
        <v>46396.664062999997</v>
      </c>
      <c r="C2950">
        <f>VLOOKUP(A2950,H_SPBTFDUE!$B$2:$C$5828,2,0)</f>
        <v>259.86</v>
      </c>
      <c r="D2950" s="2">
        <f>D2949*(1-D$1+IF(AND(WEEKDAY($A2950)&lt;&gt;1,WEEKDAY($A2950)&lt;&gt;7),-VLOOKUP($A2950,ETF_OP_Fee!$G$5:$H$14,2,1),0))^($A2950-$A2949)*(1+2*(C2950/C2949-1))+IFERROR(VLOOKUP(A2950,BITXeom!$C$9:$D$100,2,0),0)-$D$3*IFERROR(VLOOKUP($A2950,Dividends!$C$10:$E$100,2,0),0)</f>
        <v>85.61362948128712</v>
      </c>
      <c r="F2950" s="60">
        <f>F2949*(1-F$1-2*(C2950/C2949-1))</f>
        <v>7.7488313985838303E-2</v>
      </c>
      <c r="G2950" s="2">
        <f>G2949*(1-G$1+IF(AND(WEEKDAY($A2950)&lt;&gt;1,WEEKDAY($A2950)&lt;&gt;7),-VLOOKUP($A2950,ETF_OP_Fee!$I$5:$J$14,2,1),0))^($A2950-$A2949)*(1+1*(B2950/B2949-1))</f>
        <v>30.195912707531168</v>
      </c>
      <c r="H2950" s="9" t="str">
        <f>IFERROR(VLOOKUP(A2950,'BITO-IV'!$A$1:$J$10000,4,0),"")</f>
        <v/>
      </c>
      <c r="J2950" s="9">
        <f>VLOOKUP(A2950,'ETH-Web'!$A$1:$G$10000,6,0)</f>
        <v>3211.5058589999999</v>
      </c>
      <c r="K2950" s="2">
        <f>K2949*(1-K$1+IF(AND(WEEKDAY($A2950)&lt;&gt;1,WEEKDAY($A2950)&lt;&gt;7),-VLOOKUP($A2950,ETF_OP_Fee!$K$5:$L$14,2,1),0))^($A2950-$A2949)*(1+2*(J2950/J2949-1))-K$3*IFERROR(VLOOKUP($A4546,Dividends!$C$10:$E$100,3,0),0)</f>
        <v>944.72537100591171</v>
      </c>
      <c r="Q2950">
        <f>IF($A2950&gt;=$Q$2,B2950*Q$4,"")</f>
        <v>590.7716503801214</v>
      </c>
      <c r="R2950">
        <f>IF($A2950&gt;=$Q$2,G2950*R$4,"")</f>
        <v>569.73590457241414</v>
      </c>
      <c r="T2950">
        <f>IF($A2950&gt;=$Q$2,J2950*T$4,"")</f>
        <v>966.17440238363861</v>
      </c>
      <c r="U2950">
        <f>IF($A2950&gt;=$Q$2,K2950*U$4,"")</f>
        <v>90.88377121062419</v>
      </c>
      <c r="W2950" t="e">
        <f t="shared" ca="1" si="16"/>
        <v>#DIV/0!</v>
      </c>
    </row>
    <row r="2951" spans="1:23">
      <c r="A2951" s="1">
        <v>44452</v>
      </c>
      <c r="B2951">
        <f>IFERROR(VLOOKUP($A2951,'BTC-Web'!$A$2:$H$9999,2,0),"")</f>
        <v>46057.214844000002</v>
      </c>
      <c r="C2951">
        <f>VLOOKUP(A2951,H_SPBTFDUE!$B$2:$C$5828,2,0)</f>
        <v>254.9</v>
      </c>
      <c r="D2951" s="2">
        <f>D2950*(1-D$1+IF(AND(WEEKDAY($A2951)&lt;&gt;1,WEEKDAY($A2951)&lt;&gt;7),-VLOOKUP($A2951,ETF_OP_Fee!$G$5:$H$14,2,1),0))^($A2951-$A2950)*(1+2*(C2951/C2950-1))+IFERROR(VLOOKUP(A2951,BITXeom!$C$9:$D$100,2,0),0)-$D$3*IFERROR(VLOOKUP($A2951,Dividends!$C$10:$E$100,2,0),0)</f>
        <v>82.315604297482693</v>
      </c>
      <c r="F2951" s="60">
        <f>F2950*(1-F$1-2*(C2951/C2950-1))</f>
        <v>8.0442350365045101E-2</v>
      </c>
      <c r="G2951" s="2">
        <f>G2950*(1-G$1+IF(AND(WEEKDAY($A2951)&lt;&gt;1,WEEKDAY($A2951)&lt;&gt;7),-VLOOKUP($A2951,ETF_OP_Fee!$I$5:$J$14,2,1),0))^($A2951-$A2950)*(1+1*(B2951/B2950-1))</f>
        <v>29.972651652719904</v>
      </c>
      <c r="H2951" s="9" t="str">
        <f>IFERROR(VLOOKUP(A2951,'BITO-IV'!$A$1:$J$10000,4,0),"")</f>
        <v/>
      </c>
      <c r="J2951" s="9">
        <f>VLOOKUP(A2951,'ETH-Web'!$A$1:$G$10000,6,0)</f>
        <v>3285.5117190000001</v>
      </c>
      <c r="K2951" s="2">
        <f>K2950*(1-K$1+IF(AND(WEEKDAY($A2951)&lt;&gt;1,WEEKDAY($A2951)&lt;&gt;7),-VLOOKUP($A2951,ETF_OP_Fee!$K$5:$L$14,2,1),0))^($A2951-$A2950)*(1+2*(J2951/J2950-1))-K$3*IFERROR(VLOOKUP($A4547,Dividends!$C$10:$E$100,3,0),0)</f>
        <v>988.18947451861334</v>
      </c>
      <c r="Q2951">
        <f>IF($A2951&gt;=$Q$2,B2951*Q$4,"")</f>
        <v>586.44942206093515</v>
      </c>
      <c r="R2951">
        <f>IF($A2951&gt;=$Q$2,G2951*R$4,"")</f>
        <v>565.52341925194344</v>
      </c>
      <c r="T2951">
        <f>IF($A2951&gt;=$Q$2,J2951*T$4,"")</f>
        <v>988.43890093904588</v>
      </c>
      <c r="U2951">
        <f>IF($A2951&gt;=$Q$2,K2951*U$4,"")</f>
        <v>95.065072740948537</v>
      </c>
      <c r="W2951" t="e">
        <f t="shared" ca="1" si="16"/>
        <v>#DIV/0!</v>
      </c>
    </row>
    <row r="2952" spans="1:23">
      <c r="A2952" s="1">
        <v>44453</v>
      </c>
      <c r="B2952">
        <f>IFERROR(VLOOKUP($A2952,'BTC-Web'!$A$2:$H$9999,2,0),"")</f>
        <v>44960.050780999998</v>
      </c>
      <c r="C2952">
        <f>VLOOKUP(A2952,H_SPBTFDUE!$B$2:$C$5828,2,0)</f>
        <v>264.56</v>
      </c>
      <c r="D2952" s="2">
        <f>D2951*(1-D$1+IF(AND(WEEKDAY($A2952)&lt;&gt;1,WEEKDAY($A2952)&lt;&gt;7),-VLOOKUP($A2952,ETF_OP_Fee!$G$5:$H$14,2,1),0))^($A2952-$A2951)*(1+2*(C2952/C2951-1))+IFERROR(VLOOKUP(A2952,BITXeom!$C$9:$D$100,2,0),0)-$D$3*IFERROR(VLOOKUP($A2952,Dividends!$C$10:$E$100,2,0),0)</f>
        <v>88.543993455138178</v>
      </c>
      <c r="F2952" s="60">
        <f>F2951*(1-F$1-2*(C2952/C2951-1))</f>
        <v>7.4341080926573086E-2</v>
      </c>
      <c r="G2952" s="2">
        <f>G2951*(1-G$1+IF(AND(WEEKDAY($A2952)&lt;&gt;1,WEEKDAY($A2952)&lt;&gt;7),-VLOOKUP($A2952,ETF_OP_Fee!$I$5:$J$14,2,1),0))^($A2952-$A2951)*(1+1*(B2952/B2951-1))</f>
        <v>29.257888717794003</v>
      </c>
      <c r="H2952" s="9" t="str">
        <f>IFERROR(VLOOKUP(A2952,'BITO-IV'!$A$1:$J$10000,4,0),"")</f>
        <v/>
      </c>
      <c r="J2952" s="9">
        <f>VLOOKUP(A2952,'ETH-Web'!$A$1:$G$10000,6,0)</f>
        <v>3429.1696780000002</v>
      </c>
      <c r="K2952" s="2">
        <f>K2951*(1-K$1+IF(AND(WEEKDAY($A2952)&lt;&gt;1,WEEKDAY($A2952)&lt;&gt;7),-VLOOKUP($A2952,ETF_OP_Fee!$K$5:$L$14,2,1),0))^($A2952-$A2951)*(1+2*(J2952/J2951-1))-K$3*IFERROR(VLOOKUP($A4548,Dividends!$C$10:$E$100,3,0),0)</f>
        <v>1074.5783431253017</v>
      </c>
      <c r="Q2952">
        <f>IF($A2952&gt;=$Q$2,B2952*Q$4,"")</f>
        <v>572.47916283375991</v>
      </c>
      <c r="R2952">
        <f>IF($A2952&gt;=$Q$2,G2952*R$4,"")</f>
        <v>552.03728583948089</v>
      </c>
      <c r="T2952">
        <f>IF($A2952&gt;=$Q$2,J2952*T$4,"")</f>
        <v>1031.6580787261596</v>
      </c>
      <c r="U2952">
        <f>IF($A2952&gt;=$Q$2,K2952*U$4,"")</f>
        <v>103.37579076605576</v>
      </c>
      <c r="W2952" t="e">
        <f t="shared" ca="1" si="16"/>
        <v>#DIV/0!</v>
      </c>
    </row>
    <row r="2953" spans="1:23">
      <c r="A2953" s="1">
        <v>44454</v>
      </c>
      <c r="B2953">
        <f>IFERROR(VLOOKUP($A2953,'BTC-Web'!$A$2:$H$9999,2,0),"")</f>
        <v>47098</v>
      </c>
      <c r="C2953">
        <f>VLOOKUP(A2953,H_SPBTFDUE!$B$2:$C$5828,2,0)</f>
        <v>274.25</v>
      </c>
      <c r="D2953" s="2">
        <f>D2952*(1-D$1+IF(AND(WEEKDAY($A2953)&lt;&gt;1,WEEKDAY($A2953)&lt;&gt;7),-VLOOKUP($A2953,ETF_OP_Fee!$G$5:$H$14,2,1),0))^($A2953-$A2952)*(1+2*(C2953/C2952-1))+IFERROR(VLOOKUP(A2953,BITXeom!$C$9:$D$100,2,0),0)-$D$3*IFERROR(VLOOKUP($A2953,Dividends!$C$10:$E$100,2,0),0)</f>
        <v>95.018713274424996</v>
      </c>
      <c r="F2953" s="60">
        <f>F2952*(1-F$1-2*(C2953/C2952-1))</f>
        <v>6.8891451560043296E-2</v>
      </c>
      <c r="G2953" s="2">
        <f>G2952*(1-G$1+IF(AND(WEEKDAY($A2953)&lt;&gt;1,WEEKDAY($A2953)&lt;&gt;7),-VLOOKUP($A2953,ETF_OP_Fee!$I$5:$J$14,2,1),0))^($A2953-$A2952)*(1+1*(B2953/B2952-1))</f>
        <v>30.648367905553396</v>
      </c>
      <c r="H2953" s="9" t="str">
        <f>IFERROR(VLOOKUP(A2953,'BITO-IV'!$A$1:$J$10000,4,0),"")</f>
        <v/>
      </c>
      <c r="J2953" s="9">
        <f>VLOOKUP(A2953,'ETH-Web'!$A$1:$G$10000,6,0)</f>
        <v>3615.2827149999998</v>
      </c>
      <c r="K2953" s="2">
        <f>K2952*(1-K$1+IF(AND(WEEKDAY($A2953)&lt;&gt;1,WEEKDAY($A2953)&lt;&gt;7),-VLOOKUP($A2953,ETF_OP_Fee!$K$5:$L$14,2,1),0))^($A2953-$A2952)*(1+2*(J2953/J2952-1))-K$3*IFERROR(VLOOKUP($A4549,Dividends!$C$10:$E$100,3,0),0)</f>
        <v>1191.1899183212315</v>
      </c>
      <c r="Q2953">
        <f>IF($A2953&gt;=$Q$2,B2953*Q$4,"")</f>
        <v>599.70180510869795</v>
      </c>
      <c r="R2953">
        <f>IF($A2953&gt;=$Q$2,G2953*R$4,"")</f>
        <v>578.27282061202732</v>
      </c>
      <c r="T2953">
        <f>IF($A2953&gt;=$Q$2,J2953*T$4,"")</f>
        <v>1087.6497724032406</v>
      </c>
      <c r="U2953">
        <f>IF($A2953&gt;=$Q$2,K2953*U$4,"")</f>
        <v>114.59397125096524</v>
      </c>
      <c r="W2953" t="e">
        <f t="shared" ca="1" si="16"/>
        <v>#DIV/0!</v>
      </c>
    </row>
    <row r="2954" spans="1:23">
      <c r="A2954" s="1">
        <v>44455</v>
      </c>
      <c r="B2954">
        <f>IFERROR(VLOOKUP($A2954,'BTC-Web'!$A$2:$H$9999,2,0),"")</f>
        <v>48158.90625</v>
      </c>
      <c r="C2954">
        <f>VLOOKUP(A2954,H_SPBTFDUE!$B$2:$C$5828,2,0)</f>
        <v>270.45</v>
      </c>
      <c r="D2954" s="2">
        <f>D2953*(1-D$1+IF(AND(WEEKDAY($A2954)&lt;&gt;1,WEEKDAY($A2954)&lt;&gt;7),-VLOOKUP($A2954,ETF_OP_Fee!$G$5:$H$14,2,1),0))^($A2954-$A2953)*(1+2*(C2954/C2953-1))+IFERROR(VLOOKUP(A2954,BITXeom!$C$9:$D$100,2,0),0)-$D$3*IFERROR(VLOOKUP($A2954,Dividends!$C$10:$E$100,2,0),0)</f>
        <v>92.374423346191136</v>
      </c>
      <c r="F2954" s="60">
        <f>F2953*(1-F$1-2*(C2954/C2953-1))</f>
        <v>7.0796981316128701E-2</v>
      </c>
      <c r="G2954" s="2">
        <f>G2953*(1-G$1+IF(AND(WEEKDAY($A2954)&lt;&gt;1,WEEKDAY($A2954)&lt;&gt;7),-VLOOKUP($A2954,ETF_OP_Fee!$I$5:$J$14,2,1),0))^($A2954-$A2953)*(1+1*(B2954/B2953-1))</f>
        <v>31.337922214364252</v>
      </c>
      <c r="H2954" s="9" t="str">
        <f>IFERROR(VLOOKUP(A2954,'BITO-IV'!$A$1:$J$10000,4,0),"")</f>
        <v/>
      </c>
      <c r="J2954" s="9">
        <f>VLOOKUP(A2954,'ETH-Web'!$A$1:$G$10000,6,0)</f>
        <v>3571.294922</v>
      </c>
      <c r="K2954" s="2">
        <f>K2953*(1-K$1+IF(AND(WEEKDAY($A2954)&lt;&gt;1,WEEKDAY($A2954)&lt;&gt;7),-VLOOKUP($A2954,ETF_OP_Fee!$K$5:$L$14,2,1),0))^($A2954-$A2953)*(1+2*(J2954/J2953-1))-K$3*IFERROR(VLOOKUP($A4550,Dividends!$C$10:$E$100,3,0),0)</f>
        <v>1162.1731449877107</v>
      </c>
      <c r="Q2954">
        <f>IF($A2954&gt;=$Q$2,B2954*Q$4,"")</f>
        <v>613.21039131567284</v>
      </c>
      <c r="R2954">
        <f>IF($A2954&gt;=$Q$2,G2954*R$4,"")</f>
        <v>591.28331814814499</v>
      </c>
      <c r="T2954">
        <f>IF($A2954&gt;=$Q$2,J2954*T$4,"")</f>
        <v>1074.4161426108965</v>
      </c>
      <c r="U2954">
        <f>IF($A2954&gt;=$Q$2,K2954*U$4,"")</f>
        <v>111.80252109005096</v>
      </c>
      <c r="W2954" t="e">
        <f t="shared" ca="1" si="16"/>
        <v>#DIV/0!</v>
      </c>
    </row>
    <row r="2955" spans="1:23">
      <c r="A2955" s="1">
        <v>44456</v>
      </c>
      <c r="B2955">
        <f>IFERROR(VLOOKUP($A2955,'BTC-Web'!$A$2:$H$9999,2,0),"")</f>
        <v>47771.003905999998</v>
      </c>
      <c r="C2955">
        <f>VLOOKUP(A2955,H_SPBTFDUE!$B$2:$C$5828,2,0)</f>
        <v>270.22000000000003</v>
      </c>
      <c r="D2955" s="2">
        <f>D2954*(1-D$1+IF(AND(WEEKDAY($A2955)&lt;&gt;1,WEEKDAY($A2955)&lt;&gt;7),-VLOOKUP($A2955,ETF_OP_Fee!$G$5:$H$14,2,1),0))^($A2955-$A2954)*(1+2*(C2955/C2954-1))+IFERROR(VLOOKUP(A2955,BITXeom!$C$9:$D$100,2,0),0)-$D$3*IFERROR(VLOOKUP($A2955,Dividends!$C$10:$E$100,2,0),0)</f>
        <v>92.206189953500314</v>
      </c>
      <c r="F2955" s="60">
        <f>F2954*(1-F$1-2*(C2955/C2954-1))</f>
        <v>7.0913712379117422E-2</v>
      </c>
      <c r="G2955" s="2">
        <f>G2954*(1-G$1+IF(AND(WEEKDAY($A2955)&lt;&gt;1,WEEKDAY($A2955)&lt;&gt;7),-VLOOKUP($A2955,ETF_OP_Fee!$I$5:$J$14,2,1),0))^($A2955-$A2954)*(1+1*(B2955/B2954-1))</f>
        <v>31.084697658583082</v>
      </c>
      <c r="H2955" s="9" t="str">
        <f>IFERROR(VLOOKUP(A2955,'BITO-IV'!$A$1:$J$10000,4,0),"")</f>
        <v/>
      </c>
      <c r="J2955" s="9">
        <f>VLOOKUP(A2955,'ETH-Web'!$A$1:$G$10000,6,0)</f>
        <v>3398.538818</v>
      </c>
      <c r="K2955" s="2">
        <f>K2954*(1-K$1+IF(AND(WEEKDAY($A2955)&lt;&gt;1,WEEKDAY($A2955)&lt;&gt;7),-VLOOKUP($A2955,ETF_OP_Fee!$K$5:$L$14,2,1),0))^($A2955-$A2954)*(1+2*(J2955/J2954-1))-K$3*IFERROR(VLOOKUP($A4551,Dividends!$C$10:$E$100,3,0),0)</f>
        <v>1049.7093004569385</v>
      </c>
      <c r="Q2955">
        <f>IF($A2955&gt;=$Q$2,B2955*Q$4,"")</f>
        <v>608.27120629926662</v>
      </c>
      <c r="R2955">
        <f>IF($A2955&gt;=$Q$2,G2955*R$4,"")</f>
        <v>586.5054820633311</v>
      </c>
      <c r="T2955">
        <f>IF($A2955&gt;=$Q$2,J2955*T$4,"")</f>
        <v>1022.4428525505448</v>
      </c>
      <c r="U2955">
        <f>IF($A2955&gt;=$Q$2,K2955*U$4,"")</f>
        <v>100.98335752199861</v>
      </c>
      <c r="W2955" t="e">
        <f t="shared" ca="1" si="16"/>
        <v>#DIV/0!</v>
      </c>
    </row>
    <row r="2956" spans="1:23">
      <c r="A2956" s="1">
        <v>44459</v>
      </c>
      <c r="B2956">
        <f>IFERROR(VLOOKUP($A2956,'BTC-Web'!$A$2:$H$9999,2,0),"")</f>
        <v>47261.40625</v>
      </c>
      <c r="C2956">
        <f>VLOOKUP(A2956,H_SPBTFDUE!$B$2:$C$5828,2,0)</f>
        <v>249.04</v>
      </c>
      <c r="D2956" s="2">
        <f>D2955*(1-D$1+IF(AND(WEEKDAY($A2956)&lt;&gt;1,WEEKDAY($A2956)&lt;&gt;7),-VLOOKUP($A2956,ETF_OP_Fee!$G$5:$H$14,2,1),0))^($A2956-$A2955)*(1+2*(C2956/C2955-1))+IFERROR(VLOOKUP(A2956,BITXeom!$C$9:$D$100,2,0),0)-$D$3*IFERROR(VLOOKUP($A2956,Dividends!$C$10:$E$100,2,0),0)</f>
        <v>77.723725796306454</v>
      </c>
      <c r="F2956" s="60">
        <f>F2955*(1-F$1-2*(C2956/C2955-1))</f>
        <v>8.2026536620903812E-2</v>
      </c>
      <c r="G2956" s="2">
        <f>G2955*(1-G$1+IF(AND(WEEKDAY($A2956)&lt;&gt;1,WEEKDAY($A2956)&lt;&gt;7),-VLOOKUP($A2956,ETF_OP_Fee!$I$5:$J$14,2,1),0))^($A2956-$A2955)*(1+1*(B2956/B2955-1))</f>
        <v>30.750700132229159</v>
      </c>
      <c r="H2956" s="9" t="str">
        <f>IFERROR(VLOOKUP(A2956,'BITO-IV'!$A$1:$J$10000,4,0),"")</f>
        <v/>
      </c>
      <c r="J2956" s="9">
        <f>VLOOKUP(A2956,'ETH-Web'!$A$1:$G$10000,6,0)</f>
        <v>2958.9934079999998</v>
      </c>
      <c r="K2956" s="2">
        <f>K2955*(1-K$1+IF(AND(WEEKDAY($A2956)&lt;&gt;1,WEEKDAY($A2956)&lt;&gt;7),-VLOOKUP($A2956,ETF_OP_Fee!$K$5:$L$14,2,1),0))^($A2956-$A2955)*(1+2*(J2956/J2955-1))-K$3*IFERROR(VLOOKUP($A4552,Dividends!$C$10:$E$100,3,0),0)</f>
        <v>778.12372112833214</v>
      </c>
      <c r="Q2956">
        <f>IF($A2956&gt;=$Q$2,B2956*Q$4,"")</f>
        <v>601.78246719819322</v>
      </c>
      <c r="R2956">
        <f>IF($A2956&gt;=$Q$2,G2956*R$4,"")</f>
        <v>580.20362311158169</v>
      </c>
      <c r="T2956">
        <f>IF($A2956&gt;=$Q$2,J2956*T$4,"")</f>
        <v>890.20659253031306</v>
      </c>
      <c r="U2956">
        <f>IF($A2956&gt;=$Q$2,K2956*U$4,"")</f>
        <v>74.856482545067948</v>
      </c>
      <c r="W2956" t="e">
        <f t="shared" ca="1" si="16"/>
        <v>#DIV/0!</v>
      </c>
    </row>
    <row r="2957" spans="1:23">
      <c r="A2957" s="1">
        <v>44460</v>
      </c>
      <c r="B2957">
        <f>IFERROR(VLOOKUP($A2957,'BTC-Web'!$A$2:$H$9999,2,0),"")</f>
        <v>43012.234375</v>
      </c>
      <c r="C2957">
        <f>VLOOKUP(A2957,H_SPBTFDUE!$B$2:$C$5828,2,0)</f>
        <v>239.05</v>
      </c>
      <c r="D2957" s="2">
        <f>D2956*(1-D$1+IF(AND(WEEKDAY($A2957)&lt;&gt;1,WEEKDAY($A2957)&lt;&gt;7),-VLOOKUP($A2957,ETF_OP_Fee!$G$5:$H$14,2,1),0))^($A2957-$A2956)*(1+2*(C2957/C2956-1))+IFERROR(VLOOKUP(A2957,BITXeom!$C$9:$D$100,2,0),0)-$D$3*IFERROR(VLOOKUP($A2957,Dividends!$C$10:$E$100,2,0),0)</f>
        <v>71.479483087136316</v>
      </c>
      <c r="F2957" s="60">
        <f>F2956*(1-F$1-2*(C2957/C2956-1))</f>
        <v>8.8603097944939813E-2</v>
      </c>
      <c r="G2957" s="2">
        <f>G2956*(1-G$1+IF(AND(WEEKDAY($A2957)&lt;&gt;1,WEEKDAY($A2957)&lt;&gt;7),-VLOOKUP($A2957,ETF_OP_Fee!$I$5:$J$14,2,1),0))^($A2957-$A2956)*(1+1*(B2957/B2956-1))</f>
        <v>27.985242101874004</v>
      </c>
      <c r="H2957" s="9" t="str">
        <f>IFERROR(VLOOKUP(A2957,'BITO-IV'!$A$1:$J$10000,4,0),"")</f>
        <v/>
      </c>
      <c r="J2957" s="9">
        <f>VLOOKUP(A2957,'ETH-Web'!$A$1:$G$10000,6,0)</f>
        <v>2764.4311520000001</v>
      </c>
      <c r="K2957" s="2">
        <f>K2956*(1-K$1+IF(AND(WEEKDAY($A2957)&lt;&gt;1,WEEKDAY($A2957)&lt;&gt;7),-VLOOKUP($A2957,ETF_OP_Fee!$K$5:$L$14,2,1),0))^($A2957-$A2956)*(1+2*(J2957/J2956-1))-K$3*IFERROR(VLOOKUP($A4553,Dividends!$C$10:$E$100,3,0),0)</f>
        <v>675.77860912342021</v>
      </c>
      <c r="Q2957">
        <f>IF($A2957&gt;=$Q$2,B2957*Q$4,"")</f>
        <v>547.67749366100236</v>
      </c>
      <c r="R2957">
        <f>IF($A2957&gt;=$Q$2,G2957*R$4,"")</f>
        <v>528.02501378315844</v>
      </c>
      <c r="T2957">
        <f>IF($A2957&gt;=$Q$2,J2957*T$4,"")</f>
        <v>831.67297008948537</v>
      </c>
      <c r="U2957">
        <f>IF($A2957&gt;=$Q$2,K2957*U$4,"")</f>
        <v>65.010753797383117</v>
      </c>
      <c r="W2957" t="e">
        <f t="shared" ca="1" si="16"/>
        <v>#DIV/0!</v>
      </c>
    </row>
    <row r="2958" spans="1:23">
      <c r="A2958" s="1">
        <v>44461</v>
      </c>
      <c r="B2958">
        <f>IFERROR(VLOOKUP($A2958,'BTC-Web'!$A$2:$H$9999,2,0),"")</f>
        <v>40677.953125</v>
      </c>
      <c r="C2958">
        <f>VLOOKUP(A2958,H_SPBTFDUE!$B$2:$C$5828,2,0)</f>
        <v>246.98</v>
      </c>
      <c r="D2958" s="2">
        <f>D2957*(1-D$1+IF(AND(WEEKDAY($A2958)&lt;&gt;1,WEEKDAY($A2958)&lt;&gt;7),-VLOOKUP($A2958,ETF_OP_Fee!$G$5:$H$14,2,1),0))^($A2958-$A2957)*(1+2*(C2958/C2957-1))+IFERROR(VLOOKUP(A2958,BITXeom!$C$9:$D$100,2,0),0)-$D$3*IFERROR(VLOOKUP($A2958,Dividends!$C$10:$E$100,2,0),0)</f>
        <v>76.212669104867899</v>
      </c>
      <c r="F2958" s="60">
        <f>F2957*(1-F$1-2*(C2958/C2957-1))</f>
        <v>8.2720028780935345E-2</v>
      </c>
      <c r="G2958" s="2">
        <f>G2957*(1-G$1+IF(AND(WEEKDAY($A2958)&lt;&gt;1,WEEKDAY($A2958)&lt;&gt;7),-VLOOKUP($A2958,ETF_OP_Fee!$I$5:$J$14,2,1),0))^($A2958-$A2957)*(1+1*(B2958/B2957-1))</f>
        <v>26.465789416031061</v>
      </c>
      <c r="H2958" s="9" t="str">
        <f>IFERROR(VLOOKUP(A2958,'BITO-IV'!$A$1:$J$10000,4,0),"")</f>
        <v/>
      </c>
      <c r="J2958" s="9">
        <f>VLOOKUP(A2958,'ETH-Web'!$A$1:$G$10000,6,0)</f>
        <v>3077.8679200000001</v>
      </c>
      <c r="K2958" s="2">
        <f>K2957*(1-K$1+IF(AND(WEEKDAY($A2958)&lt;&gt;1,WEEKDAY($A2958)&lt;&gt;7),-VLOOKUP($A2958,ETF_OP_Fee!$K$5:$L$14,2,1),0))^($A2958-$A2957)*(1+2*(J2958/J2957-1))-K$3*IFERROR(VLOOKUP($A4554,Dividends!$C$10:$E$100,3,0),0)</f>
        <v>828.99953668816875</v>
      </c>
      <c r="Q2958">
        <f>IF($A2958&gt;=$Q$2,B2958*Q$4,"")</f>
        <v>517.9549432500213</v>
      </c>
      <c r="R2958">
        <f>IF($A2958&gt;=$Q$2,G2958*R$4,"")</f>
        <v>499.35600951067613</v>
      </c>
      <c r="T2958">
        <f>IF($A2958&gt;=$Q$2,J2958*T$4,"")</f>
        <v>925.96972535112945</v>
      </c>
      <c r="U2958">
        <f>IF($A2958&gt;=$Q$2,K2958*U$4,"")</f>
        <v>79.750800114385314</v>
      </c>
      <c r="W2958" t="e">
        <f t="shared" ca="1" si="16"/>
        <v>#DIV/0!</v>
      </c>
    </row>
    <row r="2959" spans="1:23">
      <c r="A2959" s="1">
        <v>44462</v>
      </c>
      <c r="B2959">
        <f>IFERROR(VLOOKUP($A2959,'BTC-Web'!$A$2:$H$9999,2,0),"")</f>
        <v>43560.296875</v>
      </c>
      <c r="C2959">
        <f>VLOOKUP(A2959,H_SPBTFDUE!$B$2:$C$5828,2,0)</f>
        <v>254.96</v>
      </c>
      <c r="D2959" s="2">
        <f>D2958*(1-D$1+IF(AND(WEEKDAY($A2959)&lt;&gt;1,WEEKDAY($A2959)&lt;&gt;7),-VLOOKUP($A2959,ETF_OP_Fee!$G$5:$H$14,2,1),0))^($A2959-$A2958)*(1+2*(C2959/C2958-1))+IFERROR(VLOOKUP(A2959,BITXeom!$C$9:$D$100,2,0),0)-$D$3*IFERROR(VLOOKUP($A2959,Dividends!$C$10:$E$100,2,0),0)</f>
        <v>81.127797841353271</v>
      </c>
      <c r="F2959" s="60">
        <f>F2958*(1-F$1-2*(C2959/C2958-1))</f>
        <v>7.7370303504284713E-2</v>
      </c>
      <c r="G2959" s="2">
        <f>G2958*(1-G$1+IF(AND(WEEKDAY($A2959)&lt;&gt;1,WEEKDAY($A2959)&lt;&gt;7),-VLOOKUP($A2959,ETF_OP_Fee!$I$5:$J$14,2,1),0))^($A2959-$A2958)*(1+1*(B2959/B2958-1))</f>
        <v>28.340355144397673</v>
      </c>
      <c r="H2959" s="9" t="str">
        <f>IFERROR(VLOOKUP(A2959,'BITO-IV'!$A$1:$J$10000,4,0),"")</f>
        <v/>
      </c>
      <c r="J2959" s="9">
        <f>VLOOKUP(A2959,'ETH-Web'!$A$1:$G$10000,6,0)</f>
        <v>3155.523682</v>
      </c>
      <c r="K2959" s="2">
        <f>K2958*(1-K$1+IF(AND(WEEKDAY($A2959)&lt;&gt;1,WEEKDAY($A2959)&lt;&gt;7),-VLOOKUP($A2959,ETF_OP_Fee!$K$5:$L$14,2,1),0))^($A2959-$A2958)*(1+2*(J2959/J2958-1))-K$3*IFERROR(VLOOKUP($A4555,Dividends!$C$10:$E$100,3,0),0)</f>
        <v>870.80904826216977</v>
      </c>
      <c r="Q2959">
        <f>IF($A2959&gt;=$Q$2,B2959*Q$4,"")</f>
        <v>554.65600804722658</v>
      </c>
      <c r="R2959">
        <f>IF($A2959&gt;=$Q$2,G2959*R$4,"")</f>
        <v>534.72527989093612</v>
      </c>
      <c r="T2959">
        <f>IF($A2959&gt;=$Q$2,J2959*T$4,"")</f>
        <v>949.33228881391528</v>
      </c>
      <c r="U2959">
        <f>IF($A2959&gt;=$Q$2,K2959*U$4,"")</f>
        <v>83.772927815130302</v>
      </c>
      <c r="W2959" t="e">
        <f t="shared" ca="1" si="16"/>
        <v>#DIV/0!</v>
      </c>
    </row>
    <row r="2960" spans="1:23">
      <c r="A2960" s="1">
        <v>44463</v>
      </c>
      <c r="B2960">
        <f>IFERROR(VLOOKUP($A2960,'BTC-Web'!$A$2:$H$9999,2,0),"")</f>
        <v>44894.300780999998</v>
      </c>
      <c r="C2960">
        <f>VLOOKUP(A2960,H_SPBTFDUE!$B$2:$C$5828,2,0)</f>
        <v>241.32</v>
      </c>
      <c r="D2960" s="2">
        <f>D2959*(1-D$1+IF(AND(WEEKDAY($A2960)&lt;&gt;1,WEEKDAY($A2960)&lt;&gt;7),-VLOOKUP($A2960,ETF_OP_Fee!$G$5:$H$14,2,1),0))^($A2960-$A2959)*(1+2*(C2960/C2959-1))+IFERROR(VLOOKUP(A2960,BITXeom!$C$9:$D$100,2,0),0)-$D$3*IFERROR(VLOOKUP($A2960,Dividends!$C$10:$E$100,2,0),0)</f>
        <v>72.438619195500962</v>
      </c>
      <c r="F2960" s="60">
        <f>F2959*(1-F$1-2*(C2960/C2959-1))</f>
        <v>8.5644679992391531E-2</v>
      </c>
      <c r="G2960" s="2">
        <f>G2959*(1-G$1+IF(AND(WEEKDAY($A2960)&lt;&gt;1,WEEKDAY($A2960)&lt;&gt;7),-VLOOKUP($A2960,ETF_OP_Fee!$I$5:$J$14,2,1),0))^($A2960-$A2959)*(1+1*(B2960/B2959-1))</f>
        <v>29.207498666840188</v>
      </c>
      <c r="H2960" s="9" t="str">
        <f>IFERROR(VLOOKUP(A2960,'BITO-IV'!$A$1:$J$10000,4,0),"")</f>
        <v/>
      </c>
      <c r="J2960" s="9">
        <f>VLOOKUP(A2960,'ETH-Web'!$A$1:$G$10000,6,0)</f>
        <v>2931.6691890000002</v>
      </c>
      <c r="K2960" s="2">
        <f>K2959*(1-K$1+IF(AND(WEEKDAY($A2960)&lt;&gt;1,WEEKDAY($A2960)&lt;&gt;7),-VLOOKUP($A2960,ETF_OP_Fee!$K$5:$L$14,2,1),0))^($A2960-$A2959)*(1+2*(J2960/J2959-1))-K$3*IFERROR(VLOOKUP($A4556,Dividends!$C$10:$E$100,3,0),0)</f>
        <v>747.23850923333339</v>
      </c>
      <c r="Q2960">
        <f>IF($A2960&gt;=$Q$2,B2960*Q$4,"")</f>
        <v>571.64196393601696</v>
      </c>
      <c r="R2960">
        <f>IF($A2960&gt;=$Q$2,G2960*R$4,"")</f>
        <v>551.08652731995244</v>
      </c>
      <c r="T2960">
        <f>IF($A2960&gt;=$Q$2,J2960*T$4,"")</f>
        <v>881.9861619528815</v>
      </c>
      <c r="U2960">
        <f>IF($A2960&gt;=$Q$2,K2960*U$4,"")</f>
        <v>71.885286239978825</v>
      </c>
      <c r="W2960" t="e">
        <f t="shared" ca="1" si="16"/>
        <v>#DIV/0!</v>
      </c>
    </row>
    <row r="2961" spans="1:23">
      <c r="A2961" s="1">
        <v>44466</v>
      </c>
      <c r="B2961">
        <f>IFERROR(VLOOKUP($A2961,'BTC-Web'!$A$2:$H$9999,2,0),"")</f>
        <v>43234.183594000002</v>
      </c>
      <c r="C2961">
        <f>VLOOKUP(A2961,H_SPBTFDUE!$B$2:$C$5828,2,0)</f>
        <v>244.89</v>
      </c>
      <c r="D2961" s="2">
        <f>D2960*(1-D$1+IF(AND(WEEKDAY($A2961)&lt;&gt;1,WEEKDAY($A2961)&lt;&gt;7),-VLOOKUP($A2961,ETF_OP_Fee!$G$5:$H$14,2,1),0))^($A2961-$A2960)*(1+2*(C2961/C2960-1))+IFERROR(VLOOKUP(A2961,BITXeom!$C$9:$D$100,2,0),0)-$D$3*IFERROR(VLOOKUP($A2961,Dividends!$C$10:$E$100,2,0),0)</f>
        <v>74.554911355227702</v>
      </c>
      <c r="F2961" s="60">
        <f>F2960*(1-F$1-2*(C2961/C2960-1))</f>
        <v>8.3106229503896636E-2</v>
      </c>
      <c r="G2961" s="2">
        <f>G2960*(1-G$1+IF(AND(WEEKDAY($A2961)&lt;&gt;1,WEEKDAY($A2961)&lt;&gt;7),-VLOOKUP($A2961,ETF_OP_Fee!$I$5:$J$14,2,1),0))^($A2961-$A2960)*(1+1*(B2961/B2960-1))</f>
        <v>28.125257349627237</v>
      </c>
      <c r="H2961" s="9" t="str">
        <f>IFERROR(VLOOKUP(A2961,'BITO-IV'!$A$1:$J$10000,4,0),"")</f>
        <v/>
      </c>
      <c r="J2961" s="9">
        <f>VLOOKUP(A2961,'ETH-Web'!$A$1:$G$10000,6,0)</f>
        <v>2934.1389159999999</v>
      </c>
      <c r="K2961" s="2">
        <f>K2960*(1-K$1+IF(AND(WEEKDAY($A2961)&lt;&gt;1,WEEKDAY($A2961)&lt;&gt;7),-VLOOKUP($A2961,ETF_OP_Fee!$K$5:$L$14,2,1),0))^($A2961-$A2960)*(1+2*(J2961/J2960-1))-K$3*IFERROR(VLOOKUP($A4557,Dividends!$C$10:$E$100,3,0),0)</f>
        <v>748.43967434680849</v>
      </c>
      <c r="Q2961">
        <f>IF($A2961&gt;=$Q$2,B2961*Q$4,"")</f>
        <v>550.50358706787245</v>
      </c>
      <c r="R2961">
        <f>IF($A2961&gt;=$Q$2,G2961*R$4,"")</f>
        <v>530.66681880509179</v>
      </c>
      <c r="T2961">
        <f>IF($A2961&gt;=$Q$2,J2961*T$4,"")</f>
        <v>882.72917383361289</v>
      </c>
      <c r="U2961">
        <f>IF($A2961&gt;=$Q$2,K2961*U$4,"")</f>
        <v>72.000839837574091</v>
      </c>
      <c r="W2961" t="e">
        <f t="shared" ca="1" si="16"/>
        <v>#DIV/0!</v>
      </c>
    </row>
    <row r="2962" spans="1:23">
      <c r="A2962" s="1">
        <v>44467</v>
      </c>
      <c r="B2962">
        <f>IFERROR(VLOOKUP($A2962,'BTC-Web'!$A$2:$H$9999,2,0),"")</f>
        <v>42200.898437999997</v>
      </c>
      <c r="C2962">
        <f>VLOOKUP(A2962,H_SPBTFDUE!$B$2:$C$5828,2,0)</f>
        <v>236.13</v>
      </c>
      <c r="D2962" s="2">
        <f>D2961*(1-D$1+IF(AND(WEEKDAY($A2962)&lt;&gt;1,WEEKDAY($A2962)&lt;&gt;7),-VLOOKUP($A2962,ETF_OP_Fee!$G$5:$H$14,2,1),0))^($A2962-$A2961)*(1+2*(C2962/C2961-1))+IFERROR(VLOOKUP(A2962,BITXeom!$C$9:$D$100,2,0),0)-$D$3*IFERROR(VLOOKUP($A2962,Dividends!$C$10:$E$100,2,0),0)</f>
        <v>69.212735188427828</v>
      </c>
      <c r="F2962" s="60">
        <f>F2961*(1-F$1-2*(C2962/C2961-1))</f>
        <v>8.9047516317324146E-2</v>
      </c>
      <c r="G2962" s="2">
        <f>G2961*(1-G$1+IF(AND(WEEKDAY($A2962)&lt;&gt;1,WEEKDAY($A2962)&lt;&gt;7),-VLOOKUP($A2962,ETF_OP_Fee!$I$5:$J$14,2,1),0))^($A2962-$A2961)*(1+1*(B2962/B2961-1))</f>
        <v>27.452356864013503</v>
      </c>
      <c r="H2962" s="9" t="str">
        <f>IFERROR(VLOOKUP(A2962,'BITO-IV'!$A$1:$J$10000,4,0),"")</f>
        <v/>
      </c>
      <c r="J2962" s="9">
        <f>VLOOKUP(A2962,'ETH-Web'!$A$1:$G$10000,6,0)</f>
        <v>2807.2966310000002</v>
      </c>
      <c r="K2962" s="2">
        <f>K2961*(1-K$1+IF(AND(WEEKDAY($A2962)&lt;&gt;1,WEEKDAY($A2962)&lt;&gt;7),-VLOOKUP($A2962,ETF_OP_Fee!$K$5:$L$14,2,1),0))^($A2962-$A2961)*(1+2*(J2962/J2961-1))-K$3*IFERROR(VLOOKUP($A4558,Dividends!$C$10:$E$100,3,0),0)</f>
        <v>683.71224737646128</v>
      </c>
      <c r="Q2962">
        <f>IF($A2962&gt;=$Q$2,B2962*Q$4,"")</f>
        <v>537.34670199323602</v>
      </c>
      <c r="R2962">
        <f>IF($A2962&gt;=$Q$2,G2962*R$4,"")</f>
        <v>517.97054528716171</v>
      </c>
      <c r="T2962">
        <f>IF($A2962&gt;=$Q$2,J2962*T$4,"")</f>
        <v>844.56895420847718</v>
      </c>
      <c r="U2962">
        <f>IF($A2962&gt;=$Q$2,K2962*U$4,"")</f>
        <v>65.773979795102974</v>
      </c>
      <c r="W2962" t="e">
        <f t="shared" ca="1" si="16"/>
        <v>#DIV/0!</v>
      </c>
    </row>
    <row r="2963" spans="1:23">
      <c r="A2963" s="1">
        <v>44468</v>
      </c>
      <c r="B2963">
        <f>IFERROR(VLOOKUP($A2963,'BTC-Web'!$A$2:$H$9999,2,0),"")</f>
        <v>41064.984375</v>
      </c>
      <c r="C2963">
        <f>VLOOKUP(A2963,H_SPBTFDUE!$B$2:$C$5828,2,0)</f>
        <v>233.56</v>
      </c>
      <c r="D2963" s="2">
        <f>D2962*(1-D$1+IF(AND(WEEKDAY($A2963)&lt;&gt;1,WEEKDAY($A2963)&lt;&gt;7),-VLOOKUP($A2963,ETF_OP_Fee!$G$5:$H$14,2,1),0))^($A2963-$A2962)*(1+2*(C2963/C2962-1))+IFERROR(VLOOKUP(A2963,BITXeom!$C$9:$D$100,2,0),0)-$D$3*IFERROR(VLOOKUP($A2963,Dividends!$C$10:$E$100,2,0),0)</f>
        <v>67.697973349275372</v>
      </c>
      <c r="F2963" s="60">
        <f>F2962*(1-F$1-2*(C2963/C2962-1))</f>
        <v>9.0981237947937416E-2</v>
      </c>
      <c r="G2963" s="2">
        <f>G2962*(1-G$1+IF(AND(WEEKDAY($A2963)&lt;&gt;1,WEEKDAY($A2963)&lt;&gt;7),-VLOOKUP($A2963,ETF_OP_Fee!$I$5:$J$14,2,1),0))^($A2963-$A2962)*(1+1*(B2963/B2962-1))</f>
        <v>26.712731385382952</v>
      </c>
      <c r="H2963" s="9" t="str">
        <f>IFERROR(VLOOKUP(A2963,'BITO-IV'!$A$1:$J$10000,4,0),"")</f>
        <v/>
      </c>
      <c r="J2963" s="9">
        <f>VLOOKUP(A2963,'ETH-Web'!$A$1:$G$10000,6,0)</f>
        <v>2853.1433109999998</v>
      </c>
      <c r="K2963" s="2">
        <f>K2962*(1-K$1+IF(AND(WEEKDAY($A2963)&lt;&gt;1,WEEKDAY($A2963)&lt;&gt;7),-VLOOKUP($A2963,ETF_OP_Fee!$K$5:$L$14,2,1),0))^($A2963-$A2962)*(1+2*(J2963/J2962-1))-K$3*IFERROR(VLOOKUP($A4559,Dividends!$C$10:$E$100,3,0),0)</f>
        <v>706.02582383474544</v>
      </c>
      <c r="Q2963">
        <f>IF($A2963&gt;=$Q$2,B2963*Q$4,"")</f>
        <v>522.88303657157371</v>
      </c>
      <c r="R2963">
        <f>IF($A2963&gt;=$Q$2,G2963*R$4,"")</f>
        <v>504.01530587466721</v>
      </c>
      <c r="T2963">
        <f>IF($A2963&gt;=$Q$2,J2963*T$4,"")</f>
        <v>858.36182602471195</v>
      </c>
      <c r="U2963">
        <f>IF($A2963&gt;=$Q$2,K2963*U$4,"")</f>
        <v>67.920573969414363</v>
      </c>
      <c r="W2963" t="e">
        <f t="shared" ca="1" si="16"/>
        <v>#DIV/0!</v>
      </c>
    </row>
    <row r="2964" spans="1:23">
      <c r="A2964" s="1">
        <v>44469</v>
      </c>
      <c r="B2964">
        <f>IFERROR(VLOOKUP($A2964,'BTC-Web'!$A$2:$H$9999,2,0),"")</f>
        <v>41551.269530999998</v>
      </c>
      <c r="C2964">
        <f>VLOOKUP(A2964,H_SPBTFDUE!$B$2:$C$5828,2,0)</f>
        <v>247.61</v>
      </c>
      <c r="D2964" s="2">
        <f>D2963*(1-D$1+IF(AND(WEEKDAY($A2964)&lt;&gt;1,WEEKDAY($A2964)&lt;&gt;7),-VLOOKUP($A2964,ETF_OP_Fee!$G$5:$H$14,2,1),0))^($A2964-$A2963)*(1+2*(C2964/C2963-1))+IFERROR(VLOOKUP(A2964,BITXeom!$C$9:$D$100,2,0),0)-$D$3*IFERROR(VLOOKUP($A2964,Dividends!$C$10:$E$100,2,0),0)</f>
        <v>75.833688723011178</v>
      </c>
      <c r="F2964" s="60">
        <f>F2963*(1-F$1-2*(C2964/C2963-1))</f>
        <v>8.0030394786650791E-2</v>
      </c>
      <c r="G2964" s="2">
        <f>G2963*(1-G$1+IF(AND(WEEKDAY($A2964)&lt;&gt;1,WEEKDAY($A2964)&lt;&gt;7),-VLOOKUP($A2964,ETF_OP_Fee!$I$5:$J$14,2,1),0))^($A2964-$A2963)*(1+1*(B2964/B2963-1))</f>
        <v>27.028355898364421</v>
      </c>
      <c r="H2964" s="9" t="str">
        <f>IFERROR(VLOOKUP(A2964,'BITO-IV'!$A$1:$J$10000,4,0),"")</f>
        <v/>
      </c>
      <c r="J2964" s="9">
        <f>VLOOKUP(A2964,'ETH-Web'!$A$1:$G$10000,6,0)</f>
        <v>3001.6789549999999</v>
      </c>
      <c r="K2964" s="2">
        <f>K2963*(1-K$1+IF(AND(WEEKDAY($A2964)&lt;&gt;1,WEEKDAY($A2964)&lt;&gt;7),-VLOOKUP($A2964,ETF_OP_Fee!$K$5:$L$14,2,1),0))^($A2964-$A2963)*(1+2*(J2964/J2963-1))-K$3*IFERROR(VLOOKUP($A4560,Dividends!$C$10:$E$100,3,0),0)</f>
        <v>779.51765335535333</v>
      </c>
      <c r="Q2964">
        <f>IF($A2964&gt;=$Q$2,B2964*Q$4,"")</f>
        <v>529.07493613951215</v>
      </c>
      <c r="R2964">
        <f>IF($A2964&gt;=$Q$2,G2964*R$4,"")</f>
        <v>509.97050316081766</v>
      </c>
      <c r="T2964">
        <f>IF($A2964&gt;=$Q$2,J2964*T$4,"")</f>
        <v>903.04844450687642</v>
      </c>
      <c r="U2964">
        <f>IF($A2964&gt;=$Q$2,K2964*U$4,"")</f>
        <v>74.990580581906755</v>
      </c>
      <c r="W2964" t="e">
        <f t="shared" ca="1" si="16"/>
        <v>#DIV/0!</v>
      </c>
    </row>
    <row r="2965" spans="1:23">
      <c r="A2965" s="1">
        <v>44470</v>
      </c>
      <c r="B2965">
        <f>IFERROR(VLOOKUP($A2965,'BTC-Web'!$A$2:$H$9999,2,0),"")</f>
        <v>43816.742187999997</v>
      </c>
      <c r="C2965">
        <f>VLOOKUP(A2965,H_SPBTFDUE!$B$2:$C$5828,2,0)</f>
        <v>274.64999999999998</v>
      </c>
      <c r="D2965" s="2">
        <f>D2964*(1-D$1+IF(AND(WEEKDAY($A2965)&lt;&gt;1,WEEKDAY($A2965)&lt;&gt;7),-VLOOKUP($A2965,ETF_OP_Fee!$G$5:$H$14,2,1),0))^($A2965-$A2964)*(1+2*(C2965/C2964-1))+IFERROR(VLOOKUP(A2965,BITXeom!$C$9:$D$100,2,0),0)-$D$3*IFERROR(VLOOKUP($A2965,Dividends!$C$10:$E$100,2,0),0)</f>
        <v>92.3852333223344</v>
      </c>
      <c r="F2965" s="60">
        <f>F2964*(1-F$1-2*(C2965/C2964-1))</f>
        <v>6.2546951933603989E-2</v>
      </c>
      <c r="G2965" s="2">
        <f>G2964*(1-G$1+IF(AND(WEEKDAY($A2965)&lt;&gt;1,WEEKDAY($A2965)&lt;&gt;7),-VLOOKUP($A2965,ETF_OP_Fee!$I$5:$J$14,2,1),0))^($A2965-$A2964)*(1+1*(B2965/B2964-1))</f>
        <v>28.50126341331455</v>
      </c>
      <c r="H2965" s="9" t="str">
        <f>IFERROR(VLOOKUP(A2965,'BITO-IV'!$A$1:$J$10000,4,0),"")</f>
        <v/>
      </c>
      <c r="J2965" s="9">
        <f>VLOOKUP(A2965,'ETH-Web'!$A$1:$G$10000,6,0)</f>
        <v>3307.5161130000001</v>
      </c>
      <c r="K2965" s="2">
        <f>K2964*(1-K$1+IF(AND(WEEKDAY($A2965)&lt;&gt;1,WEEKDAY($A2965)&lt;&gt;7),-VLOOKUP($A2965,ETF_OP_Fee!$K$5:$L$14,2,1),0))^($A2965-$A2964)*(1+2*(J2965/J2964-1))-K$3*IFERROR(VLOOKUP($A4561,Dividends!$C$10:$E$100,3,0),0)</f>
        <v>938.34156344232042</v>
      </c>
      <c r="Q2965">
        <f>IF($A2965&gt;=$Q$2,B2965*Q$4,"")</f>
        <v>557.92134239513439</v>
      </c>
      <c r="R2965">
        <f>IF($A2965&gt;=$Q$2,G2965*R$4,"")</f>
        <v>537.76129403736968</v>
      </c>
      <c r="T2965">
        <f>IF($A2965&gt;=$Q$2,J2965*T$4,"")</f>
        <v>995.05887398476966</v>
      </c>
      <c r="U2965">
        <f>IF($A2965&gt;=$Q$2,K2965*U$4,"")</f>
        <v>90.269640878288214</v>
      </c>
      <c r="W2965" t="e">
        <f t="shared" ca="1" si="16"/>
        <v>#DIV/0!</v>
      </c>
    </row>
    <row r="2966" spans="1:23">
      <c r="A2966" s="1">
        <v>44473</v>
      </c>
      <c r="B2966">
        <f>IFERROR(VLOOKUP($A2966,'BTC-Web'!$A$2:$H$9999,2,0),"")</f>
        <v>48208.90625</v>
      </c>
      <c r="C2966">
        <f>VLOOKUP(A2966,H_SPBTFDUE!$B$2:$C$5828,2,0)</f>
        <v>283.04000000000002</v>
      </c>
      <c r="D2966" s="2">
        <f>D2965*(1-D$1+IF(AND(WEEKDAY($A2966)&lt;&gt;1,WEEKDAY($A2966)&lt;&gt;7),-VLOOKUP($A2966,ETF_OP_Fee!$G$5:$H$14,2,1),0))^($A2966-$A2965)*(1+2*(C2966/C2965-1))+IFERROR(VLOOKUP(A2966,BITXeom!$C$9:$D$100,2,0),0)-$D$3*IFERROR(VLOOKUP($A2966,Dividends!$C$10:$E$100,2,0),0)</f>
        <v>97.994148495216265</v>
      </c>
      <c r="F2966" s="60">
        <f>F2965*(1-F$1-2*(C2966/C2965-1))</f>
        <v>5.8722331224363891E-2</v>
      </c>
      <c r="G2966" s="2">
        <f>G2965*(1-G$1+IF(AND(WEEKDAY($A2966)&lt;&gt;1,WEEKDAY($A2966)&lt;&gt;7),-VLOOKUP($A2966,ETF_OP_Fee!$I$5:$J$14,2,1),0))^($A2966-$A2965)*(1+1*(B2966/B2965-1))</f>
        <v>31.355764577712954</v>
      </c>
      <c r="H2966" s="9" t="str">
        <f>IFERROR(VLOOKUP(A2966,'BITO-IV'!$A$1:$J$10000,4,0),"")</f>
        <v/>
      </c>
      <c r="J2966" s="9">
        <f>VLOOKUP(A2966,'ETH-Web'!$A$1:$G$10000,6,0)</f>
        <v>3380.0891109999998</v>
      </c>
      <c r="K2966" s="2">
        <f>K2965*(1-K$1+IF(AND(WEEKDAY($A2966)&lt;&gt;1,WEEKDAY($A2966)&lt;&gt;7),-VLOOKUP($A2966,ETF_OP_Fee!$K$5:$L$14,2,1),0))^($A2966-$A2965)*(1+2*(J2966/J2965-1))-K$3*IFERROR(VLOOKUP($A4562,Dividends!$C$10:$E$100,3,0),0)</f>
        <v>979.44377325970993</v>
      </c>
      <c r="Q2966">
        <f>IF($A2966&gt;=$Q$2,B2966*Q$4,"")</f>
        <v>613.84704446984995</v>
      </c>
      <c r="R2966">
        <f>IF($A2966&gt;=$Q$2,G2966*R$4,"")</f>
        <v>591.61996751922527</v>
      </c>
      <c r="T2966">
        <f>IF($A2966&gt;=$Q$2,J2966*T$4,"")</f>
        <v>1016.8922991909974</v>
      </c>
      <c r="U2966">
        <f>IF($A2966&gt;=$Q$2,K2966*U$4,"")</f>
        <v>94.223725258722752</v>
      </c>
      <c r="W2966" t="e">
        <f t="shared" ca="1" si="16"/>
        <v>#DIV/0!</v>
      </c>
    </row>
    <row r="2967" spans="1:23">
      <c r="A2967" s="1">
        <v>44474</v>
      </c>
      <c r="B2967">
        <f>IFERROR(VLOOKUP($A2967,'BTC-Web'!$A$2:$H$9999,2,0),"")</f>
        <v>49174.960937999997</v>
      </c>
      <c r="C2967">
        <f>VLOOKUP(A2967,H_SPBTFDUE!$B$2:$C$5828,2,0)</f>
        <v>293.08</v>
      </c>
      <c r="D2967" s="2">
        <f>D2966*(1-D$1+IF(AND(WEEKDAY($A2967)&lt;&gt;1,WEEKDAY($A2967)&lt;&gt;7),-VLOOKUP($A2967,ETF_OP_Fee!$G$5:$H$14,2,1),0))^($A2967-$A2966)*(1+2*(C2967/C2966-1))+IFERROR(VLOOKUP(A2967,BITXeom!$C$9:$D$100,2,0),0)-$D$3*IFERROR(VLOOKUP($A2967,Dividends!$C$10:$E$100,2,0),0)</f>
        <v>104.9335978566918</v>
      </c>
      <c r="F2967" s="60">
        <f>F2966*(1-F$1-2*(C2967/C2966-1))</f>
        <v>5.4553275254603385E-2</v>
      </c>
      <c r="G2967" s="2">
        <f>G2966*(1-G$1+IF(AND(WEEKDAY($A2967)&lt;&gt;1,WEEKDAY($A2967)&lt;&gt;7),-VLOOKUP($A2967,ETF_OP_Fee!$I$5:$J$14,2,1),0))^($A2967-$A2966)*(1+1*(B2967/B2966-1))</f>
        <v>31.983267949889662</v>
      </c>
      <c r="H2967" s="9" t="str">
        <f>IFERROR(VLOOKUP(A2967,'BITO-IV'!$A$1:$J$10000,4,0),"")</f>
        <v/>
      </c>
      <c r="J2967" s="9">
        <f>VLOOKUP(A2967,'ETH-Web'!$A$1:$G$10000,6,0)</f>
        <v>3518.5185550000001</v>
      </c>
      <c r="K2967" s="2">
        <f>K2966*(1-K$1+IF(AND(WEEKDAY($A2967)&lt;&gt;1,WEEKDAY($A2967)&lt;&gt;7),-VLOOKUP($A2967,ETF_OP_Fee!$K$5:$L$14,2,1),0))^($A2967-$A2966)*(1+2*(J2967/J2966-1))-K$3*IFERROR(VLOOKUP($A4563,Dividends!$C$10:$E$100,3,0),0)</f>
        <v>1059.6415023875611</v>
      </c>
      <c r="Q2967">
        <f>IF($A2967&gt;=$Q$2,B2967*Q$4,"")</f>
        <v>626.14787975430613</v>
      </c>
      <c r="R2967">
        <f>IF($A2967&gt;=$Q$2,G2967*R$4,"")</f>
        <v>603.45968916738627</v>
      </c>
      <c r="T2967">
        <f>IF($A2967&gt;=$Q$2,J2967*T$4,"")</f>
        <v>1058.5384898570317</v>
      </c>
      <c r="U2967">
        <f>IF($A2967&gt;=$Q$2,K2967*U$4,"")</f>
        <v>101.93884786404297</v>
      </c>
      <c r="W2967" t="e">
        <f t="shared" ca="1" si="16"/>
        <v>#DIV/0!</v>
      </c>
    </row>
    <row r="2968" spans="1:23">
      <c r="A2968" s="1">
        <v>44475</v>
      </c>
      <c r="B2968">
        <f>IFERROR(VLOOKUP($A2968,'BTC-Web'!$A$2:$H$9999,2,0),"")</f>
        <v>51486.664062999997</v>
      </c>
      <c r="C2968">
        <f>VLOOKUP(A2968,H_SPBTFDUE!$B$2:$C$5828,2,0)</f>
        <v>316.47000000000003</v>
      </c>
      <c r="D2968" s="2">
        <f>D2967*(1-D$1+IF(AND(WEEKDAY($A2968)&lt;&gt;1,WEEKDAY($A2968)&lt;&gt;7),-VLOOKUP($A2968,ETF_OP_Fee!$G$5:$H$14,2,1),0))^($A2968-$A2967)*(1+2*(C2968/C2967-1))+IFERROR(VLOOKUP(A2968,BITXeom!$C$9:$D$100,2,0),0)-$D$3*IFERROR(VLOOKUP($A2968,Dividends!$C$10:$E$100,2,0),0)</f>
        <v>121.66791831050858</v>
      </c>
      <c r="F2968" s="60">
        <f>F2967*(1-F$1-2*(C2968/C2967-1))</f>
        <v>4.5842907801571721E-2</v>
      </c>
      <c r="G2968" s="2">
        <f>G2967*(1-G$1+IF(AND(WEEKDAY($A2968)&lt;&gt;1,WEEKDAY($A2968)&lt;&gt;7),-VLOOKUP($A2968,ETF_OP_Fee!$I$5:$J$14,2,1),0))^($A2968-$A2967)*(1+1*(B2968/B2967-1))</f>
        <v>33.485922134794023</v>
      </c>
      <c r="H2968" s="9" t="str">
        <f>IFERROR(VLOOKUP(A2968,'BITO-IV'!$A$1:$J$10000,4,0),"")</f>
        <v/>
      </c>
      <c r="J2968" s="9">
        <f>VLOOKUP(A2968,'ETH-Web'!$A$1:$G$10000,6,0)</f>
        <v>3580.5620119999999</v>
      </c>
      <c r="K2968" s="2">
        <f>K2967*(1-K$1+IF(AND(WEEKDAY($A2968)&lt;&gt;1,WEEKDAY($A2968)&lt;&gt;7),-VLOOKUP($A2968,ETF_OP_Fee!$K$5:$L$14,2,1),0))^($A2968-$A2967)*(1+2*(J2968/J2967-1))-K$3*IFERROR(VLOOKUP($A4564,Dividends!$C$10:$E$100,3,0),0)</f>
        <v>1096.9834226914795</v>
      </c>
      <c r="Q2968">
        <f>IF($A2968&gt;=$Q$2,B2968*Q$4,"")</f>
        <v>655.58294147535412</v>
      </c>
      <c r="R2968">
        <f>IF($A2968&gt;=$Q$2,G2968*R$4,"")</f>
        <v>631.81173964481673</v>
      </c>
      <c r="T2968">
        <f>IF($A2968&gt;=$Q$2,J2968*T$4,"")</f>
        <v>1077.2041260478543</v>
      </c>
      <c r="U2968">
        <f>IF($A2968&gt;=$Q$2,K2968*U$4,"")</f>
        <v>105.53118765465652</v>
      </c>
      <c r="W2968" t="e">
        <f t="shared" ca="1" si="16"/>
        <v>#DIV/0!</v>
      </c>
    </row>
    <row r="2969" spans="1:23">
      <c r="A2969" s="1">
        <v>44476</v>
      </c>
      <c r="B2969">
        <f>IFERROR(VLOOKUP($A2969,'BTC-Web'!$A$2:$H$9999,2,0),"")</f>
        <v>55338.625</v>
      </c>
      <c r="C2969">
        <f>VLOOKUP(A2969,H_SPBTFDUE!$B$2:$C$5828,2,0)</f>
        <v>309.72000000000003</v>
      </c>
      <c r="D2969" s="2">
        <f>D2968*(1-D$1+IF(AND(WEEKDAY($A2969)&lt;&gt;1,WEEKDAY($A2969)&lt;&gt;7),-VLOOKUP($A2969,ETF_OP_Fee!$G$5:$H$14,2,1),0))^($A2969-$A2968)*(1+2*(C2969/C2968-1))+IFERROR(VLOOKUP(A2969,BITXeom!$C$9:$D$100,2,0),0)-$D$3*IFERROR(VLOOKUP($A2969,Dividends!$C$10:$E$100,2,0),0)</f>
        <v>116.4637583493593</v>
      </c>
      <c r="F2969" s="60">
        <f>F2968*(1-F$1-2*(C2969/C2968-1))</f>
        <v>4.7796091513474449E-2</v>
      </c>
      <c r="G2969" s="2">
        <f>G2968*(1-G$1+IF(AND(WEEKDAY($A2969)&lt;&gt;1,WEEKDAY($A2969)&lt;&gt;7),-VLOOKUP($A2969,ETF_OP_Fee!$I$5:$J$14,2,1),0))^($A2969-$A2968)*(1+1*(B2969/B2968-1))</f>
        <v>35.990225645095173</v>
      </c>
      <c r="H2969" s="9" t="str">
        <f>IFERROR(VLOOKUP(A2969,'BITO-IV'!$A$1:$J$10000,4,0),"")</f>
        <v/>
      </c>
      <c r="J2969" s="9">
        <f>VLOOKUP(A2969,'ETH-Web'!$A$1:$G$10000,6,0)</f>
        <v>3587.9748540000001</v>
      </c>
      <c r="K2969" s="2">
        <f>K2968*(1-K$1+IF(AND(WEEKDAY($A2969)&lt;&gt;1,WEEKDAY($A2969)&lt;&gt;7),-VLOOKUP($A2969,ETF_OP_Fee!$K$5:$L$14,2,1),0))^($A2969-$A2968)*(1+2*(J2969/J2968-1))-K$3*IFERROR(VLOOKUP($A4565,Dividends!$C$10:$E$100,3,0),0)</f>
        <v>1101.4972269319114</v>
      </c>
      <c r="Q2969">
        <f>IF($A2969&gt;=$Q$2,B2969*Q$4,"")</f>
        <v>704.63020308151772</v>
      </c>
      <c r="R2969">
        <f>IF($A2969&gt;=$Q$2,G2969*R$4,"")</f>
        <v>679.06289047389703</v>
      </c>
      <c r="T2969">
        <f>IF($A2969&gt;=$Q$2,J2969*T$4,"")</f>
        <v>1079.4342630937649</v>
      </c>
      <c r="U2969">
        <f>IF($A2969&gt;=$Q$2,K2969*U$4,"")</f>
        <v>105.965421310772</v>
      </c>
      <c r="W2969" t="e">
        <f t="shared" ca="1" si="16"/>
        <v>#DIV/0!</v>
      </c>
    </row>
    <row r="2970" spans="1:23">
      <c r="A2970" s="1">
        <v>44477</v>
      </c>
      <c r="B2970">
        <f>IFERROR(VLOOKUP($A2970,'BTC-Web'!$A$2:$H$9999,2,0),"")</f>
        <v>53802.144530999998</v>
      </c>
      <c r="C2970">
        <f>VLOOKUP(A2970,H_SPBTFDUE!$B$2:$C$5828,2,0)</f>
        <v>313.77</v>
      </c>
      <c r="D2970" s="2">
        <f>D2969*(1-D$1+IF(AND(WEEKDAY($A2970)&lt;&gt;1,WEEKDAY($A2970)&lt;&gt;7),-VLOOKUP($A2970,ETF_OP_Fee!$G$5:$H$14,2,1),0))^($A2970-$A2969)*(1+2*(C2970/C2969-1))+IFERROR(VLOOKUP(A2970,BITXeom!$C$9:$D$100,2,0),0)-$D$3*IFERROR(VLOOKUP($A2970,Dividends!$C$10:$E$100,2,0),0)</f>
        <v>119.4951880901063</v>
      </c>
      <c r="F2970" s="60">
        <f>F2969*(1-F$1-2*(C2970/C2969-1))</f>
        <v>4.6543608853366128E-2</v>
      </c>
      <c r="G2970" s="2">
        <f>G2969*(1-G$1+IF(AND(WEEKDAY($A2970)&lt;&gt;1,WEEKDAY($A2970)&lt;&gt;7),-VLOOKUP($A2970,ETF_OP_Fee!$I$5:$J$14,2,1),0))^($A2970-$A2969)*(1+1*(B2970/B2969-1))</f>
        <v>34.990044000472068</v>
      </c>
      <c r="H2970" s="9" t="str">
        <f>IFERROR(VLOOKUP(A2970,'BITO-IV'!$A$1:$J$10000,4,0),"")</f>
        <v/>
      </c>
      <c r="J2970" s="9">
        <f>VLOOKUP(A2970,'ETH-Web'!$A$1:$G$10000,6,0)</f>
        <v>3563.7592770000001</v>
      </c>
      <c r="K2970" s="2">
        <f>K2969*(1-K$1+IF(AND(WEEKDAY($A2970)&lt;&gt;1,WEEKDAY($A2970)&lt;&gt;7),-VLOOKUP($A2970,ETF_OP_Fee!$K$5:$L$14,2,1),0))^($A2970-$A2969)*(1+2*(J2970/J2969-1))-K$3*IFERROR(VLOOKUP($A4566,Dividends!$C$10:$E$100,3,0),0)</f>
        <v>1086.6010274343021</v>
      </c>
      <c r="Q2970">
        <f>IF($A2970&gt;=$Q$2,B2970*Q$4,"")</f>
        <v>685.06610034310927</v>
      </c>
      <c r="R2970">
        <f>IF($A2970&gt;=$Q$2,G2970*R$4,"")</f>
        <v>660.19148229506936</v>
      </c>
      <c r="T2970">
        <f>IF($A2970&gt;=$Q$2,J2970*T$4,"")</f>
        <v>1072.1490605552788</v>
      </c>
      <c r="U2970">
        <f>IF($A2970&gt;=$Q$2,K2970*U$4,"")</f>
        <v>104.53238814727493</v>
      </c>
      <c r="W2970" t="e">
        <f t="shared" ca="1" si="16"/>
        <v>#DIV/0!</v>
      </c>
    </row>
    <row r="2971" spans="1:23">
      <c r="A2971" s="1">
        <v>44480</v>
      </c>
      <c r="B2971">
        <f>IFERROR(VLOOKUP($A2971,'BTC-Web'!$A$2:$H$9999,2,0),"")</f>
        <v>54734.125</v>
      </c>
      <c r="C2971">
        <f>VLOOKUP(A2971,H_SPBTFDUE!$B$2:$C$5828,2,0)</f>
        <v>329.98</v>
      </c>
      <c r="D2971" s="2">
        <f>D2970*(1-D$1+IF(AND(WEEKDAY($A2971)&lt;&gt;1,WEEKDAY($A2971)&lt;&gt;7),-VLOOKUP($A2971,ETF_OP_Fee!$G$5:$H$14,2,1),0))^($A2971-$A2970)*(1+2*(C2971/C2970-1))+IFERROR(VLOOKUP(A2971,BITXeom!$C$9:$D$100,2,0),0)-$D$3*IFERROR(VLOOKUP($A2971,Dividends!$C$10:$E$100,2,0),0)</f>
        <v>131.79424569571023</v>
      </c>
      <c r="F2971" s="60">
        <f>F2970*(1-F$1-2*(C2971/C2970-1))</f>
        <v>4.1732109963642905E-2</v>
      </c>
      <c r="G2971" s="2">
        <f>G2970*(1-G$1+IF(AND(WEEKDAY($A2971)&lt;&gt;1,WEEKDAY($A2971)&lt;&gt;7),-VLOOKUP($A2971,ETF_OP_Fee!$I$5:$J$14,2,1),0))^($A2971-$A2970)*(1+1*(B2971/B2970-1))</f>
        <v>35.593375015005158</v>
      </c>
      <c r="H2971" s="9" t="str">
        <f>IFERROR(VLOOKUP(A2971,'BITO-IV'!$A$1:$J$10000,4,0),"")</f>
        <v/>
      </c>
      <c r="J2971" s="9">
        <f>VLOOKUP(A2971,'ETH-Web'!$A$1:$G$10000,6,0)</f>
        <v>3545.3540039999998</v>
      </c>
      <c r="K2971" s="2">
        <f>K2970*(1-K$1+IF(AND(WEEKDAY($A2971)&lt;&gt;1,WEEKDAY($A2971)&lt;&gt;7),-VLOOKUP($A2971,ETF_OP_Fee!$K$5:$L$14,2,1),0))^($A2971-$A2970)*(1+2*(J2971/J2970-1))-K$3*IFERROR(VLOOKUP($A4567,Dividends!$C$10:$E$100,3,0),0)</f>
        <v>1075.2942983462924</v>
      </c>
      <c r="Q2971">
        <f>IF($A2971&gt;=$Q$2,B2971*Q$4,"")</f>
        <v>696.93306644751613</v>
      </c>
      <c r="R2971">
        <f>IF($A2971&gt;=$Q$2,G2971*R$4,"")</f>
        <v>671.5751203606236</v>
      </c>
      <c r="T2971">
        <f>IF($A2971&gt;=$Q$2,J2971*T$4,"")</f>
        <v>1066.6118750659082</v>
      </c>
      <c r="U2971">
        <f>IF($A2971&gt;=$Q$2,K2971*U$4,"")</f>
        <v>103.44466656054436</v>
      </c>
      <c r="W2971" t="e">
        <f t="shared" ca="1" si="16"/>
        <v>#DIV/0!</v>
      </c>
    </row>
    <row r="2972" spans="1:23">
      <c r="A2972" s="1">
        <v>44481</v>
      </c>
      <c r="B2972">
        <f>IFERROR(VLOOKUP($A2972,'BTC-Web'!$A$2:$H$9999,2,0),"")</f>
        <v>57526.832030999998</v>
      </c>
      <c r="C2972">
        <f>VLOOKUP(A2972,H_SPBTFDUE!$B$2:$C$5828,2,0)</f>
        <v>317.66000000000003</v>
      </c>
      <c r="D2972" s="2">
        <f>D2971*(1-D$1+IF(AND(WEEKDAY($A2972)&lt;&gt;1,WEEKDAY($A2972)&lt;&gt;7),-VLOOKUP($A2972,ETF_OP_Fee!$G$5:$H$14,2,1),0))^($A2972-$A2971)*(1+2*(C2972/C2971-1))+IFERROR(VLOOKUP(A2972,BITXeom!$C$9:$D$100,2,0),0)-$D$3*IFERROR(VLOOKUP($A2972,Dividends!$C$10:$E$100,2,0),0)</f>
        <v>121.93831106033514</v>
      </c>
      <c r="F2972" s="60">
        <f>F2971*(1-F$1-2*(C2972/C2971-1))</f>
        <v>4.4846124010967887E-2</v>
      </c>
      <c r="G2972" s="2">
        <f>G2971*(1-G$1+IF(AND(WEEKDAY($A2972)&lt;&gt;1,WEEKDAY($A2972)&lt;&gt;7),-VLOOKUP($A2972,ETF_OP_Fee!$I$5:$J$14,2,1),0))^($A2972-$A2971)*(1+1*(B2972/B2971-1))</f>
        <v>37.408487171027566</v>
      </c>
      <c r="H2972" s="9" t="str">
        <f>IFERROR(VLOOKUP(A2972,'BITO-IV'!$A$1:$J$10000,4,0),"")</f>
        <v/>
      </c>
      <c r="J2972" s="9">
        <f>VLOOKUP(A2972,'ETH-Web'!$A$1:$G$10000,6,0)</f>
        <v>3492.5732419999999</v>
      </c>
      <c r="K2972" s="2">
        <f>K2971*(1-K$1+IF(AND(WEEKDAY($A2972)&lt;&gt;1,WEEKDAY($A2972)&lt;&gt;7),-VLOOKUP($A2972,ETF_OP_Fee!$K$5:$L$14,2,1),0))^($A2972-$A2971)*(1+2*(J2972/J2971-1))-K$3*IFERROR(VLOOKUP($A4568,Dividends!$C$10:$E$100,3,0),0)</f>
        <v>1043.2509646640085</v>
      </c>
      <c r="Q2972">
        <f>IF($A2972&gt;=$Q$2,B2972*Q$4,"")</f>
        <v>732.49278124709258</v>
      </c>
      <c r="R2972">
        <f>IF($A2972&gt;=$Q$2,G2972*R$4,"")</f>
        <v>705.8226218727699</v>
      </c>
      <c r="T2972">
        <f>IF($A2972&gt;=$Q$2,J2972*T$4,"")</f>
        <v>1050.7329000860582</v>
      </c>
      <c r="U2972">
        <f>IF($A2972&gt;=$Q$2,K2972*U$4,"")</f>
        <v>100.3620574800816</v>
      </c>
      <c r="W2972" t="e">
        <f t="shared" ca="1" si="16"/>
        <v>#DIV/0!</v>
      </c>
    </row>
    <row r="2973" spans="1:23">
      <c r="A2973" s="1">
        <v>44482</v>
      </c>
      <c r="B2973">
        <f>IFERROR(VLOOKUP($A2973,'BTC-Web'!$A$2:$H$9999,2,0),"")</f>
        <v>56038.257812999997</v>
      </c>
      <c r="C2973">
        <f>VLOOKUP(A2973,H_SPBTFDUE!$B$2:$C$5828,2,0)</f>
        <v>328.52</v>
      </c>
      <c r="D2973" s="2">
        <f>D2972*(1-D$1+IF(AND(WEEKDAY($A2973)&lt;&gt;1,WEEKDAY($A2973)&lt;&gt;7),-VLOOKUP($A2973,ETF_OP_Fee!$G$5:$H$14,2,1),0))^($A2973-$A2972)*(1+2*(C2973/C2972-1))+IFERROR(VLOOKUP(A2973,BITXeom!$C$9:$D$100,2,0),0)-$D$3*IFERROR(VLOOKUP($A2973,Dividends!$C$10:$E$100,2,0),0)</f>
        <v>130.26013763434756</v>
      </c>
      <c r="F2973" s="60">
        <f>F2972*(1-F$1-2*(C2973/C2972-1))</f>
        <v>4.1777436178888759E-2</v>
      </c>
      <c r="G2973" s="2">
        <f>G2972*(1-G$1+IF(AND(WEEKDAY($A2973)&lt;&gt;1,WEEKDAY($A2973)&lt;&gt;7),-VLOOKUP($A2973,ETF_OP_Fee!$I$5:$J$14,2,1),0))^($A2973-$A2972)*(1+1*(B2973/B2972-1))</f>
        <v>36.439550259851018</v>
      </c>
      <c r="H2973" s="9" t="str">
        <f>IFERROR(VLOOKUP(A2973,'BITO-IV'!$A$1:$J$10000,4,0),"")</f>
        <v/>
      </c>
      <c r="J2973" s="9">
        <f>VLOOKUP(A2973,'ETH-Web'!$A$1:$G$10000,6,0)</f>
        <v>3606.2016600000002</v>
      </c>
      <c r="K2973" s="2">
        <f>K2972*(1-K$1+IF(AND(WEEKDAY($A2973)&lt;&gt;1,WEEKDAY($A2973)&lt;&gt;7),-VLOOKUP($A2973,ETF_OP_Fee!$K$5:$L$14,2,1),0))^($A2973-$A2972)*(1+2*(J2973/J2972-1))-K$3*IFERROR(VLOOKUP($A4569,Dividends!$C$10:$E$100,3,0),0)</f>
        <v>1111.1052243251429</v>
      </c>
      <c r="Q2973">
        <f>IF($A2973&gt;=$Q$2,B2973*Q$4,"")</f>
        <v>713.53867182476324</v>
      </c>
      <c r="R2973">
        <f>IF($A2973&gt;=$Q$2,G2973*R$4,"")</f>
        <v>687.54073872819822</v>
      </c>
      <c r="T2973">
        <f>IF($A2973&gt;=$Q$2,J2973*T$4,"")</f>
        <v>1084.9177571827017</v>
      </c>
      <c r="U2973">
        <f>IF($A2973&gt;=$Q$2,K2973*U$4,"")</f>
        <v>106.8897227677647</v>
      </c>
      <c r="W2973" t="e">
        <f t="shared" ca="1" si="16"/>
        <v>#DIV/0!</v>
      </c>
    </row>
    <row r="2974" spans="1:23">
      <c r="A2974" s="1">
        <v>44483</v>
      </c>
      <c r="B2974">
        <f>IFERROR(VLOOKUP($A2974,'BTC-Web'!$A$2:$H$9999,2,0),"")</f>
        <v>57372.832030999998</v>
      </c>
      <c r="C2974">
        <f>VLOOKUP(A2974,H_SPBTFDUE!$B$2:$C$5828,2,0)</f>
        <v>331.02</v>
      </c>
      <c r="D2974" s="2">
        <f>D2973*(1-D$1+IF(AND(WEEKDAY($A2974)&lt;&gt;1,WEEKDAY($A2974)&lt;&gt;7),-VLOOKUP($A2974,ETF_OP_Fee!$G$5:$H$14,2,1),0))^($A2974-$A2973)*(1+2*(C2974/C2973-1))+IFERROR(VLOOKUP(A2974,BITXeom!$C$9:$D$100,2,0),0)-$D$3*IFERROR(VLOOKUP($A2974,Dividends!$C$10:$E$100,2,0),0)</f>
        <v>132.22672584727189</v>
      </c>
      <c r="F2974" s="60">
        <f>F2973*(1-F$1-2*(C2974/C2973-1))</f>
        <v>4.1139418345735777E-2</v>
      </c>
      <c r="G2974" s="2">
        <f>G2973*(1-G$1+IF(AND(WEEKDAY($A2974)&lt;&gt;1,WEEKDAY($A2974)&lt;&gt;7),-VLOOKUP($A2974,ETF_OP_Fee!$I$5:$J$14,2,1),0))^($A2974-$A2973)*(1+1*(B2974/B2973-1))</f>
        <v>37.306402161840822</v>
      </c>
      <c r="H2974" s="9" t="str">
        <f>IFERROR(VLOOKUP(A2974,'BITO-IV'!$A$1:$J$10000,4,0),"")</f>
        <v/>
      </c>
      <c r="J2974" s="9">
        <f>VLOOKUP(A2974,'ETH-Web'!$A$1:$G$10000,6,0)</f>
        <v>3786.0141600000002</v>
      </c>
      <c r="K2974" s="2">
        <f>K2973*(1-K$1+IF(AND(WEEKDAY($A2974)&lt;&gt;1,WEEKDAY($A2974)&lt;&gt;7),-VLOOKUP($A2974,ETF_OP_Fee!$K$5:$L$14,2,1),0))^($A2974-$A2973)*(1+2*(J2974/J2973-1))-K$3*IFERROR(VLOOKUP($A4570,Dividends!$C$10:$E$100,3,0),0)</f>
        <v>1221.8776582497858</v>
      </c>
      <c r="Q2974">
        <f>IF($A2974&gt;=$Q$2,B2974*Q$4,"")</f>
        <v>730.53188953222696</v>
      </c>
      <c r="R2974">
        <f>IF($A2974&gt;=$Q$2,G2974*R$4,"")</f>
        <v>703.89648386807937</v>
      </c>
      <c r="T2974">
        <f>IF($A2974&gt;=$Q$2,J2974*T$4,"")</f>
        <v>1139.0139483018124</v>
      </c>
      <c r="U2974">
        <f>IF($A2974&gt;=$Q$2,K2974*U$4,"")</f>
        <v>117.54617050403304</v>
      </c>
      <c r="W2974" t="e">
        <f t="shared" ca="1" si="16"/>
        <v>#DIV/0!</v>
      </c>
    </row>
    <row r="2975" spans="1:23">
      <c r="A2975" s="1">
        <v>44484</v>
      </c>
      <c r="B2975">
        <f>IFERROR(VLOOKUP($A2975,'BTC-Web'!$A$2:$H$9999,2,0),"")</f>
        <v>57345.902344000002</v>
      </c>
      <c r="C2975">
        <f>VLOOKUP(A2975,H_SPBTFDUE!$B$2:$C$5828,2,0)</f>
        <v>353.05</v>
      </c>
      <c r="D2975" s="2">
        <f>D2974*(1-D$1+IF(AND(WEEKDAY($A2975)&lt;&gt;1,WEEKDAY($A2975)&lt;&gt;7),-VLOOKUP($A2975,ETF_OP_Fee!$G$5:$H$14,2,1),0))^($A2975-$A2974)*(1+2*(C2975/C2974-1))+IFERROR(VLOOKUP(A2975,BITXeom!$C$9:$D$100,2,0),0)-$D$3*IFERROR(VLOOKUP($A2975,Dividends!$C$10:$E$100,2,0),0)</f>
        <v>149.80853629111121</v>
      </c>
      <c r="F2975" s="60">
        <f>F2974*(1-F$1-2*(C2975/C2974-1))</f>
        <v>3.5661466400364404E-2</v>
      </c>
      <c r="G2975" s="2">
        <f>G2974*(1-G$1+IF(AND(WEEKDAY($A2975)&lt;&gt;1,WEEKDAY($A2975)&lt;&gt;7),-VLOOKUP($A2975,ETF_OP_Fee!$I$5:$J$14,2,1),0))^($A2975-$A2974)*(1+1*(B2975/B2974-1))</f>
        <v>37.287920732385267</v>
      </c>
      <c r="H2975" s="42">
        <f>IFERROR(VLOOKUP(A2975,'BITO-IV'!$A$1:$J$10000,4,0),"")</f>
        <v>40</v>
      </c>
      <c r="I2975" s="42"/>
      <c r="J2975" s="9">
        <f>VLOOKUP(A2975,'ETH-Web'!$A$1:$G$10000,6,0)</f>
        <v>3862.6347660000001</v>
      </c>
      <c r="K2975" s="2">
        <f>K2974*(1-K$1+IF(AND(WEEKDAY($A2975)&lt;&gt;1,WEEKDAY($A2975)&lt;&gt;7),-VLOOKUP($A2975,ETF_OP_Fee!$K$5:$L$14,2,1),0))^($A2975-$A2974)*(1+2*(J2975/J2974-1))-K$3*IFERROR(VLOOKUP($A4571,Dividends!$C$10:$E$100,3,0),0)</f>
        <v>1271.3011539645322</v>
      </c>
      <c r="M2975" s="42"/>
      <c r="N2975" s="42"/>
      <c r="O2975" s="42"/>
      <c r="Q2975">
        <f>IF($A2975&gt;=$Q$2,B2975*Q$4,"")</f>
        <v>730.18899212883593</v>
      </c>
      <c r="R2975">
        <f>IF($A2975&gt;=$Q$2,G2975*R$4,"")</f>
        <v>703.54777660989384</v>
      </c>
      <c r="S2975">
        <f>IF($A2975&gt;=$Q$2,C2975*S$4,"")</f>
        <v>669.1823253272986</v>
      </c>
      <c r="T2975">
        <f>IF($A2975&gt;=$Q$2,J2975*T$4,"")</f>
        <v>1162.065087381899</v>
      </c>
      <c r="U2975">
        <f>IF($A2975&gt;=$Q$2,K2975*U$4,"")</f>
        <v>122.30077307407471</v>
      </c>
      <c r="W2975" t="e">
        <f t="shared" ca="1" si="16"/>
        <v>#DIV/0!</v>
      </c>
    </row>
    <row r="2976" spans="1:23">
      <c r="A2976" s="1">
        <v>44487</v>
      </c>
      <c r="B2976">
        <f>IFERROR(VLOOKUP($A2976,'BTC-Web'!$A$2:$H$9999,2,0),"")</f>
        <v>61548.804687999997</v>
      </c>
      <c r="C2976">
        <f>VLOOKUP(A2976,H_SPBTFDUE!$B$2:$C$5828,2,0)</f>
        <v>350.11</v>
      </c>
      <c r="D2976" s="2">
        <f>D2975*(1-D$1+IF(AND(WEEKDAY($A2976)&lt;&gt;1,WEEKDAY($A2976)&lt;&gt;7),-VLOOKUP($A2976,ETF_OP_Fee!$G$5:$H$14,2,1),0))^($A2976-$A2975)*(1+2*(C2976/C2975-1))+IFERROR(VLOOKUP(A2976,BITXeom!$C$9:$D$100,2,0),0)-$D$3*IFERROR(VLOOKUP($A2976,Dividends!$C$10:$E$100,2,0),0)</f>
        <v>147.26022678521028</v>
      </c>
      <c r="F2976" s="60">
        <f>F2975*(1-F$1-2*(C2976/C2975-1))</f>
        <v>3.6253546949744635E-2</v>
      </c>
      <c r="G2976" s="2">
        <f>G2975*(1-G$1+IF(AND(WEEKDAY($A2976)&lt;&gt;1,WEEKDAY($A2976)&lt;&gt;7),-VLOOKUP($A2976,ETF_OP_Fee!$I$5:$J$14,2,1),0))^($A2976-$A2975)*(1+1*(B2976/B2975-1))</f>
        <v>40.017641374666049</v>
      </c>
      <c r="H2976" s="9">
        <f>IFERROR(VLOOKUP(A2976,'BITO-IV'!$A$1:$J$10000,4,0),"")</f>
        <v>40</v>
      </c>
      <c r="J2976" s="9">
        <f>VLOOKUP(A2976,'ETH-Web'!$A$1:$G$10000,6,0)</f>
        <v>3748.7602539999998</v>
      </c>
      <c r="K2976" s="2">
        <f>K2975*(1-K$1+IF(AND(WEEKDAY($A2976)&lt;&gt;1,WEEKDAY($A2976)&lt;&gt;7),-VLOOKUP($A2976,ETF_OP_Fee!$K$5:$L$14,2,1),0))^($A2976-$A2975)*(1+2*(J2976/J2975-1))-K$3*IFERROR(VLOOKUP($A4572,Dividends!$C$10:$E$100,3,0),0)</f>
        <v>1196.2501517912224</v>
      </c>
      <c r="Q2976">
        <f>IF($A2976&gt;=$Q$2,B2976*Q$4,"")</f>
        <v>783.70481280895774</v>
      </c>
      <c r="R2976">
        <f>IF($A2976&gt;=$Q$2,G2976*R$4,"")</f>
        <v>755.05209358230138</v>
      </c>
      <c r="S2976">
        <f>IF($A2976&gt;=$Q$2,C2976*S$4,"")</f>
        <v>663.60975476657848</v>
      </c>
      <c r="T2976">
        <f>IF($A2976&gt;=$Q$2,J2976*T$4,"")</f>
        <v>1127.8061934521252</v>
      </c>
      <c r="U2976">
        <f>IF($A2976&gt;=$Q$2,K2976*U$4,"")</f>
        <v>115.08077208756107</v>
      </c>
      <c r="W2976" t="e">
        <f t="shared" ca="1" si="16"/>
        <v>#DIV/0!</v>
      </c>
    </row>
    <row r="2977" spans="1:25">
      <c r="A2977" s="1">
        <v>44488</v>
      </c>
      <c r="B2977">
        <f>IFERROR(VLOOKUP($A2977,'BTC-Web'!$A$2:$H$9999,2,0),"")</f>
        <v>62043.164062999997</v>
      </c>
      <c r="C2977">
        <f>VLOOKUP(A2977,H_SPBTFDUE!$B$2:$C$5828,2,0)</f>
        <v>368.09</v>
      </c>
      <c r="D2977" s="2">
        <f>D2976*(1-D$1+IF(AND(WEEKDAY($A2977)&lt;&gt;1,WEEKDAY($A2977)&lt;&gt;7),-VLOOKUP($A2977,ETF_OP_Fee!$G$5:$H$14,2,1),0))^($A2977-$A2976)*(1+2*(C2977/C2976-1))+IFERROR(VLOOKUP(A2977,BITXeom!$C$9:$D$100,2,0),0)-$D$3*IFERROR(VLOOKUP($A2977,Dividends!$C$10:$E$100,2,0),0)</f>
        <v>162.3658343722847</v>
      </c>
      <c r="F2977" s="60">
        <f>F2976*(1-F$1-2*(C2977/C2976-1))</f>
        <v>3.2528037065052376E-2</v>
      </c>
      <c r="G2977" s="2">
        <f>G2976*(1-G$1+IF(AND(WEEKDAY($A2977)&lt;&gt;1,WEEKDAY($A2977)&lt;&gt;7),-VLOOKUP($A2977,ETF_OP_Fee!$I$5:$J$14,2,1),0))^($A2977-$A2976)*(1+1*(B2977/B2976-1))</f>
        <v>40.338012743502439</v>
      </c>
      <c r="H2977" s="9">
        <f>IFERROR(VLOOKUP(A2977,'BITO-IV'!$A$1:$J$10000,4,0),"")</f>
        <v>41.9527</v>
      </c>
      <c r="J2977" s="9">
        <f>VLOOKUP(A2977,'ETH-Web'!$A$1:$G$10000,6,0)</f>
        <v>3877.6508789999998</v>
      </c>
      <c r="K2977" s="2">
        <f>K2976*(1-K$1+IF(AND(WEEKDAY($A2977)&lt;&gt;1,WEEKDAY($A2977)&lt;&gt;7),-VLOOKUP($A2977,ETF_OP_Fee!$K$5:$L$14,2,1),0))^($A2977-$A2976)*(1+2*(J2977/J2976-1))-K$3*IFERROR(VLOOKUP($A4573,Dividends!$C$10:$E$100,3,0),0)</f>
        <v>1278.4766498534202</v>
      </c>
      <c r="Q2977">
        <f>IF($A2977&gt;=$Q$2,B2977*Q$4,"")</f>
        <v>789.99952191677357</v>
      </c>
      <c r="R2977">
        <f>IF($A2977&gt;=$Q$2,G2977*R$4,"")</f>
        <v>761.0968544541123</v>
      </c>
      <c r="S2977">
        <f>IF($A2977&gt;=$Q$2,C2977*S$4,"")</f>
        <v>697.68962506649291</v>
      </c>
      <c r="T2977">
        <f>IF($A2977&gt;=$Q$2,J2977*T$4,"")</f>
        <v>1166.5826516152763</v>
      </c>
      <c r="U2977">
        <f>IF($A2977&gt;=$Q$2,K2977*U$4,"")</f>
        <v>122.99106482097054</v>
      </c>
      <c r="W2977" t="e">
        <f t="shared" ca="1" si="16"/>
        <v>#DIV/0!</v>
      </c>
    </row>
    <row r="2978" spans="1:25">
      <c r="A2978" s="1">
        <v>44489</v>
      </c>
      <c r="B2978">
        <f>IFERROR(VLOOKUP($A2978,'BTC-Web'!$A$2:$H$9999,2,0),"")</f>
        <v>64284.585937999997</v>
      </c>
      <c r="C2978">
        <f>VLOOKUP(A2978,H_SPBTFDUE!$B$2:$C$5828,2,0)</f>
        <v>382.19</v>
      </c>
      <c r="D2978" s="2">
        <f>D2977*(1-D$1+IF(AND(WEEKDAY($A2978)&lt;&gt;1,WEEKDAY($A2978)&lt;&gt;7),-VLOOKUP($A2978,ETF_OP_Fee!$G$5:$H$14,2,1),0))^($A2978-$A2977)*(1+2*(C2978/C2977-1))+IFERROR(VLOOKUP(A2978,BITXeom!$C$9:$D$100,2,0),0)-$D$3*IFERROR(VLOOKUP($A2978,Dividends!$C$10:$E$100,2,0),0)</f>
        <v>174.78388429908406</v>
      </c>
      <c r="F2978" s="60">
        <f>F2977*(1-F$1-2*(C2978/C2977-1))</f>
        <v>3.0034315665255589E-2</v>
      </c>
      <c r="G2978" s="2">
        <f>G2977*(1-G$1+IF(AND(WEEKDAY($A2978)&lt;&gt;1,WEEKDAY($A2978)&lt;&gt;7),-VLOOKUP($A2978,ETF_OP_Fee!$I$5:$J$14,2,1),0))^($A2978-$A2977)*(1+1*(B2978/B2977-1))</f>
        <v>41.794208821732454</v>
      </c>
      <c r="H2978" s="9">
        <f>IFERROR(VLOOKUP(A2978,'BITO-IV'!$A$1:$J$10000,4,0),"")</f>
        <v>43.261499999999998</v>
      </c>
      <c r="J2978" s="9">
        <f>VLOOKUP(A2978,'ETH-Web'!$A$1:$G$10000,6,0)</f>
        <v>4155.9921880000002</v>
      </c>
      <c r="K2978" s="2">
        <f>K2977*(1-K$1+IF(AND(WEEKDAY($A2978)&lt;&gt;1,WEEKDAY($A2978)&lt;&gt;7),-VLOOKUP($A2978,ETF_OP_Fee!$K$5:$L$14,2,1),0))^($A2978-$A2977)*(1+2*(J2978/J2977-1))-K$3*IFERROR(VLOOKUP($A4574,Dividends!$C$10:$E$100,3,0),0)</f>
        <v>1461.9794327473305</v>
      </c>
      <c r="Q2978">
        <f>IF($A2978&gt;=$Q$2,B2978*Q$4,"")</f>
        <v>818.53968804798126</v>
      </c>
      <c r="R2978">
        <f>IF($A2978&gt;=$Q$2,G2978*R$4,"")</f>
        <v>788.57233426162463</v>
      </c>
      <c r="S2978">
        <f>IF($A2978&gt;=$Q$2,C2978*S$4,"")</f>
        <v>724.41521857198768</v>
      </c>
      <c r="T2978">
        <f>IF($A2978&gt;=$Q$2,J2978*T$4,"")</f>
        <v>1250.3210160115641</v>
      </c>
      <c r="U2978">
        <f>IF($A2978&gt;=$Q$2,K2978*U$4,"")</f>
        <v>140.64426378109312</v>
      </c>
      <c r="W2978" t="e">
        <f t="shared" ca="1" si="16"/>
        <v>#DIV/0!</v>
      </c>
    </row>
    <row r="2979" spans="1:25">
      <c r="A2979" s="1">
        <v>44490</v>
      </c>
      <c r="B2979">
        <f>IFERROR(VLOOKUP($A2979,'BTC-Web'!$A$2:$H$9999,2,0),"")</f>
        <v>66002.234375</v>
      </c>
      <c r="C2979">
        <f>VLOOKUP(A2979,H_SPBTFDUE!$B$2:$C$5828,2,0)</f>
        <v>359.58</v>
      </c>
      <c r="D2979" s="2">
        <f>D2978*(1-D$1+IF(AND(WEEKDAY($A2979)&lt;&gt;1,WEEKDAY($A2979)&lt;&gt;7),-VLOOKUP($A2979,ETF_OP_Fee!$G$5:$H$14,2,1),0))^($A2979-$A2978)*(1+2*(C2979/C2978-1))+IFERROR(VLOOKUP(A2979,BITXeom!$C$9:$D$100,2,0),0)-$D$3*IFERROR(VLOOKUP($A2979,Dividends!$C$10:$E$100,2,0),0)</f>
        <v>154.08520785189395</v>
      </c>
      <c r="F2979" s="60">
        <f>F2978*(1-F$1-2*(C2979/C2978-1))</f>
        <v>3.3586355820731335E-2</v>
      </c>
      <c r="G2979" s="2">
        <f>G2978*(1-G$1+IF(AND(WEEKDAY($A2979)&lt;&gt;1,WEEKDAY($A2979)&lt;&gt;7),-VLOOKUP($A2979,ETF_OP_Fee!$I$5:$J$14,2,1),0))^($A2979-$A2978)*(1+1*(B2979/B2978-1))</f>
        <v>42.909810012062877</v>
      </c>
      <c r="H2979" s="9">
        <f>IFERROR(VLOOKUP(A2979,'BITO-IV'!$A$1:$J$10000,4,0),"")</f>
        <v>40.758600000000001</v>
      </c>
      <c r="J2979" s="9">
        <f>VLOOKUP(A2979,'ETH-Web'!$A$1:$G$10000,6,0)</f>
        <v>4054.3227539999998</v>
      </c>
      <c r="K2979" s="2">
        <f>K2978*(1-K$1+IF(AND(WEEKDAY($A2979)&lt;&gt;1,WEEKDAY($A2979)&lt;&gt;7),-VLOOKUP($A2979,ETF_OP_Fee!$K$5:$L$14,2,1),0))^($A2979-$A2978)*(1+2*(J2979/J2978-1))-K$3*IFERROR(VLOOKUP($A4575,Dividends!$C$10:$E$100,3,0),0)</f>
        <v>1390.4138352438431</v>
      </c>
      <c r="Q2979">
        <f>IF($A2979&gt;=$Q$2,B2979*Q$4,"")</f>
        <v>840.41061395165093</v>
      </c>
      <c r="R2979">
        <f>IF($A2979&gt;=$Q$2,G2979*R$4,"")</f>
        <v>809.62147622567738</v>
      </c>
      <c r="S2979">
        <f>IF($A2979&gt;=$Q$2,C2979*S$4,"")</f>
        <v>681.55949735502065</v>
      </c>
      <c r="T2979">
        <f>IF($A2979&gt;=$Q$2,J2979*T$4,"")</f>
        <v>1219.7339926809511</v>
      </c>
      <c r="U2979">
        <f>IF($A2979&gt;=$Q$2,K2979*U$4,"")</f>
        <v>133.75956311603829</v>
      </c>
      <c r="W2979" t="e">
        <f t="shared" ca="1" si="16"/>
        <v>#DIV/0!</v>
      </c>
      <c r="Y2979" s="18">
        <f>VLOOKUP($A2979,ETF_OP_Fee!$I$5:$J$14,2,1)</f>
        <v>0</v>
      </c>
    </row>
    <row r="2980" spans="1:25">
      <c r="A2980" s="1">
        <v>44491</v>
      </c>
      <c r="B2980">
        <f>IFERROR(VLOOKUP($A2980,'BTC-Web'!$A$2:$H$9999,2,0),"")</f>
        <v>62237.890625</v>
      </c>
      <c r="C2980">
        <f>VLOOKUP(A2980,H_SPBTFDUE!$B$2:$C$5828,2,0)</f>
        <v>347.68</v>
      </c>
      <c r="D2980" s="2">
        <f>D2979*(1-D$1+IF(AND(WEEKDAY($A2980)&lt;&gt;1,WEEKDAY($A2980)&lt;&gt;7),-VLOOKUP($A2980,ETF_OP_Fee!$G$5:$H$14,2,1),0))^($A2980-$A2979)*(1+2*(C2980/C2979-1))+IFERROR(VLOOKUP(A2980,BITXeom!$C$9:$D$100,2,0),0)-$D$3*IFERROR(VLOOKUP($A2980,Dividends!$C$10:$E$100,2,0),0)</f>
        <v>143.8692199087497</v>
      </c>
      <c r="F2980" s="60">
        <f>F2979*(1-F$1-2*(C2980/C2979-1))</f>
        <v>3.5807632320330927E-2</v>
      </c>
      <c r="G2980" s="2">
        <f>G2979*(1-G$1+IF(AND(WEEKDAY($A2980)&lt;&gt;1,WEEKDAY($A2980)&lt;&gt;7),-VLOOKUP($A2980,ETF_OP_Fee!$I$5:$J$14,2,1),0))^($A2980-$A2979)*(1+1*(B2980/B2979-1))</f>
        <v>40.461456772994538</v>
      </c>
      <c r="H2980" s="9">
        <f>IFERROR(VLOOKUP(A2980,'BITO-IV'!$A$1:$J$10000,4,0),"")</f>
        <v>39.4724</v>
      </c>
      <c r="J2980" s="9">
        <f>VLOOKUP(A2980,'ETH-Web'!$A$1:$G$10000,6,0)</f>
        <v>3970.181885</v>
      </c>
      <c r="K2980" s="2">
        <f>K2979*(1-K$1+IF(AND(WEEKDAY($A2980)&lt;&gt;1,WEEKDAY($A2980)&lt;&gt;7),-VLOOKUP($A2980,ETF_OP_Fee!$K$5:$L$14,2,1),0))^($A2980-$A2979)*(1+2*(J2980/J2979-1))-K$3*IFERROR(VLOOKUP($A4576,Dividends!$C$10:$E$100,3,0),0)</f>
        <v>1332.6679620173118</v>
      </c>
      <c r="Q2980">
        <f>IF($A2980&gt;=$Q$2,B2980*Q$4,"")</f>
        <v>792.478987514761</v>
      </c>
      <c r="R2980">
        <f>IF($A2980&gt;=$Q$2,G2980*R$4,"")</f>
        <v>763.42599404621353</v>
      </c>
      <c r="S2980">
        <f>IF($A2980&gt;=$Q$2,C2980*S$4,"")</f>
        <v>659.00385460924849</v>
      </c>
      <c r="T2980">
        <f>IF($A2980&gt;=$Q$2,J2980*T$4,"")</f>
        <v>1194.4203991857712</v>
      </c>
      <c r="U2980">
        <f>IF($A2980&gt;=$Q$2,K2980*U$4,"")</f>
        <v>128.20433734170589</v>
      </c>
      <c r="W2980" t="e">
        <f t="shared" ca="1" si="16"/>
        <v>#DIV/0!</v>
      </c>
    </row>
    <row r="2981" spans="1:25">
      <c r="A2981" s="1">
        <v>44494</v>
      </c>
      <c r="B2981">
        <f>IFERROR(VLOOKUP($A2981,'BTC-Web'!$A$2:$H$9999,2,0),"")</f>
        <v>60893.925780999998</v>
      </c>
      <c r="C2981">
        <f>VLOOKUP(A2981,H_SPBTFDUE!$B$2:$C$5828,2,0)</f>
        <v>357.21</v>
      </c>
      <c r="D2981" s="2">
        <f>D2980*(1-D$1+IF(AND(WEEKDAY($A2981)&lt;&gt;1,WEEKDAY($A2981)&lt;&gt;7),-VLOOKUP($A2981,ETF_OP_Fee!$G$5:$H$14,2,1),0))^($A2981-$A2980)*(1+2*(C2981/C2980-1))+IFERROR(VLOOKUP(A2981,BITXeom!$C$9:$D$100,2,0),0)-$D$3*IFERROR(VLOOKUP($A2981,Dividends!$C$10:$E$100,2,0),0)</f>
        <v>151.7013309400524</v>
      </c>
      <c r="F2981" s="60">
        <f>F2980*(1-F$1-2*(C2981/C2980-1))</f>
        <v>3.3842775172175425E-2</v>
      </c>
      <c r="G2981" s="2">
        <f>G2980*(1-G$1+IF(AND(WEEKDAY($A2981)&lt;&gt;1,WEEKDAY($A2981)&lt;&gt;7),-VLOOKUP($A2981,ETF_OP_Fee!$I$5:$J$14,2,1),0))^($A2981-$A2980)*(1+1*(B2981/B2980-1))</f>
        <v>39.584641167014269</v>
      </c>
      <c r="H2981" s="9">
        <f>IFERROR(VLOOKUP(A2981,'BITO-IV'!$A$1:$J$10000,4,0),"")</f>
        <v>40.543599999999998</v>
      </c>
      <c r="J2981" s="9">
        <f>VLOOKUP(A2981,'ETH-Web'!$A$1:$G$10000,6,0)</f>
        <v>4217.876953</v>
      </c>
      <c r="K2981" s="2">
        <f>K2980*(1-K$1+IF(AND(WEEKDAY($A2981)&lt;&gt;1,WEEKDAY($A2981)&lt;&gt;7),-VLOOKUP($A2981,ETF_OP_Fee!$K$5:$L$14,2,1),0))^($A2981-$A2980)*(1+2*(J2981/J2980-1))-K$3*IFERROR(VLOOKUP($A4577,Dividends!$C$10:$E$100,3,0),0)</f>
        <v>1498.8393890117209</v>
      </c>
      <c r="Q2981">
        <f>IF($A2981&gt;=$Q$2,B2981*Q$4,"")</f>
        <v>775.36619837404521</v>
      </c>
      <c r="R2981">
        <f>IF($A2981&gt;=$Q$2,G2981*R$4,"")</f>
        <v>746.88225392963204</v>
      </c>
      <c r="S2981">
        <f>IF($A2981&gt;=$Q$2,C2981*S$4,"")</f>
        <v>677.06732312750125</v>
      </c>
      <c r="T2981">
        <f>IF($A2981&gt;=$Q$2,J2981*T$4,"")</f>
        <v>1268.9389100667674</v>
      </c>
      <c r="U2981">
        <f>IF($A2981&gt;=$Q$2,K2981*U$4,"")</f>
        <v>144.19023802374474</v>
      </c>
      <c r="W2981" t="e">
        <f t="shared" ca="1" si="16"/>
        <v>#DIV/0!</v>
      </c>
    </row>
    <row r="2982" spans="1:25">
      <c r="A2982" s="1">
        <v>44495</v>
      </c>
      <c r="B2982">
        <f>IFERROR(VLOOKUP($A2982,'BTC-Web'!$A$2:$H$9999,2,0),"")</f>
        <v>63032.761719000002</v>
      </c>
      <c r="C2982">
        <f>VLOOKUP(A2982,H_SPBTFDUE!$B$2:$C$5828,2,0)</f>
        <v>352.75</v>
      </c>
      <c r="D2982" s="2">
        <f>D2981*(1-D$1+IF(AND(WEEKDAY($A2982)&lt;&gt;1,WEEKDAY($A2982)&lt;&gt;7),-VLOOKUP($A2982,ETF_OP_Fee!$G$5:$H$14,2,1),0))^($A2982-$A2981)*(1+2*(C2982/C2981-1))+IFERROR(VLOOKUP(A2982,BITXeom!$C$9:$D$100,2,0),0)-$D$3*IFERROR(VLOOKUP($A2982,Dividends!$C$10:$E$100,2,0),0)</f>
        <v>147.89532005000032</v>
      </c>
      <c r="F2982" s="60">
        <f>F2981*(1-F$1-2*(C2982/C2981-1))</f>
        <v>3.4686111767692533E-2</v>
      </c>
      <c r="G2982" s="2">
        <f>G2981*(1-G$1+IF(AND(WEEKDAY($A2982)&lt;&gt;1,WEEKDAY($A2982)&lt;&gt;7),-VLOOKUP($A2982,ETF_OP_Fee!$I$5:$J$14,2,1),0))^($A2982-$A2981)*(1+1*(B2982/B2981-1))</f>
        <v>40.973944128113899</v>
      </c>
      <c r="H2982" s="9">
        <f>IFERROR(VLOOKUP(A2982,'BITO-IV'!$A$1:$J$10000,4,0),"")</f>
        <v>40.045200000000001</v>
      </c>
      <c r="J2982" s="9">
        <f>VLOOKUP(A2982,'ETH-Web'!$A$1:$G$10000,6,0)</f>
        <v>4131.1020509999998</v>
      </c>
      <c r="K2982" s="2">
        <f>K2981*(1-K$1+IF(AND(WEEKDAY($A2982)&lt;&gt;1,WEEKDAY($A2982)&lt;&gt;7),-VLOOKUP($A2982,ETF_OP_Fee!$K$5:$L$14,2,1),0))^($A2982-$A2981)*(1+2*(J2982/J2981-1))-K$3*IFERROR(VLOOKUP($A4578,Dividends!$C$10:$E$100,3,0),0)</f>
        <v>1437.1307623450837</v>
      </c>
      <c r="Q2982">
        <f>IF($A2982&gt;=$Q$2,B2982*Q$4,"")</f>
        <v>802.60013129794766</v>
      </c>
      <c r="R2982">
        <f>IF($A2982&gt;=$Q$2,G2982*R$4,"")</f>
        <v>773.09559568001453</v>
      </c>
      <c r="S2982">
        <f>IF($A2982&gt;=$Q$2,C2982*S$4,"")</f>
        <v>668.61369567824556</v>
      </c>
      <c r="T2982">
        <f>IF($A2982&gt;=$Q$2,J2982*T$4,"")</f>
        <v>1242.8328735958096</v>
      </c>
      <c r="U2982">
        <f>IF($A2982&gt;=$Q$2,K2982*U$4,"")</f>
        <v>138.25379037470898</v>
      </c>
      <c r="W2982" t="e">
        <f t="shared" ca="1" si="16"/>
        <v>#DIV/0!</v>
      </c>
    </row>
    <row r="2983" spans="1:25">
      <c r="A2983" s="1">
        <v>44496</v>
      </c>
      <c r="B2983">
        <f>IFERROR(VLOOKUP($A2983,'BTC-Web'!$A$2:$H$9999,2,0),"")</f>
        <v>60352</v>
      </c>
      <c r="C2983">
        <f>VLOOKUP(A2983,H_SPBTFDUE!$B$2:$C$5828,2,0)</f>
        <v>334.96</v>
      </c>
      <c r="D2983" s="2">
        <f>D2982*(1-D$1+IF(AND(WEEKDAY($A2983)&lt;&gt;1,WEEKDAY($A2983)&lt;&gt;7),-VLOOKUP($A2983,ETF_OP_Fee!$G$5:$H$14,2,1),0))^($A2983-$A2982)*(1+2*(C2983/C2982-1))+IFERROR(VLOOKUP(A2983,BITXeom!$C$9:$D$100,2,0),0)-$D$3*IFERROR(VLOOKUP($A2983,Dividends!$C$10:$E$100,2,0),0)</f>
        <v>132.9618823592582</v>
      </c>
      <c r="F2983" s="60">
        <f>F2982*(1-F$1-2*(C2983/C2982-1))</f>
        <v>3.8182908192658002E-2</v>
      </c>
      <c r="G2983" s="2">
        <f>G2982*(1-G$1+IF(AND(WEEKDAY($A2983)&lt;&gt;1,WEEKDAY($A2983)&lt;&gt;7),-VLOOKUP($A2983,ETF_OP_Fee!$I$5:$J$14,2,1),0))^($A2983-$A2982)*(1+1*(B2983/B2982-1))</f>
        <v>39.230315259669204</v>
      </c>
      <c r="H2983" s="9">
        <f>IFERROR(VLOOKUP(A2983,'BITO-IV'!$A$1:$J$10000,4,0),"")</f>
        <v>38.064900000000002</v>
      </c>
      <c r="J2983" s="9">
        <f>VLOOKUP(A2983,'ETH-Web'!$A$1:$G$10000,6,0)</f>
        <v>3930.2573240000002</v>
      </c>
      <c r="K2983" s="2">
        <f>K2982*(1-K$1+IF(AND(WEEKDAY($A2983)&lt;&gt;1,WEEKDAY($A2983)&lt;&gt;7),-VLOOKUP($A2983,ETF_OP_Fee!$K$5:$L$14,2,1),0))^($A2983-$A2982)*(1+2*(J2983/J2982-1))-K$3*IFERROR(VLOOKUP($A4579,Dividends!$C$10:$E$100,3,0),0)</f>
        <v>1297.3573329892063</v>
      </c>
      <c r="Q2983">
        <f>IF($A2983&gt;=$Q$2,B2983*Q$4,"")</f>
        <v>768.46582321797405</v>
      </c>
      <c r="R2983">
        <f>IF($A2983&gt;=$Q$2,G2983*R$4,"")</f>
        <v>740.1968394733791</v>
      </c>
      <c r="S2983">
        <f>IF($A2983&gt;=$Q$2,C2983*S$4,"")</f>
        <v>634.89395748939796</v>
      </c>
      <c r="T2983">
        <f>IF($A2983&gt;=$Q$2,J2983*T$4,"")</f>
        <v>1182.4091837129727</v>
      </c>
      <c r="U2983">
        <f>IF($A2983&gt;=$Q$2,K2983*U$4,"")</f>
        <v>124.80741033160923</v>
      </c>
      <c r="W2983" t="e">
        <f t="shared" ca="1" si="16"/>
        <v>#DIV/0!</v>
      </c>
    </row>
    <row r="2984" spans="1:25">
      <c r="A2984" s="1">
        <v>44497</v>
      </c>
      <c r="B2984">
        <f>IFERROR(VLOOKUP($A2984,'BTC-Web'!$A$2:$H$9999,2,0),"")</f>
        <v>58470.730469000002</v>
      </c>
      <c r="C2984">
        <f>VLOOKUP(A2984,H_SPBTFDUE!$B$2:$C$5828,2,0)</f>
        <v>348.29</v>
      </c>
      <c r="D2984" s="2">
        <f>D2983*(1-D$1+IF(AND(WEEKDAY($A2984)&lt;&gt;1,WEEKDAY($A2984)&lt;&gt;7),-VLOOKUP($A2984,ETF_OP_Fee!$G$5:$H$14,2,1),0))^($A2984-$A2983)*(1+2*(C2984/C2983-1))+IFERROR(VLOOKUP(A2984,BITXeom!$C$9:$D$100,2,0),0)-$D$3*IFERROR(VLOOKUP($A2984,Dividends!$C$10:$E$100,2,0),0)</f>
        <v>143.52722638978784</v>
      </c>
      <c r="F2984" s="60">
        <f>F2983*(1-F$1-2*(C2984/C2983-1))</f>
        <v>3.5141882099797406E-2</v>
      </c>
      <c r="G2984" s="2">
        <f>G2983*(1-G$1+IF(AND(WEEKDAY($A2984)&lt;&gt;1,WEEKDAY($A2984)&lt;&gt;7),-VLOOKUP($A2984,ETF_OP_Fee!$I$5:$J$14,2,1),0))^($A2984-$A2983)*(1+1*(B2984/B2983-1))</f>
        <v>38.006453596609163</v>
      </c>
      <c r="H2984" s="9">
        <f>IFERROR(VLOOKUP(A2984,'BITO-IV'!$A$1:$J$10000,4,0),"")</f>
        <v>39.57</v>
      </c>
      <c r="J2984" s="9">
        <f>VLOOKUP(A2984,'ETH-Web'!$A$1:$G$10000,6,0)</f>
        <v>4287.3188479999999</v>
      </c>
      <c r="K2984" s="2">
        <f>K2983*(1-K$1+IF(AND(WEEKDAY($A2984)&lt;&gt;1,WEEKDAY($A2984)&lt;&gt;7),-VLOOKUP($A2984,ETF_OP_Fee!$K$5:$L$14,2,1),0))^($A2984-$A2983)*(1+2*(J2984/J2983-1))-K$3*IFERROR(VLOOKUP($A4580,Dividends!$C$10:$E$100,3,0),0)</f>
        <v>1533.046124178233</v>
      </c>
      <c r="Q2984">
        <f>IF($A2984&gt;=$Q$2,B2984*Q$4,"")</f>
        <v>744.51149960260409</v>
      </c>
      <c r="R2984">
        <f>IF($A2984&gt;=$Q$2,G2984*R$4,"")</f>
        <v>717.10504097638898</v>
      </c>
      <c r="S2984">
        <f>IF($A2984&gt;=$Q$2,C2984*S$4,"")</f>
        <v>660.16006822898976</v>
      </c>
      <c r="T2984">
        <f>IF($A2984&gt;=$Q$2,J2984*T$4,"")</f>
        <v>1289.8303498921034</v>
      </c>
      <c r="U2984">
        <f>IF($A2984&gt;=$Q$2,K2984*U$4,"")</f>
        <v>147.48096905325602</v>
      </c>
      <c r="W2984" t="e">
        <f t="shared" ca="1" si="16"/>
        <v>#DIV/0!</v>
      </c>
    </row>
    <row r="2985" spans="1:25">
      <c r="A2985" s="1">
        <v>44498</v>
      </c>
      <c r="B2985">
        <f>IFERROR(VLOOKUP($A2985,'BTC-Web'!$A$2:$H$9999,2,0),"")</f>
        <v>60624.871094000002</v>
      </c>
      <c r="C2985">
        <f>VLOOKUP(A2985,H_SPBTFDUE!$B$2:$C$5828,2,0)</f>
        <v>355.21</v>
      </c>
      <c r="D2985" s="2">
        <f>D2984*(1-D$1+IF(AND(WEEKDAY($A2985)&lt;&gt;1,WEEKDAY($A2985)&lt;&gt;7),-VLOOKUP($A2985,ETF_OP_Fee!$G$5:$H$14,2,1),0))^($A2985-$A2984)*(1+2*(C2985/C2984-1))+IFERROR(VLOOKUP(A2985,BITXeom!$C$9:$D$100,2,0),0)-$D$3*IFERROR(VLOOKUP($A2985,Dividends!$C$10:$E$100,2,0),0)</f>
        <v>149.21257845778172</v>
      </c>
      <c r="F2985" s="60">
        <f>F2984*(1-F$1-2*(C2985/C2984-1))</f>
        <v>3.3743619800103437E-2</v>
      </c>
      <c r="G2985" s="2">
        <f>G2984*(1-G$1+IF(AND(WEEKDAY($A2985)&lt;&gt;1,WEEKDAY($A2985)&lt;&gt;7),-VLOOKUP($A2985,ETF_OP_Fee!$I$5:$J$14,2,1),0))^($A2985-$A2984)*(1+1*(B2985/B2984-1))</f>
        <v>39.405636989330482</v>
      </c>
      <c r="H2985" s="9">
        <f>IFERROR(VLOOKUP(A2985,'BITO-IV'!$A$1:$J$10000,4,0),"")</f>
        <v>40.353200000000001</v>
      </c>
      <c r="J2985" s="9">
        <f>VLOOKUP(A2985,'ETH-Web'!$A$1:$G$10000,6,0)</f>
        <v>4414.7465819999998</v>
      </c>
      <c r="K2985" s="2">
        <f>K2984*(1-K$1+IF(AND(WEEKDAY($A2985)&lt;&gt;1,WEEKDAY($A2985)&lt;&gt;7),-VLOOKUP($A2985,ETF_OP_Fee!$K$5:$L$14,2,1),0))^($A2985-$A2984)*(1+2*(J2985/J2984-1))-K$3*IFERROR(VLOOKUP($A4581,Dividends!$C$10:$E$100,3,0),0)</f>
        <v>1624.1347207699616</v>
      </c>
      <c r="Q2985">
        <f>IF($A2985&gt;=$Q$2,B2985*Q$4,"")</f>
        <v>771.94030807155139</v>
      </c>
      <c r="R2985">
        <f>IF($A2985&gt;=$Q$2,G2985*R$4,"")</f>
        <v>743.50480652200724</v>
      </c>
      <c r="S2985">
        <f>IF($A2985&gt;=$Q$2,C2985*S$4,"")</f>
        <v>673.27645880048078</v>
      </c>
      <c r="T2985">
        <f>IF($A2985&gt;=$Q$2,J2985*T$4,"")</f>
        <v>1328.1667005481434</v>
      </c>
      <c r="U2985">
        <f>IF($A2985&gt;=$Q$2,K2985*U$4,"")</f>
        <v>156.24380683300663</v>
      </c>
      <c r="W2985" t="e">
        <f t="shared" ca="1" si="16"/>
        <v>#DIV/0!</v>
      </c>
    </row>
    <row r="2986" spans="1:25">
      <c r="A2986" s="1">
        <v>44501</v>
      </c>
      <c r="B2986">
        <f>IFERROR(VLOOKUP($A2986,'BTC-Web'!$A$2:$H$9999,2,0),"")</f>
        <v>61320.449219000002</v>
      </c>
      <c r="C2986">
        <f>VLOOKUP(A2986,H_SPBTFDUE!$B$2:$C$5828,2,0)</f>
        <v>347.4</v>
      </c>
      <c r="D2986" s="2">
        <f>D2985*(1-D$1+IF(AND(WEEKDAY($A2986)&lt;&gt;1,WEEKDAY($A2986)&lt;&gt;7),-VLOOKUP($A2986,ETF_OP_Fee!$G$5:$H$14,2,1),0))^($A2986-$A2985)*(1+2*(C2986/C2985-1))+IFERROR(VLOOKUP(A2986,BITXeom!$C$9:$D$100,2,0),0)-$D$3*IFERROR(VLOOKUP($A2986,Dividends!$C$10:$E$100,2,0),0)</f>
        <v>142.5995237651882</v>
      </c>
      <c r="F2986" s="60">
        <f>F2985*(1-F$1-2*(C2986/C2985-1))</f>
        <v>3.5225704788715111E-2</v>
      </c>
      <c r="G2986" s="2">
        <f>G2985*(1-G$1+IF(AND(WEEKDAY($A2986)&lt;&gt;1,WEEKDAY($A2986)&lt;&gt;7),-VLOOKUP($A2986,ETF_OP_Fee!$I$5:$J$14,2,1),0))^($A2986-$A2985)*(1+1*(B2986/B2985-1))</f>
        <v>39.854644598564924</v>
      </c>
      <c r="H2986" s="9">
        <f>IFERROR(VLOOKUP(A2986,'BITO-IV'!$A$1:$J$10000,4,0),"")</f>
        <v>39.459099999999999</v>
      </c>
      <c r="J2986" s="9">
        <f>VLOOKUP(A2986,'ETH-Web'!$A$1:$G$10000,6,0)</f>
        <v>4324.626953</v>
      </c>
      <c r="K2986" s="2">
        <f>K2985*(1-K$1+IF(AND(WEEKDAY($A2986)&lt;&gt;1,WEEKDAY($A2986)&lt;&gt;7),-VLOOKUP($A2986,ETF_OP_Fee!$K$5:$L$14,2,1),0))^($A2986-$A2985)*(1+2*(J2986/J2985-1))-K$3*IFERROR(VLOOKUP($A4582,Dividends!$C$10:$E$100,3,0),0)</f>
        <v>1557.7064063827281</v>
      </c>
      <c r="Q2986">
        <f>IF($A2986&gt;=$Q$2,B2986*Q$4,"")</f>
        <v>780.79714821670882</v>
      </c>
      <c r="R2986">
        <f>IF($A2986&gt;=$Q$2,G2986*R$4,"")</f>
        <v>751.97667352218173</v>
      </c>
      <c r="S2986">
        <f>IF($A2986&gt;=$Q$2,C2986*S$4,"")</f>
        <v>658.47313360346561</v>
      </c>
      <c r="T2986">
        <f>IF($A2986&gt;=$Q$2,J2986*T$4,"")</f>
        <v>1301.0544103905218</v>
      </c>
      <c r="U2986">
        <f>IF($A2986&gt;=$Q$2,K2986*U$4,"")</f>
        <v>149.85331927761422</v>
      </c>
      <c r="W2986" t="e">
        <f t="shared" ca="1" si="16"/>
        <v>#DIV/0!</v>
      </c>
    </row>
    <row r="2987" spans="1:25">
      <c r="A2987" s="1">
        <v>44502</v>
      </c>
      <c r="B2987">
        <f>IFERROR(VLOOKUP($A2987,'BTC-Web'!$A$2:$H$9999,2,0),"")</f>
        <v>60963.253905999998</v>
      </c>
      <c r="C2987">
        <f>VLOOKUP(A2987,H_SPBTFDUE!$B$2:$C$5828,2,0)</f>
        <v>361.01</v>
      </c>
      <c r="D2987" s="2">
        <f>D2986*(1-D$1+IF(AND(WEEKDAY($A2987)&lt;&gt;1,WEEKDAY($A2987)&lt;&gt;7),-VLOOKUP($A2987,ETF_OP_Fee!$G$5:$H$14,2,1),0))^($A2987-$A2986)*(1+2*(C2987/C2986-1))+IFERROR(VLOOKUP(A2987,BITXeom!$C$9:$D$100,2,0),0)-$D$3*IFERROR(VLOOKUP($A2987,Dividends!$C$10:$E$100,2,0),0)</f>
        <v>153.75415614652735</v>
      </c>
      <c r="F2987" s="60">
        <f>F2986*(1-F$1-2*(C2987/C2986-1))</f>
        <v>3.2463814459976779E-2</v>
      </c>
      <c r="G2987" s="2">
        <f>G2986*(1-G$1+IF(AND(WEEKDAY($A2987)&lt;&gt;1,WEEKDAY($A2987)&lt;&gt;7),-VLOOKUP($A2987,ETF_OP_Fee!$I$5:$J$14,2,1),0))^($A2987-$A2986)*(1+1*(B2987/B2986-1))</f>
        <v>39.621457621144764</v>
      </c>
      <c r="H2987" s="9">
        <f>IFERROR(VLOOKUP(A2987,'BITO-IV'!$A$1:$J$10000,4,0),"")</f>
        <v>40.994599999999998</v>
      </c>
      <c r="J2987" s="9">
        <f>VLOOKUP(A2987,'ETH-Web'!$A$1:$G$10000,6,0)</f>
        <v>4584.798828</v>
      </c>
      <c r="K2987" s="2">
        <f>K2986*(1-K$1+IF(AND(WEEKDAY($A2987)&lt;&gt;1,WEEKDAY($A2987)&lt;&gt;7),-VLOOKUP($A2987,ETF_OP_Fee!$K$5:$L$14,2,1),0))^($A2987-$A2986)*(1+2*(J2987/J2986-1))-K$3*IFERROR(VLOOKUP($A4583,Dividends!$C$10:$E$100,3,0),0)</f>
        <v>1745.0863675974276</v>
      </c>
      <c r="Q2987">
        <f>IF($A2987&gt;=$Q$2,B2987*Q$4,"")</f>
        <v>776.24895776313394</v>
      </c>
      <c r="R2987">
        <f>IF($A2987&gt;=$Q$2,G2987*R$4,"")</f>
        <v>747.57690608339703</v>
      </c>
      <c r="S2987">
        <f>IF($A2987&gt;=$Q$2,C2987*S$4,"")</f>
        <v>684.26996534884029</v>
      </c>
      <c r="T2987">
        <f>IF($A2987&gt;=$Q$2,J2987*T$4,"")</f>
        <v>1379.326540936604</v>
      </c>
      <c r="U2987">
        <f>IF($A2987&gt;=$Q$2,K2987*U$4,"")</f>
        <v>167.87950767812222</v>
      </c>
      <c r="W2987" t="e">
        <f t="shared" ca="1" si="16"/>
        <v>#DIV/0!</v>
      </c>
    </row>
    <row r="2988" spans="1:25">
      <c r="A2988" s="1">
        <v>44503</v>
      </c>
      <c r="B2988">
        <f>IFERROR(VLOOKUP($A2988,'BTC-Web'!$A$2:$H$9999,2,0),"")</f>
        <v>63254.335937999997</v>
      </c>
      <c r="C2988">
        <f>VLOOKUP(A2988,H_SPBTFDUE!$B$2:$C$5828,2,0)</f>
        <v>355.6</v>
      </c>
      <c r="D2988" s="2">
        <f>D2987*(1-D$1+IF(AND(WEEKDAY($A2988)&lt;&gt;1,WEEKDAY($A2988)&lt;&gt;7),-VLOOKUP($A2988,ETF_OP_Fee!$G$5:$H$14,2,1),0))^($A2988-$A2987)*(1+2*(C2988/C2987-1))+IFERROR(VLOOKUP(A2988,BITXeom!$C$9:$D$100,2,0),0)-$D$3*IFERROR(VLOOKUP($A2988,Dividends!$C$10:$E$100,2,0),0)</f>
        <v>149.1279389980715</v>
      </c>
      <c r="F2988" s="60">
        <f>F2987*(1-F$1-2*(C2988/C2987-1))</f>
        <v>3.3435112769364332E-2</v>
      </c>
      <c r="G2988" s="2">
        <f>G2987*(1-G$1+IF(AND(WEEKDAY($A2988)&lt;&gt;1,WEEKDAY($A2988)&lt;&gt;7),-VLOOKUP($A2988,ETF_OP_Fee!$I$5:$J$14,2,1),0))^($A2988-$A2987)*(1+1*(B2988/B2987-1))</f>
        <v>41.109415910900019</v>
      </c>
      <c r="H2988" s="9">
        <f>IFERROR(VLOOKUP(A2988,'BITO-IV'!$A$1:$J$10000,4,0),"")</f>
        <v>40.384300000000003</v>
      </c>
      <c r="J2988" s="9">
        <f>VLOOKUP(A2988,'ETH-Web'!$A$1:$G$10000,6,0)</f>
        <v>4607.1938479999999</v>
      </c>
      <c r="K2988" s="2">
        <f>K2987*(1-K$1+IF(AND(WEEKDAY($A2988)&lt;&gt;1,WEEKDAY($A2988)&lt;&gt;7),-VLOOKUP($A2988,ETF_OP_Fee!$K$5:$L$14,2,1),0))^($A2988-$A2987)*(1+2*(J2988/J2987-1))-K$3*IFERROR(VLOOKUP($A4584,Dividends!$C$10:$E$100,3,0),0)</f>
        <v>1762.0891693298183</v>
      </c>
      <c r="Q2988">
        <f>IF($A2988&gt;=$Q$2,B2988*Q$4,"")</f>
        <v>805.42144980616126</v>
      </c>
      <c r="R2988">
        <f>IF($A2988&gt;=$Q$2,G2988*R$4,"")</f>
        <v>775.65167469167613</v>
      </c>
      <c r="S2988">
        <f>IF($A2988&gt;=$Q$2,C2988*S$4,"")</f>
        <v>674.01567734424987</v>
      </c>
      <c r="T2988">
        <f>IF($A2988&gt;=$Q$2,J2988*T$4,"")</f>
        <v>1386.0640329465382</v>
      </c>
      <c r="U2988">
        <f>IF($A2988&gt;=$Q$2,K2988*U$4,"")</f>
        <v>169.51519863129397</v>
      </c>
      <c r="W2988" t="e">
        <f t="shared" ca="1" si="16"/>
        <v>#DIV/0!</v>
      </c>
    </row>
    <row r="2989" spans="1:25">
      <c r="A2989" s="1">
        <v>44504</v>
      </c>
      <c r="B2989">
        <f>IFERROR(VLOOKUP($A2989,'BTC-Web'!$A$2:$H$9999,2,0),"")</f>
        <v>62941.804687999997</v>
      </c>
      <c r="C2989">
        <f>VLOOKUP(A2989,H_SPBTFDUE!$B$2:$C$5828,2,0)</f>
        <v>346.03</v>
      </c>
      <c r="D2989" s="2">
        <f>D2988*(1-D$1+IF(AND(WEEKDAY($A2989)&lt;&gt;1,WEEKDAY($A2989)&lt;&gt;7),-VLOOKUP($A2989,ETF_OP_Fee!$G$5:$H$14,2,1),0))^($A2989-$A2988)*(1+2*(C2989/C2988-1))+IFERROR(VLOOKUP(A2989,BITXeom!$C$9:$D$100,2,0),0)-$D$3*IFERROR(VLOOKUP($A2989,Dividends!$C$10:$E$100,2,0),0)</f>
        <v>141.08418951478211</v>
      </c>
      <c r="F2989" s="60">
        <f>F2988*(1-F$1-2*(C2989/C2988-1))</f>
        <v>3.5233001272085125E-2</v>
      </c>
      <c r="G2989" s="2">
        <f>G2988*(1-G$1+IF(AND(WEEKDAY($A2989)&lt;&gt;1,WEEKDAY($A2989)&lt;&gt;7),-VLOOKUP($A2989,ETF_OP_Fee!$I$5:$J$14,2,1),0))^($A2989-$A2988)*(1+1*(B2989/B2988-1))</f>
        <v>40.905235077099142</v>
      </c>
      <c r="H2989" s="9">
        <f>IFERROR(VLOOKUP(A2989,'BITO-IV'!$A$1:$J$10000,4,0),"")</f>
        <v>39.293799999999997</v>
      </c>
      <c r="J2989" s="9">
        <f>VLOOKUP(A2989,'ETH-Web'!$A$1:$G$10000,6,0)</f>
        <v>4537.3242190000001</v>
      </c>
      <c r="K2989" s="2">
        <f>K2988*(1-K$1+IF(AND(WEEKDAY($A2989)&lt;&gt;1,WEEKDAY($A2989)&lt;&gt;7),-VLOOKUP($A2989,ETF_OP_Fee!$K$5:$L$14,2,1),0))^($A2989-$A2988)*(1+2*(J2989/J2988-1))-K$3*IFERROR(VLOOKUP($A4585,Dividends!$C$10:$E$100,3,0),0)</f>
        <v>1708.5998277663527</v>
      </c>
      <c r="Q2989">
        <f>IF($A2989&gt;=$Q$2,B2989*Q$4,"")</f>
        <v>801.44196968433289</v>
      </c>
      <c r="R2989">
        <f>IF($A2989&gt;=$Q$2,G2989*R$4,"")</f>
        <v>771.79919461701763</v>
      </c>
      <c r="S2989">
        <f>IF($A2989&gt;=$Q$2,C2989*S$4,"")</f>
        <v>655.87639153945656</v>
      </c>
      <c r="T2989">
        <f>IF($A2989&gt;=$Q$2,J2989*T$4,"")</f>
        <v>1365.0439102976381</v>
      </c>
      <c r="U2989">
        <f>IF($A2989&gt;=$Q$2,K2989*U$4,"")</f>
        <v>164.36945656692583</v>
      </c>
      <c r="W2989" t="e">
        <f t="shared" ca="1" si="16"/>
        <v>#DIV/0!</v>
      </c>
    </row>
    <row r="2990" spans="1:25">
      <c r="A2990" s="1">
        <v>44505</v>
      </c>
      <c r="B2990">
        <f>IFERROR(VLOOKUP($A2990,'BTC-Web'!$A$2:$H$9999,2,0),"")</f>
        <v>61460.078125</v>
      </c>
      <c r="C2990">
        <f>VLOOKUP(A2990,H_SPBTFDUE!$B$2:$C$5828,2,0)</f>
        <v>346.09</v>
      </c>
      <c r="D2990" s="2">
        <f>D2989*(1-D$1+IF(AND(WEEKDAY($A2990)&lt;&gt;1,WEEKDAY($A2990)&lt;&gt;7),-VLOOKUP($A2990,ETF_OP_Fee!$G$5:$H$14,2,1),0))^($A2990-$A2989)*(1+2*(C2990/C2989-1))+IFERROR(VLOOKUP(A2990,BITXeom!$C$9:$D$100,2,0),0)-$D$3*IFERROR(VLOOKUP($A2990,Dividends!$C$10:$E$100,2,0),0)</f>
        <v>141.11610289820419</v>
      </c>
      <c r="F2990" s="60">
        <f>F2989*(1-F$1-2*(C2990/C2989-1))</f>
        <v>3.5218948746835788E-2</v>
      </c>
      <c r="G2990" s="2">
        <f>G2989*(1-G$1+IF(AND(WEEKDAY($A2990)&lt;&gt;1,WEEKDAY($A2990)&lt;&gt;7),-VLOOKUP($A2990,ETF_OP_Fee!$I$5:$J$14,2,1),0))^($A2990-$A2989)*(1+1*(B2990/B2989-1))</f>
        <v>39.941236545907088</v>
      </c>
      <c r="H2990" s="9">
        <f>IFERROR(VLOOKUP(A2990,'BITO-IV'!$A$1:$J$10000,4,0),"")</f>
        <v>39.304200000000002</v>
      </c>
      <c r="J2990" s="9">
        <f>VLOOKUP(A2990,'ETH-Web'!$A$1:$G$10000,6,0)</f>
        <v>4486.2431640000004</v>
      </c>
      <c r="K2990" s="2">
        <f>K2989*(1-K$1+IF(AND(WEEKDAY($A2990)&lt;&gt;1,WEEKDAY($A2990)&lt;&gt;7),-VLOOKUP($A2990,ETF_OP_Fee!$K$5:$L$14,2,1),0))^($A2990-$A2989)*(1+2*(J2990/J2989-1))-K$3*IFERROR(VLOOKUP($A4586,Dividends!$C$10:$E$100,3,0),0)</f>
        <v>1670.0860887351951</v>
      </c>
      <c r="Q2990">
        <f>IF($A2990&gt;=$Q$2,B2990*Q$4,"")</f>
        <v>782.57505188509288</v>
      </c>
      <c r="R2990">
        <f>IF($A2990&gt;=$Q$2,G2990*R$4,"")</f>
        <v>753.61048873172729</v>
      </c>
      <c r="S2990">
        <f>IF($A2990&gt;=$Q$2,C2990*S$4,"")</f>
        <v>655.99011746926715</v>
      </c>
      <c r="T2990">
        <f>IF($A2990&gt;=$Q$2,J2990*T$4,"")</f>
        <v>1349.6762883923434</v>
      </c>
      <c r="U2990">
        <f>IF($A2990&gt;=$Q$2,K2990*U$4,"")</f>
        <v>160.6643863380545</v>
      </c>
      <c r="W2990" t="e">
        <f t="shared" ca="1" si="16"/>
        <v>#DIV/0!</v>
      </c>
    </row>
    <row r="2991" spans="1:25">
      <c r="A2991" s="1">
        <v>44508</v>
      </c>
      <c r="B2991">
        <f>IFERROR(VLOOKUP($A2991,'BTC-Web'!$A$2:$H$9999,2,0),"")</f>
        <v>63344.066405999998</v>
      </c>
      <c r="C2991">
        <f>VLOOKUP(A2991,H_SPBTFDUE!$B$2:$C$5828,2,0)</f>
        <v>374.93</v>
      </c>
      <c r="D2991" s="2">
        <f>D2990*(1-D$1+IF(AND(WEEKDAY($A2991)&lt;&gt;1,WEEKDAY($A2991)&lt;&gt;7),-VLOOKUP($A2991,ETF_OP_Fee!$G$5:$H$14,2,1),0))^($A2991-$A2990)*(1+2*(C2991/C2990-1))+IFERROR(VLOOKUP(A2991,BITXeom!$C$9:$D$100,2,0),0)-$D$3*IFERROR(VLOOKUP($A2991,Dividends!$C$10:$E$100,2,0),0)</f>
        <v>164.57524183395003</v>
      </c>
      <c r="F2991" s="60">
        <f>F2990*(1-F$1-2*(C2991/C2990-1))</f>
        <v>2.9347460244554948E-2</v>
      </c>
      <c r="G2991" s="2">
        <f>G2990*(1-G$1+IF(AND(WEEKDAY($A2991)&lt;&gt;1,WEEKDAY($A2991)&lt;&gt;7),-VLOOKUP($A2991,ETF_OP_Fee!$I$5:$J$14,2,1),0))^($A2991-$A2990)*(1+1*(B2991/B2990-1))</f>
        <v>41.162375176338735</v>
      </c>
      <c r="H2991" s="9">
        <f>IFERROR(VLOOKUP(A2991,'BITO-IV'!$A$1:$J$10000,4,0),"")</f>
        <v>42.568600000000004</v>
      </c>
      <c r="J2991" s="9">
        <f>VLOOKUP(A2991,'ETH-Web'!$A$1:$G$10000,6,0)</f>
        <v>4812.0874020000001</v>
      </c>
      <c r="K2991" s="2">
        <f>K2990*(1-K$1+IF(AND(WEEKDAY($A2991)&lt;&gt;1,WEEKDAY($A2991)&lt;&gt;7),-VLOOKUP($A2991,ETF_OP_Fee!$K$5:$L$14,2,1),0))^($A2991-$A2990)*(1+2*(J2991/J2990-1))-K$3*IFERROR(VLOOKUP($A4587,Dividends!$C$10:$E$100,3,0),0)</f>
        <v>1912.5412747835842</v>
      </c>
      <c r="Q2991">
        <f>IF($A2991&gt;=$Q$2,B2991*Q$4,"")</f>
        <v>806.56399351572111</v>
      </c>
      <c r="R2991">
        <f>IF($A2991&gt;=$Q$2,G2991*R$4,"")</f>
        <v>776.65090910106335</v>
      </c>
      <c r="S2991">
        <f>IF($A2991&gt;=$Q$2,C2991*S$4,"")</f>
        <v>710.65438106490319</v>
      </c>
      <c r="T2991">
        <f>IF($A2991&gt;=$Q$2,J2991*T$4,"")</f>
        <v>1447.7058034366758</v>
      </c>
      <c r="U2991">
        <f>IF($A2991&gt;=$Q$2,K2991*U$4,"")</f>
        <v>183.98888077201761</v>
      </c>
      <c r="W2991" t="e">
        <f t="shared" ca="1" si="16"/>
        <v>#DIV/0!</v>
      </c>
    </row>
    <row r="2992" spans="1:25">
      <c r="A2992" s="1">
        <v>44509</v>
      </c>
      <c r="B2992">
        <f>IFERROR(VLOOKUP($A2992,'BTC-Web'!$A$2:$H$9999,2,0),"")</f>
        <v>67549.734375</v>
      </c>
      <c r="C2992">
        <f>VLOOKUP(A2992,H_SPBTFDUE!$B$2:$C$5828,2,0)</f>
        <v>381.39</v>
      </c>
      <c r="D2992" s="2">
        <f>D2991*(1-D$1+IF(AND(WEEKDAY($A2992)&lt;&gt;1,WEEKDAY($A2992)&lt;&gt;7),-VLOOKUP($A2992,ETF_OP_Fee!$G$5:$H$14,2,1),0))^($A2992-$A2991)*(1+2*(C2992/C2991-1))+IFERROR(VLOOKUP(A2992,BITXeom!$C$9:$D$100,2,0),0)-$D$3*IFERROR(VLOOKUP($A2992,Dividends!$C$10:$E$100,2,0),0)</f>
        <v>170.2259432661337</v>
      </c>
      <c r="F2992" s="60">
        <f>F2991*(1-F$1-2*(C2992/C2991-1))</f>
        <v>2.8334625961016418E-2</v>
      </c>
      <c r="G2992" s="2">
        <f>G2991*(1-G$1+IF(AND(WEEKDAY($A2992)&lt;&gt;1,WEEKDAY($A2992)&lt;&gt;7),-VLOOKUP($A2992,ETF_OP_Fee!$I$5:$J$14,2,1),0))^($A2992-$A2991)*(1+1*(B2992/B2991-1))</f>
        <v>43.89416874835932</v>
      </c>
      <c r="H2992" s="9">
        <f>IFERROR(VLOOKUP(A2992,'BITO-IV'!$A$1:$J$10000,4,0),"")</f>
        <v>43.298400000000001</v>
      </c>
      <c r="J2992" s="9">
        <f>VLOOKUP(A2992,'ETH-Web'!$A$1:$G$10000,6,0)</f>
        <v>4735.0688479999999</v>
      </c>
      <c r="K2992" s="2">
        <f>K2991*(1-K$1+IF(AND(WEEKDAY($A2992)&lt;&gt;1,WEEKDAY($A2992)&lt;&gt;7),-VLOOKUP($A2992,ETF_OP_Fee!$K$5:$L$14,2,1),0))^($A2992-$A2991)*(1+2*(J2992/J2991-1))-K$3*IFERROR(VLOOKUP($A4588,Dividends!$C$10:$E$100,3,0),0)</f>
        <v>1851.2722802394867</v>
      </c>
      <c r="Q2992">
        <f>IF($A2992&gt;=$Q$2,B2992*Q$4,"")</f>
        <v>860.11502907343345</v>
      </c>
      <c r="R2992">
        <f>IF($A2992&gt;=$Q$2,G2992*R$4,"")</f>
        <v>828.19433807223243</v>
      </c>
      <c r="S2992">
        <f>IF($A2992&gt;=$Q$2,C2992*S$4,"")</f>
        <v>722.89887284117947</v>
      </c>
      <c r="T2992">
        <f>IF($A2992&gt;=$Q$2,J2992*T$4,"")</f>
        <v>1424.5349425849465</v>
      </c>
      <c r="U2992">
        <f>IF($A2992&gt;=$Q$2,K2992*U$4,"")</f>
        <v>178.09472628718385</v>
      </c>
      <c r="W2992" t="e">
        <f t="shared" ca="1" si="16"/>
        <v>#DIV/0!</v>
      </c>
    </row>
    <row r="2993" spans="1:23">
      <c r="A2993" s="1">
        <v>44510</v>
      </c>
      <c r="B2993">
        <f>IFERROR(VLOOKUP($A2993,'BTC-Web'!$A$2:$H$9999,2,0),"")</f>
        <v>66953.335938000004</v>
      </c>
      <c r="C2993">
        <f>VLOOKUP(A2993,H_SPBTFDUE!$B$2:$C$5828,2,0)</f>
        <v>372.59</v>
      </c>
      <c r="D2993" s="2">
        <f>D2992*(1-D$1+IF(AND(WEEKDAY($A2993)&lt;&gt;1,WEEKDAY($A2993)&lt;&gt;7),-VLOOKUP($A2993,ETF_OP_Fee!$G$5:$H$14,2,1),0))^($A2993-$A2992)*(1+2*(C2993/C2992-1))+IFERROR(VLOOKUP(A2993,BITXeom!$C$9:$D$100,2,0),0)-$D$3*IFERROR(VLOOKUP($A2993,Dividends!$C$10:$E$100,2,0),0)</f>
        <v>162.35095516125793</v>
      </c>
      <c r="F2993" s="60">
        <f>F2992*(1-F$1-2*(C2993/C2992-1))</f>
        <v>2.9640708670418327E-2</v>
      </c>
      <c r="G2993" s="2">
        <f>G2992*(1-G$1+IF(AND(WEEKDAY($A2993)&lt;&gt;1,WEEKDAY($A2993)&lt;&gt;7),-VLOOKUP($A2993,ETF_OP_Fee!$I$5:$J$14,2,1),0))^($A2993-$A2992)*(1+1*(B2993/B2992-1))</f>
        <v>43.505493577668091</v>
      </c>
      <c r="H2993" s="9">
        <f>IFERROR(VLOOKUP(A2993,'BITO-IV'!$A$1:$J$10000,4,0),"")</f>
        <v>42.304000000000002</v>
      </c>
      <c r="J2993" s="9">
        <f>VLOOKUP(A2993,'ETH-Web'!$A$1:$G$10000,6,0)</f>
        <v>4636.1743159999996</v>
      </c>
      <c r="K2993" s="2">
        <f>K2992*(1-K$1+IF(AND(WEEKDAY($A2993)&lt;&gt;1,WEEKDAY($A2993)&lt;&gt;7),-VLOOKUP($A2993,ETF_OP_Fee!$K$5:$L$14,2,1),0))^($A2993-$A2992)*(1+2*(J2993/J2992-1))-K$3*IFERROR(VLOOKUP($A4589,Dividends!$C$10:$E$100,3,0),0)</f>
        <v>1773.896904007901</v>
      </c>
      <c r="Q2993">
        <f>IF($A2993&gt;=$Q$2,B2993*Q$4,"")</f>
        <v>852.52105015218615</v>
      </c>
      <c r="R2993">
        <f>IF($A2993&gt;=$Q$2,G2993*R$4,"")</f>
        <v>820.86082237083826</v>
      </c>
      <c r="S2993">
        <f>IF($A2993&gt;=$Q$2,C2993*S$4,"")</f>
        <v>706.21906980228914</v>
      </c>
      <c r="T2993">
        <f>IF($A2993&gt;=$Q$2,J2993*T$4,"")</f>
        <v>1394.7827423557799</v>
      </c>
      <c r="U2993">
        <f>IF($A2993&gt;=$Q$2,K2993*U$4,"")</f>
        <v>170.6511175871446</v>
      </c>
      <c r="W2993" t="e">
        <f t="shared" ca="1" si="16"/>
        <v>#DIV/0!</v>
      </c>
    </row>
    <row r="2994" spans="1:23">
      <c r="A2994" s="1">
        <v>44511</v>
      </c>
      <c r="B2994">
        <f>IFERROR(VLOOKUP($A2994,'BTC-Web'!$A$2:$H$9999,2,0),"")</f>
        <v>64978.890625</v>
      </c>
      <c r="C2994">
        <f>VLOOKUP(A2994,H_SPBTFDUE!$B$2:$C$5828,2,0)</f>
        <v>366.88</v>
      </c>
      <c r="D2994" s="2">
        <f>D2993*(1-D$1+IF(AND(WEEKDAY($A2994)&lt;&gt;1,WEEKDAY($A2994)&lt;&gt;7),-VLOOKUP($A2994,ETF_OP_Fee!$G$5:$H$14,2,1),0))^($A2994-$A2993)*(1+2*(C2994/C2993-1))+IFERROR(VLOOKUP(A2994,BITXeom!$C$9:$D$100,2,0),0)-$D$3*IFERROR(VLOOKUP($A2994,Dividends!$C$10:$E$100,2,0),0)</f>
        <v>157.3558764077888</v>
      </c>
      <c r="F2994" s="60">
        <f>F2993*(1-F$1-2*(C2994/C2993-1))</f>
        <v>3.0547662718109506E-2</v>
      </c>
      <c r="G2994" s="2">
        <f>G2993*(1-G$1+IF(AND(WEEKDAY($A2994)&lt;&gt;1,WEEKDAY($A2994)&lt;&gt;7),-VLOOKUP($A2994,ETF_OP_Fee!$I$5:$J$14,2,1),0))^($A2994-$A2993)*(1+1*(B2994/B2993-1))</f>
        <v>42.221423194370168</v>
      </c>
      <c r="H2994" s="9">
        <f>IFERROR(VLOOKUP(A2994,'BITO-IV'!$A$1:$J$10000,4,0),"")</f>
        <v>41.651600000000002</v>
      </c>
      <c r="J2994" s="9">
        <f>VLOOKUP(A2994,'ETH-Web'!$A$1:$G$10000,6,0)</f>
        <v>4730.3842770000001</v>
      </c>
      <c r="K2994" s="2">
        <f>K2993*(1-K$1+IF(AND(WEEKDAY($A2994)&lt;&gt;1,WEEKDAY($A2994)&lt;&gt;7),-VLOOKUP($A2994,ETF_OP_Fee!$K$5:$L$14,2,1),0))^($A2994-$A2993)*(1+2*(J2994/J2993-1))-K$3*IFERROR(VLOOKUP($A4590,Dividends!$C$10:$E$100,3,0),0)</f>
        <v>1845.942751973105</v>
      </c>
      <c r="Q2994">
        <f>IF($A2994&gt;=$Q$2,B2994*Q$4,"")</f>
        <v>827.38031342675174</v>
      </c>
      <c r="R2994">
        <f>IF($A2994&gt;=$Q$2,G2994*R$4,"")</f>
        <v>796.63300688969127</v>
      </c>
      <c r="S2994">
        <f>IF($A2994&gt;=$Q$2,C2994*S$4,"")</f>
        <v>695.39615214864557</v>
      </c>
      <c r="T2994">
        <f>IF($A2994&gt;=$Q$2,J2994*T$4,"")</f>
        <v>1423.1255998077368</v>
      </c>
      <c r="U2994">
        <f>IF($A2994&gt;=$Q$2,K2994*U$4,"")</f>
        <v>177.58201895181648</v>
      </c>
      <c r="W2994" t="e">
        <f t="shared" ca="1" si="16"/>
        <v>#DIV/0!</v>
      </c>
    </row>
    <row r="2995" spans="1:23">
      <c r="A2995" s="1">
        <v>44512</v>
      </c>
      <c r="B2995">
        <f>IFERROR(VLOOKUP($A2995,'BTC-Web'!$A$2:$H$9999,2,0),"")</f>
        <v>64863.980469000002</v>
      </c>
      <c r="C2995">
        <f>VLOOKUP(A2995,H_SPBTFDUE!$B$2:$C$5828,2,0)</f>
        <v>362.29</v>
      </c>
      <c r="D2995" s="2">
        <f>D2994*(1-D$1+IF(AND(WEEKDAY($A2995)&lt;&gt;1,WEEKDAY($A2995)&lt;&gt;7),-VLOOKUP($A2995,ETF_OP_Fee!$G$5:$H$14,2,1),0))^($A2995-$A2994)*(1+2*(C2995/C2994-1))+IFERROR(VLOOKUP(A2995,BITXeom!$C$9:$D$100,2,0),0)-$D$3*IFERROR(VLOOKUP($A2995,Dividends!$C$10:$E$100,2,0),0)</f>
        <v>153.40005398406933</v>
      </c>
      <c r="F2995" s="60">
        <f>F2994*(1-F$1-2*(C2995/C2994-1))</f>
        <v>3.131043024066256E-2</v>
      </c>
      <c r="G2995" s="2">
        <f>G2994*(1-G$1+IF(AND(WEEKDAY($A2995)&lt;&gt;1,WEEKDAY($A2995)&lt;&gt;7),-VLOOKUP($A2995,ETF_OP_Fee!$I$5:$J$14,2,1),0))^($A2995-$A2994)*(1+1*(B2995/B2994-1))</f>
        <v>42.14566089374059</v>
      </c>
      <c r="H2995" s="9">
        <f>IFERROR(VLOOKUP(A2995,'BITO-IV'!$A$1:$J$10000,4,0),"")</f>
        <v>41.127099999999999</v>
      </c>
      <c r="J2995" s="9">
        <f>VLOOKUP(A2995,'ETH-Web'!$A$1:$G$10000,6,0)</f>
        <v>4667.1152339999999</v>
      </c>
      <c r="K2995" s="2">
        <f>K2994*(1-K$1+IF(AND(WEEKDAY($A2995)&lt;&gt;1,WEEKDAY($A2995)&lt;&gt;7),-VLOOKUP($A2995,ETF_OP_Fee!$K$5:$L$14,2,1),0))^($A2995-$A2994)*(1+2*(J2995/J2994-1))-K$3*IFERROR(VLOOKUP($A4591,Dividends!$C$10:$E$100,3,0),0)</f>
        <v>1796.5173960498378</v>
      </c>
      <c r="Q2995">
        <f>IF($A2995&gt;=$Q$2,B2995*Q$4,"")</f>
        <v>825.91715516146405</v>
      </c>
      <c r="R2995">
        <f>IF($A2995&gt;=$Q$2,G2995*R$4,"")</f>
        <v>795.20352524759755</v>
      </c>
      <c r="S2995">
        <f>IF($A2995&gt;=$Q$2,C2995*S$4,"")</f>
        <v>686.69611851813352</v>
      </c>
      <c r="T2995">
        <f>IF($A2995&gt;=$Q$2,J2995*T$4,"")</f>
        <v>1404.0912487918104</v>
      </c>
      <c r="U2995">
        <f>IF($A2995&gt;=$Q$2,K2995*U$4,"")</f>
        <v>172.8272374273709</v>
      </c>
      <c r="W2995" t="e">
        <f t="shared" ca="1" si="16"/>
        <v>#DIV/0!</v>
      </c>
    </row>
    <row r="2996" spans="1:23">
      <c r="A2996" s="1">
        <v>44515</v>
      </c>
      <c r="B2996">
        <f>IFERROR(VLOOKUP($A2996,'BTC-Web'!$A$2:$H$9999,2,0),"")</f>
        <v>65521.289062999997</v>
      </c>
      <c r="C2996">
        <f>VLOOKUP(A2996,H_SPBTFDUE!$B$2:$C$5828,2,0)</f>
        <v>360.35</v>
      </c>
      <c r="D2996" s="2">
        <f>D2995*(1-D$1+IF(AND(WEEKDAY($A2996)&lt;&gt;1,WEEKDAY($A2996)&lt;&gt;7),-VLOOKUP($A2996,ETF_OP_Fee!$G$5:$H$14,2,1),0))^($A2996-$A2995)*(1+2*(C2996/C2995-1))+IFERROR(VLOOKUP(A2996,BITXeom!$C$9:$D$100,2,0),0)-$D$3*IFERROR(VLOOKUP($A2996,Dividends!$C$10:$E$100,2,0),0)</f>
        <v>151.70231727660499</v>
      </c>
      <c r="F2996" s="60">
        <f>F2995*(1-F$1-2*(C2996/C2995-1))</f>
        <v>3.1644124209787884E-2</v>
      </c>
      <c r="G2996" s="2">
        <f>G2995*(1-G$1+IF(AND(WEEKDAY($A2996)&lt;&gt;1,WEEKDAY($A2996)&lt;&gt;7),-VLOOKUP($A2996,ETF_OP_Fee!$I$5:$J$14,2,1),0))^($A2996-$A2995)*(1+1*(B2996/B2995-1))</f>
        <v>42.569426000115691</v>
      </c>
      <c r="H2996" s="9">
        <f>IFERROR(VLOOKUP(A2996,'BITO-IV'!$A$1:$J$10000,4,0),"")</f>
        <v>40.913800000000002</v>
      </c>
      <c r="J2996" s="9">
        <f>VLOOKUP(A2996,'ETH-Web'!$A$1:$G$10000,6,0)</f>
        <v>4557.5039059999999</v>
      </c>
      <c r="K2996" s="2">
        <f>K2995*(1-K$1+IF(AND(WEEKDAY($A2996)&lt;&gt;1,WEEKDAY($A2996)&lt;&gt;7),-VLOOKUP($A2996,ETF_OP_Fee!$K$5:$L$14,2,1),0))^($A2996-$A2995)*(1+2*(J2996/J2995-1))-K$3*IFERROR(VLOOKUP($A4592,Dividends!$C$10:$E$100,3,0),0)</f>
        <v>1711.9995205799523</v>
      </c>
      <c r="Q2996">
        <f>IF($A2996&gt;=$Q$2,B2996*Q$4,"")</f>
        <v>834.28670695422079</v>
      </c>
      <c r="R2996">
        <f>IF($A2996&gt;=$Q$2,G2996*R$4,"")</f>
        <v>803.19911718566232</v>
      </c>
      <c r="S2996">
        <f>IF($A2996&gt;=$Q$2,C2996*S$4,"")</f>
        <v>683.01898012092363</v>
      </c>
      <c r="T2996">
        <f>IF($A2996&gt;=$Q$2,J2996*T$4,"")</f>
        <v>1371.1149242965305</v>
      </c>
      <c r="U2996">
        <f>IF($A2996&gt;=$Q$2,K2996*U$4,"")</f>
        <v>164.696511299804</v>
      </c>
      <c r="W2996" t="e">
        <f t="shared" ca="1" si="16"/>
        <v>#DIV/0!</v>
      </c>
    </row>
    <row r="2997" spans="1:23">
      <c r="A2997" s="1">
        <v>44516</v>
      </c>
      <c r="B2997">
        <f>IFERROR(VLOOKUP($A2997,'BTC-Web'!$A$2:$H$9999,2,0),"")</f>
        <v>63721.195312999997</v>
      </c>
      <c r="C2997">
        <f>VLOOKUP(A2997,H_SPBTFDUE!$B$2:$C$5828,2,0)</f>
        <v>336.69</v>
      </c>
      <c r="D2997" s="2">
        <f>D2996*(1-D$1+IF(AND(WEEKDAY($A2997)&lt;&gt;1,WEEKDAY($A2997)&lt;&gt;7),-VLOOKUP($A2997,ETF_OP_Fee!$G$5:$H$14,2,1),0))^($A2997-$A2996)*(1+2*(C2997/C2996-1))+IFERROR(VLOOKUP(A2997,BITXeom!$C$9:$D$100,2,0),0)-$D$3*IFERROR(VLOOKUP($A2997,Dividends!$C$10:$E$100,2,0),0)</f>
        <v>131.76537219772499</v>
      </c>
      <c r="F2997" s="60">
        <f>F2996*(1-F$1-2*(C2997/C2996-1))</f>
        <v>3.579788133163931E-2</v>
      </c>
      <c r="G2997" s="2">
        <f>G2996*(1-G$1+IF(AND(WEEKDAY($A2997)&lt;&gt;1,WEEKDAY($A2997)&lt;&gt;7),-VLOOKUP($A2997,ETF_OP_Fee!$I$5:$J$14,2,1),0))^($A2997-$A2996)*(1+1*(B2997/B2996-1))</f>
        <v>41.398820842001591</v>
      </c>
      <c r="H2997" s="9">
        <f>IFERROR(VLOOKUP(A2997,'BITO-IV'!$A$1:$J$10000,4,0),"")</f>
        <v>38.236600000000003</v>
      </c>
      <c r="J2997" s="9">
        <f>VLOOKUP(A2997,'ETH-Web'!$A$1:$G$10000,6,0)</f>
        <v>4216.3652339999999</v>
      </c>
      <c r="K2997" s="2">
        <f>K2996*(1-K$1+IF(AND(WEEKDAY($A2997)&lt;&gt;1,WEEKDAY($A2997)&lt;&gt;7),-VLOOKUP($A2997,ETF_OP_Fee!$K$5:$L$14,2,1),0))^($A2997-$A2996)*(1+2*(J2997/J2996-1))-K$3*IFERROR(VLOOKUP($A4593,Dividends!$C$10:$E$100,3,0),0)</f>
        <v>1455.6685622119305</v>
      </c>
      <c r="Q2997">
        <f>IF($A2997&gt;=$Q$2,B2997*Q$4,"")</f>
        <v>811.36599967917971</v>
      </c>
      <c r="R2997">
        <f>IF($A2997&gt;=$Q$2,G2997*R$4,"")</f>
        <v>781.11216140740794</v>
      </c>
      <c r="S2997">
        <f>IF($A2997&gt;=$Q$2,C2997*S$4,"")</f>
        <v>638.17305513227075</v>
      </c>
      <c r="T2997">
        <f>IF($A2997&gt;=$Q$2,J2997*T$4,"")</f>
        <v>1268.4841127643419</v>
      </c>
      <c r="U2997">
        <f>IF($A2997&gt;=$Q$2,K2997*U$4,"")</f>
        <v>140.03715008278263</v>
      </c>
      <c r="W2997" t="e">
        <f t="shared" ca="1" si="16"/>
        <v>#DIV/0!</v>
      </c>
    </row>
    <row r="2998" spans="1:23">
      <c r="A2998" s="1">
        <v>44517</v>
      </c>
      <c r="B2998">
        <f>IFERROR(VLOOKUP($A2998,'BTC-Web'!$A$2:$H$9999,2,0),"")</f>
        <v>60139.621094000002</v>
      </c>
      <c r="C2998">
        <f>VLOOKUP(A2998,H_SPBTFDUE!$B$2:$C$5828,2,0)</f>
        <v>341.27</v>
      </c>
      <c r="D2998" s="2">
        <f>D2997*(1-D$1+IF(AND(WEEKDAY($A2998)&lt;&gt;1,WEEKDAY($A2998)&lt;&gt;7),-VLOOKUP($A2998,ETF_OP_Fee!$G$5:$H$14,2,1),0))^($A2998-$A2997)*(1+2*(C2998/C2997-1))+IFERROR(VLOOKUP(A2998,BITXeom!$C$9:$D$100,2,0),0)-$D$3*IFERROR(VLOOKUP($A2998,Dividends!$C$10:$E$100,2,0),0)</f>
        <v>135.33386936845673</v>
      </c>
      <c r="F2998" s="60">
        <f>F2997*(1-F$1-2*(C2998/C2997-1))</f>
        <v>3.4822099459783297E-2</v>
      </c>
      <c r="G2998" s="2">
        <f>G2997*(1-G$1+IF(AND(WEEKDAY($A2998)&lt;&gt;1,WEEKDAY($A2998)&lt;&gt;7),-VLOOKUP($A2998,ETF_OP_Fee!$I$5:$J$14,2,1),0))^($A2998-$A2997)*(1+1*(B2998/B2997-1))</f>
        <v>39.070902331501763</v>
      </c>
      <c r="H2998" s="9">
        <f>IFERROR(VLOOKUP(A2998,'BITO-IV'!$A$1:$J$10000,4,0),"")</f>
        <v>38.725900000000003</v>
      </c>
      <c r="J2998" s="9">
        <f>VLOOKUP(A2998,'ETH-Web'!$A$1:$G$10000,6,0)</f>
        <v>4287.59375</v>
      </c>
      <c r="K2998" s="2">
        <f>K2997*(1-K$1+IF(AND(WEEKDAY($A2998)&lt;&gt;1,WEEKDAY($A2998)&lt;&gt;7),-VLOOKUP($A2998,ETF_OP_Fee!$K$5:$L$14,2,1),0))^($A2998-$A2997)*(1+2*(J2998/J2997-1))-K$3*IFERROR(VLOOKUP($A4594,Dividends!$C$10:$E$100,3,0),0)</f>
        <v>1504.812031991104</v>
      </c>
      <c r="Q2998">
        <f>IF($A2998&gt;=$Q$2,B2998*Q$4,"")</f>
        <v>765.76158921026229</v>
      </c>
      <c r="R2998">
        <f>IF($A2998&gt;=$Q$2,G2998*R$4,"")</f>
        <v>737.18903938766209</v>
      </c>
      <c r="S2998">
        <f>IF($A2998&gt;=$Q$2,C2998*S$4,"")</f>
        <v>646.85413444114772</v>
      </c>
      <c r="T2998">
        <f>IF($A2998&gt;=$Q$2,J2998*T$4,"")</f>
        <v>1289.9130535480285</v>
      </c>
      <c r="U2998">
        <f>IF($A2998&gt;=$Q$2,K2998*U$4,"")</f>
        <v>144.76481380494033</v>
      </c>
      <c r="W2998" t="e">
        <f t="shared" ca="1" si="16"/>
        <v>#DIV/0!</v>
      </c>
    </row>
    <row r="2999" spans="1:23">
      <c r="A2999" s="1">
        <v>44518</v>
      </c>
      <c r="B2999">
        <f>IFERROR(VLOOKUP($A2999,'BTC-Web'!$A$2:$H$9999,2,0),"")</f>
        <v>60360.136719000002</v>
      </c>
      <c r="C2999">
        <f>VLOOKUP(A2999,H_SPBTFDUE!$B$2:$C$5828,2,0)</f>
        <v>327.37</v>
      </c>
      <c r="D2999" s="2">
        <f>D2998*(1-D$1+IF(AND(WEEKDAY($A2999)&lt;&gt;1,WEEKDAY($A2999)&lt;&gt;7),-VLOOKUP($A2999,ETF_OP_Fee!$G$5:$H$14,2,1),0))^($A2999-$A2998)*(1+2*(C2999/C2998-1))+IFERROR(VLOOKUP(A2999,BITXeom!$C$9:$D$100,2,0),0)-$D$3*IFERROR(VLOOKUP($A2999,Dividends!$C$10:$E$100,2,0),0)</f>
        <v>124.29452929477476</v>
      </c>
      <c r="F2999" s="60">
        <f>F2998*(1-F$1-2*(C2999/C2998-1))</f>
        <v>3.7656909901510834E-2</v>
      </c>
      <c r="G2999" s="2">
        <f>G2998*(1-G$1+IF(AND(WEEKDAY($A2999)&lt;&gt;1,WEEKDAY($A2999)&lt;&gt;7),-VLOOKUP($A2999,ETF_OP_Fee!$I$5:$J$14,2,1),0))^($A2999-$A2998)*(1+1*(B2999/B2998-1))</f>
        <v>39.213144055502021</v>
      </c>
      <c r="H2999" s="9">
        <f>IFERROR(VLOOKUP(A2999,'BITO-IV'!$A$1:$J$10000,4,0),"")</f>
        <v>37.1462</v>
      </c>
      <c r="J2999" s="9">
        <f>VLOOKUP(A2999,'ETH-Web'!$A$1:$G$10000,6,0)</f>
        <v>4000.6508789999998</v>
      </c>
      <c r="K2999" s="2">
        <f>K2998*(1-K$1+IF(AND(WEEKDAY($A2999)&lt;&gt;1,WEEKDAY($A2999)&lt;&gt;7),-VLOOKUP($A2999,ETF_OP_Fee!$K$5:$L$14,2,1),0))^($A2999-$A2998)*(1+2*(J2999/J2998-1))-K$3*IFERROR(VLOOKUP($A4595,Dividends!$C$10:$E$100,3,0),0)</f>
        <v>1303.3624215132168</v>
      </c>
      <c r="Q2999">
        <f>IF($A2999&gt;=$Q$2,B2999*Q$4,"")</f>
        <v>768.56942857429408</v>
      </c>
      <c r="R2999">
        <f>IF($A2999&gt;=$Q$2,G2999*R$4,"")</f>
        <v>739.87285352092431</v>
      </c>
      <c r="S2999">
        <f>IF($A2999&gt;=$Q$2,C2999*S$4,"")</f>
        <v>620.50762736835509</v>
      </c>
      <c r="T2999">
        <f>IF($A2999&gt;=$Q$2,J2999*T$4,"")</f>
        <v>1203.5869283349184</v>
      </c>
      <c r="U2999">
        <f>IF($A2999&gt;=$Q$2,K2999*U$4,"")</f>
        <v>125.38510741508505</v>
      </c>
      <c r="W2999" t="e">
        <f t="shared" ca="1" si="16"/>
        <v>#DIV/0!</v>
      </c>
    </row>
    <row r="3000" spans="1:23">
      <c r="A3000" s="1">
        <v>44519</v>
      </c>
      <c r="B3000">
        <f>IFERROR(VLOOKUP($A3000,'BTC-Web'!$A$2:$H$9999,2,0),"")</f>
        <v>56896.128905999998</v>
      </c>
      <c r="C3000">
        <f>VLOOKUP(A3000,H_SPBTFDUE!$B$2:$C$5828,2,0)</f>
        <v>326.95999999999998</v>
      </c>
      <c r="D3000" s="2">
        <f>D2999*(1-D$1+IF(AND(WEEKDAY($A3000)&lt;&gt;1,WEEKDAY($A3000)&lt;&gt;7),-VLOOKUP($A3000,ETF_OP_Fee!$G$5:$H$14,2,1),0))^($A3000-$A2999)*(1+2*(C3000/C2999-1))+IFERROR(VLOOKUP(A3000,BITXeom!$C$9:$D$100,2,0),0)-$D$3*IFERROR(VLOOKUP($A3000,Dividends!$C$10:$E$100,2,0),0)</f>
        <v>123.96824906245632</v>
      </c>
      <c r="F3000" s="60">
        <f>F2999*(1-F$1-2*(C3000/C2999-1))</f>
        <v>3.7749273123588549E-2</v>
      </c>
      <c r="G3000" s="2">
        <f>G2999*(1-G$1+IF(AND(WEEKDAY($A3000)&lt;&gt;1,WEEKDAY($A3000)&lt;&gt;7),-VLOOKUP($A3000,ETF_OP_Fee!$I$5:$J$14,2,1),0))^($A3000-$A2999)*(1+1*(B3000/B2999-1))</f>
        <v>36.961778934890489</v>
      </c>
      <c r="H3000" s="9">
        <f>IFERROR(VLOOKUP(A3000,'BITO-IV'!$A$1:$J$10000,4,0),"")</f>
        <v>37.077599999999997</v>
      </c>
      <c r="J3000" s="9">
        <f>VLOOKUP(A3000,'ETH-Web'!$A$1:$G$10000,6,0)</f>
        <v>4298.3066410000001</v>
      </c>
      <c r="K3000" s="2">
        <f>K2999*(1-K$1+IF(AND(WEEKDAY($A3000)&lt;&gt;1,WEEKDAY($A3000)&lt;&gt;7),-VLOOKUP($A3000,ETF_OP_Fee!$K$5:$L$14,2,1),0))^($A3000-$A2999)*(1+2*(J3000/J2999-1))-K$3*IFERROR(VLOOKUP($A4596,Dividends!$C$10:$E$100,3,0),0)</f>
        <v>1497.2689693857938</v>
      </c>
      <c r="Q3000">
        <f>IF($A3000&gt;=$Q$2,B3000*Q$4,"")</f>
        <v>724.46199856947999</v>
      </c>
      <c r="R3000">
        <f>IF($A3000&gt;=$Q$2,G3000*R$4,"")</f>
        <v>697.39413940030499</v>
      </c>
      <c r="S3000">
        <f>IF($A3000&gt;=$Q$2,C3000*S$4,"")</f>
        <v>619.73050018131585</v>
      </c>
      <c r="T3000">
        <f>IF($A3000&gt;=$Q$2,J3000*T$4,"")</f>
        <v>1293.136003003568</v>
      </c>
      <c r="U3000">
        <f>IF($A3000&gt;=$Q$2,K3000*U$4,"")</f>
        <v>144.03916167672608</v>
      </c>
      <c r="W3000" t="e">
        <f t="shared" ca="1" si="16"/>
        <v>#DIV/0!</v>
      </c>
    </row>
    <row r="3001" spans="1:23">
      <c r="A3001" s="1">
        <v>44522</v>
      </c>
      <c r="B3001">
        <f>IFERROR(VLOOKUP($A3001,'BTC-Web'!$A$2:$H$9999,2,0),"")</f>
        <v>58706.847655999998</v>
      </c>
      <c r="C3001">
        <f>VLOOKUP(A3001,H_SPBTFDUE!$B$2:$C$5828,2,0)</f>
        <v>314.82</v>
      </c>
      <c r="D3001" s="2">
        <f>D3000*(1-D$1+IF(AND(WEEKDAY($A3001)&lt;&gt;1,WEEKDAY($A3001)&lt;&gt;7),-VLOOKUP($A3001,ETF_OP_Fee!$G$5:$H$14,2,1),0))^($A3001-$A3000)*(1+2*(C3001/C3000-1))+IFERROR(VLOOKUP(A3001,BITXeom!$C$9:$D$100,2,0),0)-$D$3*IFERROR(VLOOKUP($A3001,Dividends!$C$10:$E$100,2,0),0)</f>
        <v>114.72088758669237</v>
      </c>
      <c r="F3001" s="60">
        <f>F3000*(1-F$1-2*(C3001/C3000-1))</f>
        <v>4.0550563388506357E-2</v>
      </c>
      <c r="G3001" s="2">
        <f>G3000*(1-G$1+IF(AND(WEEKDAY($A3001)&lt;&gt;1,WEEKDAY($A3001)&lt;&gt;7),-VLOOKUP($A3001,ETF_OP_Fee!$I$5:$J$14,2,1),0))^($A3001-$A3000)*(1+1*(B3001/B3000-1))</f>
        <v>38.13510936268095</v>
      </c>
      <c r="H3001" s="9">
        <f>IFERROR(VLOOKUP(A3001,'BITO-IV'!$A$1:$J$10000,4,0),"")</f>
        <v>35.718699999999998</v>
      </c>
      <c r="J3001" s="9">
        <f>VLOOKUP(A3001,'ETH-Web'!$A$1:$G$10000,6,0)</f>
        <v>4088.4577640000002</v>
      </c>
      <c r="K3001" s="2">
        <f>K3000*(1-K$1+IF(AND(WEEKDAY($A3001)&lt;&gt;1,WEEKDAY($A3001)&lt;&gt;7),-VLOOKUP($A3001,ETF_OP_Fee!$K$5:$L$14,2,1),0))^($A3001-$A3000)*(1+2*(J3001/J3000-1))-K$3*IFERROR(VLOOKUP($A4597,Dividends!$C$10:$E$100,3,0),0)</f>
        <v>1350.9673814016705</v>
      </c>
      <c r="Q3001">
        <f>IF($A3001&gt;=$Q$2,B3001*Q$4,"")</f>
        <v>747.51799463978375</v>
      </c>
      <c r="R3001">
        <f>IF($A3001&gt;=$Q$2,G3001*R$4,"")</f>
        <v>719.53251551479184</v>
      </c>
      <c r="S3001">
        <f>IF($A3001&gt;=$Q$2,C3001*S$4,"")</f>
        <v>596.71995371630123</v>
      </c>
      <c r="T3001">
        <f>IF($A3001&gt;=$Q$2,J3001*T$4,"")</f>
        <v>1230.0034345985753</v>
      </c>
      <c r="U3001">
        <f>IF($A3001&gt;=$Q$2,K3001*U$4,"")</f>
        <v>129.9647645469629</v>
      </c>
      <c r="W3001" t="e">
        <f t="shared" ca="1" si="16"/>
        <v>#DIV/0!</v>
      </c>
    </row>
    <row r="3002" spans="1:23">
      <c r="A3002" s="1">
        <v>44523</v>
      </c>
      <c r="B3002">
        <f>IFERROR(VLOOKUP($A3002,'BTC-Web'!$A$2:$H$9999,2,0),"")</f>
        <v>56304.554687999997</v>
      </c>
      <c r="C3002">
        <f>VLOOKUP(A3002,H_SPBTFDUE!$B$2:$C$5828,2,0)</f>
        <v>326.18</v>
      </c>
      <c r="D3002" s="2">
        <f>D3001*(1-D$1+IF(AND(WEEKDAY($A3002)&lt;&gt;1,WEEKDAY($A3002)&lt;&gt;7),-VLOOKUP($A3002,ETF_OP_Fee!$G$5:$H$14,2,1),0))^($A3002-$A3001)*(1+2*(C3002/C3001-1))+IFERROR(VLOOKUP(A3002,BITXeom!$C$9:$D$100,2,0),0)-$D$3*IFERROR(VLOOKUP($A3002,Dividends!$C$10:$E$100,2,0),0)</f>
        <v>122.9852627894784</v>
      </c>
      <c r="F3002" s="60">
        <f>F3001*(1-F$1-2*(C3002/C3001-1))</f>
        <v>3.7621990431337883E-2</v>
      </c>
      <c r="G3002" s="2">
        <f>G3001*(1-G$1+IF(AND(WEEKDAY($A3002)&lt;&gt;1,WEEKDAY($A3002)&lt;&gt;7),-VLOOKUP($A3002,ETF_OP_Fee!$I$5:$J$14,2,1),0))^($A3002-$A3001)*(1+1*(B3002/B3001-1))</f>
        <v>36.573663053913137</v>
      </c>
      <c r="H3002" s="9">
        <f>IFERROR(VLOOKUP(A3002,'BITO-IV'!$A$1:$J$10000,4,0),"")</f>
        <v>37.010300000000001</v>
      </c>
      <c r="J3002" s="9">
        <f>VLOOKUP(A3002,'ETH-Web'!$A$1:$G$10000,6,0)</f>
        <v>4340.763672</v>
      </c>
      <c r="K3002" s="2">
        <f>K3001*(1-K$1+IF(AND(WEEKDAY($A3002)&lt;&gt;1,WEEKDAY($A3002)&lt;&gt;7),-VLOOKUP($A3002,ETF_OP_Fee!$K$5:$L$14,2,1),0))^($A3002-$A3001)*(1+2*(J3002/J3001-1))-K$3*IFERROR(VLOOKUP($A4598,Dividends!$C$10:$E$100,3,0),0)</f>
        <v>1517.6694340538641</v>
      </c>
      <c r="Q3002">
        <f>IF($A3002&gt;=$Q$2,B3002*Q$4,"")</f>
        <v>716.92944673308853</v>
      </c>
      <c r="R3002">
        <f>IF($A3002&gt;=$Q$2,G3002*R$4,"")</f>
        <v>690.07117636655641</v>
      </c>
      <c r="S3002">
        <f>IF($A3002&gt;=$Q$2,C3002*S$4,"")</f>
        <v>618.25206309377791</v>
      </c>
      <c r="T3002">
        <f>IF($A3002&gt;=$Q$2,J3002*T$4,"")</f>
        <v>1305.9091064492461</v>
      </c>
      <c r="U3002">
        <f>IF($A3002&gt;=$Q$2,K3002*U$4,"")</f>
        <v>146.00171208596211</v>
      </c>
      <c r="W3002" t="e">
        <f t="shared" ca="1" si="16"/>
        <v>#DIV/0!</v>
      </c>
    </row>
    <row r="3003" spans="1:23">
      <c r="A3003" s="1">
        <v>44524</v>
      </c>
      <c r="B3003">
        <f>IFERROR(VLOOKUP($A3003,'BTC-Web'!$A$2:$H$9999,2,0),"")</f>
        <v>57565.851562999997</v>
      </c>
      <c r="C3003">
        <f>VLOOKUP(A3003,H_SPBTFDUE!$B$2:$C$5828,2,0)</f>
        <v>323.13</v>
      </c>
      <c r="D3003" s="2">
        <f>D3002*(1-D$1+IF(AND(WEEKDAY($A3003)&lt;&gt;1,WEEKDAY($A3003)&lt;&gt;7),-VLOOKUP($A3003,ETF_OP_Fee!$G$5:$H$14,2,1),0))^($A3003-$A3002)*(1+2*(C3003/C3002-1))+IFERROR(VLOOKUP(A3003,BITXeom!$C$9:$D$100,2,0),0)-$D$3*IFERROR(VLOOKUP($A3003,Dividends!$C$10:$E$100,2,0),0)</f>
        <v>120.67072637493483</v>
      </c>
      <c r="F3003" s="60">
        <f>F3002*(1-F$1-2*(C3003/C3002-1))</f>
        <v>3.8323613305500444E-2</v>
      </c>
      <c r="G3003" s="2">
        <f>G3002*(1-G$1+IF(AND(WEEKDAY($A3003)&lt;&gt;1,WEEKDAY($A3003)&lt;&gt;7),-VLOOKUP($A3003,ETF_OP_Fee!$I$5:$J$14,2,1),0))^($A3003-$A3002)*(1+1*(B3003/B3002-1))</f>
        <v>37.391988485043385</v>
      </c>
      <c r="H3003" s="9">
        <f>IFERROR(VLOOKUP(A3003,'BITO-IV'!$A$1:$J$10000,4,0),"")</f>
        <v>36.6721</v>
      </c>
      <c r="J3003" s="9">
        <f>VLOOKUP(A3003,'ETH-Web'!$A$1:$G$10000,6,0)</f>
        <v>4239.9814450000003</v>
      </c>
      <c r="K3003" s="2">
        <f>K3002*(1-K$1+IF(AND(WEEKDAY($A3003)&lt;&gt;1,WEEKDAY($A3003)&lt;&gt;7),-VLOOKUP($A3003,ETF_OP_Fee!$K$5:$L$14,2,1),0))^($A3003-$A3002)*(1+2*(J3003/J3002-1))-K$3*IFERROR(VLOOKUP($A4599,Dividends!$C$10:$E$100,3,0),0)</f>
        <v>1447.158801519133</v>
      </c>
      <c r="Q3003">
        <f>IF($A3003&gt;=$Q$2,B3003*Q$4,"")</f>
        <v>732.98961940953893</v>
      </c>
      <c r="R3003">
        <f>IF($A3003&gt;=$Q$2,G3003*R$4,"")</f>
        <v>705.51132498055472</v>
      </c>
      <c r="S3003">
        <f>IF($A3003&gt;=$Q$2,C3003*S$4,"")</f>
        <v>612.47099499507158</v>
      </c>
      <c r="T3003">
        <f>IF($A3003&gt;=$Q$2,J3003*T$4,"")</f>
        <v>1275.5889973733945</v>
      </c>
      <c r="U3003">
        <f>IF($A3003&gt;=$Q$2,K3003*U$4,"")</f>
        <v>139.21850038034276</v>
      </c>
      <c r="W3003" t="e">
        <f t="shared" ca="1" si="16"/>
        <v>#DIV/0!</v>
      </c>
    </row>
    <row r="3004" spans="1:23">
      <c r="A3004" s="1">
        <v>44526</v>
      </c>
      <c r="B3004">
        <f>IFERROR(VLOOKUP($A3004,'BTC-Web'!$A$2:$H$9999,2,0),"")</f>
        <v>58960.285155999998</v>
      </c>
      <c r="C3004">
        <f>VLOOKUP(A3004,H_SPBTFDUE!$B$2:$C$5828,2,0)</f>
        <v>304.20999999999998</v>
      </c>
      <c r="D3004" s="2">
        <f>D3003*(1-D$1+IF(AND(WEEKDAY($A3004)&lt;&gt;1,WEEKDAY($A3004)&lt;&gt;7),-VLOOKUP($A3004,ETF_OP_Fee!$G$5:$H$14,2,1),0))^($A3004-$A3003)*(1+2*(C3004/C3003-1))+IFERROR(VLOOKUP(A3004,BITXeom!$C$9:$D$100,2,0),0)-$D$3*IFERROR(VLOOKUP($A3004,Dividends!$C$10:$E$100,2,0),0)</f>
        <v>106.51394802130228</v>
      </c>
      <c r="F3004" s="60">
        <f>F3003*(1-F$1-2*(C3004/C3003-1))</f>
        <v>4.2809488669765548E-2</v>
      </c>
      <c r="G3004" s="2">
        <f>G3003*(1-G$1+IF(AND(WEEKDAY($A3004)&lt;&gt;1,WEEKDAY($A3004)&lt;&gt;7),-VLOOKUP($A3004,ETF_OP_Fee!$I$5:$J$14,2,1),0))^($A3004-$A3003)*(1+1*(B3004/B3003-1))</f>
        <v>38.295751440535334</v>
      </c>
      <c r="H3004" s="9">
        <f>IFERROR(VLOOKUP(A3004,'BITO-IV'!$A$1:$J$10000,4,0),"")</f>
        <v>34.527500000000003</v>
      </c>
      <c r="J3004" s="9">
        <f>VLOOKUP(A3004,'ETH-Web'!$A$1:$G$10000,6,0)</f>
        <v>4030.9089359999998</v>
      </c>
      <c r="K3004" s="2">
        <f>K3003*(1-K$1+IF(AND(WEEKDAY($A3004)&lt;&gt;1,WEEKDAY($A3004)&lt;&gt;7),-VLOOKUP($A3004,ETF_OP_Fee!$K$5:$L$14,2,1),0))^($A3004-$A3003)*(1+2*(J3004/J3003-1))-K$3*IFERROR(VLOOKUP($A4600,Dividends!$C$10:$E$100,3,0),0)</f>
        <v>1304.3734800278137</v>
      </c>
      <c r="Q3004">
        <f>IF($A3004&gt;=$Q$2,B3004*Q$4,"")</f>
        <v>750.74503031501911</v>
      </c>
      <c r="R3004">
        <f>IF($A3004&gt;=$Q$2,G3004*R$4,"")</f>
        <v>722.56350717333942</v>
      </c>
      <c r="S3004">
        <f>IF($A3004&gt;=$Q$2,C3004*S$4,"")</f>
        <v>576.60941846145727</v>
      </c>
      <c r="T3004">
        <f>IF($A3004&gt;=$Q$2,J3004*T$4,"")</f>
        <v>1212.6899975562737</v>
      </c>
      <c r="U3004">
        <f>IF($A3004&gt;=$Q$2,K3004*U$4,"")</f>
        <v>125.48237251830054</v>
      </c>
      <c r="W3004" t="e">
        <f t="shared" ca="1" si="16"/>
        <v>#DIV/0!</v>
      </c>
    </row>
    <row r="3005" spans="1:23">
      <c r="A3005" s="1">
        <v>44529</v>
      </c>
      <c r="B3005">
        <f>IFERROR(VLOOKUP($A3005,'BTC-Web'!$A$2:$H$9999,2,0),"")</f>
        <v>57291.90625</v>
      </c>
      <c r="C3005">
        <f>VLOOKUP(A3005,H_SPBTFDUE!$B$2:$C$5828,2,0)</f>
        <v>326.79000000000002</v>
      </c>
      <c r="D3005" s="2">
        <f>D3004*(1-D$1+IF(AND(WEEKDAY($A3005)&lt;&gt;1,WEEKDAY($A3005)&lt;&gt;7),-VLOOKUP($A3005,ETF_OP_Fee!$G$5:$H$14,2,1),0))^($A3005-$A3004)*(1+2*(C3005/C3004-1))+IFERROR(VLOOKUP(A3005,BITXeom!$C$9:$D$100,2,0),0)-$D$3*IFERROR(VLOOKUP($A3005,Dividends!$C$10:$E$100,2,0),0)</f>
        <v>122.28171943942266</v>
      </c>
      <c r="F3005" s="60">
        <f>F3004*(1-F$1-2*(C3005/C3004-1))</f>
        <v>3.6452188049153969E-2</v>
      </c>
      <c r="G3005" s="2">
        <f>G3004*(1-G$1+IF(AND(WEEKDAY($A3005)&lt;&gt;1,WEEKDAY($A3005)&lt;&gt;7),-VLOOKUP($A3005,ETF_OP_Fee!$I$5:$J$14,2,1),0))^($A3005-$A3004)*(1+1*(B3005/B3004-1))</f>
        <v>37.209204208765094</v>
      </c>
      <c r="H3005" s="9">
        <f>IFERROR(VLOOKUP(A3005,'BITO-IV'!$A$1:$J$10000,4,0),"")</f>
        <v>37.081400000000002</v>
      </c>
      <c r="J3005" s="9">
        <f>VLOOKUP(A3005,'ETH-Web'!$A$1:$G$10000,6,0)</f>
        <v>4445.1049800000001</v>
      </c>
      <c r="K3005" s="2">
        <f>K3004*(1-K$1+IF(AND(WEEKDAY($A3005)&lt;&gt;1,WEEKDAY($A3005)&lt;&gt;7),-VLOOKUP($A3005,ETF_OP_Fee!$K$5:$L$14,2,1),0))^($A3005-$A3004)*(1+2*(J3005/J3004-1))-K$3*IFERROR(VLOOKUP($A4601,Dividends!$C$10:$E$100,3,0),0)</f>
        <v>1572.3137878504467</v>
      </c>
      <c r="Q3005">
        <f>IF($A3005&gt;=$Q$2,B3005*Q$4,"")</f>
        <v>729.50145645766906</v>
      </c>
      <c r="R3005">
        <f>IF($A3005&gt;=$Q$2,G3005*R$4,"")</f>
        <v>702.0625547448052</v>
      </c>
      <c r="S3005">
        <f>IF($A3005&gt;=$Q$2,C3005*S$4,"")</f>
        <v>619.40827671351917</v>
      </c>
      <c r="T3005">
        <f>IF($A3005&gt;=$Q$2,J3005*T$4,"")</f>
        <v>1337.2999571364121</v>
      </c>
      <c r="U3005">
        <f>IF($A3005&gt;=$Q$2,K3005*U$4,"")</f>
        <v>151.25856778267436</v>
      </c>
      <c r="W3005" t="e">
        <f t="shared" ca="1" si="16"/>
        <v>#DIV/0!</v>
      </c>
    </row>
    <row r="3006" spans="1:23">
      <c r="A3006" s="1">
        <v>44530</v>
      </c>
      <c r="B3006">
        <f>IFERROR(VLOOKUP($A3006,'BTC-Web'!$A$2:$H$9999,2,0),"")</f>
        <v>57830.113280999998</v>
      </c>
      <c r="C3006">
        <f>VLOOKUP(A3006,H_SPBTFDUE!$B$2:$C$5828,2,0)</f>
        <v>322.89999999999998</v>
      </c>
      <c r="D3006" s="2">
        <f>D3005*(1-D$1+IF(AND(WEEKDAY($A3006)&lt;&gt;1,WEEKDAY($A3006)&lt;&gt;7),-VLOOKUP($A3006,ETF_OP_Fee!$G$5:$H$14,2,1),0))^($A3006-$A3005)*(1+2*(C3006/C3005-1))+IFERROR(VLOOKUP(A3006,BITXeom!$C$9:$D$100,2,0),0)-$D$3*IFERROR(VLOOKUP($A3006,Dividends!$C$10:$E$100,2,0),0)</f>
        <v>119.35612733733421</v>
      </c>
      <c r="F3006" s="60">
        <f>F3005*(1-F$1-2*(C3006/C3005-1))</f>
        <v>3.7318120101391995E-2</v>
      </c>
      <c r="G3006" s="2">
        <f>G3005*(1-G$1+IF(AND(WEEKDAY($A3006)&lt;&gt;1,WEEKDAY($A3006)&lt;&gt;7),-VLOOKUP($A3006,ETF_OP_Fee!$I$5:$J$14,2,1),0))^($A3006-$A3005)*(1+1*(B3006/B3005-1))</f>
        <v>37.557774374283859</v>
      </c>
      <c r="H3006" s="9">
        <f>IFERROR(VLOOKUP(A3006,'BITO-IV'!$A$1:$J$10000,4,0),"")</f>
        <v>36.637300000000003</v>
      </c>
      <c r="J3006" s="9">
        <f>VLOOKUP(A3006,'ETH-Web'!$A$1:$G$10000,6,0)</f>
        <v>4631.4790039999998</v>
      </c>
      <c r="K3006" s="2">
        <f>K3005*(1-K$1+IF(AND(WEEKDAY($A3006)&lt;&gt;1,WEEKDAY($A3006)&lt;&gt;7),-VLOOKUP($A3006,ETF_OP_Fee!$K$5:$L$14,2,1),0))^($A3006-$A3005)*(1+2*(J3006/J3005-1))-K$3*IFERROR(VLOOKUP($A4602,Dividends!$C$10:$E$100,3,0),0)</f>
        <v>1704.1176060183591</v>
      </c>
      <c r="Q3006">
        <f>IF($A3006&gt;=$Q$2,B3006*Q$4,"")</f>
        <v>736.35448053539824</v>
      </c>
      <c r="R3006">
        <f>IF($A3006&gt;=$Q$2,G3006*R$4,"")</f>
        <v>708.63936997414771</v>
      </c>
      <c r="S3006">
        <f>IF($A3006&gt;=$Q$2,C3006*S$4,"")</f>
        <v>612.03504559746409</v>
      </c>
      <c r="T3006">
        <f>IF($A3006&gt;=$Q$2,J3006*T$4,"")</f>
        <v>1393.3701681725843</v>
      </c>
      <c r="U3006">
        <f>IF($A3006&gt;=$Q$2,K3006*U$4,"")</f>
        <v>163.93826118638239</v>
      </c>
      <c r="W3006" t="e">
        <f t="shared" ca="1" si="16"/>
        <v>#DIV/0!</v>
      </c>
    </row>
    <row r="3007" spans="1:23">
      <c r="A3007" s="1">
        <v>44531</v>
      </c>
      <c r="B3007">
        <f>IFERROR(VLOOKUP($A3007,'BTC-Web'!$A$2:$H$9999,2,0),"")</f>
        <v>56907.964844000002</v>
      </c>
      <c r="C3007">
        <f>VLOOKUP(A3007,H_SPBTFDUE!$B$2:$C$5828,2,0)</f>
        <v>318.5</v>
      </c>
      <c r="D3007" s="2">
        <f>D3006*(1-D$1+IF(AND(WEEKDAY($A3007)&lt;&gt;1,WEEKDAY($A3007)&lt;&gt;7),-VLOOKUP($A3007,ETF_OP_Fee!$G$5:$H$14,2,1),0))^($A3007-$A3006)*(1+2*(C3007/C3006-1))+IFERROR(VLOOKUP(A3007,BITXeom!$C$9:$D$100,2,0),0)-$D$3*IFERROR(VLOOKUP($A3007,Dividends!$C$10:$E$100,2,0),0)</f>
        <v>116.08931645454027</v>
      </c>
      <c r="F3007" s="60">
        <f>F3006*(1-F$1-2*(C3007/C3006-1))</f>
        <v>3.8333208969543529E-2</v>
      </c>
      <c r="G3007" s="2">
        <f>G3006*(1-G$1+IF(AND(WEEKDAY($A3007)&lt;&gt;1,WEEKDAY($A3007)&lt;&gt;7),-VLOOKUP($A3007,ETF_OP_Fee!$I$5:$J$14,2,1),0))^($A3007-$A3006)*(1+1*(B3007/B3006-1))</f>
        <v>36.957923011825912</v>
      </c>
      <c r="H3007" s="9">
        <f>IFERROR(VLOOKUP(A3007,'BITO-IV'!$A$1:$J$10000,4,0),"")</f>
        <v>36.137900000000002</v>
      </c>
      <c r="J3007" s="9">
        <f>VLOOKUP(A3007,'ETH-Web'!$A$1:$G$10000,6,0)</f>
        <v>4586.9902339999999</v>
      </c>
      <c r="K3007" s="2">
        <f>K3006*(1-K$1+IF(AND(WEEKDAY($A3007)&lt;&gt;1,WEEKDAY($A3007)&lt;&gt;7),-VLOOKUP($A3007,ETF_OP_Fee!$K$5:$L$14,2,1),0))^($A3007-$A3006)*(1+2*(J3007/J3006-1))-K$3*IFERROR(VLOOKUP($A4603,Dividends!$C$10:$E$100,3,0),0)</f>
        <v>1671.3359506402942</v>
      </c>
      <c r="Q3007">
        <f>IF($A3007&gt;=$Q$2,B3007*Q$4,"")</f>
        <v>724.61270631468699</v>
      </c>
      <c r="R3007">
        <f>IF($A3007&gt;=$Q$2,G3007*R$4,"")</f>
        <v>697.32138591752619</v>
      </c>
      <c r="S3007">
        <f>IF($A3007&gt;=$Q$2,C3007*S$4,"")</f>
        <v>603.69514407801898</v>
      </c>
      <c r="T3007">
        <f>IF($A3007&gt;=$Q$2,J3007*T$4,"")</f>
        <v>1379.9858205628566</v>
      </c>
      <c r="U3007">
        <f>IF($A3007&gt;=$Q$2,K3007*U$4,"")</f>
        <v>160.78462462837049</v>
      </c>
      <c r="W3007" t="e">
        <f t="shared" ca="1" si="16"/>
        <v>#DIV/0!</v>
      </c>
    </row>
    <row r="3008" spans="1:23">
      <c r="A3008" s="1">
        <v>44532</v>
      </c>
      <c r="B3008">
        <f>IFERROR(VLOOKUP($A3008,'BTC-Web'!$A$2:$H$9999,2,0),"")</f>
        <v>57217.371094000002</v>
      </c>
      <c r="C3008">
        <f>VLOOKUP(A3008,H_SPBTFDUE!$B$2:$C$5828,2,0)</f>
        <v>319.51</v>
      </c>
      <c r="D3008" s="2">
        <f>D3007*(1-D$1+IF(AND(WEEKDAY($A3008)&lt;&gt;1,WEEKDAY($A3008)&lt;&gt;7),-VLOOKUP($A3008,ETF_OP_Fee!$G$5:$H$14,2,1),0))^($A3008-$A3007)*(1+2*(C3008/C3007-1))+IFERROR(VLOOKUP(A3008,BITXeom!$C$9:$D$100,2,0),0)-$D$3*IFERROR(VLOOKUP($A3008,Dividends!$C$10:$E$100,2,0),0)</f>
        <v>116.81149842329528</v>
      </c>
      <c r="F3008" s="60">
        <f>F3007*(1-F$1-2*(C3008/C3007-1))</f>
        <v>3.8088095544995038E-2</v>
      </c>
      <c r="G3008" s="2">
        <f>G3007*(1-G$1+IF(AND(WEEKDAY($A3008)&lt;&gt;1,WEEKDAY($A3008)&lt;&gt;7),-VLOOKUP($A3008,ETF_OP_Fee!$I$5:$J$14,2,1),0))^($A3008-$A3007)*(1+1*(B3008/B3007-1))</f>
        <v>37.157894561463486</v>
      </c>
      <c r="H3008" s="9">
        <f>IFERROR(VLOOKUP(A3008,'BITO-IV'!$A$1:$J$10000,4,0),"")</f>
        <v>36.245899999999999</v>
      </c>
      <c r="J3008" s="9">
        <f>VLOOKUP(A3008,'ETH-Web'!$A$1:$G$10000,6,0)</f>
        <v>4511.3022460000002</v>
      </c>
      <c r="K3008" s="2">
        <f>K3007*(1-K$1+IF(AND(WEEKDAY($A3008)&lt;&gt;1,WEEKDAY($A3008)&lt;&gt;7),-VLOOKUP($A3008,ETF_OP_Fee!$K$5:$L$14,2,1),0))^($A3008-$A3007)*(1+2*(J3008/J3007-1))-K$3*IFERROR(VLOOKUP($A4604,Dividends!$C$10:$E$100,3,0),0)</f>
        <v>1616.1383115971159</v>
      </c>
      <c r="Q3008">
        <f>IF($A3008&gt;=$Q$2,B3008*Q$4,"")</f>
        <v>728.55239561437941</v>
      </c>
      <c r="R3008">
        <f>IF($A3008&gt;=$Q$2,G3008*R$4,"")</f>
        <v>701.09444529894029</v>
      </c>
      <c r="S3008">
        <f>IF($A3008&gt;=$Q$2,C3008*S$4,"")</f>
        <v>605.60953056316441</v>
      </c>
      <c r="T3008">
        <f>IF($A3008&gt;=$Q$2,J3008*T$4,"")</f>
        <v>1357.2152575359873</v>
      </c>
      <c r="U3008">
        <f>IF($A3008&gt;=$Q$2,K3008*U$4,"")</f>
        <v>155.47454219369919</v>
      </c>
      <c r="W3008" t="e">
        <f t="shared" ca="1" si="16"/>
        <v>#DIV/0!</v>
      </c>
    </row>
    <row r="3009" spans="1:23">
      <c r="A3009" s="1">
        <v>44533</v>
      </c>
      <c r="B3009">
        <f>IFERROR(VLOOKUP($A3009,'BTC-Web'!$A$2:$H$9999,2,0),"")</f>
        <v>56509.164062999997</v>
      </c>
      <c r="C3009">
        <f>VLOOKUP(A3009,H_SPBTFDUE!$B$2:$C$5828,2,0)</f>
        <v>299.18</v>
      </c>
      <c r="D3009" s="2">
        <f>D3008*(1-D$1+IF(AND(WEEKDAY($A3009)&lt;&gt;1,WEEKDAY($A3009)&lt;&gt;7),-VLOOKUP($A3009,ETF_OP_Fee!$G$5:$H$14,2,1),0))^($A3009-$A3008)*(1+2*(C3009/C3008-1))+IFERROR(VLOOKUP(A3009,BITXeom!$C$9:$D$100,2,0),0)-$D$3*IFERROR(VLOOKUP($A3009,Dividends!$C$10:$E$100,2,0),0)</f>
        <v>101.93408575887689</v>
      </c>
      <c r="F3009" s="60">
        <f>F3008*(1-F$1-2*(C3009/C3008-1))</f>
        <v>4.293310347154157E-2</v>
      </c>
      <c r="G3009" s="2">
        <f>G3008*(1-G$1+IF(AND(WEEKDAY($A3009)&lt;&gt;1,WEEKDAY($A3009)&lt;&gt;7),-VLOOKUP($A3009,ETF_OP_Fee!$I$5:$J$14,2,1),0))^($A3009-$A3008)*(1+1*(B3009/B3008-1))</f>
        <v>36.697018205041282</v>
      </c>
      <c r="H3009" s="9">
        <f>IFERROR(VLOOKUP(A3009,'BITO-IV'!$A$1:$J$10000,4,0),"")</f>
        <v>33.945300000000003</v>
      </c>
      <c r="J3009" s="9">
        <f>VLOOKUP(A3009,'ETH-Web'!$A$1:$G$10000,6,0)</f>
        <v>4220.7060549999997</v>
      </c>
      <c r="K3009" s="2">
        <f>K3008*(1-K$1+IF(AND(WEEKDAY($A3009)&lt;&gt;1,WEEKDAY($A3009)&lt;&gt;7),-VLOOKUP($A3009,ETF_OP_Fee!$K$5:$L$14,2,1),0))^($A3009-$A3008)*(1+2*(J3009/J3008-1))-K$3*IFERROR(VLOOKUP($A4605,Dividends!$C$10:$E$100,3,0),0)</f>
        <v>1407.8944832718332</v>
      </c>
      <c r="Q3009">
        <f>IF($A3009&gt;=$Q$2,B3009*Q$4,"")</f>
        <v>719.53475081244778</v>
      </c>
      <c r="R3009">
        <f>IF($A3009&gt;=$Q$2,G3009*R$4,"")</f>
        <v>692.3986390033831</v>
      </c>
      <c r="S3009">
        <f>IF($A3009&gt;=$Q$2,C3009*S$4,"")</f>
        <v>567.07539467900074</v>
      </c>
      <c r="T3009">
        <f>IF($A3009&gt;=$Q$2,J3009*T$4,"")</f>
        <v>1269.7900391177925</v>
      </c>
      <c r="U3009">
        <f>IF($A3009&gt;=$Q$2,K3009*U$4,"")</f>
        <v>135.44122348501696</v>
      </c>
      <c r="W3009" t="e">
        <f t="shared" ca="1" si="16"/>
        <v>#DIV/0!</v>
      </c>
    </row>
    <row r="3010" spans="1:23">
      <c r="A3010" s="1">
        <v>44536</v>
      </c>
      <c r="B3010">
        <f>IFERROR(VLOOKUP($A3010,'BTC-Web'!$A$2:$H$9999,2,0),"")</f>
        <v>49413.480469000002</v>
      </c>
      <c r="C3010">
        <f>VLOOKUP(A3010,H_SPBTFDUE!$B$2:$C$5828,2,0)</f>
        <v>273.67</v>
      </c>
      <c r="D3010" s="2">
        <f>D3009*(1-D$1+IF(AND(WEEKDAY($A3010)&lt;&gt;1,WEEKDAY($A3010)&lt;&gt;7),-VLOOKUP($A3010,ETF_OP_Fee!$G$5:$H$14,2,1),0))^($A3010-$A3009)*(1+2*(C3010/C3009-1))+IFERROR(VLOOKUP(A3010,BITXeom!$C$9:$D$100,2,0),0)-$D$3*IFERROR(VLOOKUP($A3010,Dividends!$C$10:$E$100,2,0),0)</f>
        <v>84.520408101084172</v>
      </c>
      <c r="F3010" s="60">
        <f>F3009*(1-F$1-2*(C3010/C3009-1))</f>
        <v>5.02523704999219E-2</v>
      </c>
      <c r="G3010" s="2">
        <f>G3009*(1-G$1+IF(AND(WEEKDAY($A3010)&lt;&gt;1,WEEKDAY($A3010)&lt;&gt;7),-VLOOKUP($A3010,ETF_OP_Fee!$I$5:$J$14,2,1),0))^($A3010-$A3009)*(1+1*(B3010/B3009-1))</f>
        <v>32.086579894047453</v>
      </c>
      <c r="H3010" s="9">
        <f>IFERROR(VLOOKUP(A3010,'BITO-IV'!$A$1:$J$10000,4,0),"")</f>
        <v>31.046299999999999</v>
      </c>
      <c r="J3010" s="9">
        <f>VLOOKUP(A3010,'ETH-Web'!$A$1:$G$10000,6,0)</f>
        <v>4358.7373049999997</v>
      </c>
      <c r="K3010" s="2">
        <f>K3009*(1-K$1+IF(AND(WEEKDAY($A3010)&lt;&gt;1,WEEKDAY($A3010)&lt;&gt;7),-VLOOKUP($A3010,ETF_OP_Fee!$K$5:$L$14,2,1),0))^($A3010-$A3009)*(1+2*(J3010/J3009-1))-K$3*IFERROR(VLOOKUP($A4606,Dividends!$C$10:$E$100,3,0),0)</f>
        <v>1499.8643445732555</v>
      </c>
      <c r="Q3010">
        <f>IF($A3010&gt;=$Q$2,B3010*Q$4,"")</f>
        <v>629.18496398918626</v>
      </c>
      <c r="R3010">
        <f>IF($A3010&gt;=$Q$2,G3010*R$4,"")</f>
        <v>605.40897695769013</v>
      </c>
      <c r="S3010">
        <f>IF($A3010&gt;=$Q$2,C3010*S$4,"")</f>
        <v>518.7229201878539</v>
      </c>
      <c r="T3010">
        <f>IF($A3010&gt;=$Q$2,J3010*T$4,"")</f>
        <v>1311.3164340036305</v>
      </c>
      <c r="U3010">
        <f>IF($A3010&gt;=$Q$2,K3010*U$4,"")</f>
        <v>144.28884004038838</v>
      </c>
      <c r="W3010" t="e">
        <f t="shared" ca="1" si="16"/>
        <v>#DIV/0!</v>
      </c>
    </row>
    <row r="3011" spans="1:23">
      <c r="A3011" s="1">
        <v>44537</v>
      </c>
      <c r="B3011">
        <f>IFERROR(VLOOKUP($A3011,'BTC-Web'!$A$2:$H$9999,2,0),"")</f>
        <v>50581.828125</v>
      </c>
      <c r="C3011">
        <f>VLOOKUP(A3011,H_SPBTFDUE!$B$2:$C$5828,2,0)</f>
        <v>282.76</v>
      </c>
      <c r="D3011" s="2">
        <f>D3010*(1-D$1+IF(AND(WEEKDAY($A3011)&lt;&gt;1,WEEKDAY($A3011)&lt;&gt;7),-VLOOKUP($A3011,ETF_OP_Fee!$G$5:$H$14,2,1),0))^($A3011-$A3010)*(1+2*(C3011/C3010-1))+IFERROR(VLOOKUP(A3011,BITXeom!$C$9:$D$100,2,0),0)-$D$3*IFERROR(VLOOKUP($A3011,Dividends!$C$10:$E$100,2,0),0)</f>
        <v>90.124264677350368</v>
      </c>
      <c r="F3011" s="60">
        <f>F3010*(1-F$1-2*(C3011/C3010-1))</f>
        <v>4.6911470939509529E-2</v>
      </c>
      <c r="G3011" s="2">
        <f>G3010*(1-G$1+IF(AND(WEEKDAY($A3011)&lt;&gt;1,WEEKDAY($A3011)&lt;&gt;7),-VLOOKUP($A3011,ETF_OP_Fee!$I$5:$J$14,2,1),0))^($A3011-$A3010)*(1+1*(B3011/B3010-1))</f>
        <v>32.844390063308083</v>
      </c>
      <c r="H3011" s="9">
        <f>IFERROR(VLOOKUP(A3011,'BITO-IV'!$A$1:$J$10000,4,0),"")</f>
        <v>32.0749</v>
      </c>
      <c r="J3011" s="9">
        <f>VLOOKUP(A3011,'ETH-Web'!$A$1:$G$10000,6,0)</f>
        <v>4315.0615230000003</v>
      </c>
      <c r="K3011" s="2">
        <f>K3010*(1-K$1+IF(AND(WEEKDAY($A3011)&lt;&gt;1,WEEKDAY($A3011)&lt;&gt;7),-VLOOKUP($A3011,ETF_OP_Fee!$K$5:$L$14,2,1),0))^($A3011-$A3010)*(1+2*(J3011/J3010-1))-K$3*IFERROR(VLOOKUP($A4607,Dividends!$C$10:$E$100,3,0),0)</f>
        <v>1469.7683611723644</v>
      </c>
      <c r="Q3011">
        <f>IF($A3011&gt;=$Q$2,B3011*Q$4,"")</f>
        <v>644.06160839654353</v>
      </c>
      <c r="R3011">
        <f>IF($A3011&gt;=$Q$2,G3011*R$4,"")</f>
        <v>619.70732476587534</v>
      </c>
      <c r="S3011">
        <f>IF($A3011&gt;=$Q$2,C3011*S$4,"")</f>
        <v>535.95239855416219</v>
      </c>
      <c r="T3011">
        <f>IF($A3011&gt;=$Q$2,J3011*T$4,"")</f>
        <v>1298.1766720274131</v>
      </c>
      <c r="U3011">
        <f>IF($A3011&gt;=$Q$2,K3011*U$4,"")</f>
        <v>141.39356851099888</v>
      </c>
      <c r="W3011" t="e">
        <f t="shared" ca="1" si="16"/>
        <v>#DIV/0!</v>
      </c>
    </row>
    <row r="3012" spans="1:23">
      <c r="A3012" s="1">
        <v>44538</v>
      </c>
      <c r="B3012">
        <f>IFERROR(VLOOKUP($A3012,'BTC-Web'!$A$2:$H$9999,2,0),"")</f>
        <v>50667.648437999997</v>
      </c>
      <c r="C3012">
        <f>VLOOKUP(A3012,H_SPBTFDUE!$B$2:$C$5828,2,0)</f>
        <v>284.5</v>
      </c>
      <c r="D3012" s="2">
        <f>D3011*(1-D$1+IF(AND(WEEKDAY($A3012)&lt;&gt;1,WEEKDAY($A3012)&lt;&gt;7),-VLOOKUP($A3012,ETF_OP_Fee!$G$5:$H$14,2,1),0))^($A3012-$A3011)*(1+2*(C3012/C3011-1))+IFERROR(VLOOKUP(A3012,BITXeom!$C$9:$D$100,2,0),0)-$D$3*IFERROR(VLOOKUP($A3012,Dividends!$C$10:$E$100,2,0),0)</f>
        <v>91.222449163484455</v>
      </c>
      <c r="F3012" s="60">
        <f>F3011*(1-F$1-2*(C3012/C3011-1))</f>
        <v>4.6331677441656671E-2</v>
      </c>
      <c r="G3012" s="2">
        <f>G3011*(1-G$1+IF(AND(WEEKDAY($A3012)&lt;&gt;1,WEEKDAY($A3012)&lt;&gt;7),-VLOOKUP($A3012,ETF_OP_Fee!$I$5:$J$14,2,1),0))^($A3012-$A3011)*(1+1*(B3012/B3011-1))</f>
        <v>32.899259618187379</v>
      </c>
      <c r="H3012" s="9">
        <f>IFERROR(VLOOKUP(A3012,'BITO-IV'!$A$1:$J$10000,4,0),"")</f>
        <v>32.275700000000001</v>
      </c>
      <c r="J3012" s="9">
        <f>VLOOKUP(A3012,'ETH-Web'!$A$1:$G$10000,6,0)</f>
        <v>4439.3579099999997</v>
      </c>
      <c r="K3012" s="2">
        <f>K3011*(1-K$1+IF(AND(WEEKDAY($A3012)&lt;&gt;1,WEEKDAY($A3012)&lt;&gt;7),-VLOOKUP($A3012,ETF_OP_Fee!$K$5:$L$14,2,1),0))^($A3012-$A3011)*(1+2*(J3012/J3011-1))-K$3*IFERROR(VLOOKUP($A4608,Dividends!$C$10:$E$100,3,0),0)</f>
        <v>1554.4023926039667</v>
      </c>
      <c r="Q3012">
        <f>IF($A3012&gt;=$Q$2,B3012*Q$4,"")</f>
        <v>645.15436385582188</v>
      </c>
      <c r="R3012">
        <f>IF($A3012&gt;=$Q$2,G3012*R$4,"")</f>
        <v>620.7426024799629</v>
      </c>
      <c r="S3012">
        <f>IF($A3012&gt;=$Q$2,C3012*S$4,"")</f>
        <v>539.25045051867005</v>
      </c>
      <c r="T3012">
        <f>IF($A3012&gt;=$Q$2,J3012*T$4,"")</f>
        <v>1335.5709638957035</v>
      </c>
      <c r="U3012">
        <f>IF($A3012&gt;=$Q$2,K3012*U$4,"")</f>
        <v>149.53546898845985</v>
      </c>
      <c r="W3012" t="e">
        <f t="shared" ref="W3012:W3075" ca="1" si="17">IF(ROW()+$W$1&lt;3711,INDIRECT("m"&amp;ROW()+$W$1,1)/INDIRECT("m"&amp;ROW(),1),"")</f>
        <v>#DIV/0!</v>
      </c>
    </row>
    <row r="3013" spans="1:23">
      <c r="A3013" s="1">
        <v>44539</v>
      </c>
      <c r="B3013">
        <f>IFERROR(VLOOKUP($A3013,'BTC-Web'!$A$2:$H$9999,2,0),"")</f>
        <v>50450.082030999998</v>
      </c>
      <c r="C3013">
        <f>VLOOKUP(A3013,H_SPBTFDUE!$B$2:$C$5828,2,0)</f>
        <v>266.32</v>
      </c>
      <c r="D3013" s="2">
        <f>D3012*(1-D$1+IF(AND(WEEKDAY($A3013)&lt;&gt;1,WEEKDAY($A3013)&lt;&gt;7),-VLOOKUP($A3013,ETF_OP_Fee!$G$5:$H$14,2,1),0))^($A3013-$A3012)*(1+2*(C3013/C3012-1))+IFERROR(VLOOKUP(A3013,BITXeom!$C$9:$D$100,2,0),0)-$D$3*IFERROR(VLOOKUP($A3013,Dividends!$C$10:$E$100,2,0),0)</f>
        <v>79.554340314758491</v>
      </c>
      <c r="F3013" s="60">
        <f>F3012*(1-F$1-2*(C3013/C3012-1))</f>
        <v>5.2250600600448026E-2</v>
      </c>
      <c r="G3013" s="2">
        <f>G3012*(1-G$1+IF(AND(WEEKDAY($A3013)&lt;&gt;1,WEEKDAY($A3013)&lt;&gt;7),-VLOOKUP($A3013,ETF_OP_Fee!$I$5:$J$14,2,1),0))^($A3013-$A3012)*(1+1*(B3013/B3012-1))</f>
        <v>32.757137900834145</v>
      </c>
      <c r="H3013" s="9">
        <f>IFERROR(VLOOKUP(A3013,'BITO-IV'!$A$1:$J$10000,4,0),"")</f>
        <v>30.215199999999999</v>
      </c>
      <c r="J3013" s="9">
        <f>VLOOKUP(A3013,'ETH-Web'!$A$1:$G$10000,6,0)</f>
        <v>4119.8159180000002</v>
      </c>
      <c r="K3013" s="2">
        <f>K3012*(1-K$1+IF(AND(WEEKDAY($A3013)&lt;&gt;1,WEEKDAY($A3013)&lt;&gt;7),-VLOOKUP($A3013,ETF_OP_Fee!$K$5:$L$14,2,1),0))^($A3013-$A3012)*(1+2*(J3013/J3012-1))-K$3*IFERROR(VLOOKUP($A4609,Dividends!$C$10:$E$100,3,0),0)</f>
        <v>1330.5984499133679</v>
      </c>
      <c r="Q3013">
        <f>IF($A3013&gt;=$Q$2,B3013*Q$4,"")</f>
        <v>642.38407707063118</v>
      </c>
      <c r="R3013">
        <f>IF($A3013&gt;=$Q$2,G3013*R$4,"")</f>
        <v>618.06105262982601</v>
      </c>
      <c r="S3013">
        <f>IF($A3013&gt;=$Q$2,C3013*S$4,"")</f>
        <v>504.79149378605342</v>
      </c>
      <c r="T3013">
        <f>IF($A3013&gt;=$Q$2,J3013*T$4,"")</f>
        <v>1239.4374655581944</v>
      </c>
      <c r="U3013">
        <f>IF($A3013&gt;=$Q$2,K3013*U$4,"")</f>
        <v>128.00524766935786</v>
      </c>
      <c r="W3013" t="e">
        <f t="shared" ca="1" si="17"/>
        <v>#DIV/0!</v>
      </c>
    </row>
    <row r="3014" spans="1:23">
      <c r="A3014" s="1">
        <v>44540</v>
      </c>
      <c r="B3014">
        <f>IFERROR(VLOOKUP($A3014,'BTC-Web'!$A$2:$H$9999,2,0),"")</f>
        <v>47642.144530999998</v>
      </c>
      <c r="C3014">
        <f>VLOOKUP(A3014,H_SPBTFDUE!$B$2:$C$5828,2,0)</f>
        <v>270.7</v>
      </c>
      <c r="D3014" s="2">
        <f>D3013*(1-D$1+IF(AND(WEEKDAY($A3014)&lt;&gt;1,WEEKDAY($A3014)&lt;&gt;7),-VLOOKUP($A3014,ETF_OP_Fee!$G$5:$H$14,2,1),0))^($A3014-$A3013)*(1+2*(C3014/C3013-1))+IFERROR(VLOOKUP(A3014,BITXeom!$C$9:$D$100,2,0),0)-$D$3*IFERROR(VLOOKUP($A3014,Dividends!$C$10:$E$100,2,0),0)</f>
        <v>82.161196627005381</v>
      </c>
      <c r="F3014" s="60">
        <f>F3013*(1-F$1-2*(C3014/C3013-1))</f>
        <v>5.0529214210000464E-2</v>
      </c>
      <c r="G3014" s="2">
        <f>G3013*(1-G$1+IF(AND(WEEKDAY($A3014)&lt;&gt;1,WEEKDAY($A3014)&lt;&gt;7),-VLOOKUP($A3014,ETF_OP_Fee!$I$5:$J$14,2,1),0))^($A3014-$A3013)*(1+1*(B3014/B3013-1))</f>
        <v>30.933144537803418</v>
      </c>
      <c r="H3014" s="9">
        <f>IFERROR(VLOOKUP(A3014,'BITO-IV'!$A$1:$J$10000,4,0),"")</f>
        <v>30.719100000000001</v>
      </c>
      <c r="J3014" s="9">
        <f>VLOOKUP(A3014,'ETH-Web'!$A$1:$G$10000,6,0)</f>
        <v>3908.4960940000001</v>
      </c>
      <c r="K3014" s="2">
        <f>K3013*(1-K$1+IF(AND(WEEKDAY($A3014)&lt;&gt;1,WEEKDAY($A3014)&lt;&gt;7),-VLOOKUP($A3014,ETF_OP_Fee!$K$5:$L$14,2,1),0))^($A3014-$A3013)*(1+2*(J3014/J3013-1))-K$3*IFERROR(VLOOKUP($A4610,Dividends!$C$10:$E$100,3,0),0)</f>
        <v>1194.0655648131615</v>
      </c>
      <c r="Q3014">
        <f>IF($A3014&gt;=$Q$2,B3014*Q$4,"")</f>
        <v>606.63043174848576</v>
      </c>
      <c r="R3014">
        <f>IF($A3014&gt;=$Q$2,G3014*R$4,"")</f>
        <v>583.64598067337522</v>
      </c>
      <c r="S3014">
        <f>IF($A3014&gt;=$Q$2,C3014*S$4,"")</f>
        <v>513.09348666222843</v>
      </c>
      <c r="T3014">
        <f>IF($A3014&gt;=$Q$2,J3014*T$4,"")</f>
        <v>1175.8623660163892</v>
      </c>
      <c r="U3014">
        <f>IF($A3014&gt;=$Q$2,K3014*U$4,"")</f>
        <v>114.87061206730843</v>
      </c>
      <c r="W3014" t="e">
        <f t="shared" ca="1" si="17"/>
        <v>#DIV/0!</v>
      </c>
    </row>
    <row r="3015" spans="1:23">
      <c r="A3015" s="1">
        <v>44543</v>
      </c>
      <c r="B3015">
        <f>IFERROR(VLOOKUP($A3015,'BTC-Web'!$A$2:$H$9999,2,0),"")</f>
        <v>50114.742187999997</v>
      </c>
      <c r="C3015">
        <f>VLOOKUP(A3015,H_SPBTFDUE!$B$2:$C$5828,2,0)</f>
        <v>260.14</v>
      </c>
      <c r="D3015" s="2">
        <f>D3014*(1-D$1+IF(AND(WEEKDAY($A3015)&lt;&gt;1,WEEKDAY($A3015)&lt;&gt;7),-VLOOKUP($A3015,ETF_OP_Fee!$G$5:$H$14,2,1),0))^($A3015-$A3014)*(1+2*(C3015/C3014-1))+IFERROR(VLOOKUP(A3015,BITXeom!$C$9:$D$100,2,0),0)-$D$3*IFERROR(VLOOKUP($A3015,Dividends!$C$10:$E$100,2,0),0)</f>
        <v>75.723592741104042</v>
      </c>
      <c r="F3015" s="60">
        <f>F3014*(1-F$1-2*(C3015/C3014-1))</f>
        <v>5.4468870601543491E-2</v>
      </c>
      <c r="G3015" s="2">
        <f>G3014*(1-G$1+IF(AND(WEEKDAY($A3015)&lt;&gt;1,WEEKDAY($A3015)&lt;&gt;7),-VLOOKUP($A3015,ETF_OP_Fee!$I$5:$J$14,2,1),0))^($A3015-$A3014)*(1+1*(B3015/B3014-1))</f>
        <v>32.536014876319548</v>
      </c>
      <c r="H3015" s="9">
        <f>IFERROR(VLOOKUP(A3015,'BITO-IV'!$A$1:$J$10000,4,0),"")</f>
        <v>29.517399999999999</v>
      </c>
      <c r="J3015" s="9">
        <f>VLOOKUP(A3015,'ETH-Web'!$A$1:$G$10000,6,0)</f>
        <v>3784.226807</v>
      </c>
      <c r="K3015" s="2">
        <f>K3014*(1-K$1+IF(AND(WEEKDAY($A3015)&lt;&gt;1,WEEKDAY($A3015)&lt;&gt;7),-VLOOKUP($A3015,ETF_OP_Fee!$K$5:$L$14,2,1),0))^($A3015-$A3014)*(1+2*(J3015/J3014-1))-K$3*IFERROR(VLOOKUP($A4611,Dividends!$C$10:$E$100,3,0),0)</f>
        <v>1118.0493729048512</v>
      </c>
      <c r="Q3015">
        <f>IF($A3015&gt;=$Q$2,B3015*Q$4,"")</f>
        <v>638.11417369528681</v>
      </c>
      <c r="R3015">
        <f>IF($A3015&gt;=$Q$2,G3015*R$4,"")</f>
        <v>613.88890762418123</v>
      </c>
      <c r="S3015">
        <f>IF($A3015&gt;=$Q$2,C3015*S$4,"")</f>
        <v>493.07772301555997</v>
      </c>
      <c r="T3015">
        <f>IF($A3015&gt;=$Q$2,J3015*T$4,"")</f>
        <v>1138.4762271228881</v>
      </c>
      <c r="U3015">
        <f>IF($A3015&gt;=$Q$2,K3015*U$4,"")</f>
        <v>107.5577586119792</v>
      </c>
      <c r="W3015" t="e">
        <f t="shared" ca="1" si="17"/>
        <v>#DIV/0!</v>
      </c>
    </row>
    <row r="3016" spans="1:23">
      <c r="A3016" s="1">
        <v>44544</v>
      </c>
      <c r="B3016">
        <f>IFERROR(VLOOKUP($A3016,'BTC-Web'!$A$2:$H$9999,2,0),"")</f>
        <v>46709.824219000002</v>
      </c>
      <c r="C3016">
        <f>VLOOKUP(A3016,H_SPBTFDUE!$B$2:$C$5828,2,0)</f>
        <v>267.18</v>
      </c>
      <c r="D3016" s="2">
        <f>D3015*(1-D$1+IF(AND(WEEKDAY($A3016)&lt;&gt;1,WEEKDAY($A3016)&lt;&gt;7),-VLOOKUP($A3016,ETF_OP_Fee!$G$5:$H$14,2,1),0))^($A3016-$A3015)*(1+2*(C3016/C3015-1))+IFERROR(VLOOKUP(A3016,BITXeom!$C$9:$D$100,2,0),0)-$D$3*IFERROR(VLOOKUP($A3016,Dividends!$C$10:$E$100,2,0),0)</f>
        <v>79.81248724760917</v>
      </c>
      <c r="F3016" s="60">
        <f>F3015*(1-F$1-2*(C3016/C3015-1))</f>
        <v>5.1517923841543647E-2</v>
      </c>
      <c r="G3016" s="2">
        <f>G3015*(1-G$1+IF(AND(WEEKDAY($A3016)&lt;&gt;1,WEEKDAY($A3016)&lt;&gt;7),-VLOOKUP($A3016,ETF_OP_Fee!$I$5:$J$14,2,1),0))^($A3016-$A3015)*(1+1*(B3016/B3015-1))</f>
        <v>30.324649277485364</v>
      </c>
      <c r="H3016" s="9">
        <f>IFERROR(VLOOKUP(A3016,'BITO-IV'!$A$1:$J$10000,4,0),"")</f>
        <v>30.320499999999999</v>
      </c>
      <c r="J3016" s="9">
        <f>VLOOKUP(A3016,'ETH-Web'!$A$1:$G$10000,6,0)</f>
        <v>3745.4404300000001</v>
      </c>
      <c r="K3016" s="2">
        <f>K3015*(1-K$1+IF(AND(WEEKDAY($A3016)&lt;&gt;1,WEEKDAY($A3016)&lt;&gt;7),-VLOOKUP($A3016,ETF_OP_Fee!$K$5:$L$14,2,1),0))^($A3016-$A3015)*(1+2*(J3016/J3015-1))-K$3*IFERROR(VLOOKUP($A4612,Dividends!$C$10:$E$100,3,0),0)</f>
        <v>1095.1023083370555</v>
      </c>
      <c r="Q3016">
        <f>IF($A3016&gt;=$Q$2,B3016*Q$4,"")</f>
        <v>594.75913840172154</v>
      </c>
      <c r="R3016">
        <f>IF($A3016&gt;=$Q$2,G3016*R$4,"")</f>
        <v>572.16490371692782</v>
      </c>
      <c r="S3016">
        <f>IF($A3016&gt;=$Q$2,C3016*S$4,"")</f>
        <v>506.42156544667228</v>
      </c>
      <c r="T3016">
        <f>IF($A3016&gt;=$Q$2,J3016*T$4,"")</f>
        <v>1126.807431777682</v>
      </c>
      <c r="U3016">
        <f>IF($A3016&gt;=$Q$2,K3016*U$4,"")</f>
        <v>105.35022208322653</v>
      </c>
      <c r="W3016" t="e">
        <f t="shared" ca="1" si="17"/>
        <v>#DIV/0!</v>
      </c>
    </row>
    <row r="3017" spans="1:23">
      <c r="A3017" s="1">
        <v>44545</v>
      </c>
      <c r="B3017">
        <f>IFERROR(VLOOKUP($A3017,'BTC-Web'!$A$2:$H$9999,2,0),"")</f>
        <v>48379.753905999998</v>
      </c>
      <c r="C3017">
        <f>VLOOKUP(A3017,H_SPBTFDUE!$B$2:$C$5828,2,0)</f>
        <v>275.42</v>
      </c>
      <c r="D3017" s="2">
        <f>D3016*(1-D$1+IF(AND(WEEKDAY($A3017)&lt;&gt;1,WEEKDAY($A3017)&lt;&gt;7),-VLOOKUP($A3017,ETF_OP_Fee!$G$5:$H$14,2,1),0))^($A3017-$A3016)*(1+2*(C3017/C3016-1))+IFERROR(VLOOKUP(A3017,BITXeom!$C$9:$D$100,2,0),0)-$D$3*IFERROR(VLOOKUP($A3017,Dividends!$C$10:$E$100,2,0),0)</f>
        <v>84.725207628471708</v>
      </c>
      <c r="F3017" s="60">
        <f>F3016*(1-F$1-2*(C3017/C3016-1))</f>
        <v>4.8337551447676493E-2</v>
      </c>
      <c r="G3017" s="2">
        <f>G3016*(1-G$1+IF(AND(WEEKDAY($A3017)&lt;&gt;1,WEEKDAY($A3017)&lt;&gt;7),-VLOOKUP($A3017,ETF_OP_Fee!$I$5:$J$14,2,1),0))^($A3017-$A3016)*(1+1*(B3017/B3016-1))</f>
        <v>31.407972714302215</v>
      </c>
      <c r="H3017" s="9">
        <f>IFERROR(VLOOKUP(A3017,'BITO-IV'!$A$1:$J$10000,4,0),"")</f>
        <v>31.2561</v>
      </c>
      <c r="J3017" s="9">
        <f>VLOOKUP(A3017,'ETH-Web'!$A$1:$G$10000,6,0)</f>
        <v>4018.388672</v>
      </c>
      <c r="K3017" s="2">
        <f>K3016*(1-K$1+IF(AND(WEEKDAY($A3017)&lt;&gt;1,WEEKDAY($A3017)&lt;&gt;7),-VLOOKUP($A3017,ETF_OP_Fee!$K$5:$L$14,2,1),0))^($A3017-$A3016)*(1+2*(J3017/J3016-1))-K$3*IFERROR(VLOOKUP($A4613,Dividends!$C$10:$E$100,3,0),0)</f>
        <v>1254.6807301286249</v>
      </c>
      <c r="Q3017">
        <f>IF($A3017&gt;=$Q$2,B3017*Q$4,"")</f>
        <v>616.02245845137338</v>
      </c>
      <c r="R3017">
        <f>IF($A3017&gt;=$Q$2,G3017*R$4,"")</f>
        <v>592.60502964381874</v>
      </c>
      <c r="S3017">
        <f>IF($A3017&gt;=$Q$2,C3017*S$4,"")</f>
        <v>522.03992647399684</v>
      </c>
      <c r="T3017">
        <f>IF($A3017&gt;=$Q$2,J3017*T$4,"")</f>
        <v>1208.9233039492901</v>
      </c>
      <c r="U3017">
        <f>IF($A3017&gt;=$Q$2,K3017*U$4,"")</f>
        <v>120.70186735640796</v>
      </c>
      <c r="W3017" t="e">
        <f t="shared" ca="1" si="17"/>
        <v>#DIV/0!</v>
      </c>
    </row>
    <row r="3018" spans="1:23">
      <c r="A3018" s="1">
        <v>44546</v>
      </c>
      <c r="B3018">
        <f>IFERROR(VLOOKUP($A3018,'BTC-Web'!$A$2:$H$9999,2,0),"")</f>
        <v>48900.464844000002</v>
      </c>
      <c r="C3018">
        <f>VLOOKUP(A3018,H_SPBTFDUE!$B$2:$C$5828,2,0)</f>
        <v>267.93</v>
      </c>
      <c r="D3018" s="2">
        <f>D3017*(1-D$1+IF(AND(WEEKDAY($A3018)&lt;&gt;1,WEEKDAY($A3018)&lt;&gt;7),-VLOOKUP($A3018,ETF_OP_Fee!$G$5:$H$14,2,1),0))^($A3018-$A3017)*(1+2*(C3018/C3017-1))+IFERROR(VLOOKUP(A3018,BITXeom!$C$9:$D$100,2,0),0)-$D$3*IFERROR(VLOOKUP($A3018,Dividends!$C$10:$E$100,2,0),0)</f>
        <v>80.107374496851207</v>
      </c>
      <c r="F3018" s="60">
        <f>F3017*(1-F$1-2*(C3018/C3017-1))</f>
        <v>5.0964098207250536E-2</v>
      </c>
      <c r="G3018" s="2">
        <f>G3017*(1-G$1+IF(AND(WEEKDAY($A3018)&lt;&gt;1,WEEKDAY($A3018)&lt;&gt;7),-VLOOKUP($A3018,ETF_OP_Fee!$I$5:$J$14,2,1),0))^($A3018-$A3017)*(1+1*(B3018/B3017-1))</f>
        <v>31.745190229088639</v>
      </c>
      <c r="H3018" s="9">
        <f>IFERROR(VLOOKUP(A3018,'BITO-IV'!$A$1:$J$10000,4,0),"")</f>
        <v>30.4068</v>
      </c>
      <c r="J3018" s="9">
        <f>VLOOKUP(A3018,'ETH-Web'!$A$1:$G$10000,6,0)</f>
        <v>3962.4697270000001</v>
      </c>
      <c r="K3018" s="2">
        <f>K3017*(1-K$1+IF(AND(WEEKDAY($A3018)&lt;&gt;1,WEEKDAY($A3018)&lt;&gt;7),-VLOOKUP($A3018,ETF_OP_Fee!$K$5:$L$14,2,1),0))^($A3018-$A3017)*(1+2*(J3018/J3017-1))-K$3*IFERROR(VLOOKUP($A4614,Dividends!$C$10:$E$100,3,0),0)</f>
        <v>1219.729637368255</v>
      </c>
      <c r="Q3018">
        <f>IF($A3018&gt;=$Q$2,B3018*Q$4,"")</f>
        <v>622.65270367321807</v>
      </c>
      <c r="R3018">
        <f>IF($A3018&gt;=$Q$2,G3018*R$4,"")</f>
        <v>598.9676432758481</v>
      </c>
      <c r="S3018">
        <f>IF($A3018&gt;=$Q$2,C3018*S$4,"")</f>
        <v>507.84313956930498</v>
      </c>
      <c r="T3018">
        <f>IF($A3018&gt;=$Q$2,J3018*T$4,"")</f>
        <v>1192.1002135862786</v>
      </c>
      <c r="U3018">
        <f>IF($A3018&gt;=$Q$2,K3018*U$4,"")</f>
        <v>117.33952818834629</v>
      </c>
      <c r="W3018" t="e">
        <f t="shared" ca="1" si="17"/>
        <v>#DIV/0!</v>
      </c>
    </row>
    <row r="3019" spans="1:23">
      <c r="A3019" s="1">
        <v>44547</v>
      </c>
      <c r="B3019">
        <f>IFERROR(VLOOKUP($A3019,'BTC-Web'!$A$2:$H$9999,2,0),"")</f>
        <v>47653.730469000002</v>
      </c>
      <c r="C3019">
        <f>VLOOKUP(A3019,H_SPBTFDUE!$B$2:$C$5828,2,0)</f>
        <v>258.17</v>
      </c>
      <c r="D3019" s="2">
        <f>D3018*(1-D$1+IF(AND(WEEKDAY($A3019)&lt;&gt;1,WEEKDAY($A3019)&lt;&gt;7),-VLOOKUP($A3019,ETF_OP_Fee!$G$5:$H$14,2,1),0))^($A3019-$A3018)*(1+2*(C3019/C3018-1))+IFERROR(VLOOKUP(A3019,BITXeom!$C$9:$D$100,2,0),0)-$D$3*IFERROR(VLOOKUP($A3019,Dividends!$C$10:$E$100,2,0),0)</f>
        <v>74.262210496003419</v>
      </c>
      <c r="F3019" s="60">
        <f>F3018*(1-F$1-2*(C3019/C3018-1))</f>
        <v>5.4674427019378399E-2</v>
      </c>
      <c r="G3019" s="2">
        <f>G3018*(1-G$1+IF(AND(WEEKDAY($A3019)&lt;&gt;1,WEEKDAY($A3019)&lt;&gt;7),-VLOOKUP($A3019,ETF_OP_Fee!$I$5:$J$14,2,1),0))^($A3019-$A3018)*(1+1*(B3019/B3018-1))</f>
        <v>30.935030373409301</v>
      </c>
      <c r="H3019" s="9">
        <f>IFERROR(VLOOKUP(A3019,'BITO-IV'!$A$1:$J$10000,4,0),"")</f>
        <v>29.2942</v>
      </c>
      <c r="J3019" s="9">
        <f>VLOOKUP(A3019,'ETH-Web'!$A$1:$G$10000,6,0)</f>
        <v>3879.4865719999998</v>
      </c>
      <c r="K3019" s="2">
        <f>K3018*(1-K$1+IF(AND(WEEKDAY($A3019)&lt;&gt;1,WEEKDAY($A3019)&lt;&gt;7),-VLOOKUP($A3019,ETF_OP_Fee!$K$5:$L$14,2,1),0))^($A3019-$A3018)*(1+2*(J3019/J3018-1))-K$3*IFERROR(VLOOKUP($A4615,Dividends!$C$10:$E$100,3,0),0)</f>
        <v>1168.6116988981498</v>
      </c>
      <c r="Q3019">
        <f>IF($A3019&gt;=$Q$2,B3019*Q$4,"")</f>
        <v>606.77795622792189</v>
      </c>
      <c r="R3019">
        <f>IF($A3019&gt;=$Q$2,G3019*R$4,"")</f>
        <v>583.68156258358931</v>
      </c>
      <c r="S3019">
        <f>IF($A3019&gt;=$Q$2,C3019*S$4,"")</f>
        <v>489.34372165344485</v>
      </c>
      <c r="T3019">
        <f>IF($A3019&gt;=$Q$2,J3019*T$4,"")</f>
        <v>1167.1349157757993</v>
      </c>
      <c r="U3019">
        <f>IF($A3019&gt;=$Q$2,K3019*U$4,"")</f>
        <v>112.4219180899437</v>
      </c>
      <c r="W3019" t="e">
        <f t="shared" ca="1" si="17"/>
        <v>#DIV/0!</v>
      </c>
    </row>
    <row r="3020" spans="1:23">
      <c r="A3020" s="1">
        <v>44550</v>
      </c>
      <c r="B3020">
        <f>IFERROR(VLOOKUP($A3020,'BTC-Web'!$A$2:$H$9999,2,0),"")</f>
        <v>46707.0625</v>
      </c>
      <c r="C3020">
        <f>VLOOKUP(A3020,H_SPBTFDUE!$B$2:$C$5828,2,0)</f>
        <v>262.83</v>
      </c>
      <c r="D3020" s="2">
        <f>D3019*(1-D$1+IF(AND(WEEKDAY($A3020)&lt;&gt;1,WEEKDAY($A3020)&lt;&gt;7),-VLOOKUP($A3020,ETF_OP_Fee!$G$5:$H$14,2,1),0))^($A3020-$A3019)*(1+2*(C3020/C3019-1))+IFERROR(VLOOKUP(A3020,BITXeom!$C$9:$D$100,2,0),0)-$D$3*IFERROR(VLOOKUP($A3020,Dividends!$C$10:$E$100,2,0),0)</f>
        <v>76.915271775206719</v>
      </c>
      <c r="F3020" s="60">
        <f>F3019*(1-F$1-2*(C3020/C3019-1))</f>
        <v>5.2697820795973849E-2</v>
      </c>
      <c r="G3020" s="2">
        <f>G3019*(1-G$1+IF(AND(WEEKDAY($A3020)&lt;&gt;1,WEEKDAY($A3020)&lt;&gt;7),-VLOOKUP($A3020,ETF_OP_Fee!$I$5:$J$14,2,1),0))^($A3020-$A3019)*(1+1*(B3020/B3019-1))</f>
        <v>30.318121290123806</v>
      </c>
      <c r="H3020" s="9">
        <f>IFERROR(VLOOKUP(A3020,'BITO-IV'!$A$1:$J$10000,4,0),"")</f>
        <v>29.809899999999999</v>
      </c>
      <c r="J3020" s="9">
        <f>VLOOKUP(A3020,'ETH-Web'!$A$1:$G$10000,6,0)</f>
        <v>3933.844482</v>
      </c>
      <c r="K3020" s="2">
        <f>K3019*(1-K$1+IF(AND(WEEKDAY($A3020)&lt;&gt;1,WEEKDAY($A3020)&lt;&gt;7),-VLOOKUP($A3020,ETF_OP_Fee!$K$5:$L$14,2,1),0))^($A3020-$A3019)*(1+2*(J3020/J3019-1))-K$3*IFERROR(VLOOKUP($A4616,Dividends!$C$10:$E$100,3,0),0)</f>
        <v>1201.2671810510139</v>
      </c>
      <c r="Q3020">
        <f>IF($A3020&gt;=$Q$2,B3020*Q$4,"")</f>
        <v>594.72397325947554</v>
      </c>
      <c r="R3020">
        <f>IF($A3020&gt;=$Q$2,G3020*R$4,"")</f>
        <v>572.04173377599909</v>
      </c>
      <c r="S3020">
        <f>IF($A3020&gt;=$Q$2,C3020*S$4,"")</f>
        <v>498.17643553540262</v>
      </c>
      <c r="T3020">
        <f>IF($A3020&gt;=$Q$2,J3020*T$4,"")</f>
        <v>1183.4883722273553</v>
      </c>
      <c r="U3020">
        <f>IF($A3020&gt;=$Q$2,K3020*U$4,"")</f>
        <v>115.56341662469086</v>
      </c>
      <c r="W3020" t="e">
        <f t="shared" ca="1" si="17"/>
        <v>#DIV/0!</v>
      </c>
    </row>
    <row r="3021" spans="1:23">
      <c r="A3021" s="1">
        <v>44551</v>
      </c>
      <c r="B3021">
        <f>IFERROR(VLOOKUP($A3021,'BTC-Web'!$A$2:$H$9999,2,0),"")</f>
        <v>46886.078125</v>
      </c>
      <c r="C3021">
        <f>VLOOKUP(A3021,H_SPBTFDUE!$B$2:$C$5828,2,0)</f>
        <v>271.79000000000002</v>
      </c>
      <c r="D3021" s="2">
        <f>D3020*(1-D$1+IF(AND(WEEKDAY($A3021)&lt;&gt;1,WEEKDAY($A3021)&lt;&gt;7),-VLOOKUP($A3021,ETF_OP_Fee!$G$5:$H$14,2,1),0))^($A3021-$A3020)*(1+2*(C3021/C3020-1))+IFERROR(VLOOKUP(A3021,BITXeom!$C$9:$D$100,2,0),0)-$D$3*IFERROR(VLOOKUP($A3021,Dividends!$C$10:$E$100,2,0),0)</f>
        <v>82.14952419082654</v>
      </c>
      <c r="F3021" s="60">
        <f>F3020*(1-F$1-2*(C3021/C3020-1))</f>
        <v>4.9102089954184212E-2</v>
      </c>
      <c r="G3021" s="2">
        <f>G3020*(1-G$1+IF(AND(WEEKDAY($A3021)&lt;&gt;1,WEEKDAY($A3021)&lt;&gt;7),-VLOOKUP($A3021,ETF_OP_Fee!$I$5:$J$14,2,1),0))^($A3021-$A3020)*(1+1*(B3021/B3020-1))</f>
        <v>30.43353037934973</v>
      </c>
      <c r="H3021" s="9">
        <f>IFERROR(VLOOKUP(A3021,'BITO-IV'!$A$1:$J$10000,4,0),"")</f>
        <v>30.8338</v>
      </c>
      <c r="J3021" s="9">
        <f>VLOOKUP(A3021,'ETH-Web'!$A$1:$G$10000,6,0)</f>
        <v>4020.26001</v>
      </c>
      <c r="K3021" s="2">
        <f>K3020*(1-K$1+IF(AND(WEEKDAY($A3021)&lt;&gt;1,WEEKDAY($A3021)&lt;&gt;7),-VLOOKUP($A3021,ETF_OP_Fee!$K$5:$L$14,2,1),0))^($A3021-$A3020)*(1+2*(J3021/J3020-1))-K$3*IFERROR(VLOOKUP($A4617,Dividends!$C$10:$E$100,3,0),0)</f>
        <v>1254.0118254362806</v>
      </c>
      <c r="Q3021">
        <f>IF($A3021&gt;=$Q$2,B3021*Q$4,"")</f>
        <v>597.00339050554032</v>
      </c>
      <c r="R3021">
        <f>IF($A3021&gt;=$Q$2,G3021*R$4,"")</f>
        <v>574.2192702685328</v>
      </c>
      <c r="S3021">
        <f>IF($A3021&gt;=$Q$2,C3021*S$4,"")</f>
        <v>515.1595077204546</v>
      </c>
      <c r="T3021">
        <f>IF($A3021&gt;=$Q$2,J3021*T$4,"")</f>
        <v>1209.4862918288673</v>
      </c>
      <c r="U3021">
        <f>IF($A3021&gt;=$Q$2,K3021*U$4,"")</f>
        <v>120.63751788206706</v>
      </c>
      <c r="W3021" t="e">
        <f t="shared" ca="1" si="17"/>
        <v>#DIV/0!</v>
      </c>
    </row>
    <row r="3022" spans="1:23">
      <c r="A3022" s="1">
        <v>44552</v>
      </c>
      <c r="B3022">
        <f>IFERROR(VLOOKUP($A3022,'BTC-Web'!$A$2:$H$9999,2,0),"")</f>
        <v>48937.097655999998</v>
      </c>
      <c r="C3022">
        <f>VLOOKUP(A3022,H_SPBTFDUE!$B$2:$C$5828,2,0)</f>
        <v>273.73</v>
      </c>
      <c r="D3022" s="2">
        <f>D3021*(1-D$1+IF(AND(WEEKDAY($A3022)&lt;&gt;1,WEEKDAY($A3022)&lt;&gt;7),-VLOOKUP($A3022,ETF_OP_Fee!$G$5:$H$14,2,1),0))^($A3022-$A3021)*(1+2*(C3022/C3021-1))+IFERROR(VLOOKUP(A3022,BITXeom!$C$9:$D$100,2,0),0)-$D$3*IFERROR(VLOOKUP($A3022,Dividends!$C$10:$E$100,2,0),0)</f>
        <v>83.31222409106546</v>
      </c>
      <c r="F3022" s="60">
        <f>F3021*(1-F$1-2*(C3022/C3021-1))</f>
        <v>4.839856589500012E-2</v>
      </c>
      <c r="G3022" s="2">
        <f>G3021*(1-G$1+IF(AND(WEEKDAY($A3022)&lt;&gt;1,WEEKDAY($A3022)&lt;&gt;7),-VLOOKUP($A3022,ETF_OP_Fee!$I$5:$J$14,2,1),0))^($A3022-$A3021)*(1+1*(B3022/B3021-1))</f>
        <v>31.764010648794329</v>
      </c>
      <c r="H3022" s="9">
        <f>IFERROR(VLOOKUP(A3022,'BITO-IV'!$A$1:$J$10000,4,0),"")</f>
        <v>31.0578</v>
      </c>
      <c r="J3022" s="9">
        <f>VLOOKUP(A3022,'ETH-Web'!$A$1:$G$10000,6,0)</f>
        <v>3982.0996089999999</v>
      </c>
      <c r="K3022" s="2">
        <f>K3021*(1-K$1+IF(AND(WEEKDAY($A3022)&lt;&gt;1,WEEKDAY($A3022)&lt;&gt;7),-VLOOKUP($A3022,ETF_OP_Fee!$K$5:$L$14,2,1),0))^($A3022-$A3021)*(1+2*(J3022/J3021-1))-K$3*IFERROR(VLOOKUP($A4618,Dividends!$C$10:$E$100,3,0),0)</f>
        <v>1230.1739249264042</v>
      </c>
      <c r="Q3022">
        <f>IF($A3022&gt;=$Q$2,B3022*Q$4,"")</f>
        <v>623.11915157934163</v>
      </c>
      <c r="R3022">
        <f>IF($A3022&gt;=$Q$2,G3022*R$4,"")</f>
        <v>599.32274659560233</v>
      </c>
      <c r="S3022">
        <f>IF($A3022&gt;=$Q$2,C3022*S$4,"")</f>
        <v>518.83664611766449</v>
      </c>
      <c r="T3022">
        <f>IF($A3022&gt;=$Q$2,J3022*T$4,"")</f>
        <v>1198.0058199724729</v>
      </c>
      <c r="U3022">
        <f>IF($A3022&gt;=$Q$2,K3022*U$4,"")</f>
        <v>118.34428181307652</v>
      </c>
      <c r="W3022" t="e">
        <f t="shared" ca="1" si="17"/>
        <v>#DIV/0!</v>
      </c>
    </row>
    <row r="3023" spans="1:23">
      <c r="A3023" s="1">
        <v>44553</v>
      </c>
      <c r="B3023">
        <f>IFERROR(VLOOKUP($A3023,'BTC-Web'!$A$2:$H$9999,2,0),"")</f>
        <v>48626.34375</v>
      </c>
      <c r="C3023">
        <f>VLOOKUP(A3023,H_SPBTFDUE!$B$2:$C$5828,2,0)</f>
        <v>284.92</v>
      </c>
      <c r="D3023" s="2">
        <f>D3022*(1-D$1+IF(AND(WEEKDAY($A3023)&lt;&gt;1,WEEKDAY($A3023)&lt;&gt;7),-VLOOKUP($A3023,ETF_OP_Fee!$G$5:$H$14,2,1),0))^($A3023-$A3022)*(1+2*(C3023/C3022-1))+IFERROR(VLOOKUP(A3023,BITXeom!$C$9:$D$100,2,0),0)-$D$3*IFERROR(VLOOKUP($A3023,Dividends!$C$10:$E$100,2,0),0)</f>
        <v>90.112917137707868</v>
      </c>
      <c r="F3023" s="60">
        <f>F3022*(1-F$1-2*(C3023/C3022-1))</f>
        <v>4.4439008908529663E-2</v>
      </c>
      <c r="G3023" s="2">
        <f>G3022*(1-G$1+IF(AND(WEEKDAY($A3023)&lt;&gt;1,WEEKDAY($A3023)&lt;&gt;7),-VLOOKUP($A3023,ETF_OP_Fee!$I$5:$J$14,2,1),0))^($A3023-$A3022)*(1+1*(B3023/B3022-1))</f>
        <v>31.561485531220985</v>
      </c>
      <c r="H3023" s="9">
        <f>IFERROR(VLOOKUP(A3023,'BITO-IV'!$A$1:$J$10000,4,0),"")</f>
        <v>32.331000000000003</v>
      </c>
      <c r="J3023" s="9">
        <f>VLOOKUP(A3023,'ETH-Web'!$A$1:$G$10000,6,0)</f>
        <v>4108.015625</v>
      </c>
      <c r="K3023" s="2">
        <f>K3022*(1-K$1+IF(AND(WEEKDAY($A3023)&lt;&gt;1,WEEKDAY($A3023)&lt;&gt;7),-VLOOKUP($A3023,ETF_OP_Fee!$K$5:$L$14,2,1),0))^($A3023-$A3022)*(1+2*(J3023/J3022-1))-K$3*IFERROR(VLOOKUP($A4619,Dividends!$C$10:$E$100,3,0),0)</f>
        <v>1307.9376911889754</v>
      </c>
      <c r="Q3023">
        <f>IF($A3023&gt;=$Q$2,B3023*Q$4,"")</f>
        <v>619.16230249078637</v>
      </c>
      <c r="R3023">
        <f>IF($A3023&gt;=$Q$2,G3023*R$4,"")</f>
        <v>595.50150654311983</v>
      </c>
      <c r="S3023">
        <f>IF($A3023&gt;=$Q$2,C3023*S$4,"")</f>
        <v>540.04653202734437</v>
      </c>
      <c r="T3023">
        <f>IF($A3023&gt;=$Q$2,J3023*T$4,"")</f>
        <v>1235.8873736269354</v>
      </c>
      <c r="U3023">
        <f>IF($A3023&gt;=$Q$2,K3023*U$4,"")</f>
        <v>125.8252541235362</v>
      </c>
      <c r="W3023" t="e">
        <f t="shared" ca="1" si="17"/>
        <v>#DIV/0!</v>
      </c>
    </row>
    <row r="3024" spans="1:23">
      <c r="A3024" s="1">
        <v>44557</v>
      </c>
      <c r="B3024">
        <f>IFERROR(VLOOKUP($A3024,'BTC-Web'!$A$2:$H$9999,2,0),"")</f>
        <v>50802.609375</v>
      </c>
      <c r="C3024">
        <f>VLOOKUP(A3024,H_SPBTFDUE!$B$2:$C$5828,2,0)</f>
        <v>286.24</v>
      </c>
      <c r="D3024" s="2">
        <f>D3023*(1-D$1+IF(AND(WEEKDAY($A3024)&lt;&gt;1,WEEKDAY($A3024)&lt;&gt;7),-VLOOKUP($A3024,ETF_OP_Fee!$G$5:$H$14,2,1),0))^($A3024-$A3023)*(1+2*(C3024/C3023-1))+IFERROR(VLOOKUP(A3024,BITXeom!$C$9:$D$100,2,0),0)-$D$3*IFERROR(VLOOKUP($A3024,Dividends!$C$10:$E$100,2,0),0)</f>
        <v>90.904035301674867</v>
      </c>
      <c r="F3024" s="60">
        <f>F3023*(1-F$1-2*(C3024/C3023-1))</f>
        <v>4.4024934506773E-2</v>
      </c>
      <c r="G3024" s="2">
        <f>G3023*(1-G$1+IF(AND(WEEKDAY($A3024)&lt;&gt;1,WEEKDAY($A3024)&lt;&gt;7),-VLOOKUP($A3024,ETF_OP_Fee!$I$5:$J$14,2,1),0))^($A3024-$A3023)*(1+1*(B3024/B3023-1))</f>
        <v>32.970582891774271</v>
      </c>
      <c r="H3024" s="9">
        <f>IFERROR(VLOOKUP(A3024,'BITO-IV'!$A$1:$J$10000,4,0),"")</f>
        <v>32.465499999999999</v>
      </c>
      <c r="J3024" s="9">
        <f>VLOOKUP(A3024,'ETH-Web'!$A$1:$G$10000,6,0)</f>
        <v>4037.547607</v>
      </c>
      <c r="K3024" s="2">
        <f>K3023*(1-K$1+IF(AND(WEEKDAY($A3024)&lt;&gt;1,WEEKDAY($A3024)&lt;&gt;7),-VLOOKUP($A3024,ETF_OP_Fee!$K$5:$L$14,2,1),0))^($A3024-$A3023)*(1+2*(J3024/J3023-1))-K$3*IFERROR(VLOOKUP($A4620,Dividends!$C$10:$E$100,3,0),0)</f>
        <v>1262.935418508466</v>
      </c>
      <c r="Q3024">
        <f>IF($A3024&gt;=$Q$2,B3024*Q$4,"")</f>
        <v>646.87282998045703</v>
      </c>
      <c r="R3024">
        <f>IF($A3024&gt;=$Q$2,G3024*R$4,"")</f>
        <v>622.08832864454939</v>
      </c>
      <c r="S3024">
        <f>IF($A3024&gt;=$Q$2,C3024*S$4,"")</f>
        <v>542.54850248317791</v>
      </c>
      <c r="T3024">
        <f>IF($A3024&gt;=$Q$2,J3024*T$4,"")</f>
        <v>1214.6872269768808</v>
      </c>
      <c r="U3024">
        <f>IF($A3024&gt;=$Q$2,K3024*U$4,"")</f>
        <v>121.4959787809055</v>
      </c>
      <c r="W3024" t="e">
        <f t="shared" ca="1" si="17"/>
        <v>#DIV/0!</v>
      </c>
    </row>
    <row r="3025" spans="1:23">
      <c r="A3025" s="1">
        <v>44558</v>
      </c>
      <c r="B3025">
        <f>IFERROR(VLOOKUP($A3025,'BTC-Web'!$A$2:$H$9999,2,0),"")</f>
        <v>50679.859375</v>
      </c>
      <c r="C3025">
        <f>VLOOKUP(A3025,H_SPBTFDUE!$B$2:$C$5828,2,0)</f>
        <v>266.52999999999997</v>
      </c>
      <c r="D3025" s="2">
        <f>D3024*(1-D$1+IF(AND(WEEKDAY($A3025)&lt;&gt;1,WEEKDAY($A3025)&lt;&gt;7),-VLOOKUP($A3025,ETF_OP_Fee!$G$5:$H$14,2,1),0))^($A3025-$A3024)*(1+2*(C3025/C3024-1))+IFERROR(VLOOKUP(A3025,BITXeom!$C$9:$D$100,2,0),0)-$D$3*IFERROR(VLOOKUP($A3025,Dividends!$C$10:$E$100,2,0),0)</f>
        <v>78.375591345967706</v>
      </c>
      <c r="F3025" s="60">
        <f>F3024*(1-F$1-2*(C3025/C3024-1))</f>
        <v>5.008560715733152E-2</v>
      </c>
      <c r="G3025" s="2">
        <f>G3024*(1-G$1+IF(AND(WEEKDAY($A3025)&lt;&gt;1,WEEKDAY($A3025)&lt;&gt;7),-VLOOKUP($A3025,ETF_OP_Fee!$I$5:$J$14,2,1),0))^($A3025-$A3024)*(1+1*(B3025/B3024-1))</f>
        <v>32.890062827220341</v>
      </c>
      <c r="H3025" s="9">
        <f>IFERROR(VLOOKUP(A3025,'BITO-IV'!$A$1:$J$10000,4,0),"")</f>
        <v>30.2347</v>
      </c>
      <c r="J3025" s="9">
        <f>VLOOKUP(A3025,'ETH-Web'!$A$1:$G$10000,6,0)</f>
        <v>3800.8930660000001</v>
      </c>
      <c r="K3025" s="2">
        <f>K3024*(1-K$1+IF(AND(WEEKDAY($A3025)&lt;&gt;1,WEEKDAY($A3025)&lt;&gt;7),-VLOOKUP($A3025,ETF_OP_Fee!$K$5:$L$14,2,1),0))^($A3025-$A3024)*(1+2*(J3025/J3024-1))-K$3*IFERROR(VLOOKUP($A4621,Dividends!$C$10:$E$100,3,0),0)</f>
        <v>1114.8567360260906</v>
      </c>
      <c r="Q3025">
        <f>IF($A3025&gt;=$Q$2,B3025*Q$4,"")</f>
        <v>645.3098464869521</v>
      </c>
      <c r="R3025">
        <f>IF($A3025&gt;=$Q$2,G3025*R$4,"")</f>
        <v>620.56907760354943</v>
      </c>
      <c r="S3025">
        <f>IF($A3025&gt;=$Q$2,C3025*S$4,"")</f>
        <v>505.18953454039053</v>
      </c>
      <c r="T3025">
        <f>IF($A3025&gt;=$Q$2,J3025*T$4,"")</f>
        <v>1143.4902341140851</v>
      </c>
      <c r="U3025">
        <f>IF($A3025&gt;=$Q$2,K3025*U$4,"")</f>
        <v>107.25062292095934</v>
      </c>
      <c r="W3025" t="e">
        <f t="shared" ca="1" si="17"/>
        <v>#DIV/0!</v>
      </c>
    </row>
    <row r="3026" spans="1:23">
      <c r="A3026" s="1">
        <v>44559</v>
      </c>
      <c r="B3026">
        <f>IFERROR(VLOOKUP($A3026,'BTC-Web'!$A$2:$H$9999,2,0),"")</f>
        <v>47623.871094000002</v>
      </c>
      <c r="C3026">
        <f>VLOOKUP(A3026,H_SPBTFDUE!$B$2:$C$5828,2,0)</f>
        <v>263.91000000000003</v>
      </c>
      <c r="D3026" s="2">
        <f>D3025*(1-D$1+IF(AND(WEEKDAY($A3026)&lt;&gt;1,WEEKDAY($A3026)&lt;&gt;7),-VLOOKUP($A3026,ETF_OP_Fee!$G$5:$H$14,2,1),0))^($A3026-$A3025)*(1+2*(C3026/C3025-1))+IFERROR(VLOOKUP(A3026,BITXeom!$C$9:$D$100,2,0),0)-$D$3*IFERROR(VLOOKUP($A3026,Dividends!$C$10:$E$100,2,0),0)</f>
        <v>76.825459012339962</v>
      </c>
      <c r="F3026" s="60">
        <f>F3025*(1-F$1-2*(C3026/C3025-1))</f>
        <v>5.1067686793985781E-2</v>
      </c>
      <c r="G3026" s="2">
        <f>G3025*(1-G$1+IF(AND(WEEKDAY($A3026)&lt;&gt;1,WEEKDAY($A3026)&lt;&gt;7),-VLOOKUP($A3026,ETF_OP_Fee!$I$5:$J$14,2,1),0))^($A3026-$A3025)*(1+1*(B3026/B3025-1))</f>
        <v>30.905992313409509</v>
      </c>
      <c r="H3026" s="9">
        <f>IFERROR(VLOOKUP(A3026,'BITO-IV'!$A$1:$J$10000,4,0),"")</f>
        <v>29.955300000000001</v>
      </c>
      <c r="J3026" s="9">
        <f>VLOOKUP(A3026,'ETH-Web'!$A$1:$G$10000,6,0)</f>
        <v>3628.5317380000001</v>
      </c>
      <c r="K3026" s="2">
        <f>K3025*(1-K$1+IF(AND(WEEKDAY($A3026)&lt;&gt;1,WEEKDAY($A3026)&lt;&gt;7),-VLOOKUP($A3026,ETF_OP_Fee!$K$5:$L$14,2,1),0))^($A3026-$A3025)*(1+2*(J3026/J3025-1))-K$3*IFERROR(VLOOKUP($A4622,Dividends!$C$10:$E$100,3,0),0)</f>
        <v>1013.7185035513389</v>
      </c>
      <c r="Q3026">
        <f>IF($A3026&gt;=$Q$2,B3026*Q$4,"")</f>
        <v>606.39775492241165</v>
      </c>
      <c r="R3026">
        <f>IF($A3026&gt;=$Q$2,G3026*R$4,"")</f>
        <v>583.13367302180495</v>
      </c>
      <c r="S3026">
        <f>IF($A3026&gt;=$Q$2,C3026*S$4,"")</f>
        <v>500.22350227199377</v>
      </c>
      <c r="T3026">
        <f>IF($A3026&gt;=$Q$2,J3026*T$4,"")</f>
        <v>1091.6357115362237</v>
      </c>
      <c r="U3026">
        <f>IF($A3026&gt;=$Q$2,K3026*U$4,"")</f>
        <v>97.520997504956057</v>
      </c>
      <c r="W3026" t="e">
        <f t="shared" ca="1" si="17"/>
        <v>#DIV/0!</v>
      </c>
    </row>
    <row r="3027" spans="1:23">
      <c r="A3027" s="1">
        <v>44560</v>
      </c>
      <c r="B3027">
        <f>IFERROR(VLOOKUP($A3027,'BTC-Web'!$A$2:$H$9999,2,0),"")</f>
        <v>46490.605469000002</v>
      </c>
      <c r="C3027">
        <f>VLOOKUP(A3027,H_SPBTFDUE!$B$2:$C$5828,2,0)</f>
        <v>262.52</v>
      </c>
      <c r="D3027" s="2">
        <f>D3026*(1-D$1+IF(AND(WEEKDAY($A3027)&lt;&gt;1,WEEKDAY($A3027)&lt;&gt;7),-VLOOKUP($A3027,ETF_OP_Fee!$G$5:$H$14,2,1),0))^($A3027-$A3026)*(1+2*(C3027/C3026-1))+IFERROR(VLOOKUP(A3027,BITXeom!$C$9:$D$100,2,0),0)-$D$3*IFERROR(VLOOKUP($A3027,Dividends!$C$10:$E$100,2,0),0)</f>
        <v>76.007024165334258</v>
      </c>
      <c r="F3027" s="60">
        <f>F3026*(1-F$1-2*(C3027/C3026-1))</f>
        <v>5.1602970082224288E-2</v>
      </c>
      <c r="G3027" s="2">
        <f>G3026*(1-G$1+IF(AND(WEEKDAY($A3027)&lt;&gt;1,WEEKDAY($A3027)&lt;&gt;7),-VLOOKUP($A3027,ETF_OP_Fee!$I$5:$J$14,2,1),0))^($A3027-$A3026)*(1+1*(B3027/B3026-1))</f>
        <v>30.169762875294211</v>
      </c>
      <c r="H3027" s="9">
        <f>IFERROR(VLOOKUP(A3027,'BITO-IV'!$A$1:$J$10000,4,0),"")</f>
        <v>29.804600000000001</v>
      </c>
      <c r="J3027" s="9">
        <f>VLOOKUP(A3027,'ETH-Web'!$A$1:$G$10000,6,0)</f>
        <v>3713.8520509999998</v>
      </c>
      <c r="K3027" s="2">
        <f>K3026*(1-K$1+IF(AND(WEEKDAY($A3027)&lt;&gt;1,WEEKDAY($A3027)&lt;&gt;7),-VLOOKUP($A3027,ETF_OP_Fee!$K$5:$L$14,2,1),0))^($A3027-$A3026)*(1+2*(J3027/J3026-1))-K$3*IFERROR(VLOOKUP($A4623,Dividends!$C$10:$E$100,3,0),0)</f>
        <v>1061.3637740287409</v>
      </c>
      <c r="Q3027">
        <f>IF($A3027&gt;=$Q$2,B3027*Q$4,"")</f>
        <v>591.96781222887614</v>
      </c>
      <c r="R3027">
        <f>IF($A3027&gt;=$Q$2,G3027*R$4,"")</f>
        <v>569.242510036927</v>
      </c>
      <c r="S3027">
        <f>IF($A3027&gt;=$Q$2,C3027*S$4,"")</f>
        <v>497.58885156471439</v>
      </c>
      <c r="T3027">
        <f>IF($A3027&gt;=$Q$2,J3027*T$4,"")</f>
        <v>1117.3041381383248</v>
      </c>
      <c r="U3027">
        <f>IF($A3027&gt;=$Q$2,K3027*U$4,"")</f>
        <v>102.10453256628915</v>
      </c>
      <c r="W3027" t="e">
        <f t="shared" ca="1" si="17"/>
        <v>#DIV/0!</v>
      </c>
    </row>
    <row r="3028" spans="1:23">
      <c r="A3028" s="1">
        <v>44561</v>
      </c>
      <c r="B3028">
        <f>IFERROR(VLOOKUP($A3028,'BTC-Web'!$A$2:$H$9999,2,0),"")</f>
        <v>47169.371094000002</v>
      </c>
      <c r="C3028">
        <f>VLOOKUP(A3028,H_SPBTFDUE!$B$2:$C$5828,2,0)</f>
        <v>254.74</v>
      </c>
      <c r="D3028" s="2">
        <f>D3027*(1-D$1+IF(AND(WEEKDAY($A3028)&lt;&gt;1,WEEKDAY($A3028)&lt;&gt;7),-VLOOKUP($A3028,ETF_OP_Fee!$G$5:$H$14,2,1),0))^($A3028-$A3027)*(1+2*(C3028/C3027-1))+IFERROR(VLOOKUP(A3028,BITXeom!$C$9:$D$100,2,0),0)-$D$3*IFERROR(VLOOKUP($A3028,Dividends!$C$10:$E$100,2,0),0)</f>
        <v>71.493341151897951</v>
      </c>
      <c r="F3028" s="60">
        <f>F3027*(1-F$1-2*(C3028/C3027-1))</f>
        <v>5.4658878348183622E-2</v>
      </c>
      <c r="G3028" s="2">
        <f>G3027*(1-G$1+IF(AND(WEEKDAY($A3028)&lt;&gt;1,WEEKDAY($A3028)&lt;&gt;7),-VLOOKUP($A3028,ETF_OP_Fee!$I$5:$J$14,2,1),0))^($A3028-$A3027)*(1+1*(B3028/B3027-1))</f>
        <v>30.609446515718844</v>
      </c>
      <c r="H3028" s="9">
        <f>IFERROR(VLOOKUP(A3028,'BITO-IV'!$A$1:$J$10000,4,0),"")</f>
        <v>28.913399999999999</v>
      </c>
      <c r="J3028" s="9">
        <f>VLOOKUP(A3028,'ETH-Web'!$A$1:$G$10000,6,0)</f>
        <v>3682.6328130000002</v>
      </c>
      <c r="K3028" s="2">
        <f>K3027*(1-K$1+IF(AND(WEEKDAY($A3028)&lt;&gt;1,WEEKDAY($A3028)&lt;&gt;7),-VLOOKUP($A3028,ETF_OP_Fee!$K$5:$L$14,2,1),0))^($A3028-$A3027)*(1+2*(J3028/J3027-1))-K$3*IFERROR(VLOOKUP($A4624,Dividends!$C$10:$E$100,3,0),0)</f>
        <v>1043.4929104473124</v>
      </c>
      <c r="Q3028">
        <f>IF($A3028&gt;=$Q$2,B3028*Q$4,"")</f>
        <v>600.6105777509415</v>
      </c>
      <c r="R3028">
        <f>IF($A3028&gt;=$Q$2,G3028*R$4,"")</f>
        <v>577.5384525715782</v>
      </c>
      <c r="S3028">
        <f>IF($A3028&gt;=$Q$2,C3028*S$4,"")</f>
        <v>482.84238933260463</v>
      </c>
      <c r="T3028">
        <f>IF($A3028&gt;=$Q$2,J3028*T$4,"")</f>
        <v>1107.9118997486635</v>
      </c>
      <c r="U3028">
        <f>IF($A3028&gt;=$Q$2,K3028*U$4,"")</f>
        <v>100.3853329693296</v>
      </c>
      <c r="W3028" t="e">
        <f t="shared" ca="1" si="17"/>
        <v>#DIV/0!</v>
      </c>
    </row>
    <row r="3029" spans="1:23">
      <c r="A3029" s="1">
        <v>44564</v>
      </c>
      <c r="B3029">
        <f>IFERROR(VLOOKUP($A3029,'BTC-Web'!$A$2:$H$9999,2,0),"")</f>
        <v>47343.542969000002</v>
      </c>
      <c r="C3029">
        <f>VLOOKUP(A3029,H_SPBTFDUE!$B$2:$C$5828,2,0)</f>
        <v>255.03</v>
      </c>
      <c r="D3029" s="2">
        <f>D3028*(1-D$1+IF(AND(WEEKDAY($A3029)&lt;&gt;1,WEEKDAY($A3029)&lt;&gt;7),-VLOOKUP($A3029,ETF_OP_Fee!$G$5:$H$14,2,1),0))^($A3029-$A3028)*(1+2*(C3029/C3028-1))+IFERROR(VLOOKUP(A3029,BITXeom!$C$9:$D$100,2,0),0)-$D$3*IFERROR(VLOOKUP($A3029,Dividends!$C$10:$E$100,2,0),0)</f>
        <v>71.630208557147441</v>
      </c>
      <c r="F3029" s="60">
        <f>F3028*(1-F$1-2*(C3029/C3028-1))</f>
        <v>5.4531584047606954E-2</v>
      </c>
      <c r="G3029" s="2">
        <f>G3028*(1-G$1+IF(AND(WEEKDAY($A3029)&lt;&gt;1,WEEKDAY($A3029)&lt;&gt;7),-VLOOKUP($A3029,ETF_OP_Fee!$I$5:$J$14,2,1),0))^($A3029-$A3028)*(1+1*(B3029/B3028-1))</f>
        <v>30.720072414580077</v>
      </c>
      <c r="H3029" s="9">
        <f>IFERROR(VLOOKUP(A3029,'BITO-IV'!$A$1:$J$10000,4,0),"")</f>
        <v>28.9451</v>
      </c>
      <c r="J3029" s="9">
        <f>VLOOKUP(A3029,'ETH-Web'!$A$1:$G$10000,6,0)</f>
        <v>3761.3803710000002</v>
      </c>
      <c r="K3029" s="2">
        <f>K3028*(1-K$1+IF(AND(WEEKDAY($A3029)&lt;&gt;1,WEEKDAY($A3029)&lt;&gt;7),-VLOOKUP($A3029,ETF_OP_Fee!$K$5:$L$14,2,1),0))^($A3029-$A3028)*(1+2*(J3029/J3028-1))-K$3*IFERROR(VLOOKUP($A4625,Dividends!$C$10:$E$100,3,0),0)</f>
        <v>1088.0358937041381</v>
      </c>
      <c r="Q3029">
        <f>IF($A3029&gt;=$Q$2,B3029*Q$4,"")</f>
        <v>602.82831922269543</v>
      </c>
      <c r="R3029">
        <f>IF($A3029&gt;=$Q$2,G3029*R$4,"")</f>
        <v>579.6257399196146</v>
      </c>
      <c r="S3029">
        <f>IF($A3029&gt;=$Q$2,C3029*S$4,"")</f>
        <v>483.39206466002258</v>
      </c>
      <c r="T3029">
        <f>IF($A3029&gt;=$Q$2,J3029*T$4,"")</f>
        <v>1131.6029276123063</v>
      </c>
      <c r="U3029">
        <f>IF($A3029&gt;=$Q$2,K3029*U$4,"")</f>
        <v>104.67042409061661</v>
      </c>
      <c r="W3029" t="e">
        <f t="shared" ca="1" si="17"/>
        <v>#DIV/0!</v>
      </c>
    </row>
    <row r="3030" spans="1:23">
      <c r="A3030" s="1">
        <v>44565</v>
      </c>
      <c r="B3030">
        <f>IFERROR(VLOOKUP($A3030,'BTC-Web'!$A$2:$H$9999,2,0),"")</f>
        <v>46458.851562999997</v>
      </c>
      <c r="C3030">
        <f>VLOOKUP(A3030,H_SPBTFDUE!$B$2:$C$5828,2,0)</f>
        <v>257.45999999999998</v>
      </c>
      <c r="D3030" s="2">
        <f>D3029*(1-D$1+IF(AND(WEEKDAY($A3030)&lt;&gt;1,WEEKDAY($A3030)&lt;&gt;7),-VLOOKUP($A3030,ETF_OP_Fee!$G$5:$H$14,2,1),0))^($A3030-$A3029)*(1+2*(C3030/C3029-1))+IFERROR(VLOOKUP(A3030,BITXeom!$C$9:$D$100,2,0),0)-$D$3*IFERROR(VLOOKUP($A3030,Dividends!$C$10:$E$100,2,0),0)</f>
        <v>72.986436044365846</v>
      </c>
      <c r="F3030" s="60">
        <f>F3029*(1-F$1-2*(C3030/C3029-1))</f>
        <v>5.3489559837188921E-2</v>
      </c>
      <c r="G3030" s="2">
        <f>G3029*(1-G$1+IF(AND(WEEKDAY($A3030)&lt;&gt;1,WEEKDAY($A3030)&lt;&gt;7),-VLOOKUP($A3030,ETF_OP_Fee!$I$5:$J$14,2,1),0))^($A3030-$A3029)*(1+1*(B3030/B3029-1))</f>
        <v>30.145233077397659</v>
      </c>
      <c r="H3030" s="9">
        <f>IFERROR(VLOOKUP(A3030,'BITO-IV'!$A$1:$J$10000,4,0),"")</f>
        <v>29.217199999999998</v>
      </c>
      <c r="J3030" s="9">
        <f>VLOOKUP(A3030,'ETH-Web'!$A$1:$G$10000,6,0)</f>
        <v>3794.0566410000001</v>
      </c>
      <c r="K3030" s="2">
        <f>K3029*(1-K$1+IF(AND(WEEKDAY($A3030)&lt;&gt;1,WEEKDAY($A3030)&lt;&gt;7),-VLOOKUP($A3030,ETF_OP_Fee!$K$5:$L$14,2,1),0))^($A3030-$A3029)*(1+2*(J3030/J3029-1))-K$3*IFERROR(VLOOKUP($A4626,Dividends!$C$10:$E$100,3,0),0)</f>
        <v>1106.9115921756372</v>
      </c>
      <c r="Q3030">
        <f>IF($A3030&gt;=$Q$2,B3030*Q$4,"")</f>
        <v>591.56348774062917</v>
      </c>
      <c r="R3030">
        <f>IF($A3030&gt;=$Q$2,G3030*R$4,"")</f>
        <v>568.77968227845088</v>
      </c>
      <c r="S3030">
        <f>IF($A3030&gt;=$Q$2,C3030*S$4,"")</f>
        <v>487.99796481735245</v>
      </c>
      <c r="T3030">
        <f>IF($A3030&gt;=$Q$2,J3030*T$4,"")</f>
        <v>1141.4335108419464</v>
      </c>
      <c r="U3030">
        <f>IF($A3030&gt;=$Q$2,K3030*U$4,"")</f>
        <v>106.48629007026936</v>
      </c>
      <c r="W3030" t="e">
        <f t="shared" ca="1" si="17"/>
        <v>#DIV/0!</v>
      </c>
    </row>
    <row r="3031" spans="1:23">
      <c r="A3031" s="1">
        <v>44566</v>
      </c>
      <c r="B3031">
        <f>IFERROR(VLOOKUP($A3031,'BTC-Web'!$A$2:$H$9999,2,0),"")</f>
        <v>45899.359375</v>
      </c>
      <c r="C3031">
        <f>VLOOKUP(A3031,H_SPBTFDUE!$B$2:$C$5828,2,0)</f>
        <v>243.7</v>
      </c>
      <c r="D3031" s="2">
        <f>D3030*(1-D$1+IF(AND(WEEKDAY($A3031)&lt;&gt;1,WEEKDAY($A3031)&lt;&gt;7),-VLOOKUP($A3031,ETF_OP_Fee!$G$5:$H$14,2,1),0))^($A3031-$A3030)*(1+2*(C3031/C3030-1))+IFERROR(VLOOKUP(A3031,BITXeom!$C$9:$D$100,2,0),0)-$D$3*IFERROR(VLOOKUP($A3031,Dividends!$C$10:$E$100,2,0),0)</f>
        <v>65.177029472609277</v>
      </c>
      <c r="F3031" s="60">
        <f>F3030*(1-F$1-2*(C3031/C3030-1))</f>
        <v>5.9204295400666879E-2</v>
      </c>
      <c r="G3031" s="2">
        <f>G3030*(1-G$1+IF(AND(WEEKDAY($A3031)&lt;&gt;1,WEEKDAY($A3031)&lt;&gt;7),-VLOOKUP($A3031,ETF_OP_Fee!$I$5:$J$14,2,1),0))^($A3031-$A3030)*(1+1*(B3031/B3030-1))</f>
        <v>29.781426513722593</v>
      </c>
      <c r="H3031" s="9">
        <f>IFERROR(VLOOKUP(A3031,'BITO-IV'!$A$1:$J$10000,4,0),"")</f>
        <v>27.653700000000001</v>
      </c>
      <c r="J3031" s="9">
        <f>VLOOKUP(A3031,'ETH-Web'!$A$1:$G$10000,6,0)</f>
        <v>3550.3869629999999</v>
      </c>
      <c r="K3031" s="2">
        <f>K3030*(1-K$1+IF(AND(WEEKDAY($A3031)&lt;&gt;1,WEEKDAY($A3031)&lt;&gt;7),-VLOOKUP($A3031,ETF_OP_Fee!$K$5:$L$14,2,1),0))^($A3031-$A3030)*(1+2*(J3031/J3030-1))-K$3*IFERROR(VLOOKUP($A4627,Dividends!$C$10:$E$100,3,0),0)</f>
        <v>964.70605932733804</v>
      </c>
      <c r="Q3031">
        <f>IF($A3031&gt;=$Q$2,B3031*Q$4,"")</f>
        <v>584.43943841607586</v>
      </c>
      <c r="R3031">
        <f>IF($A3031&gt;=$Q$2,G3031*R$4,"")</f>
        <v>561.91538697953445</v>
      </c>
      <c r="S3031">
        <f>IF($A3031&gt;=$Q$2,C3031*S$4,"")</f>
        <v>461.91681824745126</v>
      </c>
      <c r="T3031">
        <f>IF($A3031&gt;=$Q$2,J3031*T$4,"")</f>
        <v>1068.1260295988725</v>
      </c>
      <c r="U3031">
        <f>IF($A3031&gt;=$Q$2,K3031*U$4,"")</f>
        <v>92.805938606321163</v>
      </c>
      <c r="W3031" t="e">
        <f t="shared" ca="1" si="17"/>
        <v>#DIV/0!</v>
      </c>
    </row>
    <row r="3032" spans="1:23">
      <c r="A3032" s="1">
        <v>44567</v>
      </c>
      <c r="B3032">
        <f>IFERROR(VLOOKUP($A3032,'BTC-Web'!$A$2:$H$9999,2,0),"")</f>
        <v>43565.511719000002</v>
      </c>
      <c r="C3032">
        <f>VLOOKUP(A3032,H_SPBTFDUE!$B$2:$C$5828,2,0)</f>
        <v>240.25</v>
      </c>
      <c r="D3032" s="2">
        <f>D3031*(1-D$1+IF(AND(WEEKDAY($A3032)&lt;&gt;1,WEEKDAY($A3032)&lt;&gt;7),-VLOOKUP($A3032,ETF_OP_Fee!$G$5:$H$14,2,1),0))^($A3032-$A3031)*(1+2*(C3032/C3031-1))+IFERROR(VLOOKUP(A3032,BITXeom!$C$9:$D$100,2,0),0)-$D$3*IFERROR(VLOOKUP($A3032,Dividends!$C$10:$E$100,2,0),0)</f>
        <v>63.324005136239649</v>
      </c>
      <c r="F3032" s="60">
        <f>F3031*(1-F$1-2*(C3032/C3031-1))</f>
        <v>6.0877494363208808E-2</v>
      </c>
      <c r="G3032" s="2">
        <f>G3031*(1-G$1+IF(AND(WEEKDAY($A3032)&lt;&gt;1,WEEKDAY($A3032)&lt;&gt;7),-VLOOKUP($A3032,ETF_OP_Fee!$I$5:$J$14,2,1),0))^($A3032-$A3031)*(1+1*(B3032/B3031-1))</f>
        <v>28.266392698983122</v>
      </c>
      <c r="H3032" s="9">
        <f>IFERROR(VLOOKUP(A3032,'BITO-IV'!$A$1:$J$10000,4,0),"")</f>
        <v>27.2606</v>
      </c>
      <c r="J3032" s="9">
        <f>VLOOKUP(A3032,'ETH-Web'!$A$1:$G$10000,6,0)</f>
        <v>3418.408203</v>
      </c>
      <c r="K3032" s="2">
        <f>K3031*(1-K$1+IF(AND(WEEKDAY($A3032)&lt;&gt;1,WEEKDAY($A3032)&lt;&gt;7),-VLOOKUP($A3032,ETF_OP_Fee!$K$5:$L$14,2,1),0))^($A3032-$A3031)*(1+2*(J3032/J3031-1))-K$3*IFERROR(VLOOKUP($A4628,Dividends!$C$10:$E$100,3,0),0)</f>
        <v>892.96090274300468</v>
      </c>
      <c r="Q3032">
        <f>IF($A3032&gt;=$Q$2,B3032*Q$4,"")</f>
        <v>554.72240898484938</v>
      </c>
      <c r="R3032">
        <f>IF($A3032&gt;=$Q$2,G3032*R$4,"")</f>
        <v>533.32975788268311</v>
      </c>
      <c r="S3032">
        <f>IF($A3032&gt;=$Q$2,C3032*S$4,"")</f>
        <v>455.37757728334088</v>
      </c>
      <c r="T3032">
        <f>IF($A3032&gt;=$Q$2,J3032*T$4,"")</f>
        <v>1028.4205128821636</v>
      </c>
      <c r="U3032">
        <f>IF($A3032&gt;=$Q$2,K3032*U$4,"")</f>
        <v>85.903964131412991</v>
      </c>
      <c r="W3032" t="e">
        <f t="shared" ca="1" si="17"/>
        <v>#DIV/0!</v>
      </c>
    </row>
    <row r="3033" spans="1:23">
      <c r="A3033" s="1">
        <v>44568</v>
      </c>
      <c r="B3033">
        <f>IFERROR(VLOOKUP($A3033,'BTC-Web'!$A$2:$H$9999,2,0),"")</f>
        <v>43153.570312999997</v>
      </c>
      <c r="C3033">
        <f>VLOOKUP(A3033,H_SPBTFDUE!$B$2:$C$5828,2,0)</f>
        <v>234.00880000000001</v>
      </c>
      <c r="D3033" s="2">
        <f>D3032*(1-D$1+IF(AND(WEEKDAY($A3033)&lt;&gt;1,WEEKDAY($A3033)&lt;&gt;7),-VLOOKUP($A3033,ETF_OP_Fee!$G$5:$H$14,2,1),0))^($A3033-$A3032)*(1+2*(C3033/C3032-1))+IFERROR(VLOOKUP(A3033,BITXeom!$C$9:$D$100,2,0),0)-$D$3*IFERROR(VLOOKUP($A3033,Dividends!$C$10:$E$100,2,0),0)</f>
        <v>60.026713799661849</v>
      </c>
      <c r="F3033" s="60">
        <f>F3032*(1-F$1-2*(C3033/C3032-1))</f>
        <v>6.4037269146507661E-2</v>
      </c>
      <c r="G3033" s="2">
        <f>G3032*(1-G$1+IF(AND(WEEKDAY($A3033)&lt;&gt;1,WEEKDAY($A3033)&lt;&gt;7),-VLOOKUP($A3033,ETF_OP_Fee!$I$5:$J$14,2,1),0))^($A3033-$A3032)*(1+1*(B3033/B3032-1))</f>
        <v>27.998386076331126</v>
      </c>
      <c r="H3033" s="9">
        <f>IFERROR(VLOOKUP(A3033,'BITO-IV'!$A$1:$J$10000,4,0),"")</f>
        <v>26.403099999999998</v>
      </c>
      <c r="J3033" s="9">
        <f>VLOOKUP(A3033,'ETH-Web'!$A$1:$G$10000,6,0)</f>
        <v>3193.2104490000002</v>
      </c>
      <c r="K3033" s="2">
        <f>K3032*(1-K$1+IF(AND(WEEKDAY($A3033)&lt;&gt;1,WEEKDAY($A3033)&lt;&gt;7),-VLOOKUP($A3033,ETF_OP_Fee!$K$5:$L$14,2,1),0))^($A3033-$A3032)*(1+2*(J3033/J3032-1))-K$3*IFERROR(VLOOKUP($A4629,Dividends!$C$10:$E$100,3,0),0)</f>
        <v>775.28805318093373</v>
      </c>
      <c r="Q3033">
        <f>IF($A3033&gt;=$Q$2,B3033*Q$4,"")</f>
        <v>549.47713307552806</v>
      </c>
      <c r="R3033">
        <f>IF($A3033&gt;=$Q$2,G3033*R$4,"")</f>
        <v>528.27301404231719</v>
      </c>
      <c r="S3033">
        <f>IF($A3033&gt;=$Q$2,C3033*S$4,"")</f>
        <v>443.54780606444064</v>
      </c>
      <c r="T3033">
        <f>IF($A3033&gt;=$Q$2,J3033*T$4,"")</f>
        <v>960.67026893372565</v>
      </c>
      <c r="U3033">
        <f>IF($A3033&gt;=$Q$2,K3033*U$4,"")</f>
        <v>74.583687715088686</v>
      </c>
      <c r="W3033" t="e">
        <f t="shared" ca="1" si="17"/>
        <v>#DIV/0!</v>
      </c>
    </row>
    <row r="3034" spans="1:23">
      <c r="A3034" s="1">
        <v>44571</v>
      </c>
      <c r="B3034">
        <f>IFERROR(VLOOKUP($A3034,'BTC-Web'!$A$2:$H$9999,2,0),"")</f>
        <v>41910.230469000002</v>
      </c>
      <c r="C3034">
        <f>VLOOKUP(A3034,H_SPBTFDUE!$B$2:$C$5828,2,0)</f>
        <v>235.1216</v>
      </c>
      <c r="D3034" s="2">
        <f>D3033*(1-D$1+IF(AND(WEEKDAY($A3034)&lt;&gt;1,WEEKDAY($A3034)&lt;&gt;7),-VLOOKUP($A3034,ETF_OP_Fee!$G$5:$H$14,2,1),0))^($A3034-$A3033)*(1+2*(C3034/C3033-1))+IFERROR(VLOOKUP(A3034,BITXeom!$C$9:$D$100,2,0),0)-$D$3*IFERROR(VLOOKUP($A3034,Dividends!$C$10:$E$100,2,0),0)</f>
        <v>60.57570096297983</v>
      </c>
      <c r="F3034" s="60">
        <f>F3033*(1-F$1-2*(C3034/C3033-1))</f>
        <v>6.3424893021685108E-2</v>
      </c>
      <c r="G3034" s="2">
        <f>G3033*(1-G$1+IF(AND(WEEKDAY($A3034)&lt;&gt;1,WEEKDAY($A3034)&lt;&gt;7),-VLOOKUP($A3034,ETF_OP_Fee!$I$5:$J$14,2,1),0))^($A3034-$A3033)*(1+1*(B3034/B3033-1))</f>
        <v>27.189573979177595</v>
      </c>
      <c r="H3034" s="9">
        <f>IFERROR(VLOOKUP(A3034,'BITO-IV'!$A$1:$J$10000,4,0),"")</f>
        <v>26.3216</v>
      </c>
      <c r="J3034" s="9">
        <f>VLOOKUP(A3034,'ETH-Web'!$A$1:$G$10000,6,0)</f>
        <v>3083.0979000000002</v>
      </c>
      <c r="K3034" s="2">
        <f>K3033*(1-K$1+IF(AND(WEEKDAY($A3034)&lt;&gt;1,WEEKDAY($A3034)&lt;&gt;7),-VLOOKUP($A3034,ETF_OP_Fee!$K$5:$L$14,2,1),0))^($A3034-$A3033)*(1+2*(J3034/J3033-1))-K$3*IFERROR(VLOOKUP($A4630,Dividends!$C$10:$E$100,3,0),0)</f>
        <v>721.763249731153</v>
      </c>
      <c r="Q3034">
        <f>IF($A3034&gt;=$Q$2,B3034*Q$4,"")</f>
        <v>533.64560840759384</v>
      </c>
      <c r="R3034">
        <f>IF($A3034&gt;=$Q$2,G3034*R$4,"")</f>
        <v>513.01236283219669</v>
      </c>
      <c r="S3034">
        <f>IF($A3034&gt;=$Q$2,C3034*S$4,"")</f>
        <v>445.65704297599484</v>
      </c>
      <c r="T3034">
        <f>IF($A3034&gt;=$Q$2,J3034*T$4,"")</f>
        <v>927.54315321420427</v>
      </c>
      <c r="U3034">
        <f>IF($A3034&gt;=$Q$2,K3034*U$4,"")</f>
        <v>69.434534172568803</v>
      </c>
      <c r="W3034" t="e">
        <f t="shared" ca="1" si="17"/>
        <v>#DIV/0!</v>
      </c>
    </row>
    <row r="3035" spans="1:23">
      <c r="A3035" s="1">
        <v>44572</v>
      </c>
      <c r="B3035">
        <f>IFERROR(VLOOKUP($A3035,'BTC-Web'!$A$2:$H$9999,2,0),"")</f>
        <v>41819.507812999997</v>
      </c>
      <c r="C3035">
        <f>VLOOKUP(A3035,H_SPBTFDUE!$B$2:$C$5828,2,0)</f>
        <v>236.4949</v>
      </c>
      <c r="D3035" s="2">
        <f>D3034*(1-D$1+IF(AND(WEEKDAY($A3035)&lt;&gt;1,WEEKDAY($A3035)&lt;&gt;7),-VLOOKUP($A3035,ETF_OP_Fee!$G$5:$H$14,2,1),0))^($A3035-$A3034)*(1+2*(C3035/C3034-1))+IFERROR(VLOOKUP(A3035,BITXeom!$C$9:$D$100,2,0),0)-$D$3*IFERROR(VLOOKUP($A3035,Dividends!$C$10:$E$100,2,0),0)</f>
        <v>61.27593539890654</v>
      </c>
      <c r="F3035" s="60">
        <f>F3034*(1-F$1-2*(C3035/C3034-1))</f>
        <v>6.2680686272747227E-2</v>
      </c>
      <c r="G3035" s="2">
        <f>G3034*(1-G$1+IF(AND(WEEKDAY($A3035)&lt;&gt;1,WEEKDAY($A3035)&lt;&gt;7),-VLOOKUP($A3035,ETF_OP_Fee!$I$5:$J$14,2,1),0))^($A3035-$A3034)*(1+1*(B3035/B3034-1))</f>
        <v>27.130010838846864</v>
      </c>
      <c r="H3035" s="9">
        <f>IFERROR(VLOOKUP(A3035,'BITO-IV'!$A$1:$J$10000,4,0),"")</f>
        <v>26.9893</v>
      </c>
      <c r="J3035" s="9">
        <f>VLOOKUP(A3035,'ETH-Web'!$A$1:$G$10000,6,0)</f>
        <v>3238.1115719999998</v>
      </c>
      <c r="K3035" s="2">
        <f>K3034*(1-K$1+IF(AND(WEEKDAY($A3035)&lt;&gt;1,WEEKDAY($A3035)&lt;&gt;7),-VLOOKUP($A3035,ETF_OP_Fee!$K$5:$L$14,2,1),0))^($A3035-$A3034)*(1+2*(J3035/J3034-1))-K$3*IFERROR(VLOOKUP($A4631,Dividends!$C$10:$E$100,3,0),0)</f>
        <v>794.3212026659138</v>
      </c>
      <c r="Q3035">
        <f>IF($A3035&gt;=$Q$2,B3035*Q$4,"")</f>
        <v>532.49043110563923</v>
      </c>
      <c r="R3035">
        <f>IF($A3035&gt;=$Q$2,G3035*R$4,"")</f>
        <v>511.88852663740477</v>
      </c>
      <c r="S3035">
        <f>IF($A3035&gt;=$Q$2,C3035*S$4,"")</f>
        <v>448.26003996614349</v>
      </c>
      <c r="T3035">
        <f>IF($A3035&gt;=$Q$2,J3035*T$4,"")</f>
        <v>974.17867202734089</v>
      </c>
      <c r="U3035">
        <f>IF($A3035&gt;=$Q$2,K3035*U$4,"")</f>
        <v>76.414700680654221</v>
      </c>
      <c r="W3035" t="e">
        <f t="shared" ca="1" si="17"/>
        <v>#DIV/0!</v>
      </c>
    </row>
    <row r="3036" spans="1:23">
      <c r="A3036" s="1">
        <v>44573</v>
      </c>
      <c r="B3036">
        <f>IFERROR(VLOOKUP($A3036,'BTC-Web'!$A$2:$H$9999,2,0),"")</f>
        <v>42742.179687999997</v>
      </c>
      <c r="C3036">
        <f>VLOOKUP(A3036,H_SPBTFDUE!$B$2:$C$5828,2,0)</f>
        <v>242.5752</v>
      </c>
      <c r="D3036" s="2">
        <f>D3035*(1-D$1+IF(AND(WEEKDAY($A3036)&lt;&gt;1,WEEKDAY($A3036)&lt;&gt;7),-VLOOKUP($A3036,ETF_OP_Fee!$G$5:$H$14,2,1),0))^($A3036-$A3035)*(1+2*(C3036/C3035-1))+IFERROR(VLOOKUP(A3036,BITXeom!$C$9:$D$100,2,0),0)-$D$3*IFERROR(VLOOKUP($A3036,Dividends!$C$10:$E$100,2,0),0)</f>
        <v>64.418985838422913</v>
      </c>
      <c r="F3036" s="60">
        <f>F3035*(1-F$1-2*(C3036/C3035-1))</f>
        <v>5.9454374008927911E-2</v>
      </c>
      <c r="G3036" s="2">
        <f>G3035*(1-G$1+IF(AND(WEEKDAY($A3036)&lt;&gt;1,WEEKDAY($A3036)&lt;&gt;7),-VLOOKUP($A3036,ETF_OP_Fee!$I$5:$J$14,2,1),0))^($A3036-$A3035)*(1+1*(B3036/B3035-1))</f>
        <v>27.72786380308418</v>
      </c>
      <c r="H3036" s="9">
        <f>IFERROR(VLOOKUP(A3036,'BITO-IV'!$A$1:$J$10000,4,0),"")</f>
        <v>27.627700000000001</v>
      </c>
      <c r="J3036" s="9">
        <f>VLOOKUP(A3036,'ETH-Web'!$A$1:$G$10000,6,0)</f>
        <v>3372.2583009999998</v>
      </c>
      <c r="K3036" s="2">
        <f>K3035*(1-K$1+IF(AND(WEEKDAY($A3036)&lt;&gt;1,WEEKDAY($A3036)&lt;&gt;7),-VLOOKUP($A3036,ETF_OP_Fee!$K$5:$L$14,2,1),0))^($A3036-$A3035)*(1+2*(J3036/J3035-1))-K$3*IFERROR(VLOOKUP($A4632,Dividends!$C$10:$E$100,3,0),0)</f>
        <v>860.11246672373977</v>
      </c>
      <c r="Q3036">
        <f>IF($A3036&gt;=$Q$2,B3036*Q$4,"")</f>
        <v>544.23887029542493</v>
      </c>
      <c r="R3036">
        <f>IF($A3036&gt;=$Q$2,G3036*R$4,"")</f>
        <v>523.16880495454575</v>
      </c>
      <c r="S3036">
        <f>IF($A3036&gt;=$Q$2,C3036*S$4,"")</f>
        <v>459.7848361499349</v>
      </c>
      <c r="T3036">
        <f>IF($A3036&gt;=$Q$2,J3036*T$4,"")</f>
        <v>1014.5364174009247</v>
      </c>
      <c r="U3036">
        <f>IF($A3036&gt;=$Q$2,K3036*U$4,"")</f>
        <v>82.743903191562339</v>
      </c>
      <c r="W3036" t="e">
        <f t="shared" ca="1" si="17"/>
        <v>#DIV/0!</v>
      </c>
    </row>
    <row r="3037" spans="1:23">
      <c r="A3037" s="1">
        <v>44574</v>
      </c>
      <c r="B3037">
        <f>IFERROR(VLOOKUP($A3037,'BTC-Web'!$A$2:$H$9999,2,0),"")</f>
        <v>43946.742187999997</v>
      </c>
      <c r="C3037">
        <f>VLOOKUP(A3037,H_SPBTFDUE!$B$2:$C$5828,2,0)</f>
        <v>236.66399999999999</v>
      </c>
      <c r="D3037" s="2">
        <f>D3036*(1-D$1+IF(AND(WEEKDAY($A3037)&lt;&gt;1,WEEKDAY($A3037)&lt;&gt;7),-VLOOKUP($A3037,ETF_OP_Fee!$G$5:$H$14,2,1),0))^($A3037-$A3036)*(1+2*(C3037/C3036-1))+IFERROR(VLOOKUP(A3037,BITXeom!$C$9:$D$100,2,0),0)-$D$3*IFERROR(VLOOKUP($A3037,Dividends!$C$10:$E$100,2,0),0)</f>
        <v>61.272007306947614</v>
      </c>
      <c r="F3037" s="60">
        <f>F3036*(1-F$1-2*(C3037/C3036-1))</f>
        <v>6.2348910007996888E-2</v>
      </c>
      <c r="G3037" s="2">
        <f>G3036*(1-G$1+IF(AND(WEEKDAY($A3037)&lt;&gt;1,WEEKDAY($A3037)&lt;&gt;7),-VLOOKUP($A3037,ETF_OP_Fee!$I$5:$J$14,2,1),0))^($A3037-$A3036)*(1+1*(B3037/B3036-1))</f>
        <v>28.508549989882173</v>
      </c>
      <c r="H3037" s="9">
        <f>IFERROR(VLOOKUP(A3037,'BITO-IV'!$A$1:$J$10000,4,0),"")</f>
        <v>26.901499999999999</v>
      </c>
      <c r="J3037" s="9">
        <f>VLOOKUP(A3037,'ETH-Web'!$A$1:$G$10000,6,0)</f>
        <v>3248.2885740000002</v>
      </c>
      <c r="K3037" s="2">
        <f>K3036*(1-K$1+IF(AND(WEEKDAY($A3037)&lt;&gt;1,WEEKDAY($A3037)&lt;&gt;7),-VLOOKUP($A3037,ETF_OP_Fee!$K$5:$L$14,2,1),0))^($A3037-$A3036)*(1+2*(J3037/J3036-1))-K$3*IFERROR(VLOOKUP($A4633,Dividends!$C$10:$E$100,3,0),0)</f>
        <v>796.85366427473002</v>
      </c>
      <c r="Q3037">
        <f>IF($A3037&gt;=$Q$2,B3037*Q$4,"")</f>
        <v>559.57664059599495</v>
      </c>
      <c r="R3037">
        <f>IF($A3037&gt;=$Q$2,G3037*R$4,"")</f>
        <v>537.89877702495812</v>
      </c>
      <c r="S3037">
        <f>IF($A3037&gt;=$Q$2,C3037*S$4,"")</f>
        <v>448.58055754499304</v>
      </c>
      <c r="T3037">
        <f>IF($A3037&gt;=$Q$2,J3037*T$4,"")</f>
        <v>977.24040046786411</v>
      </c>
      <c r="U3037">
        <f>IF($A3037&gt;=$Q$2,K3037*U$4,"")</f>
        <v>76.65832667876866</v>
      </c>
      <c r="W3037" t="e">
        <f t="shared" ca="1" si="17"/>
        <v>#DIV/0!</v>
      </c>
    </row>
    <row r="3038" spans="1:23">
      <c r="A3038" s="1">
        <v>44575</v>
      </c>
      <c r="B3038">
        <f>IFERROR(VLOOKUP($A3038,'BTC-Web'!$A$2:$H$9999,2,0),"")</f>
        <v>42598.871094000002</v>
      </c>
      <c r="C3038">
        <f>VLOOKUP(A3038,H_SPBTFDUE!$B$2:$C$5828,2,0)</f>
        <v>239.6455</v>
      </c>
      <c r="D3038" s="2">
        <f>D3037*(1-D$1+IF(AND(WEEKDAY($A3038)&lt;&gt;1,WEEKDAY($A3038)&lt;&gt;7),-VLOOKUP($A3038,ETF_OP_Fee!$G$5:$H$14,2,1),0))^($A3038-$A3037)*(1+2*(C3038/C3037-1))+IFERROR(VLOOKUP(A3038,BITXeom!$C$9:$D$100,2,0),0)-$D$3*IFERROR(VLOOKUP($A3038,Dividends!$C$10:$E$100,2,0),0)</f>
        <v>62.808248072279717</v>
      </c>
      <c r="F3038" s="60">
        <f>F3037*(1-F$1-2*(C3038/C3037-1))</f>
        <v>6.0774717661386084E-2</v>
      </c>
      <c r="G3038" s="2">
        <f>G3037*(1-G$1+IF(AND(WEEKDAY($A3038)&lt;&gt;1,WEEKDAY($A3038)&lt;&gt;7),-VLOOKUP($A3038,ETF_OP_Fee!$I$5:$J$14,2,1),0))^($A3038-$A3037)*(1+1*(B3038/B3037-1))</f>
        <v>27.633457615480264</v>
      </c>
      <c r="H3038" s="9">
        <f>IFERROR(VLOOKUP(A3038,'BITO-IV'!$A$1:$J$10000,4,0),"")</f>
        <v>27.181999999999999</v>
      </c>
      <c r="J3038" s="9">
        <f>VLOOKUP(A3038,'ETH-Web'!$A$1:$G$10000,6,0)</f>
        <v>3310.0014649999998</v>
      </c>
      <c r="K3038" s="2">
        <f>K3037*(1-K$1+IF(AND(WEEKDAY($A3038)&lt;&gt;1,WEEKDAY($A3038)&lt;&gt;7),-VLOOKUP($A3038,ETF_OP_Fee!$K$5:$L$14,2,1),0))^($A3038-$A3037)*(1+2*(J3038/J3037-1))-K$3*IFERROR(VLOOKUP($A4634,Dividends!$C$10:$E$100,3,0),0)</f>
        <v>827.11054911323174</v>
      </c>
      <c r="Q3038">
        <f>IF($A3038&gt;=$Q$2,B3038*Q$4,"")</f>
        <v>542.41411292760915</v>
      </c>
      <c r="R3038">
        <f>IF($A3038&gt;=$Q$2,G3038*R$4,"")</f>
        <v>521.38755080890326</v>
      </c>
      <c r="S3038">
        <f>IF($A3038&gt;=$Q$2,C3038*S$4,"")</f>
        <v>454.23178854049894</v>
      </c>
      <c r="T3038">
        <f>IF($A3038&gt;=$Q$2,J3038*T$4,"")</f>
        <v>995.80658661203563</v>
      </c>
      <c r="U3038">
        <f>IF($A3038&gt;=$Q$2,K3038*U$4,"")</f>
        <v>79.569077129220346</v>
      </c>
      <c r="W3038" t="e">
        <f t="shared" ca="1" si="17"/>
        <v>#DIV/0!</v>
      </c>
    </row>
    <row r="3039" spans="1:23">
      <c r="A3039" s="1">
        <v>44579</v>
      </c>
      <c r="B3039">
        <f>IFERROR(VLOOKUP($A3039,'BTC-Web'!$A$2:$H$9999,2,0),"")</f>
        <v>42250.074219000002</v>
      </c>
      <c r="C3039">
        <f>VLOOKUP(A3039,H_SPBTFDUE!$B$2:$C$5828,2,0)</f>
        <v>231.4</v>
      </c>
      <c r="D3039" s="2">
        <f>D3038*(1-D$1+IF(AND(WEEKDAY($A3039)&lt;&gt;1,WEEKDAY($A3039)&lt;&gt;7),-VLOOKUP($A3039,ETF_OP_Fee!$G$5:$H$14,2,1),0))^($A3039-$A3038)*(1+2*(C3039/C3038-1))+IFERROR(VLOOKUP(A3039,BITXeom!$C$9:$D$100,2,0),0)-$D$3*IFERROR(VLOOKUP($A3039,Dividends!$C$10:$E$100,2,0),0)</f>
        <v>58.457955788030262</v>
      </c>
      <c r="F3039" s="60">
        <f>F3038*(1-F$1-2*(C3039/C3038-1))</f>
        <v>6.4953714232362847E-2</v>
      </c>
      <c r="G3039" s="2">
        <f>G3038*(1-G$1+IF(AND(WEEKDAY($A3039)&lt;&gt;1,WEEKDAY($A3039)&lt;&gt;7),-VLOOKUP($A3039,ETF_OP_Fee!$I$5:$J$14,2,1),0))^($A3039-$A3038)*(1+1*(B3039/B3038-1))</f>
        <v>27.404343363418995</v>
      </c>
      <c r="H3039" s="9">
        <f>IFERROR(VLOOKUP(A3039,'BITO-IV'!$A$1:$J$10000,4,0),"")</f>
        <v>26.250599999999999</v>
      </c>
      <c r="J3039" s="9">
        <f>VLOOKUP(A3039,'ETH-Web'!$A$1:$G$10000,6,0)</f>
        <v>3164.0251459999999</v>
      </c>
      <c r="K3039" s="2">
        <f>K3038*(1-K$1+IF(AND(WEEKDAY($A3039)&lt;&gt;1,WEEKDAY($A3039)&lt;&gt;7),-VLOOKUP($A3039,ETF_OP_Fee!$K$5:$L$14,2,1),0))^($A3039-$A3038)*(1+2*(J3039/J3038-1))-K$3*IFERROR(VLOOKUP($A4635,Dividends!$C$10:$E$100,3,0),0)</f>
        <v>754.07908724486924</v>
      </c>
      <c r="Q3039">
        <f>IF($A3039&gt;=$Q$2,B3039*Q$4,"")</f>
        <v>537.97286031489159</v>
      </c>
      <c r="R3039">
        <f>IF($A3039&gt;=$Q$2,G3039*R$4,"")</f>
        <v>517.064627474448</v>
      </c>
      <c r="S3039">
        <f>IF($A3039&gt;=$Q$2,C3039*S$4,"")</f>
        <v>438.60300263627505</v>
      </c>
      <c r="T3039">
        <f>IF($A3039&gt;=$Q$2,J3039*T$4,"")</f>
        <v>951.88993536983457</v>
      </c>
      <c r="U3039">
        <f>IF($A3039&gt;=$Q$2,K3039*U$4,"")</f>
        <v>72.543358465018031</v>
      </c>
      <c r="W3039" t="e">
        <f t="shared" ca="1" si="17"/>
        <v>#DIV/0!</v>
      </c>
    </row>
    <row r="3040" spans="1:23">
      <c r="A3040" s="1">
        <v>44580</v>
      </c>
      <c r="B3040">
        <f>IFERROR(VLOOKUP($A3040,'BTC-Web'!$A$2:$H$9999,2,0),"")</f>
        <v>42374.039062999997</v>
      </c>
      <c r="C3040">
        <f>VLOOKUP(A3040,H_SPBTFDUE!$B$2:$C$5828,2,0)</f>
        <v>230.88</v>
      </c>
      <c r="D3040" s="2">
        <f>D3039*(1-D$1+IF(AND(WEEKDAY($A3040)&lt;&gt;1,WEEKDAY($A3040)&lt;&gt;7),-VLOOKUP($A3040,ETF_OP_Fee!$G$5:$H$14,2,1),0))^($A3040-$A3039)*(1+2*(C3040/C3039-1))+IFERROR(VLOOKUP(A3040,BITXeom!$C$9:$D$100,2,0),0)-$D$3*IFERROR(VLOOKUP($A3040,Dividends!$C$10:$E$100,2,0),0)</f>
        <v>58.188208087864133</v>
      </c>
      <c r="F3040" s="60">
        <f>F3039*(1-F$1-2*(C3040/C3039-1))</f>
        <v>6.5242259885653853E-2</v>
      </c>
      <c r="G3040" s="2">
        <f>G3039*(1-G$1+IF(AND(WEEKDAY($A3040)&lt;&gt;1,WEEKDAY($A3040)&lt;&gt;7),-VLOOKUP($A3040,ETF_OP_Fee!$I$5:$J$14,2,1),0))^($A3040-$A3039)*(1+1*(B3040/B3039-1))</f>
        <v>27.484034378097469</v>
      </c>
      <c r="H3040" s="9">
        <f>IFERROR(VLOOKUP(A3040,'BITO-IV'!$A$1:$J$10000,4,0),"")</f>
        <v>26.192699999999999</v>
      </c>
      <c r="J3040" s="9">
        <f>VLOOKUP(A3040,'ETH-Web'!$A$1:$G$10000,6,0)</f>
        <v>3095.8259280000002</v>
      </c>
      <c r="K3040" s="2">
        <f>K3039*(1-K$1+IF(AND(WEEKDAY($A3040)&lt;&gt;1,WEEKDAY($A3040)&lt;&gt;7),-VLOOKUP($A3040,ETF_OP_Fee!$K$5:$L$14,2,1),0))^($A3040-$A3039)*(1+2*(J3040/J3039-1))-K$3*IFERROR(VLOOKUP($A4636,Dividends!$C$10:$E$100,3,0),0)</f>
        <v>721.55279549858381</v>
      </c>
      <c r="Q3040">
        <f>IF($A3040&gt;=$Q$2,B3040*Q$4,"")</f>
        <v>539.55131249368503</v>
      </c>
      <c r="R3040">
        <f>IF($A3040&gt;=$Q$2,G3040*R$4,"")</f>
        <v>518.56823601822316</v>
      </c>
      <c r="S3040">
        <f>IF($A3040&gt;=$Q$2,C3040*S$4,"")</f>
        <v>437.61737791124972</v>
      </c>
      <c r="T3040">
        <f>IF($A3040&gt;=$Q$2,J3040*T$4,"")</f>
        <v>931.37235215897942</v>
      </c>
      <c r="U3040">
        <f>IF($A3040&gt;=$Q$2,K3040*U$4,"")</f>
        <v>69.414288210186356</v>
      </c>
      <c r="W3040" t="e">
        <f t="shared" ca="1" si="17"/>
        <v>#DIV/0!</v>
      </c>
    </row>
    <row r="3041" spans="1:23">
      <c r="A3041" s="1">
        <v>44581</v>
      </c>
      <c r="B3041">
        <f>IFERROR(VLOOKUP($A3041,'BTC-Web'!$A$2:$H$9999,2,0),"")</f>
        <v>41744.027344000002</v>
      </c>
      <c r="C3041">
        <f>VLOOKUP(A3041,H_SPBTFDUE!$B$2:$C$5828,2,0)</f>
        <v>236.84</v>
      </c>
      <c r="D3041" s="2">
        <f>D3040*(1-D$1+IF(AND(WEEKDAY($A3041)&lt;&gt;1,WEEKDAY($A3041)&lt;&gt;7),-VLOOKUP($A3041,ETF_OP_Fee!$G$5:$H$14,2,1),0))^($A3041-$A3040)*(1+2*(C3041/C3040-1))+IFERROR(VLOOKUP(A3041,BITXeom!$C$9:$D$100,2,0),0)-$D$3*IFERROR(VLOOKUP($A3041,Dividends!$C$10:$E$100,2,0),0)</f>
        <v>61.185004377510367</v>
      </c>
      <c r="F3041" s="60">
        <f>F3040*(1-F$1-2*(C3041/C3040-1))</f>
        <v>6.1870500330351581E-2</v>
      </c>
      <c r="G3041" s="2">
        <f>G3040*(1-G$1+IF(AND(WEEKDAY($A3041)&lt;&gt;1,WEEKDAY($A3041)&lt;&gt;7),-VLOOKUP($A3041,ETF_OP_Fee!$I$5:$J$14,2,1),0))^($A3041-$A3040)*(1+1*(B3041/B3040-1))</f>
        <v>27.074700615935217</v>
      </c>
      <c r="H3041" s="9">
        <f>IFERROR(VLOOKUP(A3041,'BITO-IV'!$A$1:$J$10000,4,0),"")</f>
        <v>26.8809</v>
      </c>
      <c r="J3041" s="9">
        <f>VLOOKUP(A3041,'ETH-Web'!$A$1:$G$10000,6,0)</f>
        <v>3001.1201169999999</v>
      </c>
      <c r="K3041" s="2">
        <f>K3040*(1-K$1+IF(AND(WEEKDAY($A3041)&lt;&gt;1,WEEKDAY($A3041)&lt;&gt;7),-VLOOKUP($A3041,ETF_OP_Fee!$K$5:$L$14,2,1),0))^($A3041-$A3040)*(1+2*(J3041/J3040-1))-K$3*IFERROR(VLOOKUP($A4637,Dividends!$C$10:$E$100,3,0),0)</f>
        <v>677.38865421657829</v>
      </c>
      <c r="Q3041">
        <f>IF($A3041&gt;=$Q$2,B3041*Q$4,"")</f>
        <v>531.52933353228696</v>
      </c>
      <c r="R3041">
        <f>IF($A3041&gt;=$Q$2,G3041*R$4,"")</f>
        <v>510.84493440729443</v>
      </c>
      <c r="S3041">
        <f>IF($A3041&gt;=$Q$2,C3041*S$4,"")</f>
        <v>448.91415360577088</v>
      </c>
      <c r="T3041">
        <f>IF($A3041&gt;=$Q$2,J3041*T$4,"")</f>
        <v>902.88031933619789</v>
      </c>
      <c r="U3041">
        <f>IF($A3041&gt;=$Q$2,K3041*U$4,"")</f>
        <v>65.165642164284463</v>
      </c>
      <c r="W3041" t="e">
        <f t="shared" ca="1" si="17"/>
        <v>#DIV/0!</v>
      </c>
    </row>
    <row r="3042" spans="1:23">
      <c r="A3042" s="1">
        <v>44582</v>
      </c>
      <c r="B3042">
        <f>IFERROR(VLOOKUP($A3042,'BTC-Web'!$A$2:$H$9999,2,0),"")</f>
        <v>40699.605469000002</v>
      </c>
      <c r="C3042">
        <f>VLOOKUP(A3042,H_SPBTFDUE!$B$2:$C$5828,2,0)</f>
        <v>211.97</v>
      </c>
      <c r="D3042" s="2">
        <f>D3041*(1-D$1+IF(AND(WEEKDAY($A3042)&lt;&gt;1,WEEKDAY($A3042)&lt;&gt;7),-VLOOKUP($A3042,ETF_OP_Fee!$G$5:$H$14,2,1),0))^($A3042-$A3041)*(1+2*(C3042/C3041-1))+IFERROR(VLOOKUP(A3042,BITXeom!$C$9:$D$100,2,0),0)-$D$3*IFERROR(VLOOKUP($A3042,Dividends!$C$10:$E$100,2,0),0)</f>
        <v>48.329396726033316</v>
      </c>
      <c r="F3042" s="60">
        <f>F3041*(1-F$1-2*(C3042/C3041-1))</f>
        <v>7.4861025183508317E-2</v>
      </c>
      <c r="G3042" s="2">
        <f>G3041*(1-G$1+IF(AND(WEEKDAY($A3042)&lt;&gt;1,WEEKDAY($A3042)&lt;&gt;7),-VLOOKUP($A3042,ETF_OP_Fee!$I$5:$J$14,2,1),0))^($A3042-$A3041)*(1+1*(B3042/B3041-1))</f>
        <v>26.396613432122923</v>
      </c>
      <c r="H3042" s="9">
        <f>IFERROR(VLOOKUP(A3042,'BITO-IV'!$A$1:$J$10000,4,0),"")</f>
        <v>24.055599999999998</v>
      </c>
      <c r="J3042" s="9">
        <f>VLOOKUP(A3042,'ETH-Web'!$A$1:$G$10000,6,0)</f>
        <v>2557.9316410000001</v>
      </c>
      <c r="K3042" s="2">
        <f>K3041*(1-K$1+IF(AND(WEEKDAY($A3042)&lt;&gt;1,WEEKDAY($A3042)&lt;&gt;7),-VLOOKUP($A3042,ETF_OP_Fee!$K$5:$L$14,2,1),0))^($A3042-$A3041)*(1+2*(J3042/J3041-1))-K$3*IFERROR(VLOOKUP($A4638,Dividends!$C$10:$E$100,3,0),0)</f>
        <v>477.31049703076297</v>
      </c>
      <c r="Q3042">
        <f>IF($A3042&gt;=$Q$2,B3042*Q$4,"")</f>
        <v>518.23064391207993</v>
      </c>
      <c r="R3042">
        <f>IF($A3042&gt;=$Q$2,G3042*R$4,"")</f>
        <v>498.05079836675992</v>
      </c>
      <c r="S3042">
        <f>IF($A3042&gt;=$Q$2,C3042*S$4,"")</f>
        <v>401.7747556992706</v>
      </c>
      <c r="T3042">
        <f>IF($A3042&gt;=$Q$2,J3042*T$4,"")</f>
        <v>769.54805100399949</v>
      </c>
      <c r="U3042">
        <f>IF($A3042&gt;=$Q$2,K3042*U$4,"")</f>
        <v>45.917871309398464</v>
      </c>
      <c r="W3042" t="e">
        <f t="shared" ca="1" si="17"/>
        <v>#DIV/0!</v>
      </c>
    </row>
    <row r="3043" spans="1:23">
      <c r="A3043" s="1">
        <v>44585</v>
      </c>
      <c r="B3043">
        <f>IFERROR(VLOOKUP($A3043,'BTC-Web'!$A$2:$H$9999,2,0),"")</f>
        <v>36275.734375</v>
      </c>
      <c r="C3043">
        <f>VLOOKUP(A3043,H_SPBTFDUE!$B$2:$C$5828,2,0)</f>
        <v>206.7</v>
      </c>
      <c r="D3043" s="2">
        <f>D3042*(1-D$1+IF(AND(WEEKDAY($A3043)&lt;&gt;1,WEEKDAY($A3043)&lt;&gt;7),-VLOOKUP($A3043,ETF_OP_Fee!$G$5:$H$14,2,1),0))^($A3043-$A3042)*(1+2*(C3043/C3042-1))+IFERROR(VLOOKUP(A3043,BITXeom!$C$9:$D$100,2,0),0)-$D$3*IFERROR(VLOOKUP($A3043,Dividends!$C$10:$E$100,2,0),0)</f>
        <v>45.909658006544412</v>
      </c>
      <c r="F3043" s="60">
        <f>F3042*(1-F$1-2*(C3043/C3042-1))</f>
        <v>7.8579519238234613E-2</v>
      </c>
      <c r="G3043" s="2">
        <f>G3042*(1-G$1+IF(AND(WEEKDAY($A3043)&lt;&gt;1,WEEKDAY($A3043)&lt;&gt;7),-VLOOKUP($A3043,ETF_OP_Fee!$I$5:$J$14,2,1),0))^($A3043-$A3042)*(1+1*(B3043/B3042-1))</f>
        <v>23.525578689586066</v>
      </c>
      <c r="H3043" s="9">
        <f>IFERROR(VLOOKUP(A3043,'BITO-IV'!$A$1:$J$10000,4,0),"")</f>
        <v>23.4511</v>
      </c>
      <c r="J3043" s="9">
        <f>VLOOKUP(A3043,'ETH-Web'!$A$1:$G$10000,6,0)</f>
        <v>2440.3522950000001</v>
      </c>
      <c r="K3043" s="2">
        <f>K3042*(1-K$1+IF(AND(WEEKDAY($A3043)&lt;&gt;1,WEEKDAY($A3043)&lt;&gt;7),-VLOOKUP($A3043,ETF_OP_Fee!$K$5:$L$14,2,1),0))^($A3043-$A3042)*(1+2*(J3043/J3042-1))-K$3*IFERROR(VLOOKUP($A4639,Dividends!$C$10:$E$100,3,0),0)</f>
        <v>433.39635742832326</v>
      </c>
      <c r="Q3043">
        <f>IF($A3043&gt;=$Q$2,B3043*Q$4,"")</f>
        <v>461.90121419871645</v>
      </c>
      <c r="R3043">
        <f>IF($A3043&gt;=$Q$2,G3043*R$4,"")</f>
        <v>443.88016964818848</v>
      </c>
      <c r="S3043">
        <f>IF($A3043&gt;=$Q$2,C3043*S$4,"")</f>
        <v>391.7858281975715</v>
      </c>
      <c r="T3043">
        <f>IF($A3043&gt;=$Q$2,J3043*T$4,"")</f>
        <v>734.17456599669435</v>
      </c>
      <c r="U3043">
        <f>IF($A3043&gt;=$Q$2,K3043*U$4,"")</f>
        <v>41.69327574011681</v>
      </c>
      <c r="W3043" t="e">
        <f t="shared" ca="1" si="17"/>
        <v>#DIV/0!</v>
      </c>
    </row>
    <row r="3044" spans="1:23">
      <c r="A3044" s="1">
        <v>44586</v>
      </c>
      <c r="B3044">
        <f>IFERROR(VLOOKUP($A3044,'BTC-Web'!$A$2:$H$9999,2,0),"")</f>
        <v>36654.804687999997</v>
      </c>
      <c r="C3044">
        <f>VLOOKUP(A3044,H_SPBTFDUE!$B$2:$C$5828,2,0)</f>
        <v>204.67</v>
      </c>
      <c r="D3044" s="2">
        <f>D3043*(1-D$1+IF(AND(WEEKDAY($A3044)&lt;&gt;1,WEEKDAY($A3044)&lt;&gt;7),-VLOOKUP($A3044,ETF_OP_Fee!$G$5:$H$14,2,1),0))^($A3044-$A3043)*(1+2*(C3044/C3043-1))+IFERROR(VLOOKUP(A3044,BITXeom!$C$9:$D$100,2,0),0)-$D$3*IFERROR(VLOOKUP($A3044,Dividends!$C$10:$E$100,2,0),0)</f>
        <v>45.002475204969365</v>
      </c>
      <c r="F3044" s="60">
        <f>F3043*(1-F$1-2*(C3044/C3043-1))</f>
        <v>8.0118887182157511E-2</v>
      </c>
      <c r="G3044" s="2">
        <f>G3043*(1-G$1+IF(AND(WEEKDAY($A3044)&lt;&gt;1,WEEKDAY($A3044)&lt;&gt;7),-VLOOKUP($A3044,ETF_OP_Fee!$I$5:$J$14,2,1),0))^($A3044-$A3043)*(1+1*(B3044/B3043-1))</f>
        <v>23.77079507300266</v>
      </c>
      <c r="H3044" s="9">
        <f>IFERROR(VLOOKUP(A3044,'BITO-IV'!$A$1:$J$10000,4,0),"")</f>
        <v>23.218499999999999</v>
      </c>
      <c r="J3044" s="9">
        <f>VLOOKUP(A3044,'ETH-Web'!$A$1:$G$10000,6,0)</f>
        <v>2455.9350589999999</v>
      </c>
      <c r="K3044" s="2">
        <f>K3043*(1-K$1+IF(AND(WEEKDAY($A3044)&lt;&gt;1,WEEKDAY($A3044)&lt;&gt;7),-VLOOKUP($A3044,ETF_OP_Fee!$K$5:$L$14,2,1),0))^($A3044-$A3043)*(1+2*(J3044/J3043-1))-K$3*IFERROR(VLOOKUP($A4640,Dividends!$C$10:$E$100,3,0),0)</f>
        <v>438.91992082577849</v>
      </c>
      <c r="Q3044">
        <f>IF($A3044&gt;=$Q$2,B3044*Q$4,"")</f>
        <v>466.72794040724369</v>
      </c>
      <c r="R3044">
        <f>IF($A3044&gt;=$Q$2,G3044*R$4,"")</f>
        <v>448.50690768969116</v>
      </c>
      <c r="S3044">
        <f>IF($A3044&gt;=$Q$2,C3044*S$4,"")</f>
        <v>387.93810090564568</v>
      </c>
      <c r="T3044">
        <f>IF($A3044&gt;=$Q$2,J3044*T$4,"")</f>
        <v>738.86260592444125</v>
      </c>
      <c r="U3044">
        <f>IF($A3044&gt;=$Q$2,K3044*U$4,"")</f>
        <v>42.224649499611793</v>
      </c>
      <c r="W3044" t="e">
        <f t="shared" ca="1" si="17"/>
        <v>#DIV/0!</v>
      </c>
    </row>
    <row r="3045" spans="1:23">
      <c r="A3045" s="1">
        <v>44587</v>
      </c>
      <c r="B3045">
        <f>IFERROR(VLOOKUP($A3045,'BTC-Web'!$A$2:$H$9999,2,0),"")</f>
        <v>36950.515625</v>
      </c>
      <c r="C3045">
        <f>VLOOKUP(A3045,H_SPBTFDUE!$B$2:$C$5828,2,0)</f>
        <v>205.57</v>
      </c>
      <c r="D3045" s="2">
        <f>D3044*(1-D$1+IF(AND(WEEKDAY($A3045)&lt;&gt;1,WEEKDAY($A3045)&lt;&gt;7),-VLOOKUP($A3045,ETF_OP_Fee!$G$5:$H$14,2,1),0))^($A3045-$A3044)*(1+2*(C3045/C3044-1))+IFERROR(VLOOKUP(A3045,BITXeom!$C$9:$D$100,2,0),0)-$D$3*IFERROR(VLOOKUP($A3045,Dividends!$C$10:$E$100,2,0),0)</f>
        <v>45.392783333767689</v>
      </c>
      <c r="F3045" s="60">
        <f>F3044*(1-F$1-2*(C3045/C3044-1))</f>
        <v>7.941009943631297E-2</v>
      </c>
      <c r="G3045" s="2">
        <f>G3044*(1-G$1+IF(AND(WEEKDAY($A3045)&lt;&gt;1,WEEKDAY($A3045)&lt;&gt;7),-VLOOKUP($A3045,ETF_OP_Fee!$I$5:$J$14,2,1),0))^($A3045-$A3044)*(1+1*(B3045/B3044-1))</f>
        <v>23.961941176718419</v>
      </c>
      <c r="H3045" s="9">
        <f>IFERROR(VLOOKUP(A3045,'BITO-IV'!$A$1:$J$10000,4,0),"")</f>
        <v>23.327100000000002</v>
      </c>
      <c r="J3045" s="9">
        <f>VLOOKUP(A3045,'ETH-Web'!$A$1:$G$10000,6,0)</f>
        <v>2468.0302729999999</v>
      </c>
      <c r="K3045" s="2">
        <f>K3044*(1-K$1+IF(AND(WEEKDAY($A3045)&lt;&gt;1,WEEKDAY($A3045)&lt;&gt;7),-VLOOKUP($A3045,ETF_OP_Fee!$K$5:$L$14,2,1),0))^($A3045-$A3044)*(1+2*(J3045/J3044-1))-K$3*IFERROR(VLOOKUP($A4641,Dividends!$C$10:$E$100,3,0),0)</f>
        <v>443.2317718787092</v>
      </c>
      <c r="Q3045">
        <f>IF($A3045&gt;=$Q$2,B3045*Q$4,"")</f>
        <v>470.49324642255829</v>
      </c>
      <c r="R3045">
        <f>IF($A3045&gt;=$Q$2,G3045*R$4,"")</f>
        <v>452.11344872591656</v>
      </c>
      <c r="S3045">
        <f>IF($A3045&gt;=$Q$2,C3045*S$4,"")</f>
        <v>389.64398985280491</v>
      </c>
      <c r="T3045">
        <f>IF($A3045&gt;=$Q$2,J3045*T$4,"")</f>
        <v>742.50142418329722</v>
      </c>
      <c r="U3045">
        <f>IF($A3045&gt;=$Q$2,K3045*U$4,"")</f>
        <v>42.639455004593188</v>
      </c>
      <c r="W3045" t="e">
        <f t="shared" ca="1" si="17"/>
        <v>#DIV/0!</v>
      </c>
    </row>
    <row r="3046" spans="1:23">
      <c r="A3046" s="1">
        <v>44588</v>
      </c>
      <c r="B3046">
        <f>IFERROR(VLOOKUP($A3046,'BTC-Web'!$A$2:$H$9999,2,0),"")</f>
        <v>36841.878905999998</v>
      </c>
      <c r="C3046">
        <f>VLOOKUP(A3046,H_SPBTFDUE!$B$2:$C$5828,2,0)</f>
        <v>197.14</v>
      </c>
      <c r="D3046" s="2">
        <f>D3045*(1-D$1+IF(AND(WEEKDAY($A3046)&lt;&gt;1,WEEKDAY($A3046)&lt;&gt;7),-VLOOKUP($A3046,ETF_OP_Fee!$G$5:$H$14,2,1),0))^($A3046-$A3045)*(1+2*(C3046/C3045-1))+IFERROR(VLOOKUP(A3046,BITXeom!$C$9:$D$100,2,0),0)-$D$3*IFERROR(VLOOKUP($A3046,Dividends!$C$10:$E$100,2,0),0)</f>
        <v>41.664832030549157</v>
      </c>
      <c r="F3046" s="60">
        <f>F3045*(1-F$1-2*(C3046/C3045-1))</f>
        <v>8.5918853226442063E-2</v>
      </c>
      <c r="G3046" s="2">
        <f>G3045*(1-G$1+IF(AND(WEEKDAY($A3046)&lt;&gt;1,WEEKDAY($A3046)&lt;&gt;7),-VLOOKUP($A3046,ETF_OP_Fee!$I$5:$J$14,2,1),0))^($A3046-$A3045)*(1+1*(B3046/B3045-1))</f>
        <v>23.890869807656671</v>
      </c>
      <c r="H3046" s="9">
        <f>IFERROR(VLOOKUP(A3046,'BITO-IV'!$A$1:$J$10000,4,0),"")</f>
        <v>22.373100000000001</v>
      </c>
      <c r="J3046" s="9">
        <f>VLOOKUP(A3046,'ETH-Web'!$A$1:$G$10000,6,0)</f>
        <v>2423.001221</v>
      </c>
      <c r="K3046" s="2">
        <f>K3045*(1-K$1+IF(AND(WEEKDAY($A3046)&lt;&gt;1,WEEKDAY($A3046)&lt;&gt;7),-VLOOKUP($A3046,ETF_OP_Fee!$K$5:$L$14,2,1),0))^($A3046-$A3045)*(1+2*(J3046/J3045-1))-K$3*IFERROR(VLOOKUP($A4642,Dividends!$C$10:$E$100,3,0),0)</f>
        <v>427.04730389646284</v>
      </c>
      <c r="Q3046">
        <f>IF($A3046&gt;=$Q$2,B3046*Q$4,"")</f>
        <v>469.10996822634218</v>
      </c>
      <c r="R3046">
        <f>IF($A3046&gt;=$Q$2,G3046*R$4,"")</f>
        <v>450.77247549110206</v>
      </c>
      <c r="S3046">
        <f>IF($A3046&gt;=$Q$2,C3046*S$4,"")</f>
        <v>373.66549671441339</v>
      </c>
      <c r="T3046">
        <f>IF($A3046&gt;=$Q$2,J3046*T$4,"")</f>
        <v>728.95453393426362</v>
      </c>
      <c r="U3046">
        <f>IF($A3046&gt;=$Q$2,K3046*U$4,"")</f>
        <v>41.082488789429533</v>
      </c>
      <c r="W3046" t="e">
        <f t="shared" ca="1" si="17"/>
        <v>#DIV/0!</v>
      </c>
    </row>
    <row r="3047" spans="1:23">
      <c r="A3047" s="1">
        <v>44589</v>
      </c>
      <c r="B3047">
        <f>IFERROR(VLOOKUP($A3047,'BTC-Web'!$A$2:$H$9999,2,0),"")</f>
        <v>37128.445312999997</v>
      </c>
      <c r="C3047">
        <f>VLOOKUP(A3047,H_SPBTFDUE!$B$2:$C$5828,2,0)</f>
        <v>209.51</v>
      </c>
      <c r="D3047" s="2">
        <f>D3046*(1-D$1+IF(AND(WEEKDAY($A3047)&lt;&gt;1,WEEKDAY($A3047)&lt;&gt;7),-VLOOKUP($A3047,ETF_OP_Fee!$G$5:$H$14,2,1),0))^($A3047-$A3046)*(1+2*(C3047/C3046-1))+IFERROR(VLOOKUP(A3047,BITXeom!$C$9:$D$100,2,0),0)-$D$3*IFERROR(VLOOKUP($A3047,Dividends!$C$10:$E$100,2,0),0)</f>
        <v>46.887889389551397</v>
      </c>
      <c r="F3047" s="60">
        <f>F3046*(1-F$1-2*(C3047/C3046-1))</f>
        <v>7.5132030992720797E-2</v>
      </c>
      <c r="G3047" s="2">
        <f>G3046*(1-G$1+IF(AND(WEEKDAY($A3047)&lt;&gt;1,WEEKDAY($A3047)&lt;&gt;7),-VLOOKUP($A3047,ETF_OP_Fee!$I$5:$J$14,2,1),0))^($A3047-$A3046)*(1+1*(B3047/B3046-1))</f>
        <v>24.076073000846069</v>
      </c>
      <c r="H3047" s="9">
        <f>IFERROR(VLOOKUP(A3047,'BITO-IV'!$A$1:$J$10000,4,0),"")</f>
        <v>23.764700000000001</v>
      </c>
      <c r="J3047" s="9">
        <f>VLOOKUP(A3047,'ETH-Web'!$A$1:$G$10000,6,0)</f>
        <v>2547.0920409999999</v>
      </c>
      <c r="K3047" s="2">
        <f>K3046*(1-K$1+IF(AND(WEEKDAY($A3047)&lt;&gt;1,WEEKDAY($A3047)&lt;&gt;7),-VLOOKUP($A3047,ETF_OP_Fee!$K$5:$L$14,2,1),0))^($A3047-$A3046)*(1+2*(J3047/J3046-1))-K$3*IFERROR(VLOOKUP($A4643,Dividends!$C$10:$E$100,3,0),0)</f>
        <v>470.77651122688212</v>
      </c>
      <c r="Q3047">
        <f>IF($A3047&gt;=$Q$2,B3047*Q$4,"")</f>
        <v>472.75883636429734</v>
      </c>
      <c r="R3047">
        <f>IF($A3047&gt;=$Q$2,G3047*R$4,"")</f>
        <v>454.26688580495704</v>
      </c>
      <c r="S3047">
        <f>IF($A3047&gt;=$Q$2,C3047*S$4,"")</f>
        <v>397.11199257703532</v>
      </c>
      <c r="T3047">
        <f>IF($A3047&gt;=$Q$2,J3047*T$4,"")</f>
        <v>766.28698142733094</v>
      </c>
      <c r="U3047">
        <f>IF($A3047&gt;=$Q$2,K3047*U$4,"")</f>
        <v>45.289293641095689</v>
      </c>
      <c r="W3047" t="e">
        <f t="shared" ca="1" si="17"/>
        <v>#DIV/0!</v>
      </c>
    </row>
    <row r="3048" spans="1:23">
      <c r="A3048" s="1">
        <v>44592</v>
      </c>
      <c r="B3048">
        <f>IFERROR(VLOOKUP($A3048,'BTC-Web'!$A$2:$H$9999,2,0),"")</f>
        <v>37920.28125</v>
      </c>
      <c r="C3048">
        <f>VLOOKUP(A3048,H_SPBTFDUE!$B$2:$C$5828,2,0)</f>
        <v>213.36</v>
      </c>
      <c r="D3048" s="2">
        <f>D3047*(1-D$1+IF(AND(WEEKDAY($A3048)&lt;&gt;1,WEEKDAY($A3048)&lt;&gt;7),-VLOOKUP($A3048,ETF_OP_Fee!$G$5:$H$14,2,1),0))^($A3048-$A3047)*(1+2*(C3048/C3047-1))+IFERROR(VLOOKUP(A3048,BITXeom!$C$9:$D$100,2,0),0)-$D$3*IFERROR(VLOOKUP($A3048,Dividends!$C$10:$E$100,2,0),0)</f>
        <v>48.593555104612051</v>
      </c>
      <c r="F3048" s="60">
        <f>F3047*(1-F$1-2*(C3048/C3047-1))</f>
        <v>7.2366835877576127E-2</v>
      </c>
      <c r="G3048" s="2">
        <f>G3047*(1-G$1+IF(AND(WEEKDAY($A3048)&lt;&gt;1,WEEKDAY($A3048)&lt;&gt;7),-VLOOKUP($A3048,ETF_OP_Fee!$I$5:$J$14,2,1),0))^($A3048-$A3047)*(1+1*(B3048/B3047-1))</f>
        <v>24.587621887598171</v>
      </c>
      <c r="H3048" s="9">
        <f>IFERROR(VLOOKUP(A3048,'BITO-IV'!$A$1:$J$10000,4,0),"")</f>
        <v>24.196899999999999</v>
      </c>
      <c r="J3048" s="9">
        <f>VLOOKUP(A3048,'ETH-Web'!$A$1:$G$10000,6,0)</f>
        <v>2688.2788089999999</v>
      </c>
      <c r="K3048" s="2">
        <f>K3047*(1-K$1+IF(AND(WEEKDAY($A3048)&lt;&gt;1,WEEKDAY($A3048)&lt;&gt;7),-VLOOKUP($A3048,ETF_OP_Fee!$K$5:$L$14,2,1),0))^($A3048-$A3047)*(1+2*(J3048/J3047-1))-K$3*IFERROR(VLOOKUP($A4644,Dividends!$C$10:$E$100,3,0),0)</f>
        <v>522.92692998653308</v>
      </c>
      <c r="Q3048">
        <f>IF($A3048&gt;=$Q$2,B3048*Q$4,"")</f>
        <v>482.84133330193458</v>
      </c>
      <c r="R3048">
        <f>IF($A3048&gt;=$Q$2,G3048*R$4,"")</f>
        <v>463.91878043551839</v>
      </c>
      <c r="S3048">
        <f>IF($A3048&gt;=$Q$2,C3048*S$4,"")</f>
        <v>404.40940640654992</v>
      </c>
      <c r="T3048">
        <f>IF($A3048&gt;=$Q$2,J3048*T$4,"")</f>
        <v>808.7627068925658</v>
      </c>
      <c r="U3048">
        <f>IF($A3048&gt;=$Q$2,K3048*U$4,"")</f>
        <v>50.306229644459044</v>
      </c>
      <c r="W3048" t="e">
        <f t="shared" ca="1" si="17"/>
        <v>#DIV/0!</v>
      </c>
    </row>
    <row r="3049" spans="1:23">
      <c r="A3049" s="1">
        <v>44593</v>
      </c>
      <c r="B3049">
        <f>IFERROR(VLOOKUP($A3049,'BTC-Web'!$A$2:$H$9999,2,0),"")</f>
        <v>38481.765625</v>
      </c>
      <c r="C3049">
        <f>VLOOKUP(A3049,H_SPBTFDUE!$B$2:$C$5828,2,0)</f>
        <v>213.93</v>
      </c>
      <c r="D3049" s="2">
        <f>D3048*(1-D$1+IF(AND(WEEKDAY($A3049)&lt;&gt;1,WEEKDAY($A3049)&lt;&gt;7),-VLOOKUP($A3049,ETF_OP_Fee!$G$5:$H$14,2,1),0))^($A3049-$A3048)*(1+2*(C3049/C3048-1))+IFERROR(VLOOKUP(A3049,BITXeom!$C$9:$D$100,2,0),0)-$D$3*IFERROR(VLOOKUP($A3049,Dividends!$C$10:$E$100,2,0),0)</f>
        <v>48.847305307574082</v>
      </c>
      <c r="F3049" s="60">
        <f>F3048*(1-F$1-2*(C3049/C3048-1))</f>
        <v>7.1976406890326916E-2</v>
      </c>
      <c r="G3049" s="2">
        <f>G3048*(1-G$1+IF(AND(WEEKDAY($A3049)&lt;&gt;1,WEEKDAY($A3049)&lt;&gt;7),-VLOOKUP($A3049,ETF_OP_Fee!$I$5:$J$14,2,1),0))^($A3049-$A3048)*(1+1*(B3049/B3048-1))</f>
        <v>24.951040580148536</v>
      </c>
      <c r="H3049" s="9">
        <f>IFERROR(VLOOKUP(A3049,'BITO-IV'!$A$1:$J$10000,4,0),"")</f>
        <v>24.263300000000001</v>
      </c>
      <c r="J3049" s="9">
        <f>VLOOKUP(A3049,'ETH-Web'!$A$1:$G$10000,6,0)</f>
        <v>2792.1171880000002</v>
      </c>
      <c r="K3049" s="2">
        <f>K3048*(1-K$1+IF(AND(WEEKDAY($A3049)&lt;&gt;1,WEEKDAY($A3049)&lt;&gt;7),-VLOOKUP($A3049,ETF_OP_Fee!$K$5:$L$14,2,1),0))^($A3049-$A3048)*(1+2*(J3049/J3048-1))-K$3*IFERROR(VLOOKUP($A4645,Dividends!$C$10:$E$100,3,0),0)</f>
        <v>563.30993223768508</v>
      </c>
      <c r="Q3049">
        <f>IF($A3049&gt;=$Q$2,B3049*Q$4,"")</f>
        <v>489.99074926923316</v>
      </c>
      <c r="R3049">
        <f>IF($A3049&gt;=$Q$2,G3049*R$4,"")</f>
        <v>470.77575738945779</v>
      </c>
      <c r="S3049">
        <f>IF($A3049&gt;=$Q$2,C3049*S$4,"")</f>
        <v>405.48980273975076</v>
      </c>
      <c r="T3049">
        <f>IF($A3049&gt;=$Q$2,J3049*T$4,"")</f>
        <v>840.00225250748508</v>
      </c>
      <c r="U3049">
        <f>IF($A3049&gt;=$Q$2,K3049*U$4,"")</f>
        <v>54.19112535069371</v>
      </c>
      <c r="W3049" t="e">
        <f t="shared" ca="1" si="17"/>
        <v>#DIV/0!</v>
      </c>
    </row>
    <row r="3050" spans="1:23">
      <c r="A3050" s="1">
        <v>44594</v>
      </c>
      <c r="B3050">
        <f>IFERROR(VLOOKUP($A3050,'BTC-Web'!$A$2:$H$9999,2,0),"")</f>
        <v>38743.714844000002</v>
      </c>
      <c r="C3050">
        <f>VLOOKUP(A3050,H_SPBTFDUE!$B$2:$C$5828,2,0)</f>
        <v>208.11</v>
      </c>
      <c r="D3050" s="2">
        <f>D3049*(1-D$1+IF(AND(WEEKDAY($A3050)&lt;&gt;1,WEEKDAY($A3050)&lt;&gt;7),-VLOOKUP($A3050,ETF_OP_Fee!$G$5:$H$14,2,1),0))^($A3050-$A3049)*(1+2*(C3050/C3049-1))+IFERROR(VLOOKUP(A3050,BITXeom!$C$9:$D$100,2,0),0)-$D$3*IFERROR(VLOOKUP($A3050,Dividends!$C$10:$E$100,2,0),0)</f>
        <v>46.183939689055308</v>
      </c>
      <c r="F3050" s="60">
        <f>F3049*(1-F$1-2*(C3050/C3049-1))</f>
        <v>7.5888919586163894E-2</v>
      </c>
      <c r="G3050" s="2">
        <f>G3049*(1-G$1+IF(AND(WEEKDAY($A3050)&lt;&gt;1,WEEKDAY($A3050)&lt;&gt;7),-VLOOKUP($A3050,ETF_OP_Fee!$I$5:$J$14,2,1),0))^($A3050-$A3049)*(1+1*(B3050/B3049-1))</f>
        <v>25.120230972185066</v>
      </c>
      <c r="H3050" s="9">
        <f>IFERROR(VLOOKUP(A3050,'BITO-IV'!$A$1:$J$10000,4,0),"")</f>
        <v>23.602900000000002</v>
      </c>
      <c r="J3050" s="9">
        <f>VLOOKUP(A3050,'ETH-Web'!$A$1:$G$10000,6,0)</f>
        <v>2682.8540039999998</v>
      </c>
      <c r="K3050" s="2">
        <f>K3049*(1-K$1+IF(AND(WEEKDAY($A3050)&lt;&gt;1,WEEKDAY($A3050)&lt;&gt;7),-VLOOKUP($A3050,ETF_OP_Fee!$K$5:$L$14,2,1),0))^($A3050-$A3049)*(1+2*(J3050/J3049-1))-K$3*IFERROR(VLOOKUP($A4646,Dividends!$C$10:$E$100,3,0),0)</f>
        <v>519.2088430810478</v>
      </c>
      <c r="Q3050">
        <f>IF($A3050&gt;=$Q$2,B3050*Q$4,"")</f>
        <v>493.32616519944497</v>
      </c>
      <c r="R3050">
        <f>IF($A3050&gt;=$Q$2,G3050*R$4,"")</f>
        <v>473.96803847682003</v>
      </c>
      <c r="S3050">
        <f>IF($A3050&gt;=$Q$2,C3050*S$4,"")</f>
        <v>394.45838754812104</v>
      </c>
      <c r="T3050">
        <f>IF($A3050&gt;=$Q$2,J3050*T$4,"")</f>
        <v>807.13066636110159</v>
      </c>
      <c r="U3050">
        <f>IF($A3050&gt;=$Q$2,K3050*U$4,"")</f>
        <v>49.948544998708982</v>
      </c>
      <c r="W3050" t="e">
        <f t="shared" ca="1" si="17"/>
        <v>#DIV/0!</v>
      </c>
    </row>
    <row r="3051" spans="1:23">
      <c r="A3051" s="1">
        <v>44595</v>
      </c>
      <c r="B3051">
        <f>IFERROR(VLOOKUP($A3051,'BTC-Web'!$A$2:$H$9999,2,0),"")</f>
        <v>36944.804687999997</v>
      </c>
      <c r="C3051">
        <f>VLOOKUP(A3051,H_SPBTFDUE!$B$2:$C$5828,2,0)</f>
        <v>201.05</v>
      </c>
      <c r="D3051" s="2">
        <f>D3050*(1-D$1+IF(AND(WEEKDAY($A3051)&lt;&gt;1,WEEKDAY($A3051)&lt;&gt;7),-VLOOKUP($A3051,ETF_OP_Fee!$G$5:$H$14,2,1),0))^($A3051-$A3050)*(1+2*(C3051/C3050-1))+IFERROR(VLOOKUP(A3051,BITXeom!$C$9:$D$100,2,0),0)-$D$3*IFERROR(VLOOKUP($A3051,Dividends!$C$10:$E$100,2,0),0)</f>
        <v>43.045228217873301</v>
      </c>
      <c r="F3051" s="60">
        <f>F3050*(1-F$1-2*(C3051/C3050-1))</f>
        <v>8.1033936310658597E-2</v>
      </c>
      <c r="G3051" s="2">
        <f>G3050*(1-G$1+IF(AND(WEEKDAY($A3051)&lt;&gt;1,WEEKDAY($A3051)&lt;&gt;7),-VLOOKUP($A3051,ETF_OP_Fee!$I$5:$J$14,2,1),0))^($A3051-$A3050)*(1+1*(B3051/B3050-1))</f>
        <v>23.953249596288686</v>
      </c>
      <c r="H3051" s="9">
        <f>IFERROR(VLOOKUP(A3051,'BITO-IV'!$A$1:$J$10000,4,0),"")</f>
        <v>22.802199999999999</v>
      </c>
      <c r="J3051" s="9">
        <f>VLOOKUP(A3051,'ETH-Web'!$A$1:$G$10000,6,0)</f>
        <v>2679.1625979999999</v>
      </c>
      <c r="K3051" s="2">
        <f>K3050*(1-K$1+IF(AND(WEEKDAY($A3051)&lt;&gt;1,WEEKDAY($A3051)&lt;&gt;7),-VLOOKUP($A3051,ETF_OP_Fee!$K$5:$L$14,2,1),0))^($A3051-$A3050)*(1+2*(J3051/J3050-1))-K$3*IFERROR(VLOOKUP($A4647,Dividends!$C$10:$E$100,3,0),0)</f>
        <v>517.76672357603218</v>
      </c>
      <c r="Q3051">
        <f>IF($A3051&gt;=$Q$2,B3051*Q$4,"")</f>
        <v>470.42052870147108</v>
      </c>
      <c r="R3051">
        <f>IF($A3051&gt;=$Q$2,G3051*R$4,"")</f>
        <v>451.94945615227721</v>
      </c>
      <c r="S3051">
        <f>IF($A3051&gt;=$Q$2,C3051*S$4,"")</f>
        <v>381.07663647373857</v>
      </c>
      <c r="T3051">
        <f>IF($A3051&gt;=$Q$2,J3051*T$4,"")</f>
        <v>806.02011506753615</v>
      </c>
      <c r="U3051">
        <f>IF($A3051&gt;=$Q$2,K3051*U$4,"")</f>
        <v>49.809811285002681</v>
      </c>
      <c r="W3051" t="e">
        <f t="shared" ca="1" si="17"/>
        <v>#DIV/0!</v>
      </c>
    </row>
    <row r="3052" spans="1:23">
      <c r="A3052" s="1">
        <v>44596</v>
      </c>
      <c r="B3052">
        <f>IFERROR(VLOOKUP($A3052,'BTC-Web'!$A$2:$H$9999,2,0),"")</f>
        <v>37149.265625</v>
      </c>
      <c r="C3052">
        <f>VLOOKUP(A3052,H_SPBTFDUE!$B$2:$C$5828,2,0)</f>
        <v>225.27</v>
      </c>
      <c r="D3052" s="2">
        <f>D3051*(1-D$1+IF(AND(WEEKDAY($A3052)&lt;&gt;1,WEEKDAY($A3052)&lt;&gt;7),-VLOOKUP($A3052,ETF_OP_Fee!$G$5:$H$14,2,1),0))^($A3052-$A3051)*(1+2*(C3052/C3051-1))+IFERROR(VLOOKUP(A3052,BITXeom!$C$9:$D$100,2,0),0)-$D$3*IFERROR(VLOOKUP($A3052,Dividends!$C$10:$E$100,2,0),0)</f>
        <v>53.4098949565835</v>
      </c>
      <c r="F3052" s="60">
        <f>F3051*(1-F$1-2*(C3052/C3051-1))</f>
        <v>6.1505799305017123E-2</v>
      </c>
      <c r="G3052" s="2">
        <f>G3051*(1-G$1+IF(AND(WEEKDAY($A3052)&lt;&gt;1,WEEKDAY($A3052)&lt;&gt;7),-VLOOKUP($A3052,ETF_OP_Fee!$I$5:$J$14,2,1),0))^($A3052-$A3051)*(1+1*(B3052/B3051-1))</f>
        <v>24.085185426835256</v>
      </c>
      <c r="H3052" s="9">
        <f>IFERROR(VLOOKUP(A3052,'BITO-IV'!$A$1:$J$10000,4,0),"")</f>
        <v>25.544899999999998</v>
      </c>
      <c r="J3052" s="9">
        <f>VLOOKUP(A3052,'ETH-Web'!$A$1:$G$10000,6,0)</f>
        <v>2983.586914</v>
      </c>
      <c r="K3052" s="2">
        <f>K3051*(1-K$1+IF(AND(WEEKDAY($A3052)&lt;&gt;1,WEEKDAY($A3052)&lt;&gt;7),-VLOOKUP($A3052,ETF_OP_Fee!$K$5:$L$14,2,1),0))^($A3052-$A3051)*(1+2*(J3052/J3051-1))-K$3*IFERROR(VLOOKUP($A4648,Dividends!$C$10:$E$100,3,0),0)</f>
        <v>635.41457308032432</v>
      </c>
      <c r="Q3052">
        <f>IF($A3052&gt;=$Q$2,B3052*Q$4,"")</f>
        <v>473.02394271041243</v>
      </c>
      <c r="R3052">
        <f>IF($A3052&gt;=$Q$2,G3052*R$4,"")</f>
        <v>454.43881888457889</v>
      </c>
      <c r="S3052">
        <f>IF($A3052&gt;=$Q$2,C3052*S$4,"")</f>
        <v>426.98400347395716</v>
      </c>
      <c r="T3052">
        <f>IF($A3052&gt;=$Q$2,J3052*T$4,"")</f>
        <v>897.60549416876984</v>
      </c>
      <c r="U3052">
        <f>IF($A3052&gt;=$Q$2,K3052*U$4,"")</f>
        <v>61.127682664264199</v>
      </c>
      <c r="W3052" t="e">
        <f t="shared" ca="1" si="17"/>
        <v>#DIV/0!</v>
      </c>
    </row>
    <row r="3053" spans="1:23">
      <c r="A3053" s="1">
        <v>44599</v>
      </c>
      <c r="B3053">
        <f>IFERROR(VLOOKUP($A3053,'BTC-Web'!$A$2:$H$9999,2,0),"")</f>
        <v>42406.78125</v>
      </c>
      <c r="C3053">
        <f>VLOOKUP(A3053,H_SPBTFDUE!$B$2:$C$5828,2,0)</f>
        <v>245.21</v>
      </c>
      <c r="D3053" s="2">
        <f>D3052*(1-D$1+IF(AND(WEEKDAY($A3053)&lt;&gt;1,WEEKDAY($A3053)&lt;&gt;7),-VLOOKUP($A3053,ETF_OP_Fee!$G$5:$H$14,2,1),0))^($A3053-$A3052)*(1+2*(C3053/C3052-1))+IFERROR(VLOOKUP(A3053,BITXeom!$C$9:$D$100,2,0),0)-$D$3*IFERROR(VLOOKUP($A3053,Dividends!$C$10:$E$100,2,0),0)</f>
        <v>62.842423747435213</v>
      </c>
      <c r="F3053" s="60">
        <f>F3052*(1-F$1-2*(C3053/C3052-1))</f>
        <v>5.0614102599383891E-2</v>
      </c>
      <c r="G3053" s="2">
        <f>G3052*(1-G$1+IF(AND(WEEKDAY($A3053)&lt;&gt;1,WEEKDAY($A3053)&lt;&gt;7),-VLOOKUP($A3053,ETF_OP_Fee!$I$5:$J$14,2,1),0))^($A3053-$A3052)*(1+1*(B3053/B3052-1))</f>
        <v>27.491672404324731</v>
      </c>
      <c r="H3053" s="9">
        <f>IFERROR(VLOOKUP(A3053,'BITO-IV'!$A$1:$J$10000,4,0),"")</f>
        <v>27.805099999999999</v>
      </c>
      <c r="J3053" s="9">
        <f>VLOOKUP(A3053,'ETH-Web'!$A$1:$G$10000,6,0)</f>
        <v>3142.470703</v>
      </c>
      <c r="K3053" s="2">
        <f>K3052*(1-K$1+IF(AND(WEEKDAY($A3053)&lt;&gt;1,WEEKDAY($A3053)&lt;&gt;7),-VLOOKUP($A3053,ETF_OP_Fee!$K$5:$L$14,2,1),0))^($A3053-$A3052)*(1+2*(J3053/J3052-1))-K$3*IFERROR(VLOOKUP($A4649,Dividends!$C$10:$E$100,3,0),0)</f>
        <v>703.03522191829131</v>
      </c>
      <c r="Q3053">
        <f>IF($A3053&gt;=$Q$2,B3053*Q$4,"")</f>
        <v>539.96822082624931</v>
      </c>
      <c r="R3053">
        <f>IF($A3053&gt;=$Q$2,G3053*R$4,"")</f>
        <v>518.71235015128104</v>
      </c>
      <c r="S3053">
        <f>IF($A3053&gt;=$Q$2,C3053*S$4,"")</f>
        <v>464.77892081435181</v>
      </c>
      <c r="T3053">
        <f>IF($A3053&gt;=$Q$2,J3053*T$4,"")</f>
        <v>945.40532908276339</v>
      </c>
      <c r="U3053">
        <f>IF($A3053&gt;=$Q$2,K3053*U$4,"")</f>
        <v>67.63287429636793</v>
      </c>
      <c r="W3053" t="e">
        <f t="shared" ca="1" si="17"/>
        <v>#DIV/0!</v>
      </c>
    </row>
    <row r="3054" spans="1:23">
      <c r="A3054" s="1">
        <v>44600</v>
      </c>
      <c r="B3054">
        <f>IFERROR(VLOOKUP($A3054,'BTC-Web'!$A$2:$H$9999,2,0),"")</f>
        <v>43854.652344000002</v>
      </c>
      <c r="C3054">
        <f>VLOOKUP(A3054,H_SPBTFDUE!$B$2:$C$5828,2,0)</f>
        <v>245.77</v>
      </c>
      <c r="D3054" s="2">
        <f>D3053*(1-D$1+IF(AND(WEEKDAY($A3054)&lt;&gt;1,WEEKDAY($A3054)&lt;&gt;7),-VLOOKUP($A3054,ETF_OP_Fee!$G$5:$H$14,2,1),0))^($A3054-$A3053)*(1+2*(C3054/C3053-1))+IFERROR(VLOOKUP(A3054,BITXeom!$C$9:$D$100,2,0),0)-$D$3*IFERROR(VLOOKUP($A3054,Dividends!$C$10:$E$100,2,0),0)</f>
        <v>63.121847243664803</v>
      </c>
      <c r="F3054" s="60">
        <f>F3053*(1-F$1-2*(C3054/C3053-1))</f>
        <v>5.0380287292733139E-2</v>
      </c>
      <c r="G3054" s="2">
        <f>G3053*(1-G$1+IF(AND(WEEKDAY($A3054)&lt;&gt;1,WEEKDAY($A3054)&lt;&gt;7),-VLOOKUP($A3054,ETF_OP_Fee!$I$5:$J$14,2,1),0))^($A3054-$A3053)*(1+1*(B3054/B3053-1))</f>
        <v>28.42956528407829</v>
      </c>
      <c r="H3054" s="9">
        <f>IFERROR(VLOOKUP(A3054,'BITO-IV'!$A$1:$J$10000,4,0),"")</f>
        <v>27.868200000000002</v>
      </c>
      <c r="J3054" s="9">
        <f>VLOOKUP(A3054,'ETH-Web'!$A$1:$G$10000,6,0)</f>
        <v>3122.608643</v>
      </c>
      <c r="K3054" s="2">
        <f>K3053*(1-K$1+IF(AND(WEEKDAY($A3054)&lt;&gt;1,WEEKDAY($A3054)&lt;&gt;7),-VLOOKUP($A3054,ETF_OP_Fee!$K$5:$L$14,2,1),0))^($A3054-$A3053)*(1+2*(J3054/J3053-1))-K$3*IFERROR(VLOOKUP($A4650,Dividends!$C$10:$E$100,3,0),0)</f>
        <v>694.13024391109809</v>
      </c>
      <c r="Q3054">
        <f>IF($A3054&gt;=$Q$2,B3054*Q$4,"")</f>
        <v>558.40405480298944</v>
      </c>
      <c r="R3054">
        <f>IF($A3054&gt;=$Q$2,G3054*R$4,"")</f>
        <v>536.40849510354633</v>
      </c>
      <c r="S3054">
        <f>IF($A3054&gt;=$Q$2,C3054*S$4,"")</f>
        <v>465.84036282591757</v>
      </c>
      <c r="T3054">
        <f>IF($A3054&gt;=$Q$2,J3054*T$4,"")</f>
        <v>939.42987246112011</v>
      </c>
      <c r="U3054">
        <f>IF($A3054&gt;=$Q$2,K3054*U$4,"")</f>
        <v>66.776204190239994</v>
      </c>
      <c r="W3054" t="e">
        <f t="shared" ca="1" si="17"/>
        <v>#DIV/0!</v>
      </c>
    </row>
    <row r="3055" spans="1:23">
      <c r="A3055" s="1">
        <v>44601</v>
      </c>
      <c r="B3055">
        <f>IFERROR(VLOOKUP($A3055,'BTC-Web'!$A$2:$H$9999,2,0),"")</f>
        <v>44096.703125</v>
      </c>
      <c r="C3055">
        <f>VLOOKUP(A3055,H_SPBTFDUE!$B$2:$C$5828,2,0)</f>
        <v>248.6</v>
      </c>
      <c r="D3055" s="2">
        <f>D3054*(1-D$1+IF(AND(WEEKDAY($A3055)&lt;&gt;1,WEEKDAY($A3055)&lt;&gt;7),-VLOOKUP($A3055,ETF_OP_Fee!$G$5:$H$14,2,1),0))^($A3055-$A3054)*(1+2*(C3055/C3054-1))+IFERROR(VLOOKUP(A3055,BITXeom!$C$9:$D$100,2,0),0)-$D$3*IFERROR(VLOOKUP($A3055,Dividends!$C$10:$E$100,2,0),0)</f>
        <v>64.567737596370975</v>
      </c>
      <c r="F3055" s="60">
        <f>F3054*(1-F$1-2*(C3055/C3054-1))</f>
        <v>4.9217423775512095E-2</v>
      </c>
      <c r="G3055" s="2">
        <f>G3054*(1-G$1+IF(AND(WEEKDAY($A3055)&lt;&gt;1,WEEKDAY($A3055)&lt;&gt;7),-VLOOKUP($A3055,ETF_OP_Fee!$I$5:$J$14,2,1),0))^($A3055-$A3054)*(1+1*(B3055/B3054-1))</f>
        <v>28.585735014431936</v>
      </c>
      <c r="H3055" s="9">
        <f>IFERROR(VLOOKUP(A3055,'BITO-IV'!$A$1:$J$10000,4,0),"")</f>
        <v>28.190200000000001</v>
      </c>
      <c r="J3055" s="9">
        <f>VLOOKUP(A3055,'ETH-Web'!$A$1:$G$10000,6,0)</f>
        <v>3239.4570309999999</v>
      </c>
      <c r="K3055" s="2">
        <f>K3054*(1-K$1+IF(AND(WEEKDAY($A3055)&lt;&gt;1,WEEKDAY($A3055)&lt;&gt;7),-VLOOKUP($A3055,ETF_OP_Fee!$K$5:$L$14,2,1),0))^($A3055-$A3054)*(1+2*(J3055/J3054-1))-K$3*IFERROR(VLOOKUP($A4651,Dividends!$C$10:$E$100,3,0),0)</f>
        <v>746.05990291555042</v>
      </c>
      <c r="Q3055">
        <f>IF($A3055&gt;=$Q$2,B3055*Q$4,"")</f>
        <v>561.4861026668832</v>
      </c>
      <c r="R3055">
        <f>IF($A3055&gt;=$Q$2,G3055*R$4,"")</f>
        <v>539.35510259482021</v>
      </c>
      <c r="S3055">
        <f>IF($A3055&gt;=$Q$2,C3055*S$4,"")</f>
        <v>471.20443584865154</v>
      </c>
      <c r="T3055">
        <f>IF($A3055&gt;=$Q$2,J3055*T$4,"")</f>
        <v>974.5834503781615</v>
      </c>
      <c r="U3055">
        <f>IF($A3055&gt;=$Q$2,K3055*U$4,"")</f>
        <v>71.771902826957188</v>
      </c>
      <c r="W3055" t="e">
        <f t="shared" ca="1" si="17"/>
        <v>#DIV/0!</v>
      </c>
    </row>
    <row r="3056" spans="1:23">
      <c r="A3056" s="1">
        <v>44602</v>
      </c>
      <c r="B3056">
        <f>IFERROR(VLOOKUP($A3056,'BTC-Web'!$A$2:$H$9999,2,0),"")</f>
        <v>44347.800780999998</v>
      </c>
      <c r="C3056">
        <f>VLOOKUP(A3056,H_SPBTFDUE!$B$2:$C$5828,2,0)</f>
        <v>244.8</v>
      </c>
      <c r="D3056" s="2">
        <f>D3055*(1-D$1+IF(AND(WEEKDAY($A3056)&lt;&gt;1,WEEKDAY($A3056)&lt;&gt;7),-VLOOKUP($A3056,ETF_OP_Fee!$G$5:$H$14,2,1),0))^($A3056-$A3055)*(1+2*(C3056/C3055-1))+IFERROR(VLOOKUP(A3056,BITXeom!$C$9:$D$100,2,0),0)-$D$3*IFERROR(VLOOKUP($A3056,Dividends!$C$10:$E$100,2,0),0)</f>
        <v>62.586278902955755</v>
      </c>
      <c r="F3056" s="60">
        <f>F3055*(1-F$1-2*(C3056/C3055-1))</f>
        <v>5.0719497415003485E-2</v>
      </c>
      <c r="G3056" s="2">
        <f>G3055*(1-G$1+IF(AND(WEEKDAY($A3056)&lt;&gt;1,WEEKDAY($A3056)&lt;&gt;7),-VLOOKUP($A3056,ETF_OP_Fee!$I$5:$J$14,2,1),0))^($A3056-$A3055)*(1+1*(B3056/B3055-1))</f>
        <v>28.747761089907065</v>
      </c>
      <c r="H3056" s="9">
        <f>IFERROR(VLOOKUP(A3056,'BITO-IV'!$A$1:$J$10000,4,0),"")</f>
        <v>27.7529</v>
      </c>
      <c r="J3056" s="9">
        <f>VLOOKUP(A3056,'ETH-Web'!$A$1:$G$10000,6,0)</f>
        <v>3077.4821780000002</v>
      </c>
      <c r="K3056" s="2">
        <f>K3055*(1-K$1+IF(AND(WEEKDAY($A3056)&lt;&gt;1,WEEKDAY($A3056)&lt;&gt;7),-VLOOKUP($A3056,ETF_OP_Fee!$K$5:$L$14,2,1),0))^($A3056-$A3055)*(1+2*(J3056/J3055-1))-K$3*IFERROR(VLOOKUP($A4652,Dividends!$C$10:$E$100,3,0),0)</f>
        <v>671.43569852611711</v>
      </c>
      <c r="Q3056">
        <f>IF($A3056&gt;=$Q$2,B3056*Q$4,"")</f>
        <v>564.68334496086084</v>
      </c>
      <c r="R3056">
        <f>IF($A3056&gt;=$Q$2,G3056*R$4,"")</f>
        <v>542.41220749405772</v>
      </c>
      <c r="S3056">
        <f>IF($A3056&gt;=$Q$2,C3056*S$4,"")</f>
        <v>464.00179362731262</v>
      </c>
      <c r="T3056">
        <f>IF($A3056&gt;=$Q$2,J3056*T$4,"")</f>
        <v>925.85367572746782</v>
      </c>
      <c r="U3056">
        <f>IF($A3056&gt;=$Q$2,K3056*U$4,"")</f>
        <v>64.592960325092619</v>
      </c>
      <c r="W3056" t="e">
        <f t="shared" ca="1" si="17"/>
        <v>#DIV/0!</v>
      </c>
    </row>
    <row r="3057" spans="1:23">
      <c r="A3057" s="1">
        <v>44603</v>
      </c>
      <c r="B3057">
        <f>IFERROR(VLOOKUP($A3057,'BTC-Web'!$A$2:$H$9999,2,0),"")</f>
        <v>43571.128905999998</v>
      </c>
      <c r="C3057">
        <f>VLOOKUP(A3057,H_SPBTFDUE!$B$2:$C$5828,2,0)</f>
        <v>234.9</v>
      </c>
      <c r="D3057" s="2">
        <f>D3056*(1-D$1+IF(AND(WEEKDAY($A3057)&lt;&gt;1,WEEKDAY($A3057)&lt;&gt;7),-VLOOKUP($A3057,ETF_OP_Fee!$G$5:$H$14,2,1),0))^($A3057-$A3056)*(1+2*(C3057/C3056-1))+IFERROR(VLOOKUP(A3057,BITXeom!$C$9:$D$100,2,0),0)-$D$3*IFERROR(VLOOKUP($A3057,Dividends!$C$10:$E$100,2,0),0)</f>
        <v>57.51721898495952</v>
      </c>
      <c r="F3057" s="60">
        <f>F3056*(1-F$1-2*(C3057/C3056-1))</f>
        <v>5.4819169512906767E-2</v>
      </c>
      <c r="G3057" s="2">
        <f>G3056*(1-G$1+IF(AND(WEEKDAY($A3057)&lt;&gt;1,WEEKDAY($A3057)&lt;&gt;7),-VLOOKUP($A3057,ETF_OP_Fee!$I$5:$J$14,2,1),0))^($A3057-$A3056)*(1+1*(B3057/B3056-1))</f>
        <v>28.243560694091912</v>
      </c>
      <c r="H3057" s="9">
        <f>IFERROR(VLOOKUP(A3057,'BITO-IV'!$A$1:$J$10000,4,0),"")</f>
        <v>26.630500000000001</v>
      </c>
      <c r="J3057" s="9">
        <f>VLOOKUP(A3057,'ETH-Web'!$A$1:$G$10000,6,0)</f>
        <v>2927.3835450000001</v>
      </c>
      <c r="K3057" s="2">
        <f>K3056*(1-K$1+IF(AND(WEEKDAY($A3057)&lt;&gt;1,WEEKDAY($A3057)&lt;&gt;7),-VLOOKUP($A3057,ETF_OP_Fee!$K$5:$L$14,2,1),0))^($A3057-$A3056)*(1+2*(J3057/J3056-1))-K$3*IFERROR(VLOOKUP($A4653,Dividends!$C$10:$E$100,3,0),0)</f>
        <v>605.92396734475074</v>
      </c>
      <c r="Q3057">
        <f>IF($A3057&gt;=$Q$2,B3057*Q$4,"")</f>
        <v>554.79393298127241</v>
      </c>
      <c r="R3057">
        <f>IF($A3057&gt;=$Q$2,G3057*R$4,"")</f>
        <v>532.89896405022341</v>
      </c>
      <c r="S3057">
        <f>IF($A3057&gt;=$Q$2,C3057*S$4,"")</f>
        <v>445.23701520856099</v>
      </c>
      <c r="T3057">
        <f>IF($A3057&gt;=$Q$2,J3057*T$4,"")</f>
        <v>880.69683547728903</v>
      </c>
      <c r="U3057">
        <f>IF($A3057&gt;=$Q$2,K3057*U$4,"")</f>
        <v>58.290649229160429</v>
      </c>
      <c r="W3057" t="e">
        <f t="shared" ca="1" si="17"/>
        <v>#DIV/0!</v>
      </c>
    </row>
    <row r="3058" spans="1:23">
      <c r="A3058" s="1">
        <v>44606</v>
      </c>
      <c r="B3058">
        <f>IFERROR(VLOOKUP($A3058,'BTC-Web'!$A$2:$H$9999,2,0),"")</f>
        <v>42157.398437999997</v>
      </c>
      <c r="C3058">
        <f>VLOOKUP(A3058,H_SPBTFDUE!$B$2:$C$5828,2,0)</f>
        <v>233.88</v>
      </c>
      <c r="D3058" s="2">
        <f>D3057*(1-D$1+IF(AND(WEEKDAY($A3058)&lt;&gt;1,WEEKDAY($A3058)&lt;&gt;7),-VLOOKUP($A3058,ETF_OP_Fee!$G$5:$H$14,2,1),0))^($A3058-$A3057)*(1+2*(C3058/C3057-1))+IFERROR(VLOOKUP(A3058,BITXeom!$C$9:$D$100,2,0),0)-$D$3*IFERROR(VLOOKUP($A3058,Dividends!$C$10:$E$100,2,0),0)</f>
        <v>56.997090398472395</v>
      </c>
      <c r="F3058" s="60">
        <f>F3057*(1-F$1-2*(C3058/C3057-1))</f>
        <v>5.5292395545364276E-2</v>
      </c>
      <c r="G3058" s="2">
        <f>G3057*(1-G$1+IF(AND(WEEKDAY($A3058)&lt;&gt;1,WEEKDAY($A3058)&lt;&gt;7),-VLOOKUP($A3058,ETF_OP_Fee!$I$5:$J$14,2,1),0))^($A3058-$A3057)*(1+1*(B3058/B3057-1))</f>
        <v>27.325022400958257</v>
      </c>
      <c r="H3058" s="9">
        <f>IFERROR(VLOOKUP(A3058,'BITO-IV'!$A$1:$J$10000,4,0),"")</f>
        <v>26.510899999999999</v>
      </c>
      <c r="J3058" s="9">
        <f>VLOOKUP(A3058,'ETH-Web'!$A$1:$G$10000,6,0)</f>
        <v>2933.4790039999998</v>
      </c>
      <c r="K3058" s="2">
        <f>K3057*(1-K$1+IF(AND(WEEKDAY($A3058)&lt;&gt;1,WEEKDAY($A3058)&lt;&gt;7),-VLOOKUP($A3058,ETF_OP_Fee!$K$5:$L$14,2,1),0))^($A3058-$A3057)*(1+2*(J3058/J3057-1))-K$3*IFERROR(VLOOKUP($A4654,Dividends!$C$10:$E$100,3,0),0)</f>
        <v>608.40029476465611</v>
      </c>
      <c r="Q3058">
        <f>IF($A3058&gt;=$Q$2,B3058*Q$4,"")</f>
        <v>536.79281374910192</v>
      </c>
      <c r="R3058">
        <f>IF($A3058&gt;=$Q$2,G3058*R$4,"")</f>
        <v>515.56800106885339</v>
      </c>
      <c r="S3058">
        <f>IF($A3058&gt;=$Q$2,C3058*S$4,"")</f>
        <v>443.30367440178048</v>
      </c>
      <c r="T3058">
        <f>IF($A3058&gt;=$Q$2,J3058*T$4,"")</f>
        <v>882.53064077459976</v>
      </c>
      <c r="U3058">
        <f>IF($A3058&gt;=$Q$2,K3058*U$4,"")</f>
        <v>58.5288750475627</v>
      </c>
      <c r="W3058" t="e">
        <f t="shared" ca="1" si="17"/>
        <v>#DIV/0!</v>
      </c>
    </row>
    <row r="3059" spans="1:23">
      <c r="A3059" s="1">
        <v>44607</v>
      </c>
      <c r="B3059">
        <f>IFERROR(VLOOKUP($A3059,'BTC-Web'!$A$2:$H$9999,2,0),"")</f>
        <v>42586.464844000002</v>
      </c>
      <c r="C3059">
        <f>VLOOKUP(A3059,H_SPBTFDUE!$B$2:$C$5828,2,0)</f>
        <v>244.99</v>
      </c>
      <c r="D3059" s="2">
        <f>D3058*(1-D$1+IF(AND(WEEKDAY($A3059)&lt;&gt;1,WEEKDAY($A3059)&lt;&gt;7),-VLOOKUP($A3059,ETF_OP_Fee!$G$5:$H$14,2,1),0))^($A3059-$A3058)*(1+2*(C3059/C3058-1))+IFERROR(VLOOKUP(A3059,BITXeom!$C$9:$D$100,2,0),0)-$D$3*IFERROR(VLOOKUP($A3059,Dividends!$C$10:$E$100,2,0),0)</f>
        <v>62.40463151246464</v>
      </c>
      <c r="F3059" s="60">
        <f>F3058*(1-F$1-2*(C3059/C3058-1))</f>
        <v>5.0036408755329109E-2</v>
      </c>
      <c r="G3059" s="2">
        <f>G3058*(1-G$1+IF(AND(WEEKDAY($A3059)&lt;&gt;1,WEEKDAY($A3059)&lt;&gt;7),-VLOOKUP($A3059,ETF_OP_Fee!$I$5:$J$14,2,1),0))^($A3059-$A3058)*(1+1*(B3059/B3058-1))</f>
        <v>27.602410525663288</v>
      </c>
      <c r="H3059" s="9">
        <f>IFERROR(VLOOKUP(A3059,'BITO-IV'!$A$1:$J$10000,4,0),"")</f>
        <v>27.773</v>
      </c>
      <c r="J3059" s="9">
        <f>VLOOKUP(A3059,'ETH-Web'!$A$1:$G$10000,6,0)</f>
        <v>3179.8771969999998</v>
      </c>
      <c r="K3059" s="2">
        <f>K3058*(1-K$1+IF(AND(WEEKDAY($A3059)&lt;&gt;1,WEEKDAY($A3059)&lt;&gt;7),-VLOOKUP($A3059,ETF_OP_Fee!$K$5:$L$14,2,1),0))^($A3059-$A3058)*(1+2*(J3059/J3058-1))-K$3*IFERROR(VLOOKUP($A4655,Dividends!$C$10:$E$100,3,0),0)</f>
        <v>710.58741860962004</v>
      </c>
      <c r="Q3059">
        <f>IF($A3059&gt;=$Q$2,B3059*Q$4,"")</f>
        <v>542.25614336372894</v>
      </c>
      <c r="R3059">
        <f>IF($A3059&gt;=$Q$2,G3059*R$4,"")</f>
        <v>520.80175491087743</v>
      </c>
      <c r="S3059">
        <f>IF($A3059&gt;=$Q$2,C3059*S$4,"")</f>
        <v>464.36192573837957</v>
      </c>
      <c r="T3059">
        <f>IF($A3059&gt;=$Q$2,J3059*T$4,"")</f>
        <v>956.65898969323189</v>
      </c>
      <c r="U3059">
        <f>IF($A3059&gt;=$Q$2,K3059*U$4,"")</f>
        <v>68.359405135167705</v>
      </c>
      <c r="W3059" t="e">
        <f t="shared" ca="1" si="17"/>
        <v>#DIV/0!</v>
      </c>
    </row>
    <row r="3060" spans="1:23">
      <c r="A3060" s="1">
        <v>44608</v>
      </c>
      <c r="B3060">
        <f>IFERROR(VLOOKUP($A3060,'BTC-Web'!$A$2:$H$9999,2,0),"")</f>
        <v>44578.277344000002</v>
      </c>
      <c r="C3060">
        <f>VLOOKUP(A3060,H_SPBTFDUE!$B$2:$C$5828,2,0)</f>
        <v>244.69</v>
      </c>
      <c r="D3060" s="2">
        <f>D3059*(1-D$1+IF(AND(WEEKDAY($A3060)&lt;&gt;1,WEEKDAY($A3060)&lt;&gt;7),-VLOOKUP($A3060,ETF_OP_Fee!$G$5:$H$14,2,1),0))^($A3060-$A3059)*(1+2*(C3060/C3059-1))+IFERROR(VLOOKUP(A3060,BITXeom!$C$9:$D$100,2,0),0)-$D$3*IFERROR(VLOOKUP($A3060,Dividends!$C$10:$E$100,2,0),0)</f>
        <v>62.244293279049195</v>
      </c>
      <c r="F3060" s="60">
        <f>F3059*(1-F$1-2*(C3060/C3059-1))</f>
        <v>5.0156347266004452E-2</v>
      </c>
      <c r="G3060" s="2">
        <f>G3059*(1-G$1+IF(AND(WEEKDAY($A3060)&lt;&gt;1,WEEKDAY($A3060)&lt;&gt;7),-VLOOKUP($A3060,ETF_OP_Fee!$I$5:$J$14,2,1),0))^($A3060-$A3059)*(1+1*(B3060/B3059-1))</f>
        <v>28.89265146581339</v>
      </c>
      <c r="H3060" s="9">
        <f>IFERROR(VLOOKUP(A3060,'BITO-IV'!$A$1:$J$10000,4,0),"")</f>
        <v>27.7455</v>
      </c>
      <c r="J3060" s="9">
        <f>VLOOKUP(A3060,'ETH-Web'!$A$1:$G$10000,6,0)</f>
        <v>3127.830078</v>
      </c>
      <c r="K3060" s="2">
        <f>K3059*(1-K$1+IF(AND(WEEKDAY($A3060)&lt;&gt;1,WEEKDAY($A3060)&lt;&gt;7),-VLOOKUP($A3060,ETF_OP_Fee!$K$5:$L$14,2,1),0))^($A3060-$A3059)*(1+2*(J3060/J3059-1))-K$3*IFERROR(VLOOKUP($A4656,Dividends!$C$10:$E$100,3,0),0)</f>
        <v>687.30842439132198</v>
      </c>
      <c r="Q3060">
        <f>IF($A3060&gt;=$Q$2,B3060*Q$4,"")</f>
        <v>567.61801757681803</v>
      </c>
      <c r="R3060">
        <f>IF($A3060&gt;=$Q$2,G3060*R$4,"")</f>
        <v>545.14599634092508</v>
      </c>
      <c r="S3060">
        <f>IF($A3060&gt;=$Q$2,C3060*S$4,"")</f>
        <v>463.79329608932642</v>
      </c>
      <c r="T3060">
        <f>IF($A3060&gt;=$Q$2,J3060*T$4,"")</f>
        <v>941.00072957993007</v>
      </c>
      <c r="U3060">
        <f>IF($A3060&gt;=$Q$2,K3060*U$4,"")</f>
        <v>66.119936555747074</v>
      </c>
      <c r="W3060" t="e">
        <f t="shared" ca="1" si="17"/>
        <v>#DIV/0!</v>
      </c>
    </row>
    <row r="3061" spans="1:23">
      <c r="A3061" s="1">
        <v>44609</v>
      </c>
      <c r="B3061">
        <f>IFERROR(VLOOKUP($A3061,'BTC-Web'!$A$2:$H$9999,2,0),"")</f>
        <v>43937.070312999997</v>
      </c>
      <c r="C3061">
        <f>VLOOKUP(A3061,H_SPBTFDUE!$B$2:$C$5828,2,0)</f>
        <v>226.56</v>
      </c>
      <c r="D3061" s="2">
        <f>D3060*(1-D$1+IF(AND(WEEKDAY($A3061)&lt;&gt;1,WEEKDAY($A3061)&lt;&gt;7),-VLOOKUP($A3061,ETF_OP_Fee!$G$5:$H$14,2,1),0))^($A3061-$A3060)*(1+2*(C3061/C3060-1))+IFERROR(VLOOKUP(A3061,BITXeom!$C$9:$D$100,2,0),0)-$D$3*IFERROR(VLOOKUP($A3061,Dividends!$C$10:$E$100,2,0),0)</f>
        <v>53.014075401432656</v>
      </c>
      <c r="F3061" s="60">
        <f>F3060*(1-F$1-2*(C3061/C3060-1))</f>
        <v>5.7586280226246622E-2</v>
      </c>
      <c r="G3061" s="2">
        <f>G3060*(1-G$1+IF(AND(WEEKDAY($A3061)&lt;&gt;1,WEEKDAY($A3061)&lt;&gt;7),-VLOOKUP($A3061,ETF_OP_Fee!$I$5:$J$14,2,1),0))^($A3061-$A3060)*(1+1*(B3061/B3060-1))</f>
        <v>28.476322862074117</v>
      </c>
      <c r="H3061" s="9">
        <f>IFERROR(VLOOKUP(A3061,'BITO-IV'!$A$1:$J$10000,4,0),"")</f>
        <v>25.689499999999999</v>
      </c>
      <c r="J3061" s="9">
        <f>VLOOKUP(A3061,'ETH-Web'!$A$1:$G$10000,6,0)</f>
        <v>2881.4819339999999</v>
      </c>
      <c r="K3061" s="2">
        <f>K3060*(1-K$1+IF(AND(WEEKDAY($A3061)&lt;&gt;1,WEEKDAY($A3061)&lt;&gt;7),-VLOOKUP($A3061,ETF_OP_Fee!$K$5:$L$14,2,1),0))^($A3061-$A3060)*(1+2*(J3061/J3060-1))-K$3*IFERROR(VLOOKUP($A4657,Dividends!$C$10:$E$100,3,0),0)</f>
        <v>579.02858045189942</v>
      </c>
      <c r="Q3061">
        <f>IF($A3061&gt;=$Q$2,B3061*Q$4,"")</f>
        <v>559.45348800148383</v>
      </c>
      <c r="R3061">
        <f>IF($A3061&gt;=$Q$2,G3061*R$4,"")</f>
        <v>537.29071619264175</v>
      </c>
      <c r="S3061">
        <f>IF($A3061&gt;=$Q$2,C3061*S$4,"")</f>
        <v>429.42911096488535</v>
      </c>
      <c r="T3061">
        <f>IF($A3061&gt;=$Q$2,J3061*T$4,"")</f>
        <v>866.88743779174945</v>
      </c>
      <c r="U3061">
        <f>IF($A3061&gt;=$Q$2,K3061*U$4,"")</f>
        <v>55.703279117157976</v>
      </c>
      <c r="W3061" t="e">
        <f t="shared" ca="1" si="17"/>
        <v>#DIV/0!</v>
      </c>
    </row>
    <row r="3062" spans="1:23">
      <c r="A3062" s="1">
        <v>44610</v>
      </c>
      <c r="B3062">
        <f>IFERROR(VLOOKUP($A3062,'BTC-Web'!$A$2:$H$9999,2,0),"")</f>
        <v>40552.132812999997</v>
      </c>
      <c r="C3062">
        <f>VLOOKUP(A3062,H_SPBTFDUE!$B$2:$C$5828,2,0)</f>
        <v>221.34</v>
      </c>
      <c r="D3062" s="2">
        <f>D3061*(1-D$1+IF(AND(WEEKDAY($A3062)&lt;&gt;1,WEEKDAY($A3062)&lt;&gt;7),-VLOOKUP($A3062,ETF_OP_Fee!$G$5:$H$14,2,1),0))^($A3062-$A3061)*(1+2*(C3062/C3061-1))+IFERROR(VLOOKUP(A3062,BITXeom!$C$9:$D$100,2,0),0)-$D$3*IFERROR(VLOOKUP($A3062,Dividends!$C$10:$E$100,2,0),0)</f>
        <v>50.565063601218462</v>
      </c>
      <c r="F3062" s="60">
        <f>F3061*(1-F$1-2*(C3062/C3061-1))</f>
        <v>6.0236887658247133E-2</v>
      </c>
      <c r="G3062" s="2">
        <f>G3061*(1-G$1+IF(AND(WEEKDAY($A3062)&lt;&gt;1,WEEKDAY($A3062)&lt;&gt;7),-VLOOKUP($A3062,ETF_OP_Fee!$I$5:$J$14,2,1),0))^($A3062-$A3061)*(1+1*(B3062/B3061-1))</f>
        <v>26.281806290189788</v>
      </c>
      <c r="H3062" s="9">
        <f>IFERROR(VLOOKUP(A3062,'BITO-IV'!$A$1:$J$10000,4,0),"")</f>
        <v>25.0944</v>
      </c>
      <c r="J3062" s="9">
        <f>VLOOKUP(A3062,'ETH-Web'!$A$1:$G$10000,6,0)</f>
        <v>2785.727539</v>
      </c>
      <c r="K3062" s="2">
        <f>K3061*(1-K$1+IF(AND(WEEKDAY($A3062)&lt;&gt;1,WEEKDAY($A3062)&lt;&gt;7),-VLOOKUP($A3062,ETF_OP_Fee!$K$5:$L$14,2,1),0))^($A3062-$A3061)*(1+2*(J3062/J3061-1))-K$3*IFERROR(VLOOKUP($A4658,Dividends!$C$10:$E$100,3,0),0)</f>
        <v>540.53131475511475</v>
      </c>
      <c r="Q3062">
        <f>IF($A3062&gt;=$Q$2,B3062*Q$4,"")</f>
        <v>516.35286528013421</v>
      </c>
      <c r="R3062">
        <f>IF($A3062&gt;=$Q$2,G3062*R$4,"")</f>
        <v>495.88461940425634</v>
      </c>
      <c r="S3062">
        <f>IF($A3062&gt;=$Q$2,C3062*S$4,"")</f>
        <v>419.53495507136176</v>
      </c>
      <c r="T3062">
        <f>IF($A3062&gt;=$Q$2,J3062*T$4,"")</f>
        <v>838.0799408023031</v>
      </c>
      <c r="U3062">
        <f>IF($A3062&gt;=$Q$2,K3062*U$4,"")</f>
        <v>51.99979364381263</v>
      </c>
      <c r="W3062" t="e">
        <f t="shared" ca="1" si="17"/>
        <v>#DIV/0!</v>
      </c>
    </row>
    <row r="3063" spans="1:23">
      <c r="A3063" s="1">
        <v>44614</v>
      </c>
      <c r="B3063">
        <f>IFERROR(VLOOKUP($A3063,'BTC-Web'!$A$2:$H$9999,2,0),"")</f>
        <v>37068.769530999998</v>
      </c>
      <c r="C3063">
        <f>VLOOKUP(A3063,H_SPBTFDUE!$B$2:$C$5828,2,0)</f>
        <v>210.13</v>
      </c>
      <c r="D3063" s="2">
        <f>D3062*(1-D$1+IF(AND(WEEKDAY($A3063)&lt;&gt;1,WEEKDAY($A3063)&lt;&gt;7),-VLOOKUP($A3063,ETF_OP_Fee!$G$5:$H$14,2,1),0))^($A3063-$A3062)*(1+2*(C3063/C3062-1))+IFERROR(VLOOKUP(A3063,BITXeom!$C$9:$D$100,2,0),0)-$D$3*IFERROR(VLOOKUP($A3063,Dividends!$C$10:$E$100,2,0),0)</f>
        <v>45.421312232285828</v>
      </c>
      <c r="F3063" s="60">
        <f>F3062*(1-F$1-2*(C3063/C3062-1))</f>
        <v>6.6335274680161746E-2</v>
      </c>
      <c r="G3063" s="2">
        <f>G3062*(1-G$1+IF(AND(WEEKDAY($A3063)&lt;&gt;1,WEEKDAY($A3063)&lt;&gt;7),-VLOOKUP($A3063,ETF_OP_Fee!$I$5:$J$14,2,1),0))^($A3063-$A3062)*(1+1*(B3063/B3062-1))</f>
        <v>24.021740152532942</v>
      </c>
      <c r="H3063" s="9">
        <f>IFERROR(VLOOKUP(A3063,'BITO-IV'!$A$1:$J$10000,4,0),"")</f>
        <v>23.8186</v>
      </c>
      <c r="J3063" s="9">
        <f>VLOOKUP(A3063,'ETH-Web'!$A$1:$G$10000,6,0)</f>
        <v>2639.2993160000001</v>
      </c>
      <c r="K3063" s="2">
        <f>K3062*(1-K$1+IF(AND(WEEKDAY($A3063)&lt;&gt;1,WEEKDAY($A3063)&lt;&gt;7),-VLOOKUP($A3063,ETF_OP_Fee!$K$5:$L$14,2,1),0))^($A3063-$A3062)*(1+2*(J3063/J3062-1))-K$3*IFERROR(VLOOKUP($A4659,Dividends!$C$10:$E$100,3,0),0)</f>
        <v>483.65680689931781</v>
      </c>
      <c r="Q3063">
        <f>IF($A3063&gt;=$Q$2,B3063*Q$4,"")</f>
        <v>471.9989808675316</v>
      </c>
      <c r="R3063">
        <f>IF($A3063&gt;=$Q$2,G3063*R$4,"")</f>
        <v>453.24173466011501</v>
      </c>
      <c r="S3063">
        <f>IF($A3063&gt;=$Q$2,C3063*S$4,"")</f>
        <v>398.28716051841172</v>
      </c>
      <c r="T3063">
        <f>IF($A3063&gt;=$Q$2,J3063*T$4,"")</f>
        <v>794.02733524573853</v>
      </c>
      <c r="U3063">
        <f>IF($A3063&gt;=$Q$2,K3063*U$4,"")</f>
        <v>46.528394316218254</v>
      </c>
      <c r="W3063" t="e">
        <f t="shared" ca="1" si="17"/>
        <v>#DIV/0!</v>
      </c>
    </row>
    <row r="3064" spans="1:23">
      <c r="A3064" s="1">
        <v>44615</v>
      </c>
      <c r="B3064">
        <f>IFERROR(VLOOKUP($A3064,'BTC-Web'!$A$2:$H$9999,2,0),"")</f>
        <v>38285.28125</v>
      </c>
      <c r="C3064">
        <f>VLOOKUP(A3064,H_SPBTFDUE!$B$2:$C$5828,2,0)</f>
        <v>208.43</v>
      </c>
      <c r="D3064" s="2">
        <f>D3063*(1-D$1+IF(AND(WEEKDAY($A3064)&lt;&gt;1,WEEKDAY($A3064)&lt;&gt;7),-VLOOKUP($A3064,ETF_OP_Fee!$G$5:$H$14,2,1),0))^($A3064-$A3063)*(1+2*(C3064/C3063-1))+IFERROR(VLOOKUP(A3064,BITXeom!$C$9:$D$100,2,0),0)-$D$3*IFERROR(VLOOKUP($A3064,Dividends!$C$10:$E$100,2,0),0)</f>
        <v>44.680987668863068</v>
      </c>
      <c r="F3064" s="60">
        <f>F3063*(1-F$1-2*(C3064/C3063-1))</f>
        <v>6.7405156850742109E-2</v>
      </c>
      <c r="G3064" s="2">
        <f>G3063*(1-G$1+IF(AND(WEEKDAY($A3064)&lt;&gt;1,WEEKDAY($A3064)&lt;&gt;7),-VLOOKUP($A3064,ETF_OP_Fee!$I$5:$J$14,2,1),0))^($A3064-$A3063)*(1+1*(B3064/B3063-1))</f>
        <v>24.809432647402495</v>
      </c>
      <c r="H3064" s="9">
        <f>IFERROR(VLOOKUP(A3064,'BITO-IV'!$A$1:$J$10000,4,0),"")</f>
        <v>23.6358</v>
      </c>
      <c r="J3064" s="9">
        <f>VLOOKUP(A3064,'ETH-Web'!$A$1:$G$10000,6,0)</f>
        <v>2590.3596189999998</v>
      </c>
      <c r="K3064" s="2">
        <f>K3063*(1-K$1+IF(AND(WEEKDAY($A3064)&lt;&gt;1,WEEKDAY($A3064)&lt;&gt;7),-VLOOKUP($A3064,ETF_OP_Fee!$K$5:$L$14,2,1),0))^($A3064-$A3063)*(1+2*(J3064/J3063-1))-K$3*IFERROR(VLOOKUP($A4660,Dividends!$C$10:$E$100,3,0),0)</f>
        <v>465.70822094584082</v>
      </c>
      <c r="Q3064">
        <f>IF($A3064&gt;=$Q$2,B3064*Q$4,"")</f>
        <v>487.4889013274277</v>
      </c>
      <c r="R3064">
        <f>IF($A3064&gt;=$Q$2,G3064*R$4,"")</f>
        <v>468.10390161748194</v>
      </c>
      <c r="S3064">
        <f>IF($A3064&gt;=$Q$2,C3064*S$4,"")</f>
        <v>395.06492584044429</v>
      </c>
      <c r="T3064">
        <f>IF($A3064&gt;=$Q$2,J3064*T$4,"")</f>
        <v>779.30393613709259</v>
      </c>
      <c r="U3064">
        <f>IF($A3064&gt;=$Q$2,K3064*U$4,"")</f>
        <v>44.801717729123801</v>
      </c>
      <c r="W3064" t="e">
        <f t="shared" ca="1" si="17"/>
        <v>#DIV/0!</v>
      </c>
    </row>
    <row r="3065" spans="1:23">
      <c r="A3065" s="1">
        <v>44616</v>
      </c>
      <c r="B3065">
        <f>IFERROR(VLOOKUP($A3065,'BTC-Web'!$A$2:$H$9999,2,0),"")</f>
        <v>37278.566405999998</v>
      </c>
      <c r="C3065">
        <f>VLOOKUP(A3065,H_SPBTFDUE!$B$2:$C$5828,2,0)</f>
        <v>212.38</v>
      </c>
      <c r="D3065" s="2">
        <f>D3064*(1-D$1+IF(AND(WEEKDAY($A3065)&lt;&gt;1,WEEKDAY($A3065)&lt;&gt;7),-VLOOKUP($A3065,ETF_OP_Fee!$G$5:$H$14,2,1),0))^($A3065-$A3064)*(1+2*(C3065/C3064-1))+IFERROR(VLOOKUP(A3065,BITXeom!$C$9:$D$100,2,0),0)-$D$3*IFERROR(VLOOKUP($A3065,Dividends!$C$10:$E$100,2,0),0)</f>
        <v>46.368914577978387</v>
      </c>
      <c r="F3065" s="60">
        <f>F3064*(1-F$1-2*(C3065/C3064-1))</f>
        <v>6.4846829976976536E-2</v>
      </c>
      <c r="G3065" s="2">
        <f>G3064*(1-G$1+IF(AND(WEEKDAY($A3065)&lt;&gt;1,WEEKDAY($A3065)&lt;&gt;7),-VLOOKUP($A3065,ETF_OP_Fee!$I$5:$J$14,2,1),0))^($A3065-$A3064)*(1+1*(B3065/B3064-1))</f>
        <v>24.156437684275922</v>
      </c>
      <c r="H3065" s="9">
        <f>IFERROR(VLOOKUP(A3065,'BITO-IV'!$A$1:$J$10000,4,0),"")</f>
        <v>24.083500000000001</v>
      </c>
      <c r="J3065" s="9">
        <f>VLOOKUP(A3065,'ETH-Web'!$A$1:$G$10000,6,0)</f>
        <v>2598.0671390000002</v>
      </c>
      <c r="K3065" s="2">
        <f>K3064*(1-K$1+IF(AND(WEEKDAY($A3065)&lt;&gt;1,WEEKDAY($A3065)&lt;&gt;7),-VLOOKUP($A3065,ETF_OP_Fee!$K$5:$L$14,2,1),0))^($A3065-$A3064)*(1+2*(J3065/J3064-1))-K$3*IFERROR(VLOOKUP($A4661,Dividends!$C$10:$E$100,3,0),0)</f>
        <v>468.46755143834423</v>
      </c>
      <c r="Q3065">
        <f>IF($A3065&gt;=$Q$2,B3065*Q$4,"")</f>
        <v>474.67033771163676</v>
      </c>
      <c r="R3065">
        <f>IF($A3065&gt;=$Q$2,G3065*R$4,"")</f>
        <v>455.78320511787393</v>
      </c>
      <c r="S3065">
        <f>IF($A3065&gt;=$Q$2,C3065*S$4,"")</f>
        <v>402.55188288630984</v>
      </c>
      <c r="T3065">
        <f>IF($A3065&gt;=$Q$2,J3065*T$4,"")</f>
        <v>781.62272640459014</v>
      </c>
      <c r="U3065">
        <f>IF($A3065&gt;=$Q$2,K3065*U$4,"")</f>
        <v>45.06716879974357</v>
      </c>
      <c r="W3065" t="e">
        <f t="shared" ca="1" si="17"/>
        <v>#DIV/0!</v>
      </c>
    </row>
    <row r="3066" spans="1:23">
      <c r="A3066" s="1">
        <v>44617</v>
      </c>
      <c r="B3066">
        <f>IFERROR(VLOOKUP($A3066,'BTC-Web'!$A$2:$H$9999,2,0),"")</f>
        <v>38333.746094000002</v>
      </c>
      <c r="C3066">
        <f>VLOOKUP(A3066,H_SPBTFDUE!$B$2:$C$5828,2,0)</f>
        <v>216.48</v>
      </c>
      <c r="D3066" s="2">
        <f>D3065*(1-D$1+IF(AND(WEEKDAY($A3066)&lt;&gt;1,WEEKDAY($A3066)&lt;&gt;7),-VLOOKUP($A3066,ETF_OP_Fee!$G$5:$H$14,2,1),0))^($A3066-$A3065)*(1+2*(C3066/C3065-1))+IFERROR(VLOOKUP(A3066,BITXeom!$C$9:$D$100,2,0),0)-$D$3*IFERROR(VLOOKUP($A3066,Dividends!$C$10:$E$100,2,0),0)</f>
        <v>48.153414665106709</v>
      </c>
      <c r="F3066" s="60">
        <f>F3065*(1-F$1-2*(C3066/C3065-1))</f>
        <v>6.2339715779417111E-2</v>
      </c>
      <c r="G3066" s="2">
        <f>G3065*(1-G$1+IF(AND(WEEKDAY($A3066)&lt;&gt;1,WEEKDAY($A3066)&lt;&gt;7),-VLOOKUP($A3066,ETF_OP_Fee!$I$5:$J$14,2,1),0))^($A3066-$A3065)*(1+1*(B3066/B3065-1))</f>
        <v>24.839545520452596</v>
      </c>
      <c r="H3066" s="9">
        <f>IFERROR(VLOOKUP(A3066,'BITO-IV'!$A$1:$J$10000,4,0),"")</f>
        <v>24.531400000000001</v>
      </c>
      <c r="J3066" s="9">
        <f>VLOOKUP(A3066,'ETH-Web'!$A$1:$G$10000,6,0)</f>
        <v>2764.5356449999999</v>
      </c>
      <c r="K3066" s="2">
        <f>K3065*(1-K$1+IF(AND(WEEKDAY($A3066)&lt;&gt;1,WEEKDAY($A3066)&lt;&gt;7),-VLOOKUP($A3066,ETF_OP_Fee!$K$5:$L$14,2,1),0))^($A3066-$A3065)*(1+2*(J3066/J3065-1))-K$3*IFERROR(VLOOKUP($A4662,Dividends!$C$10:$E$100,3,0),0)</f>
        <v>528.48710325555703</v>
      </c>
      <c r="Q3066">
        <f>IF($A3066&gt;=$Q$2,B3066*Q$4,"")</f>
        <v>488.10600724341379</v>
      </c>
      <c r="R3066">
        <f>IF($A3066&gt;=$Q$2,G3066*R$4,"")</f>
        <v>468.67207073138309</v>
      </c>
      <c r="S3066">
        <f>IF($A3066&gt;=$Q$2,C3066*S$4,"")</f>
        <v>410.32315475670191</v>
      </c>
      <c r="T3066">
        <f>IF($A3066&gt;=$Q$2,J3066*T$4,"")</f>
        <v>831.70440657637357</v>
      </c>
      <c r="U3066">
        <f>IF($A3066&gt;=$Q$2,K3066*U$4,"")</f>
        <v>50.841125319733798</v>
      </c>
      <c r="W3066" t="e">
        <f t="shared" ca="1" si="17"/>
        <v>#DIV/0!</v>
      </c>
    </row>
    <row r="3067" spans="1:23">
      <c r="A3067" s="1">
        <v>44620</v>
      </c>
      <c r="B3067">
        <f>IFERROR(VLOOKUP($A3067,'BTC-Web'!$A$2:$H$9999,2,0),"")</f>
        <v>37706</v>
      </c>
      <c r="C3067">
        <f>VLOOKUP(A3067,H_SPBTFDUE!$B$2:$C$5828,2,0)</f>
        <v>232.44</v>
      </c>
      <c r="D3067" s="2">
        <f>D3066*(1-D$1+IF(AND(WEEKDAY($A3067)&lt;&gt;1,WEEKDAY($A3067)&lt;&gt;7),-VLOOKUP($A3067,ETF_OP_Fee!$G$5:$H$14,2,1),0))^($A3067-$A3066)*(1+2*(C3067/C3066-1))+IFERROR(VLOOKUP(A3067,BITXeom!$C$9:$D$100,2,0),0)-$D$3*IFERROR(VLOOKUP($A3067,Dividends!$C$10:$E$100,2,0),0)</f>
        <v>55.23366126604013</v>
      </c>
      <c r="F3067" s="60">
        <f>F3066*(1-F$1-2*(C3067/C3066-1))</f>
        <v>5.3144472695369996E-2</v>
      </c>
      <c r="G3067" s="2">
        <f>G3066*(1-G$1+IF(AND(WEEKDAY($A3067)&lt;&gt;1,WEEKDAY($A3067)&lt;&gt;7),-VLOOKUP($A3067,ETF_OP_Fee!$I$5:$J$14,2,1),0))^($A3067-$A3066)*(1+1*(B3067/B3066-1))</f>
        <v>24.430870158836502</v>
      </c>
      <c r="H3067" s="9">
        <f>IFERROR(VLOOKUP(A3067,'BITO-IV'!$A$1:$J$10000,4,0),"")</f>
        <v>26.337</v>
      </c>
      <c r="J3067" s="9">
        <f>VLOOKUP(A3067,'ETH-Web'!$A$1:$G$10000,6,0)</f>
        <v>2919.201172</v>
      </c>
      <c r="K3067" s="2">
        <f>K3066*(1-K$1+IF(AND(WEEKDAY($A3067)&lt;&gt;1,WEEKDAY($A3067)&lt;&gt;7),-VLOOKUP($A3067,ETF_OP_Fee!$K$5:$L$14,2,1),0))^($A3067-$A3066)*(1+2*(J3067/J3066-1))-K$3*IFERROR(VLOOKUP($A4663,Dividends!$C$10:$E$100,3,0),0)</f>
        <v>587.57549554034824</v>
      </c>
      <c r="Q3067">
        <f>IF($A3067&gt;=$Q$2,B3067*Q$4,"")</f>
        <v>480.11287662806416</v>
      </c>
      <c r="R3067">
        <f>IF($A3067&gt;=$Q$2,G3067*R$4,"")</f>
        <v>460.96119180939132</v>
      </c>
      <c r="S3067">
        <f>IF($A3067&gt;=$Q$2,C3067*S$4,"")</f>
        <v>440.57425208632571</v>
      </c>
      <c r="T3067">
        <f>IF($A3067&gt;=$Q$2,J3067*T$4,"")</f>
        <v>878.23518673976605</v>
      </c>
      <c r="U3067">
        <f>IF($A3067&gt;=$Q$2,K3067*U$4,"")</f>
        <v>56.52550311928055</v>
      </c>
      <c r="W3067" t="e">
        <f t="shared" ca="1" si="17"/>
        <v>#DIV/0!</v>
      </c>
    </row>
    <row r="3068" spans="1:23">
      <c r="A3068" s="1">
        <v>44621</v>
      </c>
      <c r="B3068">
        <f>IFERROR(VLOOKUP($A3068,'BTC-Web'!$A$2:$H$9999,2,0),"")</f>
        <v>43194.503905999998</v>
      </c>
      <c r="C3068">
        <f>VLOOKUP(A3068,H_SPBTFDUE!$B$2:$C$5828,2,0)</f>
        <v>244.86</v>
      </c>
      <c r="D3068" s="2">
        <f>D3067*(1-D$1+IF(AND(WEEKDAY($A3068)&lt;&gt;1,WEEKDAY($A3068)&lt;&gt;7),-VLOOKUP($A3068,ETF_OP_Fee!$G$5:$H$14,2,1),0))^($A3068-$A3067)*(1+2*(C3068/C3067-1))+IFERROR(VLOOKUP(A3068,BITXeom!$C$9:$D$100,2,0),0)-$D$3*IFERROR(VLOOKUP($A3068,Dividends!$C$10:$E$100,2,0),0)</f>
        <v>61.128907769652514</v>
      </c>
      <c r="F3068" s="60">
        <f>F3067*(1-F$1-2*(C3068/C3067-1))</f>
        <v>4.7462353742141535E-2</v>
      </c>
      <c r="G3068" s="2">
        <f>G3067*(1-G$1+IF(AND(WEEKDAY($A3068)&lt;&gt;1,WEEKDAY($A3068)&lt;&gt;7),-VLOOKUP($A3068,ETF_OP_Fee!$I$5:$J$14,2,1),0))^($A3068-$A3067)*(1+1*(B3068/B3067-1))</f>
        <v>27.986311205878401</v>
      </c>
      <c r="H3068" s="9">
        <f>IFERROR(VLOOKUP(A3068,'BITO-IV'!$A$1:$J$10000,4,0),"")</f>
        <v>27.748100000000001</v>
      </c>
      <c r="J3068" s="9">
        <f>VLOOKUP(A3068,'ETH-Web'!$A$1:$G$10000,6,0)</f>
        <v>2972.485107</v>
      </c>
      <c r="K3068" s="2">
        <f>K3067*(1-K$1+IF(AND(WEEKDAY($A3068)&lt;&gt;1,WEEKDAY($A3068)&lt;&gt;7),-VLOOKUP($A3068,ETF_OP_Fee!$K$5:$L$14,2,1),0))^($A3068-$A3067)*(1+2*(J3068/J3067-1))-K$3*IFERROR(VLOOKUP($A4664,Dividends!$C$10:$E$100,3,0),0)</f>
        <v>609.00974386865335</v>
      </c>
      <c r="Q3068">
        <f>IF($A3068&gt;=$Q$2,B3068*Q$4,"")</f>
        <v>549.99834309743312</v>
      </c>
      <c r="R3068">
        <f>IF($A3068&gt;=$Q$2,G3068*R$4,"")</f>
        <v>528.04518561710586</v>
      </c>
      <c r="S3068">
        <f>IF($A3068&gt;=$Q$2,C3068*S$4,"")</f>
        <v>464.11551955712321</v>
      </c>
      <c r="T3068">
        <f>IF($A3068&gt;=$Q$2,J3068*T$4,"")</f>
        <v>894.2655401987206</v>
      </c>
      <c r="U3068">
        <f>IF($A3068&gt;=$Q$2,K3068*U$4,"")</f>
        <v>58.587504819380122</v>
      </c>
      <c r="W3068" t="e">
        <f t="shared" ca="1" si="17"/>
        <v>#DIV/0!</v>
      </c>
    </row>
    <row r="3069" spans="1:23">
      <c r="A3069" s="1">
        <v>44622</v>
      </c>
      <c r="B3069">
        <f>IFERROR(VLOOKUP($A3069,'BTC-Web'!$A$2:$H$9999,2,0),"")</f>
        <v>44357.617187999997</v>
      </c>
      <c r="C3069">
        <f>VLOOKUP(A3069,H_SPBTFDUE!$B$2:$C$5828,2,0)</f>
        <v>243.12</v>
      </c>
      <c r="D3069" s="2">
        <f>D3068*(1-D$1+IF(AND(WEEKDAY($A3069)&lt;&gt;1,WEEKDAY($A3069)&lt;&gt;7),-VLOOKUP($A3069,ETF_OP_Fee!$G$5:$H$14,2,1),0))^($A3069-$A3068)*(1+2*(C3069/C3068-1))+IFERROR(VLOOKUP(A3069,BITXeom!$C$9:$D$100,2,0),0)-$D$3*IFERROR(VLOOKUP($A3069,Dividends!$C$10:$E$100,2,0),0)</f>
        <v>60.252867094887961</v>
      </c>
      <c r="F3069" s="60">
        <f>F3068*(1-F$1-2*(C3069/C3068-1))</f>
        <v>4.8134427700159022E-2</v>
      </c>
      <c r="G3069" s="2">
        <f>G3068*(1-G$1+IF(AND(WEEKDAY($A3069)&lt;&gt;1,WEEKDAY($A3069)&lt;&gt;7),-VLOOKUP($A3069,ETF_OP_Fee!$I$5:$J$14,2,1),0))^($A3069-$A3068)*(1+1*(B3069/B3068-1))</f>
        <v>28.739160220635732</v>
      </c>
      <c r="H3069" s="9">
        <f>IFERROR(VLOOKUP(A3069,'BITO-IV'!$A$1:$J$10000,4,0),"")</f>
        <v>27.549600000000002</v>
      </c>
      <c r="J3069" s="9">
        <f>VLOOKUP(A3069,'ETH-Web'!$A$1:$G$10000,6,0)</f>
        <v>2950.1184079999998</v>
      </c>
      <c r="K3069" s="2">
        <f>K3068*(1-K$1+IF(AND(WEEKDAY($A3069)&lt;&gt;1,WEEKDAY($A3069)&lt;&gt;7),-VLOOKUP($A3069,ETF_OP_Fee!$K$5:$L$14,2,1),0))^($A3069-$A3068)*(1+2*(J3069/J3068-1))-K$3*IFERROR(VLOOKUP($A4665,Dividends!$C$10:$E$100,3,0),0)</f>
        <v>599.82921196109066</v>
      </c>
      <c r="Q3069">
        <f>IF($A3069&gt;=$Q$2,B3069*Q$4,"")</f>
        <v>564.80833789044561</v>
      </c>
      <c r="R3069">
        <f>IF($A3069&gt;=$Q$2,G3069*R$4,"")</f>
        <v>542.24992645682357</v>
      </c>
      <c r="S3069">
        <f>IF($A3069&gt;=$Q$2,C3069*S$4,"")</f>
        <v>460.81746759261534</v>
      </c>
      <c r="T3069">
        <f>IF($A3069&gt;=$Q$2,J3069*T$4,"")</f>
        <v>887.53656849871288</v>
      </c>
      <c r="U3069">
        <f>IF($A3069&gt;=$Q$2,K3069*U$4,"")</f>
        <v>57.704326080790345</v>
      </c>
      <c r="W3069" t="e">
        <f t="shared" ca="1" si="17"/>
        <v>#DIV/0!</v>
      </c>
    </row>
    <row r="3070" spans="1:23">
      <c r="A3070" s="1">
        <v>44623</v>
      </c>
      <c r="B3070">
        <f>IFERROR(VLOOKUP($A3070,'BTC-Web'!$A$2:$H$9999,2,0),"")</f>
        <v>43925.195312999997</v>
      </c>
      <c r="C3070">
        <f>VLOOKUP(A3070,H_SPBTFDUE!$B$2:$C$5828,2,0)</f>
        <v>232.98</v>
      </c>
      <c r="D3070" s="2">
        <f>D3069*(1-D$1+IF(AND(WEEKDAY($A3070)&lt;&gt;1,WEEKDAY($A3070)&lt;&gt;7),-VLOOKUP($A3070,ETF_OP_Fee!$G$5:$H$14,2,1),0))^($A3070-$A3069)*(1+2*(C3070/C3069-1))+IFERROR(VLOOKUP(A3070,BITXeom!$C$9:$D$100,2,0),0)-$D$3*IFERROR(VLOOKUP($A3070,Dividends!$C$10:$E$100,2,0),0)</f>
        <v>55.220180719125267</v>
      </c>
      <c r="F3070" s="60">
        <f>F3069*(1-F$1-2*(C3070/C3069-1))</f>
        <v>5.214708410663433E-2</v>
      </c>
      <c r="G3070" s="2">
        <f>G3069*(1-G$1+IF(AND(WEEKDAY($A3070)&lt;&gt;1,WEEKDAY($A3070)&lt;&gt;7),-VLOOKUP($A3070,ETF_OP_Fee!$I$5:$J$14,2,1),0))^($A3070-$A3069)*(1+1*(B3070/B3069-1))</f>
        <v>28.458254738604051</v>
      </c>
      <c r="H3070" s="9">
        <f>IFERROR(VLOOKUP(A3070,'BITO-IV'!$A$1:$J$10000,4,0),"")</f>
        <v>26.401199999999999</v>
      </c>
      <c r="J3070" s="9">
        <f>VLOOKUP(A3070,'ETH-Web'!$A$1:$G$10000,6,0)</f>
        <v>2834.4689939999998</v>
      </c>
      <c r="K3070" s="2">
        <f>K3069*(1-K$1+IF(AND(WEEKDAY($A3070)&lt;&gt;1,WEEKDAY($A3070)&lt;&gt;7),-VLOOKUP($A3070,ETF_OP_Fee!$K$5:$L$14,2,1),0))^($A3070-$A3069)*(1+2*(J3070/J3069-1))-K$3*IFERROR(VLOOKUP($A4666,Dividends!$C$10:$E$100,3,0),0)</f>
        <v>552.78642454579415</v>
      </c>
      <c r="Q3070">
        <f>IF($A3070&gt;=$Q$2,B3070*Q$4,"")</f>
        <v>559.30228287736679</v>
      </c>
      <c r="R3070">
        <f>IF($A3070&gt;=$Q$2,G3070*R$4,"")</f>
        <v>536.94980718390104</v>
      </c>
      <c r="S3070">
        <f>IF($A3070&gt;=$Q$2,C3070*S$4,"")</f>
        <v>441.59778545462126</v>
      </c>
      <c r="T3070">
        <f>IF($A3070&gt;=$Q$2,J3070*T$4,"")</f>
        <v>852.74369924570124</v>
      </c>
      <c r="U3070">
        <f>IF($A3070&gt;=$Q$2,K3070*U$4,"")</f>
        <v>53.178750649266249</v>
      </c>
      <c r="W3070" t="e">
        <f t="shared" ca="1" si="17"/>
        <v>#DIV/0!</v>
      </c>
    </row>
    <row r="3071" spans="1:23">
      <c r="A3071" s="1">
        <v>44624</v>
      </c>
      <c r="B3071">
        <f>IFERROR(VLOOKUP($A3071,'BTC-Web'!$A$2:$H$9999,2,0),"")</f>
        <v>42458.140625</v>
      </c>
      <c r="C3071">
        <f>VLOOKUP(A3071,H_SPBTFDUE!$B$2:$C$5828,2,0)</f>
        <v>218.89</v>
      </c>
      <c r="D3071" s="2">
        <f>D3070*(1-D$1+IF(AND(WEEKDAY($A3071)&lt;&gt;1,WEEKDAY($A3071)&lt;&gt;7),-VLOOKUP($A3071,ETF_OP_Fee!$G$5:$H$14,2,1),0))^($A3071-$A3070)*(1+2*(C3071/C3070-1))+IFERROR(VLOOKUP(A3071,BITXeom!$C$9:$D$100,2,0),0)-$D$3*IFERROR(VLOOKUP($A3071,Dividends!$C$10:$E$100,2,0),0)</f>
        <v>48.535194966744818</v>
      </c>
      <c r="F3071" s="60">
        <f>F3070*(1-F$1-2*(C3071/C3070-1))</f>
        <v>5.845179869404863E-2</v>
      </c>
      <c r="G3071" s="2">
        <f>G3070*(1-G$1+IF(AND(WEEKDAY($A3071)&lt;&gt;1,WEEKDAY($A3071)&lt;&gt;7),-VLOOKUP($A3071,ETF_OP_Fee!$I$5:$J$14,2,1),0))^($A3071-$A3070)*(1+1*(B3071/B3070-1))</f>
        <v>27.507063418186373</v>
      </c>
      <c r="H3071" s="9">
        <f>IFERROR(VLOOKUP(A3071,'BITO-IV'!$A$1:$J$10000,4,0),"")</f>
        <v>24.8064</v>
      </c>
      <c r="J3071" s="9">
        <f>VLOOKUP(A3071,'ETH-Web'!$A$1:$G$10000,6,0)</f>
        <v>2617.1560060000002</v>
      </c>
      <c r="K3071" s="2">
        <f>K3070*(1-K$1+IF(AND(WEEKDAY($A3071)&lt;&gt;1,WEEKDAY($A3071)&lt;&gt;7),-VLOOKUP($A3071,ETF_OP_Fee!$K$5:$L$14,2,1),0))^($A3071-$A3070)*(1+2*(J3071/J3070-1))-K$3*IFERROR(VLOOKUP($A4667,Dividends!$C$10:$E$100,3,0),0)</f>
        <v>468.01234364878002</v>
      </c>
      <c r="Q3071">
        <f>IF($A3071&gt;=$Q$2,B3071*Q$4,"")</f>
        <v>540.62218298805556</v>
      </c>
      <c r="R3071">
        <f>IF($A3071&gt;=$Q$2,G3071*R$4,"")</f>
        <v>519.00274750703193</v>
      </c>
      <c r="S3071">
        <f>IF($A3071&gt;=$Q$2,C3071*S$4,"")</f>
        <v>414.89114627076162</v>
      </c>
      <c r="T3071">
        <f>IF($A3071&gt;=$Q$2,J3071*T$4,"")</f>
        <v>787.36556963005705</v>
      </c>
      <c r="U3071">
        <f>IF($A3071&gt;=$Q$2,K3071*U$4,"")</f>
        <v>45.023377236745745</v>
      </c>
      <c r="W3071" t="e">
        <f t="shared" ca="1" si="17"/>
        <v>#DIV/0!</v>
      </c>
    </row>
    <row r="3072" spans="1:23">
      <c r="A3072" s="1">
        <v>44627</v>
      </c>
      <c r="B3072">
        <f>IFERROR(VLOOKUP($A3072,'BTC-Web'!$A$2:$H$9999,2,0),"")</f>
        <v>38429.304687999997</v>
      </c>
      <c r="C3072">
        <f>VLOOKUP(A3072,H_SPBTFDUE!$B$2:$C$5828,2,0)</f>
        <v>207.69</v>
      </c>
      <c r="D3072" s="2">
        <f>D3071*(1-D$1+IF(AND(WEEKDAY($A3072)&lt;&gt;1,WEEKDAY($A3072)&lt;&gt;7),-VLOOKUP($A3072,ETF_OP_Fee!$G$5:$H$14,2,1),0))^($A3072-$A3071)*(1+2*(C3072/C3071-1))+IFERROR(VLOOKUP(A3072,BITXeom!$C$9:$D$100,2,0),0)-$D$3*IFERROR(VLOOKUP($A3072,Dividends!$C$10:$E$100,2,0),0)</f>
        <v>43.552615437225732</v>
      </c>
      <c r="F3072" s="60">
        <f>F3071*(1-F$1-2*(C3072/C3071-1))</f>
        <v>6.4430391936947704E-2</v>
      </c>
      <c r="G3072" s="2">
        <f>G3071*(1-G$1+IF(AND(WEEKDAY($A3072)&lt;&gt;1,WEEKDAY($A3072)&lt;&gt;7),-VLOOKUP($A3072,ETF_OP_Fee!$I$5:$J$14,2,1),0))^($A3072-$A3071)*(1+1*(B3072/B3071-1))</f>
        <v>24.894985245335583</v>
      </c>
      <c r="H3072" s="9">
        <f>IFERROR(VLOOKUP(A3072,'BITO-IV'!$A$1:$J$10000,4,0),"")</f>
        <v>23.539300000000001</v>
      </c>
      <c r="J3072" s="9">
        <f>VLOOKUP(A3072,'ETH-Web'!$A$1:$G$10000,6,0)</f>
        <v>2497.77124</v>
      </c>
      <c r="K3072" s="2">
        <f>K3071*(1-K$1+IF(AND(WEEKDAY($A3072)&lt;&gt;1,WEEKDAY($A3072)&lt;&gt;7),-VLOOKUP($A3072,ETF_OP_Fee!$K$5:$L$14,2,1),0))^($A3072-$A3071)*(1+2*(J3072/J3071-1))-K$3*IFERROR(VLOOKUP($A4668,Dividends!$C$10:$E$100,3,0),0)</f>
        <v>425.28157586027322</v>
      </c>
      <c r="Q3072">
        <f>IF($A3072&gt;=$Q$2,B3072*Q$4,"")</f>
        <v>489.32276084899036</v>
      </c>
      <c r="R3072">
        <f>IF($A3072&gt;=$Q$2,G3072*R$4,"")</f>
        <v>469.71810640221662</v>
      </c>
      <c r="S3072">
        <f>IF($A3072&gt;=$Q$2,C3072*S$4,"")</f>
        <v>393.66230603944666</v>
      </c>
      <c r="T3072">
        <f>IF($A3072&gt;=$Q$2,J3072*T$4,"")</f>
        <v>751.44892802701872</v>
      </c>
      <c r="U3072">
        <f>IF($A3072&gt;=$Q$2,K3072*U$4,"")</f>
        <v>40.912623527220717</v>
      </c>
      <c r="W3072" t="e">
        <f t="shared" ca="1" si="17"/>
        <v>#DIV/0!</v>
      </c>
    </row>
    <row r="3073" spans="1:23">
      <c r="A3073" s="1">
        <v>44628</v>
      </c>
      <c r="B3073">
        <f>IFERROR(VLOOKUP($A3073,'BTC-Web'!$A$2:$H$9999,2,0),"")</f>
        <v>38059.902344000002</v>
      </c>
      <c r="C3073">
        <f>VLOOKUP(A3073,H_SPBTFDUE!$B$2:$C$5828,2,0)</f>
        <v>213.06</v>
      </c>
      <c r="D3073" s="2">
        <f>D3072*(1-D$1+IF(AND(WEEKDAY($A3073)&lt;&gt;1,WEEKDAY($A3073)&lt;&gt;7),-VLOOKUP($A3073,ETF_OP_Fee!$G$5:$H$14,2,1),0))^($A3073-$A3072)*(1+2*(C3073/C3072-1))+IFERROR(VLOOKUP(A3073,BITXeom!$C$9:$D$100,2,0),0)-$D$3*IFERROR(VLOOKUP($A3073,Dividends!$C$10:$E$100,2,0),0)</f>
        <v>45.799272923623214</v>
      </c>
      <c r="F3073" s="60">
        <f>F3072*(1-F$1-2*(C3073/C3072-1))</f>
        <v>6.1095233849704202E-2</v>
      </c>
      <c r="G3073" s="2">
        <f>G3072*(1-G$1+IF(AND(WEEKDAY($A3073)&lt;&gt;1,WEEKDAY($A3073)&lt;&gt;7),-VLOOKUP($A3073,ETF_OP_Fee!$I$5:$J$14,2,1),0))^($A3073-$A3072)*(1+1*(B3073/B3072-1))</f>
        <v>24.655040053621907</v>
      </c>
      <c r="H3073" s="9">
        <f>IFERROR(VLOOKUP(A3073,'BITO-IV'!$A$1:$J$10000,4,0),"")</f>
        <v>24.145900000000001</v>
      </c>
      <c r="J3073" s="9">
        <f>VLOOKUP(A3073,'ETH-Web'!$A$1:$G$10000,6,0)</f>
        <v>2576.7475589999999</v>
      </c>
      <c r="K3073" s="2">
        <f>K3072*(1-K$1+IF(AND(WEEKDAY($A3073)&lt;&gt;1,WEEKDAY($A3073)&lt;&gt;7),-VLOOKUP($A3073,ETF_OP_Fee!$K$5:$L$14,2,1),0))^($A3073-$A3072)*(1+2*(J3073/J3072-1))-K$3*IFERROR(VLOOKUP($A4669,Dividends!$C$10:$E$100,3,0),0)</f>
        <v>452.1636453720875</v>
      </c>
      <c r="Q3073">
        <f>IF($A3073&gt;=$Q$2,B3073*Q$4,"")</f>
        <v>484.61913749962986</v>
      </c>
      <c r="R3073">
        <f>IF($A3073&gt;=$Q$2,G3073*R$4,"")</f>
        <v>465.19082510514568</v>
      </c>
      <c r="S3073">
        <f>IF($A3073&gt;=$Q$2,C3073*S$4,"")</f>
        <v>403.84077675749683</v>
      </c>
      <c r="T3073">
        <f>IF($A3073&gt;=$Q$2,J3073*T$4,"")</f>
        <v>775.20877812925221</v>
      </c>
      <c r="U3073">
        <f>IF($A3073&gt;=$Q$2,K3073*U$4,"")</f>
        <v>43.498712490385167</v>
      </c>
      <c r="W3073" t="e">
        <f t="shared" ca="1" si="17"/>
        <v>#DIV/0!</v>
      </c>
    </row>
    <row r="3074" spans="1:23">
      <c r="A3074" s="1">
        <v>44629</v>
      </c>
      <c r="B3074">
        <f>IFERROR(VLOOKUP($A3074,'BTC-Web'!$A$2:$H$9999,2,0),"")</f>
        <v>38742.816405999998</v>
      </c>
      <c r="C3074">
        <f>VLOOKUP(A3074,H_SPBTFDUE!$B$2:$C$5828,2,0)</f>
        <v>231.93</v>
      </c>
      <c r="D3074" s="2">
        <f>D3073*(1-D$1+IF(AND(WEEKDAY($A3074)&lt;&gt;1,WEEKDAY($A3074)&lt;&gt;7),-VLOOKUP($A3074,ETF_OP_Fee!$G$5:$H$14,2,1),0))^($A3074-$A3073)*(1+2*(C3074/C3073-1))+IFERROR(VLOOKUP(A3074,BITXeom!$C$9:$D$100,2,0),0)-$D$3*IFERROR(VLOOKUP($A3074,Dividends!$C$10:$E$100,2,0),0)</f>
        <v>53.905345819850737</v>
      </c>
      <c r="F3074" s="60">
        <f>F3073*(1-F$1-2*(C3074/C3073-1))</f>
        <v>5.0270059156319005E-2</v>
      </c>
      <c r="G3074" s="2">
        <f>G3073*(1-G$1+IF(AND(WEEKDAY($A3074)&lt;&gt;1,WEEKDAY($A3074)&lt;&gt;7),-VLOOKUP($A3074,ETF_OP_Fee!$I$5:$J$14,2,1),0))^($A3074-$A3073)*(1+1*(B3074/B3073-1))</f>
        <v>25.096775607272789</v>
      </c>
      <c r="H3074" s="9">
        <f>IFERROR(VLOOKUP(A3074,'BITO-IV'!$A$1:$J$10000,4,0),"")</f>
        <v>26.284300000000002</v>
      </c>
      <c r="J3074" s="9">
        <f>VLOOKUP(A3074,'ETH-Web'!$A$1:$G$10000,6,0)</f>
        <v>2729.7834469999998</v>
      </c>
      <c r="K3074" s="2">
        <f>K3073*(1-K$1+IF(AND(WEEKDAY($A3074)&lt;&gt;1,WEEKDAY($A3074)&lt;&gt;7),-VLOOKUP($A3074,ETF_OP_Fee!$K$5:$L$14,2,1),0))^($A3074-$A3073)*(1+2*(J3074/J3073-1))-K$3*IFERROR(VLOOKUP($A4670,Dividends!$C$10:$E$100,3,0),0)</f>
        <v>505.85961560878451</v>
      </c>
      <c r="Q3074">
        <f>IF($A3074&gt;=$Q$2,B3074*Q$4,"")</f>
        <v>493.31472533171427</v>
      </c>
      <c r="R3074">
        <f>IF($A3074&gt;=$Q$2,G3074*R$4,"")</f>
        <v>473.52548309938186</v>
      </c>
      <c r="S3074">
        <f>IF($A3074&gt;=$Q$2,C3074*S$4,"")</f>
        <v>439.60758168293552</v>
      </c>
      <c r="T3074">
        <f>IF($A3074&gt;=$Q$2,J3074*T$4,"")</f>
        <v>821.24928502021271</v>
      </c>
      <c r="U3074">
        <f>IF($A3074&gt;=$Q$2,K3074*U$4,"")</f>
        <v>48.664332493506599</v>
      </c>
      <c r="W3074" t="e">
        <f t="shared" ca="1" si="17"/>
        <v>#DIV/0!</v>
      </c>
    </row>
    <row r="3075" spans="1:23">
      <c r="A3075" s="1">
        <v>44630</v>
      </c>
      <c r="B3075">
        <f>IFERROR(VLOOKUP($A3075,'BTC-Web'!$A$2:$H$9999,2,0),"")</f>
        <v>41974.070312999997</v>
      </c>
      <c r="C3075">
        <f>VLOOKUP(A3075,H_SPBTFDUE!$B$2:$C$5828,2,0)</f>
        <v>219.3</v>
      </c>
      <c r="D3075" s="2">
        <f>D3074*(1-D$1+IF(AND(WEEKDAY($A3075)&lt;&gt;1,WEEKDAY($A3075)&lt;&gt;7),-VLOOKUP($A3075,ETF_OP_Fee!$G$5:$H$14,2,1),0))^($A3075-$A3074)*(1+2*(C3075/C3074-1))+IFERROR(VLOOKUP(A3075,BITXeom!$C$9:$D$100,2,0),0)-$D$3*IFERROR(VLOOKUP($A3075,Dividends!$C$10:$E$100,2,0),0)</f>
        <v>48.028607088354079</v>
      </c>
      <c r="F3075" s="60">
        <f>F3074*(1-F$1-2*(C3075/C3074-1))</f>
        <v>5.5742463676740114E-2</v>
      </c>
      <c r="G3075" s="2">
        <f>G3074*(1-G$1+IF(AND(WEEKDAY($A3075)&lt;&gt;1,WEEKDAY($A3075)&lt;&gt;7),-VLOOKUP($A3075,ETF_OP_Fee!$I$5:$J$14,2,1),0))^($A3075-$A3074)*(1+1*(B3075/B3074-1))</f>
        <v>27.189205743597931</v>
      </c>
      <c r="H3075" s="9">
        <f>IFERROR(VLOOKUP(A3075,'BITO-IV'!$A$1:$J$10000,4,0),"")</f>
        <v>24.8507</v>
      </c>
      <c r="J3075" s="9">
        <f>VLOOKUP(A3075,'ETH-Web'!$A$1:$G$10000,6,0)</f>
        <v>2608.0485840000001</v>
      </c>
      <c r="K3075" s="2">
        <f>K3074*(1-K$1+IF(AND(WEEKDAY($A3075)&lt;&gt;1,WEEKDAY($A3075)&lt;&gt;7),-VLOOKUP($A3075,ETF_OP_Fee!$K$5:$L$14,2,1),0))^($A3075-$A3074)*(1+2*(J3075/J3074-1))-K$3*IFERROR(VLOOKUP($A4671,Dividends!$C$10:$E$100,3,0),0)</f>
        <v>460.7300677370435</v>
      </c>
      <c r="Q3075">
        <f>IF($A3075&gt;=$Q$2,B3075*Q$4,"")</f>
        <v>534.45848516848935</v>
      </c>
      <c r="R3075">
        <f>IF($A3075&gt;=$Q$2,G3075*R$4,"")</f>
        <v>513.00541497030872</v>
      </c>
      <c r="S3075">
        <f>IF($A3075&gt;=$Q$2,C3075*S$4,"")</f>
        <v>415.66827345780086</v>
      </c>
      <c r="T3075">
        <f>IF($A3075&gt;=$Q$2,J3075*T$4,"")</f>
        <v>784.6256219561501</v>
      </c>
      <c r="U3075">
        <f>IF($A3075&gt;=$Q$2,K3075*U$4,"")</f>
        <v>44.32281311709032</v>
      </c>
      <c r="W3075" t="e">
        <f t="shared" ca="1" si="17"/>
        <v>#DIV/0!</v>
      </c>
    </row>
    <row r="3076" spans="1:23">
      <c r="A3076" s="1">
        <v>44631</v>
      </c>
      <c r="B3076">
        <f>IFERROR(VLOOKUP($A3076,'BTC-Web'!$A$2:$H$9999,2,0),"")</f>
        <v>39439.96875</v>
      </c>
      <c r="C3076">
        <f>VLOOKUP(A3076,H_SPBTFDUE!$B$2:$C$5828,2,0)</f>
        <v>212.08</v>
      </c>
      <c r="D3076" s="2">
        <f>D3075*(1-D$1+IF(AND(WEEKDAY($A3076)&lt;&gt;1,WEEKDAY($A3076)&lt;&gt;7),-VLOOKUP($A3076,ETF_OP_Fee!$G$5:$H$14,2,1),0))^($A3076-$A3075)*(1+2*(C3076/C3075-1))+IFERROR(VLOOKUP(A3076,BITXeom!$C$9:$D$100,2,0),0)-$D$3*IFERROR(VLOOKUP($A3076,Dividends!$C$10:$E$100,2,0),0)</f>
        <v>44.860712995698165</v>
      </c>
      <c r="F3076" s="60">
        <f>F3075*(1-F$1-2*(C3076/C3075-1))</f>
        <v>5.940997321120188E-2</v>
      </c>
      <c r="G3076" s="2">
        <f>G3075*(1-G$1+IF(AND(WEEKDAY($A3076)&lt;&gt;1,WEEKDAY($A3076)&lt;&gt;7),-VLOOKUP($A3076,ETF_OP_Fee!$I$5:$J$14,2,1),0))^($A3076-$A3075)*(1+1*(B3076/B3075-1))</f>
        <v>25.547046226690284</v>
      </c>
      <c r="H3076" s="9">
        <f>IFERROR(VLOOKUP(A3076,'BITO-IV'!$A$1:$J$10000,4,0),"")</f>
        <v>24.032399999999999</v>
      </c>
      <c r="J3076" s="9">
        <f>VLOOKUP(A3076,'ETH-Web'!$A$1:$G$10000,6,0)</f>
        <v>2559.5629880000001</v>
      </c>
      <c r="K3076" s="2">
        <f>K3075*(1-K$1+IF(AND(WEEKDAY($A3076)&lt;&gt;1,WEEKDAY($A3076)&lt;&gt;7),-VLOOKUP($A3076,ETF_OP_Fee!$K$5:$L$14,2,1),0))^($A3076-$A3075)*(1+2*(J3076/J3075-1))-K$3*IFERROR(VLOOKUP($A4672,Dividends!$C$10:$E$100,3,0),0)</f>
        <v>443.58800258797942</v>
      </c>
      <c r="Q3076">
        <f>IF($A3076&gt;=$Q$2,B3076*Q$4,"")</f>
        <v>502.19161010670598</v>
      </c>
      <c r="R3076">
        <f>IF($A3076&gt;=$Q$2,G3076*R$4,"")</f>
        <v>482.02118055158121</v>
      </c>
      <c r="S3076">
        <f>IF($A3076&gt;=$Q$2,C3076*S$4,"")</f>
        <v>401.98325323725675</v>
      </c>
      <c r="T3076">
        <f>IF($A3076&gt;=$Q$2,J3076*T$4,"")</f>
        <v>770.03883812443655</v>
      </c>
      <c r="U3076">
        <f>IF($A3076&gt;=$Q$2,K3076*U$4,"")</f>
        <v>42.673724847738228</v>
      </c>
      <c r="W3076" t="e">
        <f t="shared" ref="W3076:W3139" ca="1" si="18">IF(ROW()+$W$1&lt;3711,INDIRECT("m"&amp;ROW()+$W$1,1)/INDIRECT("m"&amp;ROW(),1),"")</f>
        <v>#DIV/0!</v>
      </c>
    </row>
    <row r="3077" spans="1:23">
      <c r="A3077" s="1">
        <v>44634</v>
      </c>
      <c r="B3077">
        <f>IFERROR(VLOOKUP($A3077,'BTC-Web'!$A$2:$H$9999,2,0),"")</f>
        <v>37846.316405999998</v>
      </c>
      <c r="C3077">
        <f>VLOOKUP(A3077,H_SPBTFDUE!$B$2:$C$5828,2,0)</f>
        <v>214.78</v>
      </c>
      <c r="D3077" s="2">
        <f>D3076*(1-D$1+IF(AND(WEEKDAY($A3077)&lt;&gt;1,WEEKDAY($A3077)&lt;&gt;7),-VLOOKUP($A3077,ETF_OP_Fee!$G$5:$H$14,2,1),0))^($A3077-$A3076)*(1+2*(C3077/C3076-1))+IFERROR(VLOOKUP(A3077,BITXeom!$C$9:$D$100,2,0),0)-$D$3*IFERROR(VLOOKUP($A3077,Dividends!$C$10:$E$100,2,0),0)</f>
        <v>45.986325815828557</v>
      </c>
      <c r="F3077" s="60">
        <f>F3076*(1-F$1-2*(C3077/C3076-1))</f>
        <v>5.7894178565674824E-2</v>
      </c>
      <c r="G3077" s="2">
        <f>G3076*(1-G$1+IF(AND(WEEKDAY($A3077)&lt;&gt;1,WEEKDAY($A3077)&lt;&gt;7),-VLOOKUP($A3077,ETF_OP_Fee!$I$5:$J$14,2,1),0))^($A3077-$A3076)*(1+1*(B3077/B3076-1))</f>
        <v>24.512851624064126</v>
      </c>
      <c r="H3077" s="9">
        <f>IFERROR(VLOOKUP(A3077,'BITO-IV'!$A$1:$J$10000,4,0),"")</f>
        <v>24.3414</v>
      </c>
      <c r="J3077" s="9">
        <f>VLOOKUP(A3077,'ETH-Web'!$A$1:$G$10000,6,0)</f>
        <v>2590.6960450000001</v>
      </c>
      <c r="K3077" s="2">
        <f>K3076*(1-K$1+IF(AND(WEEKDAY($A3077)&lt;&gt;1,WEEKDAY($A3077)&lt;&gt;7),-VLOOKUP($A3077,ETF_OP_Fee!$K$5:$L$14,2,1),0))^($A3077-$A3076)*(1+2*(J3077/J3076-1))-K$3*IFERROR(VLOOKUP($A4673,Dividends!$C$10:$E$100,3,0),0)</f>
        <v>454.34399842031502</v>
      </c>
      <c r="Q3077">
        <f>IF($A3077&gt;=$Q$2,B3077*Q$4,"")</f>
        <v>481.89953427731814</v>
      </c>
      <c r="R3077">
        <f>IF($A3077&gt;=$Q$2,G3077*R$4,"")</f>
        <v>462.50801653040674</v>
      </c>
      <c r="S3077">
        <f>IF($A3077&gt;=$Q$2,C3077*S$4,"")</f>
        <v>407.10092007873448</v>
      </c>
      <c r="T3077">
        <f>IF($A3077&gt;=$Q$2,J3077*T$4,"")</f>
        <v>779.40514915172423</v>
      </c>
      <c r="U3077">
        <f>IF($A3077&gt;=$Q$2,K3077*U$4,"")</f>
        <v>43.708465201252345</v>
      </c>
      <c r="W3077" t="e">
        <f t="shared" ca="1" si="18"/>
        <v>#DIV/0!</v>
      </c>
    </row>
    <row r="3078" spans="1:23">
      <c r="A3078" s="1">
        <v>44635</v>
      </c>
      <c r="B3078">
        <f>IFERROR(VLOOKUP($A3078,'BTC-Web'!$A$2:$H$9999,2,0),"")</f>
        <v>39664.25</v>
      </c>
      <c r="C3078">
        <f>VLOOKUP(A3078,H_SPBTFDUE!$B$2:$C$5828,2,0)</f>
        <v>219.94</v>
      </c>
      <c r="D3078" s="2">
        <f>D3077*(1-D$1+IF(AND(WEEKDAY($A3078)&lt;&gt;1,WEEKDAY($A3078)&lt;&gt;7),-VLOOKUP($A3078,ETF_OP_Fee!$G$5:$H$14,2,1),0))^($A3078-$A3077)*(1+2*(C3078/C3077-1))+IFERROR(VLOOKUP(A3078,BITXeom!$C$9:$D$100,2,0),0)-$D$3*IFERROR(VLOOKUP($A3078,Dividends!$C$10:$E$100,2,0),0)</f>
        <v>48.190120525389951</v>
      </c>
      <c r="F3078" s="60">
        <f>F3077*(1-F$1-2*(C3078/C3077-1))</f>
        <v>5.5109397865666314E-2</v>
      </c>
      <c r="G3078" s="2">
        <f>G3077*(1-G$1+IF(AND(WEEKDAY($A3078)&lt;&gt;1,WEEKDAY($A3078)&lt;&gt;7),-VLOOKUP($A3078,ETF_OP_Fee!$I$5:$J$14,2,1),0))^($A3078-$A3077)*(1+1*(B3078/B3077-1))</f>
        <v>25.689648593039358</v>
      </c>
      <c r="H3078" s="9">
        <f>IFERROR(VLOOKUP(A3078,'BITO-IV'!$A$1:$J$10000,4,0),"")</f>
        <v>24.9254</v>
      </c>
      <c r="J3078" s="9">
        <f>VLOOKUP(A3078,'ETH-Web'!$A$1:$G$10000,6,0)</f>
        <v>2620.1496579999998</v>
      </c>
      <c r="K3078" s="2">
        <f>K3077*(1-K$1+IF(AND(WEEKDAY($A3078)&lt;&gt;1,WEEKDAY($A3078)&lt;&gt;7),-VLOOKUP($A3078,ETF_OP_Fee!$K$5:$L$14,2,1),0))^($A3078-$A3077)*(1+2*(J3078/J3077-1))-K$3*IFERROR(VLOOKUP($A4674,Dividends!$C$10:$E$100,3,0),0)</f>
        <v>464.66290166195768</v>
      </c>
      <c r="Q3078">
        <f>IF($A3078&gt;=$Q$2,B3078*Q$4,"")</f>
        <v>505.04739741141185</v>
      </c>
      <c r="R3078">
        <f>IF($A3078&gt;=$Q$2,G3078*R$4,"")</f>
        <v>484.7117992777969</v>
      </c>
      <c r="S3078">
        <f>IF($A3078&gt;=$Q$2,C3078*S$4,"")</f>
        <v>416.88135004244742</v>
      </c>
      <c r="T3078">
        <f>IF($A3078&gt;=$Q$2,J3078*T$4,"")</f>
        <v>788.26620318298637</v>
      </c>
      <c r="U3078">
        <f>IF($A3078&gt;=$Q$2,K3078*U$4,"")</f>
        <v>44.70115669672839</v>
      </c>
      <c r="W3078" t="e">
        <f t="shared" ca="1" si="18"/>
        <v>#DIV/0!</v>
      </c>
    </row>
    <row r="3079" spans="1:23">
      <c r="A3079" s="1">
        <v>44636</v>
      </c>
      <c r="B3079">
        <f>IFERROR(VLOOKUP($A3079,'BTC-Web'!$A$2:$H$9999,2,0),"")</f>
        <v>39335.570312999997</v>
      </c>
      <c r="C3079">
        <f>VLOOKUP(A3079,H_SPBTFDUE!$B$2:$C$5828,2,0)</f>
        <v>226.33</v>
      </c>
      <c r="D3079" s="2">
        <f>D3078*(1-D$1+IF(AND(WEEKDAY($A3079)&lt;&gt;1,WEEKDAY($A3079)&lt;&gt;7),-VLOOKUP($A3079,ETF_OP_Fee!$G$5:$H$14,2,1),0))^($A3079-$A3078)*(1+2*(C3079/C3078-1))+IFERROR(VLOOKUP(A3079,BITXeom!$C$9:$D$100,2,0),0)-$D$3*IFERROR(VLOOKUP($A3079,Dividends!$C$10:$E$100,2,0),0)</f>
        <v>50.984145344131868</v>
      </c>
      <c r="F3079" s="60">
        <f>F3078*(1-F$1-2*(C3079/C3078-1))</f>
        <v>5.1904300800808788E-2</v>
      </c>
      <c r="G3079" s="2">
        <f>G3078*(1-G$1+IF(AND(WEEKDAY($A3079)&lt;&gt;1,WEEKDAY($A3079)&lt;&gt;7),-VLOOKUP($A3079,ETF_OP_Fee!$I$5:$J$14,2,1),0))^($A3079-$A3078)*(1+1*(B3079/B3078-1))</f>
        <v>25.476107008727563</v>
      </c>
      <c r="H3079" s="9">
        <f>IFERROR(VLOOKUP(A3079,'BITO-IV'!$A$1:$J$10000,4,0),"")</f>
        <v>25.650500000000001</v>
      </c>
      <c r="J3079" s="9">
        <f>VLOOKUP(A3079,'ETH-Web'!$A$1:$G$10000,6,0)</f>
        <v>2772.055664</v>
      </c>
      <c r="K3079" s="2">
        <f>K3078*(1-K$1+IF(AND(WEEKDAY($A3079)&lt;&gt;1,WEEKDAY($A3079)&lt;&gt;7),-VLOOKUP($A3079,ETF_OP_Fee!$K$5:$L$14,2,1),0))^($A3079-$A3078)*(1+2*(J3079/J3078-1))-K$3*IFERROR(VLOOKUP($A4675,Dividends!$C$10:$E$100,3,0),0)</f>
        <v>518.52821449498174</v>
      </c>
      <c r="Q3079">
        <f>IF($A3079&gt;=$Q$2,B3079*Q$4,"")</f>
        <v>500.86229822256172</v>
      </c>
      <c r="R3079">
        <f>IF($A3079&gt;=$Q$2,G3079*R$4,"")</f>
        <v>480.68270074118061</v>
      </c>
      <c r="S3079">
        <f>IF($A3079&gt;=$Q$2,C3079*S$4,"")</f>
        <v>428.99316156727804</v>
      </c>
      <c r="T3079">
        <f>IF($A3079&gt;=$Q$2,J3079*T$4,"")</f>
        <v>833.96678758460916</v>
      </c>
      <c r="U3079">
        <f>IF($A3079&gt;=$Q$2,K3079*U$4,"")</f>
        <v>49.883067671017898</v>
      </c>
      <c r="W3079" t="e">
        <f t="shared" ca="1" si="18"/>
        <v>#DIV/0!</v>
      </c>
    </row>
    <row r="3080" spans="1:23">
      <c r="A3080" s="1">
        <v>44637</v>
      </c>
      <c r="B3080">
        <f>IFERROR(VLOOKUP($A3080,'BTC-Web'!$A$2:$H$9999,2,0),"")</f>
        <v>41140.84375</v>
      </c>
      <c r="C3080">
        <f>VLOOKUP(A3080,H_SPBTFDUE!$B$2:$C$5828,2,0)</f>
        <v>226.14</v>
      </c>
      <c r="D3080" s="2">
        <f>D3079*(1-D$1+IF(AND(WEEKDAY($A3080)&lt;&gt;1,WEEKDAY($A3080)&lt;&gt;7),-VLOOKUP($A3080,ETF_OP_Fee!$G$5:$H$14,2,1),0))^($A3080-$A3079)*(1+2*(C3080/C3079-1))+IFERROR(VLOOKUP(A3080,BITXeom!$C$9:$D$100,2,0),0)-$D$3*IFERROR(VLOOKUP($A3080,Dividends!$C$10:$E$100,2,0),0)</f>
        <v>50.892409066997267</v>
      </c>
      <c r="F3080" s="60">
        <f>F3079*(1-F$1-2*(C3080/C3079-1))</f>
        <v>5.198874440344585E-2</v>
      </c>
      <c r="G3080" s="2">
        <f>G3079*(1-G$1+IF(AND(WEEKDAY($A3080)&lt;&gt;1,WEEKDAY($A3080)&lt;&gt;7),-VLOOKUP($A3080,ETF_OP_Fee!$I$5:$J$14,2,1),0))^($A3080-$A3079)*(1+1*(B3080/B3079-1))</f>
        <v>26.644618342311801</v>
      </c>
      <c r="H3080" s="9">
        <f>IFERROR(VLOOKUP(A3080,'BITO-IV'!$A$1:$J$10000,4,0),"")</f>
        <v>25.628599999999999</v>
      </c>
      <c r="J3080" s="9">
        <f>VLOOKUP(A3080,'ETH-Web'!$A$1:$G$10000,6,0)</f>
        <v>2814.8544919999999</v>
      </c>
      <c r="K3080" s="2">
        <f>K3079*(1-K$1+IF(AND(WEEKDAY($A3080)&lt;&gt;1,WEEKDAY($A3080)&lt;&gt;7),-VLOOKUP($A3080,ETF_OP_Fee!$K$5:$L$14,2,1),0))^($A3080-$A3079)*(1+2*(J3080/J3079-1))-K$3*IFERROR(VLOOKUP($A4676,Dividends!$C$10:$E$100,3,0),0)</f>
        <v>534.52595925701496</v>
      </c>
      <c r="Q3080">
        <f>IF($A3080&gt;=$Q$2,B3080*Q$4,"")</f>
        <v>523.84895877892689</v>
      </c>
      <c r="R3080">
        <f>IF($A3080&gt;=$Q$2,G3080*R$4,"")</f>
        <v>502.73015027817343</v>
      </c>
      <c r="S3080">
        <f>IF($A3080&gt;=$Q$2,C3080*S$4,"")</f>
        <v>428.63302945621103</v>
      </c>
      <c r="T3080">
        <f>IF($A3080&gt;=$Q$2,J3080*T$4,"")</f>
        <v>846.84271989833564</v>
      </c>
      <c r="U3080">
        <f>IF($A3080&gt;=$Q$2,K3080*U$4,"")</f>
        <v>51.422070877092999</v>
      </c>
      <c r="W3080" t="e">
        <f t="shared" ca="1" si="18"/>
        <v>#DIV/0!</v>
      </c>
    </row>
    <row r="3081" spans="1:23">
      <c r="A3081" s="1">
        <v>44638</v>
      </c>
      <c r="B3081">
        <f>IFERROR(VLOOKUP($A3081,'BTC-Web'!$A$2:$H$9999,2,0),"")</f>
        <v>40944.839844000002</v>
      </c>
      <c r="C3081">
        <f>VLOOKUP(A3081,H_SPBTFDUE!$B$2:$C$5828,2,0)</f>
        <v>232.87</v>
      </c>
      <c r="D3081" s="2">
        <f>D3080*(1-D$1+IF(AND(WEEKDAY($A3081)&lt;&gt;1,WEEKDAY($A3081)&lt;&gt;7),-VLOOKUP($A3081,ETF_OP_Fee!$G$5:$H$14,2,1),0))^($A3081-$A3080)*(1+2*(C3081/C3080-1))+IFERROR(VLOOKUP(A3081,BITXeom!$C$9:$D$100,2,0),0)-$D$3*IFERROR(VLOOKUP($A3081,Dividends!$C$10:$E$100,2,0),0)</f>
        <v>53.915058248700738</v>
      </c>
      <c r="F3081" s="60">
        <f>F3080*(1-F$1-2*(C3081/C3080-1))</f>
        <v>4.8891634232413252E-2</v>
      </c>
      <c r="G3081" s="2">
        <f>G3080*(1-G$1+IF(AND(WEEKDAY($A3081)&lt;&gt;1,WEEKDAY($A3081)&lt;&gt;7),-VLOOKUP($A3081,ETF_OP_Fee!$I$5:$J$14,2,1),0))^($A3081-$A3080)*(1+1*(B3081/B3080-1))</f>
        <v>26.516987413287008</v>
      </c>
      <c r="H3081" s="9">
        <f>IFERROR(VLOOKUP(A3081,'BITO-IV'!$A$1:$J$10000,4,0),"")</f>
        <v>26.388500000000001</v>
      </c>
      <c r="J3081" s="9">
        <f>VLOOKUP(A3081,'ETH-Web'!$A$1:$G$10000,6,0)</f>
        <v>2945.343018</v>
      </c>
      <c r="K3081" s="2">
        <f>K3080*(1-K$1+IF(AND(WEEKDAY($A3081)&lt;&gt;1,WEEKDAY($A3081)&lt;&gt;7),-VLOOKUP($A3081,ETF_OP_Fee!$K$5:$L$14,2,1),0))^($A3081-$A3080)*(1+2*(J3081/J3080-1))-K$3*IFERROR(VLOOKUP($A4677,Dividends!$C$10:$E$100,3,0),0)</f>
        <v>584.0690770100548</v>
      </c>
      <c r="Q3081">
        <f>IF($A3081&gt;=$Q$2,B3081*Q$4,"")</f>
        <v>521.35322867920809</v>
      </c>
      <c r="R3081">
        <f>IF($A3081&gt;=$Q$2,G3081*R$4,"")</f>
        <v>500.32201234561074</v>
      </c>
      <c r="S3081">
        <f>IF($A3081&gt;=$Q$2,C3081*S$4,"")</f>
        <v>441.38928791663511</v>
      </c>
      <c r="T3081">
        <f>IF($A3081&gt;=$Q$2,J3081*T$4,"")</f>
        <v>886.09990302713402</v>
      </c>
      <c r="U3081">
        <f>IF($A3081&gt;=$Q$2,K3081*U$4,"")</f>
        <v>56.188181237963271</v>
      </c>
      <c r="W3081" t="e">
        <f t="shared" ca="1" si="18"/>
        <v>#DIV/0!</v>
      </c>
    </row>
    <row r="3082" spans="1:23">
      <c r="A3082" s="1">
        <v>44641</v>
      </c>
      <c r="B3082">
        <f>IFERROR(VLOOKUP($A3082,'BTC-Web'!$A$2:$H$9999,2,0),"")</f>
        <v>41246.132812999997</v>
      </c>
      <c r="C3082">
        <f>VLOOKUP(A3082,H_SPBTFDUE!$B$2:$C$5828,2,0)</f>
        <v>228.06</v>
      </c>
      <c r="D3082" s="2">
        <f>D3081*(1-D$1+IF(AND(WEEKDAY($A3082)&lt;&gt;1,WEEKDAY($A3082)&lt;&gt;7),-VLOOKUP($A3082,ETF_OP_Fee!$G$5:$H$14,2,1),0))^($A3082-$A3081)*(1+2*(C3082/C3081-1))+IFERROR(VLOOKUP(A3082,BITXeom!$C$9:$D$100,2,0),0)-$D$3*IFERROR(VLOOKUP($A3082,Dividends!$C$10:$E$100,2,0),0)</f>
        <v>51.669104390518243</v>
      </c>
      <c r="F3082" s="60">
        <f>F3081*(1-F$1-2*(C3082/C3081-1))</f>
        <v>5.0908832054913568E-2</v>
      </c>
      <c r="G3082" s="2">
        <f>G3081*(1-G$1+IF(AND(WEEKDAY($A3082)&lt;&gt;1,WEEKDAY($A3082)&lt;&gt;7),-VLOOKUP($A3082,ETF_OP_Fee!$I$5:$J$14,2,1),0))^($A3082-$A3081)*(1+1*(B3082/B3081-1))</f>
        <v>26.710027215520167</v>
      </c>
      <c r="H3082" s="9">
        <f>IFERROR(VLOOKUP(A3082,'BITO-IV'!$A$1:$J$10000,4,0),"")</f>
        <v>25.839600000000001</v>
      </c>
      <c r="J3082" s="9">
        <f>VLOOKUP(A3082,'ETH-Web'!$A$1:$G$10000,6,0)</f>
        <v>2897.9765630000002</v>
      </c>
      <c r="K3082" s="2">
        <f>K3081*(1-K$1+IF(AND(WEEKDAY($A3082)&lt;&gt;1,WEEKDAY($A3082)&lt;&gt;7),-VLOOKUP($A3082,ETF_OP_Fee!$K$5:$L$14,2,1),0))^($A3082-$A3081)*(1+2*(J3082/J3081-1))-K$3*IFERROR(VLOOKUP($A4678,Dividends!$C$10:$E$100,3,0),0)</f>
        <v>565.2396250935858</v>
      </c>
      <c r="Q3082">
        <f>IF($A3082&gt;=$Q$2,B3082*Q$4,"")</f>
        <v>525.18961106011295</v>
      </c>
      <c r="R3082">
        <f>IF($A3082&gt;=$Q$2,G3082*R$4,"")</f>
        <v>503.96428364931461</v>
      </c>
      <c r="S3082">
        <f>IF($A3082&gt;=$Q$2,C3082*S$4,"")</f>
        <v>432.27225921015076</v>
      </c>
      <c r="T3082">
        <f>IF($A3082&gt;=$Q$2,J3082*T$4,"")</f>
        <v>871.84981027877245</v>
      </c>
      <c r="U3082">
        <f>IF($A3082&gt;=$Q$2,K3082*U$4,"")</f>
        <v>54.376764235183202</v>
      </c>
      <c r="W3082" t="e">
        <f t="shared" ca="1" si="18"/>
        <v>#DIV/0!</v>
      </c>
    </row>
    <row r="3083" spans="1:23">
      <c r="A3083" s="1">
        <v>44642</v>
      </c>
      <c r="B3083">
        <f>IFERROR(VLOOKUP($A3083,'BTC-Web'!$A$2:$H$9999,2,0),"")</f>
        <v>41074.105469000002</v>
      </c>
      <c r="C3083">
        <f>VLOOKUP(A3083,H_SPBTFDUE!$B$2:$C$5828,2,0)</f>
        <v>234.65</v>
      </c>
      <c r="D3083" s="2">
        <f>D3082*(1-D$1+IF(AND(WEEKDAY($A3083)&lt;&gt;1,WEEKDAY($A3083)&lt;&gt;7),-VLOOKUP($A3083,ETF_OP_Fee!$G$5:$H$14,2,1),0))^($A3083-$A3082)*(1+2*(C3083/C3082-1))+IFERROR(VLOOKUP(A3083,BITXeom!$C$9:$D$100,2,0),0)-$D$3*IFERROR(VLOOKUP($A3083,Dividends!$C$10:$E$100,2,0),0)</f>
        <v>54.648566844916402</v>
      </c>
      <c r="F3083" s="60">
        <f>F3082*(1-F$1-2*(C3083/C3082-1))</f>
        <v>4.7964068498782549E-2</v>
      </c>
      <c r="G3083" s="2">
        <f>G3082*(1-G$1+IF(AND(WEEKDAY($A3083)&lt;&gt;1,WEEKDAY($A3083)&lt;&gt;7),-VLOOKUP($A3083,ETF_OP_Fee!$I$5:$J$14,2,1),0))^($A3083-$A3082)*(1+1*(B3083/B3082-1))</f>
        <v>26.597934053462126</v>
      </c>
      <c r="H3083" s="9">
        <f>IFERROR(VLOOKUP(A3083,'BITO-IV'!$A$1:$J$10000,4,0),"")</f>
        <v>26.5793</v>
      </c>
      <c r="J3083" s="9">
        <f>VLOOKUP(A3083,'ETH-Web'!$A$1:$G$10000,6,0)</f>
        <v>2973.1311040000001</v>
      </c>
      <c r="K3083" s="2">
        <f>K3082*(1-K$1+IF(AND(WEEKDAY($A3083)&lt;&gt;1,WEEKDAY($A3083)&lt;&gt;7),-VLOOKUP($A3083,ETF_OP_Fee!$K$5:$L$14,2,1),0))^($A3083-$A3082)*(1+2*(J3083/J3082-1))-K$3*IFERROR(VLOOKUP($A4679,Dividends!$C$10:$E$100,3,0),0)</f>
        <v>594.54154450402245</v>
      </c>
      <c r="Q3083">
        <f>IF($A3083&gt;=$Q$2,B3083*Q$4,"")</f>
        <v>522.99917603686663</v>
      </c>
      <c r="R3083">
        <f>IF($A3083&gt;=$Q$2,G3083*R$4,"")</f>
        <v>501.84931200728863</v>
      </c>
      <c r="S3083">
        <f>IF($A3083&gt;=$Q$2,C3083*S$4,"")</f>
        <v>444.7631571676834</v>
      </c>
      <c r="T3083">
        <f>IF($A3083&gt;=$Q$2,J3083*T$4,"")</f>
        <v>894.45988696089989</v>
      </c>
      <c r="U3083">
        <f>IF($A3083&gt;=$Q$2,K3083*U$4,"")</f>
        <v>57.195645808030903</v>
      </c>
      <c r="W3083" t="e">
        <f t="shared" ca="1" si="18"/>
        <v>#DIV/0!</v>
      </c>
    </row>
    <row r="3084" spans="1:23">
      <c r="A3084" s="1">
        <v>44643</v>
      </c>
      <c r="B3084">
        <f>IFERROR(VLOOKUP($A3084,'BTC-Web'!$A$2:$H$9999,2,0),"")</f>
        <v>42364.378905999998</v>
      </c>
      <c r="C3084">
        <f>VLOOKUP(A3084,H_SPBTFDUE!$B$2:$C$5828,2,0)</f>
        <v>233.85</v>
      </c>
      <c r="D3084" s="2">
        <f>D3083*(1-D$1+IF(AND(WEEKDAY($A3084)&lt;&gt;1,WEEKDAY($A3084)&lt;&gt;7),-VLOOKUP($A3084,ETF_OP_Fee!$G$5:$H$14,2,1),0))^($A3084-$A3083)*(1+2*(C3084/C3083-1))+IFERROR(VLOOKUP(A3084,BITXeom!$C$9:$D$100,2,0),0)-$D$3*IFERROR(VLOOKUP($A3084,Dividends!$C$10:$E$100,2,0),0)</f>
        <v>54.269393662221418</v>
      </c>
      <c r="F3084" s="60">
        <f>F3083*(1-F$1-2*(C3084/C3083-1))</f>
        <v>4.8288622706868602E-2</v>
      </c>
      <c r="G3084" s="2">
        <f>G3083*(1-G$1+IF(AND(WEEKDAY($A3084)&lt;&gt;1,WEEKDAY($A3084)&lt;&gt;7),-VLOOKUP($A3084,ETF_OP_Fee!$I$5:$J$14,2,1),0))^($A3084-$A3083)*(1+1*(B3084/B3083-1))</f>
        <v>27.432749068822716</v>
      </c>
      <c r="H3084" s="9">
        <f>IFERROR(VLOOKUP(A3084,'BITO-IV'!$A$1:$J$10000,4,0),"")</f>
        <v>26.4893</v>
      </c>
      <c r="J3084" s="9">
        <f>VLOOKUP(A3084,'ETH-Web'!$A$1:$G$10000,6,0)</f>
        <v>3031.0671390000002</v>
      </c>
      <c r="K3084" s="2">
        <f>K3083*(1-K$1+IF(AND(WEEKDAY($A3084)&lt;&gt;1,WEEKDAY($A3084)&lt;&gt;7),-VLOOKUP($A3084,ETF_OP_Fee!$K$5:$L$14,2,1),0))^($A3084-$A3083)*(1+2*(J3084/J3083-1))-K$3*IFERROR(VLOOKUP($A4680,Dividends!$C$10:$E$100,3,0),0)</f>
        <v>617.69675019173826</v>
      </c>
      <c r="Q3084">
        <f>IF($A3084&gt;=$Q$2,B3084*Q$4,"")</f>
        <v>539.42830910520718</v>
      </c>
      <c r="R3084">
        <f>IF($A3084&gt;=$Q$2,G3084*R$4,"")</f>
        <v>517.60058578178439</v>
      </c>
      <c r="S3084">
        <f>IF($A3084&gt;=$Q$2,C3084*S$4,"")</f>
        <v>443.24681143687519</v>
      </c>
      <c r="T3084">
        <f>IF($A3084&gt;=$Q$2,J3084*T$4,"")</f>
        <v>911.8898143688582</v>
      </c>
      <c r="U3084">
        <f>IF($A3084&gt;=$Q$2,K3084*U$4,"")</f>
        <v>59.423205774814242</v>
      </c>
      <c r="W3084" t="e">
        <f t="shared" ca="1" si="18"/>
        <v>#DIV/0!</v>
      </c>
    </row>
    <row r="3085" spans="1:23">
      <c r="A3085" s="1">
        <v>44644</v>
      </c>
      <c r="B3085">
        <f>IFERROR(VLOOKUP($A3085,'BTC-Web'!$A$2:$H$9999,2,0),"")</f>
        <v>42886.652344000002</v>
      </c>
      <c r="C3085">
        <f>VLOOKUP(A3085,H_SPBTFDUE!$B$2:$C$5828,2,0)</f>
        <v>244.1</v>
      </c>
      <c r="D3085" s="2">
        <f>D3084*(1-D$1+IF(AND(WEEKDAY($A3085)&lt;&gt;1,WEEKDAY($A3085)&lt;&gt;7),-VLOOKUP($A3085,ETF_OP_Fee!$G$5:$H$14,2,1),0))^($A3085-$A3084)*(1+2*(C3085/C3084-1))+IFERROR(VLOOKUP(A3085,BITXeom!$C$9:$D$100,2,0),0)-$D$3*IFERROR(VLOOKUP($A3085,Dividends!$C$10:$E$100,2,0),0)</f>
        <v>59.019697686699594</v>
      </c>
      <c r="F3085" s="60">
        <f>F3084*(1-F$1-2*(C3085/C3084-1))</f>
        <v>4.4052981981803366E-2</v>
      </c>
      <c r="G3085" s="2">
        <f>G3084*(1-G$1+IF(AND(WEEKDAY($A3085)&lt;&gt;1,WEEKDAY($A3085)&lt;&gt;7),-VLOOKUP($A3085,ETF_OP_Fee!$I$5:$J$14,2,1),0))^($A3085-$A3084)*(1+1*(B3085/B3084-1))</f>
        <v>27.770220674408357</v>
      </c>
      <c r="H3085" s="9">
        <f>IFERROR(VLOOKUP(A3085,'BITO-IV'!$A$1:$J$10000,4,0),"")</f>
        <v>27.621300000000002</v>
      </c>
      <c r="J3085" s="9">
        <f>VLOOKUP(A3085,'ETH-Web'!$A$1:$G$10000,6,0)</f>
        <v>3108.0620119999999</v>
      </c>
      <c r="K3085" s="2">
        <f>K3084*(1-K$1+IF(AND(WEEKDAY($A3085)&lt;&gt;1,WEEKDAY($A3085)&lt;&gt;7),-VLOOKUP($A3085,ETF_OP_Fee!$K$5:$L$14,2,1),0))^($A3085-$A3084)*(1+2*(J3085/J3084-1))-K$3*IFERROR(VLOOKUP($A4681,Dividends!$C$10:$E$100,3,0),0)</f>
        <v>649.06137988750459</v>
      </c>
      <c r="Q3085">
        <f>IF($A3085&gt;=$Q$2,B3085*Q$4,"")</f>
        <v>546.07844973811996</v>
      </c>
      <c r="R3085">
        <f>IF($A3085&gt;=$Q$2,G3085*R$4,"")</f>
        <v>523.9679935941632</v>
      </c>
      <c r="S3085">
        <f>IF($A3085&gt;=$Q$2,C3085*S$4,"")</f>
        <v>462.67499111285537</v>
      </c>
      <c r="T3085">
        <f>IF($A3085&gt;=$Q$2,J3085*T$4,"")</f>
        <v>935.05355084435155</v>
      </c>
      <c r="U3085">
        <f>IF($A3085&gt;=$Q$2,K3085*U$4,"")</f>
        <v>62.440522676487817</v>
      </c>
      <c r="W3085" t="e">
        <f t="shared" ca="1" si="18"/>
        <v>#DIV/0!</v>
      </c>
    </row>
    <row r="3086" spans="1:23">
      <c r="A3086" s="1">
        <v>44645</v>
      </c>
      <c r="B3086">
        <f>IFERROR(VLOOKUP($A3086,'BTC-Web'!$A$2:$H$9999,2,0),"")</f>
        <v>43964.546875</v>
      </c>
      <c r="C3086">
        <f>VLOOKUP(A3086,H_SPBTFDUE!$B$2:$C$5828,2,0)</f>
        <v>246.81</v>
      </c>
      <c r="D3086" s="2">
        <f>D3085*(1-D$1+IF(AND(WEEKDAY($A3086)&lt;&gt;1,WEEKDAY($A3086)&lt;&gt;7),-VLOOKUP($A3086,ETF_OP_Fee!$G$5:$H$14,2,1),0))^($A3086-$A3085)*(1+2*(C3086/C3085-1))+IFERROR(VLOOKUP(A3086,BITXeom!$C$9:$D$100,2,0),0)-$D$3*IFERROR(VLOOKUP($A3086,Dividends!$C$10:$E$100,2,0),0)</f>
        <v>60.322899246301375</v>
      </c>
      <c r="F3086" s="60">
        <f>F3085*(1-F$1-2*(C3086/C3085-1))</f>
        <v>4.3072535751258557E-2</v>
      </c>
      <c r="G3086" s="2">
        <f>G3085*(1-G$1+IF(AND(WEEKDAY($A3086)&lt;&gt;1,WEEKDAY($A3086)&lt;&gt;7),-VLOOKUP($A3086,ETF_OP_Fee!$I$5:$J$14,2,1),0))^($A3086-$A3085)*(1+1*(B3086/B3085-1))</f>
        <v>28.467444411200013</v>
      </c>
      <c r="H3086" s="9">
        <f>IFERROR(VLOOKUP(A3086,'BITO-IV'!$A$1:$J$10000,4,0),"")</f>
        <v>27.922499999999999</v>
      </c>
      <c r="J3086" s="9">
        <f>VLOOKUP(A3086,'ETH-Web'!$A$1:$G$10000,6,0)</f>
        <v>3106.6713869999999</v>
      </c>
      <c r="K3086" s="2">
        <f>K3085*(1-K$1+IF(AND(WEEKDAY($A3086)&lt;&gt;1,WEEKDAY($A3086)&lt;&gt;7),-VLOOKUP($A3086,ETF_OP_Fee!$K$5:$L$14,2,1),0))^($A3086-$A3085)*(1+2*(J3086/J3085-1))-K$3*IFERROR(VLOOKUP($A4682,Dividends!$C$10:$E$100,3,0),0)</f>
        <v>648.46386656831385</v>
      </c>
      <c r="Q3086">
        <f>IF($A3086&gt;=$Q$2,B3086*Q$4,"")</f>
        <v>559.80334879874874</v>
      </c>
      <c r="R3086">
        <f>IF($A3086&gt;=$Q$2,G3086*R$4,"")</f>
        <v>537.12319775102503</v>
      </c>
      <c r="S3086">
        <f>IF($A3086&gt;=$Q$2,C3086*S$4,"")</f>
        <v>467.81161227596823</v>
      </c>
      <c r="T3086">
        <f>IF($A3086&gt;=$Q$2,J3086*T$4,"")</f>
        <v>934.6351844027804</v>
      </c>
      <c r="U3086">
        <f>IF($A3086&gt;=$Q$2,K3086*U$4,"")</f>
        <v>62.383041142209969</v>
      </c>
      <c r="W3086" t="e">
        <f t="shared" ca="1" si="18"/>
        <v>#DIV/0!</v>
      </c>
    </row>
    <row r="3087" spans="1:23">
      <c r="A3087" s="1">
        <v>44648</v>
      </c>
      <c r="B3087">
        <f>IFERROR(VLOOKUP($A3087,'BTC-Web'!$A$2:$H$9999,2,0),"")</f>
        <v>46821.851562999997</v>
      </c>
      <c r="C3087">
        <f>VLOOKUP(A3087,H_SPBTFDUE!$B$2:$C$5828,2,0)</f>
        <v>266.33</v>
      </c>
      <c r="D3087" s="2">
        <f>D3086*(1-D$1+IF(AND(WEEKDAY($A3087)&lt;&gt;1,WEEKDAY($A3087)&lt;&gt;7),-VLOOKUP($A3087,ETF_OP_Fee!$G$5:$H$14,2,1),0))^($A3087-$A3086)*(1+2*(C3087/C3086-1))+IFERROR(VLOOKUP(A3087,BITXeom!$C$9:$D$100,2,0),0)-$D$3*IFERROR(VLOOKUP($A3087,Dividends!$C$10:$E$100,2,0),0)</f>
        <v>69.839413183551088</v>
      </c>
      <c r="F3087" s="60">
        <f>F3086*(1-F$1-2*(C3087/C3086-1))</f>
        <v>3.6257150733116819E-2</v>
      </c>
      <c r="G3087" s="2">
        <f>G3086*(1-G$1+IF(AND(WEEKDAY($A3087)&lt;&gt;1,WEEKDAY($A3087)&lt;&gt;7),-VLOOKUP($A3087,ETF_OP_Fee!$I$5:$J$14,2,1),0))^($A3087-$A3086)*(1+1*(B3087/B3086-1))</f>
        <v>30.315208012138591</v>
      </c>
      <c r="H3087" s="9">
        <f>IFERROR(VLOOKUP(A3087,'BITO-IV'!$A$1:$J$10000,4,0),"")</f>
        <v>30.1252</v>
      </c>
      <c r="J3087" s="9">
        <f>VLOOKUP(A3087,'ETH-Web'!$A$1:$G$10000,6,0)</f>
        <v>3336.6345209999999</v>
      </c>
      <c r="K3087" s="2">
        <f>K3086*(1-K$1+IF(AND(WEEKDAY($A3087)&lt;&gt;1,WEEKDAY($A3087)&lt;&gt;7),-VLOOKUP($A3087,ETF_OP_Fee!$K$5:$L$14,2,1),0))^($A3087-$A3086)*(1+2*(J3087/J3086-1))-K$3*IFERROR(VLOOKUP($A4683,Dividends!$C$10:$E$100,3,0),0)</f>
        <v>744.40799623106614</v>
      </c>
      <c r="Q3087">
        <f>IF($A3087&gt;=$Q$2,B3087*Q$4,"")</f>
        <v>596.1855896399552</v>
      </c>
      <c r="R3087">
        <f>IF($A3087&gt;=$Q$2,G3087*R$4,"")</f>
        <v>571.98676610258406</v>
      </c>
      <c r="S3087">
        <f>IF($A3087&gt;=$Q$2,C3087*S$4,"")</f>
        <v>504.8104481076885</v>
      </c>
      <c r="T3087">
        <f>IF($A3087&gt;=$Q$2,J3087*T$4,"")</f>
        <v>1003.8190823365375</v>
      </c>
      <c r="U3087">
        <f>IF($A3087&gt;=$Q$2,K3087*U$4,"")</f>
        <v>71.612987322217322</v>
      </c>
      <c r="W3087" t="e">
        <f t="shared" ca="1" si="18"/>
        <v>#DIV/0!</v>
      </c>
    </row>
    <row r="3088" spans="1:23">
      <c r="A3088" s="1">
        <v>44649</v>
      </c>
      <c r="B3088">
        <f>IFERROR(VLOOKUP($A3088,'BTC-Web'!$A$2:$H$9999,2,0),"")</f>
        <v>47100.4375</v>
      </c>
      <c r="C3088">
        <f>VLOOKUP(A3088,H_SPBTFDUE!$B$2:$C$5828,2,0)</f>
        <v>264.87</v>
      </c>
      <c r="D3088" s="2">
        <f>D3087*(1-D$1+IF(AND(WEEKDAY($A3088)&lt;&gt;1,WEEKDAY($A3088)&lt;&gt;7),-VLOOKUP($A3088,ETF_OP_Fee!$G$5:$H$14,2,1),0))^($A3088-$A3087)*(1+2*(C3088/C3087-1))+IFERROR(VLOOKUP(A3088,BITXeom!$C$9:$D$100,2,0),0)-$D$3*IFERROR(VLOOKUP($A3088,Dividends!$C$10:$E$100,2,0),0)</f>
        <v>69.065378209292632</v>
      </c>
      <c r="F3088" s="60">
        <f>F3087*(1-F$1-2*(C3088/C3087-1))</f>
        <v>3.665278104116719E-2</v>
      </c>
      <c r="G3088" s="2">
        <f>G3087*(1-G$1+IF(AND(WEEKDAY($A3088)&lt;&gt;1,WEEKDAY($A3088)&lt;&gt;7),-VLOOKUP($A3088,ETF_OP_Fee!$I$5:$J$14,2,1),0))^($A3088-$A3087)*(1+1*(B3088/B3087-1))</f>
        <v>30.494787137711846</v>
      </c>
      <c r="H3088" s="9">
        <f>IFERROR(VLOOKUP(A3088,'BITO-IV'!$A$1:$J$10000,4,0),"")</f>
        <v>29.956800000000001</v>
      </c>
      <c r="J3088" s="9">
        <f>VLOOKUP(A3088,'ETH-Web'!$A$1:$G$10000,6,0)</f>
        <v>3401.9877929999998</v>
      </c>
      <c r="K3088" s="2">
        <f>K3087*(1-K$1+IF(AND(WEEKDAY($A3088)&lt;&gt;1,WEEKDAY($A3088)&lt;&gt;7),-VLOOKUP($A3088,ETF_OP_Fee!$K$5:$L$14,2,1),0))^($A3088-$A3087)*(1+2*(J3088/J3087-1))-K$3*IFERROR(VLOOKUP($A4684,Dividends!$C$10:$E$100,3,0),0)</f>
        <v>773.54889353769556</v>
      </c>
      <c r="Q3088">
        <f>IF($A3088&gt;=$Q$2,B3088*Q$4,"")</f>
        <v>599.73284194996415</v>
      </c>
      <c r="R3088">
        <f>IF($A3088&gt;=$Q$2,G3088*R$4,"")</f>
        <v>575.37506161601243</v>
      </c>
      <c r="S3088">
        <f>IF($A3088&gt;=$Q$2,C3088*S$4,"")</f>
        <v>502.04311714896357</v>
      </c>
      <c r="T3088">
        <f>IF($A3088&gt;=$Q$2,J3088*T$4,"")</f>
        <v>1023.4804690163913</v>
      </c>
      <c r="U3088">
        <f>IF($A3088&gt;=$Q$2,K3088*U$4,"")</f>
        <v>74.41637836576264</v>
      </c>
      <c r="W3088" t="e">
        <f t="shared" ca="1" si="18"/>
        <v>#DIV/0!</v>
      </c>
    </row>
    <row r="3089" spans="1:23">
      <c r="A3089" s="17">
        <v>44650</v>
      </c>
      <c r="B3089">
        <f>IFERROR(VLOOKUP($A3089,'BTC-Web'!$A$2:$H$9999,2,0),"")</f>
        <v>47456.898437999997</v>
      </c>
      <c r="C3089">
        <f>VLOOKUP(A3089,H_SPBTFDUE!$B$2:$C$5828,2,0)</f>
        <v>261.07</v>
      </c>
      <c r="D3089" s="2">
        <f>D3088*(1-D$1+IF(AND(WEEKDAY($A3089)&lt;&gt;1,WEEKDAY($A3089)&lt;&gt;7),-VLOOKUP($A3089,ETF_OP_Fee!$G$5:$H$14,2,1),0))^($A3089-$A3088)*(1+2*(C3089/C3088-1))+IFERROR(VLOOKUP(A3089,BITXeom!$C$9:$D$100,2,0),0)-$D$3*IFERROR(VLOOKUP($A3089,Dividends!$C$10:$E$100,2,0),0)</f>
        <v>67.075576327200451</v>
      </c>
      <c r="F3089" s="60">
        <f>F3088*(1-F$1-2*(C3089/C3088-1))</f>
        <v>3.7702563109372519E-2</v>
      </c>
      <c r="G3089" s="2">
        <f>G3088*(1-G$1+IF(AND(WEEKDAY($A3089)&lt;&gt;1,WEEKDAY($A3089)&lt;&gt;7),-VLOOKUP($A3089,ETF_OP_Fee!$I$5:$J$14,2,1),0))^($A3089-$A3088)*(1+1*(B3089/B3088-1))</f>
        <v>30.724775105229433</v>
      </c>
      <c r="H3089" s="9">
        <f>IFERROR(VLOOKUP(A3089,'BITO-IV'!$A$1:$J$10000,4,0),"")</f>
        <v>29.527699999999999</v>
      </c>
      <c r="J3089" s="9">
        <f>VLOOKUP(A3089,'ETH-Web'!$A$1:$G$10000,6,0)</f>
        <v>3385.1579590000001</v>
      </c>
      <c r="K3089" s="2">
        <f>K3088*(1-K$1+IF(AND(WEEKDAY($A3089)&lt;&gt;1,WEEKDAY($A3089)&lt;&gt;7),-VLOOKUP($A3089,ETF_OP_Fee!$K$5:$L$14,2,1),0))^($A3089-$A3088)*(1+2*(J3089/J3088-1))-K$3*IFERROR(VLOOKUP($A4685,Dividends!$C$10:$E$100,3,0),0)</f>
        <v>765.87558522884262</v>
      </c>
      <c r="Q3089">
        <f>IF($A3089&gt;=$Q$2,B3089*Q$4,"")</f>
        <v>604.2716815603369</v>
      </c>
      <c r="R3089">
        <f>IF($A3089&gt;=$Q$2,G3089*R$4,"")</f>
        <v>579.71447019701952</v>
      </c>
      <c r="S3089">
        <f>IF($A3089&gt;=$Q$2,C3089*S$4,"")</f>
        <v>494.84047492762454</v>
      </c>
      <c r="T3089">
        <f>IF($A3089&gt;=$Q$2,J3089*T$4,"")</f>
        <v>1018.417250849874</v>
      </c>
      <c r="U3089">
        <f>IF($A3089&gt;=$Q$2,K3089*U$4,"")</f>
        <v>73.678196436735121</v>
      </c>
      <c r="W3089" t="e">
        <f t="shared" ca="1" si="18"/>
        <v>#DIV/0!</v>
      </c>
    </row>
    <row r="3090" spans="1:23">
      <c r="A3090" s="1">
        <v>44651</v>
      </c>
      <c r="B3090">
        <f>IFERROR(VLOOKUP($A3090,'BTC-Web'!$A$2:$H$9999,2,0),"")</f>
        <v>47062.148437999997</v>
      </c>
      <c r="C3090">
        <f>VLOOKUP(A3090,H_SPBTFDUE!$B$2:$C$5828,2,0)</f>
        <v>252.76</v>
      </c>
      <c r="D3090" s="2">
        <f>D3089*(1-D$1+IF(AND(WEEKDAY($A3090)&lt;&gt;1,WEEKDAY($A3090)&lt;&gt;7),-VLOOKUP($A3090,ETF_OP_Fee!$G$5:$H$14,2,1),0))^($A3090-$A3089)*(1+2*(C3090/C3089-1))+IFERROR(VLOOKUP(A3090,BITXeom!$C$9:$D$100,2,0),0)-$D$3*IFERROR(VLOOKUP($A3090,Dividends!$C$10:$E$100,2,0),0)</f>
        <v>62.797901152090674</v>
      </c>
      <c r="F3090" s="60">
        <f>F3089*(1-F$1-2*(C3090/C3089-1))</f>
        <v>4.0100786662867788E-2</v>
      </c>
      <c r="G3090" s="2">
        <f>G3089*(1-G$1+IF(AND(WEEKDAY($A3090)&lt;&gt;1,WEEKDAY($A3090)&lt;&gt;7),-VLOOKUP($A3090,ETF_OP_Fee!$I$5:$J$14,2,1),0))^($A3090-$A3089)*(1+1*(B3090/B3089-1))</f>
        <v>30.468411113669749</v>
      </c>
      <c r="H3090" s="9">
        <f>IFERROR(VLOOKUP(A3090,'BITO-IV'!$A$1:$J$10000,4,0),"")</f>
        <v>28.5854</v>
      </c>
      <c r="J3090" s="9">
        <f>VLOOKUP(A3090,'ETH-Web'!$A$1:$G$10000,6,0)</f>
        <v>3281.6428219999998</v>
      </c>
      <c r="K3090" s="2">
        <f>K3089*(1-K$1+IF(AND(WEEKDAY($A3090)&lt;&gt;1,WEEKDAY($A3090)&lt;&gt;7),-VLOOKUP($A3090,ETF_OP_Fee!$K$5:$L$14,2,1),0))^($A3090-$A3089)*(1+2*(J3090/J3089-1))-K$3*IFERROR(VLOOKUP($A4686,Dividends!$C$10:$E$100,3,0),0)</f>
        <v>719.0174712753352</v>
      </c>
      <c r="Q3090">
        <f>IF($A3090&gt;=$Q$2,B3090*Q$4,"")</f>
        <v>599.24530490810844</v>
      </c>
      <c r="R3090">
        <f>IF($A3090&gt;=$Q$2,G3090*R$4,"")</f>
        <v>574.87739929786358</v>
      </c>
      <c r="S3090">
        <f>IF($A3090&gt;=$Q$2,C3090*S$4,"")</f>
        <v>479.08943364885425</v>
      </c>
      <c r="T3090">
        <f>IF($A3090&gt;=$Q$2,J3090*T$4,"")</f>
        <v>987.27495187247837</v>
      </c>
      <c r="U3090">
        <f>IF($A3090&gt;=$Q$2,K3090*U$4,"")</f>
        <v>69.17038682495614</v>
      </c>
      <c r="W3090" t="e">
        <f t="shared" ca="1" si="18"/>
        <v>#DIV/0!</v>
      </c>
    </row>
    <row r="3091" spans="1:23">
      <c r="A3091" s="1">
        <v>44652</v>
      </c>
      <c r="B3091">
        <f>IFERROR(VLOOKUP($A3091,'BTC-Web'!$A$2:$H$9999,2,0),"")</f>
        <v>45554.164062999997</v>
      </c>
      <c r="C3091">
        <f>VLOOKUP(A3091,H_SPBTFDUE!$B$2:$C$5828,2,0)</f>
        <v>257.25</v>
      </c>
      <c r="D3091" s="2">
        <f>D3090*(1-D$1+IF(AND(WEEKDAY($A3091)&lt;&gt;1,WEEKDAY($A3091)&lt;&gt;7),-VLOOKUP($A3091,ETF_OP_Fee!$G$5:$H$14,2,1),0))^($A3091-$A3090)*(1+2*(C3091/C3090-1))+IFERROR(VLOOKUP(A3091,BITXeom!$C$9:$D$100,2,0),0)-$D$3*IFERROR(VLOOKUP($A3091,Dividends!$C$10:$E$100,2,0),0)</f>
        <v>65.021131644275769</v>
      </c>
      <c r="F3091" s="60">
        <f>F3090*(1-F$1-2*(C3091/C3090-1))</f>
        <v>3.8674007563665083E-2</v>
      </c>
      <c r="G3091" s="2">
        <f>G3090*(1-G$1+IF(AND(WEEKDAY($A3091)&lt;&gt;1,WEEKDAY($A3091)&lt;&gt;7),-VLOOKUP($A3091,ETF_OP_Fee!$I$5:$J$14,2,1),0))^($A3091-$A3090)*(1+1*(B3091/B3090-1))</f>
        <v>29.491362371081749</v>
      </c>
      <c r="H3091" s="9">
        <f>IFERROR(VLOOKUP(A3091,'BITO-IV'!$A$1:$J$10000,4,0),"")</f>
        <v>29.091699999999999</v>
      </c>
      <c r="J3091" s="9">
        <f>VLOOKUP(A3091,'ETH-Web'!$A$1:$G$10000,6,0)</f>
        <v>3449.5522460000002</v>
      </c>
      <c r="K3091" s="2">
        <f>K3090*(1-K$1+IF(AND(WEEKDAY($A3091)&lt;&gt;1,WEEKDAY($A3091)&lt;&gt;7),-VLOOKUP($A3091,ETF_OP_Fee!$K$5:$L$14,2,1),0))^($A3091-$A3090)*(1+2*(J3091/J3090-1))-K$3*IFERROR(VLOOKUP($A4687,Dividends!$C$10:$E$100,3,0),0)</f>
        <v>792.57594392583439</v>
      </c>
      <c r="Q3091">
        <f>IF($A3091&gt;=$Q$2,B3091*Q$4,"")</f>
        <v>580.04404473223656</v>
      </c>
      <c r="R3091">
        <f>IF($A3091&gt;=$Q$2,G3091*R$4,"")</f>
        <v>556.44246227306303</v>
      </c>
      <c r="S3091">
        <f>IF($A3091&gt;=$Q$2,C3091*S$4,"")</f>
        <v>487.59992406301535</v>
      </c>
      <c r="T3091">
        <f>IF($A3091&gt;=$Q$2,J3091*T$4,"")</f>
        <v>1037.7901290231428</v>
      </c>
      <c r="U3091">
        <f>IF($A3091&gt;=$Q$2,K3091*U$4,"")</f>
        <v>76.246804590526111</v>
      </c>
      <c r="W3091" t="e">
        <f t="shared" ca="1" si="18"/>
        <v>#DIV/0!</v>
      </c>
    </row>
    <row r="3092" spans="1:23">
      <c r="A3092" s="1">
        <v>44655</v>
      </c>
      <c r="B3092">
        <f>IFERROR(VLOOKUP($A3092,'BTC-Web'!$A$2:$H$9999,2,0),"")</f>
        <v>46445.273437999997</v>
      </c>
      <c r="C3092">
        <f>VLOOKUP(A3092,H_SPBTFDUE!$B$2:$C$5828,2,0)</f>
        <v>254.68</v>
      </c>
      <c r="D3092" s="2">
        <f>D3091*(1-D$1+IF(AND(WEEKDAY($A3092)&lt;&gt;1,WEEKDAY($A3092)&lt;&gt;7),-VLOOKUP($A3092,ETF_OP_Fee!$G$5:$H$14,2,1),0))^($A3092-$A3091)*(1+2*(C3092/C3091-1))+IFERROR(VLOOKUP(A3092,BITXeom!$C$9:$D$100,2,0),0)-$D$3*IFERROR(VLOOKUP($A3092,Dividends!$C$10:$E$100,2,0),0)</f>
        <v>63.698930903823822</v>
      </c>
      <c r="F3092" s="60">
        <f>F3091*(1-F$1-2*(C3092/C3091-1))</f>
        <v>3.9444722866030436E-2</v>
      </c>
      <c r="G3092" s="2">
        <f>G3091*(1-G$1+IF(AND(WEEKDAY($A3092)&lt;&gt;1,WEEKDAY($A3092)&lt;&gt;7),-VLOOKUP($A3092,ETF_OP_Fee!$I$5:$J$14,2,1),0))^($A3092-$A3091)*(1+1*(B3092/B3091-1))</f>
        <v>30.065910954051468</v>
      </c>
      <c r="H3092" s="9">
        <f>IFERROR(VLOOKUP(A3092,'BITO-IV'!$A$1:$J$10000,4,0),"")</f>
        <v>28.799800000000001</v>
      </c>
      <c r="J3092" s="9">
        <f>VLOOKUP(A3092,'ETH-Web'!$A$1:$G$10000,6,0)</f>
        <v>3521.241211</v>
      </c>
      <c r="K3092" s="2">
        <f>K3091*(1-K$1+IF(AND(WEEKDAY($A3092)&lt;&gt;1,WEEKDAY($A3092)&lt;&gt;7),-VLOOKUP($A3092,ETF_OP_Fee!$K$5:$L$14,2,1),0))^($A3092-$A3091)*(1+2*(J3092/J3091-1))-K$3*IFERROR(VLOOKUP($A4688,Dividends!$C$10:$E$100,3,0),0)</f>
        <v>825.45496242426043</v>
      </c>
      <c r="Q3092">
        <f>IF($A3092&gt;=$Q$2,B3092*Q$4,"")</f>
        <v>591.39059661844794</v>
      </c>
      <c r="R3092">
        <f>IF($A3092&gt;=$Q$2,G3092*R$4,"")</f>
        <v>567.28303396929152</v>
      </c>
      <c r="S3092">
        <f>IF($A3092&gt;=$Q$2,C3092*S$4,"")</f>
        <v>482.72866340279398</v>
      </c>
      <c r="T3092">
        <f>IF($A3092&gt;=$Q$2,J3092*T$4,"")</f>
        <v>1059.3575948654575</v>
      </c>
      <c r="U3092">
        <f>IF($A3092&gt;=$Q$2,K3092*U$4,"")</f>
        <v>79.409807603411366</v>
      </c>
      <c r="W3092" t="e">
        <f t="shared" ca="1" si="18"/>
        <v>#DIV/0!</v>
      </c>
    </row>
    <row r="3093" spans="1:23">
      <c r="A3093" s="1">
        <v>44656</v>
      </c>
      <c r="B3093">
        <f>IFERROR(VLOOKUP($A3093,'BTC-Web'!$A$2:$H$9999,2,0),"")</f>
        <v>46624.507812999997</v>
      </c>
      <c r="C3093">
        <f>VLOOKUP(A3093,H_SPBTFDUE!$B$2:$C$5828,2,0)</f>
        <v>254.97</v>
      </c>
      <c r="D3093" s="2">
        <f>D3092*(1-D$1+IF(AND(WEEKDAY($A3093)&lt;&gt;1,WEEKDAY($A3093)&lt;&gt;7),-VLOOKUP($A3093,ETF_OP_Fee!$G$5:$H$14,2,1),0))^($A3093-$A3092)*(1+2*(C3093/C3092-1))+IFERROR(VLOOKUP(A3093,BITXeom!$C$9:$D$100,2,0),0)-$D$3*IFERROR(VLOOKUP($A3093,Dividends!$C$10:$E$100,2,0),0)</f>
        <v>63.836300527502317</v>
      </c>
      <c r="F3093" s="60">
        <f>F3092*(1-F$1-2*(C3093/C3092-1))</f>
        <v>3.9352839442200048E-2</v>
      </c>
      <c r="G3093" s="2">
        <f>G3092*(1-G$1+IF(AND(WEEKDAY($A3093)&lt;&gt;1,WEEKDAY($A3093)&lt;&gt;7),-VLOOKUP($A3093,ETF_OP_Fee!$I$5:$J$14,2,1),0))^($A3093-$A3092)*(1+1*(B3093/B3092-1))</f>
        <v>30.181151083798756</v>
      </c>
      <c r="H3093" s="9">
        <f>IFERROR(VLOOKUP(A3093,'BITO-IV'!$A$1:$J$10000,4,0),"")</f>
        <v>28.831199999999999</v>
      </c>
      <c r="J3093" s="9">
        <f>VLOOKUP(A3093,'ETH-Web'!$A$1:$G$10000,6,0)</f>
        <v>3411.7924800000001</v>
      </c>
      <c r="K3093" s="2">
        <f>K3092*(1-K$1+IF(AND(WEEKDAY($A3093)&lt;&gt;1,WEEKDAY($A3093)&lt;&gt;7),-VLOOKUP($A3093,ETF_OP_Fee!$K$5:$L$14,2,1),0))^($A3093-$A3092)*(1+2*(J3093/J3092-1))-K$3*IFERROR(VLOOKUP($A4689,Dividends!$C$10:$E$100,3,0),0)</f>
        <v>774.12073462594776</v>
      </c>
      <c r="Q3093">
        <f>IF($A3093&gt;=$Q$2,B3093*Q$4,"")</f>
        <v>593.67279922206228</v>
      </c>
      <c r="R3093">
        <f>IF($A3093&gt;=$Q$2,G3093*R$4,"")</f>
        <v>569.45738253760749</v>
      </c>
      <c r="S3093">
        <f>IF($A3093&gt;=$Q$2,C3093*S$4,"")</f>
        <v>483.27833873021194</v>
      </c>
      <c r="T3093">
        <f>IF($A3093&gt;=$Q$2,J3093*T$4,"")</f>
        <v>1026.4301873163708</v>
      </c>
      <c r="U3093">
        <f>IF($A3093&gt;=$Q$2,K3093*U$4,"")</f>
        <v>74.471390199072687</v>
      </c>
      <c r="W3093" t="e">
        <f t="shared" ca="1" si="18"/>
        <v>#DIV/0!</v>
      </c>
    </row>
    <row r="3094" spans="1:23">
      <c r="A3094" s="1">
        <v>44657</v>
      </c>
      <c r="B3094">
        <f>IFERROR(VLOOKUP($A3094,'BTC-Web'!$A$2:$H$9999,2,0),"")</f>
        <v>45544.355469000002</v>
      </c>
      <c r="C3094">
        <f>VLOOKUP(A3094,H_SPBTFDUE!$B$2:$C$5828,2,0)</f>
        <v>241.82</v>
      </c>
      <c r="D3094" s="2">
        <f>D3093*(1-D$1+IF(AND(WEEKDAY($A3094)&lt;&gt;1,WEEKDAY($A3094)&lt;&gt;7),-VLOOKUP($A3094,ETF_OP_Fee!$G$5:$H$14,2,1),0))^($A3094-$A3093)*(1+2*(C3094/C3093-1))+IFERROR(VLOOKUP(A3094,BITXeom!$C$9:$D$100,2,0),0)-$D$3*IFERROR(VLOOKUP($A3094,Dividends!$C$10:$E$100,2,0),0)</f>
        <v>57.244723494536423</v>
      </c>
      <c r="F3094" s="60">
        <f>F3093*(1-F$1-2*(C3094/C3093-1))</f>
        <v>4.3410012326352637E-2</v>
      </c>
      <c r="G3094" s="2">
        <f>G3093*(1-G$1+IF(AND(WEEKDAY($A3094)&lt;&gt;1,WEEKDAY($A3094)&lt;&gt;7),-VLOOKUP($A3094,ETF_OP_Fee!$I$5:$J$14,2,1),0))^($A3094-$A3093)*(1+1*(B3094/B3093-1))</f>
        <v>29.481175483276747</v>
      </c>
      <c r="H3094" s="9">
        <f>IFERROR(VLOOKUP(A3094,'BITO-IV'!$A$1:$J$10000,4,0),"")</f>
        <v>27.344999999999999</v>
      </c>
      <c r="J3094" s="9">
        <f>VLOOKUP(A3094,'ETH-Web'!$A$1:$G$10000,6,0)</f>
        <v>3171.6918949999999</v>
      </c>
      <c r="K3094" s="2">
        <f>K3093*(1-K$1+IF(AND(WEEKDAY($A3094)&lt;&gt;1,WEEKDAY($A3094)&lt;&gt;7),-VLOOKUP($A3094,ETF_OP_Fee!$K$5:$L$14,2,1),0))^($A3094-$A3093)*(1+2*(J3094/J3093-1))-K$3*IFERROR(VLOOKUP($A4690,Dividends!$C$10:$E$100,3,0),0)</f>
        <v>665.14806713966095</v>
      </c>
      <c r="Q3094">
        <f>IF($A3094&gt;=$Q$2,B3094*Q$4,"")</f>
        <v>579.91915128607377</v>
      </c>
      <c r="R3094">
        <f>IF($A3094&gt;=$Q$2,G3094*R$4,"")</f>
        <v>556.25025626841011</v>
      </c>
      <c r="S3094">
        <f>IF($A3094&gt;=$Q$2,C3094*S$4,"")</f>
        <v>458.35340578005196</v>
      </c>
      <c r="T3094">
        <f>IF($A3094&gt;=$Q$2,J3094*T$4,"")</f>
        <v>954.19645977256653</v>
      </c>
      <c r="U3094">
        <f>IF($A3094&gt;=$Q$2,K3094*U$4,"")</f>
        <v>63.988082262195924</v>
      </c>
      <c r="W3094" t="e">
        <f t="shared" ca="1" si="18"/>
        <v>#DIV/0!</v>
      </c>
    </row>
    <row r="3095" spans="1:23">
      <c r="A3095" s="1">
        <v>44658</v>
      </c>
      <c r="B3095">
        <f>IFERROR(VLOOKUP($A3095,'BTC-Web'!$A$2:$H$9999,2,0),"")</f>
        <v>43207.5</v>
      </c>
      <c r="C3095">
        <f>VLOOKUP(A3095,H_SPBTFDUE!$B$2:$C$5828,2,0)</f>
        <v>239.62</v>
      </c>
      <c r="D3095" s="2">
        <f>D3094*(1-D$1+IF(AND(WEEKDAY($A3095)&lt;&gt;1,WEEKDAY($A3095)&lt;&gt;7),-VLOOKUP($A3095,ETF_OP_Fee!$G$5:$H$14,2,1),0))^($A3095-$A3094)*(1+2*(C3095/C3094-1))+IFERROR(VLOOKUP(A3095,BITXeom!$C$9:$D$100,2,0),0)-$D$3*IFERROR(VLOOKUP($A3095,Dividends!$C$10:$E$100,2,0),0)</f>
        <v>56.19636043278534</v>
      </c>
      <c r="F3095" s="60">
        <f>F3094*(1-F$1-2*(C3095/C3094-1))</f>
        <v>4.419761307797801E-2</v>
      </c>
      <c r="G3095" s="2">
        <f>G3094*(1-G$1+IF(AND(WEEKDAY($A3095)&lt;&gt;1,WEEKDAY($A3095)&lt;&gt;7),-VLOOKUP($A3095,ETF_OP_Fee!$I$5:$J$14,2,1),0))^($A3095-$A3094)*(1+1*(B3095/B3094-1))</f>
        <v>27.967784869778274</v>
      </c>
      <c r="H3095" s="9">
        <f>IFERROR(VLOOKUP(A3095,'BITO-IV'!$A$1:$J$10000,4,0),"")</f>
        <v>27.096299999999999</v>
      </c>
      <c r="J3095" s="9">
        <f>VLOOKUP(A3095,'ETH-Web'!$A$1:$G$10000,6,0)</f>
        <v>3233.2746579999998</v>
      </c>
      <c r="K3095" s="2">
        <f>K3094*(1-K$1+IF(AND(WEEKDAY($A3095)&lt;&gt;1,WEEKDAY($A3095)&lt;&gt;7),-VLOOKUP($A3095,ETF_OP_Fee!$K$5:$L$14,2,1),0))^($A3095-$A3094)*(1+2*(J3095/J3094-1))-K$3*IFERROR(VLOOKUP($A4691,Dividends!$C$10:$E$100,3,0),0)</f>
        <v>690.95980229075406</v>
      </c>
      <c r="Q3095">
        <f>IF($A3095&gt;=$Q$2,B3095*Q$4,"")</f>
        <v>550.16382318217484</v>
      </c>
      <c r="R3095">
        <f>IF($A3095&gt;=$Q$2,G3095*R$4,"")</f>
        <v>527.69563106120779</v>
      </c>
      <c r="S3095">
        <f>IF($A3095&gt;=$Q$2,C3095*S$4,"")</f>
        <v>454.1834550203294</v>
      </c>
      <c r="T3095">
        <f>IF($A3095&gt;=$Q$2,J3095*T$4,"")</f>
        <v>972.72349719705539</v>
      </c>
      <c r="U3095">
        <f>IF($A3095&gt;=$Q$2,K3095*U$4,"")</f>
        <v>66.471203711049753</v>
      </c>
      <c r="W3095" t="e">
        <f t="shared" ca="1" si="18"/>
        <v>#DIV/0!</v>
      </c>
    </row>
    <row r="3096" spans="1:23">
      <c r="A3096" s="1">
        <v>44659</v>
      </c>
      <c r="B3096">
        <f>IFERROR(VLOOKUP($A3096,'BTC-Web'!$A$2:$H$9999,2,0),"")</f>
        <v>43505.136719000002</v>
      </c>
      <c r="C3096">
        <f>VLOOKUP(A3096,H_SPBTFDUE!$B$2:$C$5828,2,0)</f>
        <v>235.92</v>
      </c>
      <c r="D3096" s="2">
        <f>D3095*(1-D$1+IF(AND(WEEKDAY($A3096)&lt;&gt;1,WEEKDAY($A3096)&lt;&gt;7),-VLOOKUP($A3096,ETF_OP_Fee!$G$5:$H$14,2,1),0))^($A3096-$A3095)*(1+2*(C3096/C3095-1))+IFERROR(VLOOKUP(A3096,BITXeom!$C$9:$D$100,2,0),0)-$D$3*IFERROR(VLOOKUP($A3096,Dividends!$C$10:$E$100,2,0),0)</f>
        <v>54.454326345057162</v>
      </c>
      <c r="F3096" s="60">
        <f>F3095*(1-F$1-2*(C3096/C3095-1))</f>
        <v>4.5560233241578936E-2</v>
      </c>
      <c r="G3096" s="2">
        <f>G3095*(1-G$1+IF(AND(WEEKDAY($A3096)&lt;&gt;1,WEEKDAY($A3096)&lt;&gt;7),-VLOOKUP($A3096,ETF_OP_Fee!$I$5:$J$14,2,1),0))^($A3096-$A3095)*(1+1*(B3096/B3095-1))</f>
        <v>28.15970921372357</v>
      </c>
      <c r="H3096" s="9">
        <f>IFERROR(VLOOKUP(A3096,'BITO-IV'!$A$1:$J$10000,4,0),"")</f>
        <v>26.677800000000001</v>
      </c>
      <c r="J3096" s="9">
        <f>VLOOKUP(A3096,'ETH-Web'!$A$1:$G$10000,6,0)</f>
        <v>3192.0739749999998</v>
      </c>
      <c r="K3096" s="2">
        <f>K3095*(1-K$1+IF(AND(WEEKDAY($A3096)&lt;&gt;1,WEEKDAY($A3096)&lt;&gt;7),-VLOOKUP($A3096,ETF_OP_Fee!$K$5:$L$14,2,1),0))^($A3096-$A3095)*(1+2*(J3096/J3095-1))-K$3*IFERROR(VLOOKUP($A4692,Dividends!$C$10:$E$100,3,0),0)</f>
        <v>673.33305972822234</v>
      </c>
      <c r="Q3096">
        <f>IF($A3096&gt;=$Q$2,B3096*Q$4,"")</f>
        <v>553.95365030118057</v>
      </c>
      <c r="R3096">
        <f>IF($A3096&gt;=$Q$2,G3096*R$4,"")</f>
        <v>531.3168559192286</v>
      </c>
      <c r="S3096">
        <f>IF($A3096&gt;=$Q$2,C3096*S$4,"")</f>
        <v>447.17035601534138</v>
      </c>
      <c r="T3096">
        <f>IF($A3096&gt;=$Q$2,J3096*T$4,"")</f>
        <v>960.32836325583389</v>
      </c>
      <c r="U3096">
        <f>IF($A3096&gt;=$Q$2,K3096*U$4,"")</f>
        <v>64.775488863743419</v>
      </c>
      <c r="W3096" t="e">
        <f t="shared" ca="1" si="18"/>
        <v>#DIV/0!</v>
      </c>
    </row>
    <row r="3097" spans="1:23">
      <c r="A3097" s="1">
        <v>44662</v>
      </c>
      <c r="B3097">
        <f>IFERROR(VLOOKUP($A3097,'BTC-Web'!$A$2:$H$9999,2,0),"")</f>
        <v>42201.039062999997</v>
      </c>
      <c r="C3097">
        <f>VLOOKUP(A3097,H_SPBTFDUE!$B$2:$C$5828,2,0)</f>
        <v>220.7</v>
      </c>
      <c r="D3097" s="2">
        <f>D3096*(1-D$1+IF(AND(WEEKDAY($A3097)&lt;&gt;1,WEEKDAY($A3097)&lt;&gt;7),-VLOOKUP($A3097,ETF_OP_Fee!$G$5:$H$14,2,1),0))^($A3097-$A3096)*(1+2*(C3097/C3096-1))+IFERROR(VLOOKUP(A3097,BITXeom!$C$9:$D$100,2,0),0)-$D$3*IFERROR(VLOOKUP($A3097,Dividends!$C$10:$E$100,2,0),0)</f>
        <v>47.411109413544054</v>
      </c>
      <c r="F3097" s="60">
        <f>F3096*(1-F$1-2*(C3097/C3096-1))</f>
        <v>5.1436352202494248E-2</v>
      </c>
      <c r="G3097" s="2">
        <f>G3096*(1-G$1+IF(AND(WEEKDAY($A3097)&lt;&gt;1,WEEKDAY($A3097)&lt;&gt;7),-VLOOKUP($A3097,ETF_OP_Fee!$I$5:$J$14,2,1),0))^($A3097-$A3096)*(1+1*(B3097/B3096-1))</f>
        <v>27.313468939678508</v>
      </c>
      <c r="H3097" s="9">
        <f>IFERROR(VLOOKUP(A3097,'BITO-IV'!$A$1:$J$10000,4,0),"")</f>
        <v>24.9541</v>
      </c>
      <c r="J3097" s="9">
        <f>VLOOKUP(A3097,'ETH-Web'!$A$1:$G$10000,6,0)</f>
        <v>2981.0522460000002</v>
      </c>
      <c r="K3097" s="2">
        <f>K3096*(1-K$1+IF(AND(WEEKDAY($A3097)&lt;&gt;1,WEEKDAY($A3097)&lt;&gt;7),-VLOOKUP($A3097,ETF_OP_Fee!$K$5:$L$14,2,1),0))^($A3097-$A3096)*(1+2*(J3097/J3096-1))-K$3*IFERROR(VLOOKUP($A4693,Dividends!$C$10:$E$100,3,0),0)</f>
        <v>584.26246998925785</v>
      </c>
      <c r="Q3097">
        <f>IF($A3097&gt;=$Q$2,B3097*Q$4,"")</f>
        <v>537.34849258023223</v>
      </c>
      <c r="R3097">
        <f>IF($A3097&gt;=$Q$2,G3097*R$4,"")</f>
        <v>515.35001058196474</v>
      </c>
      <c r="S3097">
        <f>IF($A3097&gt;=$Q$2,C3097*S$4,"")</f>
        <v>418.32187848671521</v>
      </c>
      <c r="T3097">
        <f>IF($A3097&gt;=$Q$2,J3097*T$4,"")</f>
        <v>896.84294493247376</v>
      </c>
      <c r="U3097">
        <f>IF($A3097&gt;=$Q$2,K3097*U$4,"")</f>
        <v>56.206785886271717</v>
      </c>
      <c r="W3097" t="e">
        <f t="shared" ca="1" si="18"/>
        <v>#DIV/0!</v>
      </c>
    </row>
    <row r="3098" spans="1:23">
      <c r="A3098" s="1">
        <v>44663</v>
      </c>
      <c r="B3098">
        <f>IFERROR(VLOOKUP($A3098,'BTC-Web'!$A$2:$H$9999,2,0),"")</f>
        <v>39533.714844000002</v>
      </c>
      <c r="C3098">
        <f>VLOOKUP(A3098,H_SPBTFDUE!$B$2:$C$5828,2,0)</f>
        <v>216.9</v>
      </c>
      <c r="D3098" s="2">
        <f>D3097*(1-D$1+IF(AND(WEEKDAY($A3098)&lt;&gt;1,WEEKDAY($A3098)&lt;&gt;7),-VLOOKUP($A3098,ETF_OP_Fee!$G$5:$H$14,2,1),0))^($A3098-$A3097)*(1+2*(C3098/C3097-1))+IFERROR(VLOOKUP(A3098,BITXeom!$C$9:$D$100,2,0),0)-$D$3*IFERROR(VLOOKUP($A3098,Dividends!$C$10:$E$100,2,0),0)</f>
        <v>45.772947363287081</v>
      </c>
      <c r="F3098" s="60">
        <f>F3097*(1-F$1-2*(C3098/C3097-1))</f>
        <v>5.320493104508138E-2</v>
      </c>
      <c r="G3098" s="2">
        <f>G3097*(1-G$1+IF(AND(WEEKDAY($A3098)&lt;&gt;1,WEEKDAY($A3098)&lt;&gt;7),-VLOOKUP($A3098,ETF_OP_Fee!$I$5:$J$14,2,1),0))^($A3098-$A3097)*(1+1*(B3098/B3097-1))</f>
        <v>25.586450285996751</v>
      </c>
      <c r="H3098" s="9">
        <f>IFERROR(VLOOKUP(A3098,'BITO-IV'!$A$1:$J$10000,4,0),"")</f>
        <v>24.5303</v>
      </c>
      <c r="J3098" s="9">
        <f>VLOOKUP(A3098,'ETH-Web'!$A$1:$G$10000,6,0)</f>
        <v>3030.3764649999998</v>
      </c>
      <c r="K3098" s="2">
        <f>K3097*(1-K$1+IF(AND(WEEKDAY($A3098)&lt;&gt;1,WEEKDAY($A3098)&lt;&gt;7),-VLOOKUP($A3098,ETF_OP_Fee!$K$5:$L$14,2,1),0))^($A3098-$A3097)*(1+2*(J3098/J3097-1))-K$3*IFERROR(VLOOKUP($A4694,Dividends!$C$10:$E$100,3,0),0)</f>
        <v>603.58123255311739</v>
      </c>
      <c r="Q3098">
        <f>IF($A3098&gt;=$Q$2,B3098*Q$4,"")</f>
        <v>503.38528503544376</v>
      </c>
      <c r="R3098">
        <f>IF($A3098&gt;=$Q$2,G3098*R$4,"")</f>
        <v>482.7646555904131</v>
      </c>
      <c r="S3098">
        <f>IF($A3098&gt;=$Q$2,C3098*S$4,"")</f>
        <v>411.11923626537623</v>
      </c>
      <c r="T3098">
        <f>IF($A3098&gt;=$Q$2,J3098*T$4,"")</f>
        <v>911.68202663049181</v>
      </c>
      <c r="U3098">
        <f>IF($A3098&gt;=$Q$2,K3098*U$4,"")</f>
        <v>58.065275189948089</v>
      </c>
      <c r="W3098" t="e">
        <f t="shared" ca="1" si="18"/>
        <v>#DIV/0!</v>
      </c>
    </row>
    <row r="3099" spans="1:23">
      <c r="A3099" s="1">
        <v>44664</v>
      </c>
      <c r="B3099">
        <f>IFERROR(VLOOKUP($A3099,'BTC-Web'!$A$2:$H$9999,2,0),"")</f>
        <v>40123.570312999997</v>
      </c>
      <c r="C3099">
        <f>VLOOKUP(A3099,H_SPBTFDUE!$B$2:$C$5828,2,0)</f>
        <v>227.01</v>
      </c>
      <c r="D3099" s="2">
        <f>D3098*(1-D$1+IF(AND(WEEKDAY($A3099)&lt;&gt;1,WEEKDAY($A3099)&lt;&gt;7),-VLOOKUP($A3099,ETF_OP_Fee!$G$5:$H$14,2,1),0))^($A3099-$A3098)*(1+2*(C3099/C3098-1))+IFERROR(VLOOKUP(A3099,BITXeom!$C$9:$D$100,2,0),0)-$D$3*IFERROR(VLOOKUP($A3099,Dividends!$C$10:$E$100,2,0),0)</f>
        <v>50.033992115290722</v>
      </c>
      <c r="F3099" s="60">
        <f>F3098*(1-F$1-2*(C3099/C3098-1))</f>
        <v>4.8242255038420369E-2</v>
      </c>
      <c r="G3099" s="2">
        <f>G3098*(1-G$1+IF(AND(WEEKDAY($A3099)&lt;&gt;1,WEEKDAY($A3099)&lt;&gt;7),-VLOOKUP($A3099,ETF_OP_Fee!$I$5:$J$14,2,1),0))^($A3099-$A3098)*(1+1*(B3099/B3098-1))</f>
        <v>25.967532292916854</v>
      </c>
      <c r="H3099" s="9">
        <f>IFERROR(VLOOKUP(A3099,'BITO-IV'!$A$1:$J$10000,4,0),"")</f>
        <v>25.672999999999998</v>
      </c>
      <c r="J3099" s="9">
        <f>VLOOKUP(A3099,'ETH-Web'!$A$1:$G$10000,6,0)</f>
        <v>3118.3442380000001</v>
      </c>
      <c r="K3099" s="2">
        <f>K3098*(1-K$1+IF(AND(WEEKDAY($A3099)&lt;&gt;1,WEEKDAY($A3099)&lt;&gt;7),-VLOOKUP($A3099,ETF_OP_Fee!$K$5:$L$14,2,1),0))^($A3099-$A3098)*(1+2*(J3099/J3098-1))-K$3*IFERROR(VLOOKUP($A4695,Dividends!$C$10:$E$100,3,0),0)</f>
        <v>638.60709653623962</v>
      </c>
      <c r="Q3099">
        <f>IF($A3099&gt;=$Q$2,B3099*Q$4,"")</f>
        <v>510.89595193239342</v>
      </c>
      <c r="R3099">
        <f>IF($A3099&gt;=$Q$2,G3099*R$4,"")</f>
        <v>489.95490362271534</v>
      </c>
      <c r="S3099">
        <f>IF($A3099&gt;=$Q$2,C3099*S$4,"")</f>
        <v>430.28205543846497</v>
      </c>
      <c r="T3099">
        <f>IF($A3099&gt;=$Q$2,J3099*T$4,"")</f>
        <v>938.14693569148903</v>
      </c>
      <c r="U3099">
        <f>IF($A3099&gt;=$Q$2,K3099*U$4,"")</f>
        <v>61.434807443863399</v>
      </c>
      <c r="W3099" t="e">
        <f t="shared" ca="1" si="18"/>
        <v>#DIV/0!</v>
      </c>
    </row>
    <row r="3100" spans="1:23">
      <c r="A3100" s="1">
        <v>44665</v>
      </c>
      <c r="B3100">
        <f>IFERROR(VLOOKUP($A3100,'BTC-Web'!$A$2:$H$9999,2,0),"")</f>
        <v>41160.21875</v>
      </c>
      <c r="C3100">
        <f>VLOOKUP(A3100,H_SPBTFDUE!$B$2:$C$5828,2,0)</f>
        <v>219.83</v>
      </c>
      <c r="D3100" s="2">
        <f>D3099*(1-D$1+IF(AND(WEEKDAY($A3100)&lt;&gt;1,WEEKDAY($A3100)&lt;&gt;7),-VLOOKUP($A3100,ETF_OP_Fee!$G$5:$H$14,2,1),0))^($A3100-$A3099)*(1+2*(C3100/C3099-1))+IFERROR(VLOOKUP(A3100,BITXeom!$C$9:$D$100,2,0),0)-$D$3*IFERROR(VLOOKUP($A3100,Dividends!$C$10:$E$100,2,0),0)</f>
        <v>46.863335650048896</v>
      </c>
      <c r="F3100" s="60">
        <f>F3099*(1-F$1-2*(C3100/C3099-1))</f>
        <v>5.1291410166416855E-2</v>
      </c>
      <c r="G3100" s="2">
        <f>G3099*(1-G$1+IF(AND(WEEKDAY($A3100)&lt;&gt;1,WEEKDAY($A3100)&lt;&gt;7),-VLOOKUP($A3100,ETF_OP_Fee!$I$5:$J$14,2,1),0))^($A3100-$A3099)*(1+1*(B3100/B3099-1))</f>
        <v>26.637746401715713</v>
      </c>
      <c r="H3100" s="9">
        <f>IFERROR(VLOOKUP(A3100,'BITO-IV'!$A$1:$J$10000,4,0),"")</f>
        <v>24.8626</v>
      </c>
      <c r="J3100" s="9">
        <f>VLOOKUP(A3100,'ETH-Web'!$A$1:$G$10000,6,0)</f>
        <v>3019.9094239999999</v>
      </c>
      <c r="K3100" s="2">
        <f>K3099*(1-K$1+IF(AND(WEEKDAY($A3100)&lt;&gt;1,WEEKDAY($A3100)&lt;&gt;7),-VLOOKUP($A3100,ETF_OP_Fee!$K$5:$L$14,2,1),0))^($A3100-$A3099)*(1+2*(J3100/J3099-1))-K$3*IFERROR(VLOOKUP($A4696,Dividends!$C$10:$E$100,3,0),0)</f>
        <v>598.27467027419175</v>
      </c>
      <c r="Q3100">
        <f>IF($A3100&gt;=$Q$2,B3100*Q$4,"")</f>
        <v>524.09566187617042</v>
      </c>
      <c r="R3100">
        <f>IF($A3100&gt;=$Q$2,G3100*R$4,"")</f>
        <v>502.60049063418114</v>
      </c>
      <c r="S3100">
        <f>IF($A3100&gt;=$Q$2,C3100*S$4,"")</f>
        <v>416.67285250446133</v>
      </c>
      <c r="T3100">
        <f>IF($A3100&gt;=$Q$2,J3100*T$4,"")</f>
        <v>908.5330406012248</v>
      </c>
      <c r="U3100">
        <f>IF($A3100&gt;=$Q$2,K3100*U$4,"")</f>
        <v>57.554777211515173</v>
      </c>
      <c r="W3100" t="e">
        <f t="shared" ca="1" si="18"/>
        <v>#DIV/0!</v>
      </c>
    </row>
    <row r="3101" spans="1:23">
      <c r="A3101" s="1">
        <v>44669</v>
      </c>
      <c r="B3101">
        <f>IFERROR(VLOOKUP($A3101,'BTC-Web'!$A$2:$H$9999,2,0),"")</f>
        <v>39721.203125</v>
      </c>
      <c r="C3101">
        <f>VLOOKUP(A3101,H_SPBTFDUE!$B$2:$C$5828,2,0)</f>
        <v>224.64</v>
      </c>
      <c r="D3101" s="2">
        <f>D3100*(1-D$1+IF(AND(WEEKDAY($A3101)&lt;&gt;1,WEEKDAY($A3101)&lt;&gt;7),-VLOOKUP($A3101,ETF_OP_Fee!$G$5:$H$14,2,1),0))^($A3101-$A3100)*(1+2*(C3101/C3100-1))+IFERROR(VLOOKUP(A3101,BITXeom!$C$9:$D$100,2,0),0)-$D$3*IFERROR(VLOOKUP($A3101,Dividends!$C$10:$E$100,2,0),0)</f>
        <v>48.890544485621433</v>
      </c>
      <c r="F3101" s="60">
        <f>F3100*(1-F$1-2*(C3101/C3100-1))</f>
        <v>4.9044172282839575E-2</v>
      </c>
      <c r="G3101" s="2">
        <f>G3100*(1-G$1+IF(AND(WEEKDAY($A3101)&lt;&gt;1,WEEKDAY($A3101)&lt;&gt;7),-VLOOKUP($A3101,ETF_OP_Fee!$I$5:$J$14,2,1),0))^($A3101-$A3100)*(1+1*(B3101/B3100-1))</f>
        <v>25.703779411864907</v>
      </c>
      <c r="H3101" s="9">
        <f>IFERROR(VLOOKUP(A3101,'BITO-IV'!$A$1:$J$10000,4,0),"")</f>
        <v>25.405200000000001</v>
      </c>
      <c r="J3101" s="9">
        <f>VLOOKUP(A3101,'ETH-Web'!$A$1:$G$10000,6,0)</f>
        <v>3057.6066890000002</v>
      </c>
      <c r="K3101" s="2">
        <f>K3100*(1-K$1+IF(AND(WEEKDAY($A3101)&lt;&gt;1,WEEKDAY($A3101)&lt;&gt;7),-VLOOKUP($A3101,ETF_OP_Fee!$K$5:$L$14,2,1),0))^($A3101-$A3100)*(1+2*(J3101/J3100-1))-K$3*IFERROR(VLOOKUP($A4697,Dividends!$C$10:$E$100,3,0),0)</f>
        <v>613.14792425314306</v>
      </c>
      <c r="Q3101">
        <f>IF($A3101&gt;=$Q$2,B3101*Q$4,"")</f>
        <v>505.77258514484174</v>
      </c>
      <c r="R3101">
        <f>IF($A3101&gt;=$Q$2,G3101*R$4,"")</f>
        <v>484.97841929766184</v>
      </c>
      <c r="S3101">
        <f>IF($A3101&gt;=$Q$2,C3101*S$4,"")</f>
        <v>425.78988121094562</v>
      </c>
      <c r="T3101">
        <f>IF($A3101&gt;=$Q$2,J3101*T$4,"")</f>
        <v>919.87417902101083</v>
      </c>
      <c r="U3101">
        <f>IF($A3101&gt;=$Q$2,K3101*U$4,"")</f>
        <v>58.985602987201958</v>
      </c>
      <c r="W3101" t="e">
        <f t="shared" ca="1" si="18"/>
        <v>#DIV/0!</v>
      </c>
    </row>
    <row r="3102" spans="1:23">
      <c r="A3102" s="1">
        <v>44670</v>
      </c>
      <c r="B3102">
        <f>IFERROR(VLOOKUP($A3102,'BTC-Web'!$A$2:$H$9999,2,0),"")</f>
        <v>40828.175780999998</v>
      </c>
      <c r="C3102">
        <f>VLOOKUP(A3102,H_SPBTFDUE!$B$2:$C$5828,2,0)</f>
        <v>229.23</v>
      </c>
      <c r="D3102" s="2">
        <f>D3101*(1-D$1+IF(AND(WEEKDAY($A3102)&lt;&gt;1,WEEKDAY($A3102)&lt;&gt;7),-VLOOKUP($A3102,ETF_OP_Fee!$G$5:$H$14,2,1),0))^($A3102-$A3101)*(1+2*(C3102/C3101-1))+IFERROR(VLOOKUP(A3102,BITXeom!$C$9:$D$100,2,0),0)-$D$3*IFERROR(VLOOKUP($A3102,Dividends!$C$10:$E$100,2,0),0)</f>
        <v>50.882340888939012</v>
      </c>
      <c r="F3102" s="60">
        <f>F3101*(1-F$1-2*(C3102/C3101-1))</f>
        <v>4.703741033504754E-2</v>
      </c>
      <c r="G3102" s="2">
        <f>G3101*(1-G$1+IF(AND(WEEKDAY($A3102)&lt;&gt;1,WEEKDAY($A3102)&lt;&gt;7),-VLOOKUP($A3102,ETF_OP_Fee!$I$5:$J$14,2,1),0))^($A3102-$A3101)*(1+1*(B3102/B3101-1))</f>
        <v>26.41941903447583</v>
      </c>
      <c r="H3102" s="9">
        <f>IFERROR(VLOOKUP(A3102,'BITO-IV'!$A$1:$J$10000,4,0),"")</f>
        <v>25.919899999999998</v>
      </c>
      <c r="J3102" s="9">
        <f>VLOOKUP(A3102,'ETH-Web'!$A$1:$G$10000,6,0)</f>
        <v>3104.1064449999999</v>
      </c>
      <c r="K3102" s="2">
        <f>K3101*(1-K$1+IF(AND(WEEKDAY($A3102)&lt;&gt;1,WEEKDAY($A3102)&lt;&gt;7),-VLOOKUP($A3102,ETF_OP_Fee!$K$5:$L$14,2,1),0))^($A3102-$A3101)*(1+2*(J3102/J3101-1))-K$3*IFERROR(VLOOKUP($A4698,Dividends!$C$10:$E$100,3,0),0)</f>
        <v>631.78102961511183</v>
      </c>
      <c r="Q3102">
        <f>IF($A3102&gt;=$Q$2,B3102*Q$4,"")</f>
        <v>519.86773780544661</v>
      </c>
      <c r="R3102">
        <f>IF($A3102&gt;=$Q$2,G3102*R$4,"")</f>
        <v>498.48109403663091</v>
      </c>
      <c r="S3102">
        <f>IF($A3102&gt;=$Q$2,C3102*S$4,"")</f>
        <v>434.48991484145773</v>
      </c>
      <c r="T3102">
        <f>IF($A3102&gt;=$Q$2,J3102*T$4,"")</f>
        <v>933.86352730084684</v>
      </c>
      <c r="U3102">
        <f>IF($A3102&gt;=$Q$2,K3102*U$4,"")</f>
        <v>60.77813120400797</v>
      </c>
      <c r="W3102" t="e">
        <f t="shared" ca="1" si="18"/>
        <v>#DIV/0!</v>
      </c>
    </row>
    <row r="3103" spans="1:23">
      <c r="A3103" s="1">
        <v>44671</v>
      </c>
      <c r="B3103">
        <f>IFERROR(VLOOKUP($A3103,'BTC-Web'!$A$2:$H$9999,2,0),"")</f>
        <v>41501.746094000002</v>
      </c>
      <c r="C3103">
        <f>VLOOKUP(A3103,H_SPBTFDUE!$B$2:$C$5828,2,0)</f>
        <v>227.65</v>
      </c>
      <c r="D3103" s="2">
        <f>D3102*(1-D$1+IF(AND(WEEKDAY($A3103)&lt;&gt;1,WEEKDAY($A3103)&lt;&gt;7),-VLOOKUP($A3103,ETF_OP_Fee!$G$5:$H$14,2,1),0))^($A3103-$A3102)*(1+2*(C3103/C3102-1))+IFERROR(VLOOKUP(A3103,BITXeom!$C$9:$D$100,2,0),0)-$D$3*IFERROR(VLOOKUP($A3103,Dividends!$C$10:$E$100,2,0),0)</f>
        <v>50.174864307761517</v>
      </c>
      <c r="F3103" s="60">
        <f>F3102*(1-F$1-2*(C3103/C3102-1))</f>
        <v>4.7683385738761734E-2</v>
      </c>
      <c r="G3103" s="2">
        <f>G3102*(1-G$1+IF(AND(WEEKDAY($A3103)&lt;&gt;1,WEEKDAY($A3103)&lt;&gt;7),-VLOOKUP($A3103,ETF_OP_Fee!$I$5:$J$14,2,1),0))^($A3103-$A3102)*(1+1*(B3103/B3102-1))</f>
        <v>26.854579269194861</v>
      </c>
      <c r="H3103" s="9">
        <f>IFERROR(VLOOKUP(A3103,'BITO-IV'!$A$1:$J$10000,4,0),"")</f>
        <v>25.742100000000001</v>
      </c>
      <c r="J3103" s="9">
        <f>VLOOKUP(A3103,'ETH-Web'!$A$1:$G$10000,6,0)</f>
        <v>3077.7458499999998</v>
      </c>
      <c r="K3103" s="2">
        <f>K3102*(1-K$1+IF(AND(WEEKDAY($A3103)&lt;&gt;1,WEEKDAY($A3103)&lt;&gt;7),-VLOOKUP($A3103,ETF_OP_Fee!$K$5:$L$14,2,1),0))^($A3103-$A3102)*(1+2*(J3103/J3102-1))-K$3*IFERROR(VLOOKUP($A4699,Dividends!$C$10:$E$100,3,0),0)</f>
        <v>621.034653505817</v>
      </c>
      <c r="Q3103">
        <f>IF($A3103&gt;=$Q$2,B3103*Q$4,"")</f>
        <v>528.44435109207734</v>
      </c>
      <c r="R3103">
        <f>IF($A3103&gt;=$Q$2,G3103*R$4,"")</f>
        <v>506.69168903877357</v>
      </c>
      <c r="S3103">
        <f>IF($A3103&gt;=$Q$2,C3103*S$4,"")</f>
        <v>431.49513202311158</v>
      </c>
      <c r="T3103">
        <f>IF($A3103&gt;=$Q$2,J3103*T$4,"")</f>
        <v>925.93300086284341</v>
      </c>
      <c r="U3103">
        <f>IF($A3103&gt;=$Q$2,K3103*U$4,"")</f>
        <v>59.744316279972907</v>
      </c>
      <c r="W3103" t="e">
        <f t="shared" ca="1" si="18"/>
        <v>#DIV/0!</v>
      </c>
    </row>
    <row r="3104" spans="1:23">
      <c r="A3104" s="1">
        <v>44672</v>
      </c>
      <c r="B3104">
        <f>IFERROR(VLOOKUP($A3104,'BTC-Web'!$A$2:$H$9999,2,0),"")</f>
        <v>41371.515625</v>
      </c>
      <c r="C3104">
        <f>VLOOKUP(A3104,H_SPBTFDUE!$B$2:$C$5828,2,0)</f>
        <v>227.77</v>
      </c>
      <c r="D3104" s="2">
        <f>D3103*(1-D$1+IF(AND(WEEKDAY($A3104)&lt;&gt;1,WEEKDAY($A3104)&lt;&gt;7),-VLOOKUP($A3104,ETF_OP_Fee!$G$5:$H$14,2,1),0))^($A3104-$A3103)*(1+2*(C3104/C3103-1))+IFERROR(VLOOKUP(A3104,BITXeom!$C$9:$D$100,2,0),0)-$D$3*IFERROR(VLOOKUP($A3104,Dividends!$C$10:$E$100,2,0),0)</f>
        <v>50.221706302303346</v>
      </c>
      <c r="F3104" s="60">
        <f>F3103*(1-F$1-2*(C3104/C3103-1))</f>
        <v>4.7630633383118209E-2</v>
      </c>
      <c r="G3104" s="2">
        <f>G3103*(1-G$1+IF(AND(WEEKDAY($A3104)&lt;&gt;1,WEEKDAY($A3104)&lt;&gt;7),-VLOOKUP($A3104,ETF_OP_Fee!$I$5:$J$14,2,1),0))^($A3104-$A3103)*(1+1*(B3104/B3103-1))</f>
        <v>26.769614138701616</v>
      </c>
      <c r="H3104" s="9">
        <f>IFERROR(VLOOKUP(A3104,'BITO-IV'!$A$1:$J$10000,4,0),"")</f>
        <v>25.7501</v>
      </c>
      <c r="J3104" s="9">
        <f>VLOOKUP(A3104,'ETH-Web'!$A$1:$G$10000,6,0)</f>
        <v>2987.4807129999999</v>
      </c>
      <c r="K3104" s="2">
        <f>K3103*(1-K$1+IF(AND(WEEKDAY($A3104)&lt;&gt;1,WEEKDAY($A3104)&lt;&gt;7),-VLOOKUP($A3104,ETF_OP_Fee!$K$5:$L$14,2,1),0))^($A3104-$A3103)*(1+2*(J3104/J3103-1))-K$3*IFERROR(VLOOKUP($A4700,Dividends!$C$10:$E$100,3,0),0)</f>
        <v>584.59178296859386</v>
      </c>
      <c r="Q3104">
        <f>IF($A3104&gt;=$Q$2,B3104*Q$4,"")</f>
        <v>526.78611831490093</v>
      </c>
      <c r="R3104">
        <f>IF($A3104&gt;=$Q$2,G3104*R$4,"")</f>
        <v>505.08856857847996</v>
      </c>
      <c r="S3104">
        <f>IF($A3104&gt;=$Q$2,C3104*S$4,"")</f>
        <v>431.72258388273281</v>
      </c>
      <c r="T3104">
        <f>IF($A3104&gt;=$Q$2,J3104*T$4,"")</f>
        <v>898.77693494671018</v>
      </c>
      <c r="U3104">
        <f>IF($A3104&gt;=$Q$2,K3104*U$4,"")</f>
        <v>56.238466209876016</v>
      </c>
      <c r="W3104" t="e">
        <f t="shared" ca="1" si="18"/>
        <v>#DIV/0!</v>
      </c>
    </row>
    <row r="3105" spans="1:23">
      <c r="A3105" s="1">
        <v>44673</v>
      </c>
      <c r="B3105">
        <f>IFERROR(VLOOKUP($A3105,'BTC-Web'!$A$2:$H$9999,2,0),"")</f>
        <v>40525.863280999998</v>
      </c>
      <c r="C3105">
        <f>VLOOKUP(A3105,H_SPBTFDUE!$B$2:$C$5828,2,0)</f>
        <v>217.8</v>
      </c>
      <c r="D3105" s="2">
        <f>D3104*(1-D$1+IF(AND(WEEKDAY($A3105)&lt;&gt;1,WEEKDAY($A3105)&lt;&gt;7),-VLOOKUP($A3105,ETF_OP_Fee!$G$5:$H$14,2,1),0))^($A3105-$A3104)*(1+2*(C3105/C3104-1))+IFERROR(VLOOKUP(A3105,BITXeom!$C$9:$D$100,2,0),0)-$D$3*IFERROR(VLOOKUP($A3105,Dividends!$C$10:$E$100,2,0),0)</f>
        <v>45.819550389958351</v>
      </c>
      <c r="F3105" s="60">
        <f>F3104*(1-F$1-2*(C3105/C3104-1))</f>
        <v>5.1797951713345884E-2</v>
      </c>
      <c r="G3105" s="2">
        <f>G3104*(1-G$1+IF(AND(WEEKDAY($A3105)&lt;&gt;1,WEEKDAY($A3105)&lt;&gt;7),-VLOOKUP($A3105,ETF_OP_Fee!$I$5:$J$14,2,1),0))^($A3105-$A3104)*(1+1*(B3105/B3104-1))</f>
        <v>26.221748711753122</v>
      </c>
      <c r="H3105" s="9">
        <f>IFERROR(VLOOKUP(A3105,'BITO-IV'!$A$1:$J$10000,4,0),"")</f>
        <v>24.629000000000001</v>
      </c>
      <c r="J3105" s="9">
        <f>VLOOKUP(A3105,'ETH-Web'!$A$1:$G$10000,6,0)</f>
        <v>2964.835693</v>
      </c>
      <c r="K3105" s="2">
        <f>K3104*(1-K$1+IF(AND(WEEKDAY($A3105)&lt;&gt;1,WEEKDAY($A3105)&lt;&gt;7),-VLOOKUP($A3105,ETF_OP_Fee!$K$5:$L$14,2,1),0))^($A3105-$A3104)*(1+2*(J3105/J3104-1))-K$3*IFERROR(VLOOKUP($A4701,Dividends!$C$10:$E$100,3,0),0)</f>
        <v>575.71457733278442</v>
      </c>
      <c r="Q3105">
        <f>IF($A3105&gt;=$Q$2,B3105*Q$4,"")</f>
        <v>516.01837367200312</v>
      </c>
      <c r="R3105">
        <f>IF($A3105&gt;=$Q$2,G3105*R$4,"")</f>
        <v>494.75145416071967</v>
      </c>
      <c r="S3105">
        <f>IF($A3105&gt;=$Q$2,C3105*S$4,"")</f>
        <v>412.82512521253545</v>
      </c>
      <c r="T3105">
        <f>IF($A3105&gt;=$Q$2,J3105*T$4,"")</f>
        <v>891.96423099222386</v>
      </c>
      <c r="U3105">
        <f>IF($A3105&gt;=$Q$2,K3105*U$4,"")</f>
        <v>55.384467840873263</v>
      </c>
      <c r="W3105" t="e">
        <f t="shared" ca="1" si="18"/>
        <v>#DIV/0!</v>
      </c>
    </row>
    <row r="3106" spans="1:23">
      <c r="A3106" s="1">
        <v>44676</v>
      </c>
      <c r="B3106">
        <f>IFERROR(VLOOKUP($A3106,'BTC-Web'!$A$2:$H$9999,2,0),"")</f>
        <v>39472.605469000002</v>
      </c>
      <c r="C3106">
        <f>VLOOKUP(A3106,H_SPBTFDUE!$B$2:$C$5828,2,0)</f>
        <v>222.11</v>
      </c>
      <c r="D3106" s="2">
        <f>D3105*(1-D$1+IF(AND(WEEKDAY($A3106)&lt;&gt;1,WEEKDAY($A3106)&lt;&gt;7),-VLOOKUP($A3106,ETF_OP_Fee!$G$5:$H$14,2,1),0))^($A3106-$A3105)*(1+2*(C3106/C3105-1))+IFERROR(VLOOKUP(A3106,BITXeom!$C$9:$D$100,2,0),0)-$D$3*IFERROR(VLOOKUP($A3106,Dividends!$C$10:$E$100,2,0),0)</f>
        <v>47.615753861838357</v>
      </c>
      <c r="F3106" s="60">
        <f>F3105*(1-F$1-2*(C3106/C3105-1))</f>
        <v>4.9745217072296795E-2</v>
      </c>
      <c r="G3106" s="2">
        <f>G3105*(1-G$1+IF(AND(WEEKDAY($A3106)&lt;&gt;1,WEEKDAY($A3106)&lt;&gt;7),-VLOOKUP($A3106,ETF_OP_Fee!$I$5:$J$14,2,1),0))^($A3106-$A3105)*(1+1*(B3106/B3105-1))</f>
        <v>25.538257341585126</v>
      </c>
      <c r="H3106" s="9">
        <f>IFERROR(VLOOKUP(A3106,'BITO-IV'!$A$1:$J$10000,4,0),"")</f>
        <v>25.104700000000001</v>
      </c>
      <c r="J3106" s="9">
        <f>VLOOKUP(A3106,'ETH-Web'!$A$1:$G$10000,6,0)</f>
        <v>3009.3935550000001</v>
      </c>
      <c r="K3106" s="2">
        <f>K3105*(1-K$1+IF(AND(WEEKDAY($A3106)&lt;&gt;1,WEEKDAY($A3106)&lt;&gt;7),-VLOOKUP($A3106,ETF_OP_Fee!$K$5:$L$14,2,1),0))^($A3106-$A3105)*(1+2*(J3106/J3105-1))-K$3*IFERROR(VLOOKUP($A4702,Dividends!$C$10:$E$100,3,0),0)</f>
        <v>592.97333661099788</v>
      </c>
      <c r="Q3106">
        <f>IF($A3106&gt;=$Q$2,B3106*Q$4,"")</f>
        <v>502.60717550857288</v>
      </c>
      <c r="R3106">
        <f>IF($A3106&gt;=$Q$2,G3106*R$4,"")</f>
        <v>481.85535203518333</v>
      </c>
      <c r="S3106">
        <f>IF($A3106&gt;=$Q$2,C3106*S$4,"")</f>
        <v>420.99443783726474</v>
      </c>
      <c r="T3106">
        <f>IF($A3106&gt;=$Q$2,J3106*T$4,"")</f>
        <v>905.36936477664358</v>
      </c>
      <c r="U3106">
        <f>IF($A3106&gt;=$Q$2,K3106*U$4,"")</f>
        <v>57.044782232504623</v>
      </c>
      <c r="W3106" t="e">
        <f t="shared" ca="1" si="18"/>
        <v>#DIV/0!</v>
      </c>
    </row>
    <row r="3107" spans="1:23">
      <c r="A3107" s="1">
        <v>44677</v>
      </c>
      <c r="B3107">
        <f>IFERROR(VLOOKUP($A3107,'BTC-Web'!$A$2:$H$9999,2,0),"")</f>
        <v>40448.421875</v>
      </c>
      <c r="C3107">
        <f>VLOOKUP(A3107,H_SPBTFDUE!$B$2:$C$5828,2,0)</f>
        <v>211.39</v>
      </c>
      <c r="D3107" s="2">
        <f>D3106*(1-D$1+IF(AND(WEEKDAY($A3107)&lt;&gt;1,WEEKDAY($A3107)&lt;&gt;7),-VLOOKUP($A3107,ETF_OP_Fee!$G$5:$H$14,2,1),0))^($A3107-$A3106)*(1+2*(C3107/C3106-1))+IFERROR(VLOOKUP(A3107,BITXeom!$C$9:$D$100,2,0),0)-$D$3*IFERROR(VLOOKUP($A3107,Dividends!$C$10:$E$100,2,0),0)</f>
        <v>43.014278895187729</v>
      </c>
      <c r="F3107" s="60">
        <f>F3106*(1-F$1-2*(C3107/C3106-1))</f>
        <v>5.4544471069333349E-2</v>
      </c>
      <c r="G3107" s="2">
        <f>G3106*(1-G$1+IF(AND(WEEKDAY($A3107)&lt;&gt;1,WEEKDAY($A3107)&lt;&gt;7),-VLOOKUP($A3107,ETF_OP_Fee!$I$5:$J$14,2,1),0))^($A3107-$A3106)*(1+1*(B3107/B3106-1))</f>
        <v>26.168916614276334</v>
      </c>
      <c r="H3107" s="9">
        <f>IFERROR(VLOOKUP(A3107,'BITO-IV'!$A$1:$J$10000,4,0),"")</f>
        <v>23.876100000000001</v>
      </c>
      <c r="J3107" s="9">
        <f>VLOOKUP(A3107,'ETH-Web'!$A$1:$G$10000,6,0)</f>
        <v>2808.2983399999998</v>
      </c>
      <c r="K3107" s="2">
        <f>K3106*(1-K$1+IF(AND(WEEKDAY($A3107)&lt;&gt;1,WEEKDAY($A3107)&lt;&gt;7),-VLOOKUP($A3107,ETF_OP_Fee!$K$5:$L$14,2,1),0))^($A3107-$A3106)*(1+2*(J3107/J3106-1))-K$3*IFERROR(VLOOKUP($A4703,Dividends!$C$10:$E$100,3,0),0)</f>
        <v>513.71217926645852</v>
      </c>
      <c r="Q3107">
        <f>IF($A3107&gt;=$Q$2,B3107*Q$4,"")</f>
        <v>515.03230736412684</v>
      </c>
      <c r="R3107">
        <f>IF($A3107&gt;=$Q$2,G3107*R$4,"")</f>
        <v>493.7546191540107</v>
      </c>
      <c r="S3107">
        <f>IF($A3107&gt;=$Q$2,C3107*S$4,"")</f>
        <v>400.67540504443463</v>
      </c>
      <c r="T3107">
        <f>IF($A3107&gt;=$Q$2,J3107*T$4,"")</f>
        <v>844.87031613553859</v>
      </c>
      <c r="U3107">
        <f>IF($A3107&gt;=$Q$2,K3107*U$4,"")</f>
        <v>49.41975901298391</v>
      </c>
      <c r="W3107" t="e">
        <f t="shared" ca="1" si="18"/>
        <v>#DIV/0!</v>
      </c>
    </row>
    <row r="3108" spans="1:23">
      <c r="A3108" s="1">
        <v>44678</v>
      </c>
      <c r="B3108">
        <f>IFERROR(VLOOKUP($A3108,'BTC-Web'!$A$2:$H$9999,2,0),"")</f>
        <v>38120.300780999998</v>
      </c>
      <c r="C3108">
        <f>VLOOKUP(A3108,H_SPBTFDUE!$B$2:$C$5828,2,0)</f>
        <v>214.82</v>
      </c>
      <c r="D3108" s="2">
        <f>D3107*(1-D$1+IF(AND(WEEKDAY($A3108)&lt;&gt;1,WEEKDAY($A3108)&lt;&gt;7),-VLOOKUP($A3108,ETF_OP_Fee!$G$5:$H$14,2,1),0))^($A3108-$A3107)*(1+2*(C3108/C3107-1))+IFERROR(VLOOKUP(A3108,BITXeom!$C$9:$D$100,2,0),0)-$D$3*IFERROR(VLOOKUP($A3108,Dividends!$C$10:$E$100,2,0),0)</f>
        <v>44.404818964350682</v>
      </c>
      <c r="F3108" s="60">
        <f>F3107*(1-F$1-2*(C3108/C3107-1))</f>
        <v>5.2771561889980369E-2</v>
      </c>
      <c r="G3108" s="2">
        <f>G3107*(1-G$1+IF(AND(WEEKDAY($A3108)&lt;&gt;1,WEEKDAY($A3108)&lt;&gt;7),-VLOOKUP($A3108,ETF_OP_Fee!$I$5:$J$14,2,1),0))^($A3108-$A3107)*(1+1*(B3108/B3107-1))</f>
        <v>24.662050140299481</v>
      </c>
      <c r="H3108" s="9">
        <f>IFERROR(VLOOKUP(A3108,'BITO-IV'!$A$1:$J$10000,4,0),"")</f>
        <v>24.274999999999999</v>
      </c>
      <c r="J3108" s="9">
        <f>VLOOKUP(A3108,'ETH-Web'!$A$1:$G$10000,6,0)</f>
        <v>2888.9296880000002</v>
      </c>
      <c r="K3108" s="2">
        <f>K3107*(1-K$1+IF(AND(WEEKDAY($A3108)&lt;&gt;1,WEEKDAY($A3108)&lt;&gt;7),-VLOOKUP($A3108,ETF_OP_Fee!$K$5:$L$14,2,1),0))^($A3108-$A3107)*(1+2*(J3108/J3107-1))-K$3*IFERROR(VLOOKUP($A4704,Dividends!$C$10:$E$100,3,0),0)</f>
        <v>543.19740986902184</v>
      </c>
      <c r="Q3108">
        <f>IF($A3108&gt;=$Q$2,B3108*Q$4,"")</f>
        <v>485.38819460809822</v>
      </c>
      <c r="R3108">
        <f>IF($A3108&gt;=$Q$2,G3108*R$4,"")</f>
        <v>465.32309128676644</v>
      </c>
      <c r="S3108">
        <f>IF($A3108&gt;=$Q$2,C3108*S$4,"")</f>
        <v>407.17673736527485</v>
      </c>
      <c r="T3108">
        <f>IF($A3108&gt;=$Q$2,J3108*T$4,"")</f>
        <v>869.12807803529279</v>
      </c>
      <c r="U3108">
        <f>IF($A3108&gt;=$Q$2,K3108*U$4,"")</f>
        <v>52.25627535351849</v>
      </c>
      <c r="W3108" t="e">
        <f t="shared" ca="1" si="18"/>
        <v>#DIV/0!</v>
      </c>
    </row>
    <row r="3109" spans="1:23">
      <c r="A3109" s="1">
        <v>44679</v>
      </c>
      <c r="B3109">
        <f>IFERROR(VLOOKUP($A3109,'BTC-Web'!$A$2:$H$9999,2,0),"")</f>
        <v>39241.429687999997</v>
      </c>
      <c r="C3109">
        <f>VLOOKUP(A3109,H_SPBTFDUE!$B$2:$C$5828,2,0)</f>
        <v>220.83</v>
      </c>
      <c r="D3109" s="2">
        <f>D3108*(1-D$1+IF(AND(WEEKDAY($A3109)&lt;&gt;1,WEEKDAY($A3109)&lt;&gt;7),-VLOOKUP($A3109,ETF_OP_Fee!$G$5:$H$14,2,1),0))^($A3109-$A3108)*(1+2*(C3109/C3108-1))+IFERROR(VLOOKUP(A3109,BITXeom!$C$9:$D$100,2,0),0)-$D$3*IFERROR(VLOOKUP($A3109,Dividends!$C$10:$E$100,2,0),0)</f>
        <v>46.883785866496304</v>
      </c>
      <c r="F3109" s="60">
        <f>F3108*(1-F$1-2*(C3109/C3108-1))</f>
        <v>4.981604430684302E-2</v>
      </c>
      <c r="G3109" s="2">
        <f>G3108*(1-G$1+IF(AND(WEEKDAY($A3109)&lt;&gt;1,WEEKDAY($A3109)&lt;&gt;7),-VLOOKUP($A3109,ETF_OP_Fee!$I$5:$J$14,2,1),0))^($A3109-$A3108)*(1+1*(B3109/B3108-1))</f>
        <v>25.386707294390256</v>
      </c>
      <c r="H3109" s="9">
        <f>IFERROR(VLOOKUP(A3109,'BITO-IV'!$A$1:$J$10000,4,0),"")</f>
        <v>24.942499999999999</v>
      </c>
      <c r="J3109" s="9">
        <f>VLOOKUP(A3109,'ETH-Web'!$A$1:$G$10000,6,0)</f>
        <v>2936.9409179999998</v>
      </c>
      <c r="K3109" s="2">
        <f>K3108*(1-K$1+IF(AND(WEEKDAY($A3109)&lt;&gt;1,WEEKDAY($A3109)&lt;&gt;7),-VLOOKUP($A3109,ETF_OP_Fee!$K$5:$L$14,2,1),0))^($A3109-$A3108)*(1+2*(J3109/J3108-1))-K$3*IFERROR(VLOOKUP($A4705,Dividends!$C$10:$E$100,3,0),0)</f>
        <v>561.23779164236259</v>
      </c>
      <c r="Q3109">
        <f>IF($A3109&gt;=$Q$2,B3109*Q$4,"")</f>
        <v>499.66359970571256</v>
      </c>
      <c r="R3109">
        <f>IF($A3109&gt;=$Q$2,G3109*R$4,"")</f>
        <v>478.99590863756657</v>
      </c>
      <c r="S3109">
        <f>IF($A3109&gt;=$Q$2,C3109*S$4,"")</f>
        <v>418.56828466797157</v>
      </c>
      <c r="T3109">
        <f>IF($A3109&gt;=$Q$2,J3109*T$4,"")</f>
        <v>883.57214990984858</v>
      </c>
      <c r="U3109">
        <f>IF($A3109&gt;=$Q$2,K3109*U$4,"")</f>
        <v>53.991782814162683</v>
      </c>
      <c r="W3109" t="e">
        <f t="shared" ca="1" si="18"/>
        <v>#DIV/0!</v>
      </c>
    </row>
    <row r="3110" spans="1:23">
      <c r="A3110" s="1">
        <v>44680</v>
      </c>
      <c r="B3110">
        <f>IFERROR(VLOOKUP($A3110,'BTC-Web'!$A$2:$H$9999,2,0),"")</f>
        <v>39768.617187999997</v>
      </c>
      <c r="C3110">
        <f>VLOOKUP(A3110,H_SPBTFDUE!$B$2:$C$5828,2,0)</f>
        <v>211.22</v>
      </c>
      <c r="D3110" s="2">
        <f>D3109*(1-D$1+IF(AND(WEEKDAY($A3110)&lt;&gt;1,WEEKDAY($A3110)&lt;&gt;7),-VLOOKUP($A3110,ETF_OP_Fee!$G$5:$H$14,2,1),0))^($A3110-$A3109)*(1+2*(C3110/C3109-1))+IFERROR(VLOOKUP(A3110,BITXeom!$C$9:$D$100,2,0),0)-$D$3*IFERROR(VLOOKUP($A3110,Dividends!$C$10:$E$100,2,0),0)</f>
        <v>42.798082780539183</v>
      </c>
      <c r="F3110" s="60">
        <f>F3109*(1-F$1-2*(C3110/C3109-1))</f>
        <v>5.4149204308574658E-2</v>
      </c>
      <c r="G3110" s="2">
        <f>G3109*(1-G$1+IF(AND(WEEKDAY($A3110)&lt;&gt;1,WEEKDAY($A3110)&lt;&gt;7),-VLOOKUP($A3110,ETF_OP_Fee!$I$5:$J$14,2,1),0))^($A3110-$A3109)*(1+1*(B3110/B3109-1))</f>
        <v>25.727094424714004</v>
      </c>
      <c r="H3110" s="9">
        <f>IFERROR(VLOOKUP(A3110,'BITO-IV'!$A$1:$J$10000,4,0),"")</f>
        <v>23.852599999999999</v>
      </c>
      <c r="J3110" s="9">
        <f>VLOOKUP(A3110,'ETH-Web'!$A$1:$G$10000,6,0)</f>
        <v>2815.601807</v>
      </c>
      <c r="K3110" s="2">
        <f>K3109*(1-K$1+IF(AND(WEEKDAY($A3110)&lt;&gt;1,WEEKDAY($A3110)&lt;&gt;7),-VLOOKUP($A3110,ETF_OP_Fee!$K$5:$L$14,2,1),0))^($A3110-$A3109)*(1+2*(J3110/J3109-1))-K$3*IFERROR(VLOOKUP($A4706,Dividends!$C$10:$E$100,3,0),0)</f>
        <v>514.8496839071463</v>
      </c>
      <c r="Q3110">
        <f>IF($A3110&gt;=$Q$2,B3110*Q$4,"")</f>
        <v>506.37631140006778</v>
      </c>
      <c r="R3110">
        <f>IF($A3110&gt;=$Q$2,G3110*R$4,"")</f>
        <v>485.41832651505109</v>
      </c>
      <c r="S3110">
        <f>IF($A3110&gt;=$Q$2,C3110*S$4,"")</f>
        <v>400.35318157663789</v>
      </c>
      <c r="T3110">
        <f>IF($A3110&gt;=$Q$2,J3110*T$4,"")</f>
        <v>847.06754795570748</v>
      </c>
      <c r="U3110">
        <f>IF($A3110&gt;=$Q$2,K3110*U$4,"")</f>
        <v>49.529188392873657</v>
      </c>
      <c r="W3110" t="e">
        <f t="shared" ca="1" si="18"/>
        <v>#DIV/0!</v>
      </c>
    </row>
    <row r="3111" spans="1:23">
      <c r="A3111" s="1">
        <v>44683</v>
      </c>
      <c r="B3111">
        <f>IFERROR(VLOOKUP($A3111,'BTC-Web'!$A$2:$H$9999,2,0),"")</f>
        <v>38472.1875</v>
      </c>
      <c r="C3111">
        <f>VLOOKUP(A3111,H_SPBTFDUE!$B$2:$C$5828,2,0)</f>
        <v>212.62</v>
      </c>
      <c r="D3111" s="2">
        <f>D3110*(1-D$1+IF(AND(WEEKDAY($A3111)&lt;&gt;1,WEEKDAY($A3111)&lt;&gt;7),-VLOOKUP($A3111,ETF_OP_Fee!$G$5:$H$14,2,1),0))^($A3111-$A3110)*(1+2*(C3111/C3110-1))+IFERROR(VLOOKUP(A3111,BITXeom!$C$9:$D$100,2,0),0)-$D$3*IFERROR(VLOOKUP($A3111,Dividends!$C$10:$E$100,2,0),0)</f>
        <v>43.349746930206223</v>
      </c>
      <c r="F3111" s="60">
        <f>F3110*(1-F$1-2*(C3111/C3110-1))</f>
        <v>5.3428566379840857E-2</v>
      </c>
      <c r="G3111" s="2">
        <f>G3110*(1-G$1+IF(AND(WEEKDAY($A3111)&lt;&gt;1,WEEKDAY($A3111)&lt;&gt;7),-VLOOKUP($A3111,ETF_OP_Fee!$I$5:$J$14,2,1),0))^($A3111-$A3110)*(1+1*(B3111/B3110-1))</f>
        <v>24.886465472666668</v>
      </c>
      <c r="H3111" s="9">
        <f>IFERROR(VLOOKUP(A3111,'BITO-IV'!$A$1:$J$10000,4,0),"")</f>
        <v>24.005600000000001</v>
      </c>
      <c r="J3111" s="9">
        <f>VLOOKUP(A3111,'ETH-Web'!$A$1:$G$10000,6,0)</f>
        <v>2857.4104000000002</v>
      </c>
      <c r="K3111" s="2">
        <f>K3110*(1-K$1+IF(AND(WEEKDAY($A3111)&lt;&gt;1,WEEKDAY($A3111)&lt;&gt;7),-VLOOKUP($A3111,ETF_OP_Fee!$K$5:$L$14,2,1),0))^($A3111-$A3110)*(1+2*(J3111/J3110-1))-K$3*IFERROR(VLOOKUP($A4707,Dividends!$C$10:$E$100,3,0),0)</f>
        <v>530.09863039198819</v>
      </c>
      <c r="Q3111">
        <f>IF($A3111&gt;=$Q$2,B3111*Q$4,"")</f>
        <v>489.86879039938611</v>
      </c>
      <c r="R3111">
        <f>IF($A3111&gt;=$Q$2,G3111*R$4,"")</f>
        <v>469.55735549412884</v>
      </c>
      <c r="S3111">
        <f>IF($A3111&gt;=$Q$2,C3111*S$4,"")</f>
        <v>403.00678660555229</v>
      </c>
      <c r="T3111">
        <f>IF($A3111&gt;=$Q$2,J3111*T$4,"")</f>
        <v>859.6455702697798</v>
      </c>
      <c r="U3111">
        <f>IF($A3111&gt;=$Q$2,K3111*U$4,"")</f>
        <v>50.996156261065643</v>
      </c>
      <c r="W3111" t="e">
        <f t="shared" ca="1" si="18"/>
        <v>#DIV/0!</v>
      </c>
    </row>
    <row r="3112" spans="1:23">
      <c r="A3112" s="1">
        <v>44684</v>
      </c>
      <c r="B3112">
        <f>IFERROR(VLOOKUP($A3112,'BTC-Web'!$A$2:$H$9999,2,0),"")</f>
        <v>38528.109375</v>
      </c>
      <c r="C3112">
        <f>VLOOKUP(A3112,H_SPBTFDUE!$B$2:$C$5828,2,0)</f>
        <v>207.65</v>
      </c>
      <c r="D3112" s="2">
        <f>D3111*(1-D$1+IF(AND(WEEKDAY($A3112)&lt;&gt;1,WEEKDAY($A3112)&lt;&gt;7),-VLOOKUP($A3112,ETF_OP_Fee!$G$5:$H$14,2,1),0))^($A3112-$A3111)*(1+2*(C3112/C3111-1))+IFERROR(VLOOKUP(A3112,BITXeom!$C$9:$D$100,2,0),0)-$D$3*IFERROR(VLOOKUP($A3112,Dividends!$C$10:$E$100,2,0),0)</f>
        <v>41.318161782961418</v>
      </c>
      <c r="F3112" s="60">
        <f>F3111*(1-F$1-2*(C3112/C3111-1))</f>
        <v>5.5923574414353659E-2</v>
      </c>
      <c r="G3112" s="2">
        <f>G3111*(1-G$1+IF(AND(WEEKDAY($A3112)&lt;&gt;1,WEEKDAY($A3112)&lt;&gt;7),-VLOOKUP($A3112,ETF_OP_Fee!$I$5:$J$14,2,1),0))^($A3112-$A3111)*(1+1*(B3112/B3111-1))</f>
        <v>24.921990928608714</v>
      </c>
      <c r="H3112" s="9">
        <f>IFERROR(VLOOKUP(A3112,'BITO-IV'!$A$1:$J$10000,4,0),"")</f>
        <v>23.445399999999999</v>
      </c>
      <c r="J3112" s="9">
        <f>VLOOKUP(A3112,'ETH-Web'!$A$1:$G$10000,6,0)</f>
        <v>2783.476318</v>
      </c>
      <c r="K3112" s="2">
        <f>K3111*(1-K$1+IF(AND(WEEKDAY($A3112)&lt;&gt;1,WEEKDAY($A3112)&lt;&gt;7),-VLOOKUP($A3112,ETF_OP_Fee!$K$5:$L$14,2,1),0))^($A3112-$A3111)*(1+2*(J3112/J3111-1))-K$3*IFERROR(VLOOKUP($A4708,Dividends!$C$10:$E$100,3,0),0)</f>
        <v>502.65360482160577</v>
      </c>
      <c r="Q3112">
        <f>IF($A3112&gt;=$Q$2,B3112*Q$4,"")</f>
        <v>490.58084716151109</v>
      </c>
      <c r="R3112">
        <f>IF($A3112&gt;=$Q$2,G3112*R$4,"")</f>
        <v>470.22764911871735</v>
      </c>
      <c r="S3112">
        <f>IF($A3112&gt;=$Q$2,C3112*S$4,"")</f>
        <v>393.58648875290629</v>
      </c>
      <c r="T3112">
        <f>IF($A3112&gt;=$Q$2,J3112*T$4,"")</f>
        <v>837.40266596619676</v>
      </c>
      <c r="U3112">
        <f>IF($A3112&gt;=$Q$2,K3112*U$4,"")</f>
        <v>48.355910215643455</v>
      </c>
      <c r="W3112" t="e">
        <f t="shared" ca="1" si="18"/>
        <v>#DIV/0!</v>
      </c>
    </row>
    <row r="3113" spans="1:23">
      <c r="A3113" s="1">
        <v>44685</v>
      </c>
      <c r="B3113">
        <f>IFERROR(VLOOKUP($A3113,'BTC-Web'!$A$2:$H$9999,2,0),"")</f>
        <v>37748.011719000002</v>
      </c>
      <c r="C3113">
        <f>VLOOKUP(A3113,H_SPBTFDUE!$B$2:$C$5828,2,0)</f>
        <v>220.09</v>
      </c>
      <c r="D3113" s="2">
        <f>D3112*(1-D$1+IF(AND(WEEKDAY($A3113)&lt;&gt;1,WEEKDAY($A3113)&lt;&gt;7),-VLOOKUP($A3113,ETF_OP_Fee!$G$5:$H$14,2,1),0))^($A3113-$A3112)*(1+2*(C3113/C3112-1))+IFERROR(VLOOKUP(A3113,BITXeom!$C$9:$D$100,2,0),0)-$D$3*IFERROR(VLOOKUP($A3113,Dividends!$C$10:$E$100,2,0),0)</f>
        <v>46.263202357009774</v>
      </c>
      <c r="F3113" s="60">
        <f>F3112*(1-F$1-2*(C3113/C3112-1))</f>
        <v>4.9220068422039881E-2</v>
      </c>
      <c r="G3113" s="2">
        <f>G3112*(1-G$1+IF(AND(WEEKDAY($A3113)&lt;&gt;1,WEEKDAY($A3113)&lt;&gt;7),-VLOOKUP($A3113,ETF_OP_Fee!$I$5:$J$14,2,1),0))^($A3113-$A3112)*(1+1*(B3113/B3112-1))</f>
        <v>24.41674755067217</v>
      </c>
      <c r="H3113" s="9">
        <f>IFERROR(VLOOKUP(A3113,'BITO-IV'!$A$1:$J$10000,4,0),"")</f>
        <v>24.846499999999999</v>
      </c>
      <c r="J3113" s="9">
        <f>VLOOKUP(A3113,'ETH-Web'!$A$1:$G$10000,6,0)</f>
        <v>2940.6447750000002</v>
      </c>
      <c r="K3113" s="2">
        <f>K3112*(1-K$1+IF(AND(WEEKDAY($A3113)&lt;&gt;1,WEEKDAY($A3113)&lt;&gt;7),-VLOOKUP($A3113,ETF_OP_Fee!$K$5:$L$14,2,1),0))^($A3113-$A3112)*(1+2*(J3113/J3112-1))-K$3*IFERROR(VLOOKUP($A4709,Dividends!$C$10:$E$100,3,0),0)</f>
        <v>559.40367687234573</v>
      </c>
      <c r="Q3113">
        <f>IF($A3113&gt;=$Q$2,B3113*Q$4,"")</f>
        <v>480.64781449633927</v>
      </c>
      <c r="R3113">
        <f>IF($A3113&gt;=$Q$2,G3113*R$4,"")</f>
        <v>460.69472670812547</v>
      </c>
      <c r="S3113">
        <f>IF($A3113&gt;=$Q$2,C3113*S$4,"")</f>
        <v>417.16566486697394</v>
      </c>
      <c r="T3113">
        <f>IF($A3113&gt;=$Q$2,J3113*T$4,"")</f>
        <v>884.6864470591006</v>
      </c>
      <c r="U3113">
        <f>IF($A3113&gt;=$Q$2,K3113*U$4,"")</f>
        <v>53.815338661980391</v>
      </c>
      <c r="W3113" t="e">
        <f t="shared" ca="1" si="18"/>
        <v>#DIV/0!</v>
      </c>
    </row>
    <row r="3114" spans="1:23">
      <c r="A3114" s="1">
        <v>44686</v>
      </c>
      <c r="B3114">
        <f>IFERROR(VLOOKUP($A3114,'BTC-Web'!$A$2:$H$9999,2,0),"")</f>
        <v>39695.746094000002</v>
      </c>
      <c r="C3114">
        <f>VLOOKUP(A3114,H_SPBTFDUE!$B$2:$C$5828,2,0)</f>
        <v>200.08</v>
      </c>
      <c r="D3114" s="2">
        <f>D3113*(1-D$1+IF(AND(WEEKDAY($A3114)&lt;&gt;1,WEEKDAY($A3114)&lt;&gt;7),-VLOOKUP($A3114,ETF_OP_Fee!$G$5:$H$14,2,1),0))^($A3114-$A3113)*(1+2*(C3114/C3113-1))+IFERROR(VLOOKUP(A3114,BITXeom!$C$9:$D$100,2,0),0)-$D$3*IFERROR(VLOOKUP($A3114,Dividends!$C$10:$E$100,2,0),0)</f>
        <v>37.846383797194214</v>
      </c>
      <c r="F3114" s="60">
        <f>F3113*(1-F$1-2*(C3114/C3113-1))</f>
        <v>5.8167422853121827E-2</v>
      </c>
      <c r="G3114" s="2">
        <f>G3113*(1-G$1+IF(AND(WEEKDAY($A3114)&lt;&gt;1,WEEKDAY($A3114)&lt;&gt;7),-VLOOKUP($A3114,ETF_OP_Fee!$I$5:$J$14,2,1),0))^($A3114-$A3113)*(1+1*(B3114/B3113-1))</f>
        <v>25.6759426590963</v>
      </c>
      <c r="H3114" s="9">
        <f>IFERROR(VLOOKUP(A3114,'BITO-IV'!$A$1:$J$10000,4,0),"")</f>
        <v>22.587</v>
      </c>
      <c r="J3114" s="9">
        <f>VLOOKUP(A3114,'ETH-Web'!$A$1:$G$10000,6,0)</f>
        <v>2749.213135</v>
      </c>
      <c r="K3114" s="2">
        <f>K3113*(1-K$1+IF(AND(WEEKDAY($A3114)&lt;&gt;1,WEEKDAY($A3114)&lt;&gt;7),-VLOOKUP($A3114,ETF_OP_Fee!$K$5:$L$14,2,1),0))^($A3114-$A3113)*(1+2*(J3114/J3113-1))-K$3*IFERROR(VLOOKUP($A4710,Dividends!$C$10:$E$100,3,0),0)</f>
        <v>486.55843652701344</v>
      </c>
      <c r="Q3114">
        <f>IF($A3114&gt;=$Q$2,B3114*Q$4,"")</f>
        <v>505.44843916319905</v>
      </c>
      <c r="R3114">
        <f>IF($A3114&gt;=$Q$2,G3114*R$4,"")</f>
        <v>484.45319597778433</v>
      </c>
      <c r="S3114">
        <f>IF($A3114&gt;=$Q$2,C3114*S$4,"")</f>
        <v>379.23806727513357</v>
      </c>
      <c r="T3114">
        <f>IF($A3114&gt;=$Q$2,J3114*T$4,"")</f>
        <v>827.09466348629655</v>
      </c>
      <c r="U3114">
        <f>IF($A3114&gt;=$Q$2,K3114*U$4,"")</f>
        <v>46.807534742965409</v>
      </c>
      <c r="W3114" t="e">
        <f t="shared" ca="1" si="18"/>
        <v>#DIV/0!</v>
      </c>
    </row>
    <row r="3115" spans="1:23">
      <c r="A3115" s="1">
        <v>44687</v>
      </c>
      <c r="B3115">
        <f>IFERROR(VLOOKUP($A3115,'BTC-Web'!$A$2:$H$9999,2,0),"")</f>
        <v>36573.183594000002</v>
      </c>
      <c r="C3115">
        <f>VLOOKUP(A3115,H_SPBTFDUE!$B$2:$C$5828,2,0)</f>
        <v>198.21</v>
      </c>
      <c r="D3115" s="2">
        <f>D3114*(1-D$1+IF(AND(WEEKDAY($A3115)&lt;&gt;1,WEEKDAY($A3115)&lt;&gt;7),-VLOOKUP($A3115,ETF_OP_Fee!$G$5:$H$14,2,1),0))^($A3115-$A3114)*(1+2*(C3115/C3114-1))+IFERROR(VLOOKUP(A3115,BITXeom!$C$9:$D$100,2,0),0)-$D$3*IFERROR(VLOOKUP($A3115,Dividends!$C$10:$E$100,2,0),0)</f>
        <v>37.13446237511485</v>
      </c>
      <c r="F3115" s="60">
        <f>F3114*(1-F$1-2*(C3115/C3114-1))</f>
        <v>5.9251690848875195E-2</v>
      </c>
      <c r="G3115" s="2">
        <f>G3114*(1-G$1+IF(AND(WEEKDAY($A3115)&lt;&gt;1,WEEKDAY($A3115)&lt;&gt;7),-VLOOKUP($A3115,ETF_OP_Fee!$I$5:$J$14,2,1),0))^($A3115-$A3114)*(1+1*(B3115/B3114-1))</f>
        <v>23.655595779558102</v>
      </c>
      <c r="H3115" s="9">
        <f>IFERROR(VLOOKUP(A3115,'BITO-IV'!$A$1:$J$10000,4,0),"")</f>
        <v>22.375</v>
      </c>
      <c r="J3115" s="9">
        <f>VLOOKUP(A3115,'ETH-Web'!$A$1:$G$10000,6,0)</f>
        <v>2694.9797359999998</v>
      </c>
      <c r="K3115" s="2">
        <f>K3114*(1-K$1+IF(AND(WEEKDAY($A3115)&lt;&gt;1,WEEKDAY($A3115)&lt;&gt;7),-VLOOKUP($A3115,ETF_OP_Fee!$K$5:$L$14,2,1),0))^($A3115-$A3114)*(1+2*(J3115/J3114-1))-K$3*IFERROR(VLOOKUP($A4711,Dividends!$C$10:$E$100,3,0),0)</f>
        <v>467.34984008491983</v>
      </c>
      <c r="Q3115">
        <f>IF($A3115&gt;=$Q$2,B3115*Q$4,"")</f>
        <v>465.688653868394</v>
      </c>
      <c r="R3115">
        <f>IF($A3115&gt;=$Q$2,G3115*R$4,"")</f>
        <v>446.33332961995563</v>
      </c>
      <c r="S3115">
        <f>IF($A3115&gt;=$Q$2,C3115*S$4,"")</f>
        <v>375.69360912936941</v>
      </c>
      <c r="T3115">
        <f>IF($A3115&gt;=$Q$2,J3115*T$4,"")</f>
        <v>810.77866589245298</v>
      </c>
      <c r="U3115">
        <f>IF($A3115&gt;=$Q$2,K3115*U$4,"")</f>
        <v>44.959643559031576</v>
      </c>
      <c r="W3115" t="e">
        <f t="shared" ca="1" si="18"/>
        <v>#DIV/0!</v>
      </c>
    </row>
    <row r="3116" spans="1:23">
      <c r="A3116" s="1">
        <v>44690</v>
      </c>
      <c r="B3116">
        <f>IFERROR(VLOOKUP($A3116,'BTC-Web'!$A$2:$H$9999,2,0),"")</f>
        <v>34060.015625</v>
      </c>
      <c r="C3116">
        <f>VLOOKUP(A3116,H_SPBTFDUE!$B$2:$C$5828,2,0)</f>
        <v>170.58</v>
      </c>
      <c r="D3116" s="2">
        <f>D3115*(1-D$1+IF(AND(WEEKDAY($A3116)&lt;&gt;1,WEEKDAY($A3116)&lt;&gt;7),-VLOOKUP($A3116,ETF_OP_Fee!$G$5:$H$14,2,1),0))^($A3116-$A3115)*(1+2*(C3116/C3115-1))+IFERROR(VLOOKUP(A3116,BITXeom!$C$9:$D$100,2,0),0)-$D$3*IFERROR(VLOOKUP($A3116,Dividends!$C$10:$E$100,2,0),0)</f>
        <v>26.771867656229965</v>
      </c>
      <c r="F3116" s="60">
        <f>F3115*(1-F$1-2*(C3116/C3115-1))</f>
        <v>7.5767694533600161E-2</v>
      </c>
      <c r="G3116" s="2">
        <f>G3115*(1-G$1+IF(AND(WEEKDAY($A3116)&lt;&gt;1,WEEKDAY($A3116)&lt;&gt;7),-VLOOKUP($A3116,ETF_OP_Fee!$I$5:$J$14,2,1),0))^($A3116-$A3115)*(1+1*(B3116/B3115-1))</f>
        <v>22.028354459146716</v>
      </c>
      <c r="H3116" s="9">
        <f>IFERROR(VLOOKUP(A3116,'BITO-IV'!$A$1:$J$10000,4,0),"")</f>
        <v>19.2562</v>
      </c>
      <c r="J3116" s="9">
        <f>VLOOKUP(A3116,'ETH-Web'!$A$1:$G$10000,6,0)</f>
        <v>2245.4304200000001</v>
      </c>
      <c r="K3116" s="2">
        <f>K3115*(1-K$1+IF(AND(WEEKDAY($A3116)&lt;&gt;1,WEEKDAY($A3116)&lt;&gt;7),-VLOOKUP($A3116,ETF_OP_Fee!$K$5:$L$14,2,1),0))^($A3116-$A3115)*(1+2*(J3116/J3115-1))-K$3*IFERROR(VLOOKUP($A4712,Dividends!$C$10:$E$100,3,0),0)</f>
        <v>311.40861369401131</v>
      </c>
      <c r="Q3116">
        <f>IF($A3116&gt;=$Q$2,B3116*Q$4,"")</f>
        <v>433.6883275795779</v>
      </c>
      <c r="R3116">
        <f>IF($A3116&gt;=$Q$2,G3116*R$4,"")</f>
        <v>415.63057144795437</v>
      </c>
      <c r="S3116">
        <f>IF($A3116&gt;=$Q$2,C3116*S$4,"")</f>
        <v>323.32281845158082</v>
      </c>
      <c r="T3116">
        <f>IF($A3116&gt;=$Q$2,J3116*T$4,"")</f>
        <v>675.53275297871494</v>
      </c>
      <c r="U3116">
        <f>IF($A3116&gt;=$Q$2,K3116*U$4,"")</f>
        <v>29.957901066898593</v>
      </c>
      <c r="W3116" t="e">
        <f t="shared" ca="1" si="18"/>
        <v>#DIV/0!</v>
      </c>
    </row>
    <row r="3117" spans="1:23">
      <c r="A3117" s="1">
        <v>44691</v>
      </c>
      <c r="B3117">
        <f>IFERROR(VLOOKUP($A3117,'BTC-Web'!$A$2:$H$9999,2,0),"")</f>
        <v>30273.654297000001</v>
      </c>
      <c r="C3117">
        <f>VLOOKUP(A3117,H_SPBTFDUE!$B$2:$C$5828,2,0)</f>
        <v>172.54</v>
      </c>
      <c r="D3117" s="2">
        <f>D3116*(1-D$1+IF(AND(WEEKDAY($A3117)&lt;&gt;1,WEEKDAY($A3117)&lt;&gt;7),-VLOOKUP($A3117,ETF_OP_Fee!$G$5:$H$14,2,1),0))^($A3117-$A3116)*(1+2*(C3117/C3116-1))+IFERROR(VLOOKUP(A3117,BITXeom!$C$9:$D$100,2,0),0)-$D$3*IFERROR(VLOOKUP($A3117,Dividends!$C$10:$E$100,2,0),0)</f>
        <v>27.383794954114038</v>
      </c>
      <c r="F3117" s="60">
        <f>F3116*(1-F$1-2*(C3117/C3116-1))</f>
        <v>7.4022577038382234E-2</v>
      </c>
      <c r="G3117" s="2">
        <f>G3116*(1-G$1+IF(AND(WEEKDAY($A3117)&lt;&gt;1,WEEKDAY($A3117)&lt;&gt;7),-VLOOKUP($A3117,ETF_OP_Fee!$I$5:$J$14,2,1),0))^($A3117-$A3116)*(1+1*(B3117/B3116-1))</f>
        <v>19.579011291450513</v>
      </c>
      <c r="H3117" s="9">
        <f>IFERROR(VLOOKUP(A3117,'BITO-IV'!$A$1:$J$10000,4,0),"")</f>
        <v>19.475200000000001</v>
      </c>
      <c r="J3117" s="9">
        <f>VLOOKUP(A3117,'ETH-Web'!$A$1:$G$10000,6,0)</f>
        <v>2343.5109859999998</v>
      </c>
      <c r="K3117" s="2">
        <f>K3116*(1-K$1+IF(AND(WEEKDAY($A3117)&lt;&gt;1,WEEKDAY($A3117)&lt;&gt;7),-VLOOKUP($A3117,ETF_OP_Fee!$K$5:$L$14,2,1),0))^($A3117-$A3116)*(1+2*(J3117/J3116-1))-K$3*IFERROR(VLOOKUP($A4713,Dividends!$C$10:$E$100,3,0),0)</f>
        <v>338.60459557057209</v>
      </c>
      <c r="Q3117">
        <f>IF($A3117&gt;=$Q$2,B3117*Q$4,"")</f>
        <v>385.47634993306707</v>
      </c>
      <c r="R3117">
        <f>IF($A3117&gt;=$Q$2,G3117*R$4,"")</f>
        <v>369.41641131403622</v>
      </c>
      <c r="S3117">
        <f>IF($A3117&gt;=$Q$2,C3117*S$4,"")</f>
        <v>327.03786549206092</v>
      </c>
      <c r="T3117">
        <f>IF($A3117&gt;=$Q$2,J3117*T$4,"")</f>
        <v>705.0400733452442</v>
      </c>
      <c r="U3117">
        <f>IF($A3117&gt;=$Q$2,K3117*U$4,"")</f>
        <v>32.574188795136351</v>
      </c>
      <c r="W3117" t="e">
        <f t="shared" ca="1" si="18"/>
        <v>#DIV/0!</v>
      </c>
    </row>
    <row r="3118" spans="1:23">
      <c r="A3118" s="1">
        <v>44692</v>
      </c>
      <c r="B3118">
        <f>IFERROR(VLOOKUP($A3118,'BTC-Web'!$A$2:$H$9999,2,0),"")</f>
        <v>31016.183593999998</v>
      </c>
      <c r="C3118">
        <f>VLOOKUP(A3118,H_SPBTFDUE!$B$2:$C$5828,2,0)</f>
        <v>161</v>
      </c>
      <c r="D3118" s="2">
        <f>D3117*(1-D$1+IF(AND(WEEKDAY($A3118)&lt;&gt;1,WEEKDAY($A3118)&lt;&gt;7),-VLOOKUP($A3118,ETF_OP_Fee!$G$5:$H$14,2,1),0))^($A3118-$A3117)*(1+2*(C3118/C3117-1))+IFERROR(VLOOKUP(A3118,BITXeom!$C$9:$D$100,2,0),0)-$D$3*IFERROR(VLOOKUP($A3118,Dividends!$C$10:$E$100,2,0),0)</f>
        <v>23.717912468890418</v>
      </c>
      <c r="F3118" s="60">
        <f>F3117*(1-F$1-2*(C3118/C3117-1))</f>
        <v>8.3920434009143619E-2</v>
      </c>
      <c r="G3118" s="2">
        <f>G3117*(1-G$1+IF(AND(WEEKDAY($A3118)&lt;&gt;1,WEEKDAY($A3118)&lt;&gt;7),-VLOOKUP($A3118,ETF_OP_Fee!$I$5:$J$14,2,1),0))^($A3118-$A3117)*(1+1*(B3118/B3117-1))</f>
        <v>20.058708383478663</v>
      </c>
      <c r="H3118" s="9">
        <f>IFERROR(VLOOKUP(A3118,'BITO-IV'!$A$1:$J$10000,4,0),"")</f>
        <v>18.174700000000001</v>
      </c>
      <c r="J3118" s="9">
        <f>VLOOKUP(A3118,'ETH-Web'!$A$1:$G$10000,6,0)</f>
        <v>2072.108643</v>
      </c>
      <c r="K3118" s="2">
        <f>K3117*(1-K$1+IF(AND(WEEKDAY($A3118)&lt;&gt;1,WEEKDAY($A3118)&lt;&gt;7),-VLOOKUP($A3118,ETF_OP_Fee!$K$5:$L$14,2,1),0))^($A3118-$A3117)*(1+2*(J3118/J3117-1))-K$3*IFERROR(VLOOKUP($A4714,Dividends!$C$10:$E$100,3,0),0)</f>
        <v>260.1702016870729</v>
      </c>
      <c r="Q3118">
        <f>IF($A3118&gt;=$Q$2,B3118*Q$4,"")</f>
        <v>394.93102231314668</v>
      </c>
      <c r="R3118">
        <f>IF($A3118&gt;=$Q$2,G3118*R$4,"")</f>
        <v>378.4673268897476</v>
      </c>
      <c r="S3118">
        <f>IF($A3118&gt;=$Q$2,C3118*S$4,"")</f>
        <v>305.16457832515249</v>
      </c>
      <c r="T3118">
        <f>IF($A3118&gt;=$Q$2,J3118*T$4,"")</f>
        <v>623.38928145312082</v>
      </c>
      <c r="U3118">
        <f>IF($A3118&gt;=$Q$2,K3118*U$4,"")</f>
        <v>25.02870126243484</v>
      </c>
      <c r="W3118" t="e">
        <f t="shared" ca="1" si="18"/>
        <v>#DIV/0!</v>
      </c>
    </row>
    <row r="3119" spans="1:23">
      <c r="A3119" s="1">
        <v>44693</v>
      </c>
      <c r="B3119">
        <f>IFERROR(VLOOKUP($A3119,'BTC-Web'!$A$2:$H$9999,2,0),"")</f>
        <v>28936.734375</v>
      </c>
      <c r="C3119">
        <f>VLOOKUP(A3119,H_SPBTFDUE!$B$2:$C$5828,2,0)</f>
        <v>157.57</v>
      </c>
      <c r="D3119" s="2">
        <f>D3118*(1-D$1+IF(AND(WEEKDAY($A3119)&lt;&gt;1,WEEKDAY($A3119)&lt;&gt;7),-VLOOKUP($A3119,ETF_OP_Fee!$G$5:$H$14,2,1),0))^($A3119-$A3118)*(1+2*(C3119/C3118-1))+IFERROR(VLOOKUP(A3119,BITXeom!$C$9:$D$100,2,0),0)-$D$3*IFERROR(VLOOKUP($A3119,Dividends!$C$10:$E$100,2,0),0)</f>
        <v>22.704585833851109</v>
      </c>
      <c r="F3119" s="60">
        <f>F3118*(1-F$1-2*(C3119/C3118-1))</f>
        <v>8.7491805779889145E-2</v>
      </c>
      <c r="G3119" s="2">
        <f>G3118*(1-G$1+IF(AND(WEEKDAY($A3119)&lt;&gt;1,WEEKDAY($A3119)&lt;&gt;7),-VLOOKUP($A3119,ETF_OP_Fee!$I$5:$J$14,2,1),0))^($A3119-$A3118)*(1+1*(B3119/B3118-1))</f>
        <v>18.713405131406098</v>
      </c>
      <c r="H3119" s="9">
        <f>IFERROR(VLOOKUP(A3119,'BITO-IV'!$A$1:$J$10000,4,0),"")</f>
        <v>17.790700000000001</v>
      </c>
      <c r="J3119" s="9">
        <f>VLOOKUP(A3119,'ETH-Web'!$A$1:$G$10000,6,0)</f>
        <v>1961.701538</v>
      </c>
      <c r="K3119" s="2">
        <f>K3118*(1-K$1+IF(AND(WEEKDAY($A3119)&lt;&gt;1,WEEKDAY($A3119)&lt;&gt;7),-VLOOKUP($A3119,ETF_OP_Fee!$K$5:$L$14,2,1),0))^($A3119-$A3118)*(1+2*(J3119/J3118-1))-K$3*IFERROR(VLOOKUP($A4715,Dividends!$C$10:$E$100,3,0),0)</f>
        <v>232.4391838543132</v>
      </c>
      <c r="Q3119">
        <f>IF($A3119&gt;=$Q$2,B3119*Q$4,"")</f>
        <v>368.45326422859597</v>
      </c>
      <c r="R3119">
        <f>IF($A3119&gt;=$Q$2,G3119*R$4,"")</f>
        <v>353.08417080940137</v>
      </c>
      <c r="S3119">
        <f>IF($A3119&gt;=$Q$2,C3119*S$4,"")</f>
        <v>298.66324600431227</v>
      </c>
      <c r="T3119">
        <f>IF($A3119&gt;=$Q$2,J3119*T$4,"")</f>
        <v>590.17354921544143</v>
      </c>
      <c r="U3119">
        <f>IF($A3119&gt;=$Q$2,K3119*U$4,"")</f>
        <v>22.360942400971489</v>
      </c>
      <c r="W3119" t="e">
        <f t="shared" ca="1" si="18"/>
        <v>#DIV/0!</v>
      </c>
    </row>
    <row r="3120" spans="1:23">
      <c r="A3120" s="1">
        <v>44694</v>
      </c>
      <c r="B3120">
        <f>IFERROR(VLOOKUP($A3120,'BTC-Web'!$A$2:$H$9999,2,0),"")</f>
        <v>29030.910156000002</v>
      </c>
      <c r="C3120">
        <f>VLOOKUP(A3120,H_SPBTFDUE!$B$2:$C$5828,2,0)</f>
        <v>165.65</v>
      </c>
      <c r="D3120" s="2">
        <f>D3119*(1-D$1+IF(AND(WEEKDAY($A3120)&lt;&gt;1,WEEKDAY($A3120)&lt;&gt;7),-VLOOKUP($A3120,ETF_OP_Fee!$G$5:$H$14,2,1),0))^($A3120-$A3119)*(1+2*(C3120/C3119-1))+IFERROR(VLOOKUP(A3120,BITXeom!$C$9:$D$100,2,0),0)-$D$3*IFERROR(VLOOKUP($A3120,Dividends!$C$10:$E$100,2,0),0)</f>
        <v>25.030095826865274</v>
      </c>
      <c r="F3120" s="60">
        <f>F3119*(1-F$1-2*(C3120/C3119-1))</f>
        <v>7.8514302364490432E-2</v>
      </c>
      <c r="G3120" s="2">
        <f>G3119*(1-G$1+IF(AND(WEEKDAY($A3120)&lt;&gt;1,WEEKDAY($A3120)&lt;&gt;7),-VLOOKUP($A3120,ETF_OP_Fee!$I$5:$J$14,2,1),0))^($A3120-$A3119)*(1+1*(B3120/B3119-1))</f>
        <v>18.773820024461113</v>
      </c>
      <c r="H3120" s="9">
        <f>IFERROR(VLOOKUP(A3120,'BITO-IV'!$A$1:$J$10000,4,0),"")</f>
        <v>18.697800000000001</v>
      </c>
      <c r="J3120" s="9">
        <f>VLOOKUP(A3120,'ETH-Web'!$A$1:$G$10000,6,0)</f>
        <v>2014.4182129999999</v>
      </c>
      <c r="K3120" s="2">
        <f>K3119*(1-K$1+IF(AND(WEEKDAY($A3120)&lt;&gt;1,WEEKDAY($A3120)&lt;&gt;7),-VLOOKUP($A3120,ETF_OP_Fee!$K$5:$L$14,2,1),0))^($A3120-$A3119)*(1+2*(J3120/J3119-1))-K$3*IFERROR(VLOOKUP($A4716,Dividends!$C$10:$E$100,3,0),0)</f>
        <v>244.92552148724988</v>
      </c>
      <c r="Q3120">
        <f>IF($A3120&gt;=$Q$2,B3120*Q$4,"")</f>
        <v>369.65241038901087</v>
      </c>
      <c r="R3120">
        <f>IF($A3120&gt;=$Q$2,G3120*R$4,"")</f>
        <v>354.2240778583365</v>
      </c>
      <c r="S3120">
        <f>IF($A3120&gt;=$Q$2,C3120*S$4,"")</f>
        <v>313.97833788547518</v>
      </c>
      <c r="T3120">
        <f>IF($A3120&gt;=$Q$2,J3120*T$4,"")</f>
        <v>606.03324376372939</v>
      </c>
      <c r="U3120">
        <f>IF($A3120&gt;=$Q$2,K3120*U$4,"")</f>
        <v>23.562143816237938</v>
      </c>
      <c r="W3120" t="e">
        <f t="shared" ca="1" si="18"/>
        <v>#DIV/0!</v>
      </c>
    </row>
    <row r="3121" spans="1:23">
      <c r="A3121" s="1">
        <v>44697</v>
      </c>
      <c r="B3121">
        <f>IFERROR(VLOOKUP($A3121,'BTC-Web'!$A$2:$H$9999,2,0),"")</f>
        <v>31304.375</v>
      </c>
      <c r="C3121">
        <f>VLOOKUP(A3121,H_SPBTFDUE!$B$2:$C$5828,2,0)</f>
        <v>162.69999999999999</v>
      </c>
      <c r="D3121" s="2">
        <f>D3120*(1-D$1+IF(AND(WEEKDAY($A3121)&lt;&gt;1,WEEKDAY($A3121)&lt;&gt;7),-VLOOKUP($A3121,ETF_OP_Fee!$G$5:$H$14,2,1),0))^($A3121-$A3120)*(1+2*(C3121/C3120-1))+IFERROR(VLOOKUP(A3121,BITXeom!$C$9:$D$100,2,0),0)-$D$3*IFERROR(VLOOKUP($A3121,Dividends!$C$10:$E$100,2,0),0)</f>
        <v>24.12986374205126</v>
      </c>
      <c r="F3121" s="60">
        <f>F3120*(1-F$1-2*(C3121/C3120-1))</f>
        <v>8.1306680057222427E-2</v>
      </c>
      <c r="G3121" s="2">
        <f>G3120*(1-G$1+IF(AND(WEEKDAY($A3121)&lt;&gt;1,WEEKDAY($A3121)&lt;&gt;7),-VLOOKUP($A3121,ETF_OP_Fee!$I$5:$J$14,2,1),0))^($A3121-$A3120)*(1+1*(B3121/B3120-1))</f>
        <v>20.24245230857991</v>
      </c>
      <c r="H3121" s="9">
        <f>IFERROR(VLOOKUP(A3121,'BITO-IV'!$A$1:$J$10000,4,0),"")</f>
        <v>18.365200000000002</v>
      </c>
      <c r="J3121" s="9">
        <f>VLOOKUP(A3121,'ETH-Web'!$A$1:$G$10000,6,0)</f>
        <v>2022.725952</v>
      </c>
      <c r="K3121" s="2">
        <f>K3120*(1-K$1+IF(AND(WEEKDAY($A3121)&lt;&gt;1,WEEKDAY($A3121)&lt;&gt;7),-VLOOKUP($A3121,ETF_OP_Fee!$K$5:$L$14,2,1),0))^($A3121-$A3120)*(1+2*(J3121/J3120-1))-K$3*IFERROR(VLOOKUP($A4717,Dividends!$C$10:$E$100,3,0),0)</f>
        <v>246.92665625705806</v>
      </c>
      <c r="Q3121">
        <f>IF($A3121&gt;=$Q$2,B3121*Q$4,"")</f>
        <v>398.60058166587959</v>
      </c>
      <c r="R3121">
        <f>IF($A3121&gt;=$Q$2,G3121*R$4,"")</f>
        <v>381.93420376117052</v>
      </c>
      <c r="S3121">
        <f>IF($A3121&gt;=$Q$2,C3121*S$4,"")</f>
        <v>308.38681300311987</v>
      </c>
      <c r="T3121">
        <f>IF($A3121&gt;=$Q$2,J3121*T$4,"")</f>
        <v>608.53260858381532</v>
      </c>
      <c r="U3121">
        <f>IF($A3121&gt;=$Q$2,K3121*U$4,"")</f>
        <v>23.754655502874684</v>
      </c>
      <c r="W3121" t="e">
        <f t="shared" ca="1" si="18"/>
        <v>#DIV/0!</v>
      </c>
    </row>
    <row r="3122" spans="1:23">
      <c r="A3122" s="1">
        <v>44698</v>
      </c>
      <c r="B3122">
        <f>IFERROR(VLOOKUP($A3122,'BTC-Web'!$A$2:$H$9999,2,0),"")</f>
        <v>29862.408202999999</v>
      </c>
      <c r="C3122">
        <f>VLOOKUP(A3122,H_SPBTFDUE!$B$2:$C$5828,2,0)</f>
        <v>165.46</v>
      </c>
      <c r="D3122" s="2">
        <f>D3121*(1-D$1+IF(AND(WEEKDAY($A3122)&lt;&gt;1,WEEKDAY($A3122)&lt;&gt;7),-VLOOKUP($A3122,ETF_OP_Fee!$G$5:$H$14,2,1),0))^($A3122-$A3121)*(1+2*(C3122/C3121-1))+IFERROR(VLOOKUP(A3122,BITXeom!$C$9:$D$100,2,0),0)-$D$3*IFERROR(VLOOKUP($A3122,Dividends!$C$10:$E$100,2,0),0)</f>
        <v>24.945521569932193</v>
      </c>
      <c r="F3122" s="60">
        <f>F3121*(1-F$1-2*(C3122/C3121-1))</f>
        <v>7.8543917390925866E-2</v>
      </c>
      <c r="G3122" s="2">
        <f>G3121*(1-G$1+IF(AND(WEEKDAY($A3122)&lt;&gt;1,WEEKDAY($A3122)&lt;&gt;7),-VLOOKUP($A3122,ETF_OP_Fee!$I$5:$J$14,2,1),0))^($A3122-$A3121)*(1+1*(B3122/B3121-1))</f>
        <v>19.309525924396414</v>
      </c>
      <c r="H3122" s="9">
        <f>IFERROR(VLOOKUP(A3122,'BITO-IV'!$A$1:$J$10000,4,0),"")</f>
        <v>18.674700000000001</v>
      </c>
      <c r="J3122" s="9">
        <f>VLOOKUP(A3122,'ETH-Web'!$A$1:$G$10000,6,0)</f>
        <v>2090.4091800000001</v>
      </c>
      <c r="K3122" s="2">
        <f>K3121*(1-K$1+IF(AND(WEEKDAY($A3122)&lt;&gt;1,WEEKDAY($A3122)&lt;&gt;7),-VLOOKUP($A3122,ETF_OP_Fee!$K$5:$L$14,2,1),0))^($A3122-$A3121)*(1+2*(J3122/J3121-1))-K$3*IFERROR(VLOOKUP($A4718,Dividends!$C$10:$E$100,3,0),0)</f>
        <v>263.44489124582776</v>
      </c>
      <c r="Q3122">
        <f>IF($A3122&gt;=$Q$2,B3122*Q$4,"")</f>
        <v>380.23992747530446</v>
      </c>
      <c r="R3122">
        <f>IF($A3122&gt;=$Q$2,G3122*R$4,"")</f>
        <v>364.3317665525185</v>
      </c>
      <c r="S3122">
        <f>IF($A3122&gt;=$Q$2,C3122*S$4,"")</f>
        <v>313.61820577440824</v>
      </c>
      <c r="T3122">
        <f>IF($A3122&gt;=$Q$2,J3122*T$4,"")</f>
        <v>628.8949573495928</v>
      </c>
      <c r="U3122">
        <f>IF($A3122&gt;=$Q$2,K3122*U$4,"")</f>
        <v>25.343730524670917</v>
      </c>
      <c r="W3122" t="e">
        <f t="shared" ca="1" si="18"/>
        <v>#DIV/0!</v>
      </c>
    </row>
    <row r="3123" spans="1:23">
      <c r="A3123" s="1">
        <v>44699</v>
      </c>
      <c r="B3123">
        <f>IFERROR(VLOOKUP($A3123,'BTC-Web'!$A$2:$H$9999,2,0),"")</f>
        <v>30424.478515999999</v>
      </c>
      <c r="C3123">
        <f>VLOOKUP(A3123,H_SPBTFDUE!$B$2:$C$5828,2,0)</f>
        <v>160.85</v>
      </c>
      <c r="D3123" s="2">
        <f>D3122*(1-D$1+IF(AND(WEEKDAY($A3123)&lt;&gt;1,WEEKDAY($A3123)&lt;&gt;7),-VLOOKUP($A3123,ETF_OP_Fee!$G$5:$H$14,2,1),0))^($A3123-$A3122)*(1+2*(C3123/C3122-1))+IFERROR(VLOOKUP(A3123,BITXeom!$C$9:$D$100,2,0),0)-$D$3*IFERROR(VLOOKUP($A3123,Dividends!$C$10:$E$100,2,0),0)</f>
        <v>23.552631789443812</v>
      </c>
      <c r="F3123" s="60">
        <f>F3122*(1-F$1-2*(C3123/C3122-1))</f>
        <v>8.2916565890018071E-2</v>
      </c>
      <c r="G3123" s="2">
        <f>G3122*(1-G$1+IF(AND(WEEKDAY($A3123)&lt;&gt;1,WEEKDAY($A3123)&lt;&gt;7),-VLOOKUP($A3123,ETF_OP_Fee!$I$5:$J$14,2,1),0))^($A3123-$A3122)*(1+1*(B3123/B3122-1))</f>
        <v>19.67245782769286</v>
      </c>
      <c r="H3123" s="9">
        <f>IFERROR(VLOOKUP(A3123,'BITO-IV'!$A$1:$J$10000,4,0),"")</f>
        <v>18.162099999999999</v>
      </c>
      <c r="J3123" s="9">
        <f>VLOOKUP(A3123,'ETH-Web'!$A$1:$G$10000,6,0)</f>
        <v>1916.6561280000001</v>
      </c>
      <c r="K3123" s="2">
        <f>K3122*(1-K$1+IF(AND(WEEKDAY($A3123)&lt;&gt;1,WEEKDAY($A3123)&lt;&gt;7),-VLOOKUP($A3123,ETF_OP_Fee!$K$5:$L$14,2,1),0))^($A3123-$A3122)*(1+2*(J3123/J3122-1))-K$3*IFERROR(VLOOKUP($A4719,Dividends!$C$10:$E$100,3,0),0)</f>
        <v>219.64459914704852</v>
      </c>
      <c r="Q3123">
        <f>IF($A3123&gt;=$Q$2,B3123*Q$4,"")</f>
        <v>387.39680422812012</v>
      </c>
      <c r="R3123">
        <f>IF($A3123&gt;=$Q$2,G3123*R$4,"")</f>
        <v>371.17955877610694</v>
      </c>
      <c r="S3123">
        <f>IF($A3123&gt;=$Q$2,C3123*S$4,"")</f>
        <v>304.88026350062592</v>
      </c>
      <c r="T3123">
        <f>IF($A3123&gt;=$Q$2,J3123*T$4,"")</f>
        <v>576.62173769845174</v>
      </c>
      <c r="U3123">
        <f>IF($A3123&gt;=$Q$2,K3123*U$4,"")</f>
        <v>21.130087228709243</v>
      </c>
      <c r="W3123" t="e">
        <f t="shared" ca="1" si="18"/>
        <v>#DIV/0!</v>
      </c>
    </row>
    <row r="3124" spans="1:23">
      <c r="A3124" s="1">
        <v>44700</v>
      </c>
      <c r="B3124">
        <f>IFERROR(VLOOKUP($A3124,'BTC-Web'!$A$2:$H$9999,2,0),"")</f>
        <v>28720.359375</v>
      </c>
      <c r="C3124">
        <f>VLOOKUP(A3124,H_SPBTFDUE!$B$2:$C$5828,2,0)</f>
        <v>165.09</v>
      </c>
      <c r="D3124" s="2">
        <f>D3123*(1-D$1+IF(AND(WEEKDAY($A3124)&lt;&gt;1,WEEKDAY($A3124)&lt;&gt;7),-VLOOKUP($A3124,ETF_OP_Fee!$G$5:$H$14,2,1),0))^($A3124-$A3123)*(1+2*(C3124/C3123-1))+IFERROR(VLOOKUP(A3124,BITXeom!$C$9:$D$100,2,0),0)-$D$3*IFERROR(VLOOKUP($A3124,Dividends!$C$10:$E$100,2,0),0)</f>
        <v>24.791335875365554</v>
      </c>
      <c r="F3124" s="60">
        <f>F3123*(1-F$1-2*(C3124/C3123-1))</f>
        <v>7.8540894517376503E-2</v>
      </c>
      <c r="G3124" s="2">
        <f>G3123*(1-G$1+IF(AND(WEEKDAY($A3124)&lt;&gt;1,WEEKDAY($A3124)&lt;&gt;7),-VLOOKUP($A3124,ETF_OP_Fee!$I$5:$J$14,2,1),0))^($A3124-$A3123)*(1+1*(B3124/B3123-1))</f>
        <v>18.570091606427106</v>
      </c>
      <c r="H3124" s="9">
        <f>IFERROR(VLOOKUP(A3124,'BITO-IV'!$A$1:$J$10000,4,0),"")</f>
        <v>18.636099999999999</v>
      </c>
      <c r="J3124" s="9">
        <f>VLOOKUP(A3124,'ETH-Web'!$A$1:$G$10000,6,0)</f>
        <v>2018.336182</v>
      </c>
      <c r="K3124" s="2">
        <f>K3123*(1-K$1+IF(AND(WEEKDAY($A3124)&lt;&gt;1,WEEKDAY($A3124)&lt;&gt;7),-VLOOKUP($A3124,ETF_OP_Fee!$K$5:$L$14,2,1),0))^($A3124-$A3123)*(1+2*(J3124/J3123-1))-K$3*IFERROR(VLOOKUP($A4720,Dividends!$C$10:$E$100,3,0),0)</f>
        <v>242.94296585280151</v>
      </c>
      <c r="Q3124">
        <f>IF($A3124&gt;=$Q$2,B3124*Q$4,"")</f>
        <v>365.69814770389439</v>
      </c>
      <c r="R3124">
        <f>IF($A3124&gt;=$Q$2,G3124*R$4,"")</f>
        <v>350.38013395573137</v>
      </c>
      <c r="S3124">
        <f>IF($A3124&gt;=$Q$2,C3124*S$4,"")</f>
        <v>312.91689587390948</v>
      </c>
      <c r="T3124">
        <f>IF($A3124&gt;=$Q$2,J3124*T$4,"")</f>
        <v>607.21195603246906</v>
      </c>
      <c r="U3124">
        <f>IF($A3124&gt;=$Q$2,K3124*U$4,"")</f>
        <v>23.371419465835782</v>
      </c>
      <c r="W3124" t="e">
        <f t="shared" ca="1" si="18"/>
        <v>#DIV/0!</v>
      </c>
    </row>
    <row r="3125" spans="1:23">
      <c r="A3125" s="1">
        <v>44701</v>
      </c>
      <c r="B3125">
        <f>IFERROR(VLOOKUP($A3125,'BTC-Web'!$A$2:$H$9999,2,0),"")</f>
        <v>30311.119140999999</v>
      </c>
      <c r="C3125">
        <f>VLOOKUP(A3125,H_SPBTFDUE!$B$2:$C$5828,2,0)</f>
        <v>161.24</v>
      </c>
      <c r="D3125" s="2">
        <f>D3124*(1-D$1+IF(AND(WEEKDAY($A3125)&lt;&gt;1,WEEKDAY($A3125)&lt;&gt;7),-VLOOKUP($A3125,ETF_OP_Fee!$G$5:$H$14,2,1),0))^($A3125-$A3124)*(1+2*(C3125/C3124-1))+IFERROR(VLOOKUP(A3125,BITXeom!$C$9:$D$100,2,0),0)-$D$3*IFERROR(VLOOKUP($A3125,Dividends!$C$10:$E$100,2,0),0)</f>
        <v>23.632188420797139</v>
      </c>
      <c r="F3125" s="60">
        <f>F3124*(1-F$1-2*(C3125/C3124-1))</f>
        <v>8.2200049698516298E-2</v>
      </c>
      <c r="G3125" s="2">
        <f>G3124*(1-G$1+IF(AND(WEEKDAY($A3125)&lt;&gt;1,WEEKDAY($A3125)&lt;&gt;7),-VLOOKUP($A3125,ETF_OP_Fee!$I$5:$J$14,2,1),0))^($A3125-$A3124)*(1+1*(B3125/B3124-1))</f>
        <v>19.598139476051784</v>
      </c>
      <c r="H3125" s="9">
        <f>IFERROR(VLOOKUP(A3125,'BITO-IV'!$A$1:$J$10000,4,0),"")</f>
        <v>18.207699999999999</v>
      </c>
      <c r="J3125" s="9">
        <f>VLOOKUP(A3125,'ETH-Web'!$A$1:$G$10000,6,0)</f>
        <v>1961.3156739999999</v>
      </c>
      <c r="K3125" s="2">
        <f>K3124*(1-K$1+IF(AND(WEEKDAY($A3125)&lt;&gt;1,WEEKDAY($A3125)&lt;&gt;7),-VLOOKUP($A3125,ETF_OP_Fee!$K$5:$L$14,2,1),0))^($A3125-$A3124)*(1+2*(J3125/J3124-1))-K$3*IFERROR(VLOOKUP($A4721,Dividends!$C$10:$E$100,3,0),0)</f>
        <v>229.210180729249</v>
      </c>
      <c r="Q3125">
        <f>IF($A3125&gt;=$Q$2,B3125*Q$4,"")</f>
        <v>385.95339215513411</v>
      </c>
      <c r="R3125">
        <f>IF($A3125&gt;=$Q$2,G3125*R$4,"")</f>
        <v>369.77732153596554</v>
      </c>
      <c r="S3125">
        <f>IF($A3125&gt;=$Q$2,C3125*S$4,"")</f>
        <v>305.61948204439494</v>
      </c>
      <c r="T3125">
        <f>IF($A3125&gt;=$Q$2,J3125*T$4,"")</f>
        <v>590.05746288835076</v>
      </c>
      <c r="U3125">
        <f>IF($A3125&gt;=$Q$2,K3125*U$4,"")</f>
        <v>22.050308231229383</v>
      </c>
      <c r="W3125" t="e">
        <f t="shared" ca="1" si="18"/>
        <v>#DIV/0!</v>
      </c>
    </row>
    <row r="3126" spans="1:23">
      <c r="A3126" s="1">
        <v>44704</v>
      </c>
      <c r="B3126">
        <f>IFERROR(VLOOKUP($A3126,'BTC-Web'!$A$2:$H$9999,2,0),"")</f>
        <v>30309.396484000001</v>
      </c>
      <c r="C3126">
        <f>VLOOKUP(A3126,H_SPBTFDUE!$B$2:$C$5828,2,0)</f>
        <v>160.19999999999999</v>
      </c>
      <c r="D3126" s="2">
        <f>D3125*(1-D$1+IF(AND(WEEKDAY($A3126)&lt;&gt;1,WEEKDAY($A3126)&lt;&gt;7),-VLOOKUP($A3126,ETF_OP_Fee!$G$5:$H$14,2,1),0))^($A3126-$A3125)*(1+2*(C3126/C3125-1))+IFERROR(VLOOKUP(A3126,BITXeom!$C$9:$D$100,2,0),0)-$D$3*IFERROR(VLOOKUP($A3126,Dividends!$C$10:$E$100,2,0),0)</f>
        <v>23.318897434794117</v>
      </c>
      <c r="F3126" s="60">
        <f>F3125*(1-F$1-2*(C3126/C3125-1))</f>
        <v>8.3256153472128017E-2</v>
      </c>
      <c r="G3126" s="2">
        <f>G3125*(1-G$1+IF(AND(WEEKDAY($A3126)&lt;&gt;1,WEEKDAY($A3126)&lt;&gt;7),-VLOOKUP($A3126,ETF_OP_Fee!$I$5:$J$14,2,1),0))^($A3126-$A3125)*(1+1*(B3126/B3125-1))</f>
        <v>19.595495525692137</v>
      </c>
      <c r="H3126" s="9">
        <f>IFERROR(VLOOKUP(A3126,'BITO-IV'!$A$1:$J$10000,4,0),"")</f>
        <v>18.063300000000002</v>
      </c>
      <c r="J3126" s="9">
        <f>VLOOKUP(A3126,'ETH-Web'!$A$1:$G$10000,6,0)</f>
        <v>1972.181885</v>
      </c>
      <c r="K3126" s="2">
        <f>K3125*(1-K$1+IF(AND(WEEKDAY($A3126)&lt;&gt;1,WEEKDAY($A3126)&lt;&gt;7),-VLOOKUP($A3126,ETF_OP_Fee!$K$5:$L$14,2,1),0))^($A3126-$A3125)*(1+2*(J3126/J3125-1))-K$3*IFERROR(VLOOKUP($A4722,Dividends!$C$10:$E$100,3,0),0)</f>
        <v>231.73204697450385</v>
      </c>
      <c r="Q3126">
        <f>IF($A3126&gt;=$Q$2,B3126*Q$4,"")</f>
        <v>385.93145745488187</v>
      </c>
      <c r="R3126">
        <f>IF($A3126&gt;=$Q$2,G3126*R$4,"")</f>
        <v>369.72743553104863</v>
      </c>
      <c r="S3126">
        <f>IF($A3126&gt;=$Q$2,C3126*S$4,"")</f>
        <v>303.64823259434422</v>
      </c>
      <c r="T3126">
        <f>IF($A3126&gt;=$Q$2,J3126*T$4,"")</f>
        <v>593.32653832524522</v>
      </c>
      <c r="U3126">
        <f>IF($A3126&gt;=$Q$2,K3126*U$4,"")</f>
        <v>22.292914942017191</v>
      </c>
      <c r="W3126" t="e">
        <f t="shared" ca="1" si="18"/>
        <v>#DIV/0!</v>
      </c>
    </row>
    <row r="3127" spans="1:23">
      <c r="A3127" s="1">
        <v>44705</v>
      </c>
      <c r="B3127">
        <f>IFERROR(VLOOKUP($A3127,'BTC-Web'!$A$2:$H$9999,2,0),"")</f>
        <v>29101.125</v>
      </c>
      <c r="C3127">
        <f>VLOOKUP(A3127,H_SPBTFDUE!$B$2:$C$5828,2,0)</f>
        <v>161.65</v>
      </c>
      <c r="D3127" s="2">
        <f>D3126*(1-D$1+IF(AND(WEEKDAY($A3127)&lt;&gt;1,WEEKDAY($A3127)&lt;&gt;7),-VLOOKUP($A3127,ETF_OP_Fee!$G$5:$H$14,2,1),0))^($A3127-$A3126)*(1+2*(C3127/C3126-1))+IFERROR(VLOOKUP(A3127,BITXeom!$C$9:$D$100,2,0),0)-$D$3*IFERROR(VLOOKUP($A3127,Dividends!$C$10:$E$100,2,0),0)</f>
        <v>23.73816285984805</v>
      </c>
      <c r="F3127" s="60">
        <f>F3126*(1-F$1-2*(C3127/C3126-1))</f>
        <v>8.1744685725814559E-2</v>
      </c>
      <c r="G3127" s="2">
        <f>G3126*(1-G$1+IF(AND(WEEKDAY($A3127)&lt;&gt;1,WEEKDAY($A3127)&lt;&gt;7),-VLOOKUP($A3127,ETF_OP_Fee!$I$5:$J$14,2,1),0))^($A3127-$A3126)*(1+1*(B3127/B3126-1))</f>
        <v>18.813839559053307</v>
      </c>
      <c r="H3127" s="9">
        <f>IFERROR(VLOOKUP(A3127,'BITO-IV'!$A$1:$J$10000,4,0),"")</f>
        <v>18.2346</v>
      </c>
      <c r="J3127" s="9">
        <f>VLOOKUP(A3127,'ETH-Web'!$A$1:$G$10000,6,0)</f>
        <v>1978.982788</v>
      </c>
      <c r="K3127" s="2">
        <f>K3126*(1-K$1+IF(AND(WEEKDAY($A3127)&lt;&gt;1,WEEKDAY($A3127)&lt;&gt;7),-VLOOKUP($A3127,ETF_OP_Fee!$K$5:$L$14,2,1),0))^($A3127-$A3126)*(1+2*(J3127/J3126-1))-K$3*IFERROR(VLOOKUP($A4723,Dividends!$C$10:$E$100,3,0),0)</f>
        <v>233.32425478485382</v>
      </c>
      <c r="Q3127">
        <f>IF($A3127&gt;=$Q$2,B3127*Q$4,"")</f>
        <v>370.54646042706395</v>
      </c>
      <c r="R3127">
        <f>IF($A3127&gt;=$Q$2,G3127*R$4,"")</f>
        <v>354.97916567311097</v>
      </c>
      <c r="S3127">
        <f>IF($A3127&gt;=$Q$2,C3127*S$4,"")</f>
        <v>306.39660923143413</v>
      </c>
      <c r="T3127">
        <f>IF($A3127&gt;=$Q$2,J3127*T$4,"")</f>
        <v>595.3725748826065</v>
      </c>
      <c r="U3127">
        <f>IF($A3127&gt;=$Q$2,K3127*U$4,"")</f>
        <v>22.446087339834282</v>
      </c>
      <c r="W3127" t="e">
        <f t="shared" ca="1" si="18"/>
        <v>#DIV/0!</v>
      </c>
    </row>
    <row r="3128" spans="1:23">
      <c r="A3128" s="1">
        <v>44706</v>
      </c>
      <c r="B3128">
        <f>IFERROR(VLOOKUP($A3128,'BTC-Web'!$A$2:$H$9999,2,0),"")</f>
        <v>29653.134765999999</v>
      </c>
      <c r="C3128">
        <f>VLOOKUP(A3128,H_SPBTFDUE!$B$2:$C$5828,2,0)</f>
        <v>162.6</v>
      </c>
      <c r="D3128" s="2">
        <f>D3127*(1-D$1+IF(AND(WEEKDAY($A3128)&lt;&gt;1,WEEKDAY($A3128)&lt;&gt;7),-VLOOKUP($A3128,ETF_OP_Fee!$G$5:$H$14,2,1),0))^($A3128-$A3127)*(1+2*(C3128/C3127-1))+IFERROR(VLOOKUP(A3128,BITXeom!$C$9:$D$100,2,0),0)-$D$3*IFERROR(VLOOKUP($A3128,Dividends!$C$10:$E$100,2,0),0)</f>
        <v>24.014280997304379</v>
      </c>
      <c r="F3128" s="60">
        <f>F3127*(1-F$1-2*(C3128/C3127-1))</f>
        <v>8.0779620730982049E-2</v>
      </c>
      <c r="G3128" s="2">
        <f>G3127*(1-G$1+IF(AND(WEEKDAY($A3128)&lt;&gt;1,WEEKDAY($A3128)&lt;&gt;7),-VLOOKUP($A3128,ETF_OP_Fee!$I$5:$J$14,2,1),0))^($A3128-$A3127)*(1+1*(B3128/B3127-1))</f>
        <v>19.170214192872375</v>
      </c>
      <c r="H3128" s="9">
        <f>IFERROR(VLOOKUP(A3128,'BITO-IV'!$A$1:$J$10000,4,0),"")</f>
        <v>18.353300000000001</v>
      </c>
      <c r="J3128" s="9">
        <f>VLOOKUP(A3128,'ETH-Web'!$A$1:$G$10000,6,0)</f>
        <v>1944.8278809999999</v>
      </c>
      <c r="K3128" s="2">
        <f>K3127*(1-K$1+IF(AND(WEEKDAY($A3128)&lt;&gt;1,WEEKDAY($A3128)&lt;&gt;7),-VLOOKUP($A3128,ETF_OP_Fee!$K$5:$L$14,2,1),0))^($A3128-$A3127)*(1+2*(J3128/J3127-1))-K$3*IFERROR(VLOOKUP($A4724,Dividends!$C$10:$E$100,3,0),0)</f>
        <v>225.26465083935864</v>
      </c>
      <c r="Q3128">
        <f>IF($A3128&gt;=$Q$2,B3128*Q$4,"")</f>
        <v>377.57523560027363</v>
      </c>
      <c r="R3128">
        <f>IF($A3128&gt;=$Q$2,G3128*R$4,"")</f>
        <v>361.70323546136848</v>
      </c>
      <c r="S3128">
        <f>IF($A3128&gt;=$Q$2,C3128*S$4,"")</f>
        <v>308.19726978676886</v>
      </c>
      <c r="T3128">
        <f>IF($A3128&gt;=$Q$2,J3128*T$4,"")</f>
        <v>585.09714699673953</v>
      </c>
      <c r="U3128">
        <f>IF($A3128&gt;=$Q$2,K3128*U$4,"")</f>
        <v>21.670743283761457</v>
      </c>
      <c r="W3128" t="e">
        <f t="shared" ca="1" si="18"/>
        <v>#DIV/0!</v>
      </c>
    </row>
    <row r="3129" spans="1:23">
      <c r="A3129" s="1">
        <v>44707</v>
      </c>
      <c r="B3129">
        <f>IFERROR(VLOOKUP($A3129,'BTC-Web'!$A$2:$H$9999,2,0),"")</f>
        <v>29564.777343999998</v>
      </c>
      <c r="C3129">
        <f>VLOOKUP(A3129,H_SPBTFDUE!$B$2:$C$5828,2,0)</f>
        <v>161.83000000000001</v>
      </c>
      <c r="D3129" s="2">
        <f>D3128*(1-D$1+IF(AND(WEEKDAY($A3129)&lt;&gt;1,WEEKDAY($A3129)&lt;&gt;7),-VLOOKUP($A3129,ETF_OP_Fee!$G$5:$H$14,2,1),0))^($A3129-$A3128)*(1+2*(C3129/C3128-1))+IFERROR(VLOOKUP(A3129,BITXeom!$C$9:$D$100,2,0),0)-$D$3*IFERROR(VLOOKUP($A3129,Dividends!$C$10:$E$100,2,0),0)</f>
        <v>23.783972012942872</v>
      </c>
      <c r="F3129" s="60">
        <f>F3128*(1-F$1-2*(C3129/C3128-1))</f>
        <v>8.1540487203080964E-2</v>
      </c>
      <c r="G3129" s="2">
        <f>G3128*(1-G$1+IF(AND(WEEKDAY($A3129)&lt;&gt;1,WEEKDAY($A3129)&lt;&gt;7),-VLOOKUP($A3129,ETF_OP_Fee!$I$5:$J$14,2,1),0))^($A3129-$A3128)*(1+1*(B3129/B3128-1))</f>
        <v>19.112595256881967</v>
      </c>
      <c r="H3129" s="9">
        <f>IFERROR(VLOOKUP(A3129,'BITO-IV'!$A$1:$J$10000,4,0),"")</f>
        <v>18.252199999999998</v>
      </c>
      <c r="J3129" s="9">
        <f>VLOOKUP(A3129,'ETH-Web'!$A$1:$G$10000,6,0)</f>
        <v>1803.9133300000001</v>
      </c>
      <c r="K3129" s="2">
        <f>K3128*(1-K$1+IF(AND(WEEKDAY($A3129)&lt;&gt;1,WEEKDAY($A3129)&lt;&gt;7),-VLOOKUP($A3129,ETF_OP_Fee!$K$5:$L$14,2,1),0))^($A3129-$A3128)*(1+2*(J3129/J3128-1))-K$3*IFERROR(VLOOKUP($A4725,Dividends!$C$10:$E$100,3,0),0)</f>
        <v>192.61611546316337</v>
      </c>
      <c r="Q3129">
        <f>IF($A3129&gt;=$Q$2,B3129*Q$4,"")</f>
        <v>376.45017497204844</v>
      </c>
      <c r="R3129">
        <f>IF($A3129&gt;=$Q$2,G3129*R$4,"")</f>
        <v>360.61608247695784</v>
      </c>
      <c r="S3129">
        <f>IF($A3129&gt;=$Q$2,C3129*S$4,"")</f>
        <v>306.73778702086599</v>
      </c>
      <c r="T3129">
        <f>IF($A3129&gt;=$Q$2,J3129*T$4,"")</f>
        <v>542.70331741114524</v>
      </c>
      <c r="U3129">
        <f>IF($A3129&gt;=$Q$2,K3129*U$4,"")</f>
        <v>18.529913037684015</v>
      </c>
      <c r="W3129" t="e">
        <f t="shared" ca="1" si="18"/>
        <v>#DIV/0!</v>
      </c>
    </row>
    <row r="3130" spans="1:23">
      <c r="A3130" s="1">
        <v>44708</v>
      </c>
      <c r="B3130">
        <f>IFERROR(VLOOKUP($A3130,'BTC-Web'!$A$2:$H$9999,2,0),"")</f>
        <v>29251.140625</v>
      </c>
      <c r="C3130">
        <f>VLOOKUP(A3130,H_SPBTFDUE!$B$2:$C$5828,2,0)</f>
        <v>158.78</v>
      </c>
      <c r="D3130" s="2">
        <f>D3129*(1-D$1+IF(AND(WEEKDAY($A3130)&lt;&gt;1,WEEKDAY($A3130)&lt;&gt;7),-VLOOKUP($A3130,ETF_OP_Fee!$G$5:$H$14,2,1),0))^($A3130-$A3129)*(1+2*(C3130/C3129-1))+IFERROR(VLOOKUP(A3130,BITXeom!$C$9:$D$100,2,0),0)-$D$3*IFERROR(VLOOKUP($A3130,Dividends!$C$10:$E$100,2,0),0)</f>
        <v>22.884702877699027</v>
      </c>
      <c r="F3130" s="60">
        <f>F3129*(1-F$1-2*(C3130/C3129-1))</f>
        <v>8.4609819667028366E-2</v>
      </c>
      <c r="G3130" s="2">
        <f>G3129*(1-G$1+IF(AND(WEEKDAY($A3130)&lt;&gt;1,WEEKDAY($A3130)&lt;&gt;7),-VLOOKUP($A3130,ETF_OP_Fee!$I$5:$J$14,2,1),0))^($A3130-$A3129)*(1+1*(B3130/B3129-1))</f>
        <v>18.909347905806658</v>
      </c>
      <c r="H3130" s="9">
        <f>IFERROR(VLOOKUP(A3130,'BITO-IV'!$A$1:$J$10000,4,0),"")</f>
        <v>17.900400000000001</v>
      </c>
      <c r="J3130" s="9">
        <f>VLOOKUP(A3130,'ETH-Web'!$A$1:$G$10000,6,0)</f>
        <v>1724.9228519999999</v>
      </c>
      <c r="K3130" s="2">
        <f>K3129*(1-K$1+IF(AND(WEEKDAY($A3130)&lt;&gt;1,WEEKDAY($A3130)&lt;&gt;7),-VLOOKUP($A3130,ETF_OP_Fee!$K$5:$L$14,2,1),0))^($A3130-$A3129)*(1+2*(J3130/J3129-1))-K$3*IFERROR(VLOOKUP($A4726,Dividends!$C$10:$E$100,3,0),0)</f>
        <v>175.74288644282191</v>
      </c>
      <c r="Q3130">
        <f>IF($A3130&gt;=$Q$2,B3130*Q$4,"")</f>
        <v>372.45661884370605</v>
      </c>
      <c r="R3130">
        <f>IF($A3130&gt;=$Q$2,G3130*R$4,"")</f>
        <v>356.78121533654655</v>
      </c>
      <c r="S3130">
        <f>IF($A3130&gt;=$Q$2,C3130*S$4,"")</f>
        <v>300.95671892215967</v>
      </c>
      <c r="T3130">
        <f>IF($A3130&gt;=$Q$2,J3130*T$4,"")</f>
        <v>518.93920760522008</v>
      </c>
      <c r="U3130">
        <f>IF($A3130&gt;=$Q$2,K3130*U$4,"")</f>
        <v>16.906687142695763</v>
      </c>
      <c r="W3130" t="e">
        <f t="shared" ca="1" si="18"/>
        <v>#DIV/0!</v>
      </c>
    </row>
    <row r="3131" spans="1:23">
      <c r="A3131" s="1">
        <v>44712</v>
      </c>
      <c r="B3131">
        <f>IFERROR(VLOOKUP($A3131,'BTC-Web'!$A$2:$H$9999,2,0),"")</f>
        <v>31723.865234000001</v>
      </c>
      <c r="C3131">
        <f>VLOOKUP(A3131,H_SPBTFDUE!$B$2:$C$5828,2,0)</f>
        <v>174.4</v>
      </c>
      <c r="D3131" s="2">
        <f>D3130*(1-D$1+IF(AND(WEEKDAY($A3131)&lt;&gt;1,WEEKDAY($A3131)&lt;&gt;7),-VLOOKUP($A3131,ETF_OP_Fee!$G$5:$H$14,2,1),0))^($A3131-$A3130)*(1+2*(C3131/C3130-1))+IFERROR(VLOOKUP(A3131,BITXeom!$C$9:$D$100,2,0),0)-$D$3*IFERROR(VLOOKUP($A3131,Dividends!$C$10:$E$100,2,0),0)</f>
        <v>27.374069683064242</v>
      </c>
      <c r="F3131" s="60">
        <f>F3130*(1-F$1-2*(C3131/C3130-1))</f>
        <v>6.7958414650154383E-2</v>
      </c>
      <c r="G3131" s="2">
        <f>G3130*(1-G$1+IF(AND(WEEKDAY($A3131)&lt;&gt;1,WEEKDAY($A3131)&lt;&gt;7),-VLOOKUP($A3131,ETF_OP_Fee!$I$5:$J$14,2,1),0))^($A3131-$A3130)*(1+1*(B3131/B3130-1))</f>
        <v>20.505701358574953</v>
      </c>
      <c r="H3131" s="9">
        <f>IFERROR(VLOOKUP(A3131,'BITO-IV'!$A$1:$J$10000,4,0),"")</f>
        <v>19.659400000000002</v>
      </c>
      <c r="J3131" s="9">
        <f>VLOOKUP(A3131,'ETH-Web'!$A$1:$G$10000,6,0)</f>
        <v>1942.3280030000001</v>
      </c>
      <c r="K3131" s="2">
        <f>K3130*(1-K$1+IF(AND(WEEKDAY($A3131)&lt;&gt;1,WEEKDAY($A3131)&lt;&gt;7),-VLOOKUP($A3131,ETF_OP_Fee!$K$5:$L$14,2,1),0))^($A3131-$A3130)*(1+2*(J3131/J3130-1))-K$3*IFERROR(VLOOKUP($A4727,Dividends!$C$10:$E$100,3,0),0)</f>
        <v>220.02064605619773</v>
      </c>
      <c r="Q3131">
        <f>IF($A3131&gt;=$Q$2,B3131*Q$4,"")</f>
        <v>403.94197727833176</v>
      </c>
      <c r="R3131">
        <f>IF($A3131&gt;=$Q$2,G3131*R$4,"")</f>
        <v>386.90118181145965</v>
      </c>
      <c r="S3131">
        <f>IF($A3131&gt;=$Q$2,C3131*S$4,"")</f>
        <v>330.56336931619001</v>
      </c>
      <c r="T3131">
        <f>IF($A3131&gt;=$Q$2,J3131*T$4,"")</f>
        <v>584.34506425464735</v>
      </c>
      <c r="U3131">
        <f>IF($A3131&gt;=$Q$2,K3131*U$4,"")</f>
        <v>21.166263415254537</v>
      </c>
      <c r="W3131" t="e">
        <f t="shared" ca="1" si="18"/>
        <v>#DIV/0!</v>
      </c>
    </row>
    <row r="3132" spans="1:23">
      <c r="A3132" s="1">
        <v>44713</v>
      </c>
      <c r="B3132">
        <f>IFERROR(VLOOKUP($A3132,'BTC-Web'!$A$2:$H$9999,2,0),"")</f>
        <v>31792.554688</v>
      </c>
      <c r="C3132">
        <f>VLOOKUP(A3132,H_SPBTFDUE!$B$2:$C$5828,2,0)</f>
        <v>165.5</v>
      </c>
      <c r="D3132" s="2">
        <f>D3131*(1-D$1+IF(AND(WEEKDAY($A3132)&lt;&gt;1,WEEKDAY($A3132)&lt;&gt;7),-VLOOKUP($A3132,ETF_OP_Fee!$G$5:$H$14,2,1),0))^($A3132-$A3131)*(1+2*(C3132/C3131-1))+IFERROR(VLOOKUP(A3132,BITXeom!$C$9:$D$100,2,0),0)-$D$3*IFERROR(VLOOKUP($A3132,Dividends!$C$10:$E$100,2,0),0)</f>
        <v>24.577193520242002</v>
      </c>
      <c r="F3132" s="60">
        <f>F3131*(1-F$1-2*(C3132/C3131-1))</f>
        <v>7.4890999685017848E-2</v>
      </c>
      <c r="G3132" s="2">
        <f>G3131*(1-G$1+IF(AND(WEEKDAY($A3132)&lt;&gt;1,WEEKDAY($A3132)&lt;&gt;7),-VLOOKUP($A3132,ETF_OP_Fee!$I$5:$J$14,2,1),0))^($A3132-$A3131)*(1+1*(B3132/B3131-1))</f>
        <v>20.549566045757818</v>
      </c>
      <c r="H3132" s="9">
        <f>IFERROR(VLOOKUP(A3132,'BITO-IV'!$A$1:$J$10000,4,0),"")</f>
        <v>18.655999999999999</v>
      </c>
      <c r="J3132" s="9">
        <f>VLOOKUP(A3132,'ETH-Web'!$A$1:$G$10000,6,0)</f>
        <v>1823.569336</v>
      </c>
      <c r="K3132" s="2">
        <f>K3131*(1-K$1+IF(AND(WEEKDAY($A3132)&lt;&gt;1,WEEKDAY($A3132)&lt;&gt;7),-VLOOKUP($A3132,ETF_OP_Fee!$K$5:$L$14,2,1),0))^($A3132-$A3131)*(1+2*(J3132/J3131-1))-K$3*IFERROR(VLOOKUP($A4728,Dividends!$C$10:$E$100,3,0),0)</f>
        <v>193.11047581778246</v>
      </c>
      <c r="Q3132">
        <f>IF($A3132&gt;=$Q$2,B3132*Q$4,"")</f>
        <v>404.81660442928785</v>
      </c>
      <c r="R3132">
        <f>IF($A3132&gt;=$Q$2,G3132*R$4,"")</f>
        <v>387.72881989191688</v>
      </c>
      <c r="S3132">
        <f>IF($A3132&gt;=$Q$2,C3132*S$4,"")</f>
        <v>313.69402306094867</v>
      </c>
      <c r="T3132">
        <f>IF($A3132&gt;=$Q$2,J3132*T$4,"")</f>
        <v>548.61678314469759</v>
      </c>
      <c r="U3132">
        <f>IF($A3132&gt;=$Q$2,K3132*U$4,"")</f>
        <v>18.577471126779223</v>
      </c>
      <c r="W3132" t="e">
        <f t="shared" ca="1" si="18"/>
        <v>#DIV/0!</v>
      </c>
    </row>
    <row r="3133" spans="1:23">
      <c r="A3133" s="1">
        <v>44714</v>
      </c>
      <c r="B3133">
        <f>IFERROR(VLOOKUP($A3133,'BTC-Web'!$A$2:$H$9999,2,0),"")</f>
        <v>29794.890625</v>
      </c>
      <c r="C3133">
        <f>VLOOKUP(A3133,H_SPBTFDUE!$B$2:$C$5828,2,0)</f>
        <v>166.9</v>
      </c>
      <c r="D3133" s="2">
        <f>D3132*(1-D$1+IF(AND(WEEKDAY($A3133)&lt;&gt;1,WEEKDAY($A3133)&lt;&gt;7),-VLOOKUP($A3133,ETF_OP_Fee!$G$5:$H$14,2,1),0))^($A3133-$A3132)*(1+2*(C3133/C3132-1))+IFERROR(VLOOKUP(A3133,BITXeom!$C$9:$D$100,2,0),0)-$D$3*IFERROR(VLOOKUP($A3133,Dividends!$C$10:$E$100,2,0),0)</f>
        <v>24.989988168989775</v>
      </c>
      <c r="F3133" s="60">
        <f>F3132*(1-F$1-2*(C3133/C3132-1))</f>
        <v>7.3620063188281556E-2</v>
      </c>
      <c r="G3133" s="2">
        <f>G3132*(1-G$1+IF(AND(WEEKDAY($A3133)&lt;&gt;1,WEEKDAY($A3133)&lt;&gt;7),-VLOOKUP($A3133,ETF_OP_Fee!$I$5:$J$14,2,1),0))^($A3133-$A3132)*(1+1*(B3133/B3132-1))</f>
        <v>19.25784646388275</v>
      </c>
      <c r="H3133" s="9">
        <f>IFERROR(VLOOKUP(A3133,'BITO-IV'!$A$1:$J$10000,4,0),"")</f>
        <v>18.813099999999999</v>
      </c>
      <c r="J3133" s="9">
        <f>VLOOKUP(A3133,'ETH-Web'!$A$1:$G$10000,6,0)</f>
        <v>1834.150513</v>
      </c>
      <c r="K3133" s="2">
        <f>K3132*(1-K$1+IF(AND(WEEKDAY($A3133)&lt;&gt;1,WEEKDAY($A3133)&lt;&gt;7),-VLOOKUP($A3133,ETF_OP_Fee!$K$5:$L$14,2,1),0))^($A3133-$A3132)*(1+2*(J3133/J3132-1))-K$3*IFERROR(VLOOKUP($A4729,Dividends!$C$10:$E$100,3,0),0)</f>
        <v>195.34647411340933</v>
      </c>
      <c r="Q3133">
        <f>IF($A3133&gt;=$Q$2,B3133*Q$4,"")</f>
        <v>379.38022189538248</v>
      </c>
      <c r="R3133">
        <f>IF($A3133&gt;=$Q$2,G3133*R$4,"")</f>
        <v>363.35667947802767</v>
      </c>
      <c r="S3133">
        <f>IF($A3133&gt;=$Q$2,C3133*S$4,"")</f>
        <v>316.34762808986301</v>
      </c>
      <c r="T3133">
        <f>IF($A3133&gt;=$Q$2,J3133*T$4,"")</f>
        <v>551.80010673597815</v>
      </c>
      <c r="U3133">
        <f>IF($A3133&gt;=$Q$2,K3133*U$4,"")</f>
        <v>18.792576980569009</v>
      </c>
      <c r="W3133" t="e">
        <f t="shared" ca="1" si="18"/>
        <v>#DIV/0!</v>
      </c>
    </row>
    <row r="3134" spans="1:23">
      <c r="A3134" s="1">
        <v>44715</v>
      </c>
      <c r="B3134">
        <f>IFERROR(VLOOKUP($A3134,'BTC-Web'!$A$2:$H$9999,2,0),"")</f>
        <v>30467.806640999999</v>
      </c>
      <c r="C3134">
        <f>VLOOKUP(A3134,H_SPBTFDUE!$B$2:$C$5828,2,0)</f>
        <v>162.72</v>
      </c>
      <c r="D3134" s="2">
        <f>D3133*(1-D$1+IF(AND(WEEKDAY($A3134)&lt;&gt;1,WEEKDAY($A3134)&lt;&gt;7),-VLOOKUP($A3134,ETF_OP_Fee!$G$5:$H$14,2,1),0))^($A3134-$A3133)*(1+2*(C3134/C3133-1))+IFERROR(VLOOKUP(A3134,BITXeom!$C$9:$D$100,2,0),0)-$D$3*IFERROR(VLOOKUP($A3134,Dividends!$C$10:$E$100,2,0),0)</f>
        <v>23.735381209548468</v>
      </c>
      <c r="F3134" s="60">
        <f>F3133*(1-F$1-2*(C3134/C3133-1))</f>
        <v>7.7303850612961189E-2</v>
      </c>
      <c r="G3134" s="2">
        <f>G3133*(1-G$1+IF(AND(WEEKDAY($A3134)&lt;&gt;1,WEEKDAY($A3134)&lt;&gt;7),-VLOOKUP($A3134,ETF_OP_Fee!$I$5:$J$14,2,1),0))^($A3134-$A3133)*(1+1*(B3134/B3133-1))</f>
        <v>19.692271347465493</v>
      </c>
      <c r="H3134" s="9">
        <f>IFERROR(VLOOKUP(A3134,'BITO-IV'!$A$1:$J$10000,4,0),"")</f>
        <v>18.3414</v>
      </c>
      <c r="J3134" s="9">
        <f>VLOOKUP(A3134,'ETH-Web'!$A$1:$G$10000,6,0)</f>
        <v>1775.0786129999999</v>
      </c>
      <c r="K3134" s="2">
        <f>K3133*(1-K$1+IF(AND(WEEKDAY($A3134)&lt;&gt;1,WEEKDAY($A3134)&lt;&gt;7),-VLOOKUP($A3134,ETF_OP_Fee!$K$5:$L$14,2,1),0))^($A3134-$A3133)*(1+2*(J3134/J3133-1))-K$3*IFERROR(VLOOKUP($A4730,Dividends!$C$10:$E$100,3,0),0)</f>
        <v>182.75884427543292</v>
      </c>
      <c r="Q3134">
        <f>IF($A3134&gt;=$Q$2,B3134*Q$4,"")</f>
        <v>387.94850397703675</v>
      </c>
      <c r="R3134">
        <f>IF($A3134&gt;=$Q$2,G3134*R$4,"")</f>
        <v>371.55339988896753</v>
      </c>
      <c r="S3134">
        <f>IF($A3134&gt;=$Q$2,C3134*S$4,"")</f>
        <v>308.42472164639014</v>
      </c>
      <c r="T3134">
        <f>IF($A3134&gt;=$Q$2,J3134*T$4,"")</f>
        <v>534.02845686642513</v>
      </c>
      <c r="U3134">
        <f>IF($A3134&gt;=$Q$2,K3134*U$4,"")</f>
        <v>17.581631127531772</v>
      </c>
      <c r="W3134" t="e">
        <f t="shared" ca="1" si="18"/>
        <v>#DIV/0!</v>
      </c>
    </row>
    <row r="3135" spans="1:23">
      <c r="A3135" s="1">
        <v>44718</v>
      </c>
      <c r="B3135">
        <f>IFERROR(VLOOKUP($A3135,'BTC-Web'!$A$2:$H$9999,2,0),"")</f>
        <v>29910.283202999999</v>
      </c>
      <c r="C3135">
        <f>VLOOKUP(A3135,H_SPBTFDUE!$B$2:$C$5828,2,0)</f>
        <v>173.49</v>
      </c>
      <c r="D3135" s="2">
        <f>D3134*(1-D$1+IF(AND(WEEKDAY($A3135)&lt;&gt;1,WEEKDAY($A3135)&lt;&gt;7),-VLOOKUP($A3135,ETF_OP_Fee!$G$5:$H$14,2,1),0))^($A3135-$A3134)*(1+2*(C3135/C3134-1))+IFERROR(VLOOKUP(A3135,BITXeom!$C$9:$D$100,2,0),0)-$D$3*IFERROR(VLOOKUP($A3135,Dividends!$C$10:$E$100,2,0),0)</f>
        <v>26.8676246912494</v>
      </c>
      <c r="F3135" s="60">
        <f>F3134*(1-F$1-2*(C3135/C3134-1))</f>
        <v>6.7066757856380846E-2</v>
      </c>
      <c r="G3135" s="2">
        <f>G3134*(1-G$1+IF(AND(WEEKDAY($A3135)&lt;&gt;1,WEEKDAY($A3135)&lt;&gt;7),-VLOOKUP($A3135,ETF_OP_Fee!$I$5:$J$14,2,1),0))^($A3135-$A3134)*(1+1*(B3135/B3134-1))</f>
        <v>19.330417529832587</v>
      </c>
      <c r="H3135" s="9">
        <f>IFERROR(VLOOKUP(A3135,'BITO-IV'!$A$1:$J$10000,4,0),"")</f>
        <v>19.554300000000001</v>
      </c>
      <c r="J3135" s="9">
        <f>VLOOKUP(A3135,'ETH-Web'!$A$1:$G$10000,6,0)</f>
        <v>1859.289673</v>
      </c>
      <c r="K3135" s="2">
        <f>K3134*(1-K$1+IF(AND(WEEKDAY($A3135)&lt;&gt;1,WEEKDAY($A3135)&lt;&gt;7),-VLOOKUP($A3135,ETF_OP_Fee!$K$5:$L$14,2,1),0))^($A3135-$A3134)*(1+2*(J3135/J3134-1))-K$3*IFERROR(VLOOKUP($A4731,Dividends!$C$10:$E$100,3,0),0)</f>
        <v>200.08381808556069</v>
      </c>
      <c r="Q3135">
        <f>IF($A3135&gt;=$Q$2,B3135*Q$4,"")</f>
        <v>380.8495228704291</v>
      </c>
      <c r="R3135">
        <f>IF($A3135&gt;=$Q$2,G3135*R$4,"")</f>
        <v>364.72594896509975</v>
      </c>
      <c r="S3135">
        <f>IF($A3135&gt;=$Q$2,C3135*S$4,"")</f>
        <v>328.8385260473957</v>
      </c>
      <c r="T3135">
        <f>IF($A3135&gt;=$Q$2,J3135*T$4,"")</f>
        <v>559.36316716800548</v>
      </c>
      <c r="U3135">
        <f>IF($A3135&gt;=$Q$2,K3135*U$4,"")</f>
        <v>19.248315440575222</v>
      </c>
      <c r="W3135" t="e">
        <f t="shared" ca="1" si="18"/>
        <v>#DIV/0!</v>
      </c>
    </row>
    <row r="3136" spans="1:23">
      <c r="A3136" s="1">
        <v>44719</v>
      </c>
      <c r="B3136">
        <f>IFERROR(VLOOKUP($A3136,'BTC-Web'!$A$2:$H$9999,2,0),"")</f>
        <v>31371.742188</v>
      </c>
      <c r="C3136">
        <f>VLOOKUP(A3136,H_SPBTFDUE!$B$2:$C$5828,2,0)</f>
        <v>171.05</v>
      </c>
      <c r="D3136" s="2">
        <f>D3135*(1-D$1+IF(AND(WEEKDAY($A3136)&lt;&gt;1,WEEKDAY($A3136)&lt;&gt;7),-VLOOKUP($A3136,ETF_OP_Fee!$G$5:$H$14,2,1),0))^($A3136-$A3135)*(1+2*(C3136/C3135-1))+IFERROR(VLOOKUP(A3136,BITXeom!$C$9:$D$100,2,0),0)-$D$3*IFERROR(VLOOKUP($A3136,Dividends!$C$10:$E$100,2,0),0)</f>
        <v>26.108733061810923</v>
      </c>
      <c r="F3136" s="60">
        <f>F3135*(1-F$1-2*(C3136/C3135-1))</f>
        <v>6.894974880322309E-2</v>
      </c>
      <c r="G3136" s="2">
        <f>G3135*(1-G$1+IF(AND(WEEKDAY($A3136)&lt;&gt;1,WEEKDAY($A3136)&lt;&gt;7),-VLOOKUP($A3136,ETF_OP_Fee!$I$5:$J$14,2,1),0))^($A3136-$A3135)*(1+1*(B3136/B3135-1))</f>
        <v>20.274401524430814</v>
      </c>
      <c r="H3136" s="9">
        <f>IFERROR(VLOOKUP(A3136,'BITO-IV'!$A$1:$J$10000,4,0),"")</f>
        <v>19.278700000000001</v>
      </c>
      <c r="J3136" s="9">
        <f>VLOOKUP(A3136,'ETH-Web'!$A$1:$G$10000,6,0)</f>
        <v>1814.0483400000001</v>
      </c>
      <c r="K3136" s="2">
        <f>K3135*(1-K$1+IF(AND(WEEKDAY($A3136)&lt;&gt;1,WEEKDAY($A3136)&lt;&gt;7),-VLOOKUP($A3136,ETF_OP_Fee!$K$5:$L$14,2,1),0))^($A3136-$A3135)*(1+2*(J3136/J3135-1))-K$3*IFERROR(VLOOKUP($A4732,Dividends!$C$10:$E$100,3,0),0)</f>
        <v>190.34180104936436</v>
      </c>
      <c r="Q3136">
        <f>IF($A3136&gt;=$Q$2,B3136*Q$4,"")</f>
        <v>399.45837232044448</v>
      </c>
      <c r="R3136">
        <f>IF($A3136&gt;=$Q$2,G3136*R$4,"")</f>
        <v>382.53702095598425</v>
      </c>
      <c r="S3136">
        <f>IF($A3136&gt;=$Q$2,C3136*S$4,"")</f>
        <v>324.21367156843064</v>
      </c>
      <c r="T3136">
        <f>IF($A3136&gt;=$Q$2,J3136*T$4,"")</f>
        <v>545.75241265176589</v>
      </c>
      <c r="U3136">
        <f>IF($A3136&gt;=$Q$2,K3136*U$4,"")</f>
        <v>18.311121125041034</v>
      </c>
      <c r="W3136" t="e">
        <f t="shared" ca="1" si="18"/>
        <v>#DIV/0!</v>
      </c>
    </row>
    <row r="3137" spans="1:23">
      <c r="A3137" s="1">
        <v>44720</v>
      </c>
      <c r="B3137">
        <f>IFERROR(VLOOKUP($A3137,'BTC-Web'!$A$2:$H$9999,2,0),"")</f>
        <v>31151.480468999998</v>
      </c>
      <c r="C3137">
        <f>VLOOKUP(A3137,H_SPBTFDUE!$B$2:$C$5828,2,0)</f>
        <v>165.71</v>
      </c>
      <c r="D3137" s="2">
        <f>D3136*(1-D$1+IF(AND(WEEKDAY($A3137)&lt;&gt;1,WEEKDAY($A3137)&lt;&gt;7),-VLOOKUP($A3137,ETF_OP_Fee!$G$5:$H$14,2,1),0))^($A3137-$A3136)*(1+2*(C3137/C3136-1))+IFERROR(VLOOKUP(A3137,BITXeom!$C$9:$D$100,2,0),0)-$D$3*IFERROR(VLOOKUP($A3137,Dividends!$C$10:$E$100,2,0),0)</f>
        <v>24.475608184402162</v>
      </c>
      <c r="F3137" s="60">
        <f>F3136*(1-F$1-2*(C3137/C3136-1))</f>
        <v>7.3251236032361416E-2</v>
      </c>
      <c r="G3137" s="2">
        <f>G3136*(1-G$1+IF(AND(WEEKDAY($A3137)&lt;&gt;1,WEEKDAY($A3137)&lt;&gt;7),-VLOOKUP($A3137,ETF_OP_Fee!$I$5:$J$14,2,1),0))^($A3137-$A3136)*(1+1*(B3137/B3136-1))</f>
        <v>20.1315305029139</v>
      </c>
      <c r="H3137" s="9">
        <f>IFERROR(VLOOKUP(A3137,'BITO-IV'!$A$1:$J$10000,4,0),"")</f>
        <v>18.677600000000002</v>
      </c>
      <c r="J3137" s="9">
        <f>VLOOKUP(A3137,'ETH-Web'!$A$1:$G$10000,6,0)</f>
        <v>1793.5722659999999</v>
      </c>
      <c r="K3137" s="2">
        <f>K3136*(1-K$1+IF(AND(WEEKDAY($A3137)&lt;&gt;1,WEEKDAY($A3137)&lt;&gt;7),-VLOOKUP($A3137,ETF_OP_Fee!$K$5:$L$14,2,1),0))^($A3137-$A3136)*(1+2*(J3137/J3136-1))-K$3*IFERROR(VLOOKUP($A4733,Dividends!$C$10:$E$100,3,0),0)</f>
        <v>186.04004289347637</v>
      </c>
      <c r="Q3137">
        <f>IF($A3137&gt;=$Q$2,B3137*Q$4,"")</f>
        <v>396.65376595752792</v>
      </c>
      <c r="R3137">
        <f>IF($A3137&gt;=$Q$2,G3137*R$4,"")</f>
        <v>379.84133324919003</v>
      </c>
      <c r="S3137">
        <f>IF($A3137&gt;=$Q$2,C3137*S$4,"")</f>
        <v>314.09206381528583</v>
      </c>
      <c r="T3137">
        <f>IF($A3137&gt;=$Q$2,J3137*T$4,"")</f>
        <v>539.59223128243354</v>
      </c>
      <c r="U3137">
        <f>IF($A3137&gt;=$Q$2,K3137*U$4,"")</f>
        <v>17.89728656947397</v>
      </c>
      <c r="W3137" t="e">
        <f t="shared" ca="1" si="18"/>
        <v>#DIV/0!</v>
      </c>
    </row>
    <row r="3138" spans="1:23">
      <c r="A3138" s="1">
        <v>44721</v>
      </c>
      <c r="B3138">
        <f>IFERROR(VLOOKUP($A3138,'BTC-Web'!$A$2:$H$9999,2,0),"")</f>
        <v>30215.279297000001</v>
      </c>
      <c r="C3138">
        <f>VLOOKUP(A3138,H_SPBTFDUE!$B$2:$C$5828,2,0)</f>
        <v>164.9</v>
      </c>
      <c r="D3138" s="2">
        <f>D3137*(1-D$1+IF(AND(WEEKDAY($A3138)&lt;&gt;1,WEEKDAY($A3138)&lt;&gt;7),-VLOOKUP($A3138,ETF_OP_Fee!$G$5:$H$14,2,1),0))^($A3138-$A3137)*(1+2*(C3138/C3137-1))+IFERROR(VLOOKUP(A3138,BITXeom!$C$9:$D$100,2,0),0)-$D$3*IFERROR(VLOOKUP($A3138,Dividends!$C$10:$E$100,2,0),0)</f>
        <v>24.233410186554728</v>
      </c>
      <c r="F3138" s="60">
        <f>F3137*(1-F$1-2*(C3138/C3137-1))</f>
        <v>7.3963535454305826E-2</v>
      </c>
      <c r="G3138" s="2">
        <f>G3137*(1-G$1+IF(AND(WEEKDAY($A3138)&lt;&gt;1,WEEKDAY($A3138)&lt;&gt;7),-VLOOKUP($A3138,ETF_OP_Fee!$I$5:$J$14,2,1),0))^($A3138-$A3137)*(1+1*(B3138/B3137-1))</f>
        <v>19.526005689729153</v>
      </c>
      <c r="H3138" s="9">
        <f>IFERROR(VLOOKUP(A3138,'BITO-IV'!$A$1:$J$10000,4,0),"")</f>
        <v>18.5885</v>
      </c>
      <c r="J3138" s="9">
        <f>VLOOKUP(A3138,'ETH-Web'!$A$1:$G$10000,6,0)</f>
        <v>1789.8260499999999</v>
      </c>
      <c r="K3138" s="2">
        <f>K3137*(1-K$1+IF(AND(WEEKDAY($A3138)&lt;&gt;1,WEEKDAY($A3138)&lt;&gt;7),-VLOOKUP($A3138,ETF_OP_Fee!$K$5:$L$14,2,1),0))^($A3138-$A3137)*(1+2*(J3138/J3137-1))-K$3*IFERROR(VLOOKUP($A4734,Dividends!$C$10:$E$100,3,0),0)</f>
        <v>185.2581118800484</v>
      </c>
      <c r="Q3138">
        <f>IF($A3138&gt;=$Q$2,B3138*Q$4,"")</f>
        <v>384.73305737556524</v>
      </c>
      <c r="R3138">
        <f>IF($A3138&gt;=$Q$2,G3138*R$4,"")</f>
        <v>368.41630263255263</v>
      </c>
      <c r="S3138">
        <f>IF($A3138&gt;=$Q$2,C3138*S$4,"")</f>
        <v>312.55676376284254</v>
      </c>
      <c r="T3138">
        <f>IF($A3138&gt;=$Q$2,J3138*T$4,"")</f>
        <v>538.46519052214455</v>
      </c>
      <c r="U3138">
        <f>IF($A3138&gt;=$Q$2,K3138*U$4,"")</f>
        <v>17.82206382061182</v>
      </c>
      <c r="W3138" t="e">
        <f t="shared" ca="1" si="18"/>
        <v>#DIV/0!</v>
      </c>
    </row>
    <row r="3139" spans="1:23">
      <c r="A3139" s="1">
        <v>44722</v>
      </c>
      <c r="B3139">
        <f>IFERROR(VLOOKUP($A3139,'BTC-Web'!$A$2:$H$9999,2,0),"")</f>
        <v>30110.330077999999</v>
      </c>
      <c r="C3139">
        <f>VLOOKUP(A3139,H_SPBTFDUE!$B$2:$C$5828,2,0)</f>
        <v>159.31</v>
      </c>
      <c r="D3139" s="2">
        <f>D3138*(1-D$1+IF(AND(WEEKDAY($A3139)&lt;&gt;1,WEEKDAY($A3139)&lt;&gt;7),-VLOOKUP($A3139,ETF_OP_Fee!$G$5:$H$14,2,1),0))^($A3139-$A3138)*(1+2*(C3139/C3138-1))+IFERROR(VLOOKUP(A3139,BITXeom!$C$9:$D$100,2,0),0)-$D$3*IFERROR(VLOOKUP($A3139,Dividends!$C$10:$E$100,2,0),0)</f>
        <v>22.58769407832667</v>
      </c>
      <c r="F3139" s="60">
        <f>F3138*(1-F$1-2*(C3139/C3138-1))</f>
        <v>7.8974314323615652E-2</v>
      </c>
      <c r="G3139" s="2">
        <f>G3138*(1-G$1+IF(AND(WEEKDAY($A3139)&lt;&gt;1,WEEKDAY($A3139)&lt;&gt;7),-VLOOKUP($A3139,ETF_OP_Fee!$I$5:$J$14,2,1),0))^($A3139-$A3138)*(1+1*(B3139/B3138-1))</f>
        <v>19.457677959536287</v>
      </c>
      <c r="H3139" s="9">
        <f>IFERROR(VLOOKUP(A3139,'BITO-IV'!$A$1:$J$10000,4,0),"")</f>
        <v>17.9544</v>
      </c>
      <c r="J3139" s="9">
        <f>VLOOKUP(A3139,'ETH-Web'!$A$1:$G$10000,6,0)</f>
        <v>1665.042236</v>
      </c>
      <c r="K3139" s="2">
        <f>K3138*(1-K$1+IF(AND(WEEKDAY($A3139)&lt;&gt;1,WEEKDAY($A3139)&lt;&gt;7),-VLOOKUP($A3139,ETF_OP_Fee!$K$5:$L$14,2,1),0))^($A3139-$A3138)*(1+2*(J3139/J3138-1))-K$3*IFERROR(VLOOKUP($A4735,Dividends!$C$10:$E$100,3,0),0)</f>
        <v>159.42220667011227</v>
      </c>
      <c r="Q3139">
        <f>IF($A3139&gt;=$Q$2,B3139*Q$4,"")</f>
        <v>383.39673234946969</v>
      </c>
      <c r="R3139">
        <f>IF($A3139&gt;=$Q$2,G3139*R$4,"")</f>
        <v>367.12709632354432</v>
      </c>
      <c r="S3139">
        <f>IF($A3139&gt;=$Q$2,C3139*S$4,"")</f>
        <v>301.96129796882013</v>
      </c>
      <c r="T3139">
        <f>IF($A3139&gt;=$Q$2,J3139*T$4,"")</f>
        <v>500.92425732386539</v>
      </c>
      <c r="U3139">
        <f>IF($A3139&gt;=$Q$2,K3139*U$4,"")</f>
        <v>15.336617181638772</v>
      </c>
      <c r="W3139" t="e">
        <f t="shared" ca="1" si="18"/>
        <v>#DIV/0!</v>
      </c>
    </row>
    <row r="3140" spans="1:23">
      <c r="A3140" s="1">
        <v>44725</v>
      </c>
      <c r="B3140">
        <f>IFERROR(VLOOKUP($A3140,'BTC-Web'!$A$2:$H$9999,2,0),"")</f>
        <v>26737.578125</v>
      </c>
      <c r="C3140">
        <f>VLOOKUP(A3140,H_SPBTFDUE!$B$2:$C$5828,2,0)</f>
        <v>127.29</v>
      </c>
      <c r="D3140" s="2">
        <f>D3139*(1-D$1+IF(AND(WEEKDAY($A3140)&lt;&gt;1,WEEKDAY($A3140)&lt;&gt;7),-VLOOKUP($A3140,ETF_OP_Fee!$G$5:$H$14,2,1),0))^($A3140-$A3139)*(1+2*(C3140/C3139-1))+IFERROR(VLOOKUP(A3140,BITXeom!$C$9:$D$100,2,0),0)-$D$3*IFERROR(VLOOKUP($A3140,Dividends!$C$10:$E$100,2,0),0)</f>
        <v>13.502928106037304</v>
      </c>
      <c r="F3140" s="60">
        <f>F3139*(1-F$1-2*(C3140/C3139-1))</f>
        <v>0.11071657888450886</v>
      </c>
      <c r="G3140" s="2">
        <f>G3139*(1-G$1+IF(AND(WEEKDAY($A3140)&lt;&gt;1,WEEKDAY($A3140)&lt;&gt;7),-VLOOKUP($A3140,ETF_OP_Fee!$I$5:$J$14,2,1),0))^($A3140-$A3139)*(1+1*(B3140/B3139-1))</f>
        <v>17.276813702510644</v>
      </c>
      <c r="H3140" s="9">
        <f>IFERROR(VLOOKUP(A3140,'BITO-IV'!$A$1:$J$10000,4,0),"")</f>
        <v>14.3424</v>
      </c>
      <c r="J3140" s="9">
        <f>VLOOKUP(A3140,'ETH-Web'!$A$1:$G$10000,6,0)</f>
        <v>1204.582764</v>
      </c>
      <c r="K3140" s="2">
        <f>K3139*(1-K$1+IF(AND(WEEKDAY($A3140)&lt;&gt;1,WEEKDAY($A3140)&lt;&gt;7),-VLOOKUP($A3140,ETF_OP_Fee!$K$5:$L$14,2,1),0))^($A3140-$A3139)*(1+2*(J3140/J3139-1))-K$3*IFERROR(VLOOKUP($A4736,Dividends!$C$10:$E$100,3,0),0)</f>
        <v>71.241803689726112</v>
      </c>
      <c r="Q3140">
        <f>IF($A3140&gt;=$Q$2,B3140*Q$4,"")</f>
        <v>340.45126896677857</v>
      </c>
      <c r="R3140">
        <f>IF($A3140&gt;=$Q$2,G3140*R$4,"")</f>
        <v>325.97859115131104</v>
      </c>
      <c r="S3140">
        <f>IF($A3140&gt;=$Q$2,C3140*S$4,"")</f>
        <v>241.26956009322149</v>
      </c>
      <c r="T3140">
        <f>IF($A3140&gt;=$Q$2,J3140*T$4,"")</f>
        <v>362.39604821761952</v>
      </c>
      <c r="U3140">
        <f>IF($A3140&gt;=$Q$2,K3140*U$4,"")</f>
        <v>6.8535512921339272</v>
      </c>
      <c r="W3140" t="e">
        <f t="shared" ref="W3140:W3203" ca="1" si="19">IF(ROW()+$W$1&lt;3711,INDIRECT("m"&amp;ROW()+$W$1,1)/INDIRECT("m"&amp;ROW(),1),"")</f>
        <v>#DIV/0!</v>
      </c>
    </row>
    <row r="3141" spans="1:23">
      <c r="A3141" s="1">
        <v>44726</v>
      </c>
      <c r="B3141">
        <f>IFERROR(VLOOKUP($A3141,'BTC-Web'!$A$2:$H$9999,2,0),"")</f>
        <v>22487.986327999999</v>
      </c>
      <c r="C3141">
        <f>VLOOKUP(A3141,H_SPBTFDUE!$B$2:$C$5828,2,0)</f>
        <v>121.83</v>
      </c>
      <c r="D3141" s="2">
        <f>D3140*(1-D$1+IF(AND(WEEKDAY($A3141)&lt;&gt;1,WEEKDAY($A3141)&lt;&gt;7),-VLOOKUP($A3141,ETF_OP_Fee!$G$5:$H$14,2,1),0))^($A3141-$A3140)*(1+2*(C3141/C3140-1))+IFERROR(VLOOKUP(A3141,BITXeom!$C$9:$D$100,2,0),0)-$D$3*IFERROR(VLOOKUP($A3141,Dividends!$C$10:$E$100,2,0),0)</f>
        <v>12.343045976937937</v>
      </c>
      <c r="F3141" s="60">
        <f>F3140*(1-F$1-2*(C3141/C3140-1))</f>
        <v>0.12020900898349926</v>
      </c>
      <c r="G3141" s="2">
        <f>G3140*(1-G$1+IF(AND(WEEKDAY($A3141)&lt;&gt;1,WEEKDAY($A3141)&lt;&gt;7),-VLOOKUP($A3141,ETF_OP_Fee!$I$5:$J$14,2,1),0))^($A3141-$A3140)*(1+1*(B3141/B3140-1))</f>
        <v>14.530509694379795</v>
      </c>
      <c r="H3141" s="9">
        <f>IFERROR(VLOOKUP(A3141,'BITO-IV'!$A$1:$J$10000,4,0),"")</f>
        <v>13.727600000000001</v>
      </c>
      <c r="J3141" s="9">
        <f>VLOOKUP(A3141,'ETH-Web'!$A$1:$G$10000,6,0)</f>
        <v>1211.662842</v>
      </c>
      <c r="K3141" s="2">
        <f>K3140*(1-K$1+IF(AND(WEEKDAY($A3141)&lt;&gt;1,WEEKDAY($A3141)&lt;&gt;7),-VLOOKUP($A3141,ETF_OP_Fee!$K$5:$L$14,2,1),0))^($A3141-$A3140)*(1+2*(J3141/J3140-1))-K$3*IFERROR(VLOOKUP($A4737,Dividends!$C$10:$E$100,3,0),0)</f>
        <v>72.077411695687289</v>
      </c>
      <c r="Q3141">
        <f>IF($A3141&gt;=$Q$2,B3141*Q$4,"")</f>
        <v>286.34094853627164</v>
      </c>
      <c r="R3141">
        <f>IF($A3141&gt;=$Q$2,G3141*R$4,"")</f>
        <v>274.16137954859533</v>
      </c>
      <c r="S3141">
        <f>IF($A3141&gt;=$Q$2,C3141*S$4,"")</f>
        <v>230.92050048045544</v>
      </c>
      <c r="T3141">
        <f>IF($A3141&gt;=$Q$2,J3141*T$4,"")</f>
        <v>364.52607395346217</v>
      </c>
      <c r="U3141">
        <f>IF($A3141&gt;=$Q$2,K3141*U$4,"")</f>
        <v>6.933937835320207</v>
      </c>
      <c r="W3141" t="e">
        <f t="shared" ca="1" si="19"/>
        <v>#DIV/0!</v>
      </c>
    </row>
    <row r="3142" spans="1:23">
      <c r="A3142" s="1">
        <v>44727</v>
      </c>
      <c r="B3142">
        <f>IFERROR(VLOOKUP($A3142,'BTC-Web'!$A$2:$H$9999,2,0),"")</f>
        <v>22196.730468999998</v>
      </c>
      <c r="C3142">
        <f>VLOOKUP(A3142,H_SPBTFDUE!$B$2:$C$5828,2,0)</f>
        <v>119.12</v>
      </c>
      <c r="D3142" s="2">
        <f>D3141*(1-D$1+IF(AND(WEEKDAY($A3142)&lt;&gt;1,WEEKDAY($A3142)&lt;&gt;7),-VLOOKUP($A3142,ETF_OP_Fee!$G$5:$H$14,2,1),0))^($A3142-$A3141)*(1+2*(C3142/C3141-1))+IFERROR(VLOOKUP(A3142,BITXeom!$C$9:$D$100,2,0),0)-$D$3*IFERROR(VLOOKUP($A3142,Dividends!$C$10:$E$100,2,0),0)</f>
        <v>11.792504082575997</v>
      </c>
      <c r="F3142" s="60">
        <f>F3141*(1-F$1-2*(C3142/C3141-1))</f>
        <v>0.12555063652118273</v>
      </c>
      <c r="G3142" s="2">
        <f>G3141*(1-G$1+IF(AND(WEEKDAY($A3142)&lt;&gt;1,WEEKDAY($A3142)&lt;&gt;7),-VLOOKUP($A3142,ETF_OP_Fee!$I$5:$J$14,2,1),0))^($A3142-$A3141)*(1+1*(B3142/B3141-1))</f>
        <v>14.341942757691184</v>
      </c>
      <c r="H3142" s="9">
        <f>IFERROR(VLOOKUP(A3142,'BITO-IV'!$A$1:$J$10000,4,0),"")</f>
        <v>13.420500000000001</v>
      </c>
      <c r="J3142" s="9">
        <f>VLOOKUP(A3142,'ETH-Web'!$A$1:$G$10000,6,0)</f>
        <v>1233.2064210000001</v>
      </c>
      <c r="K3142" s="2">
        <f>K3141*(1-K$1+IF(AND(WEEKDAY($A3142)&lt;&gt;1,WEEKDAY($A3142)&lt;&gt;7),-VLOOKUP($A3142,ETF_OP_Fee!$K$5:$L$14,2,1),0))^($A3142-$A3141)*(1+2*(J3142/J3141-1))-K$3*IFERROR(VLOOKUP($A4738,Dividends!$C$10:$E$100,3,0),0)</f>
        <v>74.638587627649002</v>
      </c>
      <c r="Q3142">
        <f>IF($A3142&gt;=$Q$2,B3142*Q$4,"")</f>
        <v>282.63236931017315</v>
      </c>
      <c r="R3142">
        <f>IF($A3142&gt;=$Q$2,G3142*R$4,"")</f>
        <v>270.60350218660585</v>
      </c>
      <c r="S3142">
        <f>IF($A3142&gt;=$Q$2,C3142*S$4,"")</f>
        <v>225.78387931734264</v>
      </c>
      <c r="T3142">
        <f>IF($A3142&gt;=$Q$2,J3142*T$4,"")</f>
        <v>371.00741183027094</v>
      </c>
      <c r="U3142">
        <f>IF($A3142&gt;=$Q$2,K3142*U$4,"")</f>
        <v>7.1803261875063251</v>
      </c>
      <c r="W3142" t="e">
        <f t="shared" ca="1" si="19"/>
        <v>#DIV/0!</v>
      </c>
    </row>
    <row r="3143" spans="1:23">
      <c r="A3143" s="1">
        <v>44728</v>
      </c>
      <c r="B3143">
        <f>IFERROR(VLOOKUP($A3143,'BTC-Web'!$A$2:$H$9999,2,0),"")</f>
        <v>22576.304688</v>
      </c>
      <c r="C3143">
        <f>VLOOKUP(A3143,H_SPBTFDUE!$B$2:$C$5828,2,0)</f>
        <v>114.42</v>
      </c>
      <c r="D3143" s="2">
        <f>D3142*(1-D$1+IF(AND(WEEKDAY($A3143)&lt;&gt;1,WEEKDAY($A3143)&lt;&gt;7),-VLOOKUP($A3143,ETF_OP_Fee!$G$5:$H$14,2,1),0))^($A3143-$A3142)*(1+2*(C3143/C3142-1))+IFERROR(VLOOKUP(A3143,BITXeom!$C$9:$D$100,2,0),0)-$D$3*IFERROR(VLOOKUP($A3143,Dividends!$C$10:$E$100,2,0),0)</f>
        <v>10.860624363185682</v>
      </c>
      <c r="F3143" s="60">
        <f>F3142*(1-F$1-2*(C3143/C3142-1))</f>
        <v>0.13545155553595667</v>
      </c>
      <c r="G3143" s="2">
        <f>G3142*(1-G$1+IF(AND(WEEKDAY($A3143)&lt;&gt;1,WEEKDAY($A3143)&lt;&gt;7),-VLOOKUP($A3143,ETF_OP_Fee!$I$5:$J$14,2,1),0))^($A3143-$A3142)*(1+1*(B3143/B3142-1))</f>
        <v>14.586816856066664</v>
      </c>
      <c r="H3143" s="9">
        <f>IFERROR(VLOOKUP(A3143,'BITO-IV'!$A$1:$J$10000,4,0),"")</f>
        <v>12.897500000000001</v>
      </c>
      <c r="J3143" s="9">
        <f>VLOOKUP(A3143,'ETH-Web'!$A$1:$G$10000,6,0)</f>
        <v>1067.7307129999999</v>
      </c>
      <c r="K3143" s="2">
        <f>K3142*(1-K$1+IF(AND(WEEKDAY($A3143)&lt;&gt;1,WEEKDAY($A3143)&lt;&gt;7),-VLOOKUP($A3143,ETF_OP_Fee!$K$5:$L$14,2,1),0))^($A3143-$A3142)*(1+2*(J3143/J3142-1))-K$3*IFERROR(VLOOKUP($A4739,Dividends!$C$10:$E$100,3,0),0)</f>
        <v>54.606677189276283</v>
      </c>
      <c r="Q3143">
        <f>IF($A3143&gt;=$Q$2,B3143*Q$4,"")</f>
        <v>287.46551178558667</v>
      </c>
      <c r="R3143">
        <f>IF($A3143&gt;=$Q$2,G3143*R$4,"")</f>
        <v>275.22378200048649</v>
      </c>
      <c r="S3143">
        <f>IF($A3143&gt;=$Q$2,C3143*S$4,"")</f>
        <v>216.87534814884438</v>
      </c>
      <c r="T3143">
        <f>IF($A3143&gt;=$Q$2,J3143*T$4,"")</f>
        <v>321.22441273099707</v>
      </c>
      <c r="U3143">
        <f>IF($A3143&gt;=$Q$2,K3143*U$4,"")</f>
        <v>5.2532311596102366</v>
      </c>
      <c r="W3143" t="e">
        <f t="shared" ca="1" si="19"/>
        <v>#DIV/0!</v>
      </c>
    </row>
    <row r="3144" spans="1:23">
      <c r="A3144" s="1">
        <v>44729</v>
      </c>
      <c r="B3144">
        <f>IFERROR(VLOOKUP($A3144,'BTC-Web'!$A$2:$H$9999,2,0),"")</f>
        <v>20385.71875</v>
      </c>
      <c r="C3144">
        <f>VLOOKUP(A3144,H_SPBTFDUE!$B$2:$C$5828,2,0)</f>
        <v>112.79</v>
      </c>
      <c r="D3144" s="2">
        <f>D3143*(1-D$1+IF(AND(WEEKDAY($A3144)&lt;&gt;1,WEEKDAY($A3144)&lt;&gt;7),-VLOOKUP($A3144,ETF_OP_Fee!$G$5:$H$14,2,1),0))^($A3144-$A3143)*(1+2*(C3144/C3143-1))+IFERROR(VLOOKUP(A3144,BITXeom!$C$9:$D$100,2,0),0)-$D$3*IFERROR(VLOOKUP($A3144,Dividends!$C$10:$E$100,2,0),0)</f>
        <v>10.549916716090268</v>
      </c>
      <c r="F3144" s="60">
        <f>F3143*(1-F$1-2*(C3144/C3143-1))</f>
        <v>0.13930372567001054</v>
      </c>
      <c r="G3144" s="2">
        <f>G3143*(1-G$1+IF(AND(WEEKDAY($A3144)&lt;&gt;1,WEEKDAY($A3144)&lt;&gt;7),-VLOOKUP($A3144,ETF_OP_Fee!$I$5:$J$14,2,1),0))^($A3144-$A3143)*(1+1*(B3144/B3143-1))</f>
        <v>13.171110614274708</v>
      </c>
      <c r="H3144" s="9">
        <f>IFERROR(VLOOKUP(A3144,'BITO-IV'!$A$1:$J$10000,4,0),"")</f>
        <v>12.7067</v>
      </c>
      <c r="J3144" s="9">
        <f>VLOOKUP(A3144,'ETH-Web'!$A$1:$G$10000,6,0)</f>
        <v>1086.5192870000001</v>
      </c>
      <c r="K3144" s="2">
        <f>K3143*(1-K$1+IF(AND(WEEKDAY($A3144)&lt;&gt;1,WEEKDAY($A3144)&lt;&gt;7),-VLOOKUP($A3144,ETF_OP_Fee!$K$5:$L$14,2,1),0))^($A3144-$A3143)*(1+2*(J3144/J3143-1))-K$3*IFERROR(VLOOKUP($A4740,Dividends!$C$10:$E$100,3,0),0)</f>
        <v>56.527019801164606</v>
      </c>
      <c r="Q3144">
        <f>IF($A3144&gt;=$Q$2,B3144*Q$4,"")</f>
        <v>259.57264284711096</v>
      </c>
      <c r="R3144">
        <f>IF($A3144&gt;=$Q$2,G3144*R$4,"")</f>
        <v>248.51226365399904</v>
      </c>
      <c r="S3144">
        <f>IF($A3144&gt;=$Q$2,C3144*S$4,"")</f>
        <v>213.78579372232267</v>
      </c>
      <c r="T3144">
        <f>IF($A3144&gt;=$Q$2,J3144*T$4,"")</f>
        <v>326.87691347460259</v>
      </c>
      <c r="U3144">
        <f>IF($A3144&gt;=$Q$2,K3144*U$4,"")</f>
        <v>5.4379705388427846</v>
      </c>
      <c r="W3144" t="e">
        <f t="shared" ca="1" si="19"/>
        <v>#DIV/0!</v>
      </c>
    </row>
    <row r="3145" spans="1:23">
      <c r="A3145" s="1">
        <v>44733</v>
      </c>
      <c r="B3145">
        <f>IFERROR(VLOOKUP($A3145,'BTC-Web'!$A$2:$H$9999,2,0),"")</f>
        <v>20594.294922000001</v>
      </c>
      <c r="C3145">
        <f>VLOOKUP(A3145,H_SPBTFDUE!$B$2:$C$5828,2,0)</f>
        <v>114.96</v>
      </c>
      <c r="D3145" s="2">
        <f>D3144*(1-D$1+IF(AND(WEEKDAY($A3145)&lt;&gt;1,WEEKDAY($A3145)&lt;&gt;7),-VLOOKUP($A3145,ETF_OP_Fee!$G$5:$H$14,2,1),0))^($A3145-$A3144)*(1+2*(C3145/C3144-1))+IFERROR(VLOOKUP(A3145,BITXeom!$C$9:$D$100,2,0),0)-$D$3*IFERROR(VLOOKUP($A3145,Dividends!$C$10:$E$100,2,0),0)</f>
        <v>10.950580748673284</v>
      </c>
      <c r="F3145" s="60">
        <f>F3144*(1-F$1-2*(C3145/C3144-1))</f>
        <v>0.13393626350281149</v>
      </c>
      <c r="G3145" s="2">
        <f>G3144*(1-G$1+IF(AND(WEEKDAY($A3145)&lt;&gt;1,WEEKDAY($A3145)&lt;&gt;7),-VLOOKUP($A3145,ETF_OP_Fee!$I$5:$J$14,2,1),0))^($A3145-$A3144)*(1+1*(B3145/B3144-1))</f>
        <v>13.304485417987001</v>
      </c>
      <c r="H3145" s="9">
        <f>IFERROR(VLOOKUP(A3145,'BITO-IV'!$A$1:$J$10000,4,0),"")</f>
        <v>12.9488</v>
      </c>
      <c r="J3145" s="9">
        <f>VLOOKUP(A3145,'ETH-Web'!$A$1:$G$10000,6,0)</f>
        <v>1124.8245850000001</v>
      </c>
      <c r="K3145" s="2">
        <f>K3144*(1-K$1+IF(AND(WEEKDAY($A3145)&lt;&gt;1,WEEKDAY($A3145)&lt;&gt;7),-VLOOKUP($A3145,ETF_OP_Fee!$K$5:$L$14,2,1),0))^($A3145-$A3144)*(1+2*(J3145/J3144-1))-K$3*IFERROR(VLOOKUP($A4741,Dividends!$C$10:$E$100,3,0),0)</f>
        <v>60.506512865290645</v>
      </c>
      <c r="Q3145">
        <f>IF($A3145&gt;=$Q$2,B3145*Q$4,"")</f>
        <v>262.22845640291081</v>
      </c>
      <c r="R3145">
        <f>IF($A3145&gt;=$Q$2,G3145*R$4,"")</f>
        <v>251.0287769045238</v>
      </c>
      <c r="S3145">
        <f>IF($A3145&gt;=$Q$2,C3145*S$4,"")</f>
        <v>217.8988815171399</v>
      </c>
      <c r="T3145">
        <f>IF($A3145&gt;=$Q$2,J3145*T$4,"")</f>
        <v>338.40097727151601</v>
      </c>
      <c r="U3145">
        <f>IF($A3145&gt;=$Q$2,K3145*U$4,"")</f>
        <v>5.8208027864717451</v>
      </c>
      <c r="W3145" t="e">
        <f t="shared" ca="1" si="19"/>
        <v>#DIV/0!</v>
      </c>
    </row>
    <row r="3146" spans="1:23">
      <c r="A3146" s="1">
        <v>44734</v>
      </c>
      <c r="B3146">
        <f>IFERROR(VLOOKUP($A3146,'BTC-Web'!$A$2:$H$9999,2,0),"")</f>
        <v>20719.414063</v>
      </c>
      <c r="C3146">
        <f>VLOOKUP(A3146,H_SPBTFDUE!$B$2:$C$5828,2,0)</f>
        <v>110.66</v>
      </c>
      <c r="D3146" s="2">
        <f>D3145*(1-D$1+IF(AND(WEEKDAY($A3146)&lt;&gt;1,WEEKDAY($A3146)&lt;&gt;7),-VLOOKUP($A3146,ETF_OP_Fee!$G$5:$H$14,2,1),0))^($A3146-$A3145)*(1+2*(C3146/C3145-1))+IFERROR(VLOOKUP(A3146,BITXeom!$C$9:$D$100,2,0),0)-$D$3*IFERROR(VLOOKUP($A3146,Dividends!$C$10:$E$100,2,0),0)</f>
        <v>10.130161497762991</v>
      </c>
      <c r="F3146" s="60">
        <f>F3145*(1-F$1-2*(C3146/C3145-1))</f>
        <v>0.14394887973600118</v>
      </c>
      <c r="G3146" s="2">
        <f>G3145*(1-G$1+IF(AND(WEEKDAY($A3146)&lt;&gt;1,WEEKDAY($A3146)&lt;&gt;7),-VLOOKUP($A3146,ETF_OP_Fee!$I$5:$J$14,2,1),0))^($A3146-$A3145)*(1+1*(B3146/B3145-1))</f>
        <v>13.384967466591435</v>
      </c>
      <c r="H3146" s="9">
        <f>IFERROR(VLOOKUP(A3146,'BITO-IV'!$A$1:$J$10000,4,0),"")</f>
        <v>12.4657</v>
      </c>
      <c r="J3146" s="9">
        <f>VLOOKUP(A3146,'ETH-Web'!$A$1:$G$10000,6,0)</f>
        <v>1051.421875</v>
      </c>
      <c r="K3146" s="2">
        <f>K3145*(1-K$1+IF(AND(WEEKDAY($A3146)&lt;&gt;1,WEEKDAY($A3146)&lt;&gt;7),-VLOOKUP($A3146,ETF_OP_Fee!$K$5:$L$14,2,1),0))^($A3146-$A3145)*(1+2*(J3146/J3145-1))-K$3*IFERROR(VLOOKUP($A4742,Dividends!$C$10:$E$100,3,0),0)</f>
        <v>52.608207520008406</v>
      </c>
      <c r="Q3146">
        <f>IF($A3146&gt;=$Q$2,B3146*Q$4,"")</f>
        <v>263.82160631822251</v>
      </c>
      <c r="R3146">
        <f>IF($A3146&gt;=$Q$2,G3146*R$4,"")</f>
        <v>252.54731066131441</v>
      </c>
      <c r="S3146">
        <f>IF($A3146&gt;=$Q$2,C3146*S$4,"")</f>
        <v>209.74852321404578</v>
      </c>
      <c r="T3146">
        <f>IF($A3146&gt;=$Q$2,J3146*T$4,"")</f>
        <v>316.31793505353522</v>
      </c>
      <c r="U3146">
        <f>IF($A3146&gt;=$Q$2,K3146*U$4,"")</f>
        <v>5.060975859003964</v>
      </c>
      <c r="W3146" t="e">
        <f t="shared" ca="1" si="19"/>
        <v>#DIV/0!</v>
      </c>
    </row>
    <row r="3147" spans="1:23">
      <c r="A3147" s="1">
        <v>44735</v>
      </c>
      <c r="B3147">
        <f>IFERROR(VLOOKUP($A3147,'BTC-Web'!$A$2:$H$9999,2,0),"")</f>
        <v>19986.607422000001</v>
      </c>
      <c r="C3147">
        <f>VLOOKUP(A3147,H_SPBTFDUE!$B$2:$C$5828,2,0)</f>
        <v>114.95</v>
      </c>
      <c r="D3147" s="2">
        <f>D3146*(1-D$1+IF(AND(WEEKDAY($A3147)&lt;&gt;1,WEEKDAY($A3147)&lt;&gt;7),-VLOOKUP($A3147,ETF_OP_Fee!$G$5:$H$14,2,1),0))^($A3147-$A3146)*(1+2*(C3147/C3146-1))+IFERROR(VLOOKUP(A3147,BITXeom!$C$9:$D$100,2,0),0)-$D$3*IFERROR(VLOOKUP($A3147,Dividends!$C$10:$E$100,2,0),0)</f>
        <v>10.914285601519945</v>
      </c>
      <c r="F3147" s="60">
        <f>F3146*(1-F$1-2*(C3147/C3146-1))</f>
        <v>0.13278034016528509</v>
      </c>
      <c r="G3147" s="2">
        <f>G3146*(1-G$1+IF(AND(WEEKDAY($A3147)&lt;&gt;1,WEEKDAY($A3147)&lt;&gt;7),-VLOOKUP($A3147,ETF_OP_Fee!$I$5:$J$14,2,1),0))^($A3147-$A3146)*(1+1*(B3147/B3146-1))</f>
        <v>12.911230329484077</v>
      </c>
      <c r="H3147" s="9">
        <f>IFERROR(VLOOKUP(A3147,'BITO-IV'!$A$1:$J$10000,4,0),"")</f>
        <v>12.949199999999999</v>
      </c>
      <c r="J3147" s="9">
        <f>VLOOKUP(A3147,'ETH-Web'!$A$1:$G$10000,6,0)</f>
        <v>1143.3867190000001</v>
      </c>
      <c r="K3147" s="2">
        <f>K3146*(1-K$1+IF(AND(WEEKDAY($A3147)&lt;&gt;1,WEEKDAY($A3147)&lt;&gt;7),-VLOOKUP($A3147,ETF_OP_Fee!$K$5:$L$14,2,1),0))^($A3147-$A3146)*(1+2*(J3147/J3146-1))-K$3*IFERROR(VLOOKUP($A4743,Dividends!$C$10:$E$100,3,0),0)</f>
        <v>61.80959253952684</v>
      </c>
      <c r="Q3147">
        <f>IF($A3147&gt;=$Q$2,B3147*Q$4,"")</f>
        <v>254.4907331303304</v>
      </c>
      <c r="R3147">
        <f>IF($A3147&gt;=$Q$2,G3147*R$4,"")</f>
        <v>243.60884740128222</v>
      </c>
      <c r="S3147">
        <f>IF($A3147&gt;=$Q$2,C3147*S$4,"")</f>
        <v>217.87992719550482</v>
      </c>
      <c r="T3147">
        <f>IF($A3147&gt;=$Q$2,J3147*T$4,"")</f>
        <v>343.98535404422393</v>
      </c>
      <c r="U3147">
        <f>IF($A3147&gt;=$Q$2,K3147*U$4,"")</f>
        <v>5.9461606932424687</v>
      </c>
      <c r="W3147" t="e">
        <f t="shared" ca="1" si="19"/>
        <v>#DIV/0!</v>
      </c>
    </row>
    <row r="3148" spans="1:23">
      <c r="A3148" s="1">
        <v>44736</v>
      </c>
      <c r="B3148">
        <f>IFERROR(VLOOKUP($A3148,'BTC-Web'!$A$2:$H$9999,2,0),"")</f>
        <v>21084.648438</v>
      </c>
      <c r="C3148">
        <f>VLOOKUP(A3148,H_SPBTFDUE!$B$2:$C$5828,2,0)</f>
        <v>116.89</v>
      </c>
      <c r="D3148" s="2">
        <f>D3147*(1-D$1+IF(AND(WEEKDAY($A3148)&lt;&gt;1,WEEKDAY($A3148)&lt;&gt;7),-VLOOKUP($A3148,ETF_OP_Fee!$G$5:$H$14,2,1),0))^($A3148-$A3147)*(1+2*(C3148/C3147-1))+IFERROR(VLOOKUP(A3148,BITXeom!$C$9:$D$100,2,0),0)-$D$3*IFERROR(VLOOKUP($A3148,Dividends!$C$10:$E$100,2,0),0)</f>
        <v>11.281324175964325</v>
      </c>
      <c r="F3148" s="60">
        <f>F3147*(1-F$1-2*(C3148/C3147-1))</f>
        <v>0.12829158646906183</v>
      </c>
      <c r="G3148" s="2">
        <f>G3147*(1-G$1+IF(AND(WEEKDAY($A3148)&lt;&gt;1,WEEKDAY($A3148)&lt;&gt;7),-VLOOKUP($A3148,ETF_OP_Fee!$I$5:$J$14,2,1),0))^($A3148-$A3147)*(1+1*(B3148/B3147-1))</f>
        <v>13.620203831776161</v>
      </c>
      <c r="H3148" s="9">
        <f>IFERROR(VLOOKUP(A3148,'BITO-IV'!$A$1:$J$10000,4,0),"")</f>
        <v>13.1615</v>
      </c>
      <c r="J3148" s="9">
        <f>VLOOKUP(A3148,'ETH-Web'!$A$1:$G$10000,6,0)</f>
        <v>1226.8447269999999</v>
      </c>
      <c r="K3148" s="2">
        <f>K3147*(1-K$1+IF(AND(WEEKDAY($A3148)&lt;&gt;1,WEEKDAY($A3148)&lt;&gt;7),-VLOOKUP($A3148,ETF_OP_Fee!$K$5:$L$14,2,1),0))^($A3148-$A3147)*(1+2*(J3148/J3147-1))-K$3*IFERROR(VLOOKUP($A4744,Dividends!$C$10:$E$100,3,0),0)</f>
        <v>70.830971758475172</v>
      </c>
      <c r="Q3148">
        <f>IF($A3148&gt;=$Q$2,B3148*Q$4,"")</f>
        <v>268.47215865537584</v>
      </c>
      <c r="R3148">
        <f>IF($A3148&gt;=$Q$2,G3148*R$4,"")</f>
        <v>256.98574590932134</v>
      </c>
      <c r="S3148">
        <f>IF($A3148&gt;=$Q$2,C3148*S$4,"")</f>
        <v>221.55706559271474</v>
      </c>
      <c r="T3148">
        <f>IF($A3148&gt;=$Q$2,J3148*T$4,"")</f>
        <v>369.0935103247287</v>
      </c>
      <c r="U3148">
        <f>IF($A3148&gt;=$Q$2,K3148*U$4,"")</f>
        <v>6.8140287426272135</v>
      </c>
      <c r="W3148" t="e">
        <f t="shared" ca="1" si="19"/>
        <v>#DIV/0!</v>
      </c>
    </row>
    <row r="3149" spans="1:23">
      <c r="A3149" s="1">
        <v>44739</v>
      </c>
      <c r="B3149">
        <f>IFERROR(VLOOKUP($A3149,'BTC-Web'!$A$2:$H$9999,2,0),"")</f>
        <v>21028.238281000002</v>
      </c>
      <c r="C3149">
        <f>VLOOKUP(A3149,H_SPBTFDUE!$B$2:$C$5828,2,0)</f>
        <v>114.38</v>
      </c>
      <c r="D3149" s="2">
        <f>D3148*(1-D$1+IF(AND(WEEKDAY($A3149)&lt;&gt;1,WEEKDAY($A3149)&lt;&gt;7),-VLOOKUP($A3149,ETF_OP_Fee!$G$5:$H$14,2,1),0))^($A3149-$A3148)*(1+2*(C3149/C3148-1))+IFERROR(VLOOKUP(A3149,BITXeom!$C$9:$D$100,2,0),0)-$D$3*IFERROR(VLOOKUP($A3149,Dividends!$C$10:$E$100,2,0),0)</f>
        <v>10.792928231398763</v>
      </c>
      <c r="F3149" s="60">
        <f>F3148*(1-F$1-2*(C3149/C3148-1))</f>
        <v>0.13379456491197109</v>
      </c>
      <c r="G3149" s="2">
        <f>G3148*(1-G$1+IF(AND(WEEKDAY($A3149)&lt;&gt;1,WEEKDAY($A3149)&lt;&gt;7),-VLOOKUP($A3149,ETF_OP_Fee!$I$5:$J$14,2,1),0))^($A3149-$A3148)*(1+1*(B3149/B3148-1))</f>
        <v>13.582703529563721</v>
      </c>
      <c r="H3149" s="9">
        <f>IFERROR(VLOOKUP(A3149,'BITO-IV'!$A$1:$J$10000,4,0),"")</f>
        <v>12.8756</v>
      </c>
      <c r="J3149" s="9">
        <f>VLOOKUP(A3149,'ETH-Web'!$A$1:$G$10000,6,0)</f>
        <v>1193.680664</v>
      </c>
      <c r="K3149" s="2">
        <f>K3148*(1-K$1+IF(AND(WEEKDAY($A3149)&lt;&gt;1,WEEKDAY($A3149)&lt;&gt;7),-VLOOKUP($A3149,ETF_OP_Fee!$K$5:$L$14,2,1),0))^($A3149-$A3148)*(1+2*(J3149/J3148-1))-K$3*IFERROR(VLOOKUP($A4745,Dividends!$C$10:$E$100,3,0),0)</f>
        <v>66.996390097897006</v>
      </c>
      <c r="Q3149">
        <f>IF($A3149&gt;=$Q$2,B3149*Q$4,"")</f>
        <v>267.75388456774226</v>
      </c>
      <c r="R3149">
        <f>IF($A3149&gt;=$Q$2,G3149*R$4,"")</f>
        <v>256.27819092299978</v>
      </c>
      <c r="S3149">
        <f>IF($A3149&gt;=$Q$2,C3149*S$4,"")</f>
        <v>216.79953086230395</v>
      </c>
      <c r="T3149">
        <f>IF($A3149&gt;=$Q$2,J3149*T$4,"")</f>
        <v>359.11617565481293</v>
      </c>
      <c r="U3149">
        <f>IF($A3149&gt;=$Q$2,K3149*U$4,"")</f>
        <v>6.4451371546333727</v>
      </c>
      <c r="W3149" t="e">
        <f t="shared" ca="1" si="19"/>
        <v>#DIV/0!</v>
      </c>
    </row>
    <row r="3150" spans="1:23">
      <c r="A3150" s="1">
        <v>44740</v>
      </c>
      <c r="B3150">
        <f>IFERROR(VLOOKUP($A3150,'BTC-Web'!$A$2:$H$9999,2,0),"")</f>
        <v>20731.544922000001</v>
      </c>
      <c r="C3150">
        <f>VLOOKUP(A3150,H_SPBTFDUE!$B$2:$C$5828,2,0)</f>
        <v>110.94</v>
      </c>
      <c r="D3150" s="2">
        <f>D3149*(1-D$1+IF(AND(WEEKDAY($A3150)&lt;&gt;1,WEEKDAY($A3150)&lt;&gt;7),-VLOOKUP($A3150,ETF_OP_Fee!$G$5:$H$14,2,1),0))^($A3150-$A3149)*(1+2*(C3150/C3149-1))+IFERROR(VLOOKUP(A3150,BITXeom!$C$9:$D$100,2,0),0)-$D$3*IFERROR(VLOOKUP($A3150,Dividends!$C$10:$E$100,2,0),0)</f>
        <v>10.14250673503545</v>
      </c>
      <c r="F3150" s="60">
        <f>F3149*(1-F$1-2*(C3150/C3149-1))</f>
        <v>0.14183539364155029</v>
      </c>
      <c r="G3150" s="2">
        <f>G3149*(1-G$1+IF(AND(WEEKDAY($A3150)&lt;&gt;1,WEEKDAY($A3150)&lt;&gt;7),-VLOOKUP($A3150,ETF_OP_Fee!$I$5:$J$14,2,1),0))^($A3150-$A3149)*(1+1*(B3150/B3149-1))</f>
        <v>13.390712790896872</v>
      </c>
      <c r="H3150" s="9">
        <f>IFERROR(VLOOKUP(A3150,'BITO-IV'!$A$1:$J$10000,4,0),"")</f>
        <v>12.4869</v>
      </c>
      <c r="J3150" s="9">
        <f>VLOOKUP(A3150,'ETH-Web'!$A$1:$G$10000,6,0)</f>
        <v>1144.5792240000001</v>
      </c>
      <c r="K3150" s="2">
        <f>K3149*(1-K$1+IF(AND(WEEKDAY($A3150)&lt;&gt;1,WEEKDAY($A3150)&lt;&gt;7),-VLOOKUP($A3150,ETF_OP_Fee!$K$5:$L$14,2,1),0))^($A3150-$A3149)*(1+2*(J3150/J3149-1))-K$3*IFERROR(VLOOKUP($A4746,Dividends!$C$10:$E$100,3,0),0)</f>
        <v>61.483082579178784</v>
      </c>
      <c r="Q3150">
        <f>IF($A3150&gt;=$Q$2,B3150*Q$4,"")</f>
        <v>263.97606931112705</v>
      </c>
      <c r="R3150">
        <f>IF($A3150&gt;=$Q$2,G3150*R$4,"")</f>
        <v>252.65571333064003</v>
      </c>
      <c r="S3150">
        <f>IF($A3150&gt;=$Q$2,C3150*S$4,"")</f>
        <v>210.27924421982866</v>
      </c>
      <c r="T3150">
        <f>IF($A3150&gt;=$Q$2,J3150*T$4,"")</f>
        <v>344.34411652397642</v>
      </c>
      <c r="U3150">
        <f>IF($A3150&gt;=$Q$2,K3150*U$4,"")</f>
        <v>5.9147500235971027</v>
      </c>
      <c r="W3150" t="e">
        <f t="shared" ca="1" si="19"/>
        <v>#DIV/0!</v>
      </c>
    </row>
    <row r="3151" spans="1:23">
      <c r="A3151" s="1">
        <v>44741</v>
      </c>
      <c r="B3151">
        <f>IFERROR(VLOOKUP($A3151,'BTC-Web'!$A$2:$H$9999,2,0),"")</f>
        <v>20281.169922000001</v>
      </c>
      <c r="C3151">
        <f>VLOOKUP(A3151,H_SPBTFDUE!$B$2:$C$5828,2,0)</f>
        <v>110.98</v>
      </c>
      <c r="D3151" s="2">
        <f>D3150*(1-D$1+IF(AND(WEEKDAY($A3151)&lt;&gt;1,WEEKDAY($A3151)&lt;&gt;7),-VLOOKUP($A3151,ETF_OP_Fee!$G$5:$H$14,2,1),0))^($A3151-$A3150)*(1+2*(C3151/C3150-1))+IFERROR(VLOOKUP(A3151,BITXeom!$C$9:$D$100,2,0),0)-$D$3*IFERROR(VLOOKUP($A3151,Dividends!$C$10:$E$100,2,0),0)</f>
        <v>10.148597063223791</v>
      </c>
      <c r="F3151" s="60">
        <f>F3150*(1-F$1-2*(C3151/C3150-1))</f>
        <v>0.14172573143620726</v>
      </c>
      <c r="G3151" s="2">
        <f>G3150*(1-G$1+IF(AND(WEEKDAY($A3151)&lt;&gt;1,WEEKDAY($A3151)&lt;&gt;7),-VLOOKUP($A3151,ETF_OP_Fee!$I$5:$J$14,2,1),0))^($A3151-$A3150)*(1+1*(B3151/B3150-1))</f>
        <v>13.099470107401492</v>
      </c>
      <c r="H3151" s="9">
        <f>IFERROR(VLOOKUP(A3151,'BITO-IV'!$A$1:$J$10000,4,0),"")</f>
        <v>12.4894</v>
      </c>
      <c r="J3151" s="9">
        <f>VLOOKUP(A3151,'ETH-Web'!$A$1:$G$10000,6,0)</f>
        <v>1098.9438479999999</v>
      </c>
      <c r="K3151" s="2">
        <f>K3150*(1-K$1+IF(AND(WEEKDAY($A3151)&lt;&gt;1,WEEKDAY($A3151)&lt;&gt;7),-VLOOKUP($A3151,ETF_OP_Fee!$K$5:$L$14,2,1),0))^($A3151-$A3150)*(1+2*(J3151/J3150-1))-K$3*IFERROR(VLOOKUP($A4747,Dividends!$C$10:$E$100,3,0),0)</f>
        <v>56.578856752652875</v>
      </c>
      <c r="Q3151">
        <f>IF($A3151&gt;=$Q$2,B3151*Q$4,"")</f>
        <v>258.24141602487646</v>
      </c>
      <c r="R3151">
        <f>IF($A3151&gt;=$Q$2,G3151*R$4,"")</f>
        <v>247.16055193782171</v>
      </c>
      <c r="S3151">
        <f>IF($A3151&gt;=$Q$2,C3151*S$4,"")</f>
        <v>210.35506150636908</v>
      </c>
      <c r="T3151">
        <f>IF($A3151&gt;=$Q$2,J3151*T$4,"")</f>
        <v>330.61481504666813</v>
      </c>
      <c r="U3151">
        <f>IF($A3151&gt;=$Q$2,K3151*U$4,"")</f>
        <v>5.4429573188996168</v>
      </c>
      <c r="W3151" t="e">
        <f t="shared" ca="1" si="19"/>
        <v>#DIV/0!</v>
      </c>
    </row>
    <row r="3152" spans="1:23">
      <c r="A3152" s="1">
        <v>44742</v>
      </c>
      <c r="B3152">
        <f>IFERROR(VLOOKUP($A3152,'BTC-Web'!$A$2:$H$9999,2,0),"")</f>
        <v>20108.3125</v>
      </c>
      <c r="C3152">
        <f>VLOOKUP(A3152,H_SPBTFDUE!$B$2:$C$5828,2,0)</f>
        <v>103.17</v>
      </c>
      <c r="D3152" s="2">
        <f>D3151*(1-D$1+IF(AND(WEEKDAY($A3152)&lt;&gt;1,WEEKDAY($A3152)&lt;&gt;7),-VLOOKUP($A3152,ETF_OP_Fee!$G$5:$H$14,2,1),0))^($A3152-$A3151)*(1+2*(C3152/C3151-1))+IFERROR(VLOOKUP(A3152,BITXeom!$C$9:$D$100,2,0),0)-$D$3*IFERROR(VLOOKUP($A3152,Dividends!$C$10:$E$100,2,0),0)</f>
        <v>8.7191706004510454</v>
      </c>
      <c r="F3152" s="60">
        <f>F3151*(1-F$1-2*(C3152/C3151-1))</f>
        <v>0.16166569512028281</v>
      </c>
      <c r="G3152" s="2">
        <f>G3151*(1-G$1+IF(AND(WEEKDAY($A3152)&lt;&gt;1,WEEKDAY($A3152)&lt;&gt;7),-VLOOKUP($A3152,ETF_OP_Fee!$I$5:$J$14,2,1),0))^($A3152-$A3151)*(1+1*(B3152/B3151-1))</f>
        <v>12.987484631616244</v>
      </c>
      <c r="H3152" s="9">
        <f>IFERROR(VLOOKUP(A3152,'BITO-IV'!$A$1:$J$10000,4,0),"")</f>
        <v>11.611800000000001</v>
      </c>
      <c r="J3152" s="9">
        <f>VLOOKUP(A3152,'ETH-Web'!$A$1:$G$10000,6,0)</f>
        <v>1067.298828</v>
      </c>
      <c r="K3152" s="2">
        <f>K3151*(1-K$1+IF(AND(WEEKDAY($A3152)&lt;&gt;1,WEEKDAY($A3152)&lt;&gt;7),-VLOOKUP($A3152,ETF_OP_Fee!$K$5:$L$14,2,1),0))^($A3152-$A3151)*(1+2*(J3152/J3151-1))-K$3*IFERROR(VLOOKUP($A4748,Dividends!$C$10:$E$100,3,0),0)</f>
        <v>53.319011252799996</v>
      </c>
      <c r="Q3152">
        <f>IF($A3152&gt;=$Q$2,B3152*Q$4,"")</f>
        <v>256.0404115660919</v>
      </c>
      <c r="R3152">
        <f>IF($A3152&gt;=$Q$2,G3152*R$4,"")</f>
        <v>245.04761211833522</v>
      </c>
      <c r="S3152">
        <f>IF($A3152&gt;=$Q$2,C3152*S$4,"")</f>
        <v>195.55173630935391</v>
      </c>
      <c r="T3152">
        <f>IF($A3152&gt;=$Q$2,J3152*T$4,"")</f>
        <v>321.09448108830554</v>
      </c>
      <c r="U3152">
        <f>IF($A3152&gt;=$Q$2,K3152*U$4,"")</f>
        <v>5.1293560738360311</v>
      </c>
      <c r="W3152" t="e">
        <f t="shared" ca="1" si="19"/>
        <v>#DIV/0!</v>
      </c>
    </row>
    <row r="3153" spans="1:23">
      <c r="A3153" s="1">
        <v>44743</v>
      </c>
      <c r="B3153">
        <f>IFERROR(VLOOKUP($A3153,'BTC-Web'!$A$2:$H$9999,2,0),"")</f>
        <v>19820.470702999999</v>
      </c>
      <c r="C3153">
        <f>VLOOKUP(A3153,H_SPBTFDUE!$B$2:$C$5828,2,0)</f>
        <v>106.18</v>
      </c>
      <c r="D3153" s="2">
        <f>D3152*(1-D$1+IF(AND(WEEKDAY($A3153)&lt;&gt;1,WEEKDAY($A3153)&lt;&gt;7),-VLOOKUP($A3153,ETF_OP_Fee!$G$5:$H$14,2,1),0))^($A3153-$A3152)*(1+2*(C3153/C3152-1))+IFERROR(VLOOKUP(A3153,BITXeom!$C$9:$D$100,2,0),0)-$D$3*IFERROR(VLOOKUP($A3153,Dividends!$C$10:$E$100,2,0),0)</f>
        <v>9.2268243738057087</v>
      </c>
      <c r="F3153" s="60">
        <f>F3152*(1-F$1-2*(C3153/C3152-1))</f>
        <v>0.15222403854247482</v>
      </c>
      <c r="G3153" s="2">
        <f>G3152*(1-G$1+IF(AND(WEEKDAY($A3153)&lt;&gt;1,WEEKDAY($A3153)&lt;&gt;7),-VLOOKUP($A3153,ETF_OP_Fee!$I$5:$J$14,2,1),0))^($A3153-$A3152)*(1+1*(B3153/B3152-1))</f>
        <v>12.801241214275844</v>
      </c>
      <c r="H3153" s="9">
        <f>IFERROR(VLOOKUP(A3153,'BITO-IV'!$A$1:$J$10000,4,0),"")</f>
        <v>11.948499999999999</v>
      </c>
      <c r="J3153" s="9">
        <f>VLOOKUP(A3153,'ETH-Web'!$A$1:$G$10000,6,0)</f>
        <v>1059.7673339999999</v>
      </c>
      <c r="K3153" s="2">
        <f>K3152*(1-K$1+IF(AND(WEEKDAY($A3153)&lt;&gt;1,WEEKDAY($A3153)&lt;&gt;7),-VLOOKUP($A3153,ETF_OP_Fee!$K$5:$L$14,2,1),0))^($A3153-$A3152)*(1+2*(J3153/J3152-1))-K$3*IFERROR(VLOOKUP($A4749,Dividends!$C$10:$E$100,3,0),0)</f>
        <v>52.565156305902057</v>
      </c>
      <c r="Q3153">
        <f>IF($A3153&gt;=$Q$2,B3153*Q$4,"")</f>
        <v>252.37530380681056</v>
      </c>
      <c r="R3153">
        <f>IF($A3153&gt;=$Q$2,G3153*R$4,"")</f>
        <v>241.53357487505542</v>
      </c>
      <c r="S3153">
        <f>IF($A3153&gt;=$Q$2,C3153*S$4,"")</f>
        <v>201.25698712151981</v>
      </c>
      <c r="T3153">
        <f>IF($A3153&gt;=$Q$2,J3153*T$4,"")</f>
        <v>318.82864785181505</v>
      </c>
      <c r="U3153">
        <f>IF($A3153&gt;=$Q$2,K3153*U$4,"")</f>
        <v>5.0568342779548443</v>
      </c>
      <c r="W3153" t="e">
        <f t="shared" ca="1" si="19"/>
        <v>#DIV/0!</v>
      </c>
    </row>
    <row r="3154" spans="1:23">
      <c r="A3154" s="1">
        <v>44747</v>
      </c>
      <c r="B3154">
        <f>IFERROR(VLOOKUP($A3154,'BTC-Web'!$A$2:$H$9999,2,0),"")</f>
        <v>20225.353515999999</v>
      </c>
      <c r="C3154">
        <f>VLOOKUP(A3154,H_SPBTFDUE!$B$2:$C$5828,2,0)</f>
        <v>112.09</v>
      </c>
      <c r="D3154" s="2">
        <f>D3153*(1-D$1+IF(AND(WEEKDAY($A3154)&lt;&gt;1,WEEKDAY($A3154)&lt;&gt;7),-VLOOKUP($A3154,ETF_OP_Fee!$G$5:$H$14,2,1),0))^($A3154-$A3153)*(1+2*(C3154/C3153-1))+IFERROR(VLOOKUP(A3154,BITXeom!$C$9:$D$100,2,0),0)-$D$3*IFERROR(VLOOKUP($A3154,Dividends!$C$10:$E$100,2,0),0)</f>
        <v>10.249014667210611</v>
      </c>
      <c r="F3154" s="60">
        <f>F3153*(1-F$1-2*(C3154/C3153-1))</f>
        <v>0.13527047379448587</v>
      </c>
      <c r="G3154" s="2">
        <f>G3153*(1-G$1+IF(AND(WEEKDAY($A3154)&lt;&gt;1,WEEKDAY($A3154)&lt;&gt;7),-VLOOKUP($A3154,ETF_OP_Fee!$I$5:$J$14,2,1),0))^($A3154-$A3153)*(1+1*(B3154/B3153-1))</f>
        <v>13.061378761322414</v>
      </c>
      <c r="H3154" s="9">
        <f>IFERROR(VLOOKUP(A3154,'BITO-IV'!$A$1:$J$10000,4,0),"")</f>
        <v>12.6122</v>
      </c>
      <c r="J3154" s="9">
        <f>VLOOKUP(A3154,'ETH-Web'!$A$1:$G$10000,6,0)</f>
        <v>1134.5410159999999</v>
      </c>
      <c r="K3154" s="2">
        <f>K3153*(1-K$1+IF(AND(WEEKDAY($A3154)&lt;&gt;1,WEEKDAY($A3154)&lt;&gt;7),-VLOOKUP($A3154,ETF_OP_Fee!$K$5:$L$14,2,1),0))^($A3154-$A3153)*(1+2*(J3154/J3153-1))-K$3*IFERROR(VLOOKUP($A4750,Dividends!$C$10:$E$100,3,0),0)</f>
        <v>59.976625039568908</v>
      </c>
      <c r="Q3154">
        <f>IF($A3154&gt;=$Q$2,B3154*Q$4,"")</f>
        <v>257.53070220618184</v>
      </c>
      <c r="R3154">
        <f>IF($A3154&gt;=$Q$2,G3154*R$4,"")</f>
        <v>246.44184514710656</v>
      </c>
      <c r="S3154">
        <f>IF($A3154&gt;=$Q$2,C3154*S$4,"")</f>
        <v>212.45899120786547</v>
      </c>
      <c r="T3154">
        <f>IF($A3154&gt;=$Q$2,J3154*T$4,"")</f>
        <v>341.32414394998187</v>
      </c>
      <c r="U3154">
        <f>IF($A3154&gt;=$Q$2,K3154*U$4,"")</f>
        <v>5.7698269098856079</v>
      </c>
      <c r="W3154" t="e">
        <f t="shared" ca="1" si="19"/>
        <v>#DIV/0!</v>
      </c>
    </row>
    <row r="3155" spans="1:23">
      <c r="A3155" s="1">
        <v>44748</v>
      </c>
      <c r="B3155">
        <f>IFERROR(VLOOKUP($A3155,'BTC-Web'!$A$2:$H$9999,2,0),"")</f>
        <v>20194.619140999999</v>
      </c>
      <c r="C3155">
        <f>VLOOKUP(A3155,H_SPBTFDUE!$B$2:$C$5828,2,0)</f>
        <v>111.48</v>
      </c>
      <c r="D3155" s="2">
        <f>D3154*(1-D$1+IF(AND(WEEKDAY($A3155)&lt;&gt;1,WEEKDAY($A3155)&lt;&gt;7),-VLOOKUP($A3155,ETF_OP_Fee!$G$5:$H$14,2,1),0))^($A3155-$A3154)*(1+2*(C3155/C3154-1))+IFERROR(VLOOKUP(A3155,BITXeom!$C$9:$D$100,2,0),0)-$D$3*IFERROR(VLOOKUP($A3155,Dividends!$C$10:$E$100,2,0),0)</f>
        <v>10.13624120374914</v>
      </c>
      <c r="F3155" s="60">
        <f>F3154*(1-F$1-2*(C3155/C3154-1))</f>
        <v>0.13673573116716803</v>
      </c>
      <c r="G3155" s="2">
        <f>G3154*(1-G$1+IF(AND(WEEKDAY($A3155)&lt;&gt;1,WEEKDAY($A3155)&lt;&gt;7),-VLOOKUP($A3155,ETF_OP_Fee!$I$5:$J$14,2,1),0))^($A3155-$A3154)*(1+1*(B3155/B3154-1))</f>
        <v>13.04119129968343</v>
      </c>
      <c r="H3155" s="9">
        <f>IFERROR(VLOOKUP(A3155,'BITO-IV'!$A$1:$J$10000,4,0),"")</f>
        <v>12.543799999999999</v>
      </c>
      <c r="J3155" s="9">
        <f>VLOOKUP(A3155,'ETH-Web'!$A$1:$G$10000,6,0)</f>
        <v>1186.973999</v>
      </c>
      <c r="K3155" s="2">
        <f>K3154*(1-K$1+IF(AND(WEEKDAY($A3155)&lt;&gt;1,WEEKDAY($A3155)&lt;&gt;7),-VLOOKUP($A3155,ETF_OP_Fee!$K$5:$L$14,2,1),0))^($A3155-$A3154)*(1+2*(J3155/J3154-1))-K$3*IFERROR(VLOOKUP($A4751,Dividends!$C$10:$E$100,3,0),0)</f>
        <v>65.518595088397106</v>
      </c>
      <c r="Q3155">
        <f>IF($A3155&gt;=$Q$2,B3155*Q$4,"")</f>
        <v>257.13935947047355</v>
      </c>
      <c r="R3155">
        <f>IF($A3155&gt;=$Q$2,G3155*R$4,"")</f>
        <v>246.06094850624962</v>
      </c>
      <c r="S3155">
        <f>IF($A3155&gt;=$Q$2,C3155*S$4,"")</f>
        <v>211.3027775881242</v>
      </c>
      <c r="T3155">
        <f>IF($A3155&gt;=$Q$2,J3155*T$4,"")</f>
        <v>357.09849039037448</v>
      </c>
      <c r="U3155">
        <f>IF($A3155&gt;=$Q$2,K3155*U$4,"")</f>
        <v>6.3029714124382785</v>
      </c>
      <c r="W3155" t="e">
        <f t="shared" ca="1" si="19"/>
        <v>#DIV/0!</v>
      </c>
    </row>
    <row r="3156" spans="1:23">
      <c r="A3156" s="1">
        <v>44749</v>
      </c>
      <c r="B3156">
        <f>IFERROR(VLOOKUP($A3156,'BTC-Web'!$A$2:$H$9999,2,0),"")</f>
        <v>20547.814452999999</v>
      </c>
      <c r="C3156">
        <f>VLOOKUP(A3156,H_SPBTFDUE!$B$2:$C$5828,2,0)</f>
        <v>120.13</v>
      </c>
      <c r="D3156" s="2">
        <f>D3155*(1-D$1+IF(AND(WEEKDAY($A3156)&lt;&gt;1,WEEKDAY($A3156)&lt;&gt;7),-VLOOKUP($A3156,ETF_OP_Fee!$G$5:$H$14,2,1),0))^($A3156-$A3155)*(1+2*(C3156/C3155-1))+IFERROR(VLOOKUP(A3156,BITXeom!$C$9:$D$100,2,0),0)-$D$3*IFERROR(VLOOKUP($A3156,Dividends!$C$10:$E$100,2,0),0)</f>
        <v>11.707820107141513</v>
      </c>
      <c r="F3156" s="60">
        <f>F3155*(1-F$1-2*(C3156/C3155-1))</f>
        <v>0.11550930816747813</v>
      </c>
      <c r="G3156" s="2">
        <f>G3155*(1-G$1+IF(AND(WEEKDAY($A3156)&lt;&gt;1,WEEKDAY($A3156)&lt;&gt;7),-VLOOKUP($A3156,ETF_OP_Fee!$I$5:$J$14,2,1),0))^($A3156-$A3155)*(1+1*(B3156/B3155-1))</f>
        <v>13.268930832119658</v>
      </c>
      <c r="H3156" s="9">
        <f>IFERROR(VLOOKUP(A3156,'BITO-IV'!$A$1:$J$10000,4,0),"")</f>
        <v>13.515700000000001</v>
      </c>
      <c r="J3156" s="9">
        <f>VLOOKUP(A3156,'ETH-Web'!$A$1:$G$10000,6,0)</f>
        <v>1237.593384</v>
      </c>
      <c r="K3156" s="2">
        <f>K3155*(1-K$1+IF(AND(WEEKDAY($A3156)&lt;&gt;1,WEEKDAY($A3156)&lt;&gt;7),-VLOOKUP($A3156,ETF_OP_Fee!$K$5:$L$14,2,1),0))^($A3156-$A3155)*(1+2*(J3156/J3155-1))-K$3*IFERROR(VLOOKUP($A4752,Dividends!$C$10:$E$100,3,0),0)</f>
        <v>71.104941837970415</v>
      </c>
      <c r="Q3156">
        <f>IF($A3156&gt;=$Q$2,B3156*Q$4,"")</f>
        <v>261.63661765898115</v>
      </c>
      <c r="R3156">
        <f>IF($A3156&gt;=$Q$2,G3156*R$4,"")</f>
        <v>250.35793365706084</v>
      </c>
      <c r="S3156">
        <f>IF($A3156&gt;=$Q$2,C3156*S$4,"")</f>
        <v>227.69826580248798</v>
      </c>
      <c r="T3156">
        <f>IF($A3156&gt;=$Q$2,J3156*T$4,"")</f>
        <v>372.32721990190367</v>
      </c>
      <c r="U3156">
        <f>IF($A3156&gt;=$Q$2,K3156*U$4,"")</f>
        <v>6.8403850095250638</v>
      </c>
      <c r="W3156" t="e">
        <f t="shared" ca="1" si="19"/>
        <v>#DIV/0!</v>
      </c>
    </row>
    <row r="3157" spans="1:23">
      <c r="A3157" s="1">
        <v>44750</v>
      </c>
      <c r="B3157">
        <f>IFERROR(VLOOKUP($A3157,'BTC-Web'!$A$2:$H$9999,2,0),"")</f>
        <v>21637.154297000001</v>
      </c>
      <c r="C3157">
        <f>VLOOKUP(A3157,H_SPBTFDUE!$B$2:$C$5828,2,0)</f>
        <v>119.66</v>
      </c>
      <c r="D3157" s="2">
        <f>D3156*(1-D$1+IF(AND(WEEKDAY($A3157)&lt;&gt;1,WEEKDAY($A3157)&lt;&gt;7),-VLOOKUP($A3157,ETF_OP_Fee!$G$5:$H$14,2,1),0))^($A3157-$A3156)*(1+2*(C3157/C3156-1))+IFERROR(VLOOKUP(A3157,BITXeom!$C$9:$D$100,2,0),0)-$D$3*IFERROR(VLOOKUP($A3157,Dividends!$C$10:$E$100,2,0),0)</f>
        <v>11.614807785963947</v>
      </c>
      <c r="F3157" s="60">
        <f>F3156*(1-F$1-2*(C3157/C3156-1))</f>
        <v>0.11640713910409241</v>
      </c>
      <c r="G3157" s="2">
        <f>G3156*(1-G$1+IF(AND(WEEKDAY($A3157)&lt;&gt;1,WEEKDAY($A3157)&lt;&gt;7),-VLOOKUP($A3157,ETF_OP_Fee!$I$5:$J$14,2,1),0))^($A3157-$A3156)*(1+1*(B3157/B3156-1))</f>
        <v>13.972017895731677</v>
      </c>
      <c r="H3157" s="9">
        <f>IFERROR(VLOOKUP(A3157,'BITO-IV'!$A$1:$J$10000,4,0),"")</f>
        <v>13.462300000000001</v>
      </c>
      <c r="J3157" s="9">
        <f>VLOOKUP(A3157,'ETH-Web'!$A$1:$G$10000,6,0)</f>
        <v>1222.506226</v>
      </c>
      <c r="K3157" s="2">
        <f>K3156*(1-K$1+IF(AND(WEEKDAY($A3157)&lt;&gt;1,WEEKDAY($A3157)&lt;&gt;7),-VLOOKUP($A3157,ETF_OP_Fee!$K$5:$L$14,2,1),0))^($A3157-$A3156)*(1+2*(J3157/J3156-1))-K$3*IFERROR(VLOOKUP($A4753,Dividends!$C$10:$E$100,3,0),0)</f>
        <v>69.369514004702907</v>
      </c>
      <c r="Q3157">
        <f>IF($A3157&gt;=$Q$2,B3157*Q$4,"")</f>
        <v>275.5072506120498</v>
      </c>
      <c r="R3157">
        <f>IF($A3157&gt;=$Q$2,G3157*R$4,"")</f>
        <v>263.62376695244751</v>
      </c>
      <c r="S3157">
        <f>IF($A3157&gt;=$Q$2,C3157*S$4,"")</f>
        <v>226.80741268563816</v>
      </c>
      <c r="T3157">
        <f>IF($A3157&gt;=$Q$2,J3157*T$4,"")</f>
        <v>367.78828193812348</v>
      </c>
      <c r="U3157">
        <f>IF($A3157&gt;=$Q$2,K3157*U$4,"")</f>
        <v>6.6734346650209293</v>
      </c>
      <c r="W3157" t="e">
        <f t="shared" ca="1" si="19"/>
        <v>#DIV/0!</v>
      </c>
    </row>
    <row r="3158" spans="1:23">
      <c r="A3158" s="1">
        <v>44753</v>
      </c>
      <c r="B3158">
        <f>IFERROR(VLOOKUP($A3158,'BTC-Web'!$A$2:$H$9999,2,0),"")</f>
        <v>20856.353515999999</v>
      </c>
      <c r="C3158">
        <f>VLOOKUP(A3158,H_SPBTFDUE!$B$2:$C$5828,2,0)</f>
        <v>112.48</v>
      </c>
      <c r="D3158" s="2">
        <f>D3157*(1-D$1+IF(AND(WEEKDAY($A3158)&lt;&gt;1,WEEKDAY($A3158)&lt;&gt;7),-VLOOKUP($A3158,ETF_OP_Fee!$G$5:$H$14,2,1),0))^($A3158-$A3157)*(1+2*(C3158/C3157-1))+IFERROR(VLOOKUP(A3158,BITXeom!$C$9:$D$100,2,0),0)-$D$3*IFERROR(VLOOKUP($A3158,Dividends!$C$10:$E$100,2,0),0)</f>
        <v>10.217257300432284</v>
      </c>
      <c r="F3158" s="60">
        <f>F3157*(1-F$1-2*(C3158/C3157-1))</f>
        <v>0.1303707144995199</v>
      </c>
      <c r="G3158" s="2">
        <f>G3157*(1-G$1+IF(AND(WEEKDAY($A3158)&lt;&gt;1,WEEKDAY($A3158)&lt;&gt;7),-VLOOKUP($A3158,ETF_OP_Fee!$I$5:$J$14,2,1),0))^($A3158-$A3157)*(1+1*(B3158/B3157-1))</f>
        <v>13.466770518425763</v>
      </c>
      <c r="H3158" s="9">
        <f>IFERROR(VLOOKUP(A3158,'BITO-IV'!$A$1:$J$10000,4,0),"")</f>
        <v>12.653600000000001</v>
      </c>
      <c r="J3158" s="9">
        <f>VLOOKUP(A3158,'ETH-Web'!$A$1:$G$10000,6,0)</f>
        <v>1097.236572</v>
      </c>
      <c r="K3158" s="2">
        <f>K3157*(1-K$1+IF(AND(WEEKDAY($A3158)&lt;&gt;1,WEEKDAY($A3158)&lt;&gt;7),-VLOOKUP($A3158,ETF_OP_Fee!$K$5:$L$14,2,1),0))^($A3158-$A3157)*(1+2*(J3158/J3157-1))-K$3*IFERROR(VLOOKUP($A4754,Dividends!$C$10:$E$100,3,0),0)</f>
        <v>55.148728216231163</v>
      </c>
      <c r="Q3158">
        <f>IF($A3158&gt;=$Q$2,B3158*Q$4,"")</f>
        <v>265.56526501189734</v>
      </c>
      <c r="R3158">
        <f>IF($A3158&gt;=$Q$2,G3158*R$4,"")</f>
        <v>254.09076908183073</v>
      </c>
      <c r="S3158">
        <f>IF($A3158&gt;=$Q$2,C3158*S$4,"")</f>
        <v>213.19820975163447</v>
      </c>
      <c r="T3158">
        <f>IF($A3158&gt;=$Q$2,J3158*T$4,"")</f>
        <v>330.10118485527954</v>
      </c>
      <c r="U3158">
        <f>IF($A3158&gt;=$Q$2,K3158*U$4,"")</f>
        <v>5.3053771514827703</v>
      </c>
      <c r="W3158" t="e">
        <f t="shared" ca="1" si="19"/>
        <v>#DIV/0!</v>
      </c>
    </row>
    <row r="3159" spans="1:23">
      <c r="A3159" s="1">
        <v>44754</v>
      </c>
      <c r="B3159">
        <f>IFERROR(VLOOKUP($A3159,'BTC-Web'!$A$2:$H$9999,2,0),"")</f>
        <v>19970.474609000001</v>
      </c>
      <c r="C3159">
        <f>VLOOKUP(A3159,H_SPBTFDUE!$B$2:$C$5828,2,0)</f>
        <v>106.22</v>
      </c>
      <c r="D3159" s="2">
        <f>D3158*(1-D$1+IF(AND(WEEKDAY($A3159)&lt;&gt;1,WEEKDAY($A3159)&lt;&gt;7),-VLOOKUP($A3159,ETF_OP_Fee!$G$5:$H$14,2,1),0))^($A3159-$A3158)*(1+2*(C3159/C3158-1))+IFERROR(VLOOKUP(A3159,BITXeom!$C$9:$D$100,2,0),0)-$D$3*IFERROR(VLOOKUP($A3159,Dividends!$C$10:$E$100,2,0),0)</f>
        <v>9.0788933328650927</v>
      </c>
      <c r="F3159" s="60">
        <f>F3158*(1-F$1-2*(C3159/C3158-1))</f>
        <v>0.14487531984204741</v>
      </c>
      <c r="G3159" s="2">
        <f>G3158*(1-G$1+IF(AND(WEEKDAY($A3159)&lt;&gt;1,WEEKDAY($A3159)&lt;&gt;7),-VLOOKUP($A3159,ETF_OP_Fee!$I$5:$J$14,2,1),0))^($A3159-$A3158)*(1+1*(B3159/B3158-1))</f>
        <v>12.894430406840554</v>
      </c>
      <c r="H3159" s="9">
        <f>IFERROR(VLOOKUP(A3159,'BITO-IV'!$A$1:$J$10000,4,0),"")</f>
        <v>11.948600000000001</v>
      </c>
      <c r="J3159" s="9">
        <f>VLOOKUP(A3159,'ETH-Web'!$A$1:$G$10000,6,0)</f>
        <v>1038.19165</v>
      </c>
      <c r="K3159" s="2">
        <f>K3158*(1-K$1+IF(AND(WEEKDAY($A3159)&lt;&gt;1,WEEKDAY($A3159)&lt;&gt;7),-VLOOKUP($A3159,ETF_OP_Fee!$K$5:$L$14,2,1),0))^($A3159-$A3158)*(1+2*(J3159/J3158-1))-K$3*IFERROR(VLOOKUP($A4755,Dividends!$C$10:$E$100,3,0),0)</f>
        <v>49.212091095806755</v>
      </c>
      <c r="Q3159">
        <f>IF($A3159&gt;=$Q$2,B3159*Q$4,"")</f>
        <v>254.2853130046864</v>
      </c>
      <c r="R3159">
        <f>IF($A3159&gt;=$Q$2,G3159*R$4,"")</f>
        <v>243.29186678152877</v>
      </c>
      <c r="S3159">
        <f>IF($A3159&gt;=$Q$2,C3159*S$4,"")</f>
        <v>201.33280440806021</v>
      </c>
      <c r="T3159">
        <f>IF($A3159&gt;=$Q$2,J3159*T$4,"")</f>
        <v>312.33765125708703</v>
      </c>
      <c r="U3159">
        <f>IF($A3159&gt;=$Q$2,K3159*U$4,"")</f>
        <v>4.7342651792927333</v>
      </c>
      <c r="W3159" t="e">
        <f t="shared" ca="1" si="19"/>
        <v>#DIV/0!</v>
      </c>
    </row>
    <row r="3160" spans="1:23">
      <c r="A3160" s="1">
        <v>44755</v>
      </c>
      <c r="B3160">
        <f>IFERROR(VLOOKUP($A3160,'BTC-Web'!$A$2:$H$9999,2,0),"")</f>
        <v>19325.972656000002</v>
      </c>
      <c r="C3160">
        <f>VLOOKUP(A3160,H_SPBTFDUE!$B$2:$C$5828,2,0)</f>
        <v>107.81</v>
      </c>
      <c r="D3160" s="2">
        <f>D3159*(1-D$1+IF(AND(WEEKDAY($A3160)&lt;&gt;1,WEEKDAY($A3160)&lt;&gt;7),-VLOOKUP($A3160,ETF_OP_Fee!$G$5:$H$14,2,1),0))^($A3160-$A3159)*(1+2*(C3160/C3159-1))+IFERROR(VLOOKUP(A3160,BITXeom!$C$9:$D$100,2,0),0)-$D$3*IFERROR(VLOOKUP($A3160,Dividends!$C$10:$E$100,2,0),0)</f>
        <v>9.3495688068879801</v>
      </c>
      <c r="F3160" s="60">
        <f>F3159*(1-F$1-2*(C3160/C3159-1))</f>
        <v>0.14053052064746638</v>
      </c>
      <c r="G3160" s="2">
        <f>G3159*(1-G$1+IF(AND(WEEKDAY($A3160)&lt;&gt;1,WEEKDAY($A3160)&lt;&gt;7),-VLOOKUP($A3160,ETF_OP_Fee!$I$5:$J$14,2,1),0))^($A3160-$A3159)*(1+1*(B3160/B3159-1))</f>
        <v>12.477967017620184</v>
      </c>
      <c r="H3160" s="9">
        <f>IFERROR(VLOOKUP(A3160,'BITO-IV'!$A$1:$J$10000,4,0),"")</f>
        <v>12.1288</v>
      </c>
      <c r="J3160" s="9">
        <f>VLOOKUP(A3160,'ETH-Web'!$A$1:$G$10000,6,0)</f>
        <v>1113.587158</v>
      </c>
      <c r="K3160" s="2">
        <f>K3159*(1-K$1+IF(AND(WEEKDAY($A3160)&lt;&gt;1,WEEKDAY($A3160)&lt;&gt;7),-VLOOKUP($A3160,ETF_OP_Fee!$K$5:$L$14,2,1),0))^($A3160-$A3159)*(1+2*(J3160/J3159-1))-K$3*IFERROR(VLOOKUP($A4756,Dividends!$C$10:$E$100,3,0),0)</f>
        <v>56.358396234277464</v>
      </c>
      <c r="Q3160">
        <f>IF($A3160&gt;=$Q$2,B3160*Q$4,"")</f>
        <v>246.0788289796709</v>
      </c>
      <c r="R3160">
        <f>IF($A3160&gt;=$Q$2,G3160*R$4,"")</f>
        <v>235.43404350336098</v>
      </c>
      <c r="S3160">
        <f>IF($A3160&gt;=$Q$2,C3160*S$4,"")</f>
        <v>204.34654154804153</v>
      </c>
      <c r="T3160">
        <f>IF($A3160&gt;=$Q$2,J3160*T$4,"")</f>
        <v>335.02022232578611</v>
      </c>
      <c r="U3160">
        <f>IF($A3160&gt;=$Q$2,K3160*U$4,"")</f>
        <v>5.421748739212938</v>
      </c>
      <c r="W3160" t="e">
        <f t="shared" ca="1" si="19"/>
        <v>#DIV/0!</v>
      </c>
    </row>
    <row r="3161" spans="1:23">
      <c r="A3161" s="1">
        <v>44756</v>
      </c>
      <c r="B3161">
        <f>IFERROR(VLOOKUP($A3161,'BTC-Web'!$A$2:$H$9999,2,0),"")</f>
        <v>20211.466797000001</v>
      </c>
      <c r="C3161">
        <f>VLOOKUP(A3161,H_SPBTFDUE!$B$2:$C$5828,2,0)</f>
        <v>113.31</v>
      </c>
      <c r="D3161" s="2">
        <f>D3160*(1-D$1+IF(AND(WEEKDAY($A3161)&lt;&gt;1,WEEKDAY($A3161)&lt;&gt;7),-VLOOKUP($A3161,ETF_OP_Fee!$G$5:$H$14,2,1),0))^($A3161-$A3160)*(1+2*(C3161/C3160-1))+IFERROR(VLOOKUP(A3161,BITXeom!$C$9:$D$100,2,0),0)-$D$3*IFERROR(VLOOKUP($A3161,Dividends!$C$10:$E$100,2,0),0)</f>
        <v>10.302275879827757</v>
      </c>
      <c r="F3161" s="60">
        <f>F3160*(1-F$1-2*(C3161/C3160-1))</f>
        <v>0.1261846864182283</v>
      </c>
      <c r="G3161" s="2">
        <f>G3160*(1-G$1+IF(AND(WEEKDAY($A3161)&lt;&gt;1,WEEKDAY($A3161)&lt;&gt;7),-VLOOKUP($A3161,ETF_OP_Fee!$I$5:$J$14,2,1),0))^($A3161-$A3160)*(1+1*(B3161/B3160-1))</f>
        <v>13.049353660057196</v>
      </c>
      <c r="H3161" s="9">
        <f>IFERROR(VLOOKUP(A3161,'BITO-IV'!$A$1:$J$10000,4,0),"")</f>
        <v>12.7493</v>
      </c>
      <c r="J3161" s="9">
        <f>VLOOKUP(A3161,'ETH-Web'!$A$1:$G$10000,6,0)</f>
        <v>1191.526245</v>
      </c>
      <c r="K3161" s="2">
        <f>K3160*(1-K$1+IF(AND(WEEKDAY($A3161)&lt;&gt;1,WEEKDAY($A3161)&lt;&gt;7),-VLOOKUP($A3161,ETF_OP_Fee!$K$5:$L$14,2,1),0))^($A3161-$A3160)*(1+2*(J3161/J3160-1))-K$3*IFERROR(VLOOKUP($A4757,Dividends!$C$10:$E$100,3,0),0)</f>
        <v>64.245701059880631</v>
      </c>
      <c r="Q3161">
        <f>IF($A3161&gt;=$Q$2,B3161*Q$4,"")</f>
        <v>257.35388173713142</v>
      </c>
      <c r="R3161">
        <f>IF($A3161&gt;=$Q$2,G3161*R$4,"")</f>
        <v>246.21495576597502</v>
      </c>
      <c r="S3161">
        <f>IF($A3161&gt;=$Q$2,C3161*S$4,"")</f>
        <v>214.771418447348</v>
      </c>
      <c r="T3161">
        <f>IF($A3161&gt;=$Q$2,J3161*T$4,"")</f>
        <v>358.46802348533282</v>
      </c>
      <c r="U3161">
        <f>IF($A3161&gt;=$Q$2,K3161*U$4,"")</f>
        <v>6.1805174028250054</v>
      </c>
      <c r="W3161" t="e">
        <f t="shared" ca="1" si="19"/>
        <v>#DIV/0!</v>
      </c>
    </row>
    <row r="3162" spans="1:23">
      <c r="A3162" s="1">
        <v>44757</v>
      </c>
      <c r="B3162">
        <f>IFERROR(VLOOKUP($A3162,'BTC-Web'!$A$2:$H$9999,2,0),"")</f>
        <v>20573.15625</v>
      </c>
      <c r="C3162">
        <f>VLOOKUP(A3162,H_SPBTFDUE!$B$2:$C$5828,2,0)</f>
        <v>116.43</v>
      </c>
      <c r="D3162" s="2">
        <f>D3161*(1-D$1+IF(AND(WEEKDAY($A3162)&lt;&gt;1,WEEKDAY($A3162)&lt;&gt;7),-VLOOKUP($A3162,ETF_OP_Fee!$G$5:$H$14,2,1),0))^($A3162-$A3161)*(1+2*(C3162/C3161-1))+IFERROR(VLOOKUP(A3162,BITXeom!$C$9:$D$100,2,0),0)-$D$3*IFERROR(VLOOKUP($A3162,Dividends!$C$10:$E$100,2,0),0)</f>
        <v>10.868313565563522</v>
      </c>
      <c r="F3162" s="60">
        <f>F3161*(1-F$1-2*(C3162/C3161-1))</f>
        <v>0.11922910683994206</v>
      </c>
      <c r="G3162" s="2">
        <f>G3161*(1-G$1+IF(AND(WEEKDAY($A3162)&lt;&gt;1,WEEKDAY($A3162)&lt;&gt;7),-VLOOKUP($A3162,ETF_OP_Fee!$I$5:$J$14,2,1),0))^($A3162-$A3161)*(1+1*(B3162/B3161-1))</f>
        <v>13.282529517762807</v>
      </c>
      <c r="H3162" s="9">
        <f>IFERROR(VLOOKUP(A3162,'BITO-IV'!$A$1:$J$10000,4,0),"")</f>
        <v>13.099600000000001</v>
      </c>
      <c r="J3162" s="9">
        <f>VLOOKUP(A3162,'ETH-Web'!$A$1:$G$10000,6,0)</f>
        <v>1233.12915</v>
      </c>
      <c r="K3162" s="2">
        <f>K3161*(1-K$1+IF(AND(WEEKDAY($A3162)&lt;&gt;1,WEEKDAY($A3162)&lt;&gt;7),-VLOOKUP($A3162,ETF_OP_Fee!$K$5:$L$14,2,1),0))^($A3162-$A3161)*(1+2*(J3162/J3161-1))-K$3*IFERROR(VLOOKUP($A4758,Dividends!$C$10:$E$100,3,0),0)</f>
        <v>68.730290899389345</v>
      </c>
      <c r="Q3162">
        <f>IF($A3162&gt;=$Q$2,B3162*Q$4,"")</f>
        <v>261.95929635883249</v>
      </c>
      <c r="R3162">
        <f>IF($A3162&gt;=$Q$2,G3162*R$4,"")</f>
        <v>250.61451339819789</v>
      </c>
      <c r="S3162">
        <f>IF($A3162&gt;=$Q$2,C3162*S$4,"")</f>
        <v>220.68516679750002</v>
      </c>
      <c r="T3162">
        <f>IF($A3162&gt;=$Q$2,J3162*T$4,"")</f>
        <v>370.98416502160092</v>
      </c>
      <c r="U3162">
        <f>IF($A3162&gt;=$Q$2,K3162*U$4,"")</f>
        <v>6.6119405967564076</v>
      </c>
      <c r="W3162" t="e">
        <f t="shared" ca="1" si="19"/>
        <v>#DIV/0!</v>
      </c>
    </row>
    <row r="3163" spans="1:23">
      <c r="A3163" s="1">
        <v>44760</v>
      </c>
      <c r="B3163">
        <f>IFERROR(VLOOKUP($A3163,'BTC-Web'!$A$2:$H$9999,2,0),"")</f>
        <v>20781.912109000001</v>
      </c>
      <c r="C3163">
        <f>VLOOKUP(A3163,H_SPBTFDUE!$B$2:$C$5828,2,0)</f>
        <v>118.76</v>
      </c>
      <c r="D3163" s="2">
        <f>D3162*(1-D$1+IF(AND(WEEKDAY($A3163)&lt;&gt;1,WEEKDAY($A3163)&lt;&gt;7),-VLOOKUP($A3163,ETF_OP_Fee!$G$5:$H$14,2,1),0))^($A3163-$A3162)*(1+2*(C3163/C3162-1))+IFERROR(VLOOKUP(A3163,BITXeom!$C$9:$D$100,2,0),0)-$D$3*IFERROR(VLOOKUP($A3163,Dividends!$C$10:$E$100,2,0),0)</f>
        <v>11.299220199199993</v>
      </c>
      <c r="F3163" s="60">
        <f>F3162*(1-F$1-2*(C3163/C3162-1))</f>
        <v>0.11445086880456928</v>
      </c>
      <c r="G3163" s="2">
        <f>G3162*(1-G$1+IF(AND(WEEKDAY($A3163)&lt;&gt;1,WEEKDAY($A3163)&lt;&gt;7),-VLOOKUP($A3163,ETF_OP_Fee!$I$5:$J$14,2,1),0))^($A3163-$A3162)*(1+1*(B3163/B3162-1))</f>
        <v>13.416259746738771</v>
      </c>
      <c r="H3163" s="9">
        <f>IFERROR(VLOOKUP(A3163,'BITO-IV'!$A$1:$J$10000,4,0),"")</f>
        <v>13.362399999999999</v>
      </c>
      <c r="J3163" s="9">
        <f>VLOOKUP(A3163,'ETH-Web'!$A$1:$G$10000,6,0)</f>
        <v>1578.7178960000001</v>
      </c>
      <c r="K3163" s="2">
        <f>K3162*(1-K$1+IF(AND(WEEKDAY($A3163)&lt;&gt;1,WEEKDAY($A3163)&lt;&gt;7),-VLOOKUP($A3163,ETF_OP_Fee!$K$5:$L$14,2,1),0))^($A3163-$A3162)*(1+2*(J3163/J3162-1))-K$3*IFERROR(VLOOKUP($A4759,Dividends!$C$10:$E$100,3,0),0)</f>
        <v>107.24581220558181</v>
      </c>
      <c r="Q3163">
        <f>IF($A3163&gt;=$Q$2,B3163*Q$4,"")</f>
        <v>264.61739788053865</v>
      </c>
      <c r="R3163">
        <f>IF($A3163&gt;=$Q$2,G3163*R$4,"")</f>
        <v>253.13773280581307</v>
      </c>
      <c r="S3163">
        <f>IF($A3163&gt;=$Q$2,C3163*S$4,"")</f>
        <v>225.10152373847893</v>
      </c>
      <c r="T3163">
        <f>IF($A3163&gt;=$Q$2,J3163*T$4,"")</f>
        <v>474.95377142955277</v>
      </c>
      <c r="U3163">
        <f>IF($A3163&gt;=$Q$2,K3163*U$4,"")</f>
        <v>10.317182282732059</v>
      </c>
      <c r="W3163" t="e">
        <f t="shared" ca="1" si="19"/>
        <v>#DIV/0!</v>
      </c>
    </row>
    <row r="3164" spans="1:23">
      <c r="A3164" s="1">
        <v>44761</v>
      </c>
      <c r="B3164">
        <f>IFERROR(VLOOKUP($A3164,'BTC-Web'!$A$2:$H$9999,2,0),"")</f>
        <v>22467.849609000001</v>
      </c>
      <c r="C3164">
        <f>VLOOKUP(A3164,H_SPBTFDUE!$B$2:$C$5828,2,0)</f>
        <v>128.86000000000001</v>
      </c>
      <c r="D3164" s="2">
        <f>D3163*(1-D$1+IF(AND(WEEKDAY($A3164)&lt;&gt;1,WEEKDAY($A3164)&lt;&gt;7),-VLOOKUP($A3164,ETF_OP_Fee!$G$5:$H$14,2,1),0))^($A3164-$A3163)*(1+2*(C3164/C3163-1))+IFERROR(VLOOKUP(A3164,BITXeom!$C$9:$D$100,2,0),0)-$D$3*IFERROR(VLOOKUP($A3164,Dividends!$C$10:$E$100,2,0),0)</f>
        <v>13.219521402607599</v>
      </c>
      <c r="F3164" s="60">
        <f>F3163*(1-F$1-2*(C3164/C3163-1))</f>
        <v>9.4977855262476901E-2</v>
      </c>
      <c r="G3164" s="2">
        <f>G3163*(1-G$1+IF(AND(WEEKDAY($A3164)&lt;&gt;1,WEEKDAY($A3164)&lt;&gt;7),-VLOOKUP($A3164,ETF_OP_Fee!$I$5:$J$14,2,1),0))^($A3164-$A3163)*(1+1*(B3164/B3163-1))</f>
        <v>14.504279450726049</v>
      </c>
      <c r="H3164" s="9">
        <f>IFERROR(VLOOKUP(A3164,'BITO-IV'!$A$1:$J$10000,4,0),"")</f>
        <v>14.499599999999999</v>
      </c>
      <c r="J3164" s="9">
        <f>VLOOKUP(A3164,'ETH-Web'!$A$1:$G$10000,6,0)</f>
        <v>1542.97522</v>
      </c>
      <c r="K3164" s="2">
        <f>K3163*(1-K$1+IF(AND(WEEKDAY($A3164)&lt;&gt;1,WEEKDAY($A3164)&lt;&gt;7),-VLOOKUP($A3164,ETF_OP_Fee!$K$5:$L$14,2,1),0))^($A3164-$A3163)*(1+2*(J3164/J3163-1))-K$3*IFERROR(VLOOKUP($A4760,Dividends!$C$10:$E$100,3,0),0)</f>
        <v>102.38701662734924</v>
      </c>
      <c r="Q3164">
        <f>IF($A3164&gt;=$Q$2,B3164*Q$4,"")</f>
        <v>286.08454642294907</v>
      </c>
      <c r="R3164">
        <f>IF($A3164&gt;=$Q$2,G3164*R$4,"")</f>
        <v>273.66646781203121</v>
      </c>
      <c r="S3164">
        <f>IF($A3164&gt;=$Q$2,C3164*S$4,"")</f>
        <v>244.24538858993262</v>
      </c>
      <c r="T3164">
        <f>IF($A3164&gt;=$Q$2,J3164*T$4,"")</f>
        <v>464.20066676772751</v>
      </c>
      <c r="U3164">
        <f>IF($A3164&gt;=$Q$2,K3164*U$4,"")</f>
        <v>9.8497600251704824</v>
      </c>
      <c r="W3164" t="e">
        <f t="shared" ca="1" si="19"/>
        <v>#DIV/0!</v>
      </c>
    </row>
    <row r="3165" spans="1:23">
      <c r="A3165" s="1">
        <v>44762</v>
      </c>
      <c r="B3165">
        <f>IFERROR(VLOOKUP($A3165,'BTC-Web'!$A$2:$H$9999,2,0),"")</f>
        <v>23393.191406000002</v>
      </c>
      <c r="C3165">
        <f>VLOOKUP(A3165,H_SPBTFDUE!$B$2:$C$5828,2,0)</f>
        <v>130.18</v>
      </c>
      <c r="D3165" s="2">
        <f>D3164*(1-D$1+IF(AND(WEEKDAY($A3165)&lt;&gt;1,WEEKDAY($A3165)&lt;&gt;7),-VLOOKUP($A3165,ETF_OP_Fee!$G$5:$H$14,2,1),0))^($A3165-$A3164)*(1+2*(C3165/C3164-1))+IFERROR(VLOOKUP(A3165,BITXeom!$C$9:$D$100,2,0),0)-$D$3*IFERROR(VLOOKUP($A3165,Dividends!$C$10:$E$100,2,0),0)</f>
        <v>13.488728138020083</v>
      </c>
      <c r="F3165" s="60">
        <f>F3164*(1-F$1-2*(C3165/C3164-1))</f>
        <v>9.3027066588497576E-2</v>
      </c>
      <c r="G3165" s="2">
        <f>G3164*(1-G$1+IF(AND(WEEKDAY($A3165)&lt;&gt;1,WEEKDAY($A3165)&lt;&gt;7),-VLOOKUP($A3165,ETF_OP_Fee!$I$5:$J$14,2,1),0))^($A3165-$A3164)*(1+1*(B3165/B3164-1))</f>
        <v>15.101247345410712</v>
      </c>
      <c r="H3165" s="9">
        <f>IFERROR(VLOOKUP(A3165,'BITO-IV'!$A$1:$J$10000,4,0),"")</f>
        <v>14.646000000000001</v>
      </c>
      <c r="J3165" s="9">
        <f>VLOOKUP(A3165,'ETH-Web'!$A$1:$G$10000,6,0)</f>
        <v>1520.2006839999999</v>
      </c>
      <c r="K3165" s="2">
        <f>K3164*(1-K$1+IF(AND(WEEKDAY($A3165)&lt;&gt;1,WEEKDAY($A3165)&lt;&gt;7),-VLOOKUP($A3165,ETF_OP_Fee!$K$5:$L$14,2,1),0))^($A3165-$A3164)*(1+2*(J3165/J3164-1))-K$3*IFERROR(VLOOKUP($A4761,Dividends!$C$10:$E$100,3,0),0)</f>
        <v>99.361963490120417</v>
      </c>
      <c r="Q3165">
        <f>IF($A3165&gt;=$Q$2,B3165*Q$4,"")</f>
        <v>297.86698189798892</v>
      </c>
      <c r="R3165">
        <f>IF($A3165&gt;=$Q$2,G3165*R$4,"")</f>
        <v>284.93004665374741</v>
      </c>
      <c r="S3165">
        <f>IF($A3165&gt;=$Q$2,C3165*S$4,"")</f>
        <v>246.74735904576616</v>
      </c>
      <c r="T3165">
        <f>IF($A3165&gt;=$Q$2,J3165*T$4,"")</f>
        <v>457.34899821239861</v>
      </c>
      <c r="U3165">
        <f>IF($A3165&gt;=$Q$2,K3165*U$4,"")</f>
        <v>9.5587461012709358</v>
      </c>
      <c r="W3165" t="e">
        <f t="shared" ca="1" si="19"/>
        <v>#DIV/0!</v>
      </c>
    </row>
    <row r="3166" spans="1:23">
      <c r="A3166" s="1">
        <v>44763</v>
      </c>
      <c r="B3166">
        <f>IFERROR(VLOOKUP($A3166,'BTC-Web'!$A$2:$H$9999,2,0),"")</f>
        <v>23233.201172000001</v>
      </c>
      <c r="C3166">
        <f>VLOOKUP(A3166,H_SPBTFDUE!$B$2:$C$5828,2,0)</f>
        <v>127.66</v>
      </c>
      <c r="D3166" s="2">
        <f>D3165*(1-D$1+IF(AND(WEEKDAY($A3166)&lt;&gt;1,WEEKDAY($A3166)&lt;&gt;7),-VLOOKUP($A3166,ETF_OP_Fee!$G$5:$H$14,2,1),0))^($A3166-$A3165)*(1+2*(C3166/C3165-1))+IFERROR(VLOOKUP(A3166,BITXeom!$C$9:$D$100,2,0),0)-$D$3*IFERROR(VLOOKUP($A3166,Dividends!$C$10:$E$100,2,0),0)</f>
        <v>12.964940518811563</v>
      </c>
      <c r="F3166" s="60">
        <f>F3165*(1-F$1-2*(C3166/C3165-1))</f>
        <v>9.6623825063889057E-2</v>
      </c>
      <c r="G3166" s="2">
        <f>G3165*(1-G$1+IF(AND(WEEKDAY($A3166)&lt;&gt;1,WEEKDAY($A3166)&lt;&gt;7),-VLOOKUP($A3166,ETF_OP_Fee!$I$5:$J$14,2,1),0))^($A3166-$A3165)*(1+1*(B3166/B3165-1))</f>
        <v>14.99757684680336</v>
      </c>
      <c r="H3166" s="9">
        <f>IFERROR(VLOOKUP(A3166,'BITO-IV'!$A$1:$J$10000,4,0),"")</f>
        <v>14.360799999999999</v>
      </c>
      <c r="J3166" s="9">
        <f>VLOOKUP(A3166,'ETH-Web'!$A$1:$G$10000,6,0)</f>
        <v>1576.7495120000001</v>
      </c>
      <c r="K3166" s="2">
        <f>K3165*(1-K$1+IF(AND(WEEKDAY($A3166)&lt;&gt;1,WEEKDAY($A3166)&lt;&gt;7),-VLOOKUP($A3166,ETF_OP_Fee!$K$5:$L$14,2,1),0))^($A3166-$A3165)*(1+2*(J3166/J3165-1))-K$3*IFERROR(VLOOKUP($A4762,Dividends!$C$10:$E$100,3,0),0)</f>
        <v>106.751399516359</v>
      </c>
      <c r="Q3166">
        <f>IF($A3166&gt;=$Q$2,B3166*Q$4,"")</f>
        <v>295.82981615571612</v>
      </c>
      <c r="R3166">
        <f>IF($A3166&gt;=$Q$2,G3166*R$4,"")</f>
        <v>282.9739936649334</v>
      </c>
      <c r="S3166">
        <f>IF($A3166&gt;=$Q$2,C3166*S$4,"")</f>
        <v>241.97086999372027</v>
      </c>
      <c r="T3166">
        <f>IF($A3166&gt;=$Q$2,J3166*T$4,"")</f>
        <v>474.36158747649165</v>
      </c>
      <c r="U3166">
        <f>IF($A3166&gt;=$Q$2,K3166*U$4,"")</f>
        <v>10.269619158982021</v>
      </c>
      <c r="W3166" t="e">
        <f t="shared" ca="1" si="19"/>
        <v>#DIV/0!</v>
      </c>
    </row>
    <row r="3167" spans="1:23">
      <c r="A3167" s="1">
        <v>44764</v>
      </c>
      <c r="B3167">
        <f>IFERROR(VLOOKUP($A3167,'BTC-Web'!$A$2:$H$9999,2,0),"")</f>
        <v>23163.751952999999</v>
      </c>
      <c r="C3167">
        <f>VLOOKUP(A3167,H_SPBTFDUE!$B$2:$C$5828,2,0)</f>
        <v>124.17</v>
      </c>
      <c r="D3167" s="2">
        <f>D3166*(1-D$1+IF(AND(WEEKDAY($A3167)&lt;&gt;1,WEEKDAY($A3167)&lt;&gt;7),-VLOOKUP($A3167,ETF_OP_Fee!$G$5:$H$14,2,1),0))^($A3167-$A3166)*(1+2*(C3167/C3166-1))+IFERROR(VLOOKUP(A3167,BITXeom!$C$9:$D$100,2,0),0)-$D$3*IFERROR(VLOOKUP($A3167,Dividends!$C$10:$E$100,2,0),0)</f>
        <v>12.254585707406788</v>
      </c>
      <c r="F3167" s="60">
        <f>F3166*(1-F$1-2*(C3167/C3166-1))</f>
        <v>0.1019018463954359</v>
      </c>
      <c r="G3167" s="2">
        <f>G3166*(1-G$1+IF(AND(WEEKDAY($A3167)&lt;&gt;1,WEEKDAY($A3167)&lt;&gt;7),-VLOOKUP($A3167,ETF_OP_Fee!$I$5:$J$14,2,1),0))^($A3167-$A3166)*(1+1*(B3167/B3166-1))</f>
        <v>14.952356564293137</v>
      </c>
      <c r="H3167" s="9">
        <f>IFERROR(VLOOKUP(A3167,'BITO-IV'!$A$1:$J$10000,4,0),"")</f>
        <v>13.9757</v>
      </c>
      <c r="J3167" s="9">
        <f>VLOOKUP(A3167,'ETH-Web'!$A$1:$G$10000,6,0)</f>
        <v>1537.4051509999999</v>
      </c>
      <c r="K3167" s="2">
        <f>K3166*(1-K$1+IF(AND(WEEKDAY($A3167)&lt;&gt;1,WEEKDAY($A3167)&lt;&gt;7),-VLOOKUP($A3167,ETF_OP_Fee!$K$5:$L$14,2,1),0))^($A3167-$A3166)*(1+2*(J3167/J3166-1))-K$3*IFERROR(VLOOKUP($A4763,Dividends!$C$10:$E$100,3,0),0)</f>
        <v>101.42128866135276</v>
      </c>
      <c r="Q3167">
        <f>IF($A3167&gt;=$Q$2,B3167*Q$4,"")</f>
        <v>294.94551486908631</v>
      </c>
      <c r="R3167">
        <f>IF($A3167&gt;=$Q$2,G3167*R$4,"")</f>
        <v>282.12077823771574</v>
      </c>
      <c r="S3167">
        <f>IF($A3167&gt;=$Q$2,C3167*S$4,"")</f>
        <v>235.35581174306947</v>
      </c>
      <c r="T3167">
        <f>IF($A3167&gt;=$Q$2,J3167*T$4,"")</f>
        <v>462.52492388460956</v>
      </c>
      <c r="U3167">
        <f>IF($A3167&gt;=$Q$2,K3167*U$4,"")</f>
        <v>9.756855777854808</v>
      </c>
      <c r="W3167" t="e">
        <f t="shared" ca="1" si="19"/>
        <v>#DIV/0!</v>
      </c>
    </row>
    <row r="3168" spans="1:23">
      <c r="A3168" s="1">
        <v>44767</v>
      </c>
      <c r="B3168">
        <f>IFERROR(VLOOKUP($A3168,'BTC-Web'!$A$2:$H$9999,2,0),"")</f>
        <v>22607.15625</v>
      </c>
      <c r="C3168">
        <f>VLOOKUP(A3168,H_SPBTFDUE!$B$2:$C$5828,2,0)</f>
        <v>120.33</v>
      </c>
      <c r="D3168" s="2">
        <f>D3167*(1-D$1+IF(AND(WEEKDAY($A3168)&lt;&gt;1,WEEKDAY($A3168)&lt;&gt;7),-VLOOKUP($A3168,ETF_OP_Fee!$G$5:$H$14,2,1),0))^($A3168-$A3167)*(1+2*(C3168/C3167-1))+IFERROR(VLOOKUP(A3168,BITXeom!$C$9:$D$100,2,0),0)-$D$3*IFERROR(VLOOKUP($A3168,Dividends!$C$10:$E$100,2,0),0)</f>
        <v>11.492473958634664</v>
      </c>
      <c r="F3168" s="60">
        <f>F3167*(1-F$1-2*(C3168/C3167-1))</f>
        <v>0.10819924128208852</v>
      </c>
      <c r="G3168" s="2">
        <f>G3167*(1-G$1+IF(AND(WEEKDAY($A3168)&lt;&gt;1,WEEKDAY($A3168)&lt;&gt;7),-VLOOKUP($A3168,ETF_OP_Fee!$I$5:$J$14,2,1),0))^($A3168-$A3167)*(1+1*(B3168/B3167-1))</f>
        <v>14.591930892015876</v>
      </c>
      <c r="H3168" s="9">
        <f>IFERROR(VLOOKUP(A3168,'BITO-IV'!$A$1:$J$10000,4,0),"")</f>
        <v>13.5307</v>
      </c>
      <c r="J3168" s="9">
        <f>VLOOKUP(A3168,'ETH-Web'!$A$1:$G$10000,6,0)</f>
        <v>1445.383423</v>
      </c>
      <c r="K3168" s="2">
        <f>K3167*(1-K$1+IF(AND(WEEKDAY($A3168)&lt;&gt;1,WEEKDAY($A3168)&lt;&gt;7),-VLOOKUP($A3168,ETF_OP_Fee!$K$5:$L$14,2,1),0))^($A3168-$A3167)*(1+2*(J3168/J3167-1))-K$3*IFERROR(VLOOKUP($A4764,Dividends!$C$10:$E$100,3,0),0)</f>
        <v>89.273203354764249</v>
      </c>
      <c r="Q3168">
        <f>IF($A3168&gt;=$Q$2,B3168*Q$4,"")</f>
        <v>287.85834667075852</v>
      </c>
      <c r="R3168">
        <f>IF($A3168&gt;=$Q$2,G3168*R$4,"")</f>
        <v>275.32027353315721</v>
      </c>
      <c r="S3168">
        <f>IF($A3168&gt;=$Q$2,C3168*S$4,"")</f>
        <v>228.07735223519003</v>
      </c>
      <c r="T3168">
        <f>IF($A3168&gt;=$Q$2,J3168*T$4,"")</f>
        <v>434.8403914689053</v>
      </c>
      <c r="U3168">
        <f>IF($A3168&gt;=$Q$2,K3168*U$4,"")</f>
        <v>8.5881946626403778</v>
      </c>
      <c r="W3168" t="e">
        <f t="shared" ca="1" si="19"/>
        <v>#DIV/0!</v>
      </c>
    </row>
    <row r="3169" spans="1:23">
      <c r="A3169" s="1">
        <v>44768</v>
      </c>
      <c r="B3169">
        <f>IFERROR(VLOOKUP($A3169,'BTC-Web'!$A$2:$H$9999,2,0),"")</f>
        <v>21361.121093999998</v>
      </c>
      <c r="C3169">
        <f>VLOOKUP(A3169,H_SPBTFDUE!$B$2:$C$5828,2,0)</f>
        <v>114.93</v>
      </c>
      <c r="D3169" s="2">
        <f>D3168*(1-D$1+IF(AND(WEEKDAY($A3169)&lt;&gt;1,WEEKDAY($A3169)&lt;&gt;7),-VLOOKUP($A3169,ETF_OP_Fee!$G$5:$H$14,2,1),0))^($A3169-$A3168)*(1+2*(C3169/C3168-1))+IFERROR(VLOOKUP(A3169,BITXeom!$C$9:$D$100,2,0),0)-$D$3*IFERROR(VLOOKUP($A3169,Dividends!$C$10:$E$100,2,0),0)</f>
        <v>10.459726838454062</v>
      </c>
      <c r="F3169" s="60">
        <f>F3168*(1-F$1-2*(C3169/C3168-1))</f>
        <v>0.11790483483713238</v>
      </c>
      <c r="G3169" s="2">
        <f>G3168*(1-G$1+IF(AND(WEEKDAY($A3169)&lt;&gt;1,WEEKDAY($A3169)&lt;&gt;7),-VLOOKUP($A3169,ETF_OP_Fee!$I$5:$J$14,2,1),0))^($A3169-$A3168)*(1+1*(B3169/B3168-1))</f>
        <v>13.787310822865312</v>
      </c>
      <c r="H3169" s="9">
        <f>IFERROR(VLOOKUP(A3169,'BITO-IV'!$A$1:$J$10000,4,0),"")</f>
        <v>12.9253</v>
      </c>
      <c r="J3169" s="9">
        <f>VLOOKUP(A3169,'ETH-Web'!$A$1:$G$10000,6,0)</f>
        <v>1441.806763</v>
      </c>
      <c r="K3169" s="2">
        <f>K3168*(1-K$1+IF(AND(WEEKDAY($A3169)&lt;&gt;1,WEEKDAY($A3169)&lt;&gt;7),-VLOOKUP($A3169,ETF_OP_Fee!$K$5:$L$14,2,1),0))^($A3169-$A3168)*(1+2*(J3169/J3168-1))-K$3*IFERROR(VLOOKUP($A4765,Dividends!$C$10:$E$100,3,0),0)</f>
        <v>88.829095305449954</v>
      </c>
      <c r="Q3169">
        <f>IF($A3169&gt;=$Q$2,B3169*Q$4,"")</f>
        <v>271.99250242509839</v>
      </c>
      <c r="R3169">
        <f>IF($A3169&gt;=$Q$2,G3169*R$4,"")</f>
        <v>260.13871742737734</v>
      </c>
      <c r="S3169">
        <f>IF($A3169&gt;=$Q$2,C3169*S$4,"")</f>
        <v>217.84201855223463</v>
      </c>
      <c r="T3169">
        <f>IF($A3169&gt;=$Q$2,J3169*T$4,"")</f>
        <v>433.76436125449823</v>
      </c>
      <c r="U3169">
        <f>IF($A3169&gt;=$Q$2,K3169*U$4,"")</f>
        <v>8.5454709086422174</v>
      </c>
      <c r="W3169" t="e">
        <f t="shared" ca="1" si="19"/>
        <v>#DIV/0!</v>
      </c>
    </row>
    <row r="3170" spans="1:23">
      <c r="A3170" s="1">
        <v>44769</v>
      </c>
      <c r="B3170">
        <f>IFERROR(VLOOKUP($A3170,'BTC-Web'!$A$2:$H$9999,2,0),"")</f>
        <v>21244.169922000001</v>
      </c>
      <c r="C3170">
        <f>VLOOKUP(A3170,H_SPBTFDUE!$B$2:$C$5828,2,0)</f>
        <v>125.3</v>
      </c>
      <c r="D3170" s="2">
        <f>D3169*(1-D$1+IF(AND(WEEKDAY($A3170)&lt;&gt;1,WEEKDAY($A3170)&lt;&gt;7),-VLOOKUP($A3170,ETF_OP_Fee!$G$5:$H$14,2,1),0))^($A3170-$A3169)*(1+2*(C3170/C3169-1))+IFERROR(VLOOKUP(A3170,BITXeom!$C$9:$D$100,2,0),0)-$D$3*IFERROR(VLOOKUP($A3170,Dividends!$C$10:$E$100,2,0),0)</f>
        <v>12.345776333968624</v>
      </c>
      <c r="F3170" s="60">
        <f>F3169*(1-F$1-2*(C3170/C3169-1))</f>
        <v>9.662186556217732E-2</v>
      </c>
      <c r="G3170" s="2">
        <f>G3169*(1-G$1+IF(AND(WEEKDAY($A3170)&lt;&gt;1,WEEKDAY($A3170)&lt;&gt;7),-VLOOKUP($A3170,ETF_OP_Fee!$I$5:$J$14,2,1),0))^($A3170-$A3169)*(1+1*(B3170/B3169-1))</f>
        <v>13.711469036457606</v>
      </c>
      <c r="H3170" s="9">
        <f>IFERROR(VLOOKUP(A3170,'BITO-IV'!$A$1:$J$10000,4,0),"")</f>
        <v>14.087</v>
      </c>
      <c r="J3170" s="9">
        <f>VLOOKUP(A3170,'ETH-Web'!$A$1:$G$10000,6,0)</f>
        <v>1636.2326660000001</v>
      </c>
      <c r="K3170" s="2">
        <f>K3169*(1-K$1+IF(AND(WEEKDAY($A3170)&lt;&gt;1,WEEKDAY($A3170)&lt;&gt;7),-VLOOKUP($A3170,ETF_OP_Fee!$K$5:$L$14,2,1),0))^($A3170-$A3169)*(1+2*(J3170/J3169-1))-K$3*IFERROR(VLOOKUP($A4766,Dividends!$C$10:$E$100,3,0),0)</f>
        <v>112.78318340438774</v>
      </c>
      <c r="Q3170">
        <f>IF($A3170&gt;=$Q$2,B3170*Q$4,"")</f>
        <v>270.50335577432816</v>
      </c>
      <c r="R3170">
        <f>IF($A3170&gt;=$Q$2,G3170*R$4,"")</f>
        <v>258.70773604913921</v>
      </c>
      <c r="S3170">
        <f>IF($A3170&gt;=$Q$2,C3170*S$4,"")</f>
        <v>237.49765008783604</v>
      </c>
      <c r="T3170">
        <f>IF($A3170&gt;=$Q$2,J3170*T$4,"")</f>
        <v>492.25696219822402</v>
      </c>
      <c r="U3170">
        <f>IF($A3170&gt;=$Q$2,K3170*U$4,"")</f>
        <v>10.849884370117229</v>
      </c>
      <c r="W3170" t="e">
        <f t="shared" ca="1" si="19"/>
        <v>#DIV/0!</v>
      </c>
    </row>
    <row r="3171" spans="1:23">
      <c r="A3171" s="1">
        <v>44770</v>
      </c>
      <c r="B3171">
        <f>IFERROR(VLOOKUP($A3171,'BTC-Web'!$A$2:$H$9999,2,0),"")</f>
        <v>22933.640625</v>
      </c>
      <c r="C3171">
        <f>VLOOKUP(A3171,H_SPBTFDUE!$B$2:$C$5828,2,0)</f>
        <v>131.43</v>
      </c>
      <c r="D3171" s="2">
        <f>D3170*(1-D$1+IF(AND(WEEKDAY($A3171)&lt;&gt;1,WEEKDAY($A3171)&lt;&gt;7),-VLOOKUP($A3171,ETF_OP_Fee!$G$5:$H$14,2,1),0))^($A3171-$A3170)*(1+2*(C3171/C3170-1))+IFERROR(VLOOKUP(A3171,BITXeom!$C$9:$D$100,2,0),0)-$D$3*IFERROR(VLOOKUP($A3171,Dividends!$C$10:$E$100,2,0),0)</f>
        <v>13.552117060929808</v>
      </c>
      <c r="F3171" s="60">
        <f>F3170*(1-F$1-2*(C3171/C3170-1))</f>
        <v>8.7162852915717168E-2</v>
      </c>
      <c r="G3171" s="2">
        <f>G3170*(1-G$1+IF(AND(WEEKDAY($A3171)&lt;&gt;1,WEEKDAY($A3171)&lt;&gt;7),-VLOOKUP($A3171,ETF_OP_Fee!$I$5:$J$14,2,1),0))^($A3171-$A3170)*(1+1*(B3171/B3170-1))</f>
        <v>14.801506486757985</v>
      </c>
      <c r="H3171" s="9">
        <f>IFERROR(VLOOKUP(A3171,'BITO-IV'!$A$1:$J$10000,4,0),"")</f>
        <v>14.7715</v>
      </c>
      <c r="J3171" s="9">
        <f>VLOOKUP(A3171,'ETH-Web'!$A$1:$G$10000,6,0)</f>
        <v>1725.4681399999999</v>
      </c>
      <c r="K3171" s="2">
        <f>K3170*(1-K$1+IF(AND(WEEKDAY($A3171)&lt;&gt;1,WEEKDAY($A3171)&lt;&gt;7),-VLOOKUP($A3171,ETF_OP_Fee!$K$5:$L$14,2,1),0))^($A3171-$A3170)*(1+2*(J3171/J3170-1))-K$3*IFERROR(VLOOKUP($A4767,Dividends!$C$10:$E$100,3,0),0)</f>
        <v>125.08170987655146</v>
      </c>
      <c r="Q3171">
        <f>IF($A3171&gt;=$Q$2,B3171*Q$4,"")</f>
        <v>292.01549281342454</v>
      </c>
      <c r="R3171">
        <f>IF($A3171&gt;=$Q$2,G3171*R$4,"")</f>
        <v>279.27454185427723</v>
      </c>
      <c r="S3171">
        <f>IF($A3171&gt;=$Q$2,C3171*S$4,"")</f>
        <v>249.11664925015398</v>
      </c>
      <c r="T3171">
        <f>IF($A3171&gt;=$Q$2,J3171*T$4,"")</f>
        <v>519.10325628850376</v>
      </c>
      <c r="U3171">
        <f>IF($A3171&gt;=$Q$2,K3171*U$4,"")</f>
        <v>12.03301811504228</v>
      </c>
      <c r="W3171" t="e">
        <f t="shared" ca="1" si="19"/>
        <v>#DIV/0!</v>
      </c>
    </row>
    <row r="3172" spans="1:23">
      <c r="A3172" s="1">
        <v>44771</v>
      </c>
      <c r="B3172">
        <f>IFERROR(VLOOKUP($A3172,'BTC-Web'!$A$2:$H$9999,2,0),"")</f>
        <v>23845.212890999999</v>
      </c>
      <c r="C3172">
        <f>VLOOKUP(A3172,H_SPBTFDUE!$B$2:$C$5828,2,0)</f>
        <v>131.77000000000001</v>
      </c>
      <c r="D3172" s="2">
        <f>D3171*(1-D$1+IF(AND(WEEKDAY($A3172)&lt;&gt;1,WEEKDAY($A3172)&lt;&gt;7),-VLOOKUP($A3172,ETF_OP_Fee!$G$5:$H$14,2,1),0))^($A3172-$A3171)*(1+2*(C3172/C3171-1))+IFERROR(VLOOKUP(A3172,BITXeom!$C$9:$D$100,2,0),0)-$D$3*IFERROR(VLOOKUP($A3172,Dividends!$C$10:$E$100,2,0),0)</f>
        <v>13.620591641729348</v>
      </c>
      <c r="F3172" s="60">
        <f>F3171*(1-F$1-2*(C3172/C3171-1))</f>
        <v>8.6707347551538777E-2</v>
      </c>
      <c r="G3172" s="2">
        <f>G3171*(1-G$1+IF(AND(WEEKDAY($A3172)&lt;&gt;1,WEEKDAY($A3172)&lt;&gt;7),-VLOOKUP($A3172,ETF_OP_Fee!$I$5:$J$14,2,1),0))^($A3172-$A3171)*(1+1*(B3172/B3171-1))</f>
        <v>15.389440028893285</v>
      </c>
      <c r="H3172" s="9">
        <f>IFERROR(VLOOKUP(A3172,'BITO-IV'!$A$1:$J$10000,4,0),"")</f>
        <v>14.803100000000001</v>
      </c>
      <c r="J3172" s="9">
        <f>VLOOKUP(A3172,'ETH-Web'!$A$1:$G$10000,6,0)</f>
        <v>1727.406982</v>
      </c>
      <c r="K3172" s="2">
        <f>K3171*(1-K$1+IF(AND(WEEKDAY($A3172)&lt;&gt;1,WEEKDAY($A3172)&lt;&gt;7),-VLOOKUP($A3172,ETF_OP_Fee!$K$5:$L$14,2,1),0))^($A3172-$A3171)*(1+2*(J3172/J3171-1))-K$3*IFERROR(VLOOKUP($A4768,Dividends!$C$10:$E$100,3,0),0)</f>
        <v>125.35958034121826</v>
      </c>
      <c r="Q3172">
        <f>IF($A3172&gt;=$Q$2,B3172*Q$4,"")</f>
        <v>303.62259998161056</v>
      </c>
      <c r="R3172">
        <f>IF($A3172&gt;=$Q$2,G3172*R$4,"")</f>
        <v>290.36766070454382</v>
      </c>
      <c r="S3172">
        <f>IF($A3172&gt;=$Q$2,C3172*S$4,"")</f>
        <v>249.76109618574748</v>
      </c>
      <c r="T3172">
        <f>IF($A3172&gt;=$Q$2,J3172*T$4,"")</f>
        <v>519.68655259650109</v>
      </c>
      <c r="U3172">
        <f>IF($A3172&gt;=$Q$2,K3172*U$4,"")</f>
        <v>12.059749603908804</v>
      </c>
      <c r="W3172" t="e">
        <f t="shared" ca="1" si="19"/>
        <v>#DIV/0!</v>
      </c>
    </row>
    <row r="3173" spans="1:23">
      <c r="A3173" s="1">
        <v>44774</v>
      </c>
      <c r="B3173">
        <f>IFERROR(VLOOKUP($A3173,'BTC-Web'!$A$2:$H$9999,2,0),"")</f>
        <v>23336.71875</v>
      </c>
      <c r="C3173">
        <f>VLOOKUP(A3173,H_SPBTFDUE!$B$2:$C$5828,2,0)</f>
        <v>126.5</v>
      </c>
      <c r="D3173" s="2">
        <f>D3172*(1-D$1+IF(AND(WEEKDAY($A3173)&lt;&gt;1,WEEKDAY($A3173)&lt;&gt;7),-VLOOKUP($A3173,ETF_OP_Fee!$G$5:$H$14,2,1),0))^($A3173-$A3172)*(1+2*(C3173/C3172-1))+IFERROR(VLOOKUP(A3173,BITXeom!$C$9:$D$100,2,0),0)-$D$3*IFERROR(VLOOKUP($A3173,Dividends!$C$10:$E$100,2,0),0)</f>
        <v>12.526578444346352</v>
      </c>
      <c r="F3173" s="60">
        <f>F3172*(1-F$1-2*(C3173/C3172-1))</f>
        <v>9.3638368989868409E-2</v>
      </c>
      <c r="G3173" s="2">
        <f>G3172*(1-G$1+IF(AND(WEEKDAY($A3173)&lt;&gt;1,WEEKDAY($A3173)&lt;&gt;7),-VLOOKUP($A3173,ETF_OP_Fee!$I$5:$J$14,2,1),0))^($A3173-$A3172)*(1+1*(B3173/B3172-1))</f>
        <v>15.060087476793939</v>
      </c>
      <c r="H3173" s="9">
        <f>IFERROR(VLOOKUP(A3173,'BITO-IV'!$A$1:$J$10000,4,0),"")</f>
        <v>14.2097</v>
      </c>
      <c r="J3173" s="9">
        <f>VLOOKUP(A3173,'ETH-Web'!$A$1:$G$10000,6,0)</f>
        <v>1635.1958010000001</v>
      </c>
      <c r="K3173" s="2">
        <f>K3172*(1-K$1+IF(AND(WEEKDAY($A3173)&lt;&gt;1,WEEKDAY($A3173)&lt;&gt;7),-VLOOKUP($A3173,ETF_OP_Fee!$K$5:$L$14,2,1),0))^($A3173-$A3172)*(1+2*(J3173/J3172-1))-K$3*IFERROR(VLOOKUP($A4769,Dividends!$C$10:$E$100,3,0),0)</f>
        <v>111.96722170486571</v>
      </c>
      <c r="Q3173">
        <f>IF($A3173&gt;=$Q$2,B3173*Q$4,"")</f>
        <v>297.1479120066457</v>
      </c>
      <c r="R3173">
        <f>IF($A3173&gt;=$Q$2,G3173*R$4,"")</f>
        <v>284.15344303836434</v>
      </c>
      <c r="S3173">
        <f>IF($A3173&gt;=$Q$2,C3173*S$4,"")</f>
        <v>239.77216868404838</v>
      </c>
      <c r="T3173">
        <f>IF($A3173&gt;=$Q$2,J3173*T$4,"")</f>
        <v>491.94502366667189</v>
      </c>
      <c r="U3173">
        <f>IF($A3173&gt;=$Q$2,K3173*U$4,"")</f>
        <v>10.771387826368191</v>
      </c>
      <c r="W3173" t="e">
        <f t="shared" ca="1" si="19"/>
        <v>#DIV/0!</v>
      </c>
    </row>
    <row r="3174" spans="1:23">
      <c r="A3174" s="1">
        <v>44775</v>
      </c>
      <c r="B3174">
        <f>IFERROR(VLOOKUP($A3174,'BTC-Web'!$A$2:$H$9999,2,0),"")</f>
        <v>23308.433593999998</v>
      </c>
      <c r="C3174">
        <f>VLOOKUP(A3174,H_SPBTFDUE!$B$2:$C$5828,2,0)</f>
        <v>126.32</v>
      </c>
      <c r="D3174" s="2">
        <f>D3173*(1-D$1+IF(AND(WEEKDAY($A3174)&lt;&gt;1,WEEKDAY($A3174)&lt;&gt;7),-VLOOKUP($A3174,ETF_OP_Fee!$G$5:$H$14,2,1),0))^($A3174-$A3173)*(1+2*(C3174/C3173-1))+IFERROR(VLOOKUP(A3174,BITXeom!$C$9:$D$100,2,0),0)-$D$3*IFERROR(VLOOKUP($A3174,Dividends!$C$10:$E$100,2,0),0)</f>
        <v>12.48942392764906</v>
      </c>
      <c r="F3174" s="60">
        <f>F3173*(1-F$1-2*(C3174/C3173-1))</f>
        <v>9.3899975397695623E-2</v>
      </c>
      <c r="G3174" s="2">
        <f>G3173*(1-G$1+IF(AND(WEEKDAY($A3174)&lt;&gt;1,WEEKDAY($A3174)&lt;&gt;7),-VLOOKUP($A3174,ETF_OP_Fee!$I$5:$J$14,2,1),0))^($A3174-$A3173)*(1+1*(B3174/B3173-1))</f>
        <v>15.041442471522796</v>
      </c>
      <c r="H3174" s="9">
        <f>IFERROR(VLOOKUP(A3174,'BITO-IV'!$A$1:$J$10000,4,0),"")</f>
        <v>14.187799999999999</v>
      </c>
      <c r="J3174" s="9">
        <f>VLOOKUP(A3174,'ETH-Web'!$A$1:$G$10000,6,0)</f>
        <v>1632.9454350000001</v>
      </c>
      <c r="K3174" s="2">
        <f>K3173*(1-K$1+IF(AND(WEEKDAY($A3174)&lt;&gt;1,WEEKDAY($A3174)&lt;&gt;7),-VLOOKUP($A3174,ETF_OP_Fee!$K$5:$L$14,2,1),0))^($A3174-$A3173)*(1+2*(J3174/J3173-1))-K$3*IFERROR(VLOOKUP($A4770,Dividends!$C$10:$E$100,3,0),0)</f>
        <v>111.65616621483726</v>
      </c>
      <c r="Q3174">
        <f>IF($A3174&gt;=$Q$2,B3174*Q$4,"")</f>
        <v>296.78775533096979</v>
      </c>
      <c r="R3174">
        <f>IF($A3174&gt;=$Q$2,G3174*R$4,"")</f>
        <v>283.80164943481276</v>
      </c>
      <c r="S3174">
        <f>IF($A3174&gt;=$Q$2,C3174*S$4,"")</f>
        <v>239.43099089461651</v>
      </c>
      <c r="T3174">
        <f>IF($A3174&gt;=$Q$2,J3174*T$4,"")</f>
        <v>491.26800605541598</v>
      </c>
      <c r="U3174">
        <f>IF($A3174&gt;=$Q$2,K3174*U$4,"")</f>
        <v>10.741463896242916</v>
      </c>
      <c r="W3174" t="e">
        <f t="shared" ca="1" si="19"/>
        <v>#DIV/0!</v>
      </c>
    </row>
    <row r="3175" spans="1:23">
      <c r="A3175" s="1">
        <v>44776</v>
      </c>
      <c r="B3175">
        <f>IFERROR(VLOOKUP($A3175,'BTC-Web'!$A$2:$H$9999,2,0),"")</f>
        <v>22981.302734000001</v>
      </c>
      <c r="C3175">
        <f>VLOOKUP(A3175,H_SPBTFDUE!$B$2:$C$5828,2,0)</f>
        <v>129.28</v>
      </c>
      <c r="D3175" s="2">
        <f>D3174*(1-D$1+IF(AND(WEEKDAY($A3175)&lt;&gt;1,WEEKDAY($A3175)&lt;&gt;7),-VLOOKUP($A3175,ETF_OP_Fee!$G$5:$H$14,2,1),0))^($A3175-$A3174)*(1+2*(C3175/C3174-1))+IFERROR(VLOOKUP(A3175,BITXeom!$C$9:$D$100,2,0),0)-$D$3*IFERROR(VLOOKUP($A3175,Dividends!$C$10:$E$100,2,0),0)</f>
        <v>13.073165951827178</v>
      </c>
      <c r="F3175" s="60">
        <f>F3174*(1-F$1-2*(C3175/C3174-1))</f>
        <v>8.9494455294537464E-2</v>
      </c>
      <c r="G3175" s="2">
        <f>G3174*(1-G$1+IF(AND(WEEKDAY($A3175)&lt;&gt;1,WEEKDAY($A3175)&lt;&gt;7),-VLOOKUP($A3175,ETF_OP_Fee!$I$5:$J$14,2,1),0))^($A3175-$A3174)*(1+1*(B3175/B3174-1))</f>
        <v>14.829951770852086</v>
      </c>
      <c r="H3175" s="9">
        <f>IFERROR(VLOOKUP(A3175,'BITO-IV'!$A$1:$J$10000,4,0),"")</f>
        <v>14.5197</v>
      </c>
      <c r="J3175" s="9">
        <f>VLOOKUP(A3175,'ETH-Web'!$A$1:$G$10000,6,0)</f>
        <v>1618.8745120000001</v>
      </c>
      <c r="K3175" s="2">
        <f>K3174*(1-K$1+IF(AND(WEEKDAY($A3175)&lt;&gt;1,WEEKDAY($A3175)&lt;&gt;7),-VLOOKUP($A3175,ETF_OP_Fee!$K$5:$L$14,2,1),0))^($A3175-$A3174)*(1+2*(J3175/J3174-1))-K$3*IFERROR(VLOOKUP($A4771,Dividends!$C$10:$E$100,3,0),0)</f>
        <v>109.72908082310225</v>
      </c>
      <c r="Q3175">
        <f>IF($A3175&gt;=$Q$2,B3175*Q$4,"")</f>
        <v>292.62237745401626</v>
      </c>
      <c r="R3175">
        <f>IF($A3175&gt;=$Q$2,G3175*R$4,"")</f>
        <v>279.81124693158824</v>
      </c>
      <c r="S3175">
        <f>IF($A3175&gt;=$Q$2,C3175*S$4,"")</f>
        <v>245.04147009860691</v>
      </c>
      <c r="T3175">
        <f>IF($A3175&gt;=$Q$2,J3175*T$4,"")</f>
        <v>487.0348001335235</v>
      </c>
      <c r="U3175">
        <f>IF($A3175&gt;=$Q$2,K3175*U$4,"")</f>
        <v>10.556075853092031</v>
      </c>
      <c r="W3175" t="e">
        <f t="shared" ca="1" si="19"/>
        <v>#DIV/0!</v>
      </c>
    </row>
    <row r="3176" spans="1:23">
      <c r="A3176" s="1">
        <v>44777</v>
      </c>
      <c r="B3176">
        <f>IFERROR(VLOOKUP($A3176,'BTC-Web'!$A$2:$H$9999,2,0),"")</f>
        <v>22848.214843999998</v>
      </c>
      <c r="C3176">
        <f>VLOOKUP(A3176,H_SPBTFDUE!$B$2:$C$5828,2,0)</f>
        <v>123.34</v>
      </c>
      <c r="D3176" s="2">
        <f>D3175*(1-D$1+IF(AND(WEEKDAY($A3176)&lt;&gt;1,WEEKDAY($A3176)&lt;&gt;7),-VLOOKUP($A3176,ETF_OP_Fee!$G$5:$H$14,2,1),0))^($A3176-$A3175)*(1+2*(C3176/C3175-1))+IFERROR(VLOOKUP(A3176,BITXeom!$C$9:$D$100,2,0),0)-$D$3*IFERROR(VLOOKUP($A3176,Dividends!$C$10:$E$100,2,0),0)</f>
        <v>11.870395010844163</v>
      </c>
      <c r="F3176" s="60">
        <f>F3175*(1-F$1-2*(C3176/C3175-1))</f>
        <v>9.7713761166209098E-2</v>
      </c>
      <c r="G3176" s="2">
        <f>G3175*(1-G$1+IF(AND(WEEKDAY($A3176)&lt;&gt;1,WEEKDAY($A3176)&lt;&gt;7),-VLOOKUP($A3176,ETF_OP_Fee!$I$5:$J$14,2,1),0))^($A3176-$A3175)*(1+1*(B3176/B3175-1))</f>
        <v>14.743685727443193</v>
      </c>
      <c r="H3176" s="9">
        <f>IFERROR(VLOOKUP(A3176,'BITO-IV'!$A$1:$J$10000,4,0),"")</f>
        <v>13.8538</v>
      </c>
      <c r="J3176" s="9">
        <f>VLOOKUP(A3176,'ETH-Web'!$A$1:$G$10000,6,0)</f>
        <v>1608.205811</v>
      </c>
      <c r="K3176" s="2">
        <f>K3175*(1-K$1+IF(AND(WEEKDAY($A3176)&lt;&gt;1,WEEKDAY($A3176)&lt;&gt;7),-VLOOKUP($A3176,ETF_OP_Fee!$K$5:$L$14,2,1),0))^($A3176-$A3175)*(1+2*(J3176/J3175-1))-K$3*IFERROR(VLOOKUP($A4772,Dividends!$C$10:$E$100,3,0),0)</f>
        <v>108.28001978055107</v>
      </c>
      <c r="Q3176">
        <f>IF($A3176&gt;=$Q$2,B3176*Q$4,"")</f>
        <v>290.92776095499062</v>
      </c>
      <c r="R3176">
        <f>IF($A3176&gt;=$Q$2,G3176*R$4,"")</f>
        <v>278.18358087123465</v>
      </c>
      <c r="S3176">
        <f>IF($A3176&gt;=$Q$2,C3176*S$4,"")</f>
        <v>233.78260304735593</v>
      </c>
      <c r="T3176">
        <f>IF($A3176&gt;=$Q$2,J3176*T$4,"")</f>
        <v>483.82514514130298</v>
      </c>
      <c r="U3176">
        <f>IF($A3176&gt;=$Q$2,K3176*U$4,"")</f>
        <v>10.416674354727247</v>
      </c>
      <c r="W3176" t="e">
        <f t="shared" ca="1" si="19"/>
        <v>#DIV/0!</v>
      </c>
    </row>
    <row r="3177" spans="1:23">
      <c r="A3177" s="1">
        <v>44778</v>
      </c>
      <c r="B3177">
        <f>IFERROR(VLOOKUP($A3177,'BTC-Web'!$A$2:$H$9999,2,0),"")</f>
        <v>22626.833984000001</v>
      </c>
      <c r="C3177">
        <f>VLOOKUP(A3177,H_SPBTFDUE!$B$2:$C$5828,2,0)</f>
        <v>126.13</v>
      </c>
      <c r="D3177" s="2">
        <f>D3176*(1-D$1+IF(AND(WEEKDAY($A3177)&lt;&gt;1,WEEKDAY($A3177)&lt;&gt;7),-VLOOKUP($A3177,ETF_OP_Fee!$G$5:$H$14,2,1),0))^($A3177-$A3176)*(1+2*(C3177/C3176-1))+IFERROR(VLOOKUP(A3177,BITXeom!$C$9:$D$100,2,0),0)-$D$3*IFERROR(VLOOKUP($A3177,Dividends!$C$10:$E$100,2,0),0)</f>
        <v>12.405925462148057</v>
      </c>
      <c r="F3177" s="60">
        <f>F3176*(1-F$1-2*(C3177/C3176-1))</f>
        <v>9.3288026185768355E-2</v>
      </c>
      <c r="G3177" s="2">
        <f>G3176*(1-G$1+IF(AND(WEEKDAY($A3177)&lt;&gt;1,WEEKDAY($A3177)&lt;&gt;7),-VLOOKUP($A3177,ETF_OP_Fee!$I$5:$J$14,2,1),0))^($A3177-$A3176)*(1+1*(B3177/B3176-1))</f>
        <v>14.60045122688274</v>
      </c>
      <c r="H3177" s="9">
        <f>IFERROR(VLOOKUP(A3177,'BITO-IV'!$A$1:$J$10000,4,0),"")</f>
        <v>14.168900000000001</v>
      </c>
      <c r="J3177" s="9">
        <f>VLOOKUP(A3177,'ETH-Web'!$A$1:$G$10000,6,0)</f>
        <v>1732.254639</v>
      </c>
      <c r="K3177" s="2">
        <f>K3176*(1-K$1+IF(AND(WEEKDAY($A3177)&lt;&gt;1,WEEKDAY($A3177)&lt;&gt;7),-VLOOKUP($A3177,ETF_OP_Fee!$K$5:$L$14,2,1),0))^($A3177-$A3176)*(1+2*(J3177/J3176-1))-K$3*IFERROR(VLOOKUP($A4773,Dividends!$C$10:$E$100,3,0),0)</f>
        <v>124.98114252384838</v>
      </c>
      <c r="Q3177">
        <f>IF($A3177&gt;=$Q$2,B3177*Q$4,"")</f>
        <v>288.10890449912171</v>
      </c>
      <c r="R3177">
        <f>IF($A3177&gt;=$Q$2,G3177*R$4,"")</f>
        <v>275.48103504878515</v>
      </c>
      <c r="S3177">
        <f>IF($A3177&gt;=$Q$2,C3177*S$4,"")</f>
        <v>239.07085878354957</v>
      </c>
      <c r="T3177">
        <f>IF($A3177&gt;=$Q$2,J3177*T$4,"")</f>
        <v>521.14495943446786</v>
      </c>
      <c r="U3177">
        <f>IF($A3177&gt;=$Q$2,K3177*U$4,"")</f>
        <v>12.02334340897972</v>
      </c>
      <c r="W3177" t="e">
        <f t="shared" ca="1" si="19"/>
        <v>#DIV/0!</v>
      </c>
    </row>
    <row r="3178" spans="1:23">
      <c r="A3178" s="1">
        <v>44781</v>
      </c>
      <c r="B3178">
        <f>IFERROR(VLOOKUP($A3178,'BTC-Web'!$A$2:$H$9999,2,0),"")</f>
        <v>23179.527343999998</v>
      </c>
      <c r="C3178">
        <f>VLOOKUP(A3178,H_SPBTFDUE!$B$2:$C$5828,2,0)</f>
        <v>131.72</v>
      </c>
      <c r="D3178" s="2">
        <f>D3177*(1-D$1+IF(AND(WEEKDAY($A3178)&lt;&gt;1,WEEKDAY($A3178)&lt;&gt;7),-VLOOKUP($A3178,ETF_OP_Fee!$G$5:$H$14,2,1),0))^($A3178-$A3177)*(1+2*(C3178/C3177-1))+IFERROR(VLOOKUP(A3178,BITXeom!$C$9:$D$100,2,0),0)-$D$3*IFERROR(VLOOKUP($A3178,Dividends!$C$10:$E$100,2,0),0)</f>
        <v>13.500687025435093</v>
      </c>
      <c r="F3178" s="60">
        <f>F3177*(1-F$1-2*(C3178/C3177-1))</f>
        <v>8.5014240161295287E-2</v>
      </c>
      <c r="G3178" s="2">
        <f>G3177*(1-G$1+IF(AND(WEEKDAY($A3178)&lt;&gt;1,WEEKDAY($A3178)&lt;&gt;7),-VLOOKUP($A3178,ETF_OP_Fee!$I$5:$J$14,2,1),0))^($A3178-$A3177)*(1+1*(B3178/B3177-1))</f>
        <v>14.955920651448208</v>
      </c>
      <c r="H3178" s="9">
        <f>IFERROR(VLOOKUP(A3178,'BITO-IV'!$A$1:$J$10000,4,0),"")</f>
        <v>14.795199999999999</v>
      </c>
      <c r="J3178" s="9">
        <f>VLOOKUP(A3178,'ETH-Web'!$A$1:$G$10000,6,0)</f>
        <v>1775.5161129999999</v>
      </c>
      <c r="K3178" s="2">
        <f>K3177*(1-K$1+IF(AND(WEEKDAY($A3178)&lt;&gt;1,WEEKDAY($A3178)&lt;&gt;7),-VLOOKUP($A3178,ETF_OP_Fee!$K$5:$L$14,2,1),0))^($A3178-$A3177)*(1+2*(J3178/J3177-1))-K$3*IFERROR(VLOOKUP($A4774,Dividends!$C$10:$E$100,3,0),0)</f>
        <v>131.2135836718158</v>
      </c>
      <c r="Q3178">
        <f>IF($A3178&gt;=$Q$2,B3178*Q$4,"")</f>
        <v>295.14638391785689</v>
      </c>
      <c r="R3178">
        <f>IF($A3178&gt;=$Q$2,G3178*R$4,"")</f>
        <v>282.18802536612475</v>
      </c>
      <c r="S3178">
        <f>IF($A3178&gt;=$Q$2,C3178*S$4,"")</f>
        <v>249.66632457757194</v>
      </c>
      <c r="T3178">
        <f>IF($A3178&gt;=$Q$2,J3178*T$4,"")</f>
        <v>534.16007776939136</v>
      </c>
      <c r="U3178">
        <f>IF($A3178&gt;=$Q$2,K3178*U$4,"")</f>
        <v>12.622912101384411</v>
      </c>
      <c r="W3178" t="e">
        <f t="shared" ca="1" si="19"/>
        <v>#DIV/0!</v>
      </c>
    </row>
    <row r="3179" spans="1:23">
      <c r="A3179" s="1">
        <v>44782</v>
      </c>
      <c r="B3179">
        <f>IFERROR(VLOOKUP($A3179,'BTC-Web'!$A$2:$H$9999,2,0),"")</f>
        <v>23811.484375</v>
      </c>
      <c r="C3179">
        <f>VLOOKUP(A3179,H_SPBTFDUE!$B$2:$C$5828,2,0)</f>
        <v>126.65</v>
      </c>
      <c r="D3179" s="2">
        <f>D3178*(1-D$1+IF(AND(WEEKDAY($A3179)&lt;&gt;1,WEEKDAY($A3179)&lt;&gt;7),-VLOOKUP($A3179,ETF_OP_Fee!$G$5:$H$14,2,1),0))^($A3179-$A3178)*(1+2*(C3179/C3178-1))+IFERROR(VLOOKUP(A3179,BITXeom!$C$9:$D$100,2,0),0)-$D$3*IFERROR(VLOOKUP($A3179,Dividends!$C$10:$E$100,2,0),0)</f>
        <v>12.459882018860458</v>
      </c>
      <c r="F3179" s="60">
        <f>F3178*(1-F$1-2*(C3179/C3178-1))</f>
        <v>9.1554336439045148E-2</v>
      </c>
      <c r="G3179" s="2">
        <f>G3178*(1-G$1+IF(AND(WEEKDAY($A3179)&lt;&gt;1,WEEKDAY($A3179)&lt;&gt;7),-VLOOKUP($A3179,ETF_OP_Fee!$I$5:$J$14,2,1),0))^($A3179-$A3178)*(1+1*(B3179/B3178-1))</f>
        <v>15.363272799936942</v>
      </c>
      <c r="H3179" s="9">
        <f>IFERROR(VLOOKUP(A3179,'BITO-IV'!$A$1:$J$10000,4,0),"")</f>
        <v>14.2264</v>
      </c>
      <c r="J3179" s="9">
        <f>VLOOKUP(A3179,'ETH-Web'!$A$1:$G$10000,6,0)</f>
        <v>1703.025024</v>
      </c>
      <c r="K3179" s="2">
        <f>K3178*(1-K$1+IF(AND(WEEKDAY($A3179)&lt;&gt;1,WEEKDAY($A3179)&lt;&gt;7),-VLOOKUP($A3179,ETF_OP_Fee!$K$5:$L$14,2,1),0))^($A3179-$A3178)*(1+2*(J3179/J3178-1))-K$3*IFERROR(VLOOKUP($A4775,Dividends!$C$10:$E$100,3,0),0)</f>
        <v>120.49605714334896</v>
      </c>
      <c r="Q3179">
        <f>IF($A3179&gt;=$Q$2,B3179*Q$4,"")</f>
        <v>303.19313265966832</v>
      </c>
      <c r="R3179">
        <f>IF($A3179&gt;=$Q$2,G3179*R$4,"")</f>
        <v>289.87393792808751</v>
      </c>
      <c r="S3179">
        <f>IF($A3179&gt;=$Q$2,C3179*S$4,"")</f>
        <v>240.05648350857493</v>
      </c>
      <c r="T3179">
        <f>IF($A3179&gt;=$Q$2,J3179*T$4,"")</f>
        <v>512.35129470382878</v>
      </c>
      <c r="U3179">
        <f>IF($A3179&gt;=$Q$2,K3179*U$4,"")</f>
        <v>11.591872543380543</v>
      </c>
      <c r="W3179" t="e">
        <f t="shared" ca="1" si="19"/>
        <v>#DIV/0!</v>
      </c>
    </row>
    <row r="3180" spans="1:23">
      <c r="A3180" s="1">
        <v>44783</v>
      </c>
      <c r="B3180">
        <f>IFERROR(VLOOKUP($A3180,'BTC-Web'!$A$2:$H$9999,2,0),"")</f>
        <v>23162.898438</v>
      </c>
      <c r="C3180">
        <f>VLOOKUP(A3180,H_SPBTFDUE!$B$2:$C$5828,2,0)</f>
        <v>129.9</v>
      </c>
      <c r="D3180" s="2">
        <f>D3179*(1-D$1+IF(AND(WEEKDAY($A3180)&lt;&gt;1,WEEKDAY($A3180)&lt;&gt;7),-VLOOKUP($A3180,ETF_OP_Fee!$G$5:$H$14,2,1),0))^($A3180-$A3179)*(1+2*(C3180/C3179-1))+IFERROR(VLOOKUP(A3180,BITXeom!$C$9:$D$100,2,0),0)-$D$3*IFERROR(VLOOKUP($A3180,Dividends!$C$10:$E$100,2,0),0)</f>
        <v>13.09777574225847</v>
      </c>
      <c r="F3180" s="60">
        <f>F3179*(1-F$1-2*(C3180/C3179-1))</f>
        <v>8.6850769279434206E-2</v>
      </c>
      <c r="G3180" s="2">
        <f>G3179*(1-G$1+IF(AND(WEEKDAY($A3180)&lt;&gt;1,WEEKDAY($A3180)&lt;&gt;7),-VLOOKUP($A3180,ETF_OP_Fee!$I$5:$J$14,2,1),0))^($A3180-$A3179)*(1+1*(B3180/B3179-1))</f>
        <v>14.944413371313772</v>
      </c>
      <c r="H3180" s="9">
        <f>IFERROR(VLOOKUP(A3180,'BITO-IV'!$A$1:$J$10000,4,0),"")</f>
        <v>14.5914</v>
      </c>
      <c r="J3180" s="9">
        <f>VLOOKUP(A3180,'ETH-Web'!$A$1:$G$10000,6,0)</f>
        <v>1851.7426760000001</v>
      </c>
      <c r="K3180" s="2">
        <f>K3179*(1-K$1+IF(AND(WEEKDAY($A3180)&lt;&gt;1,WEEKDAY($A3180)&lt;&gt;7),-VLOOKUP($A3180,ETF_OP_Fee!$K$5:$L$14,2,1),0))^($A3180-$A3179)*(1+2*(J3180/J3179-1))-K$3*IFERROR(VLOOKUP($A4776,Dividends!$C$10:$E$100,3,0),0)</f>
        <v>141.53718870718652</v>
      </c>
      <c r="Q3180">
        <f>IF($A3180&gt;=$Q$2,B3180*Q$4,"")</f>
        <v>294.93464700874858</v>
      </c>
      <c r="R3180">
        <f>IF($A3180&gt;=$Q$2,G3180*R$4,"")</f>
        <v>281.97090622420438</v>
      </c>
      <c r="S3180">
        <f>IF($A3180&gt;=$Q$2,C3180*S$4,"")</f>
        <v>246.21663803998328</v>
      </c>
      <c r="T3180">
        <f>IF($A3180&gt;=$Q$2,J3180*T$4,"")</f>
        <v>557.09266988840943</v>
      </c>
      <c r="U3180">
        <f>IF($A3180&gt;=$Q$2,K3180*U$4,"")</f>
        <v>13.61605591534218</v>
      </c>
      <c r="W3180" t="e">
        <f t="shared" ca="1" si="19"/>
        <v>#DIV/0!</v>
      </c>
    </row>
    <row r="3181" spans="1:23">
      <c r="A3181" s="1">
        <v>44784</v>
      </c>
      <c r="B3181">
        <f>IFERROR(VLOOKUP($A3181,'BTC-Web'!$A$2:$H$9999,2,0),"")</f>
        <v>23948.345702999999</v>
      </c>
      <c r="C3181">
        <f>VLOOKUP(A3181,H_SPBTFDUE!$B$2:$C$5828,2,0)</f>
        <v>133.16999999999999</v>
      </c>
      <c r="D3181" s="2">
        <f>D3180*(1-D$1+IF(AND(WEEKDAY($A3181)&lt;&gt;1,WEEKDAY($A3181)&lt;&gt;7),-VLOOKUP($A3181,ETF_OP_Fee!$G$5:$H$14,2,1),0))^($A3181-$A3180)*(1+2*(C3181/C3180-1))+IFERROR(VLOOKUP(A3181,BITXeom!$C$9:$D$100,2,0),0)-$D$3*IFERROR(VLOOKUP($A3181,Dividends!$C$10:$E$100,2,0),0)</f>
        <v>13.755543462662258</v>
      </c>
      <c r="F3181" s="60">
        <f>F3180*(1-F$1-2*(C3181/C3180-1))</f>
        <v>8.2473622944938874E-2</v>
      </c>
      <c r="G3181" s="2">
        <f>G3180*(1-G$1+IF(AND(WEEKDAY($A3181)&lt;&gt;1,WEEKDAY($A3181)&lt;&gt;7),-VLOOKUP($A3181,ETF_OP_Fee!$I$5:$J$14,2,1),0))^($A3181-$A3180)*(1+1*(B3181/B3180-1))</f>
        <v>15.450772003079404</v>
      </c>
      <c r="H3181" s="9">
        <f>IFERROR(VLOOKUP(A3181,'BITO-IV'!$A$1:$J$10000,4,0),"")</f>
        <v>14.9551</v>
      </c>
      <c r="J3181" s="9">
        <f>VLOOKUP(A3181,'ETH-Web'!$A$1:$G$10000,6,0)</f>
        <v>1881.224121</v>
      </c>
      <c r="K3181" s="2">
        <f>K3180*(1-K$1+IF(AND(WEEKDAY($A3181)&lt;&gt;1,WEEKDAY($A3181)&lt;&gt;7),-VLOOKUP($A3181,ETF_OP_Fee!$K$5:$L$14,2,1),0))^($A3181-$A3180)*(1+2*(J3181/J3180-1))-K$3*IFERROR(VLOOKUP($A4777,Dividends!$C$10:$E$100,3,0),0)</f>
        <v>146.04023178455174</v>
      </c>
      <c r="Q3181">
        <f>IF($A3181&gt;=$Q$2,B3181*Q$4,"")</f>
        <v>304.93579658278975</v>
      </c>
      <c r="R3181">
        <f>IF($A3181&gt;=$Q$2,G3181*R$4,"")</f>
        <v>291.524871222755</v>
      </c>
      <c r="S3181">
        <f>IF($A3181&gt;=$Q$2,C3181*S$4,"")</f>
        <v>252.41470121466179</v>
      </c>
      <c r="T3181">
        <f>IF($A3181&gt;=$Q$2,J3181*T$4,"")</f>
        <v>565.96209711503468</v>
      </c>
      <c r="U3181">
        <f>IF($A3181&gt;=$Q$2,K3181*U$4,"")</f>
        <v>14.049254334009699</v>
      </c>
      <c r="W3181" t="e">
        <f t="shared" ca="1" si="19"/>
        <v>#DIV/0!</v>
      </c>
    </row>
    <row r="3182" spans="1:23">
      <c r="A3182" s="1">
        <v>44785</v>
      </c>
      <c r="B3182">
        <f>IFERROR(VLOOKUP($A3182,'BTC-Web'!$A$2:$H$9999,2,0),"")</f>
        <v>23957.203125</v>
      </c>
      <c r="C3182">
        <f>VLOOKUP(A3182,H_SPBTFDUE!$B$2:$C$5828,2,0)</f>
        <v>133.11000000000001</v>
      </c>
      <c r="D3182" s="2">
        <f>D3181*(1-D$1+IF(AND(WEEKDAY($A3182)&lt;&gt;1,WEEKDAY($A3182)&lt;&gt;7),-VLOOKUP($A3182,ETF_OP_Fee!$G$5:$H$14,2,1),0))^($A3182-$A3181)*(1+2*(C3182/C3181-1))+IFERROR(VLOOKUP(A3182,BITXeom!$C$9:$D$100,2,0),0)-$D$3*IFERROR(VLOOKUP($A3182,Dividends!$C$10:$E$100,2,0),0)</f>
        <v>13.741491581171745</v>
      </c>
      <c r="F3182" s="60">
        <f>F3181*(1-F$1-2*(C3182/C3181-1))</f>
        <v>8.2543647096785216E-2</v>
      </c>
      <c r="G3182" s="2">
        <f>G3181*(1-G$1+IF(AND(WEEKDAY($A3182)&lt;&gt;1,WEEKDAY($A3182)&lt;&gt;7),-VLOOKUP($A3182,ETF_OP_Fee!$I$5:$J$14,2,1),0))^($A3182-$A3181)*(1+1*(B3182/B3181-1))</f>
        <v>15.456084260500988</v>
      </c>
      <c r="H3182" s="9">
        <f>IFERROR(VLOOKUP(A3182,'BITO-IV'!$A$1:$J$10000,4,0),"")</f>
        <v>14.9498</v>
      </c>
      <c r="J3182" s="9">
        <f>VLOOKUP(A3182,'ETH-Web'!$A$1:$G$10000,6,0)</f>
        <v>1957.2464600000001</v>
      </c>
      <c r="K3182" s="2">
        <f>K3181*(1-K$1+IF(AND(WEEKDAY($A3182)&lt;&gt;1,WEEKDAY($A3182)&lt;&gt;7),-VLOOKUP($A3182,ETF_OP_Fee!$K$5:$L$14,2,1),0))^($A3182-$A3181)*(1+2*(J3182/J3181-1))-K$3*IFERROR(VLOOKUP($A4778,Dividends!$C$10:$E$100,3,0),0)</f>
        <v>157.83946004851933</v>
      </c>
      <c r="Q3182">
        <f>IF($A3182&gt;=$Q$2,B3182*Q$4,"")</f>
        <v>305.04857869587329</v>
      </c>
      <c r="R3182">
        <f>IF($A3182&gt;=$Q$2,G3182*R$4,"")</f>
        <v>291.62510279438266</v>
      </c>
      <c r="S3182">
        <f>IF($A3182&gt;=$Q$2,C3182*S$4,"")</f>
        <v>252.30097528485123</v>
      </c>
      <c r="T3182">
        <f>IF($A3182&gt;=$Q$2,J3182*T$4,"")</f>
        <v>588.83324889739595</v>
      </c>
      <c r="U3182">
        <f>IF($A3182&gt;=$Q$2,K3182*U$4,"")</f>
        <v>15.184354962102866</v>
      </c>
      <c r="W3182" t="e">
        <f t="shared" ca="1" si="19"/>
        <v>#DIV/0!</v>
      </c>
    </row>
    <row r="3183" spans="1:23">
      <c r="A3183" s="1">
        <v>44788</v>
      </c>
      <c r="B3183">
        <f>IFERROR(VLOOKUP($A3183,'BTC-Web'!$A$2:$H$9999,2,0),"")</f>
        <v>24318.316406000002</v>
      </c>
      <c r="C3183">
        <f>VLOOKUP(A3183,H_SPBTFDUE!$B$2:$C$5828,2,0)</f>
        <v>131.78</v>
      </c>
      <c r="D3183" s="2">
        <f>D3182*(1-D$1+IF(AND(WEEKDAY($A3183)&lt;&gt;1,WEEKDAY($A3183)&lt;&gt;7),-VLOOKUP($A3183,ETF_OP_Fee!$G$5:$H$14,2,1),0))^($A3183-$A3182)*(1+2*(C3183/C3182-1))+IFERROR(VLOOKUP(A3183,BITXeom!$C$9:$D$100,2,0),0)-$D$3*IFERROR(VLOOKUP($A3183,Dividends!$C$10:$E$100,2,0),0)</f>
        <v>13.46201923430537</v>
      </c>
      <c r="F3183" s="60">
        <f>F3182*(1-F$1-2*(C3183/C3182-1))</f>
        <v>8.4188858990827592E-2</v>
      </c>
      <c r="G3183" s="2">
        <f>G3182*(1-G$1+IF(AND(WEEKDAY($A3183)&lt;&gt;1,WEEKDAY($A3183)&lt;&gt;7),-VLOOKUP($A3183,ETF_OP_Fee!$I$5:$J$14,2,1),0))^($A3183-$A3182)*(1+1*(B3183/B3182-1))</f>
        <v>15.687832916494672</v>
      </c>
      <c r="H3183" s="9">
        <f>IFERROR(VLOOKUP(A3183,'BITO-IV'!$A$1:$J$10000,4,0),"")</f>
        <v>14.8004</v>
      </c>
      <c r="J3183" s="9">
        <f>VLOOKUP(A3183,'ETH-Web'!$A$1:$G$10000,6,0)</f>
        <v>1904.228149</v>
      </c>
      <c r="K3183" s="2">
        <f>K3182*(1-K$1+IF(AND(WEEKDAY($A3183)&lt;&gt;1,WEEKDAY($A3183)&lt;&gt;7),-VLOOKUP($A3183,ETF_OP_Fee!$K$5:$L$14,2,1),0))^($A3183-$A3182)*(1+2*(J3183/J3182-1))-K$3*IFERROR(VLOOKUP($A4779,Dividends!$C$10:$E$100,3,0),0)</f>
        <v>149.27674814254337</v>
      </c>
      <c r="Q3183">
        <f>IF($A3183&gt;=$Q$2,B3183*Q$4,"")</f>
        <v>309.64665688315142</v>
      </c>
      <c r="R3183">
        <f>IF($A3183&gt;=$Q$2,G3183*R$4,"")</f>
        <v>295.99773201194796</v>
      </c>
      <c r="S3183">
        <f>IF($A3183&gt;=$Q$2,C3183*S$4,"")</f>
        <v>249.78005050738255</v>
      </c>
      <c r="T3183">
        <f>IF($A3183&gt;=$Q$2,J3183*T$4,"")</f>
        <v>572.88280782868014</v>
      </c>
      <c r="U3183">
        <f>IF($A3183&gt;=$Q$2,K3183*U$4,"")</f>
        <v>14.360611286227417</v>
      </c>
      <c r="W3183" t="e">
        <f t="shared" ca="1" si="19"/>
        <v>#DIV/0!</v>
      </c>
    </row>
    <row r="3184" spans="1:23">
      <c r="A3184" s="1">
        <v>44789</v>
      </c>
      <c r="B3184">
        <f>IFERROR(VLOOKUP($A3184,'BTC-Web'!$A$2:$H$9999,2,0),"")</f>
        <v>24126.136718999998</v>
      </c>
      <c r="C3184">
        <f>VLOOKUP(A3184,H_SPBTFDUE!$B$2:$C$5828,2,0)</f>
        <v>131.47999999999999</v>
      </c>
      <c r="D3184" s="2">
        <f>D3183*(1-D$1+IF(AND(WEEKDAY($A3184)&lt;&gt;1,WEEKDAY($A3184)&lt;&gt;7),-VLOOKUP($A3184,ETF_OP_Fee!$G$5:$H$14,2,1),0))^($A3184-$A3183)*(1+2*(C3184/C3183-1))+IFERROR(VLOOKUP(A3184,BITXeom!$C$9:$D$100,2,0),0)-$D$3*IFERROR(VLOOKUP($A3184,Dividends!$C$10:$E$100,2,0),0)</f>
        <v>13.399110652539333</v>
      </c>
      <c r="F3184" s="60">
        <f>F3183*(1-F$1-2*(C3184/C3183-1))</f>
        <v>8.4567792047999968E-2</v>
      </c>
      <c r="G3184" s="2">
        <f>G3183*(1-G$1+IF(AND(WEEKDAY($A3184)&lt;&gt;1,WEEKDAY($A3184)&lt;&gt;7),-VLOOKUP($A3184,ETF_OP_Fee!$I$5:$J$14,2,1),0))^($A3184-$A3183)*(1+1*(B3184/B3183-1))</f>
        <v>15.563452026162912</v>
      </c>
      <c r="H3184" s="9">
        <f>IFERROR(VLOOKUP(A3184,'BITO-IV'!$A$1:$J$10000,4,0),"")</f>
        <v>14.766500000000001</v>
      </c>
      <c r="J3184" s="9">
        <f>VLOOKUP(A3184,'ETH-Web'!$A$1:$G$10000,6,0)</f>
        <v>1878.139404</v>
      </c>
      <c r="K3184" s="2">
        <f>K3183*(1-K$1+IF(AND(WEEKDAY($A3184)&lt;&gt;1,WEEKDAY($A3184)&lt;&gt;7),-VLOOKUP($A3184,ETF_OP_Fee!$K$5:$L$14,2,1),0))^($A3184-$A3183)*(1+2*(J3184/J3183-1))-K$3*IFERROR(VLOOKUP($A4780,Dividends!$C$10:$E$100,3,0),0)</f>
        <v>145.18269773271629</v>
      </c>
      <c r="Q3184">
        <f>IF($A3184&gt;=$Q$2,B3184*Q$4,"")</f>
        <v>307.19962080520486</v>
      </c>
      <c r="R3184">
        <f>IF($A3184&gt;=$Q$2,G3184*R$4,"")</f>
        <v>293.65091574740723</v>
      </c>
      <c r="S3184">
        <f>IF($A3184&gt;=$Q$2,C3184*S$4,"")</f>
        <v>249.21142085832946</v>
      </c>
      <c r="T3184">
        <f>IF($A3184&gt;=$Q$2,J3184*T$4,"")</f>
        <v>565.03406685918276</v>
      </c>
      <c r="U3184">
        <f>IF($A3184&gt;=$Q$2,K3184*U$4,"")</f>
        <v>13.966758477579646</v>
      </c>
      <c r="W3184" t="e">
        <f t="shared" ca="1" si="19"/>
        <v>#DIV/0!</v>
      </c>
    </row>
    <row r="3185" spans="1:23">
      <c r="A3185" s="1">
        <v>44790</v>
      </c>
      <c r="B3185">
        <f>IFERROR(VLOOKUP($A3185,'BTC-Web'!$A$2:$H$9999,2,0),"")</f>
        <v>23881.316406000002</v>
      </c>
      <c r="C3185">
        <f>VLOOKUP(A3185,H_SPBTFDUE!$B$2:$C$5828,2,0)</f>
        <v>127.57</v>
      </c>
      <c r="D3185" s="2">
        <f>D3184*(1-D$1+IF(AND(WEEKDAY($A3185)&lt;&gt;1,WEEKDAY($A3185)&lt;&gt;7),-VLOOKUP($A3185,ETF_OP_Fee!$G$5:$H$14,2,1),0))^($A3185-$A3184)*(1+2*(C3185/C3184-1))+IFERROR(VLOOKUP(A3185,BITXeom!$C$9:$D$100,2,0),0)-$D$3*IFERROR(VLOOKUP($A3185,Dividends!$C$10:$E$100,2,0),0)</f>
        <v>12.600656246586288</v>
      </c>
      <c r="F3185" s="60">
        <f>F3184*(1-F$1-2*(C3185/C3184-1))</f>
        <v>8.9593205327168121E-2</v>
      </c>
      <c r="G3185" s="2">
        <f>G3184*(1-G$1+IF(AND(WEEKDAY($A3185)&lt;&gt;1,WEEKDAY($A3185)&lt;&gt;7),-VLOOKUP($A3185,ETF_OP_Fee!$I$5:$J$14,2,1),0))^($A3185-$A3184)*(1+1*(B3185/B3184-1))</f>
        <v>15.405120711349827</v>
      </c>
      <c r="H3185" s="9">
        <f>IFERROR(VLOOKUP(A3185,'BITO-IV'!$A$1:$J$10000,4,0),"")</f>
        <v>14.3276</v>
      </c>
      <c r="J3185" s="9">
        <f>VLOOKUP(A3185,'ETH-Web'!$A$1:$G$10000,6,0)</f>
        <v>1832.999634</v>
      </c>
      <c r="K3185" s="2">
        <f>K3184*(1-K$1+IF(AND(WEEKDAY($A3185)&lt;&gt;1,WEEKDAY($A3185)&lt;&gt;7),-VLOOKUP($A3185,ETF_OP_Fee!$K$5:$L$14,2,1),0))^($A3185-$A3184)*(1+2*(J3185/J3184-1))-K$3*IFERROR(VLOOKUP($A4781,Dividends!$C$10:$E$100,3,0),0)</f>
        <v>138.20040884566163</v>
      </c>
      <c r="Q3185">
        <f>IF($A3185&gt;=$Q$2,B3185*Q$4,"")</f>
        <v>304.08230831564322</v>
      </c>
      <c r="R3185">
        <f>IF($A3185&gt;=$Q$2,G3185*R$4,"")</f>
        <v>290.66352352181389</v>
      </c>
      <c r="S3185">
        <f>IF($A3185&gt;=$Q$2,C3185*S$4,"")</f>
        <v>241.80028109900434</v>
      </c>
      <c r="T3185">
        <f>IF($A3185&gt;=$Q$2,J3185*T$4,"")</f>
        <v>551.45386734584145</v>
      </c>
      <c r="U3185">
        <f>IF($A3185&gt;=$Q$2,K3185*U$4,"")</f>
        <v>13.295053487734943</v>
      </c>
      <c r="W3185" t="e">
        <f t="shared" ca="1" si="19"/>
        <v>#DIV/0!</v>
      </c>
    </row>
    <row r="3186" spans="1:23">
      <c r="A3186" s="1">
        <v>44791</v>
      </c>
      <c r="B3186">
        <f>IFERROR(VLOOKUP($A3186,'BTC-Web'!$A$2:$H$9999,2,0),"")</f>
        <v>23341.039063</v>
      </c>
      <c r="C3186">
        <f>VLOOKUP(A3186,H_SPBTFDUE!$B$2:$C$5828,2,0)</f>
        <v>128.09</v>
      </c>
      <c r="D3186" s="2">
        <f>D3185*(1-D$1+IF(AND(WEEKDAY($A3186)&lt;&gt;1,WEEKDAY($A3186)&lt;&gt;7),-VLOOKUP($A3186,ETF_OP_Fee!$G$5:$H$14,2,1),0))^($A3186-$A3185)*(1+2*(C3186/C3185-1))+IFERROR(VLOOKUP(A3186,BITXeom!$C$9:$D$100,2,0),0)-$D$3*IFERROR(VLOOKUP($A3186,Dividends!$C$10:$E$100,2,0),0)</f>
        <v>12.701850305257487</v>
      </c>
      <c r="F3186" s="60">
        <f>F3185*(1-F$1-2*(C3186/C3185-1))</f>
        <v>8.8858143095611936E-2</v>
      </c>
      <c r="G3186" s="2">
        <f>G3185*(1-G$1+IF(AND(WEEKDAY($A3186)&lt;&gt;1,WEEKDAY($A3186)&lt;&gt;7),-VLOOKUP($A3186,ETF_OP_Fee!$I$5:$J$14,2,1),0))^($A3186-$A3185)*(1+1*(B3186/B3185-1))</f>
        <v>15.056212122904709</v>
      </c>
      <c r="H3186" s="9">
        <f>IFERROR(VLOOKUP(A3186,'BITO-IV'!$A$1:$J$10000,4,0),"")</f>
        <v>14.3888</v>
      </c>
      <c r="J3186" s="9">
        <f>VLOOKUP(A3186,'ETH-Web'!$A$1:$G$10000,6,0)</f>
        <v>1847.0078129999999</v>
      </c>
      <c r="K3186" s="2">
        <f>K3185*(1-K$1+IF(AND(WEEKDAY($A3186)&lt;&gt;1,WEEKDAY($A3186)&lt;&gt;7),-VLOOKUP($A3186,ETF_OP_Fee!$K$5:$L$14,2,1),0))^($A3186-$A3185)*(1+2*(J3186/J3185-1))-K$3*IFERROR(VLOOKUP($A4782,Dividends!$C$10:$E$100,3,0),0)</f>
        <v>140.3091100441342</v>
      </c>
      <c r="Q3186">
        <f>IF($A3186&gt;=$Q$2,B3186*Q$4,"")</f>
        <v>297.20292282461531</v>
      </c>
      <c r="R3186">
        <f>IF($A3186&gt;=$Q$2,G3186*R$4,"")</f>
        <v>284.08032293515686</v>
      </c>
      <c r="S3186">
        <f>IF($A3186&gt;=$Q$2,C3186*S$4,"")</f>
        <v>242.7859058240297</v>
      </c>
      <c r="T3186">
        <f>IF($A3186&gt;=$Q$2,J3186*T$4,"")</f>
        <v>555.66819687473799</v>
      </c>
      <c r="U3186">
        <f>IF($A3186&gt;=$Q$2,K3186*U$4,"")</f>
        <v>13.49791320036179</v>
      </c>
      <c r="W3186" t="e">
        <f t="shared" ca="1" si="19"/>
        <v>#DIV/0!</v>
      </c>
    </row>
    <row r="3187" spans="1:23">
      <c r="A3187" s="1">
        <v>44792</v>
      </c>
      <c r="B3187">
        <f>IFERROR(VLOOKUP($A3187,'BTC-Web'!$A$2:$H$9999,2,0),"")</f>
        <v>23213.3125</v>
      </c>
      <c r="C3187">
        <f>VLOOKUP(A3187,H_SPBTFDUE!$B$2:$C$5828,2,0)</f>
        <v>116.54</v>
      </c>
      <c r="D3187" s="2">
        <f>D3186*(1-D$1+IF(AND(WEEKDAY($A3187)&lt;&gt;1,WEEKDAY($A3187)&lt;&gt;7),-VLOOKUP($A3187,ETF_OP_Fee!$G$5:$H$14,2,1),0))^($A3187-$A3186)*(1+2*(C3187/C3186-1))+IFERROR(VLOOKUP(A3187,BITXeom!$C$9:$D$100,2,0),0)-$D$3*IFERROR(VLOOKUP($A3187,Dividends!$C$10:$E$100,2,0),0)</f>
        <v>10.409918844215547</v>
      </c>
      <c r="F3187" s="60">
        <f>F3186*(1-F$1-2*(C3187/C3186-1))</f>
        <v>0.10487836814198277</v>
      </c>
      <c r="G3187" s="2">
        <f>G3186*(1-G$1+IF(AND(WEEKDAY($A3187)&lt;&gt;1,WEEKDAY($A3187)&lt;&gt;7),-VLOOKUP($A3187,ETF_OP_Fee!$I$5:$J$14,2,1),0))^($A3187-$A3186)*(1+1*(B3187/B3186-1))</f>
        <v>14.973431964103991</v>
      </c>
      <c r="H3187" s="9">
        <f>IFERROR(VLOOKUP(A3187,'BITO-IV'!$A$1:$J$10000,4,0),"")</f>
        <v>13.092599999999999</v>
      </c>
      <c r="J3187" s="9">
        <f>VLOOKUP(A3187,'ETH-Web'!$A$1:$G$10000,6,0)</f>
        <v>1612.9873050000001</v>
      </c>
      <c r="K3187" s="2">
        <f>K3186*(1-K$1+IF(AND(WEEKDAY($A3187)&lt;&gt;1,WEEKDAY($A3187)&lt;&gt;7),-VLOOKUP($A3187,ETF_OP_Fee!$K$5:$L$14,2,1),0))^($A3187-$A3186)*(1+2*(J3187/J3186-1))-K$3*IFERROR(VLOOKUP($A4783,Dividends!$C$10:$E$100,3,0),0)</f>
        <v>104.751382149983</v>
      </c>
      <c r="Q3187">
        <f>IF($A3187&gt;=$Q$2,B3187*Q$4,"")</f>
        <v>295.57657244049221</v>
      </c>
      <c r="R3187">
        <f>IF($A3187&gt;=$Q$2,G3187*R$4,"")</f>
        <v>282.51842847905016</v>
      </c>
      <c r="S3187">
        <f>IF($A3187&gt;=$Q$2,C3187*S$4,"")</f>
        <v>220.89366433548616</v>
      </c>
      <c r="T3187">
        <f>IF($A3187&gt;=$Q$2,J3187*T$4,"")</f>
        <v>485.26364698772016</v>
      </c>
      <c r="U3187">
        <f>IF($A3187&gt;=$Q$2,K3187*U$4,"")</f>
        <v>10.077214967963577</v>
      </c>
      <c r="W3187" t="e">
        <f t="shared" ca="1" si="19"/>
        <v>#DIV/0!</v>
      </c>
    </row>
    <row r="3188" spans="1:23">
      <c r="A3188" s="1">
        <v>44795</v>
      </c>
      <c r="B3188">
        <f>IFERROR(VLOOKUP($A3188,'BTC-Web'!$A$2:$H$9999,2,0),"")</f>
        <v>21531.462890999999</v>
      </c>
      <c r="C3188">
        <f>VLOOKUP(A3188,H_SPBTFDUE!$B$2:$C$5828,2,0)</f>
        <v>115.09</v>
      </c>
      <c r="D3188" s="2">
        <f>D3187*(1-D$1+IF(AND(WEEKDAY($A3188)&lt;&gt;1,WEEKDAY($A3188)&lt;&gt;7),-VLOOKUP($A3188,ETF_OP_Fee!$G$5:$H$14,2,1),0))^($A3188-$A3187)*(1+2*(C3188/C3187-1))+IFERROR(VLOOKUP(A3188,BITXeom!$C$9:$D$100,2,0),0)-$D$3*IFERROR(VLOOKUP($A3188,Dividends!$C$10:$E$100,2,0),0)</f>
        <v>10.147206199188838</v>
      </c>
      <c r="F3188" s="60">
        <f>F3187*(1-F$1-2*(C3188/C3187-1))</f>
        <v>0.10748271880770394</v>
      </c>
      <c r="G3188" s="2">
        <f>G3187*(1-G$1+IF(AND(WEEKDAY($A3188)&lt;&gt;1,WEEKDAY($A3188)&lt;&gt;7),-VLOOKUP($A3188,ETF_OP_Fee!$I$5:$J$14,2,1),0))^($A3188-$A3187)*(1+1*(B3188/B3187-1))</f>
        <v>13.887493292946074</v>
      </c>
      <c r="H3188" s="9">
        <f>IFERROR(VLOOKUP(A3188,'BITO-IV'!$A$1:$J$10000,4,0),"")</f>
        <v>12.9275</v>
      </c>
      <c r="J3188" s="9">
        <f>VLOOKUP(A3188,'ETH-Web'!$A$1:$G$10000,6,0)</f>
        <v>1622.5058590000001</v>
      </c>
      <c r="K3188" s="2">
        <f>K3187*(1-K$1+IF(AND(WEEKDAY($A3188)&lt;&gt;1,WEEKDAY($A3188)&lt;&gt;7),-VLOOKUP($A3188,ETF_OP_Fee!$K$5:$L$14,2,1),0))^($A3188-$A3187)*(1+2*(J3188/J3187-1))-K$3*IFERROR(VLOOKUP($A4784,Dividends!$C$10:$E$100,3,0),0)</f>
        <v>105.97951056670611</v>
      </c>
      <c r="Q3188">
        <f>IF($A3188&gt;=$Q$2,B3188*Q$4,"")</f>
        <v>274.16147527206346</v>
      </c>
      <c r="R3188">
        <f>IF($A3188&gt;=$Q$2,G3188*R$4,"")</f>
        <v>262.02895836053273</v>
      </c>
      <c r="S3188">
        <f>IF($A3188&gt;=$Q$2,C3188*S$4,"")</f>
        <v>218.14528769839626</v>
      </c>
      <c r="T3188">
        <f>IF($A3188&gt;=$Q$2,J3188*T$4,"")</f>
        <v>488.12728281037749</v>
      </c>
      <c r="U3188">
        <f>IF($A3188&gt;=$Q$2,K3188*U$4,"")</f>
        <v>10.195362469309798</v>
      </c>
      <c r="W3188" t="e">
        <f t="shared" ca="1" si="19"/>
        <v>#DIV/0!</v>
      </c>
    </row>
    <row r="3189" spans="1:23">
      <c r="A3189" s="1">
        <v>44796</v>
      </c>
      <c r="B3189">
        <f>IFERROR(VLOOKUP($A3189,'BTC-Web'!$A$2:$H$9999,2,0),"")</f>
        <v>21401.044922000001</v>
      </c>
      <c r="C3189">
        <f>VLOOKUP(A3189,H_SPBTFDUE!$B$2:$C$5828,2,0)</f>
        <v>117.89</v>
      </c>
      <c r="D3189" s="2">
        <f>D3188*(1-D$1+IF(AND(WEEKDAY($A3189)&lt;&gt;1,WEEKDAY($A3189)&lt;&gt;7),-VLOOKUP($A3189,ETF_OP_Fee!$G$5:$H$14,2,1),0))^($A3189-$A3188)*(1+2*(C3189/C3188-1))+IFERROR(VLOOKUP(A3189,BITXeom!$C$9:$D$100,2,0),0)-$D$3*IFERROR(VLOOKUP($A3189,Dividends!$C$10:$E$100,2,0),0)</f>
        <v>10.639661874812088</v>
      </c>
      <c r="F3189" s="60">
        <f>F3188*(1-F$1-2*(C3189/C3188-1))</f>
        <v>0.10224727565174639</v>
      </c>
      <c r="G3189" s="2">
        <f>G3188*(1-G$1+IF(AND(WEEKDAY($A3189)&lt;&gt;1,WEEKDAY($A3189)&lt;&gt;7),-VLOOKUP($A3189,ETF_OP_Fee!$I$5:$J$14,2,1),0))^($A3189-$A3188)*(1+1*(B3189/B3188-1))</f>
        <v>13.803016255775294</v>
      </c>
      <c r="H3189" s="9">
        <f>IFERROR(VLOOKUP(A3189,'BITO-IV'!$A$1:$J$10000,4,0),"")</f>
        <v>13.2462</v>
      </c>
      <c r="J3189" s="9">
        <f>VLOOKUP(A3189,'ETH-Web'!$A$1:$G$10000,6,0)</f>
        <v>1662.7698969999999</v>
      </c>
      <c r="K3189" s="2">
        <f>K3188*(1-K$1+IF(AND(WEEKDAY($A3189)&lt;&gt;1,WEEKDAY($A3189)&lt;&gt;7),-VLOOKUP($A3189,ETF_OP_Fee!$K$5:$L$14,2,1),0))^($A3189-$A3188)*(1+2*(J3189/J3188-1))-K$3*IFERROR(VLOOKUP($A4785,Dividends!$C$10:$E$100,3,0),0)</f>
        <v>111.23661203314427</v>
      </c>
      <c r="Q3189">
        <f>IF($A3189&gt;=$Q$2,B3189*Q$4,"")</f>
        <v>272.50085504555898</v>
      </c>
      <c r="R3189">
        <f>IF($A3189&gt;=$Q$2,G3189*R$4,"")</f>
        <v>260.43504723573045</v>
      </c>
      <c r="S3189">
        <f>IF($A3189&gt;=$Q$2,C3189*S$4,"")</f>
        <v>223.452497756225</v>
      </c>
      <c r="T3189">
        <f>IF($A3189&gt;=$Q$2,J3189*T$4,"")</f>
        <v>500.24062918437892</v>
      </c>
      <c r="U3189">
        <f>IF($A3189&gt;=$Q$2,K3189*U$4,"")</f>
        <v>10.70110225525211</v>
      </c>
      <c r="W3189" t="e">
        <f t="shared" ca="1" si="19"/>
        <v>#DIV/0!</v>
      </c>
    </row>
    <row r="3190" spans="1:23">
      <c r="A3190" s="1">
        <v>44797</v>
      </c>
      <c r="B3190">
        <f>IFERROR(VLOOKUP($A3190,'BTC-Web'!$A$2:$H$9999,2,0),"")</f>
        <v>21526.455077999999</v>
      </c>
      <c r="C3190">
        <f>VLOOKUP(A3190,H_SPBTFDUE!$B$2:$C$5828,2,0)</f>
        <v>118.74</v>
      </c>
      <c r="D3190" s="2">
        <f>D3189*(1-D$1+IF(AND(WEEKDAY($A3190)&lt;&gt;1,WEEKDAY($A3190)&lt;&gt;7),-VLOOKUP($A3190,ETF_OP_Fee!$G$5:$H$14,2,1),0))^($A3190-$A3189)*(1+2*(C3190/C3189-1))+IFERROR(VLOOKUP(A3190,BITXeom!$C$9:$D$100,2,0),0)-$D$3*IFERROR(VLOOKUP($A3190,Dividends!$C$10:$E$100,2,0),0)</f>
        <v>10.791787079016194</v>
      </c>
      <c r="F3190" s="60">
        <f>F3189*(1-F$1-2*(C3190/C3189-1))</f>
        <v>0.10076752475237971</v>
      </c>
      <c r="G3190" s="2">
        <f>G3189*(1-G$1+IF(AND(WEEKDAY($A3190)&lt;&gt;1,WEEKDAY($A3190)&lt;&gt;7),-VLOOKUP($A3190,ETF_OP_Fee!$I$5:$J$14,2,1),0))^($A3190-$A3189)*(1+1*(B3190/B3189-1))</f>
        <v>13.883540590329813</v>
      </c>
      <c r="H3190" s="9">
        <f>IFERROR(VLOOKUP(A3190,'BITO-IV'!$A$1:$J$10000,4,0),"")</f>
        <v>13.3527</v>
      </c>
      <c r="J3190" s="9">
        <f>VLOOKUP(A3190,'ETH-Web'!$A$1:$G$10000,6,0)</f>
        <v>1657.0592039999999</v>
      </c>
      <c r="K3190" s="2">
        <f>K3189*(1-K$1+IF(AND(WEEKDAY($A3190)&lt;&gt;1,WEEKDAY($A3190)&lt;&gt;7),-VLOOKUP($A3190,ETF_OP_Fee!$K$5:$L$14,2,1),0))^($A3190-$A3189)*(1+2*(J3190/J3189-1))-K$3*IFERROR(VLOOKUP($A4786,Dividends!$C$10:$E$100,3,0),0)</f>
        <v>110.46969476883021</v>
      </c>
      <c r="Q3190">
        <f>IF($A3190&gt;=$Q$2,B3190*Q$4,"")</f>
        <v>274.09771047322386</v>
      </c>
      <c r="R3190">
        <f>IF($A3190&gt;=$Q$2,G3190*R$4,"")</f>
        <v>261.95437884302009</v>
      </c>
      <c r="S3190">
        <f>IF($A3190&gt;=$Q$2,C3190*S$4,"")</f>
        <v>225.06361509520872</v>
      </c>
      <c r="T3190">
        <f>IF($A3190&gt;=$Q$2,J3190*T$4,"")</f>
        <v>498.52257988329825</v>
      </c>
      <c r="U3190">
        <f>IF($A3190&gt;=$Q$2,K3190*U$4,"")</f>
        <v>10.627323847974679</v>
      </c>
      <c r="W3190" t="e">
        <f t="shared" ca="1" si="19"/>
        <v>#DIV/0!</v>
      </c>
    </row>
    <row r="3191" spans="1:23">
      <c r="A3191" s="1">
        <v>44798</v>
      </c>
      <c r="B3191">
        <f>IFERROR(VLOOKUP($A3191,'BTC-Web'!$A$2:$H$9999,2,0),"")</f>
        <v>21395.458984000001</v>
      </c>
      <c r="C3191">
        <f>VLOOKUP(A3191,H_SPBTFDUE!$B$2:$C$5828,2,0)</f>
        <v>117.89</v>
      </c>
      <c r="D3191" s="2">
        <f>D3190*(1-D$1+IF(AND(WEEKDAY($A3191)&lt;&gt;1,WEEKDAY($A3191)&lt;&gt;7),-VLOOKUP($A3191,ETF_OP_Fee!$G$5:$H$14,2,1),0))^($A3191-$A3190)*(1+2*(C3191/C3190-1))+IFERROR(VLOOKUP(A3191,BITXeom!$C$9:$D$100,2,0),0)-$D$3*IFERROR(VLOOKUP($A3191,Dividends!$C$10:$E$100,2,0),0)</f>
        <v>10.635998813738597</v>
      </c>
      <c r="F3191" s="60">
        <f>F3190*(1-F$1-2*(C3191/C3190-1))</f>
        <v>0.10220496747925294</v>
      </c>
      <c r="G3191" s="2">
        <f>G3190*(1-G$1+IF(AND(WEEKDAY($A3191)&lt;&gt;1,WEEKDAY($A3191)&lt;&gt;7),-VLOOKUP($A3191,ETF_OP_Fee!$I$5:$J$14,2,1),0))^($A3191-$A3190)*(1+1*(B3191/B3190-1))</f>
        <v>13.798695181152043</v>
      </c>
      <c r="H3191" s="9">
        <f>IFERROR(VLOOKUP(A3191,'BITO-IV'!$A$1:$J$10000,4,0),"")</f>
        <v>13.255000000000001</v>
      </c>
      <c r="J3191" s="9">
        <f>VLOOKUP(A3191,'ETH-Web'!$A$1:$G$10000,6,0)</f>
        <v>1696.4570309999999</v>
      </c>
      <c r="K3191" s="2">
        <f>K3190*(1-K$1+IF(AND(WEEKDAY($A3191)&lt;&gt;1,WEEKDAY($A3191)&lt;&gt;7),-VLOOKUP($A3191,ETF_OP_Fee!$K$5:$L$14,2,1),0))^($A3191-$A3190)*(1+2*(J3191/J3190-1))-K$3*IFERROR(VLOOKUP($A4787,Dividends!$C$10:$E$100,3,0),0)</f>
        <v>115.71971442132948</v>
      </c>
      <c r="Q3191">
        <f>IF($A3191&gt;=$Q$2,B3191*Q$4,"")</f>
        <v>272.42972894462417</v>
      </c>
      <c r="R3191">
        <f>IF($A3191&gt;=$Q$2,G3191*R$4,"")</f>
        <v>260.35351728222162</v>
      </c>
      <c r="S3191">
        <f>IF($A3191&gt;=$Q$2,C3191*S$4,"")</f>
        <v>223.452497756225</v>
      </c>
      <c r="T3191">
        <f>IF($A3191&gt;=$Q$2,J3191*T$4,"")</f>
        <v>510.37532860249001</v>
      </c>
      <c r="U3191">
        <f>IF($A3191&gt;=$Q$2,K3191*U$4,"")</f>
        <v>11.132382354491742</v>
      </c>
      <c r="W3191" t="e">
        <f t="shared" ca="1" si="19"/>
        <v>#DIV/0!</v>
      </c>
    </row>
    <row r="3192" spans="1:23">
      <c r="A3192" s="1">
        <v>44799</v>
      </c>
      <c r="B3192">
        <f>IFERROR(VLOOKUP($A3192,'BTC-Web'!$A$2:$H$9999,2,0),"")</f>
        <v>21596.085938</v>
      </c>
      <c r="C3192">
        <f>VLOOKUP(A3192,H_SPBTFDUE!$B$2:$C$5828,2,0)</f>
        <v>111.99</v>
      </c>
      <c r="D3192" s="2">
        <f>D3191*(1-D$1+IF(AND(WEEKDAY($A3192)&lt;&gt;1,WEEKDAY($A3192)&lt;&gt;7),-VLOOKUP($A3192,ETF_OP_Fee!$G$5:$H$14,2,1),0))^($A3192-$A3191)*(1+2*(C3192/C3191-1))+IFERROR(VLOOKUP(A3192,BITXeom!$C$9:$D$100,2,0),0)-$D$3*IFERROR(VLOOKUP($A3192,Dividends!$C$10:$E$100,2,0),0)</f>
        <v>9.5702527024276165</v>
      </c>
      <c r="F3192" s="60">
        <f>F3191*(1-F$1-2*(C3192/C3191-1))</f>
        <v>0.11242968044024249</v>
      </c>
      <c r="G3192" s="2">
        <f>G3191*(1-G$1+IF(AND(WEEKDAY($A3192)&lt;&gt;1,WEEKDAY($A3192)&lt;&gt;7),-VLOOKUP($A3192,ETF_OP_Fee!$I$5:$J$14,2,1),0))^($A3192-$A3191)*(1+1*(B3192/B3191-1))</f>
        <v>13.927724153053461</v>
      </c>
      <c r="H3192" s="9">
        <f>IFERROR(VLOOKUP(A3192,'BITO-IV'!$A$1:$J$10000,4,0),"")</f>
        <v>12.590299999999999</v>
      </c>
      <c r="J3192" s="9">
        <f>VLOOKUP(A3192,'ETH-Web'!$A$1:$G$10000,6,0)</f>
        <v>1507.782837</v>
      </c>
      <c r="K3192" s="2">
        <f>K3191*(1-K$1+IF(AND(WEEKDAY($A3192)&lt;&gt;1,WEEKDAY($A3192)&lt;&gt;7),-VLOOKUP($A3192,ETF_OP_Fee!$K$5:$L$14,2,1),0))^($A3192-$A3191)*(1+2*(J3192/J3191-1))-K$3*IFERROR(VLOOKUP($A4788,Dividends!$C$10:$E$100,3,0),0)</f>
        <v>89.977489255288518</v>
      </c>
      <c r="Q3192">
        <f>IF($A3192&gt;=$Q$2,B3192*Q$4,"")</f>
        <v>274.98432460616522</v>
      </c>
      <c r="R3192">
        <f>IF($A3192&gt;=$Q$2,G3192*R$4,"")</f>
        <v>262.78803346109396</v>
      </c>
      <c r="S3192">
        <f>IF($A3192&gt;=$Q$2,C3192*S$4,"")</f>
        <v>212.26944799151443</v>
      </c>
      <c r="T3192">
        <f>IF($A3192&gt;=$Q$2,J3192*T$4,"")</f>
        <v>453.61311653231587</v>
      </c>
      <c r="U3192">
        <f>IF($A3192&gt;=$Q$2,K3192*U$4,"")</f>
        <v>8.6559478537947143</v>
      </c>
      <c r="W3192" t="e">
        <f t="shared" ca="1" si="19"/>
        <v>#DIV/0!</v>
      </c>
    </row>
    <row r="3193" spans="1:23">
      <c r="A3193" s="1">
        <v>44802</v>
      </c>
      <c r="B3193">
        <f>IFERROR(VLOOKUP($A3193,'BTC-Web'!$A$2:$H$9999,2,0),"")</f>
        <v>19615.154297000001</v>
      </c>
      <c r="C3193">
        <f>VLOOKUP(A3193,H_SPBTFDUE!$B$2:$C$5828,2,0)</f>
        <v>109.48</v>
      </c>
      <c r="D3193" s="2">
        <f>D3192*(1-D$1+IF(AND(WEEKDAY($A3193)&lt;&gt;1,WEEKDAY($A3193)&lt;&gt;7),-VLOOKUP($A3193,ETF_OP_Fee!$G$5:$H$14,2,1),0))^($A3193-$A3192)*(1+2*(C3193/C3192-1))+IFERROR(VLOOKUP(A3193,BITXeom!$C$9:$D$100,2,0),0)-$D$3*IFERROR(VLOOKUP($A3193,Dividends!$C$10:$E$100,2,0),0)</f>
        <v>9.1379565192225662</v>
      </c>
      <c r="F3193" s="60">
        <f>F3192*(1-F$1-2*(C3193/C3192-1))</f>
        <v>0.11746353680149581</v>
      </c>
      <c r="G3193" s="2">
        <f>G3192*(1-G$1+IF(AND(WEEKDAY($A3193)&lt;&gt;1,WEEKDAY($A3193)&lt;&gt;7),-VLOOKUP($A3193,ETF_OP_Fee!$I$5:$J$14,2,1),0))^($A3193-$A3192)*(1+1*(B3193/B3192-1))</f>
        <v>12.649196154597886</v>
      </c>
      <c r="H3193" s="9">
        <f>IFERROR(VLOOKUP(A3193,'BITO-IV'!$A$1:$J$10000,4,0),"")</f>
        <v>12.3043</v>
      </c>
      <c r="J3193" s="9">
        <f>VLOOKUP(A3193,'ETH-Web'!$A$1:$G$10000,6,0)</f>
        <v>1553.0373540000001</v>
      </c>
      <c r="K3193" s="2">
        <f>K3192*(1-K$1+IF(AND(WEEKDAY($A3193)&lt;&gt;1,WEEKDAY($A3193)&lt;&gt;7),-VLOOKUP($A3193,ETF_OP_Fee!$K$5:$L$14,2,1),0))^($A3193-$A3192)*(1+2*(J3193/J3192-1))-K$3*IFERROR(VLOOKUP($A4789,Dividends!$C$10:$E$100,3,0),0)</f>
        <v>95.371279991216923</v>
      </c>
      <c r="Q3193">
        <f>IF($A3193&gt;=$Q$2,B3193*Q$4,"")</f>
        <v>249.7609970571263</v>
      </c>
      <c r="R3193">
        <f>IF($A3193&gt;=$Q$2,G3193*R$4,"")</f>
        <v>238.66479159135682</v>
      </c>
      <c r="S3193">
        <f>IF($A3193&gt;=$Q$2,C3193*S$4,"")</f>
        <v>207.51191326110367</v>
      </c>
      <c r="T3193">
        <f>IF($A3193&gt;=$Q$2,J3193*T$4,"")</f>
        <v>467.22783742566344</v>
      </c>
      <c r="U3193">
        <f>IF($A3193&gt;=$Q$2,K3193*U$4,"")</f>
        <v>9.1748373197144719</v>
      </c>
      <c r="W3193" t="e">
        <f t="shared" ca="1" si="19"/>
        <v>#DIV/0!</v>
      </c>
    </row>
    <row r="3194" spans="1:23">
      <c r="A3194" s="1">
        <v>44803</v>
      </c>
      <c r="B3194">
        <f>IFERROR(VLOOKUP($A3194,'BTC-Web'!$A$2:$H$9999,2,0),"")</f>
        <v>20298.611327999999</v>
      </c>
      <c r="C3194">
        <f>VLOOKUP(A3194,H_SPBTFDUE!$B$2:$C$5828,2,0)</f>
        <v>108.41</v>
      </c>
      <c r="D3194" s="2">
        <f>D3193*(1-D$1+IF(AND(WEEKDAY($A3194)&lt;&gt;1,WEEKDAY($A3194)&lt;&gt;7),-VLOOKUP($A3194,ETF_OP_Fee!$G$5:$H$14,2,1),0))^($A3194-$A3193)*(1+2*(C3194/C3193-1))+IFERROR(VLOOKUP(A3194,BITXeom!$C$9:$D$100,2,0),0)-$D$3*IFERROR(VLOOKUP($A3194,Dividends!$C$10:$E$100,2,0),0)</f>
        <v>8.9582573175096911</v>
      </c>
      <c r="F3194" s="60">
        <f>F3193*(1-F$1-2*(C3194/C3193-1))</f>
        <v>0.11975347604963461</v>
      </c>
      <c r="G3194" s="2">
        <f>G3193*(1-G$1+IF(AND(WEEKDAY($A3194)&lt;&gt;1,WEEKDAY($A3194)&lt;&gt;7),-VLOOKUP($A3194,ETF_OP_Fee!$I$5:$J$14,2,1),0))^($A3194-$A3193)*(1+1*(B3194/B3193-1))</f>
        <v>13.089595403769376</v>
      </c>
      <c r="H3194" s="9">
        <f>IFERROR(VLOOKUP(A3194,'BITO-IV'!$A$1:$J$10000,4,0),"")</f>
        <v>12.1846</v>
      </c>
      <c r="J3194" s="9">
        <f>VLOOKUP(A3194,'ETH-Web'!$A$1:$G$10000,6,0)</f>
        <v>1523.8388669999999</v>
      </c>
      <c r="K3194" s="2">
        <f>K3193*(1-K$1+IF(AND(WEEKDAY($A3194)&lt;&gt;1,WEEKDAY($A3194)&lt;&gt;7),-VLOOKUP($A3194,ETF_OP_Fee!$K$5:$L$14,2,1),0))^($A3194-$A3193)*(1+2*(J3194/J3193-1))-K$3*IFERROR(VLOOKUP($A4790,Dividends!$C$10:$E$100,3,0),0)</f>
        <v>91.782786008577617</v>
      </c>
      <c r="Q3194">
        <f>IF($A3194&gt;=$Q$2,B3194*Q$4,"")</f>
        <v>258.46349854774013</v>
      </c>
      <c r="R3194">
        <f>IF($A3194&gt;=$Q$2,G3194*R$4,"")</f>
        <v>246.97423621818376</v>
      </c>
      <c r="S3194">
        <f>IF($A3194&gt;=$Q$2,C3194*S$4,"")</f>
        <v>205.48380084614769</v>
      </c>
      <c r="T3194">
        <f>IF($A3194&gt;=$Q$2,J3194*T$4,"")</f>
        <v>458.44353748466443</v>
      </c>
      <c r="U3194">
        <f>IF($A3194&gt;=$Q$2,K3194*U$4,"")</f>
        <v>8.8296196764520349</v>
      </c>
      <c r="W3194" t="e">
        <f t="shared" ca="1" si="19"/>
        <v>#DIV/0!</v>
      </c>
    </row>
    <row r="3195" spans="1:23">
      <c r="A3195" s="1">
        <v>44804</v>
      </c>
      <c r="B3195">
        <f>IFERROR(VLOOKUP($A3195,'BTC-Web'!$A$2:$H$9999,2,0),"")</f>
        <v>19799.582031000002</v>
      </c>
      <c r="C3195">
        <f>VLOOKUP(A3195,H_SPBTFDUE!$B$2:$C$5828,2,0)</f>
        <v>110.04</v>
      </c>
      <c r="D3195" s="2">
        <f>D3194*(1-D$1+IF(AND(WEEKDAY($A3195)&lt;&gt;1,WEEKDAY($A3195)&lt;&gt;7),-VLOOKUP($A3195,ETF_OP_Fee!$G$5:$H$14,2,1),0))^($A3195-$A3194)*(1+2*(C3195/C3194-1))+IFERROR(VLOOKUP(A3195,BITXeom!$C$9:$D$100,2,0),0)-$D$3*IFERROR(VLOOKUP($A3195,Dividends!$C$10:$E$100,2,0),0)</f>
        <v>9.2265289389149956</v>
      </c>
      <c r="F3195" s="60">
        <f>F3194*(1-F$1-2*(C3195/C3194-1))</f>
        <v>0.11614613233636212</v>
      </c>
      <c r="G3195" s="2">
        <f>G3194*(1-G$1+IF(AND(WEEKDAY($A3195)&lt;&gt;1,WEEKDAY($A3195)&lt;&gt;7),-VLOOKUP($A3195,ETF_OP_Fee!$I$5:$J$14,2,1),0))^($A3195-$A3194)*(1+1*(B3195/B3194-1))</f>
        <v>12.76746316680636</v>
      </c>
      <c r="H3195" s="9">
        <f>IFERROR(VLOOKUP(A3195,'BITO-IV'!$A$1:$J$10000,4,0),"")</f>
        <v>12.368</v>
      </c>
      <c r="J3195" s="9">
        <f>VLOOKUP(A3195,'ETH-Web'!$A$1:$G$10000,6,0)</f>
        <v>1553.684937</v>
      </c>
      <c r="K3195" s="2">
        <f>K3194*(1-K$1+IF(AND(WEEKDAY($A3195)&lt;&gt;1,WEEKDAY($A3195)&lt;&gt;7),-VLOOKUP($A3195,ETF_OP_Fee!$K$5:$L$14,2,1),0))^($A3195-$A3194)*(1+2*(J3195/J3194-1))-K$3*IFERROR(VLOOKUP($A4791,Dividends!$C$10:$E$100,3,0),0)</f>
        <v>95.375664497886291</v>
      </c>
      <c r="Q3195">
        <f>IF($A3195&gt;=$Q$2,B3195*Q$4,"")</f>
        <v>252.10932702850317</v>
      </c>
      <c r="R3195">
        <f>IF($A3195&gt;=$Q$2,G3195*R$4,"")</f>
        <v>240.8962513201719</v>
      </c>
      <c r="S3195">
        <f>IF($A3195&gt;=$Q$2,C3195*S$4,"")</f>
        <v>208.57335527266943</v>
      </c>
      <c r="T3195">
        <f>IF($A3195&gt;=$Q$2,J3195*T$4,"")</f>
        <v>467.42266133241895</v>
      </c>
      <c r="U3195">
        <f>IF($A3195&gt;=$Q$2,K3195*U$4,"")</f>
        <v>9.1752591147813138</v>
      </c>
      <c r="W3195" t="e">
        <f t="shared" ca="1" si="19"/>
        <v>#DIV/0!</v>
      </c>
    </row>
    <row r="3196" spans="1:23">
      <c r="A3196" s="1">
        <v>44805</v>
      </c>
      <c r="B3196">
        <f>IFERROR(VLOOKUP($A3196,'BTC-Web'!$A$2:$H$9999,2,0),"")</f>
        <v>20050.498047000001</v>
      </c>
      <c r="C3196">
        <f>VLOOKUP(A3196,H_SPBTFDUE!$B$2:$C$5828,2,0)</f>
        <v>107.99</v>
      </c>
      <c r="D3196" s="2">
        <f>D3195*(1-D$1+IF(AND(WEEKDAY($A3196)&lt;&gt;1,WEEKDAY($A3196)&lt;&gt;7),-VLOOKUP($A3196,ETF_OP_Fee!$G$5:$H$14,2,1),0))^($A3196-$A3195)*(1+2*(C3196/C3195-1))+IFERROR(VLOOKUP(A3196,BITXeom!$C$9:$D$100,2,0),0)-$D$3*IFERROR(VLOOKUP($A3196,Dividends!$C$10:$E$100,2,0),0)</f>
        <v>8.8816852524343375</v>
      </c>
      <c r="F3196" s="60">
        <f>F3195*(1-F$1-2*(C3196/C3195-1))</f>
        <v>0.12046759584785539</v>
      </c>
      <c r="G3196" s="2">
        <f>G3195*(1-G$1+IF(AND(WEEKDAY($A3196)&lt;&gt;1,WEEKDAY($A3196)&lt;&gt;7),-VLOOKUP($A3196,ETF_OP_Fee!$I$5:$J$14,2,1),0))^($A3196-$A3195)*(1+1*(B3196/B3195-1))</f>
        <v>12.928926076974097</v>
      </c>
      <c r="H3196" s="9">
        <f>IFERROR(VLOOKUP(A3196,'BITO-IV'!$A$1:$J$10000,4,0),"")</f>
        <v>12.1371</v>
      </c>
      <c r="J3196" s="9">
        <f>VLOOKUP(A3196,'ETH-Web'!$A$1:$G$10000,6,0)</f>
        <v>1586.1767580000001</v>
      </c>
      <c r="K3196" s="2">
        <f>K3195*(1-K$1+IF(AND(WEEKDAY($A3196)&lt;&gt;1,WEEKDAY($A3196)&lt;&gt;7),-VLOOKUP($A3196,ETF_OP_Fee!$K$5:$L$14,2,1),0))^($A3196-$A3195)*(1+2*(J3196/J3195-1))-K$3*IFERROR(VLOOKUP($A4792,Dividends!$C$10:$E$100,3,0),0)</f>
        <v>99.362239919362551</v>
      </c>
      <c r="Q3196">
        <f>IF($A3196&gt;=$Q$2,B3196*Q$4,"")</f>
        <v>255.30425648890238</v>
      </c>
      <c r="R3196">
        <f>IF($A3196&gt;=$Q$2,G3196*R$4,"")</f>
        <v>243.94273042713945</v>
      </c>
      <c r="S3196">
        <f>IF($A3196&gt;=$Q$2,C3196*S$4,"")</f>
        <v>204.68771933747337</v>
      </c>
      <c r="T3196">
        <f>IF($A3196&gt;=$Q$2,J3196*T$4,"")</f>
        <v>477.19775349021637</v>
      </c>
      <c r="U3196">
        <f>IF($A3196&gt;=$Q$2,K3196*U$4,"")</f>
        <v>9.5587726941123794</v>
      </c>
      <c r="W3196" t="e">
        <f t="shared" ca="1" si="19"/>
        <v>#DIV/0!</v>
      </c>
    </row>
    <row r="3197" spans="1:23">
      <c r="A3197" s="1">
        <v>44806</v>
      </c>
      <c r="B3197">
        <f>IFERROR(VLOOKUP($A3197,'BTC-Web'!$A$2:$H$9999,2,0),"")</f>
        <v>20126.072265999999</v>
      </c>
      <c r="C3197">
        <f>VLOOKUP(A3197,H_SPBTFDUE!$B$2:$C$5828,2,0)</f>
        <v>108.42</v>
      </c>
      <c r="D3197" s="2">
        <f>D3196*(1-D$1+IF(AND(WEEKDAY($A3197)&lt;&gt;1,WEEKDAY($A3197)&lt;&gt;7),-VLOOKUP($A3197,ETF_OP_Fee!$G$5:$H$14,2,1),0))^($A3197-$A3196)*(1+2*(C3197/C3196-1))+IFERROR(VLOOKUP(A3197,BITXeom!$C$9:$D$100,2,0),0)-$D$3*IFERROR(VLOOKUP($A3197,Dividends!$C$10:$E$100,2,0),0)</f>
        <v>8.951337136928748</v>
      </c>
      <c r="F3197" s="60">
        <f>F3196*(1-F$1-2*(C3197/C3196-1))</f>
        <v>0.11950195709757844</v>
      </c>
      <c r="G3197" s="2">
        <f>G3196*(1-G$1+IF(AND(WEEKDAY($A3197)&lt;&gt;1,WEEKDAY($A3197)&lt;&gt;7),-VLOOKUP($A3197,ETF_OP_Fee!$I$5:$J$14,2,1),0))^($A3197-$A3196)*(1+1*(B3197/B3196-1))</f>
        <v>12.97731993424823</v>
      </c>
      <c r="H3197" s="9">
        <f>IFERROR(VLOOKUP(A3197,'BITO-IV'!$A$1:$J$10000,4,0),"")</f>
        <v>12.1859</v>
      </c>
      <c r="J3197" s="9">
        <f>VLOOKUP(A3197,'ETH-Web'!$A$1:$G$10000,6,0)</f>
        <v>1577.2204589999999</v>
      </c>
      <c r="K3197" s="2">
        <f>K3196*(1-K$1+IF(AND(WEEKDAY($A3197)&lt;&gt;1,WEEKDAY($A3197)&lt;&gt;7),-VLOOKUP($A3197,ETF_OP_Fee!$K$5:$L$14,2,1),0))^($A3197-$A3196)*(1+2*(J3197/J3196-1))-K$3*IFERROR(VLOOKUP($A4793,Dividends!$C$10:$E$100,3,0),0)</f>
        <v>98.237618145413009</v>
      </c>
      <c r="Q3197">
        <f>IF($A3197&gt;=$Q$2,B3197*Q$4,"")</f>
        <v>256.26654778691886</v>
      </c>
      <c r="R3197">
        <f>IF($A3197&gt;=$Q$2,G3197*R$4,"")</f>
        <v>244.85582480242388</v>
      </c>
      <c r="S3197">
        <f>IF($A3197&gt;=$Q$2,C3197*S$4,"")</f>
        <v>205.50275516778279</v>
      </c>
      <c r="T3197">
        <f>IF($A3197&gt;=$Q$2,J3197*T$4,"")</f>
        <v>474.50327083509552</v>
      </c>
      <c r="U3197">
        <f>IF($A3197&gt;=$Q$2,K3197*U$4,"")</f>
        <v>9.4505826622375206</v>
      </c>
      <c r="W3197" t="e">
        <f t="shared" ca="1" si="19"/>
        <v>#DIV/0!</v>
      </c>
    </row>
    <row r="3198" spans="1:23">
      <c r="A3198" s="1">
        <v>44810</v>
      </c>
      <c r="B3198">
        <f>IFERROR(VLOOKUP($A3198,'BTC-Web'!$A$2:$H$9999,2,0),"")</f>
        <v>19817.724609000001</v>
      </c>
      <c r="C3198">
        <f>VLOOKUP(A3198,H_SPBTFDUE!$B$2:$C$5828,2,0)</f>
        <v>102.2</v>
      </c>
      <c r="D3198" s="2">
        <f>D3197*(1-D$1+IF(AND(WEEKDAY($A3198)&lt;&gt;1,WEEKDAY($A3198)&lt;&gt;7),-VLOOKUP($A3198,ETF_OP_Fee!$G$5:$H$14,2,1),0))^($A3198-$A3197)*(1+2*(C3198/C3197-1))+IFERROR(VLOOKUP(A3198,BITXeom!$C$9:$D$100,2,0),0)-$D$3*IFERROR(VLOOKUP($A3198,Dividends!$C$10:$E$100,2,0),0)</f>
        <v>7.9204495347434039</v>
      </c>
      <c r="F3198" s="60">
        <f>F3197*(1-F$1-2*(C3198/C3197-1))</f>
        <v>0.13320726887990852</v>
      </c>
      <c r="G3198" s="2">
        <f>G3197*(1-G$1+IF(AND(WEEKDAY($A3198)&lt;&gt;1,WEEKDAY($A3198)&lt;&gt;7),-VLOOKUP($A3198,ETF_OP_Fee!$I$5:$J$14,2,1),0))^($A3198-$A3197)*(1+1*(B3198/B3197-1))</f>
        <v>12.777166615677018</v>
      </c>
      <c r="H3198" s="9">
        <f>IFERROR(VLOOKUP(A3198,'BITO-IV'!$A$1:$J$10000,4,0),"")</f>
        <v>11.4894</v>
      </c>
      <c r="J3198" s="9">
        <f>VLOOKUP(A3198,'ETH-Web'!$A$1:$G$10000,6,0)</f>
        <v>1561.7485349999999</v>
      </c>
      <c r="K3198" s="2">
        <f>K3197*(1-K$1+IF(AND(WEEKDAY($A3198)&lt;&gt;1,WEEKDAY($A3198)&lt;&gt;7),-VLOOKUP($A3198,ETF_OP_Fee!$K$5:$L$14,2,1),0))^($A3198-$A3197)*(1+2*(J3198/J3197-1))-K$3*IFERROR(VLOOKUP($A4794,Dividends!$C$10:$E$100,3,0),0)</f>
        <v>96.300351009776477</v>
      </c>
      <c r="Q3198">
        <f>IF($A3198&gt;=$Q$2,B3198*Q$4,"")</f>
        <v>252.34033761867525</v>
      </c>
      <c r="R3198">
        <f>IF($A3198&gt;=$Q$2,G3198*R$4,"")</f>
        <v>241.07933580823962</v>
      </c>
      <c r="S3198">
        <f>IF($A3198&gt;=$Q$2,C3198*S$4,"")</f>
        <v>193.71316711074897</v>
      </c>
      <c r="T3198">
        <f>IF($A3198&gt;=$Q$2,J3198*T$4,"")</f>
        <v>469.84857687508526</v>
      </c>
      <c r="U3198">
        <f>IF($A3198&gt;=$Q$2,K3198*U$4,"")</f>
        <v>9.2642151224925229</v>
      </c>
      <c r="W3198" t="e">
        <f t="shared" ca="1" si="19"/>
        <v>#DIV/0!</v>
      </c>
    </row>
    <row r="3199" spans="1:23">
      <c r="A3199" s="1">
        <v>44811</v>
      </c>
      <c r="B3199">
        <f>IFERROR(VLOOKUP($A3199,'BTC-Web'!$A$2:$H$9999,2,0),"")</f>
        <v>18837.683593999998</v>
      </c>
      <c r="C3199">
        <f>VLOOKUP(A3199,H_SPBTFDUE!$B$2:$C$5828,2,0)</f>
        <v>103.76</v>
      </c>
      <c r="D3199" s="2">
        <f>D3198*(1-D$1+IF(AND(WEEKDAY($A3199)&lt;&gt;1,WEEKDAY($A3199)&lt;&gt;7),-VLOOKUP($A3199,ETF_OP_Fee!$G$5:$H$14,2,1),0))^($A3199-$A3198)*(1+2*(C3199/C3198-1))+IFERROR(VLOOKUP(A3199,BITXeom!$C$9:$D$100,2,0),0)-$D$3*IFERROR(VLOOKUP($A3199,Dividends!$C$10:$E$100,2,0),0)</f>
        <v>8.16126405189714</v>
      </c>
      <c r="F3199" s="60">
        <f>F3198*(1-F$1-2*(C3199/C3198-1))</f>
        <v>0.12913373324805183</v>
      </c>
      <c r="G3199" s="2">
        <f>G3198*(1-G$1+IF(AND(WEEKDAY($A3199)&lt;&gt;1,WEEKDAY($A3199)&lt;&gt;7),-VLOOKUP($A3199,ETF_OP_Fee!$I$5:$J$14,2,1),0))^($A3199-$A3198)*(1+1*(B3199/B3198-1))</f>
        <v>12.144984456619245</v>
      </c>
      <c r="H3199" s="9">
        <f>IFERROR(VLOOKUP(A3199,'BITO-IV'!$A$1:$J$10000,4,0),"")</f>
        <v>11.665699999999999</v>
      </c>
      <c r="J3199" s="9">
        <f>VLOOKUP(A3199,'ETH-Web'!$A$1:$G$10000,6,0)</f>
        <v>1629.9063719999999</v>
      </c>
      <c r="K3199" s="2">
        <f>K3198*(1-K$1+IF(AND(WEEKDAY($A3199)&lt;&gt;1,WEEKDAY($A3199)&lt;&gt;7),-VLOOKUP($A3199,ETF_OP_Fee!$K$5:$L$14,2,1),0))^($A3199-$A3198)*(1+2*(J3199/J3198-1))-K$3*IFERROR(VLOOKUP($A4795,Dividends!$C$10:$E$100,3,0),0)</f>
        <v>104.70313523054176</v>
      </c>
      <c r="Q3199">
        <f>IF($A3199&gt;=$Q$2,B3199*Q$4,"")</f>
        <v>239.8614135502209</v>
      </c>
      <c r="R3199">
        <f>IF($A3199&gt;=$Q$2,G3199*R$4,"")</f>
        <v>229.15133489851749</v>
      </c>
      <c r="S3199">
        <f>IF($A3199&gt;=$Q$2,C3199*S$4,"")</f>
        <v>196.67004128582499</v>
      </c>
      <c r="T3199">
        <f>IF($A3199&gt;=$Q$2,J3199*T$4,"")</f>
        <v>490.35371070403039</v>
      </c>
      <c r="U3199">
        <f>IF($A3199&gt;=$Q$2,K3199*U$4,"")</f>
        <v>10.07257355351374</v>
      </c>
      <c r="W3199" t="e">
        <f t="shared" ca="1" si="19"/>
        <v>#DIV/0!</v>
      </c>
    </row>
    <row r="3200" spans="1:23">
      <c r="A3200" s="1">
        <v>44812</v>
      </c>
      <c r="B3200">
        <f>IFERROR(VLOOKUP($A3200,'BTC-Web'!$A$2:$H$9999,2,0),"")</f>
        <v>19289.941406000002</v>
      </c>
      <c r="C3200">
        <f>VLOOKUP(A3200,H_SPBTFDUE!$B$2:$C$5828,2,0)</f>
        <v>105.58</v>
      </c>
      <c r="D3200" s="2">
        <f>D3199*(1-D$1+IF(AND(WEEKDAY($A3200)&lt;&gt;1,WEEKDAY($A3200)&lt;&gt;7),-VLOOKUP($A3200,ETF_OP_Fee!$G$5:$H$14,2,1),0))^($A3200-$A3199)*(1+2*(C3200/C3199-1))+IFERROR(VLOOKUP(A3200,BITXeom!$C$9:$D$100,2,0),0)-$D$3*IFERROR(VLOOKUP($A3200,Dividends!$C$10:$E$100,2,0),0)</f>
        <v>8.4465506603493878</v>
      </c>
      <c r="F3200" s="60">
        <f>F3199*(1-F$1-2*(C3200/C3199-1))</f>
        <v>0.124596876397141</v>
      </c>
      <c r="G3200" s="2">
        <f>G3199*(1-G$1+IF(AND(WEEKDAY($A3200)&lt;&gt;1,WEEKDAY($A3200)&lt;&gt;7),-VLOOKUP($A3200,ETF_OP_Fee!$I$5:$J$14,2,1),0))^($A3200-$A3199)*(1+1*(B3200/B3199-1))</f>
        <v>12.436239295581951</v>
      </c>
      <c r="H3200" s="9">
        <f>IFERROR(VLOOKUP(A3200,'BITO-IV'!$A$1:$J$10000,4,0),"")</f>
        <v>11.870900000000001</v>
      </c>
      <c r="J3200" s="9">
        <f>VLOOKUP(A3200,'ETH-Web'!$A$1:$G$10000,6,0)</f>
        <v>1635.3476559999999</v>
      </c>
      <c r="K3200" s="2">
        <f>K3199*(1-K$1+IF(AND(WEEKDAY($A3200)&lt;&gt;1,WEEKDAY($A3200)&lt;&gt;7),-VLOOKUP($A3200,ETF_OP_Fee!$K$5:$L$14,2,1),0))^($A3200-$A3199)*(1+2*(J3200/J3199-1))-K$3*IFERROR(VLOOKUP($A4796,Dividends!$C$10:$E$100,3,0),0)</f>
        <v>105.39950324262503</v>
      </c>
      <c r="Q3200">
        <f>IF($A3200&gt;=$Q$2,B3200*Q$4,"")</f>
        <v>245.62004080044198</v>
      </c>
      <c r="R3200">
        <f>IF($A3200&gt;=$Q$2,G3200*R$4,"")</f>
        <v>234.64672564046128</v>
      </c>
      <c r="S3200">
        <f>IF($A3200&gt;=$Q$2,C3200*S$4,"")</f>
        <v>200.11972782341365</v>
      </c>
      <c r="T3200">
        <f>IF($A3200&gt;=$Q$2,J3200*T$4,"")</f>
        <v>491.99070890603167</v>
      </c>
      <c r="U3200">
        <f>IF($A3200&gt;=$Q$2,K3200*U$4,"")</f>
        <v>10.139565033822123</v>
      </c>
      <c r="W3200" t="e">
        <f t="shared" ca="1" si="19"/>
        <v>#DIV/0!</v>
      </c>
    </row>
    <row r="3201" spans="1:23">
      <c r="A3201" s="1">
        <v>44813</v>
      </c>
      <c r="B3201">
        <f>IFERROR(VLOOKUP($A3201,'BTC-Web'!$A$2:$H$9999,2,0),"")</f>
        <v>19328.140625</v>
      </c>
      <c r="C3201">
        <f>VLOOKUP(A3201,H_SPBTFDUE!$B$2:$C$5828,2,0)</f>
        <v>116.98</v>
      </c>
      <c r="D3201" s="2">
        <f>D3200*(1-D$1+IF(AND(WEEKDAY($A3201)&lt;&gt;1,WEEKDAY($A3201)&lt;&gt;7),-VLOOKUP($A3201,ETF_OP_Fee!$G$5:$H$14,2,1),0))^($A3201-$A3200)*(1+2*(C3201/C3200-1))+IFERROR(VLOOKUP(A3201,BITXeom!$C$9:$D$100,2,0),0)-$D$3*IFERROR(VLOOKUP($A3201,Dividends!$C$10:$E$100,2,0),0)</f>
        <v>10.269345097750138</v>
      </c>
      <c r="F3201" s="60">
        <f>F3200*(1-F$1-2*(C3201/C3200-1))</f>
        <v>9.7683696254497812E-2</v>
      </c>
      <c r="G3201" s="2">
        <f>G3200*(1-G$1+IF(AND(WEEKDAY($A3201)&lt;&gt;1,WEEKDAY($A3201)&lt;&gt;7),-VLOOKUP($A3201,ETF_OP_Fee!$I$5:$J$14,2,1),0))^($A3201-$A3200)*(1+1*(B3201/B3200-1))</f>
        <v>12.460542036016882</v>
      </c>
      <c r="H3201" s="9">
        <f>IFERROR(VLOOKUP(A3201,'BITO-IV'!$A$1:$J$10000,4,0),"")</f>
        <v>13.154199999999999</v>
      </c>
      <c r="J3201" s="9">
        <f>VLOOKUP(A3201,'ETH-Web'!$A$1:$G$10000,6,0)</f>
        <v>1719.0854489999999</v>
      </c>
      <c r="K3201" s="2">
        <f>K3200*(1-K$1+IF(AND(WEEKDAY($A3201)&lt;&gt;1,WEEKDAY($A3201)&lt;&gt;7),-VLOOKUP($A3201,ETF_OP_Fee!$K$5:$L$14,2,1),0))^($A3201-$A3200)*(1+2*(J3201/J3200-1))-K$3*IFERROR(VLOOKUP($A4797,Dividends!$C$10:$E$100,3,0),0)</f>
        <v>116.19045030811333</v>
      </c>
      <c r="Q3201">
        <f>IF($A3201&gt;=$Q$2,B3201*Q$4,"")</f>
        <v>246.10643386571104</v>
      </c>
      <c r="R3201">
        <f>IF($A3201&gt;=$Q$2,G3201*R$4,"")</f>
        <v>235.10526928308585</v>
      </c>
      <c r="S3201">
        <f>IF($A3201&gt;=$Q$2,C3201*S$4,"")</f>
        <v>221.72765448743067</v>
      </c>
      <c r="T3201">
        <f>IF($A3201&gt;=$Q$2,J3201*T$4,"")</f>
        <v>517.18303788216258</v>
      </c>
      <c r="U3201">
        <f>IF($A3201&gt;=$Q$2,K3201*U$4,"")</f>
        <v>11.177667740010225</v>
      </c>
      <c r="W3201" t="e">
        <f t="shared" ca="1" si="19"/>
        <v>#DIV/0!</v>
      </c>
    </row>
    <row r="3202" spans="1:23">
      <c r="A3202" s="1">
        <v>44816</v>
      </c>
      <c r="B3202">
        <f>IFERROR(VLOOKUP($A3202,'BTC-Web'!$A$2:$H$9999,2,0),"")</f>
        <v>21770.148438</v>
      </c>
      <c r="C3202">
        <f>VLOOKUP(A3202,H_SPBTFDUE!$B$2:$C$5828,2,0)</f>
        <v>123.11</v>
      </c>
      <c r="D3202" s="2">
        <f>D3201*(1-D$1+IF(AND(WEEKDAY($A3202)&lt;&gt;1,WEEKDAY($A3202)&lt;&gt;7),-VLOOKUP($A3202,ETF_OP_Fee!$G$5:$H$14,2,1),0))^($A3202-$A3201)*(1+2*(C3202/C3201-1))+IFERROR(VLOOKUP(A3202,BITXeom!$C$9:$D$100,2,0),0)-$D$3*IFERROR(VLOOKUP($A3202,Dividends!$C$10:$E$100,2,0),0)</f>
        <v>11.34151342894598</v>
      </c>
      <c r="F3202" s="60">
        <f>F3201*(1-F$1-2*(C3202/C3201-1))</f>
        <v>8.7440945799409586E-2</v>
      </c>
      <c r="G3202" s="2">
        <f>G3201*(1-G$1+IF(AND(WEEKDAY($A3202)&lt;&gt;1,WEEKDAY($A3202)&lt;&gt;7),-VLOOKUP($A3202,ETF_OP_Fee!$I$5:$J$14,2,1),0))^($A3202-$A3201)*(1+1*(B3202/B3201-1))</f>
        <v>14.033769433268759</v>
      </c>
      <c r="H3202" s="9">
        <f>IFERROR(VLOOKUP(A3202,'BITO-IV'!$A$1:$J$10000,4,0),"")</f>
        <v>13.841100000000001</v>
      </c>
      <c r="J3202" s="9">
        <f>VLOOKUP(A3202,'ETH-Web'!$A$1:$G$10000,6,0)</f>
        <v>1713.765259</v>
      </c>
      <c r="K3202" s="2">
        <f>K3201*(1-K$1+IF(AND(WEEKDAY($A3202)&lt;&gt;1,WEEKDAY($A3202)&lt;&gt;7),-VLOOKUP($A3202,ETF_OP_Fee!$K$5:$L$14,2,1),0))^($A3202-$A3201)*(1+2*(J3202/J3201-1))-K$3*IFERROR(VLOOKUP($A4798,Dividends!$C$10:$E$100,3,0),0)</f>
        <v>115.46236160243355</v>
      </c>
      <c r="Q3202">
        <f>IF($A3202&gt;=$Q$2,B3202*Q$4,"")</f>
        <v>277.20067339914436</v>
      </c>
      <c r="R3202">
        <f>IF($A3202&gt;=$Q$2,G3202*R$4,"")</f>
        <v>264.78889378395581</v>
      </c>
      <c r="S3202">
        <f>IF($A3202&gt;=$Q$2,C3202*S$4,"")</f>
        <v>233.34665364974856</v>
      </c>
      <c r="T3202">
        <f>IF($A3202&gt;=$Q$2,J3202*T$4,"")</f>
        <v>515.58247054101571</v>
      </c>
      <c r="U3202">
        <f>IF($A3202&gt;=$Q$2,K3202*U$4,"")</f>
        <v>11.107624689004211</v>
      </c>
      <c r="W3202" t="e">
        <f t="shared" ca="1" si="19"/>
        <v>#DIV/0!</v>
      </c>
    </row>
    <row r="3203" spans="1:23">
      <c r="A3203" s="1">
        <v>44817</v>
      </c>
      <c r="B3203">
        <f>IFERROR(VLOOKUP($A3203,'BTC-Web'!$A$2:$H$9999,2,0),"")</f>
        <v>22371.480468999998</v>
      </c>
      <c r="C3203">
        <f>VLOOKUP(A3203,H_SPBTFDUE!$B$2:$C$5828,2,0)</f>
        <v>111</v>
      </c>
      <c r="D3203" s="2">
        <f>D3202*(1-D$1+IF(AND(WEEKDAY($A3203)&lt;&gt;1,WEEKDAY($A3203)&lt;&gt;7),-VLOOKUP($A3203,ETF_OP_Fee!$G$5:$H$14,2,1),0))^($A3203-$A3202)*(1+2*(C3203/C3202-1))+IFERROR(VLOOKUP(A3203,BITXeom!$C$9:$D$100,2,0),0)-$D$3*IFERROR(VLOOKUP($A3203,Dividends!$C$10:$E$100,2,0),0)</f>
        <v>9.1091467871192009</v>
      </c>
      <c r="F3203" s="60">
        <f>F3202*(1-F$1-2*(C3203/C3202-1))</f>
        <v>0.10463905598505738</v>
      </c>
      <c r="G3203" s="2">
        <f>G3202*(1-G$1+IF(AND(WEEKDAY($A3203)&lt;&gt;1,WEEKDAY($A3203)&lt;&gt;7),-VLOOKUP($A3203,ETF_OP_Fee!$I$5:$J$14,2,1),0))^($A3203-$A3202)*(1+1*(B3203/B3202-1))</f>
        <v>14.421032921030243</v>
      </c>
      <c r="H3203" s="9">
        <f>IFERROR(VLOOKUP(A3203,'BITO-IV'!$A$1:$J$10000,4,0),"")</f>
        <v>12.4765</v>
      </c>
      <c r="J3203" s="9">
        <f>VLOOKUP(A3203,'ETH-Web'!$A$1:$G$10000,6,0)</f>
        <v>1580.7879640000001</v>
      </c>
      <c r="K3203" s="2">
        <f>K3202*(1-K$1+IF(AND(WEEKDAY($A3203)&lt;&gt;1,WEEKDAY($A3203)&lt;&gt;7),-VLOOKUP($A3203,ETF_OP_Fee!$K$5:$L$14,2,1),0))^($A3203-$A3202)*(1+2*(J3203/J3202-1))-K$3*IFERROR(VLOOKUP($A4799,Dividends!$C$10:$E$100,3,0),0)</f>
        <v>97.541558261184932</v>
      </c>
      <c r="Q3203">
        <f>IF($A3203&gt;=$Q$2,B3203*Q$4,"")</f>
        <v>284.85747208402228</v>
      </c>
      <c r="R3203">
        <f>IF($A3203&gt;=$Q$2,G3203*R$4,"")</f>
        <v>272.09577387877829</v>
      </c>
      <c r="S3203">
        <f>IF($A3203&gt;=$Q$2,C3203*S$4,"")</f>
        <v>210.39297014963927</v>
      </c>
      <c r="T3203">
        <f>IF($A3203&gt;=$Q$2,J3203*T$4,"")</f>
        <v>475.5765467880932</v>
      </c>
      <c r="U3203">
        <f>IF($A3203&gt;=$Q$2,K3203*U$4,"")</f>
        <v>9.3836208242171022</v>
      </c>
      <c r="W3203" t="e">
        <f t="shared" ca="1" si="19"/>
        <v>#DIV/0!</v>
      </c>
    </row>
    <row r="3204" spans="1:23">
      <c r="A3204" s="1">
        <v>44818</v>
      </c>
      <c r="B3204">
        <f>IFERROR(VLOOKUP($A3204,'BTC-Web'!$A$2:$H$9999,2,0),"")</f>
        <v>20184.554688</v>
      </c>
      <c r="C3204">
        <f>VLOOKUP(A3204,H_SPBTFDUE!$B$2:$C$5828,2,0)</f>
        <v>109.26</v>
      </c>
      <c r="D3204" s="2">
        <f>D3203*(1-D$1+IF(AND(WEEKDAY($A3204)&lt;&gt;1,WEEKDAY($A3204)&lt;&gt;7),-VLOOKUP($A3204,ETF_OP_Fee!$G$5:$H$14,2,1),0))^($A3204-$A3203)*(1+2*(C3204/C3203-1))+IFERROR(VLOOKUP(A3204,BITXeom!$C$9:$D$100,2,0),0)-$D$3*IFERROR(VLOOKUP($A3204,Dividends!$C$10:$E$100,2,0),0)</f>
        <v>8.8224990633292215</v>
      </c>
      <c r="F3204" s="60">
        <f>F3203*(1-F$1-2*(C3204/C3203-1))</f>
        <v>0.10791418482976051</v>
      </c>
      <c r="G3204" s="2">
        <f>G3203*(1-G$1+IF(AND(WEEKDAY($A3204)&lt;&gt;1,WEEKDAY($A3204)&lt;&gt;7),-VLOOKUP($A3204,ETF_OP_Fee!$I$5:$J$14,2,1),0))^($A3204-$A3203)*(1+1*(B3204/B3203-1))</f>
        <v>13.010965096617165</v>
      </c>
      <c r="H3204" s="9">
        <f>IFERROR(VLOOKUP(A3204,'BITO-IV'!$A$1:$J$10000,4,0),"")</f>
        <v>12.2818</v>
      </c>
      <c r="J3204" s="9">
        <f>VLOOKUP(A3204,'ETH-Web'!$A$1:$G$10000,6,0)</f>
        <v>1634.755005</v>
      </c>
      <c r="K3204" s="2">
        <f>K3203*(1-K$1+IF(AND(WEEKDAY($A3204)&lt;&gt;1,WEEKDAY($A3204)&lt;&gt;7),-VLOOKUP($A3204,ETF_OP_Fee!$K$5:$L$14,2,1),0))^($A3204-$A3203)*(1+2*(J3204/J3203-1))-K$3*IFERROR(VLOOKUP($A4800,Dividends!$C$10:$E$100,3,0),0)</f>
        <v>104.1988814875706</v>
      </c>
      <c r="Q3204">
        <f>IF($A3204&gt;=$Q$2,B3204*Q$4,"")</f>
        <v>257.01120815552321</v>
      </c>
      <c r="R3204">
        <f>IF($A3204&gt;=$Q$2,G3204*R$4,"")</f>
        <v>245.4906410837668</v>
      </c>
      <c r="S3204">
        <f>IF($A3204&gt;=$Q$2,C3204*S$4,"")</f>
        <v>207.09491818513143</v>
      </c>
      <c r="T3204">
        <f>IF($A3204&gt;=$Q$2,J3204*T$4,"")</f>
        <v>491.81241116942869</v>
      </c>
      <c r="U3204">
        <f>IF($A3204&gt;=$Q$2,K3204*U$4,"")</f>
        <v>10.024063707991655</v>
      </c>
      <c r="W3204" t="e">
        <f t="shared" ref="W3204:W3267" ca="1" si="20">IF(ROW()+$W$1&lt;3711,INDIRECT("m"&amp;ROW()+$W$1,1)/INDIRECT("m"&amp;ROW(),1),"")</f>
        <v>#DIV/0!</v>
      </c>
    </row>
    <row r="3205" spans="1:23">
      <c r="A3205" s="1">
        <v>44819</v>
      </c>
      <c r="B3205">
        <f>IFERROR(VLOOKUP($A3205,'BTC-Web'!$A$2:$H$9999,2,0),"")</f>
        <v>20242.289063</v>
      </c>
      <c r="C3205">
        <f>VLOOKUP(A3205,H_SPBTFDUE!$B$2:$C$5828,2,0)</f>
        <v>108.16</v>
      </c>
      <c r="D3205" s="2">
        <f>D3204*(1-D$1+IF(AND(WEEKDAY($A3205)&lt;&gt;1,WEEKDAY($A3205)&lt;&gt;7),-VLOOKUP($A3205,ETF_OP_Fee!$G$5:$H$14,2,1),0))^($A3205-$A3204)*(1+2*(C3205/C3204-1))+IFERROR(VLOOKUP(A3205,BITXeom!$C$9:$D$100,2,0),0)-$D$3*IFERROR(VLOOKUP($A3205,Dividends!$C$10:$E$100,2,0),0)</f>
        <v>8.6438118959882537</v>
      </c>
      <c r="F3205" s="60">
        <f>F3204*(1-F$1-2*(C3205/C3204-1))</f>
        <v>0.110081468775945</v>
      </c>
      <c r="G3205" s="2">
        <f>G3204*(1-G$1+IF(AND(WEEKDAY($A3205)&lt;&gt;1,WEEKDAY($A3205)&lt;&gt;7),-VLOOKUP($A3205,ETF_OP_Fee!$I$5:$J$14,2,1),0))^($A3205-$A3204)*(1+1*(B3205/B3204-1))</f>
        <v>13.04784106783444</v>
      </c>
      <c r="H3205" s="9">
        <f>IFERROR(VLOOKUP(A3205,'BITO-IV'!$A$1:$J$10000,4,0),"")</f>
        <v>12.1601</v>
      </c>
      <c r="J3205" s="9">
        <f>VLOOKUP(A3205,'ETH-Web'!$A$1:$G$10000,6,0)</f>
        <v>1471.693481</v>
      </c>
      <c r="K3205" s="2">
        <f>K3204*(1-K$1+IF(AND(WEEKDAY($A3205)&lt;&gt;1,WEEKDAY($A3205)&lt;&gt;7),-VLOOKUP($A3205,ETF_OP_Fee!$K$5:$L$14,2,1),0))^($A3205-$A3204)*(1+2*(J3205/J3204-1))-K$3*IFERROR(VLOOKUP($A4801,Dividends!$C$10:$E$100,3,0),0)</f>
        <v>83.409730568872988</v>
      </c>
      <c r="Q3205">
        <f>IF($A3205&gt;=$Q$2,B3205*Q$4,"")</f>
        <v>257.74634359448714</v>
      </c>
      <c r="R3205">
        <f>IF($A3205&gt;=$Q$2,G3205*R$4,"")</f>
        <v>246.18641620478911</v>
      </c>
      <c r="S3205">
        <f>IF($A3205&gt;=$Q$2,C3205*S$4,"")</f>
        <v>205.00994280527013</v>
      </c>
      <c r="T3205">
        <f>IF($A3205&gt;=$Q$2,J3205*T$4,"")</f>
        <v>442.75571396274131</v>
      </c>
      <c r="U3205">
        <f>IF($A3205&gt;=$Q$2,K3205*U$4,"")</f>
        <v>8.0241211916323376</v>
      </c>
      <c r="W3205" t="e">
        <f t="shared" ca="1" si="20"/>
        <v>#DIV/0!</v>
      </c>
    </row>
    <row r="3206" spans="1:23">
      <c r="A3206" s="1">
        <v>44820</v>
      </c>
      <c r="B3206">
        <f>IFERROR(VLOOKUP($A3206,'BTC-Web'!$A$2:$H$9999,2,0),"")</f>
        <v>19704.005859000001</v>
      </c>
      <c r="C3206">
        <f>VLOOKUP(A3206,H_SPBTFDUE!$B$2:$C$5828,2,0)</f>
        <v>107.27</v>
      </c>
      <c r="D3206" s="2">
        <f>D3205*(1-D$1+IF(AND(WEEKDAY($A3206)&lt;&gt;1,WEEKDAY($A3206)&lt;&gt;7),-VLOOKUP($A3206,ETF_OP_Fee!$G$5:$H$14,2,1),0))^($A3206-$A3205)*(1+2*(C3206/C3205-1))+IFERROR(VLOOKUP(A3206,BITXeom!$C$9:$D$100,2,0),0)-$D$3*IFERROR(VLOOKUP($A3206,Dividends!$C$10:$E$100,2,0),0)</f>
        <v>8.5005349685534703</v>
      </c>
      <c r="F3206" s="60">
        <f>F3205*(1-F$1-2*(C3206/C3205-1))</f>
        <v>0.11188736031263694</v>
      </c>
      <c r="G3206" s="2">
        <f>G3205*(1-G$1+IF(AND(WEEKDAY($A3206)&lt;&gt;1,WEEKDAY($A3206)&lt;&gt;7),-VLOOKUP($A3206,ETF_OP_Fee!$I$5:$J$14,2,1),0))^($A3206-$A3205)*(1+1*(B3206/B3205-1))</f>
        <v>12.700542144266738</v>
      </c>
      <c r="H3206" s="9">
        <f>IFERROR(VLOOKUP(A3206,'BITO-IV'!$A$1:$J$10000,4,0),"")</f>
        <v>12.0641</v>
      </c>
      <c r="J3206" s="9">
        <f>VLOOKUP(A3206,'ETH-Web'!$A$1:$G$10000,6,0)</f>
        <v>1432.447754</v>
      </c>
      <c r="K3206" s="2">
        <f>K3205*(1-K$1+IF(AND(WEEKDAY($A3206)&lt;&gt;1,WEEKDAY($A3206)&lt;&gt;7),-VLOOKUP($A3206,ETF_OP_Fee!$K$5:$L$14,2,1),0))^($A3206-$A3205)*(1+2*(J3206/J3205-1))-K$3*IFERROR(VLOOKUP($A4802,Dividends!$C$10:$E$100,3,0),0)</f>
        <v>78.959113757203028</v>
      </c>
      <c r="Q3206">
        <f>IF($A3206&gt;=$Q$2,B3206*Q$4,"")</f>
        <v>250.89234960114362</v>
      </c>
      <c r="R3206">
        <f>IF($A3206&gt;=$Q$2,G3206*R$4,"")</f>
        <v>239.63358674431313</v>
      </c>
      <c r="S3206">
        <f>IF($A3206&gt;=$Q$2,C3206*S$4,"")</f>
        <v>203.32300817974598</v>
      </c>
      <c r="T3206">
        <f>IF($A3206&gt;=$Q$2,J3206*T$4,"")</f>
        <v>430.94872419061511</v>
      </c>
      <c r="U3206">
        <f>IF($A3206&gt;=$Q$2,K3206*U$4,"")</f>
        <v>7.5959662457910042</v>
      </c>
      <c r="W3206" t="e">
        <f t="shared" ca="1" si="20"/>
        <v>#DIV/0!</v>
      </c>
    </row>
    <row r="3207" spans="1:23">
      <c r="A3207" s="1">
        <v>44823</v>
      </c>
      <c r="B3207">
        <f>IFERROR(VLOOKUP($A3207,'BTC-Web'!$A$2:$H$9999,2,0),"")</f>
        <v>19418.572265999999</v>
      </c>
      <c r="C3207">
        <f>VLOOKUP(A3207,H_SPBTFDUE!$B$2:$C$5828,2,0)</f>
        <v>106.77</v>
      </c>
      <c r="D3207" s="2">
        <f>D3206*(1-D$1+IF(AND(WEEKDAY($A3207)&lt;&gt;1,WEEKDAY($A3207)&lt;&gt;7),-VLOOKUP($A3207,ETF_OP_Fee!$G$5:$H$14,2,1),0))^($A3207-$A3206)*(1+2*(C3207/C3206-1))+IFERROR(VLOOKUP(A3207,BITXeom!$C$9:$D$100,2,0),0)-$D$3*IFERROR(VLOOKUP($A3207,Dividends!$C$10:$E$100,2,0),0)</f>
        <v>8.4182455379906163</v>
      </c>
      <c r="F3207" s="60">
        <f>F3206*(1-F$1-2*(C3207/C3206-1))</f>
        <v>0.1129245803227877</v>
      </c>
      <c r="G3207" s="2">
        <f>G3206*(1-G$1+IF(AND(WEEKDAY($A3207)&lt;&gt;1,WEEKDAY($A3207)&lt;&gt;7),-VLOOKUP($A3207,ETF_OP_Fee!$I$5:$J$14,2,1),0))^($A3207-$A3206)*(1+1*(B3207/B3206-1))</f>
        <v>12.51558391639856</v>
      </c>
      <c r="H3207" s="9">
        <f>IFERROR(VLOOKUP(A3207,'BITO-IV'!$A$1:$J$10000,4,0),"")</f>
        <v>12.0061</v>
      </c>
      <c r="J3207" s="9">
        <f>VLOOKUP(A3207,'ETH-Web'!$A$1:$G$10000,6,0)</f>
        <v>1377.5413820000001</v>
      </c>
      <c r="K3207" s="2">
        <f>K3206*(1-K$1+IF(AND(WEEKDAY($A3207)&lt;&gt;1,WEEKDAY($A3207)&lt;&gt;7),-VLOOKUP($A3207,ETF_OP_Fee!$K$5:$L$14,2,1),0))^($A3207-$A3206)*(1+2*(J3207/J3206-1))-K$3*IFERROR(VLOOKUP($A4803,Dividends!$C$10:$E$100,3,0),0)</f>
        <v>72.900403888220538</v>
      </c>
      <c r="Q3207">
        <f>IF($A3207&gt;=$Q$2,B3207*Q$4,"")</f>
        <v>247.25790565531233</v>
      </c>
      <c r="R3207">
        <f>IF($A3207&gt;=$Q$2,G3207*R$4,"")</f>
        <v>236.14379843146295</v>
      </c>
      <c r="S3207">
        <f>IF($A3207&gt;=$Q$2,C3207*S$4,"")</f>
        <v>202.37529209799087</v>
      </c>
      <c r="T3207">
        <f>IF($A3207&gt;=$Q$2,J3207*T$4,"")</f>
        <v>414.43026416492734</v>
      </c>
      <c r="U3207">
        <f>IF($A3207&gt;=$Q$2,K3207*U$4,"")</f>
        <v>7.0131107213565809</v>
      </c>
      <c r="W3207" t="e">
        <f t="shared" ca="1" si="20"/>
        <v>#DIV/0!</v>
      </c>
    </row>
    <row r="3208" spans="1:23">
      <c r="A3208" s="1">
        <v>44824</v>
      </c>
      <c r="B3208">
        <f>IFERROR(VLOOKUP($A3208,'BTC-Web'!$A$2:$H$9999,2,0),"")</f>
        <v>19545.591797000001</v>
      </c>
      <c r="C3208">
        <f>VLOOKUP(A3208,H_SPBTFDUE!$B$2:$C$5828,2,0)</f>
        <v>103.81</v>
      </c>
      <c r="D3208" s="2">
        <f>D3207*(1-D$1+IF(AND(WEEKDAY($A3208)&lt;&gt;1,WEEKDAY($A3208)&lt;&gt;7),-VLOOKUP($A3208,ETF_OP_Fee!$G$5:$H$14,2,1),0))^($A3208-$A3207)*(1+2*(C3208/C3207-1))+IFERROR(VLOOKUP(A3208,BITXeom!$C$9:$D$100,2,0),0)-$D$3*IFERROR(VLOOKUP($A3208,Dividends!$C$10:$E$100,2,0),0)</f>
        <v>7.9505265496328388</v>
      </c>
      <c r="F3208" s="60">
        <f>F3207*(1-F$1-2*(C3208/C3207-1))</f>
        <v>0.11917995068027357</v>
      </c>
      <c r="G3208" s="2">
        <f>G3207*(1-G$1+IF(AND(WEEKDAY($A3208)&lt;&gt;1,WEEKDAY($A3208)&lt;&gt;7),-VLOOKUP($A3208,ETF_OP_Fee!$I$5:$J$14,2,1),0))^($A3208-$A3207)*(1+1*(B3208/B3207-1))</f>
        <v>12.597122179802758</v>
      </c>
      <c r="H3208" s="9">
        <f>IFERROR(VLOOKUP(A3208,'BITO-IV'!$A$1:$J$10000,4,0),"")</f>
        <v>11.677199999999999</v>
      </c>
      <c r="J3208" s="9">
        <f>VLOOKUP(A3208,'ETH-Web'!$A$1:$G$10000,6,0)</f>
        <v>1324.3881839999999</v>
      </c>
      <c r="K3208" s="2">
        <f>K3207*(1-K$1+IF(AND(WEEKDAY($A3208)&lt;&gt;1,WEEKDAY($A3208)&lt;&gt;7),-VLOOKUP($A3208,ETF_OP_Fee!$K$5:$L$14,2,1),0))^($A3208-$A3207)*(1+2*(J3208/J3207-1))-K$3*IFERROR(VLOOKUP($A4804,Dividends!$C$10:$E$100,3,0),0)</f>
        <v>67.272866329837314</v>
      </c>
      <c r="Q3208">
        <f>IF($A3208&gt;=$Q$2,B3208*Q$4,"")</f>
        <v>248.87525335637736</v>
      </c>
      <c r="R3208">
        <f>IF($A3208&gt;=$Q$2,G3208*R$4,"")</f>
        <v>237.68226082893398</v>
      </c>
      <c r="S3208">
        <f>IF($A3208&gt;=$Q$2,C3208*S$4,"")</f>
        <v>196.7648128940005</v>
      </c>
      <c r="T3208">
        <f>IF($A3208&gt;=$Q$2,J3208*T$4,"")</f>
        <v>398.43924264195226</v>
      </c>
      <c r="U3208">
        <f>IF($A3208&gt;=$Q$2,K3208*U$4,"")</f>
        <v>6.4717345165546298</v>
      </c>
      <c r="W3208" t="e">
        <f t="shared" ca="1" si="20"/>
        <v>#DIV/0!</v>
      </c>
    </row>
    <row r="3209" spans="1:23">
      <c r="A3209" s="1">
        <v>44825</v>
      </c>
      <c r="B3209">
        <f>IFERROR(VLOOKUP($A3209,'BTC-Web'!$A$2:$H$9999,2,0),"")</f>
        <v>18891.283202999999</v>
      </c>
      <c r="C3209">
        <f>VLOOKUP(A3209,H_SPBTFDUE!$B$2:$C$5828,2,0)</f>
        <v>103.89</v>
      </c>
      <c r="D3209" s="2">
        <f>D3208*(1-D$1+IF(AND(WEEKDAY($A3209)&lt;&gt;1,WEEKDAY($A3209)&lt;&gt;7),-VLOOKUP($A3209,ETF_OP_Fee!$G$5:$H$14,2,1),0))^($A3209-$A3208)*(1+2*(C3209/C3208-1))+IFERROR(VLOOKUP(A3209,BITXeom!$C$9:$D$100,2,0),0)-$D$3*IFERROR(VLOOKUP($A3209,Dividends!$C$10:$E$100,2,0),0)</f>
        <v>7.9618206191645715</v>
      </c>
      <c r="F3209" s="60">
        <f>F3208*(1-F$1-2*(C3209/C3208-1))</f>
        <v>0.11899005743582802</v>
      </c>
      <c r="G3209" s="2">
        <f>G3208*(1-G$1+IF(AND(WEEKDAY($A3209)&lt;&gt;1,WEEKDAY($A3209)&lt;&gt;7),-VLOOKUP($A3209,ETF_OP_Fee!$I$5:$J$14,2,1),0))^($A3209-$A3208)*(1+1*(B3209/B3208-1))</f>
        <v>12.175103789245112</v>
      </c>
      <c r="H3209" s="9">
        <f>IFERROR(VLOOKUP(A3209,'BITO-IV'!$A$1:$J$10000,4,0),"")</f>
        <v>11.692500000000001</v>
      </c>
      <c r="J3209" s="9">
        <f>VLOOKUP(A3209,'ETH-Web'!$A$1:$G$10000,6,0)</f>
        <v>1252.607788</v>
      </c>
      <c r="K3209" s="2">
        <f>K3208*(1-K$1+IF(AND(WEEKDAY($A3209)&lt;&gt;1,WEEKDAY($A3209)&lt;&gt;7),-VLOOKUP($A3209,ETF_OP_Fee!$K$5:$L$14,2,1),0))^($A3209-$A3208)*(1+2*(J3209/J3208-1))-K$3*IFERROR(VLOOKUP($A4805,Dividends!$C$10:$E$100,3,0),0)</f>
        <v>59.979089566737407</v>
      </c>
      <c r="Q3209">
        <f>IF($A3209&gt;=$Q$2,B3209*Q$4,"")</f>
        <v>240.54390075287114</v>
      </c>
      <c r="R3209">
        <f>IF($A3209&gt;=$Q$2,G3209*R$4,"")</f>
        <v>229.71962589157087</v>
      </c>
      <c r="S3209">
        <f>IF($A3209&gt;=$Q$2,C3209*S$4,"")</f>
        <v>196.9164474670813</v>
      </c>
      <c r="T3209">
        <f>IF($A3209&gt;=$Q$2,J3209*T$4,"")</f>
        <v>376.84426998642806</v>
      </c>
      <c r="U3209">
        <f>IF($A3209&gt;=$Q$2,K3209*U$4,"")</f>
        <v>5.7700640005049548</v>
      </c>
      <c r="W3209" t="e">
        <f t="shared" ca="1" si="20"/>
        <v>#DIV/0!</v>
      </c>
    </row>
    <row r="3210" spans="1:23">
      <c r="A3210" s="1">
        <v>44826</v>
      </c>
      <c r="B3210">
        <f>IFERROR(VLOOKUP($A3210,'BTC-Web'!$A$2:$H$9999,2,0),"")</f>
        <v>18534.650390999999</v>
      </c>
      <c r="C3210">
        <f>VLOOKUP(A3210,H_SPBTFDUE!$B$2:$C$5828,2,0)</f>
        <v>105.57</v>
      </c>
      <c r="D3210" s="2">
        <f>D3209*(1-D$1+IF(AND(WEEKDAY($A3210)&lt;&gt;1,WEEKDAY($A3210)&lt;&gt;7),-VLOOKUP($A3210,ETF_OP_Fee!$G$5:$H$14,2,1),0))^($A3210-$A3209)*(1+2*(C3210/C3209-1))+IFERROR(VLOOKUP(A3210,BITXeom!$C$9:$D$100,2,0),0)-$D$3*IFERROR(VLOOKUP($A3210,Dividends!$C$10:$E$100,2,0),0)</f>
        <v>8.218330203876576</v>
      </c>
      <c r="F3210" s="60">
        <f>F3209*(1-F$1-2*(C3210/C3209-1))</f>
        <v>0.11513549888394632</v>
      </c>
      <c r="G3210" s="2">
        <f>G3209*(1-G$1+IF(AND(WEEKDAY($A3210)&lt;&gt;1,WEEKDAY($A3210)&lt;&gt;7),-VLOOKUP($A3210,ETF_OP_Fee!$I$5:$J$14,2,1),0))^($A3210-$A3209)*(1+1*(B3210/B3209-1))</f>
        <v>11.94494923435715</v>
      </c>
      <c r="H3210" s="9">
        <f>IFERROR(VLOOKUP(A3210,'BITO-IV'!$A$1:$J$10000,4,0),"")</f>
        <v>11.885400000000001</v>
      </c>
      <c r="J3210" s="9">
        <f>VLOOKUP(A3210,'ETH-Web'!$A$1:$G$10000,6,0)</f>
        <v>1327.6801760000001</v>
      </c>
      <c r="K3210" s="2">
        <f>K3209*(1-K$1+IF(AND(WEEKDAY($A3210)&lt;&gt;1,WEEKDAY($A3210)&lt;&gt;7),-VLOOKUP($A3210,ETF_OP_Fee!$K$5:$L$14,2,1),0))^($A3210-$A3209)*(1+2*(J3210/J3209-1))-K$3*IFERROR(VLOOKUP($A4806,Dividends!$C$10:$E$100,3,0),0)</f>
        <v>67.166798495573488</v>
      </c>
      <c r="Q3210">
        <f>IF($A3210&gt;=$Q$2,B3210*Q$4,"")</f>
        <v>236.00287266001391</v>
      </c>
      <c r="R3210">
        <f>IF($A3210&gt;=$Q$2,G3210*R$4,"")</f>
        <v>225.37707414323938</v>
      </c>
      <c r="S3210">
        <f>IF($A3210&gt;=$Q$2,C3210*S$4,"")</f>
        <v>200.10077350177855</v>
      </c>
      <c r="T3210">
        <f>IF($A3210&gt;=$Q$2,J3210*T$4,"")</f>
        <v>399.4296311210324</v>
      </c>
      <c r="U3210">
        <f>IF($A3210&gt;=$Q$2,K3210*U$4,"")</f>
        <v>6.4615306572343538</v>
      </c>
      <c r="W3210" t="e">
        <f t="shared" ca="1" si="20"/>
        <v>#DIV/0!</v>
      </c>
    </row>
    <row r="3211" spans="1:23">
      <c r="A3211" s="1">
        <v>44827</v>
      </c>
      <c r="B3211">
        <f>IFERROR(VLOOKUP($A3211,'BTC-Web'!$A$2:$H$9999,2,0),"")</f>
        <v>19412.400390999999</v>
      </c>
      <c r="C3211">
        <f>VLOOKUP(A3211,H_SPBTFDUE!$B$2:$C$5828,2,0)</f>
        <v>102.44</v>
      </c>
      <c r="D3211" s="2">
        <f>D3210*(1-D$1+IF(AND(WEEKDAY($A3211)&lt;&gt;1,WEEKDAY($A3211)&lt;&gt;7),-VLOOKUP($A3211,ETF_OP_Fee!$G$5:$H$14,2,1),0))^($A3211-$A3210)*(1+2*(C3211/C3210-1))+IFERROR(VLOOKUP(A3211,BITXeom!$C$9:$D$100,2,0),0)-$D$3*IFERROR(VLOOKUP($A3211,Dividends!$C$10:$E$100,2,0),0)</f>
        <v>7.7300746978309958</v>
      </c>
      <c r="F3211" s="60">
        <f>F3210*(1-F$1-2*(C3211/C3210-1))</f>
        <v>0.12195671233998476</v>
      </c>
      <c r="G3211" s="2">
        <f>G3210*(1-G$1+IF(AND(WEEKDAY($A3211)&lt;&gt;1,WEEKDAY($A3211)&lt;&gt;7),-VLOOKUP($A3211,ETF_OP_Fee!$I$5:$J$14,2,1),0))^($A3211-$A3210)*(1+1*(B3211/B3210-1))</f>
        <v>12.510303515822194</v>
      </c>
      <c r="H3211" s="9">
        <f>IFERROR(VLOOKUP(A3211,'BITO-IV'!$A$1:$J$10000,4,0),"")</f>
        <v>11.543699999999999</v>
      </c>
      <c r="J3211" s="9">
        <f>VLOOKUP(A3211,'ETH-Web'!$A$1:$G$10000,6,0)</f>
        <v>1328.2595209999999</v>
      </c>
      <c r="K3211" s="2">
        <f>K3210*(1-K$1+IF(AND(WEEKDAY($A3211)&lt;&gt;1,WEEKDAY($A3211)&lt;&gt;7),-VLOOKUP($A3211,ETF_OP_Fee!$K$5:$L$14,2,1),0))^($A3211-$A3210)*(1+2*(J3211/J3210-1))-K$3*IFERROR(VLOOKUP($A4807,Dividends!$C$10:$E$100,3,0),0)</f>
        <v>67.223684865312478</v>
      </c>
      <c r="Q3211">
        <f>IF($A3211&gt;=$Q$2,B3211*Q$4,"")</f>
        <v>247.17931878159357</v>
      </c>
      <c r="R3211">
        <f>IF($A3211&gt;=$Q$2,G3211*R$4,"")</f>
        <v>236.04416793418275</v>
      </c>
      <c r="S3211">
        <f>IF($A3211&gt;=$Q$2,C3211*S$4,"")</f>
        <v>194.16807082999142</v>
      </c>
      <c r="T3211">
        <f>IF($A3211&gt;=$Q$2,J3211*T$4,"")</f>
        <v>399.60392577709854</v>
      </c>
      <c r="U3211">
        <f>IF($A3211&gt;=$Q$2,K3211*U$4,"")</f>
        <v>6.4670031976900599</v>
      </c>
      <c r="W3211" t="e">
        <f t="shared" ca="1" si="20"/>
        <v>#DIV/0!</v>
      </c>
    </row>
    <row r="3212" spans="1:23">
      <c r="A3212" s="1">
        <v>44830</v>
      </c>
      <c r="B3212">
        <f>IFERROR(VLOOKUP($A3212,'BTC-Web'!$A$2:$H$9999,2,0),"")</f>
        <v>18803.900390999999</v>
      </c>
      <c r="C3212">
        <f>VLOOKUP(A3212,H_SPBTFDUE!$B$2:$C$5828,2,0)</f>
        <v>104.9</v>
      </c>
      <c r="D3212" s="2">
        <f>D3211*(1-D$1+IF(AND(WEEKDAY($A3212)&lt;&gt;1,WEEKDAY($A3212)&lt;&gt;7),-VLOOKUP($A3212,ETF_OP_Fee!$G$5:$H$14,2,1),0))^($A3212-$A3211)*(1+2*(C3212/C3211-1))+IFERROR(VLOOKUP(A3212,BITXeom!$C$9:$D$100,2,0),0)-$D$3*IFERROR(VLOOKUP($A3212,Dividends!$C$10:$E$100,2,0),0)</f>
        <v>8.0984061618702778</v>
      </c>
      <c r="F3212" s="60">
        <f>F3211*(1-F$1-2*(C3212/C3211-1))</f>
        <v>0.11609301302286296</v>
      </c>
      <c r="G3212" s="2">
        <f>G3211*(1-G$1+IF(AND(WEEKDAY($A3212)&lt;&gt;1,WEEKDAY($A3212)&lt;&gt;7),-VLOOKUP($A3212,ETF_OP_Fee!$I$5:$J$14,2,1),0))^($A3212-$A3211)*(1+1*(B3212/B3211-1))</f>
        <v>12.117210064847752</v>
      </c>
      <c r="H3212" s="9">
        <f>IFERROR(VLOOKUP(A3212,'BITO-IV'!$A$1:$J$10000,4,0),"")</f>
        <v>11.8133</v>
      </c>
      <c r="J3212" s="9">
        <f>VLOOKUP(A3212,'ETH-Web'!$A$1:$G$10000,6,0)</f>
        <v>1335.3201899999999</v>
      </c>
      <c r="K3212" s="2">
        <f>K3211*(1-K$1+IF(AND(WEEKDAY($A3212)&lt;&gt;1,WEEKDAY($A3212)&lt;&gt;7),-VLOOKUP($A3212,ETF_OP_Fee!$K$5:$L$14,2,1),0))^($A3212-$A3211)*(1+2*(J3212/J3211-1))-K$3*IFERROR(VLOOKUP($A4808,Dividends!$C$10:$E$100,3,0),0)</f>
        <v>67.933121981711125</v>
      </c>
      <c r="Q3212">
        <f>IF($A3212&gt;=$Q$2,B3212*Q$4,"")</f>
        <v>239.43124989525779</v>
      </c>
      <c r="R3212">
        <f>IF($A3212&gt;=$Q$2,G3212*R$4,"")</f>
        <v>228.62728820474317</v>
      </c>
      <c r="S3212">
        <f>IF($A3212&gt;=$Q$2,C3212*S$4,"")</f>
        <v>198.83083395222667</v>
      </c>
      <c r="T3212">
        <f>IF($A3212&gt;=$Q$2,J3212*T$4,"")</f>
        <v>401.72811235841397</v>
      </c>
      <c r="U3212">
        <f>IF($A3212&gt;=$Q$2,K3212*U$4,"")</f>
        <v>6.5352519423029491</v>
      </c>
      <c r="W3212" t="e">
        <f t="shared" ca="1" si="20"/>
        <v>#DIV/0!</v>
      </c>
    </row>
    <row r="3213" spans="1:23">
      <c r="A3213" s="1">
        <v>44831</v>
      </c>
      <c r="B3213">
        <f>IFERROR(VLOOKUP($A3213,'BTC-Web'!$A$2:$H$9999,2,0),"")</f>
        <v>19221.839843999998</v>
      </c>
      <c r="C3213">
        <f>VLOOKUP(A3213,H_SPBTFDUE!$B$2:$C$5828,2,0)</f>
        <v>104.26</v>
      </c>
      <c r="D3213" s="2">
        <f>D3212*(1-D$1+IF(AND(WEEKDAY($A3213)&lt;&gt;1,WEEKDAY($A3213)&lt;&gt;7),-VLOOKUP($A3213,ETF_OP_Fee!$G$5:$H$14,2,1),0))^($A3213-$A3212)*(1+2*(C3213/C3212-1))+IFERROR(VLOOKUP(A3213,BITXeom!$C$9:$D$100,2,0),0)-$D$3*IFERROR(VLOOKUP($A3213,Dividends!$C$10:$E$100,2,0),0)</f>
        <v>7.9986242884599461</v>
      </c>
      <c r="F3213" s="60">
        <f>F3212*(1-F$1-2*(C3213/C3212-1))</f>
        <v>0.11750354805818757</v>
      </c>
      <c r="G3213" s="2">
        <f>G3212*(1-G$1+IF(AND(WEEKDAY($A3213)&lt;&gt;1,WEEKDAY($A3213)&lt;&gt;7),-VLOOKUP($A3213,ETF_OP_Fee!$I$5:$J$14,2,1),0))^($A3213-$A3212)*(1+1*(B3213/B3212-1))</f>
        <v>12.38620734031316</v>
      </c>
      <c r="H3213" s="9">
        <f>IFERROR(VLOOKUP(A3213,'BITO-IV'!$A$1:$J$10000,4,0),"")</f>
        <v>11.735099999999999</v>
      </c>
      <c r="J3213" s="9">
        <f>VLOOKUP(A3213,'ETH-Web'!$A$1:$G$10000,6,0)</f>
        <v>1330.127686</v>
      </c>
      <c r="K3213" s="2">
        <f>K3212*(1-K$1+IF(AND(WEEKDAY($A3213)&lt;&gt;1,WEEKDAY($A3213)&lt;&gt;7),-VLOOKUP($A3213,ETF_OP_Fee!$K$5:$L$14,2,1),0))^($A3213-$A3212)*(1+2*(J3213/J3212-1))-K$3*IFERROR(VLOOKUP($A4809,Dividends!$C$10:$E$100,3,0),0)</f>
        <v>67.403058848831336</v>
      </c>
      <c r="Q3213">
        <f>IF($A3213&gt;=$Q$2,B3213*Q$4,"")</f>
        <v>244.75289931540814</v>
      </c>
      <c r="R3213">
        <f>IF($A3213&gt;=$Q$2,G3213*R$4,"")</f>
        <v>233.7027236634824</v>
      </c>
      <c r="S3213">
        <f>IF($A3213&gt;=$Q$2,C3213*S$4,"")</f>
        <v>197.61775736758011</v>
      </c>
      <c r="T3213">
        <f>IF($A3213&gt;=$Q$2,J3213*T$4,"")</f>
        <v>400.16595906667538</v>
      </c>
      <c r="U3213">
        <f>IF($A3213&gt;=$Q$2,K3213*U$4,"")</f>
        <v>6.4842592009472897</v>
      </c>
      <c r="W3213" t="e">
        <f t="shared" ca="1" si="20"/>
        <v>#DIV/0!</v>
      </c>
    </row>
    <row r="3214" spans="1:23">
      <c r="A3214" s="1">
        <v>44832</v>
      </c>
      <c r="B3214">
        <f>IFERROR(VLOOKUP($A3214,'BTC-Web'!$A$2:$H$9999,2,0),"")</f>
        <v>19104.621093999998</v>
      </c>
      <c r="C3214">
        <f>VLOOKUP(A3214,H_SPBTFDUE!$B$2:$C$5828,2,0)</f>
        <v>107.06</v>
      </c>
      <c r="D3214" s="2">
        <f>D3213*(1-D$1+IF(AND(WEEKDAY($A3214)&lt;&gt;1,WEEKDAY($A3214)&lt;&gt;7),-VLOOKUP($A3214,ETF_OP_Fee!$G$5:$H$14,2,1),0))^($A3214-$A3213)*(1+2*(C3214/C3213-1))+IFERROR(VLOOKUP(A3214,BITXeom!$C$9:$D$100,2,0),0)-$D$3*IFERROR(VLOOKUP($A3214,Dividends!$C$10:$E$100,2,0),0)</f>
        <v>8.4272293820374262</v>
      </c>
      <c r="F3214" s="60">
        <f>F3213*(1-F$1-2*(C3214/C3213-1))</f>
        <v>0.11118609564839471</v>
      </c>
      <c r="G3214" s="2">
        <f>G3213*(1-G$1+IF(AND(WEEKDAY($A3214)&lt;&gt;1,WEEKDAY($A3214)&lt;&gt;7),-VLOOKUP($A3214,ETF_OP_Fee!$I$5:$J$14,2,1),0))^($A3214-$A3213)*(1+1*(B3214/B3213-1))</f>
        <v>12.310353274554</v>
      </c>
      <c r="H3214" s="9">
        <f>IFERROR(VLOOKUP(A3214,'BITO-IV'!$A$1:$J$10000,4,0),"")</f>
        <v>12.051399999999999</v>
      </c>
      <c r="J3214" s="9">
        <f>VLOOKUP(A3214,'ETH-Web'!$A$1:$G$10000,6,0)</f>
        <v>1337.410889</v>
      </c>
      <c r="K3214" s="2">
        <f>K3213*(1-K$1+IF(AND(WEEKDAY($A3214)&lt;&gt;1,WEEKDAY($A3214)&lt;&gt;7),-VLOOKUP($A3214,ETF_OP_Fee!$K$5:$L$14,2,1),0))^($A3214-$A3213)*(1+2*(J3214/J3213-1))-K$3*IFERROR(VLOOKUP($A4810,Dividends!$C$10:$E$100,3,0),0)</f>
        <v>68.139443882386942</v>
      </c>
      <c r="Q3214">
        <f>IF($A3214&gt;=$Q$2,B3214*Q$4,"")</f>
        <v>243.26034557708411</v>
      </c>
      <c r="R3214">
        <f>IF($A3214&gt;=$Q$2,G3214*R$4,"")</f>
        <v>232.27151059867541</v>
      </c>
      <c r="S3214">
        <f>IF($A3214&gt;=$Q$2,C3214*S$4,"")</f>
        <v>202.92496742540885</v>
      </c>
      <c r="T3214">
        <f>IF($A3214&gt;=$Q$2,J3214*T$4,"")</f>
        <v>402.35709450746668</v>
      </c>
      <c r="U3214">
        <f>IF($A3214&gt;=$Q$2,K3214*U$4,"")</f>
        <v>6.5551003691497858</v>
      </c>
      <c r="W3214" t="e">
        <f t="shared" ca="1" si="20"/>
        <v>#DIV/0!</v>
      </c>
    </row>
    <row r="3215" spans="1:23">
      <c r="A3215" s="1">
        <v>44833</v>
      </c>
      <c r="B3215">
        <f>IFERROR(VLOOKUP($A3215,'BTC-Web'!$A$2:$H$9999,2,0),"")</f>
        <v>19427.779297000001</v>
      </c>
      <c r="C3215">
        <f>VLOOKUP(A3215,H_SPBTFDUE!$B$2:$C$5828,2,0)</f>
        <v>106.24</v>
      </c>
      <c r="D3215" s="2">
        <f>D3214*(1-D$1+IF(AND(WEEKDAY($A3215)&lt;&gt;1,WEEKDAY($A3215)&lt;&gt;7),-VLOOKUP($A3215,ETF_OP_Fee!$G$5:$H$14,2,1),0))^($A3215-$A3214)*(1+2*(C3215/C3214-1))+IFERROR(VLOOKUP(A3215,BITXeom!$C$9:$D$100,2,0),0)-$D$3*IFERROR(VLOOKUP($A3215,Dividends!$C$10:$E$100,2,0),0)</f>
        <v>8.2971364359994446</v>
      </c>
      <c r="F3215" s="60">
        <f>F3214*(1-F$1-2*(C3215/C3214-1))</f>
        <v>0.11288351352879279</v>
      </c>
      <c r="G3215" s="2">
        <f>G3214*(1-G$1+IF(AND(WEEKDAY($A3215)&lt;&gt;1,WEEKDAY($A3215)&lt;&gt;7),-VLOOKUP($A3215,ETF_OP_Fee!$I$5:$J$14,2,1),0))^($A3215-$A3214)*(1+1*(B3215/B3214-1))</f>
        <v>12.51825935324889</v>
      </c>
      <c r="H3215" s="9">
        <f>IFERROR(VLOOKUP(A3215,'BITO-IV'!$A$1:$J$10000,4,0),"")</f>
        <v>11.9582</v>
      </c>
      <c r="J3215" s="9">
        <f>VLOOKUP(A3215,'ETH-Web'!$A$1:$G$10000,6,0)</f>
        <v>1335.6523440000001</v>
      </c>
      <c r="K3215" s="2">
        <f>K3214*(1-K$1+IF(AND(WEEKDAY($A3215)&lt;&gt;1,WEEKDAY($A3215)&lt;&gt;7),-VLOOKUP($A3215,ETF_OP_Fee!$K$5:$L$14,2,1),0))^($A3215-$A3214)*(1+2*(J3215/J3214-1))-K$3*IFERROR(VLOOKUP($A4811,Dividends!$C$10:$E$100,3,0),0)</f>
        <v>67.958502252875604</v>
      </c>
      <c r="Q3215">
        <f>IF($A3215&gt;=$Q$2,B3215*Q$4,"")</f>
        <v>247.37513936184749</v>
      </c>
      <c r="R3215">
        <f>IF($A3215&gt;=$Q$2,G3215*R$4,"")</f>
        <v>236.19427852288501</v>
      </c>
      <c r="S3215">
        <f>IF($A3215&gt;=$Q$2,C3215*S$4,"")</f>
        <v>201.37071305133043</v>
      </c>
      <c r="T3215">
        <f>IF($A3215&gt;=$Q$2,J3215*T$4,"")</f>
        <v>401.82804015133706</v>
      </c>
      <c r="U3215">
        <f>IF($A3215&gt;=$Q$2,K3215*U$4,"")</f>
        <v>6.5376935563725702</v>
      </c>
      <c r="W3215" t="e">
        <f t="shared" ca="1" si="20"/>
        <v>#DIV/0!</v>
      </c>
    </row>
    <row r="3216" spans="1:23">
      <c r="A3216" s="1">
        <v>44834</v>
      </c>
      <c r="B3216">
        <f>IFERROR(VLOOKUP($A3216,'BTC-Web'!$A$2:$H$9999,2,0),"")</f>
        <v>19573.431640999999</v>
      </c>
      <c r="C3216">
        <f>VLOOKUP(A3216,H_SPBTFDUE!$B$2:$C$5828,2,0)</f>
        <v>106.53</v>
      </c>
      <c r="D3216" s="2">
        <f>D3215*(1-D$1+IF(AND(WEEKDAY($A3216)&lt;&gt;1,WEEKDAY($A3216)&lt;&gt;7),-VLOOKUP($A3216,ETF_OP_Fee!$G$5:$H$14,2,1),0))^($A3216-$A3215)*(1+2*(C3216/C3215-1))+IFERROR(VLOOKUP(A3216,BITXeom!$C$9:$D$100,2,0),0)-$D$3*IFERROR(VLOOKUP($A3216,Dividends!$C$10:$E$100,2,0),0)</f>
        <v>8.3414276396448752</v>
      </c>
      <c r="F3216" s="60">
        <f>F3215*(1-F$1-2*(C3216/C3215-1))</f>
        <v>0.11226136821915229</v>
      </c>
      <c r="G3216" s="2">
        <f>G3215*(1-G$1+IF(AND(WEEKDAY($A3216)&lt;&gt;1,WEEKDAY($A3216)&lt;&gt;7),-VLOOKUP($A3216,ETF_OP_Fee!$I$5:$J$14,2,1),0))^($A3216-$A3215)*(1+1*(B3216/B3215-1))</f>
        <v>12.611781954013807</v>
      </c>
      <c r="H3216" s="9">
        <f>IFERROR(VLOOKUP(A3216,'BITO-IV'!$A$1:$J$10000,4,0),"")</f>
        <v>11.984299999999999</v>
      </c>
      <c r="J3216" s="9">
        <f>VLOOKUP(A3216,'ETH-Web'!$A$1:$G$10000,6,0)</f>
        <v>1327.978638</v>
      </c>
      <c r="K3216" s="2">
        <f>K3215*(1-K$1+IF(AND(WEEKDAY($A3216)&lt;&gt;1,WEEKDAY($A3216)&lt;&gt;7),-VLOOKUP($A3216,ETF_OP_Fee!$K$5:$L$14,2,1),0))^($A3216-$A3215)*(1+2*(J3216/J3215-1))-K$3*IFERROR(VLOOKUP($A4812,Dividends!$C$10:$E$100,3,0),0)</f>
        <v>67.175890004968593</v>
      </c>
      <c r="Q3216">
        <f>IF($A3216&gt;=$Q$2,B3216*Q$4,"")</f>
        <v>249.22973984626532</v>
      </c>
      <c r="R3216">
        <f>IF($A3216&gt;=$Q$2,G3216*R$4,"")</f>
        <v>237.95886116891563</v>
      </c>
      <c r="S3216">
        <f>IF($A3216&gt;=$Q$2,C3216*S$4,"")</f>
        <v>201.92038837874841</v>
      </c>
      <c r="T3216">
        <f>IF($A3216&gt;=$Q$2,J3216*T$4,"")</f>
        <v>399.51942275061202</v>
      </c>
      <c r="U3216">
        <f>IF($A3216&gt;=$Q$2,K3216*U$4,"")</f>
        <v>6.4624052718950615</v>
      </c>
      <c r="W3216" t="e">
        <f t="shared" ca="1" si="20"/>
        <v>#DIV/0!</v>
      </c>
    </row>
    <row r="3217" spans="1:23">
      <c r="A3217" s="1">
        <v>44837</v>
      </c>
      <c r="B3217">
        <f>IFERROR(VLOOKUP($A3217,'BTC-Web'!$A$2:$H$9999,2,0),"")</f>
        <v>19044.068359000001</v>
      </c>
      <c r="C3217">
        <f>VLOOKUP(A3217,H_SPBTFDUE!$B$2:$C$5828,2,0)</f>
        <v>107.07</v>
      </c>
      <c r="D3217" s="2">
        <f>D3216*(1-D$1+IF(AND(WEEKDAY($A3217)&lt;&gt;1,WEEKDAY($A3217)&lt;&gt;7),-VLOOKUP($A3217,ETF_OP_Fee!$G$5:$H$14,2,1),0))^($A3217-$A3216)*(1+2*(C3217/C3216-1))+IFERROR(VLOOKUP(A3217,BITXeom!$C$9:$D$100,2,0),0)-$D$3*IFERROR(VLOOKUP($A3217,Dividends!$C$10:$E$100,2,0),0)</f>
        <v>8.4229461027051009</v>
      </c>
      <c r="F3217" s="60">
        <f>F3216*(1-F$1-2*(C3217/C3216-1))</f>
        <v>0.11111741992702388</v>
      </c>
      <c r="G3217" s="2">
        <f>G3216*(1-G$1+IF(AND(WEEKDAY($A3217)&lt;&gt;1,WEEKDAY($A3217)&lt;&gt;7),-VLOOKUP($A3217,ETF_OP_Fee!$I$5:$J$14,2,1),0))^($A3217-$A3216)*(1+1*(B3217/B3216-1))</f>
        <v>12.269738327006475</v>
      </c>
      <c r="H3217" s="9">
        <f>IFERROR(VLOOKUP(A3217,'BITO-IV'!$A$1:$J$10000,4,0),"")</f>
        <v>12.042199999999999</v>
      </c>
      <c r="J3217" s="9">
        <f>VLOOKUP(A3217,'ETH-Web'!$A$1:$G$10000,6,0)</f>
        <v>1323.4392089999999</v>
      </c>
      <c r="K3217" s="2">
        <f>K3216*(1-K$1+IF(AND(WEEKDAY($A3217)&lt;&gt;1,WEEKDAY($A3217)&lt;&gt;7),-VLOOKUP($A3217,ETF_OP_Fee!$K$5:$L$14,2,1),0))^($A3217-$A3216)*(1+2*(J3217/J3216-1))-K$3*IFERROR(VLOOKUP($A4813,Dividends!$C$10:$E$100,3,0),0)</f>
        <v>66.71148094085089</v>
      </c>
      <c r="Q3217">
        <f>IF($A3217&gt;=$Q$2,B3217*Q$4,"")</f>
        <v>242.48932378244811</v>
      </c>
      <c r="R3217">
        <f>IF($A3217&gt;=$Q$2,G3217*R$4,"")</f>
        <v>231.50518854362525</v>
      </c>
      <c r="S3217">
        <f>IF($A3217&gt;=$Q$2,C3217*S$4,"")</f>
        <v>202.94392174704393</v>
      </c>
      <c r="T3217">
        <f>IF($A3217&gt;=$Q$2,J3217*T$4,"")</f>
        <v>398.15374562162691</v>
      </c>
      <c r="U3217">
        <f>IF($A3217&gt;=$Q$2,K3217*U$4,"")</f>
        <v>6.41772853468997</v>
      </c>
      <c r="W3217" t="e">
        <f t="shared" ca="1" si="20"/>
        <v>#DIV/0!</v>
      </c>
    </row>
    <row r="3218" spans="1:23">
      <c r="A3218" s="1">
        <v>44838</v>
      </c>
      <c r="B3218">
        <f>IFERROR(VLOOKUP($A3218,'BTC-Web'!$A$2:$H$9999,2,0),"")</f>
        <v>19623.583984000001</v>
      </c>
      <c r="C3218">
        <f>VLOOKUP(A3218,H_SPBTFDUE!$B$2:$C$5828,2,0)</f>
        <v>111.22</v>
      </c>
      <c r="D3218" s="2">
        <f>D3217*(1-D$1+IF(AND(WEEKDAY($A3218)&lt;&gt;1,WEEKDAY($A3218)&lt;&gt;7),-VLOOKUP($A3218,ETF_OP_Fee!$G$5:$H$14,2,1),0))^($A3218-$A3217)*(1+2*(C3218/C3217-1))+IFERROR(VLOOKUP(A3218,BITXeom!$C$9:$D$100,2,0),0)-$D$3*IFERROR(VLOOKUP($A3218,Dividends!$C$10:$E$100,2,0),0)</f>
        <v>9.0747935814458796</v>
      </c>
      <c r="F3218" s="60">
        <f>F3217*(1-F$1-2*(C3218/C3217-1))</f>
        <v>0.10249788224984689</v>
      </c>
      <c r="G3218" s="2">
        <f>G3217*(1-G$1+IF(AND(WEEKDAY($A3218)&lt;&gt;1,WEEKDAY($A3218)&lt;&gt;7),-VLOOKUP($A3218,ETF_OP_Fee!$I$5:$J$14,2,1),0))^($A3218-$A3217)*(1+1*(B3218/B3217-1))</f>
        <v>12.642780376760584</v>
      </c>
      <c r="H3218" s="9">
        <f>IFERROR(VLOOKUP(A3218,'BITO-IV'!$A$1:$J$10000,4,0),"")</f>
        <v>12.507999999999999</v>
      </c>
      <c r="J3218" s="9">
        <f>VLOOKUP(A3218,'ETH-Web'!$A$1:$G$10000,6,0)</f>
        <v>1362.126587</v>
      </c>
      <c r="K3218" s="2">
        <f>K3217*(1-K$1+IF(AND(WEEKDAY($A3218)&lt;&gt;1,WEEKDAY($A3218)&lt;&gt;7),-VLOOKUP($A3218,ETF_OP_Fee!$K$5:$L$14,2,1),0))^($A3218-$A3217)*(1+2*(J3218/J3217-1))-K$3*IFERROR(VLOOKUP($A4814,Dividends!$C$10:$E$100,3,0),0)</f>
        <v>70.609943263820853</v>
      </c>
      <c r="Q3218">
        <f>IF($A3218&gt;=$Q$2,B3218*Q$4,"")</f>
        <v>249.86833279347184</v>
      </c>
      <c r="R3218">
        <f>IF($A3218&gt;=$Q$2,G3218*R$4,"")</f>
        <v>238.54373881758985</v>
      </c>
      <c r="S3218">
        <f>IF($A3218&gt;=$Q$2,C3218*S$4,"")</f>
        <v>210.80996522561153</v>
      </c>
      <c r="T3218">
        <f>IF($A3218&gt;=$Q$2,J3218*T$4,"")</f>
        <v>409.79275733763819</v>
      </c>
      <c r="U3218">
        <f>IF($A3218&gt;=$Q$2,K3218*U$4,"")</f>
        <v>6.7927655229067536</v>
      </c>
      <c r="W3218" t="e">
        <f t="shared" ca="1" si="20"/>
        <v>#DIV/0!</v>
      </c>
    </row>
    <row r="3219" spans="1:23">
      <c r="A3219" s="1">
        <v>44839</v>
      </c>
      <c r="B3219">
        <f>IFERROR(VLOOKUP($A3219,'BTC-Web'!$A$2:$H$9999,2,0),"")</f>
        <v>20335.900390999999</v>
      </c>
      <c r="C3219">
        <f>VLOOKUP(A3219,H_SPBTFDUE!$B$2:$C$5828,2,0)</f>
        <v>110.43</v>
      </c>
      <c r="D3219" s="2">
        <f>D3218*(1-D$1+IF(AND(WEEKDAY($A3219)&lt;&gt;1,WEEKDAY($A3219)&lt;&gt;7),-VLOOKUP($A3219,ETF_OP_Fee!$G$5:$H$14,2,1),0))^($A3219-$A3218)*(1+2*(C3219/C3218-1))+IFERROR(VLOOKUP(A3219,BITXeom!$C$9:$D$100,2,0),0)-$D$3*IFERROR(VLOOKUP($A3219,Dividends!$C$10:$E$100,2,0),0)</f>
        <v>8.9447979485863218</v>
      </c>
      <c r="F3219" s="60">
        <f>F3218*(1-F$1-2*(C3219/C3218-1))</f>
        <v>0.10394863965818413</v>
      </c>
      <c r="G3219" s="2">
        <f>G3218*(1-G$1+IF(AND(WEEKDAY($A3219)&lt;&gt;1,WEEKDAY($A3219)&lt;&gt;7),-VLOOKUP($A3219,ETF_OP_Fee!$I$5:$J$14,2,1),0))^($A3219-$A3218)*(1+1*(B3219/B3218-1))</f>
        <v>13.10135961465717</v>
      </c>
      <c r="H3219" s="9">
        <f>IFERROR(VLOOKUP(A3219,'BITO-IV'!$A$1:$J$10000,4,0),"")</f>
        <v>12.419600000000001</v>
      </c>
      <c r="J3219" s="9">
        <f>VLOOKUP(A3219,'ETH-Web'!$A$1:$G$10000,6,0)</f>
        <v>1352.837158</v>
      </c>
      <c r="K3219" s="2">
        <f>K3218*(1-K$1+IF(AND(WEEKDAY($A3219)&lt;&gt;1,WEEKDAY($A3219)&lt;&gt;7),-VLOOKUP($A3219,ETF_OP_Fee!$K$5:$L$14,2,1),0))^($A3219-$A3218)*(1+2*(J3219/J3218-1))-K$3*IFERROR(VLOOKUP($A4815,Dividends!$C$10:$E$100,3,0),0)</f>
        <v>69.645058433501461</v>
      </c>
      <c r="Q3219">
        <f>IF($A3219&gt;=$Q$2,B3219*Q$4,"")</f>
        <v>258.93830253924534</v>
      </c>
      <c r="R3219">
        <f>IF($A3219&gt;=$Q$2,G3219*R$4,"")</f>
        <v>247.19620312465406</v>
      </c>
      <c r="S3219">
        <f>IF($A3219&gt;=$Q$2,C3219*S$4,"")</f>
        <v>209.31257381643843</v>
      </c>
      <c r="T3219">
        <f>IF($A3219&gt;=$Q$2,J3219*T$4,"")</f>
        <v>406.9980532621629</v>
      </c>
      <c r="U3219">
        <f>IF($A3219&gt;=$Q$2,K3219*U$4,"")</f>
        <v>6.6999423863057137</v>
      </c>
      <c r="W3219" t="e">
        <f t="shared" ca="1" si="20"/>
        <v>#DIV/0!</v>
      </c>
    </row>
    <row r="3220" spans="1:23">
      <c r="A3220" s="1">
        <v>44840</v>
      </c>
      <c r="B3220">
        <f>IFERROR(VLOOKUP($A3220,'BTC-Web'!$A$2:$H$9999,2,0),"")</f>
        <v>20161.039063</v>
      </c>
      <c r="C3220">
        <f>VLOOKUP(A3220,H_SPBTFDUE!$B$2:$C$5828,2,0)</f>
        <v>109.8</v>
      </c>
      <c r="D3220" s="2">
        <f>D3219*(1-D$1+IF(AND(WEEKDAY($A3220)&lt;&gt;1,WEEKDAY($A3220)&lt;&gt;7),-VLOOKUP($A3220,ETF_OP_Fee!$G$5:$H$14,2,1),0))^($A3220-$A3219)*(1+2*(C3220/C3219-1))+IFERROR(VLOOKUP(A3220,BITXeom!$C$9:$D$100,2,0),0)-$D$3*IFERROR(VLOOKUP($A3220,Dividends!$C$10:$E$100,2,0),0)</f>
        <v>8.841672340357345</v>
      </c>
      <c r="F3220" s="60">
        <f>F3219*(1-F$1-2*(C3220/C3219-1))</f>
        <v>0.10512927668136568</v>
      </c>
      <c r="G3220" s="2">
        <f>G3219*(1-G$1+IF(AND(WEEKDAY($A3220)&lt;&gt;1,WEEKDAY($A3220)&lt;&gt;7),-VLOOKUP($A3220,ETF_OP_Fee!$I$5:$J$14,2,1),0))^($A3220-$A3219)*(1+1*(B3220/B3219-1))</f>
        <v>12.988367522058732</v>
      </c>
      <c r="H3220" s="9">
        <f>IFERROR(VLOOKUP(A3220,'BITO-IV'!$A$1:$J$10000,4,0),"")</f>
        <v>12.3515</v>
      </c>
      <c r="J3220" s="9">
        <f>VLOOKUP(A3220,'ETH-Web'!$A$1:$G$10000,6,0)</f>
        <v>1351.7094729999999</v>
      </c>
      <c r="K3220" s="2">
        <f>K3219*(1-K$1+IF(AND(WEEKDAY($A3220)&lt;&gt;1,WEEKDAY($A3220)&lt;&gt;7),-VLOOKUP($A3220,ETF_OP_Fee!$K$5:$L$14,2,1),0))^($A3220-$A3219)*(1+2*(J3220/J3219-1))-K$3*IFERROR(VLOOKUP($A4816,Dividends!$C$10:$E$100,3,0),0)</f>
        <v>69.527159707610352</v>
      </c>
      <c r="Q3220">
        <f>IF($A3220&gt;=$Q$2,B3220*Q$4,"")</f>
        <v>256.71178221894928</v>
      </c>
      <c r="R3220">
        <f>IF($A3220&gt;=$Q$2,G3220*R$4,"")</f>
        <v>245.06427047835109</v>
      </c>
      <c r="S3220">
        <f>IF($A3220&gt;=$Q$2,C3220*S$4,"")</f>
        <v>208.11845155342695</v>
      </c>
      <c r="T3220">
        <f>IF($A3220&gt;=$Q$2,J3220*T$4,"")</f>
        <v>406.65879173539383</v>
      </c>
      <c r="U3220">
        <f>IF($A3220&gt;=$Q$2,K3220*U$4,"")</f>
        <v>6.6886003803018923</v>
      </c>
      <c r="W3220" t="e">
        <f t="shared" ca="1" si="20"/>
        <v>#DIV/0!</v>
      </c>
    </row>
    <row r="3221" spans="1:23">
      <c r="A3221" s="1">
        <v>44841</v>
      </c>
      <c r="B3221">
        <f>IFERROR(VLOOKUP($A3221,'BTC-Web'!$A$2:$H$9999,2,0),"")</f>
        <v>19957.558593999998</v>
      </c>
      <c r="C3221">
        <f>VLOOKUP(A3221,H_SPBTFDUE!$B$2:$C$5828,2,0)</f>
        <v>106.48</v>
      </c>
      <c r="D3221" s="2">
        <f>D3220*(1-D$1+IF(AND(WEEKDAY($A3221)&lt;&gt;1,WEEKDAY($A3221)&lt;&gt;7),-VLOOKUP($A3221,ETF_OP_Fee!$G$5:$H$14,2,1),0))^($A3221-$A3220)*(1+2*(C3221/C3220-1))+IFERROR(VLOOKUP(A3221,BITXeom!$C$9:$D$100,2,0),0)-$D$3*IFERROR(VLOOKUP($A3221,Dividends!$C$10:$E$100,2,0),0)</f>
        <v>8.3059832970529595</v>
      </c>
      <c r="F3221" s="60">
        <f>F3220*(1-F$1-2*(C3221/C3220-1))</f>
        <v>0.11148134879923742</v>
      </c>
      <c r="G3221" s="2">
        <f>G3220*(1-G$1+IF(AND(WEEKDAY($A3221)&lt;&gt;1,WEEKDAY($A3221)&lt;&gt;7),-VLOOKUP($A3221,ETF_OP_Fee!$I$5:$J$14,2,1),0))^($A3221-$A3220)*(1+1*(B3221/B3220-1))</f>
        <v>12.856944442761243</v>
      </c>
      <c r="H3221" s="9">
        <f>IFERROR(VLOOKUP(A3221,'BITO-IV'!$A$1:$J$10000,4,0),"")</f>
        <v>11.9793</v>
      </c>
      <c r="J3221" s="9">
        <f>VLOOKUP(A3221,'ETH-Web'!$A$1:$G$10000,6,0)</f>
        <v>1332.5169679999999</v>
      </c>
      <c r="K3221" s="2">
        <f>K3220*(1-K$1+IF(AND(WEEKDAY($A3221)&lt;&gt;1,WEEKDAY($A3221)&lt;&gt;7),-VLOOKUP($A3221,ETF_OP_Fee!$K$5:$L$14,2,1),0))^($A3221-$A3220)*(1+2*(J3221/J3220-1))-K$3*IFERROR(VLOOKUP($A4817,Dividends!$C$10:$E$100,3,0),0)</f>
        <v>67.551030692095551</v>
      </c>
      <c r="Q3221">
        <f>IF($A3221&gt;=$Q$2,B3221*Q$4,"")</f>
        <v>254.12085257090339</v>
      </c>
      <c r="R3221">
        <f>IF($A3221&gt;=$Q$2,G3221*R$4,"")</f>
        <v>242.58458232682943</v>
      </c>
      <c r="S3221">
        <f>IF($A3221&gt;=$Q$2,C3221*S$4,"")</f>
        <v>201.82561677057291</v>
      </c>
      <c r="T3221">
        <f>IF($A3221&gt;=$Q$2,J3221*T$4,"")</f>
        <v>400.88476924788887</v>
      </c>
      <c r="U3221">
        <f>IF($A3221&gt;=$Q$2,K3221*U$4,"")</f>
        <v>6.4984942787398126</v>
      </c>
      <c r="W3221" t="e">
        <f t="shared" ca="1" si="20"/>
        <v>#DIV/0!</v>
      </c>
    </row>
    <row r="3222" spans="1:23">
      <c r="A3222" s="1">
        <v>44844</v>
      </c>
      <c r="B3222">
        <f>IFERROR(VLOOKUP($A3222,'BTC-Web'!$A$2:$H$9999,2,0),"")</f>
        <v>19446.416015999999</v>
      </c>
      <c r="C3222">
        <f>VLOOKUP(A3222,H_SPBTFDUE!$B$2:$C$5828,2,0)</f>
        <v>104.9</v>
      </c>
      <c r="D3222" s="2">
        <f>D3221*(1-D$1+IF(AND(WEEKDAY($A3222)&lt;&gt;1,WEEKDAY($A3222)&lt;&gt;7),-VLOOKUP($A3222,ETF_OP_Fee!$G$5:$H$14,2,1),0))^($A3222-$A3221)*(1+2*(C3222/C3221-1))+IFERROR(VLOOKUP(A3222,BITXeom!$C$9:$D$100,2,0),0)-$D$3*IFERROR(VLOOKUP($A3222,Dividends!$C$10:$E$100,2,0),0)</f>
        <v>8.0565728611498688</v>
      </c>
      <c r="F3222" s="60">
        <f>F3221*(1-F$1-2*(C3222/C3221-1))</f>
        <v>0.11478397036193766</v>
      </c>
      <c r="G3222" s="2">
        <f>G3221*(1-G$1+IF(AND(WEEKDAY($A3222)&lt;&gt;1,WEEKDAY($A3222)&lt;&gt;7),-VLOOKUP($A3222,ETF_OP_Fee!$I$5:$J$14,2,1),0))^($A3222-$A3221)*(1+1*(B3222/B3221-1))</f>
        <v>12.526680928089352</v>
      </c>
      <c r="H3222" s="9">
        <f>IFERROR(VLOOKUP(A3222,'BITO-IV'!$A$1:$J$10000,4,0),"")</f>
        <v>11.800599999999999</v>
      </c>
      <c r="J3222" s="9">
        <f>VLOOKUP(A3222,'ETH-Web'!$A$1:$G$10000,6,0)</f>
        <v>1291.3376459999999</v>
      </c>
      <c r="K3222" s="2">
        <f>K3221*(1-K$1+IF(AND(WEEKDAY($A3222)&lt;&gt;1,WEEKDAY($A3222)&lt;&gt;7),-VLOOKUP($A3222,ETF_OP_Fee!$K$5:$L$14,2,1),0))^($A3222-$A3221)*(1+2*(J3222/J3221-1))-K$3*IFERROR(VLOOKUP($A4818,Dividends!$C$10:$E$100,3,0),0)</f>
        <v>63.37101959688826</v>
      </c>
      <c r="Q3222">
        <f>IF($A3222&gt;=$Q$2,B3222*Q$4,"")</f>
        <v>247.61244188054471</v>
      </c>
      <c r="R3222">
        <f>IF($A3222&gt;=$Q$2,G3222*R$4,"")</f>
        <v>236.35317663622001</v>
      </c>
      <c r="S3222">
        <f>IF($A3222&gt;=$Q$2,C3222*S$4,"")</f>
        <v>198.83083395222667</v>
      </c>
      <c r="T3222">
        <f>IF($A3222&gt;=$Q$2,J3222*T$4,"")</f>
        <v>388.49606171605762</v>
      </c>
      <c r="U3222">
        <f>IF($A3222&gt;=$Q$2,K3222*U$4,"")</f>
        <v>6.0963719438329074</v>
      </c>
      <c r="W3222" t="e">
        <f t="shared" ca="1" si="20"/>
        <v>#DIV/0!</v>
      </c>
    </row>
    <row r="3223" spans="1:23">
      <c r="A3223" s="1">
        <v>44845</v>
      </c>
      <c r="B3223">
        <f>IFERROR(VLOOKUP($A3223,'BTC-Web'!$A$2:$H$9999,2,0),"")</f>
        <v>19139</v>
      </c>
      <c r="C3223">
        <f>VLOOKUP(A3223,H_SPBTFDUE!$B$2:$C$5828,2,0)</f>
        <v>103.66</v>
      </c>
      <c r="D3223" s="2">
        <f>D3222*(1-D$1+IF(AND(WEEKDAY($A3223)&lt;&gt;1,WEEKDAY($A3223)&lt;&gt;7),-VLOOKUP($A3223,ETF_OP_Fee!$G$5:$H$14,2,1),0))^($A3223-$A3222)*(1+2*(C3223/C3222-1))+IFERROR(VLOOKUP(A3223,BITXeom!$C$9:$D$100,2,0),0)-$D$3*IFERROR(VLOOKUP($A3223,Dividends!$C$10:$E$100,2,0),0)</f>
        <v>7.8651546405776296</v>
      </c>
      <c r="F3223" s="60">
        <f>F3222*(1-F$1-2*(C3223/C3222-1))</f>
        <v>0.11749166781783953</v>
      </c>
      <c r="G3223" s="2">
        <f>G3222*(1-G$1+IF(AND(WEEKDAY($A3223)&lt;&gt;1,WEEKDAY($A3223)&lt;&gt;7),-VLOOKUP($A3223,ETF_OP_Fee!$I$5:$J$14,2,1),0))^($A3223-$A3222)*(1+1*(B3223/B3222-1))</f>
        <v>12.328333717904782</v>
      </c>
      <c r="H3223" s="9">
        <f>IFERROR(VLOOKUP(A3223,'BITO-IV'!$A$1:$J$10000,4,0),"")</f>
        <v>11.6616</v>
      </c>
      <c r="J3223" s="9">
        <f>VLOOKUP(A3223,'ETH-Web'!$A$1:$G$10000,6,0)</f>
        <v>1279.5756839999999</v>
      </c>
      <c r="K3223" s="2">
        <f>K3222*(1-K$1+IF(AND(WEEKDAY($A3223)&lt;&gt;1,WEEKDAY($A3223)&lt;&gt;7),-VLOOKUP($A3223,ETF_OP_Fee!$K$5:$L$14,2,1),0))^($A3223-$A3222)*(1+2*(J3223/J3222-1))-K$3*IFERROR(VLOOKUP($A4819,Dividends!$C$10:$E$100,3,0),0)</f>
        <v>62.215005790769055</v>
      </c>
      <c r="Q3223">
        <f>IF($A3223&gt;=$Q$2,B3223*Q$4,"")</f>
        <v>243.69809435592532</v>
      </c>
      <c r="R3223">
        <f>IF($A3223&gt;=$Q$2,G3223*R$4,"")</f>
        <v>232.61076526059909</v>
      </c>
      <c r="S3223">
        <f>IF($A3223&gt;=$Q$2,C3223*S$4,"")</f>
        <v>196.48049806947392</v>
      </c>
      <c r="T3223">
        <f>IF($A3223&gt;=$Q$2,J3223*T$4,"")</f>
        <v>384.95750158098514</v>
      </c>
      <c r="U3223">
        <f>IF($A3223&gt;=$Q$2,K3223*U$4,"")</f>
        <v>5.9851619589038547</v>
      </c>
      <c r="W3223" t="e">
        <f t="shared" ca="1" si="20"/>
        <v>#DIV/0!</v>
      </c>
    </row>
    <row r="3224" spans="1:23">
      <c r="A3224" s="1">
        <v>44846</v>
      </c>
      <c r="B3224">
        <f>IFERROR(VLOOKUP($A3224,'BTC-Web'!$A$2:$H$9999,2,0),"")</f>
        <v>19052.646484000001</v>
      </c>
      <c r="C3224">
        <f>VLOOKUP(A3224,H_SPBTFDUE!$B$2:$C$5828,2,0)</f>
        <v>104.69</v>
      </c>
      <c r="D3224" s="2">
        <f>D3223*(1-D$1+IF(AND(WEEKDAY($A3224)&lt;&gt;1,WEEKDAY($A3224)&lt;&gt;7),-VLOOKUP($A3224,ETF_OP_Fee!$G$5:$H$14,2,1),0))^($A3224-$A3223)*(1+2*(C3224/C3223-1))+IFERROR(VLOOKUP(A3224,BITXeom!$C$9:$D$100,2,0),0)-$D$3*IFERROR(VLOOKUP($A3224,Dividends!$C$10:$E$100,2,0),0)</f>
        <v>8.0204892194223749</v>
      </c>
      <c r="F3224" s="60">
        <f>F3223*(1-F$1-2*(C3224/C3223-1))</f>
        <v>0.11515067977284342</v>
      </c>
      <c r="G3224" s="2">
        <f>G3223*(1-G$1+IF(AND(WEEKDAY($A3224)&lt;&gt;1,WEEKDAY($A3224)&lt;&gt;7),-VLOOKUP($A3224,ETF_OP_Fee!$I$5:$J$14,2,1),0))^($A3224-$A3223)*(1+1*(B3224/B3223-1))</f>
        <v>12.272389913619348</v>
      </c>
      <c r="H3224" s="9">
        <f>IFERROR(VLOOKUP(A3224,'BITO-IV'!$A$1:$J$10000,4,0),"")</f>
        <v>11.779400000000001</v>
      </c>
      <c r="J3224" s="9">
        <f>VLOOKUP(A3224,'ETH-Web'!$A$1:$G$10000,6,0)</f>
        <v>1294.9063719999999</v>
      </c>
      <c r="K3224" s="2">
        <f>K3223*(1-K$1+IF(AND(WEEKDAY($A3224)&lt;&gt;1,WEEKDAY($A3224)&lt;&gt;7),-VLOOKUP($A3224,ETF_OP_Fee!$K$5:$L$14,2,1),0))^($A3224-$A3223)*(1+2*(J3224/J3223-1))-K$3*IFERROR(VLOOKUP($A4820,Dividends!$C$10:$E$100,3,0),0)</f>
        <v>63.704170036848616</v>
      </c>
      <c r="Q3224">
        <f>IF($A3224&gt;=$Q$2,B3224*Q$4,"")</f>
        <v>242.59854958921161</v>
      </c>
      <c r="R3224">
        <f>IF($A3224&gt;=$Q$2,G3224*R$4,"")</f>
        <v>231.55521862922225</v>
      </c>
      <c r="S3224">
        <f>IF($A3224&gt;=$Q$2,C3224*S$4,"")</f>
        <v>198.43279319788951</v>
      </c>
      <c r="T3224">
        <f>IF($A3224&gt;=$Q$2,J3224*T$4,"")</f>
        <v>389.56970500419243</v>
      </c>
      <c r="U3224">
        <f>IF($A3224&gt;=$Q$2,K3224*U$4,"")</f>
        <v>6.128421435985147</v>
      </c>
      <c r="W3224" t="e">
        <f t="shared" ca="1" si="20"/>
        <v>#DIV/0!</v>
      </c>
    </row>
    <row r="3225" spans="1:23">
      <c r="A3225" s="1">
        <v>44847</v>
      </c>
      <c r="B3225">
        <f>IFERROR(VLOOKUP($A3225,'BTC-Web'!$A$2:$H$9999,2,0),"")</f>
        <v>19156.966797000001</v>
      </c>
      <c r="C3225">
        <f>VLOOKUP(A3225,H_SPBTFDUE!$B$2:$C$5828,2,0)</f>
        <v>106.07</v>
      </c>
      <c r="D3225" s="2">
        <f>D3224*(1-D$1+IF(AND(WEEKDAY($A3225)&lt;&gt;1,WEEKDAY($A3225)&lt;&gt;7),-VLOOKUP($A3225,ETF_OP_Fee!$G$5:$H$14,2,1),0))^($A3225-$A3224)*(1+2*(C3225/C3224-1))+IFERROR(VLOOKUP(A3225,BITXeom!$C$9:$D$100,2,0),0)-$D$3*IFERROR(VLOOKUP($A3225,Dividends!$C$10:$E$100,2,0),0)</f>
        <v>8.2309454410058489</v>
      </c>
      <c r="F3225" s="60">
        <f>F3224*(1-F$1-2*(C3225/C3224-1))</f>
        <v>0.11210890497858969</v>
      </c>
      <c r="G3225" s="2">
        <f>G3224*(1-G$1+IF(AND(WEEKDAY($A3225)&lt;&gt;1,WEEKDAY($A3225)&lt;&gt;7),-VLOOKUP($A3225,ETF_OP_Fee!$I$5:$J$14,2,1),0))^($A3225-$A3224)*(1+1*(B3225/B3224-1))</f>
        <v>12.339264637351508</v>
      </c>
      <c r="H3225" s="9">
        <f>IFERROR(VLOOKUP(A3225,'BITO-IV'!$A$1:$J$10000,4,0),"")</f>
        <v>11.9375</v>
      </c>
      <c r="J3225" s="9">
        <f>VLOOKUP(A3225,'ETH-Web'!$A$1:$G$10000,6,0)</f>
        <v>1288.1239009999999</v>
      </c>
      <c r="K3225" s="2">
        <f>K3224*(1-K$1+IF(AND(WEEKDAY($A3225)&lt;&gt;1,WEEKDAY($A3225)&lt;&gt;7),-VLOOKUP($A3225,ETF_OP_Fee!$K$5:$L$14,2,1),0))^($A3225-$A3224)*(1+2*(J3225/J3224-1))-K$3*IFERROR(VLOOKUP($A4821,Dividends!$C$10:$E$100,3,0),0)</f>
        <v>63.035206195226294</v>
      </c>
      <c r="Q3225">
        <f>IF($A3225&gt;=$Q$2,B3225*Q$4,"")</f>
        <v>243.92686671553554</v>
      </c>
      <c r="R3225">
        <f>IF($A3225&gt;=$Q$2,G3225*R$4,"")</f>
        <v>232.81700964006558</v>
      </c>
      <c r="S3225">
        <f>IF($A3225&gt;=$Q$2,C3225*S$4,"")</f>
        <v>201.04848958353367</v>
      </c>
      <c r="T3225">
        <f>IF($A3225&gt;=$Q$2,J3225*T$4,"")</f>
        <v>387.52921367307903</v>
      </c>
      <c r="U3225">
        <f>IF($A3225&gt;=$Q$2,K3225*U$4,"")</f>
        <v>6.0640662714091729</v>
      </c>
      <c r="W3225" t="e">
        <f t="shared" ca="1" si="20"/>
        <v>#DIV/0!</v>
      </c>
    </row>
    <row r="3226" spans="1:23">
      <c r="A3226" s="1">
        <v>44848</v>
      </c>
      <c r="B3226">
        <f>IFERROR(VLOOKUP($A3226,'BTC-Web'!$A$2:$H$9999,2,0),"")</f>
        <v>19382.533202999999</v>
      </c>
      <c r="C3226">
        <f>VLOOKUP(A3226,H_SPBTFDUE!$B$2:$C$5828,2,0)</f>
        <v>104.76</v>
      </c>
      <c r="D3226" s="2">
        <f>D3225*(1-D$1+IF(AND(WEEKDAY($A3226)&lt;&gt;1,WEEKDAY($A3226)&lt;&gt;7),-VLOOKUP($A3226,ETF_OP_Fee!$G$5:$H$14,2,1),0))^($A3226-$A3225)*(1+2*(C3226/C3225-1))+IFERROR(VLOOKUP(A3226,BITXeom!$C$9:$D$100,2,0),0)-$D$3*IFERROR(VLOOKUP($A3226,Dividends!$C$10:$E$100,2,0),0)</f>
        <v>8.0266678640970319</v>
      </c>
      <c r="F3226" s="60">
        <f>F3225*(1-F$1-2*(C3226/C3225-1))</f>
        <v>0.11487223416780573</v>
      </c>
      <c r="G3226" s="2">
        <f>G3225*(1-G$1+IF(AND(WEEKDAY($A3226)&lt;&gt;1,WEEKDAY($A3226)&lt;&gt;7),-VLOOKUP($A3226,ETF_OP_Fee!$I$5:$J$14,2,1),0))^($A3226-$A3225)*(1+1*(B3226/B3225-1))</f>
        <v>12.484230107746145</v>
      </c>
      <c r="H3226" s="9">
        <f>IFERROR(VLOOKUP(A3226,'BITO-IV'!$A$1:$J$10000,4,0),"")</f>
        <v>11.788399999999999</v>
      </c>
      <c r="J3226" s="9">
        <f>VLOOKUP(A3226,'ETH-Web'!$A$1:$G$10000,6,0)</f>
        <v>1297.4221190000001</v>
      </c>
      <c r="K3226" s="2">
        <f>K3225*(1-K$1+IF(AND(WEEKDAY($A3226)&lt;&gt;1,WEEKDAY($A3226)&lt;&gt;7),-VLOOKUP($A3226,ETF_OP_Fee!$K$5:$L$14,2,1),0))^($A3226-$A3225)*(1+2*(J3226/J3225-1))-K$3*IFERROR(VLOOKUP($A4822,Dividends!$C$10:$E$100,3,0),0)</f>
        <v>63.943588442519868</v>
      </c>
      <c r="Q3226">
        <f>IF($A3226&gt;=$Q$2,B3226*Q$4,"")</f>
        <v>246.79901799266153</v>
      </c>
      <c r="R3226">
        <f>IF($A3226&gt;=$Q$2,G3226*R$4,"")</f>
        <v>235.5522153683049</v>
      </c>
      <c r="S3226">
        <f>IF($A3226&gt;=$Q$2,C3226*S$4,"")</f>
        <v>198.56547344933523</v>
      </c>
      <c r="T3226">
        <f>IF($A3226&gt;=$Q$2,J3226*T$4,"")</f>
        <v>390.32656189967707</v>
      </c>
      <c r="U3226">
        <f>IF($A3226&gt;=$Q$2,K3226*U$4,"")</f>
        <v>6.1514537883199525</v>
      </c>
      <c r="W3226" t="e">
        <f t="shared" ca="1" si="20"/>
        <v>#DIV/0!</v>
      </c>
    </row>
    <row r="3227" spans="1:23">
      <c r="A3227" s="1">
        <v>44851</v>
      </c>
      <c r="B3227">
        <f>IFERROR(VLOOKUP($A3227,'BTC-Web'!$A$2:$H$9999,2,0),"")</f>
        <v>19268.5625</v>
      </c>
      <c r="C3227">
        <f>VLOOKUP(A3227,H_SPBTFDUE!$B$2:$C$5828,2,0)</f>
        <v>106.94</v>
      </c>
      <c r="D3227" s="2">
        <f>D3226*(1-D$1+IF(AND(WEEKDAY($A3227)&lt;&gt;1,WEEKDAY($A3227)&lt;&gt;7),-VLOOKUP($A3227,ETF_OP_Fee!$G$5:$H$14,2,1),0))^($A3227-$A3226)*(1+2*(C3227/C3226-1))+IFERROR(VLOOKUP(A3227,BITXeom!$C$9:$D$100,2,0),0)-$D$3*IFERROR(VLOOKUP($A3227,Dividends!$C$10:$E$100,2,0),0)</f>
        <v>8.3577060187792984</v>
      </c>
      <c r="F3227" s="60">
        <f>F3226*(1-F$1-2*(C3227/C3226-1))</f>
        <v>0.11008539406506805</v>
      </c>
      <c r="G3227" s="2">
        <f>G3226*(1-G$1+IF(AND(WEEKDAY($A3227)&lt;&gt;1,WEEKDAY($A3227)&lt;&gt;7),-VLOOKUP($A3227,ETF_OP_Fee!$I$5:$J$14,2,1),0))^($A3227-$A3226)*(1+1*(B3227/B3226-1))</f>
        <v>12.409852889018669</v>
      </c>
      <c r="H3227" s="9">
        <f>IFERROR(VLOOKUP(A3227,'BITO-IV'!$A$1:$J$10000,4,0),"")</f>
        <v>12.0359</v>
      </c>
      <c r="J3227" s="9">
        <f>VLOOKUP(A3227,'ETH-Web'!$A$1:$G$10000,6,0)</f>
        <v>1331.7136230000001</v>
      </c>
      <c r="K3227" s="2">
        <f>K3226*(1-K$1+IF(AND(WEEKDAY($A3227)&lt;&gt;1,WEEKDAY($A3227)&lt;&gt;7),-VLOOKUP($A3227,ETF_OP_Fee!$K$5:$L$14,2,1),0))^($A3227-$A3226)*(1+2*(J3227/J3226-1))-K$3*IFERROR(VLOOKUP($A4823,Dividends!$C$10:$E$100,3,0),0)</f>
        <v>67.31850804146103</v>
      </c>
      <c r="Q3227">
        <f>IF($A3227&gt;=$Q$2,B3227*Q$4,"")</f>
        <v>245.34782184168685</v>
      </c>
      <c r="R3227">
        <f>IF($A3227&gt;=$Q$2,G3227*R$4,"")</f>
        <v>234.148867425101</v>
      </c>
      <c r="S3227">
        <f>IF($A3227&gt;=$Q$2,C3227*S$4,"")</f>
        <v>202.6975155657876</v>
      </c>
      <c r="T3227">
        <f>IF($A3227&gt;=$Q$2,J3227*T$4,"")</f>
        <v>400.64308468950401</v>
      </c>
      <c r="U3227">
        <f>IF($A3227&gt;=$Q$2,K3227*U$4,"")</f>
        <v>6.4761253067294025</v>
      </c>
      <c r="W3227" t="e">
        <f t="shared" ca="1" si="20"/>
        <v>#DIV/0!</v>
      </c>
    </row>
    <row r="3228" spans="1:23">
      <c r="A3228" s="1">
        <v>44852</v>
      </c>
      <c r="B3228">
        <f>IFERROR(VLOOKUP($A3228,'BTC-Web'!$A$2:$H$9999,2,0),"")</f>
        <v>19550.466797000001</v>
      </c>
      <c r="C3228">
        <f>VLOOKUP(A3228,H_SPBTFDUE!$B$2:$C$5828,2,0)</f>
        <v>105.18</v>
      </c>
      <c r="D3228" s="2">
        <f>D3227*(1-D$1+IF(AND(WEEKDAY($A3228)&lt;&gt;1,WEEKDAY($A3228)&lt;&gt;7),-VLOOKUP($A3228,ETF_OP_Fee!$G$5:$H$14,2,1),0))^($A3228-$A3227)*(1+2*(C3228/C3227-1))+IFERROR(VLOOKUP(A3228,BITXeom!$C$9:$D$100,2,0),0)-$D$3*IFERROR(VLOOKUP($A3228,Dividends!$C$10:$E$100,2,0),0)</f>
        <v>8.081632320635622</v>
      </c>
      <c r="F3228" s="60">
        <f>F3227*(1-F$1-2*(C3228/C3227-1))</f>
        <v>0.11370319629409968</v>
      </c>
      <c r="G3228" s="2">
        <f>G3227*(1-G$1+IF(AND(WEEKDAY($A3228)&lt;&gt;1,WEEKDAY($A3228)&lt;&gt;7),-VLOOKUP($A3228,ETF_OP_Fee!$I$5:$J$14,2,1),0))^($A3228-$A3227)*(1+1*(B3228/B3227-1))</f>
        <v>12.59108468192662</v>
      </c>
      <c r="H3228" s="9">
        <f>IFERROR(VLOOKUP(A3228,'BITO-IV'!$A$1:$J$10000,4,0),"")</f>
        <v>11.8331</v>
      </c>
      <c r="J3228" s="9">
        <f>VLOOKUP(A3228,'ETH-Web'!$A$1:$G$10000,6,0)</f>
        <v>1310.4470209999999</v>
      </c>
      <c r="K3228" s="2">
        <f>K3227*(1-K$1+IF(AND(WEEKDAY($A3228)&lt;&gt;1,WEEKDAY($A3228)&lt;&gt;7),-VLOOKUP($A3228,ETF_OP_Fee!$K$5:$L$14,2,1),0))^($A3228-$A3227)*(1+2*(J3228/J3227-1))-K$3*IFERROR(VLOOKUP($A4824,Dividends!$C$10:$E$100,3,0),0)</f>
        <v>65.166763991493227</v>
      </c>
      <c r="Q3228">
        <f>IF($A3228&gt;=$Q$2,B3228*Q$4,"")</f>
        <v>248.93732703890964</v>
      </c>
      <c r="R3228">
        <f>IF($A3228&gt;=$Q$2,G3228*R$4,"")</f>
        <v>237.56834543425353</v>
      </c>
      <c r="S3228">
        <f>IF($A3228&gt;=$Q$2,C3228*S$4,"")</f>
        <v>199.36155495800955</v>
      </c>
      <c r="T3228">
        <f>IF($A3228&gt;=$Q$2,J3228*T$4,"")</f>
        <v>394.24507472776014</v>
      </c>
      <c r="U3228">
        <f>IF($A3228&gt;=$Q$2,K3228*U$4,"")</f>
        <v>6.2691248175471639</v>
      </c>
      <c r="W3228" t="e">
        <f t="shared" ca="1" si="20"/>
        <v>#DIV/0!</v>
      </c>
    </row>
    <row r="3229" spans="1:23">
      <c r="A3229" s="1">
        <v>44853</v>
      </c>
      <c r="B3229">
        <f>IFERROR(VLOOKUP($A3229,'BTC-Web'!$A$2:$H$9999,2,0),"")</f>
        <v>19335.027343999998</v>
      </c>
      <c r="C3229">
        <f>VLOOKUP(A3229,H_SPBTFDUE!$B$2:$C$5828,2,0)</f>
        <v>105.29</v>
      </c>
      <c r="D3229" s="2">
        <f>D3228*(1-D$1+IF(AND(WEEKDAY($A3229)&lt;&gt;1,WEEKDAY($A3229)&lt;&gt;7),-VLOOKUP($A3229,ETF_OP_Fee!$G$5:$H$14,2,1),0))^($A3229-$A3228)*(1+2*(C3229/C3228-1))+IFERROR(VLOOKUP(A3229,BITXeom!$C$9:$D$100,2,0),0)-$D$3*IFERROR(VLOOKUP($A3229,Dividends!$C$10:$E$100,2,0),0)</f>
        <v>8.0975600244101535</v>
      </c>
      <c r="F3229" s="60">
        <f>F3228*(1-F$1-2*(C3229/C3228-1))</f>
        <v>0.11345944993354999</v>
      </c>
      <c r="G3229" s="2">
        <f>G3228*(1-G$1+IF(AND(WEEKDAY($A3229)&lt;&gt;1,WEEKDAY($A3229)&lt;&gt;7),-VLOOKUP($A3229,ETF_OP_Fee!$I$5:$J$14,2,1),0))^($A3229-$A3228)*(1+1*(B3229/B3228-1))</f>
        <v>12.452011136125916</v>
      </c>
      <c r="H3229" s="9">
        <f>IFERROR(VLOOKUP(A3229,'BITO-IV'!$A$1:$J$10000,4,0),"")</f>
        <v>11.845599999999999</v>
      </c>
      <c r="J3229" s="9">
        <f>VLOOKUP(A3229,'ETH-Web'!$A$1:$G$10000,6,0)</f>
        <v>1285.744263</v>
      </c>
      <c r="K3229" s="2">
        <f>K3228*(1-K$1+IF(AND(WEEKDAY($A3229)&lt;&gt;1,WEEKDAY($A3229)&lt;&gt;7),-VLOOKUP($A3229,ETF_OP_Fee!$K$5:$L$14,2,1),0))^($A3229-$A3228)*(1+2*(J3229/J3228-1))-K$3*IFERROR(VLOOKUP($A4825,Dividends!$C$10:$E$100,3,0),0)</f>
        <v>62.708279280396667</v>
      </c>
      <c r="Q3229">
        <f>IF($A3229&gt;=$Q$2,B3229*Q$4,"")</f>
        <v>246.19412289317665</v>
      </c>
      <c r="R3229">
        <f>IF($A3229&gt;=$Q$2,G3229*R$4,"")</f>
        <v>234.94430842678477</v>
      </c>
      <c r="S3229">
        <f>IF($A3229&gt;=$Q$2,C3229*S$4,"")</f>
        <v>199.5700524959957</v>
      </c>
      <c r="T3229">
        <f>IF($A3229&gt;=$Q$2,J3229*T$4,"")</f>
        <v>386.81330486783861</v>
      </c>
      <c r="U3229">
        <f>IF($A3229&gt;=$Q$2,K3229*U$4,"")</f>
        <v>6.0326154902172435</v>
      </c>
      <c r="W3229" t="e">
        <f t="shared" ca="1" si="20"/>
        <v>#DIV/0!</v>
      </c>
    </row>
    <row r="3230" spans="1:23">
      <c r="A3230" s="1">
        <v>44854</v>
      </c>
      <c r="B3230">
        <f>IFERROR(VLOOKUP($A3230,'BTC-Web'!$A$2:$H$9999,2,0),"")</f>
        <v>19138.085938</v>
      </c>
      <c r="C3230">
        <f>VLOOKUP(A3230,H_SPBTFDUE!$B$2:$C$5828,2,0)</f>
        <v>104.29</v>
      </c>
      <c r="D3230" s="2">
        <f>D3229*(1-D$1+IF(AND(WEEKDAY($A3230)&lt;&gt;1,WEEKDAY($A3230)&lt;&gt;7),-VLOOKUP($A3230,ETF_OP_Fee!$G$5:$H$14,2,1),0))^($A3230-$A3229)*(1+2*(C3230/C3229-1))+IFERROR(VLOOKUP(A3230,BITXeom!$C$9:$D$100,2,0),0)-$D$3*IFERROR(VLOOKUP($A3230,Dividends!$C$10:$E$100,2,0),0)</f>
        <v>7.9427880044127832</v>
      </c>
      <c r="F3230" s="60">
        <f>F3229*(1-F$1-2*(C3230/C3229-1))</f>
        <v>0.11560872380304039</v>
      </c>
      <c r="G3230" s="2">
        <f>G3229*(1-G$1+IF(AND(WEEKDAY($A3230)&lt;&gt;1,WEEKDAY($A3230)&lt;&gt;7),-VLOOKUP($A3230,ETF_OP_Fee!$I$5:$J$14,2,1),0))^($A3230-$A3229)*(1+1*(B3230/B3229-1))</f>
        <v>12.324857495996413</v>
      </c>
      <c r="H3230" s="9">
        <f>IFERROR(VLOOKUP(A3230,'BITO-IV'!$A$1:$J$10000,4,0),"")</f>
        <v>11.7384</v>
      </c>
      <c r="J3230" s="9">
        <f>VLOOKUP(A3230,'ETH-Web'!$A$1:$G$10000,6,0)</f>
        <v>1283.200928</v>
      </c>
      <c r="K3230" s="2">
        <f>K3229*(1-K$1+IF(AND(WEEKDAY($A3230)&lt;&gt;1,WEEKDAY($A3230)&lt;&gt;7),-VLOOKUP($A3230,ETF_OP_Fee!$K$5:$L$14,2,1),0))^($A3230-$A3229)*(1+2*(J3230/J3229-1))-K$3*IFERROR(VLOOKUP($A4826,Dividends!$C$10:$E$100,3,0),0)</f>
        <v>62.458583805208946</v>
      </c>
      <c r="Q3230">
        <f>IF($A3230&gt;=$Q$2,B3230*Q$4,"")</f>
        <v>243.68645554681706</v>
      </c>
      <c r="R3230">
        <f>IF($A3230&gt;=$Q$2,G3230*R$4,"")</f>
        <v>232.5451759719877</v>
      </c>
      <c r="S3230">
        <f>IF($A3230&gt;=$Q$2,C3230*S$4,"")</f>
        <v>197.67462033248543</v>
      </c>
      <c r="T3230">
        <f>IF($A3230&gt;=$Q$2,J3230*T$4,"")</f>
        <v>386.04814818384875</v>
      </c>
      <c r="U3230">
        <f>IF($A3230&gt;=$Q$2,K3230*U$4,"")</f>
        <v>6.0085944708440415</v>
      </c>
      <c r="W3230" t="e">
        <f t="shared" ca="1" si="20"/>
        <v>#DIV/0!</v>
      </c>
    </row>
    <row r="3231" spans="1:23">
      <c r="A3231" s="1">
        <v>44855</v>
      </c>
      <c r="B3231">
        <f>IFERROR(VLOOKUP($A3231,'BTC-Web'!$A$2:$H$9999,2,0),"")</f>
        <v>19053.203125</v>
      </c>
      <c r="C3231">
        <f>VLOOKUP(A3231,H_SPBTFDUE!$B$2:$C$5828,2,0)</f>
        <v>105.09</v>
      </c>
      <c r="D3231" s="2">
        <f>D3230*(1-D$1+IF(AND(WEEKDAY($A3231)&lt;&gt;1,WEEKDAY($A3231)&lt;&gt;7),-VLOOKUP($A3231,ETF_OP_Fee!$G$5:$H$14,2,1),0))^($A3231-$A3230)*(1+2*(C3231/C3230-1))+IFERROR(VLOOKUP(A3231,BITXeom!$C$9:$D$100,2,0),0)-$D$3*IFERROR(VLOOKUP($A3231,Dividends!$C$10:$E$100,2,0),0)</f>
        <v>8.0636727731600573</v>
      </c>
      <c r="F3231" s="60">
        <f>F3230*(1-F$1-2*(C3231/C3230-1))</f>
        <v>0.11382905581865864</v>
      </c>
      <c r="G3231" s="2">
        <f>G3230*(1-G$1+IF(AND(WEEKDAY($A3231)&lt;&gt;1,WEEKDAY($A3231)&lt;&gt;7),-VLOOKUP($A3231,ETF_OP_Fee!$I$5:$J$14,2,1),0))^($A3231-$A3230)*(1+1*(B3231/B3230-1))</f>
        <v>12.269873913025535</v>
      </c>
      <c r="H3231" s="9">
        <f>IFERROR(VLOOKUP(A3231,'BITO-IV'!$A$1:$J$10000,4,0),"")</f>
        <v>11.837300000000001</v>
      </c>
      <c r="J3231" s="9">
        <f>VLOOKUP(A3231,'ETH-Web'!$A$1:$G$10000,6,0)</f>
        <v>1299.9464109999999</v>
      </c>
      <c r="K3231" s="2">
        <f>K3230*(1-K$1+IF(AND(WEEKDAY($A3231)&lt;&gt;1,WEEKDAY($A3231)&lt;&gt;7),-VLOOKUP($A3231,ETF_OP_Fee!$K$5:$L$14,2,1),0))^($A3231-$A3230)*(1+2*(J3231/J3230-1))-K$3*IFERROR(VLOOKUP($A4827,Dividends!$C$10:$E$100,3,0),0)</f>
        <v>64.087074194034898</v>
      </c>
      <c r="Q3231">
        <f>IF($A3231&gt;=$Q$2,B3231*Q$4,"")</f>
        <v>242.60563733417951</v>
      </c>
      <c r="R3231">
        <f>IF($A3231&gt;=$Q$2,G3231*R$4,"")</f>
        <v>231.50774677804475</v>
      </c>
      <c r="S3231">
        <f>IF($A3231&gt;=$Q$2,C3231*S$4,"")</f>
        <v>199.19096606329362</v>
      </c>
      <c r="T3231">
        <f>IF($A3231&gt;=$Q$2,J3231*T$4,"")</f>
        <v>391.08598953942646</v>
      </c>
      <c r="U3231">
        <f>IF($A3231&gt;=$Q$2,K3231*U$4,"")</f>
        <v>6.165257298432941</v>
      </c>
      <c r="W3231" t="e">
        <f t="shared" ca="1" si="20"/>
        <v>#DIV/0!</v>
      </c>
    </row>
    <row r="3232" spans="1:23">
      <c r="A3232" s="1">
        <v>44858</v>
      </c>
      <c r="B3232">
        <f>IFERROR(VLOOKUP($A3232,'BTC-Web'!$A$2:$H$9999,2,0),"")</f>
        <v>19567.769531000002</v>
      </c>
      <c r="C3232">
        <f>VLOOKUP(A3232,H_SPBTFDUE!$B$2:$C$5828,2,0)</f>
        <v>106</v>
      </c>
      <c r="D3232" s="2">
        <f>D3231*(1-D$1+IF(AND(WEEKDAY($A3232)&lt;&gt;1,WEEKDAY($A3232)&lt;&gt;7),-VLOOKUP($A3232,ETF_OP_Fee!$G$5:$H$14,2,1),0))^($A3232-$A3231)*(1+2*(C3232/C3231-1))+IFERROR(VLOOKUP(A3232,BITXeom!$C$9:$D$100,2,0),0)-$D$3*IFERROR(VLOOKUP($A3232,Dividends!$C$10:$E$100,2,0),0)</f>
        <v>8.2003570769638223</v>
      </c>
      <c r="F3232" s="60">
        <f>F3231*(1-F$1-2*(C3232/C3231-1))</f>
        <v>0.11185178322923099</v>
      </c>
      <c r="G3232" s="2">
        <f>G3231*(1-G$1+IF(AND(WEEKDAY($A3232)&lt;&gt;1,WEEKDAY($A3232)&lt;&gt;7),-VLOOKUP($A3232,ETF_OP_Fee!$I$5:$J$14,2,1),0))^($A3232-$A3231)*(1+1*(B3232/B3231-1))</f>
        <v>12.600260268396458</v>
      </c>
      <c r="H3232" s="9">
        <f>IFERROR(VLOOKUP(A3232,'BITO-IV'!$A$1:$J$10000,4,0),"")</f>
        <v>11.9306</v>
      </c>
      <c r="J3232" s="9">
        <f>VLOOKUP(A3232,'ETH-Web'!$A$1:$G$10000,6,0)</f>
        <v>1344.9985349999999</v>
      </c>
      <c r="K3232" s="2">
        <f>K3231*(1-K$1+IF(AND(WEEKDAY($A3232)&lt;&gt;1,WEEKDAY($A3232)&lt;&gt;7),-VLOOKUP($A3232,ETF_OP_Fee!$K$5:$L$14,2,1),0))^($A3232-$A3231)*(1+2*(J3232/J3231-1))-K$3*IFERROR(VLOOKUP($A4828,Dividends!$C$10:$E$100,3,0),0)</f>
        <v>68.52389949649509</v>
      </c>
      <c r="Q3232">
        <f>IF($A3232&gt;=$Q$2,B3232*Q$4,"")</f>
        <v>249.1576438424494</v>
      </c>
      <c r="R3232">
        <f>IF($A3232&gt;=$Q$2,G3232*R$4,"")</f>
        <v>237.74147022461864</v>
      </c>
      <c r="S3232">
        <f>IF($A3232&gt;=$Q$2,C3232*S$4,"")</f>
        <v>200.91580933208797</v>
      </c>
      <c r="T3232">
        <f>IF($A3232&gt;=$Q$2,J3232*T$4,"")</f>
        <v>404.63982094839906</v>
      </c>
      <c r="U3232">
        <f>IF($A3232&gt;=$Q$2,K3232*U$4,"")</f>
        <v>6.5920854837085718</v>
      </c>
      <c r="W3232" t="e">
        <f t="shared" ca="1" si="20"/>
        <v>#DIV/0!</v>
      </c>
    </row>
    <row r="3233" spans="1:23">
      <c r="A3233" s="1">
        <v>44859</v>
      </c>
      <c r="B3233">
        <f>IFERROR(VLOOKUP($A3233,'BTC-Web'!$A$2:$H$9999,2,0),"")</f>
        <v>19344.964843999998</v>
      </c>
      <c r="C3233">
        <f>VLOOKUP(A3233,H_SPBTFDUE!$B$2:$C$5828,2,0)</f>
        <v>111.37</v>
      </c>
      <c r="D3233" s="2">
        <f>D3232*(1-D$1+IF(AND(WEEKDAY($A3233)&lt;&gt;1,WEEKDAY($A3233)&lt;&gt;7),-VLOOKUP($A3233,ETF_OP_Fee!$G$5:$H$14,2,1),0))^($A3233-$A3232)*(1+2*(C3233/C3232-1))+IFERROR(VLOOKUP(A3233,BITXeom!$C$9:$D$100,2,0),0)-$D$3*IFERROR(VLOOKUP($A3233,Dividends!$C$10:$E$100,2,0),0)</f>
        <v>9.0301347495215563</v>
      </c>
      <c r="F3233" s="60">
        <f>F3232*(1-F$1-2*(C3233/C3232-1))</f>
        <v>0.10051305371441237</v>
      </c>
      <c r="G3233" s="2">
        <f>G3232*(1-G$1+IF(AND(WEEKDAY($A3233)&lt;&gt;1,WEEKDAY($A3233)&lt;&gt;7),-VLOOKUP($A3233,ETF_OP_Fee!$I$5:$J$14,2,1),0))^($A3233-$A3232)*(1+1*(B3233/B3232-1))</f>
        <v>12.45646558294308</v>
      </c>
      <c r="H3233" s="9">
        <f>IFERROR(VLOOKUP(A3233,'BITO-IV'!$A$1:$J$10000,4,0),"")</f>
        <v>12.5306</v>
      </c>
      <c r="J3233" s="9">
        <f>VLOOKUP(A3233,'ETH-Web'!$A$1:$G$10000,6,0)</f>
        <v>1461.665405</v>
      </c>
      <c r="K3233" s="2">
        <f>K3232*(1-K$1+IF(AND(WEEKDAY($A3233)&lt;&gt;1,WEEKDAY($A3233)&lt;&gt;7),-VLOOKUP($A3233,ETF_OP_Fee!$K$5:$L$14,2,1),0))^($A3233-$A3232)*(1+2*(J3233/J3232-1))-K$3*IFERROR(VLOOKUP($A4829,Dividends!$C$10:$E$100,3,0),0)</f>
        <v>80.409527629425682</v>
      </c>
      <c r="Q3233">
        <f>IF($A3233&gt;=$Q$2,B3233*Q$4,"")</f>
        <v>246.32065770756935</v>
      </c>
      <c r="R3233">
        <f>IF($A3233&gt;=$Q$2,G3233*R$4,"")</f>
        <v>235.02835484430253</v>
      </c>
      <c r="S3233">
        <f>IF($A3233&gt;=$Q$2,C3233*S$4,"")</f>
        <v>211.09428005013808</v>
      </c>
      <c r="T3233">
        <f>IF($A3233&gt;=$Q$2,J3233*T$4,"")</f>
        <v>439.73878957843561</v>
      </c>
      <c r="U3233">
        <f>IF($A3233&gt;=$Q$2,K3233*U$4,"")</f>
        <v>7.7354978880749856</v>
      </c>
      <c r="W3233" t="e">
        <f t="shared" ca="1" si="20"/>
        <v>#DIV/0!</v>
      </c>
    </row>
    <row r="3234" spans="1:23">
      <c r="A3234" s="1">
        <v>44860</v>
      </c>
      <c r="B3234">
        <f>IFERROR(VLOOKUP($A3234,'BTC-Web'!$A$2:$H$9999,2,0),"")</f>
        <v>20092.236327999999</v>
      </c>
      <c r="C3234">
        <f>VLOOKUP(A3234,H_SPBTFDUE!$B$2:$C$5828,2,0)</f>
        <v>114.11</v>
      </c>
      <c r="D3234" s="2">
        <f>D3233*(1-D$1+IF(AND(WEEKDAY($A3234)&lt;&gt;1,WEEKDAY($A3234)&lt;&gt;7),-VLOOKUP($A3234,ETF_OP_Fee!$G$5:$H$14,2,1),0))^($A3234-$A3233)*(1+2*(C3234/C3233-1))+IFERROR(VLOOKUP(A3234,BITXeom!$C$9:$D$100,2,0),0)-$D$3*IFERROR(VLOOKUP($A3234,Dividends!$C$10:$E$100,2,0),0)</f>
        <v>9.4733235768708912</v>
      </c>
      <c r="F3234" s="60">
        <f>F3233*(1-F$1-2*(C3234/C3233-1))</f>
        <v>9.5562041386589427E-2</v>
      </c>
      <c r="G3234" s="2">
        <f>G3233*(1-G$1+IF(AND(WEEKDAY($A3234)&lt;&gt;1,WEEKDAY($A3234)&lt;&gt;7),-VLOOKUP($A3234,ETF_OP_Fee!$I$5:$J$14,2,1),0))^($A3234-$A3233)*(1+1*(B3234/B3233-1))</f>
        <v>12.93730633427686</v>
      </c>
      <c r="H3234" s="9">
        <f>IFERROR(VLOOKUP(A3234,'BITO-IV'!$A$1:$J$10000,4,0),"")</f>
        <v>12.8337</v>
      </c>
      <c r="J3234" s="9">
        <f>VLOOKUP(A3234,'ETH-Web'!$A$1:$G$10000,6,0)</f>
        <v>1566.56665</v>
      </c>
      <c r="K3234" s="2">
        <f>K3233*(1-K$1+IF(AND(WEEKDAY($A3234)&lt;&gt;1,WEEKDAY($A3234)&lt;&gt;7),-VLOOKUP($A3234,ETF_OP_Fee!$K$5:$L$14,2,1),0))^($A3234-$A3233)*(1+2*(J3234/J3233-1))-K$3*IFERROR(VLOOKUP($A4830,Dividends!$C$10:$E$100,3,0),0)</f>
        <v>91.948870182341651</v>
      </c>
      <c r="Q3234">
        <f>IF($A3234&gt;=$Q$2,B3234*Q$4,"")</f>
        <v>255.835712653874</v>
      </c>
      <c r="R3234">
        <f>IF($A3234&gt;=$Q$2,G3234*R$4,"")</f>
        <v>244.10084896196182</v>
      </c>
      <c r="S3234">
        <f>IF($A3234&gt;=$Q$2,C3234*S$4,"")</f>
        <v>216.28776417815621</v>
      </c>
      <c r="T3234">
        <f>IF($A3234&gt;=$Q$2,J3234*T$4,"")</f>
        <v>471.29809606798813</v>
      </c>
      <c r="U3234">
        <f>IF($A3234&gt;=$Q$2,K3234*U$4,"")</f>
        <v>8.8455971832633562</v>
      </c>
      <c r="W3234" t="e">
        <f t="shared" ca="1" si="20"/>
        <v>#DIV/0!</v>
      </c>
    </row>
    <row r="3235" spans="1:23">
      <c r="A3235" s="1">
        <v>44861</v>
      </c>
      <c r="B3235">
        <f>IFERROR(VLOOKUP($A3235,'BTC-Web'!$A$2:$H$9999,2,0),"")</f>
        <v>20772.802734000001</v>
      </c>
      <c r="C3235">
        <f>VLOOKUP(A3235,H_SPBTFDUE!$B$2:$C$5828,2,0)</f>
        <v>113.72</v>
      </c>
      <c r="D3235" s="2">
        <f>D3234*(1-D$1+IF(AND(WEEKDAY($A3235)&lt;&gt;1,WEEKDAY($A3235)&lt;&gt;7),-VLOOKUP($A3235,ETF_OP_Fee!$G$5:$H$14,2,1),0))^($A3235-$A3234)*(1+2*(C3235/C3234-1))+IFERROR(VLOOKUP(A3235,BITXeom!$C$9:$D$100,2,0),0)-$D$3*IFERROR(VLOOKUP($A3235,Dividends!$C$10:$E$100,2,0),0)</f>
        <v>9.4074343990451776</v>
      </c>
      <c r="F3235" s="60">
        <f>F3234*(1-F$1-2*(C3235/C3234-1))</f>
        <v>9.6210282175072812E-2</v>
      </c>
      <c r="G3235" s="2">
        <f>G3234*(1-G$1+IF(AND(WEEKDAY($A3235)&lt;&gt;1,WEEKDAY($A3235)&lt;&gt;7),-VLOOKUP($A3235,ETF_OP_Fee!$I$5:$J$14,2,1),0))^($A3235-$A3234)*(1+1*(B3235/B3234-1))</f>
        <v>13.37517204627852</v>
      </c>
      <c r="H3235" s="9">
        <f>IFERROR(VLOOKUP(A3235,'BITO-IV'!$A$1:$J$10000,4,0),"")</f>
        <v>12.7826</v>
      </c>
      <c r="J3235" s="9">
        <f>VLOOKUP(A3235,'ETH-Web'!$A$1:$G$10000,6,0)</f>
        <v>1514.3748780000001</v>
      </c>
      <c r="K3235" s="2">
        <f>K3234*(1-K$1+IF(AND(WEEKDAY($A3235)&lt;&gt;1,WEEKDAY($A3235)&lt;&gt;7),-VLOOKUP($A3235,ETF_OP_Fee!$K$5:$L$14,2,1),0))^($A3235-$A3234)*(1+2*(J3235/J3234-1))-K$3*IFERROR(VLOOKUP($A4831,Dividends!$C$10:$E$100,3,0),0)</f>
        <v>85.819918449876965</v>
      </c>
      <c r="Q3235">
        <f>IF($A3235&gt;=$Q$2,B3235*Q$4,"")</f>
        <v>264.50140763401203</v>
      </c>
      <c r="R3235">
        <f>IF($A3235&gt;=$Q$2,G3235*R$4,"")</f>
        <v>252.36249085782975</v>
      </c>
      <c r="S3235">
        <f>IF($A3235&gt;=$Q$2,C3235*S$4,"")</f>
        <v>215.54854563438718</v>
      </c>
      <c r="T3235">
        <f>IF($A3235&gt;=$Q$2,J3235*T$4,"")</f>
        <v>455.59631742102505</v>
      </c>
      <c r="U3235">
        <f>IF($A3235&gt;=$Q$2,K3235*U$4,"")</f>
        <v>8.2559843030448654</v>
      </c>
      <c r="W3235" t="e">
        <f t="shared" ca="1" si="20"/>
        <v>#DIV/0!</v>
      </c>
    </row>
    <row r="3236" spans="1:23">
      <c r="A3236" s="1">
        <v>44862</v>
      </c>
      <c r="B3236">
        <f>IFERROR(VLOOKUP($A3236,'BTC-Web'!$A$2:$H$9999,2,0),"")</f>
        <v>20287.957031000002</v>
      </c>
      <c r="C3236">
        <f>VLOOKUP(A3236,H_SPBTFDUE!$B$2:$C$5828,2,0)</f>
        <v>113.5</v>
      </c>
      <c r="D3236" s="2">
        <f>D3235*(1-D$1+IF(AND(WEEKDAY($A3236)&lt;&gt;1,WEEKDAY($A3236)&lt;&gt;7),-VLOOKUP($A3236,ETF_OP_Fee!$G$5:$H$14,2,1),0))^($A3236-$A3235)*(1+2*(C3236/C3235-1))+IFERROR(VLOOKUP(A3236,BITXeom!$C$9:$D$100,2,0),0)-$D$3*IFERROR(VLOOKUP($A3236,Dividends!$C$10:$E$100,2,0),0)</f>
        <v>9.3699059434799477</v>
      </c>
      <c r="F3236" s="60">
        <f>F3235*(1-F$1-2*(C3236/C3235-1))</f>
        <v>9.6577526203540404E-2</v>
      </c>
      <c r="G3236" s="2">
        <f>G3235*(1-G$1+IF(AND(WEEKDAY($A3236)&lt;&gt;1,WEEKDAY($A3236)&lt;&gt;7),-VLOOKUP($A3236,ETF_OP_Fee!$I$5:$J$14,2,1),0))^($A3236-$A3235)*(1+1*(B3236/B3235-1))</f>
        <v>13.062650070363876</v>
      </c>
      <c r="H3236" s="9">
        <f>IFERROR(VLOOKUP(A3236,'BITO-IV'!$A$1:$J$10000,4,0),"")</f>
        <v>12.752599999999999</v>
      </c>
      <c r="J3236" s="9">
        <f>VLOOKUP(A3236,'ETH-Web'!$A$1:$G$10000,6,0)</f>
        <v>1555.477905</v>
      </c>
      <c r="K3236" s="2">
        <f>K3235*(1-K$1+IF(AND(WEEKDAY($A3236)&lt;&gt;1,WEEKDAY($A3236)&lt;&gt;7),-VLOOKUP($A3236,ETF_OP_Fee!$K$5:$L$14,2,1),0))^($A3236-$A3235)*(1+2*(J3236/J3235-1))-K$3*IFERROR(VLOOKUP($A4832,Dividends!$C$10:$E$100,3,0),0)</f>
        <v>90.476221363108664</v>
      </c>
      <c r="Q3236">
        <f>IF($A3236&gt;=$Q$2,B3236*Q$4,"")</f>
        <v>258.32783671192834</v>
      </c>
      <c r="R3236">
        <f>IF($A3236&gt;=$Q$2,G3236*R$4,"")</f>
        <v>246.46583218183355</v>
      </c>
      <c r="S3236">
        <f>IF($A3236&gt;=$Q$2,C3236*S$4,"")</f>
        <v>215.13155055841494</v>
      </c>
      <c r="T3236">
        <f>IF($A3236&gt;=$Q$2,J3236*T$4,"")</f>
        <v>467.96207177161784</v>
      </c>
      <c r="U3236">
        <f>IF($A3236&gt;=$Q$2,K3236*U$4,"")</f>
        <v>8.703926511057043</v>
      </c>
      <c r="W3236" t="e">
        <f t="shared" ca="1" si="20"/>
        <v>#DIV/0!</v>
      </c>
    </row>
    <row r="3237" spans="1:23">
      <c r="A3237" s="1">
        <v>44865</v>
      </c>
      <c r="B3237">
        <f>IFERROR(VLOOKUP($A3237,'BTC-Web'!$A$2:$H$9999,2,0),"")</f>
        <v>20633.695313</v>
      </c>
      <c r="C3237">
        <f>VLOOKUP(A3237,H_SPBTFDUE!$B$2:$C$5828,2,0)</f>
        <v>111.84</v>
      </c>
      <c r="D3237" s="2">
        <f>D3236*(1-D$1+IF(AND(WEEKDAY($A3237)&lt;&gt;1,WEEKDAY($A3237)&lt;&gt;7),-VLOOKUP($A3237,ETF_OP_Fee!$G$5:$H$14,2,1),0))^($A3237-$A3236)*(1+2*(C3237/C3236-1))+IFERROR(VLOOKUP(A3237,BITXeom!$C$9:$D$100,2,0),0)-$D$3*IFERROR(VLOOKUP($A3237,Dividends!$C$10:$E$100,2,0),0)</f>
        <v>9.0925368225162515</v>
      </c>
      <c r="F3237" s="60">
        <f>F3236*(1-F$1-2*(C3237/C3236-1))</f>
        <v>9.9397497884626471E-2</v>
      </c>
      <c r="G3237" s="2">
        <f>G3236*(1-G$1+IF(AND(WEEKDAY($A3237)&lt;&gt;1,WEEKDAY($A3237)&lt;&gt;7),-VLOOKUP($A3237,ETF_OP_Fee!$I$5:$J$14,2,1),0))^($A3237-$A3236)*(1+1*(B3237/B3236-1))</f>
        <v>13.284220590428122</v>
      </c>
      <c r="H3237" s="9">
        <f>IFERROR(VLOOKUP(A3237,'BITO-IV'!$A$1:$J$10000,4,0),"")</f>
        <v>12.563000000000001</v>
      </c>
      <c r="J3237" s="9">
        <f>VLOOKUP(A3237,'ETH-Web'!$A$1:$G$10000,6,0)</f>
        <v>1572.7144780000001</v>
      </c>
      <c r="K3237" s="2">
        <f>K3236*(1-K$1+IF(AND(WEEKDAY($A3237)&lt;&gt;1,WEEKDAY($A3237)&lt;&gt;7),-VLOOKUP($A3237,ETF_OP_Fee!$K$5:$L$14,2,1),0))^($A3237-$A3236)*(1+2*(J3237/J3236-1))-K$3*IFERROR(VLOOKUP($A4833,Dividends!$C$10:$E$100,3,0),0)</f>
        <v>92.474247925178318</v>
      </c>
      <c r="Q3237">
        <f>IF($A3237&gt;=$Q$2,B3237*Q$4,"")</f>
        <v>262.73014406703004</v>
      </c>
      <c r="R3237">
        <f>IF($A3237&gt;=$Q$2,G3237*R$4,"")</f>
        <v>250.64642052496708</v>
      </c>
      <c r="S3237">
        <f>IF($A3237&gt;=$Q$2,C3237*S$4,"")</f>
        <v>211.98513316698791</v>
      </c>
      <c r="T3237">
        <f>IF($A3237&gt;=$Q$2,J3237*T$4,"")</f>
        <v>473.14765646259599</v>
      </c>
      <c r="U3237">
        <f>IF($A3237&gt;=$Q$2,K3237*U$4,"")</f>
        <v>8.8961391841924531</v>
      </c>
      <c r="W3237" t="e">
        <f t="shared" ca="1" si="20"/>
        <v>#DIV/0!</v>
      </c>
    </row>
    <row r="3238" spans="1:23">
      <c r="A3238" s="1">
        <v>44866</v>
      </c>
      <c r="B3238">
        <f>IFERROR(VLOOKUP($A3238,'BTC-Web'!$A$2:$H$9999,2,0),"")</f>
        <v>20494.898438</v>
      </c>
      <c r="C3238">
        <f>VLOOKUP(A3238,H_SPBTFDUE!$B$2:$C$5828,2,0)</f>
        <v>112.39</v>
      </c>
      <c r="D3238" s="2">
        <f>D3237*(1-D$1+IF(AND(WEEKDAY($A3238)&lt;&gt;1,WEEKDAY($A3238)&lt;&gt;7),-VLOOKUP($A3238,ETF_OP_Fee!$G$5:$H$14,2,1),0))^($A3238-$A3237)*(1+2*(C3238/C3237-1))+IFERROR(VLOOKUP(A3238,BITXeom!$C$9:$D$100,2,0),0)-$D$3*IFERROR(VLOOKUP($A3238,Dividends!$C$10:$E$100,2,0),0)</f>
        <v>9.1808594126512766</v>
      </c>
      <c r="F3238" s="60">
        <f>F3237*(1-F$1-2*(C3238/C3237-1))</f>
        <v>9.8414701739747729E-2</v>
      </c>
      <c r="G3238" s="2">
        <f>G3237*(1-G$1+IF(AND(WEEKDAY($A3238)&lt;&gt;1,WEEKDAY($A3238)&lt;&gt;7),-VLOOKUP($A3238,ETF_OP_Fee!$I$5:$J$14,2,1),0))^($A3238-$A3237)*(1+1*(B3238/B3237-1))</f>
        <v>13.194518069218198</v>
      </c>
      <c r="H3238" s="9">
        <f>IFERROR(VLOOKUP(A3238,'BITO-IV'!$A$1:$J$10000,4,0),"")</f>
        <v>12.624000000000001</v>
      </c>
      <c r="J3238" s="9">
        <f>VLOOKUP(A3238,'ETH-Web'!$A$1:$G$10000,6,0)</f>
        <v>1579.7045900000001</v>
      </c>
      <c r="K3238" s="2">
        <f>K3237*(1-K$1+IF(AND(WEEKDAY($A3238)&lt;&gt;1,WEEKDAY($A3238)&lt;&gt;7),-VLOOKUP($A3238,ETF_OP_Fee!$K$5:$L$14,2,1),0))^($A3238-$A3237)*(1+2*(J3238/J3237-1))-K$3*IFERROR(VLOOKUP($A4834,Dividends!$C$10:$E$100,3,0),0)</f>
        <v>93.293870278429267</v>
      </c>
      <c r="Q3238">
        <f>IF($A3238&gt;=$Q$2,B3238*Q$4,"")</f>
        <v>260.96283470185648</v>
      </c>
      <c r="R3238">
        <f>IF($A3238&gt;=$Q$2,G3238*R$4,"")</f>
        <v>248.95391506706068</v>
      </c>
      <c r="S3238">
        <f>IF($A3238&gt;=$Q$2,C3238*S$4,"")</f>
        <v>213.02762085691856</v>
      </c>
      <c r="T3238">
        <f>IF($A3238&gt;=$Q$2,J3238*T$4,"")</f>
        <v>475.25061612722436</v>
      </c>
      <c r="U3238">
        <f>IF($A3238&gt;=$Q$2,K3238*U$4,"")</f>
        <v>8.9749878874432802</v>
      </c>
      <c r="W3238" t="e">
        <f t="shared" ca="1" si="20"/>
        <v>#DIV/0!</v>
      </c>
    </row>
    <row r="3239" spans="1:23">
      <c r="A3239" s="1">
        <v>44867</v>
      </c>
      <c r="B3239">
        <f>IFERROR(VLOOKUP($A3239,'BTC-Web'!$A$2:$H$9999,2,0),"")</f>
        <v>20482.958984000001</v>
      </c>
      <c r="C3239">
        <f>VLOOKUP(A3239,H_SPBTFDUE!$B$2:$C$5828,2,0)</f>
        <v>111.21</v>
      </c>
      <c r="D3239" s="2">
        <f>D3238*(1-D$1+IF(AND(WEEKDAY($A3239)&lt;&gt;1,WEEKDAY($A3239)&lt;&gt;7),-VLOOKUP($A3239,ETF_OP_Fee!$G$5:$H$14,2,1),0))^($A3239-$A3238)*(1+2*(C3239/C3238-1))+IFERROR(VLOOKUP(A3239,BITXeom!$C$9:$D$100,2,0),0)-$D$3*IFERROR(VLOOKUP($A3239,Dividends!$C$10:$E$100,2,0),0)</f>
        <v>8.9869933914128666</v>
      </c>
      <c r="F3239" s="60">
        <f>F3238*(1-F$1-2*(C3239/C3238-1))</f>
        <v>0.10047612114503233</v>
      </c>
      <c r="G3239" s="2">
        <f>G3238*(1-G$1+IF(AND(WEEKDAY($A3239)&lt;&gt;1,WEEKDAY($A3239)&lt;&gt;7),-VLOOKUP($A3239,ETF_OP_Fee!$I$5:$J$14,2,1),0))^($A3239-$A3238)*(1+1*(B3239/B3238-1))</f>
        <v>13.186488286656454</v>
      </c>
      <c r="H3239" s="9">
        <f>IFERROR(VLOOKUP(A3239,'BITO-IV'!$A$1:$J$10000,4,0),"")</f>
        <v>12.4932</v>
      </c>
      <c r="J3239" s="9">
        <f>VLOOKUP(A3239,'ETH-Web'!$A$1:$G$10000,6,0)</f>
        <v>1519.7117920000001</v>
      </c>
      <c r="K3239" s="2">
        <f>K3238*(1-K$1+IF(AND(WEEKDAY($A3239)&lt;&gt;1,WEEKDAY($A3239)&lt;&gt;7),-VLOOKUP($A3239,ETF_OP_Fee!$K$5:$L$14,2,1),0))^($A3239-$A3238)*(1+2*(J3239/J3238-1))-K$3*IFERROR(VLOOKUP($A4835,Dividends!$C$10:$E$100,3,0),0)</f>
        <v>86.205565367654032</v>
      </c>
      <c r="Q3239">
        <f>IF($A3239&gt;=$Q$2,B3239*Q$4,"")</f>
        <v>260.81080888089139</v>
      </c>
      <c r="R3239">
        <f>IF($A3239&gt;=$Q$2,G3239*R$4,"")</f>
        <v>248.80240928296183</v>
      </c>
      <c r="S3239">
        <f>IF($A3239&gt;=$Q$2,C3239*S$4,"")</f>
        <v>210.79101090397643</v>
      </c>
      <c r="T3239">
        <f>IF($A3239&gt;=$Q$2,J3239*T$4,"")</f>
        <v>457.20191614041477</v>
      </c>
      <c r="U3239">
        <f>IF($A3239&gt;=$Q$2,K3239*U$4,"")</f>
        <v>8.2930840225178528</v>
      </c>
      <c r="W3239" t="e">
        <f t="shared" ca="1" si="20"/>
        <v>#DIV/0!</v>
      </c>
    </row>
    <row r="3240" spans="1:23">
      <c r="A3240" s="1">
        <v>44868</v>
      </c>
      <c r="B3240">
        <f>IFERROR(VLOOKUP($A3240,'BTC-Web'!$A$2:$H$9999,2,0),"")</f>
        <v>20162.689452999999</v>
      </c>
      <c r="C3240">
        <f>VLOOKUP(A3240,H_SPBTFDUE!$B$2:$C$5828,2,0)</f>
        <v>111.32</v>
      </c>
      <c r="D3240" s="2">
        <f>D3239*(1-D$1+IF(AND(WEEKDAY($A3240)&lt;&gt;1,WEEKDAY($A3240)&lt;&gt;7),-VLOOKUP($A3240,ETF_OP_Fee!$G$5:$H$14,2,1),0))^($A3240-$A3239)*(1+2*(C3240/C3239-1))+IFERROR(VLOOKUP(A3240,BITXeom!$C$9:$D$100,2,0),0)-$D$3*IFERROR(VLOOKUP($A3240,Dividends!$C$10:$E$100,2,0),0)</f>
        <v>9.0036863087909929</v>
      </c>
      <c r="F3240" s="60">
        <f>F3239*(1-F$1-2*(C3240/C3239-1))</f>
        <v>0.10027212506290302</v>
      </c>
      <c r="G3240" s="2">
        <f>G3239*(1-G$1+IF(AND(WEEKDAY($A3240)&lt;&gt;1,WEEKDAY($A3240)&lt;&gt;7),-VLOOKUP($A3240,ETF_OP_Fee!$I$5:$J$14,2,1),0))^($A3240-$A3239)*(1+1*(B3240/B3239-1))</f>
        <v>12.979967809881927</v>
      </c>
      <c r="H3240" s="9">
        <f>IFERROR(VLOOKUP(A3240,'BITO-IV'!$A$1:$J$10000,4,0),"")</f>
        <v>12.505000000000001</v>
      </c>
      <c r="J3240" s="9">
        <f>VLOOKUP(A3240,'ETH-Web'!$A$1:$G$10000,6,0)</f>
        <v>1531.5417480000001</v>
      </c>
      <c r="K3240" s="2">
        <f>K3239*(1-K$1+IF(AND(WEEKDAY($A3240)&lt;&gt;1,WEEKDAY($A3240)&lt;&gt;7),-VLOOKUP($A3240,ETF_OP_Fee!$K$5:$L$14,2,1),0))^($A3240-$A3239)*(1+2*(J3240/J3239-1))-K$3*IFERROR(VLOOKUP($A4836,Dividends!$C$10:$E$100,3,0),0)</f>
        <v>87.545417884036397</v>
      </c>
      <c r="Q3240">
        <f>IF($A3240&gt;=$Q$2,B3240*Q$4,"")</f>
        <v>256.73279673893171</v>
      </c>
      <c r="R3240">
        <f>IF($A3240&gt;=$Q$2,G3240*R$4,"")</f>
        <v>244.90578486933663</v>
      </c>
      <c r="S3240">
        <f>IF($A3240&gt;=$Q$2,C3240*S$4,"")</f>
        <v>210.99950844196255</v>
      </c>
      <c r="T3240">
        <f>IF($A3240&gt;=$Q$2,J3240*T$4,"")</f>
        <v>460.76093211931874</v>
      </c>
      <c r="U3240">
        <f>IF($A3240&gt;=$Q$2,K3240*U$4,"")</f>
        <v>8.4219795230432766</v>
      </c>
      <c r="W3240" t="e">
        <f t="shared" ca="1" si="20"/>
        <v>#DIV/0!</v>
      </c>
    </row>
    <row r="3241" spans="1:23">
      <c r="A3241" s="1">
        <v>44869</v>
      </c>
      <c r="B3241">
        <f>IFERROR(VLOOKUP($A3241,'BTC-Web'!$A$2:$H$9999,2,0),"")</f>
        <v>20208.769531000002</v>
      </c>
      <c r="C3241">
        <f>VLOOKUP(A3241,H_SPBTFDUE!$B$2:$C$5828,2,0)</f>
        <v>116.08</v>
      </c>
      <c r="D3241" s="2">
        <f>D3240*(1-D$1+IF(AND(WEEKDAY($A3241)&lt;&gt;1,WEEKDAY($A3241)&lt;&gt;7),-VLOOKUP($A3241,ETF_OP_Fee!$G$5:$H$14,2,1),0))^($A3241-$A3240)*(1+2*(C3241/C3240-1))+IFERROR(VLOOKUP(A3241,BITXeom!$C$9:$D$100,2,0),0)-$D$3*IFERROR(VLOOKUP($A3241,Dividends!$C$10:$E$100,2,0),0)</f>
        <v>9.7724963774030336</v>
      </c>
      <c r="F3241" s="60">
        <f>F3240*(1-F$1-2*(C3241/C3240-1))</f>
        <v>9.169171110795013E-2</v>
      </c>
      <c r="G3241" s="2">
        <f>G3240*(1-G$1+IF(AND(WEEKDAY($A3241)&lt;&gt;1,WEEKDAY($A3241)&lt;&gt;7),-VLOOKUP($A3241,ETF_OP_Fee!$I$5:$J$14,2,1),0))^($A3241-$A3240)*(1+1*(B3241/B3240-1))</f>
        <v>13.009293793665719</v>
      </c>
      <c r="H3241" s="9">
        <f>IFERROR(VLOOKUP(A3241,'BITO-IV'!$A$1:$J$10000,4,0),"")</f>
        <v>13.044700000000001</v>
      </c>
      <c r="J3241" s="9">
        <f>VLOOKUP(A3241,'ETH-Web'!$A$1:$G$10000,6,0)</f>
        <v>1645.093384</v>
      </c>
      <c r="K3241" s="2">
        <f>K3240*(1-K$1+IF(AND(WEEKDAY($A3241)&lt;&gt;1,WEEKDAY($A3241)&lt;&gt;7),-VLOOKUP($A3241,ETF_OP_Fee!$K$5:$L$14,2,1),0))^($A3241-$A3240)*(1+2*(J3241/J3240-1))-K$3*IFERROR(VLOOKUP($A4837,Dividends!$C$10:$E$100,3,0),0)</f>
        <v>100.52442145671124</v>
      </c>
      <c r="Q3241">
        <f>IF($A3241&gt;=$Q$2,B3241*Q$4,"")</f>
        <v>257.31953727900031</v>
      </c>
      <c r="R3241">
        <f>IF($A3241&gt;=$Q$2,G3241*R$4,"")</f>
        <v>245.45910697158155</v>
      </c>
      <c r="S3241">
        <f>IF($A3241&gt;=$Q$2,C3241*S$4,"")</f>
        <v>220.02176554027142</v>
      </c>
      <c r="T3241">
        <f>IF($A3241&gt;=$Q$2,J3241*T$4,"")</f>
        <v>494.92268952185577</v>
      </c>
      <c r="U3241">
        <f>IF($A3241&gt;=$Q$2,K3241*U$4,"")</f>
        <v>9.6705760225581319</v>
      </c>
      <c r="W3241" t="e">
        <f t="shared" ca="1" si="20"/>
        <v>#DIV/0!</v>
      </c>
    </row>
    <row r="3242" spans="1:23">
      <c r="A3242" s="1">
        <v>44872</v>
      </c>
      <c r="B3242">
        <f>IFERROR(VLOOKUP($A3242,'BTC-Web'!$A$2:$H$9999,2,0),"")</f>
        <v>20924.621093999998</v>
      </c>
      <c r="C3242">
        <f>VLOOKUP(A3242,H_SPBTFDUE!$B$2:$C$5828,2,0)</f>
        <v>114.43</v>
      </c>
      <c r="D3242" s="2">
        <f>D3241*(1-D$1+IF(AND(WEEKDAY($A3242)&lt;&gt;1,WEEKDAY($A3242)&lt;&gt;7),-VLOOKUP($A3242,ETF_OP_Fee!$G$5:$H$14,2,1),0))^($A3242-$A3241)*(1+2*(C3242/C3241-1))+IFERROR(VLOOKUP(A3242,BITXeom!$C$9:$D$100,2,0),0)-$D$3*IFERROR(VLOOKUP($A3242,Dividends!$C$10:$E$100,2,0),0)</f>
        <v>9.4912440263482818</v>
      </c>
      <c r="F3242" s="60">
        <f>F3241*(1-F$1-2*(C3242/C3241-1))</f>
        <v>9.429361150084975E-2</v>
      </c>
      <c r="G3242" s="2">
        <f>G3241*(1-G$1+IF(AND(WEEKDAY($A3242)&lt;&gt;1,WEEKDAY($A3242)&lt;&gt;7),-VLOOKUP($A3242,ETF_OP_Fee!$I$5:$J$14,2,1),0))^($A3242-$A3241)*(1+1*(B3242/B3241-1))</f>
        <v>13.469067889584871</v>
      </c>
      <c r="H3242" s="9">
        <f>IFERROR(VLOOKUP(A3242,'BITO-IV'!$A$1:$J$10000,4,0),"")</f>
        <v>12.8584</v>
      </c>
      <c r="J3242" s="9">
        <f>VLOOKUP(A3242,'ETH-Web'!$A$1:$G$10000,6,0)</f>
        <v>1568.5913089999999</v>
      </c>
      <c r="K3242" s="2">
        <f>K3241*(1-K$1+IF(AND(WEEKDAY($A3242)&lt;&gt;1,WEEKDAY($A3242)&lt;&gt;7),-VLOOKUP($A3242,ETF_OP_Fee!$K$5:$L$14,2,1),0))^($A3242-$A3241)*(1+2*(J3242/J3241-1))-K$3*IFERROR(VLOOKUP($A4838,Dividends!$C$10:$E$100,3,0),0)</f>
        <v>91.167966748613566</v>
      </c>
      <c r="Q3242">
        <f>IF($A3242&gt;=$Q$2,B3242*Q$4,"")</f>
        <v>266.43452038913199</v>
      </c>
      <c r="R3242">
        <f>IF($A3242&gt;=$Q$2,G3242*R$4,"")</f>
        <v>254.1341158370075</v>
      </c>
      <c r="S3242">
        <f>IF($A3242&gt;=$Q$2,C3242*S$4,"")</f>
        <v>216.89430247047949</v>
      </c>
      <c r="T3242">
        <f>IF($A3242&gt;=$Q$2,J3242*T$4,"")</f>
        <v>471.90721022976794</v>
      </c>
      <c r="U3242">
        <f>IF($A3242&gt;=$Q$2,K3242*U$4,"")</f>
        <v>8.7704732888632666</v>
      </c>
      <c r="W3242" t="e">
        <f t="shared" ca="1" si="20"/>
        <v>#DIV/0!</v>
      </c>
    </row>
    <row r="3243" spans="1:23">
      <c r="A3243" s="1">
        <v>44873</v>
      </c>
      <c r="B3243">
        <f>IFERROR(VLOOKUP($A3243,'BTC-Web'!$A$2:$H$9999,2,0),"")</f>
        <v>20600.671875</v>
      </c>
      <c r="C3243">
        <f>VLOOKUP(A3243,H_SPBTFDUE!$B$2:$C$5828,2,0)</f>
        <v>99.23</v>
      </c>
      <c r="D3243" s="2">
        <f>D3242*(1-D$1+IF(AND(WEEKDAY($A3243)&lt;&gt;1,WEEKDAY($A3243)&lt;&gt;7),-VLOOKUP($A3243,ETF_OP_Fee!$G$5:$H$14,2,1),0))^($A3243-$A3242)*(1+2*(C3243/C3242-1))+IFERROR(VLOOKUP(A3243,BITXeom!$C$9:$D$100,2,0),0)-$D$3*IFERROR(VLOOKUP($A3243,Dividends!$C$10:$E$100,2,0),0)</f>
        <v>6.9689163035261936</v>
      </c>
      <c r="F3243" s="60">
        <f>F3242*(1-F$1-2*(C3243/C3242-1))</f>
        <v>0.11933917750152999</v>
      </c>
      <c r="G3243" s="2">
        <f>G3242*(1-G$1+IF(AND(WEEKDAY($A3243)&lt;&gt;1,WEEKDAY($A3243)&lt;&gt;7),-VLOOKUP($A3243,ETF_OP_Fee!$I$5:$J$14,2,1),0))^($A3243-$A3242)*(1+1*(B3243/B3242-1))</f>
        <v>13.260198353841636</v>
      </c>
      <c r="H3243" s="9">
        <f>IFERROR(VLOOKUP(A3243,'BITO-IV'!$A$1:$J$10000,4,0),"")</f>
        <v>11.1515</v>
      </c>
      <c r="J3243" s="9">
        <f>VLOOKUP(A3243,'ETH-Web'!$A$1:$G$10000,6,0)</f>
        <v>1332.8355710000001</v>
      </c>
      <c r="K3243" s="2">
        <f>K3242*(1-K$1+IF(AND(WEEKDAY($A3243)&lt;&gt;1,WEEKDAY($A3243)&lt;&gt;7),-VLOOKUP($A3243,ETF_OP_Fee!$K$5:$L$14,2,1),0))^($A3243-$A3242)*(1+2*(J3243/J3242-1))-K$3*IFERROR(VLOOKUP($A4839,Dividends!$C$10:$E$100,3,0),0)</f>
        <v>63.761644822196722</v>
      </c>
      <c r="Q3243">
        <f>IF($A3243&gt;=$Q$2,B3243*Q$4,"")</f>
        <v>262.30965454774059</v>
      </c>
      <c r="R3243">
        <f>IF($A3243&gt;=$Q$2,G3243*R$4,"")</f>
        <v>250.19316942360064</v>
      </c>
      <c r="S3243">
        <f>IF($A3243&gt;=$Q$2,C3243*S$4,"")</f>
        <v>188.08373358512347</v>
      </c>
      <c r="T3243">
        <f>IF($A3243&gt;=$Q$2,J3243*T$4,"")</f>
        <v>400.98062025256945</v>
      </c>
      <c r="U3243">
        <f>IF($A3243&gt;=$Q$2,K3243*U$4,"")</f>
        <v>6.1339505827639567</v>
      </c>
      <c r="W3243" t="e">
        <f t="shared" ca="1" si="20"/>
        <v>#DIV/0!</v>
      </c>
    </row>
    <row r="3244" spans="1:23">
      <c r="A3244" s="1">
        <v>44874</v>
      </c>
      <c r="B3244">
        <f>IFERROR(VLOOKUP($A3244,'BTC-Web'!$A$2:$H$9999,2,0),"")</f>
        <v>18543.761718999998</v>
      </c>
      <c r="C3244">
        <f>VLOOKUP(A3244,H_SPBTFDUE!$B$2:$C$5828,2,0)</f>
        <v>85.66</v>
      </c>
      <c r="D3244" s="2">
        <f>D3243*(1-D$1+IF(AND(WEEKDAY($A3244)&lt;&gt;1,WEEKDAY($A3244)&lt;&gt;7),-VLOOKUP($A3244,ETF_OP_Fee!$G$5:$H$14,2,1),0))^($A3244-$A3243)*(1+2*(C3244/C3243-1))+IFERROR(VLOOKUP(A3244,BITXeom!$C$9:$D$100,2,0),0)-$D$3*IFERROR(VLOOKUP($A3244,Dividends!$C$10:$E$100,2,0),0)</f>
        <v>5.0622655884138288</v>
      </c>
      <c r="F3244" s="60">
        <f>F3243*(1-F$1-2*(C3244/C3243-1))</f>
        <v>0.15197294594989255</v>
      </c>
      <c r="G3244" s="2">
        <f>G3243*(1-G$1+IF(AND(WEEKDAY($A3244)&lt;&gt;1,WEEKDAY($A3244)&lt;&gt;7),-VLOOKUP($A3244,ETF_OP_Fee!$I$5:$J$14,2,1),0))^($A3244-$A3243)*(1+1*(B3244/B3243-1))</f>
        <v>11.9358999615429</v>
      </c>
      <c r="H3244" s="9">
        <f>IFERROR(VLOOKUP(A3244,'BITO-IV'!$A$1:$J$10000,4,0),"")</f>
        <v>9.6273999999999997</v>
      </c>
      <c r="J3244" s="9">
        <f>VLOOKUP(A3244,'ETH-Web'!$A$1:$G$10000,6,0)</f>
        <v>1100.1697999999999</v>
      </c>
      <c r="K3244" s="2">
        <f>K3243*(1-K$1+IF(AND(WEEKDAY($A3244)&lt;&gt;1,WEEKDAY($A3244)&lt;&gt;7),-VLOOKUP($A3244,ETF_OP_Fee!$K$5:$L$14,2,1),0))^($A3244-$A3243)*(1+2*(J3244/J3243-1))-K$3*IFERROR(VLOOKUP($A4840,Dividends!$C$10:$E$100,3,0),0)</f>
        <v>41.499537130289845</v>
      </c>
      <c r="Q3244">
        <f>IF($A3244&gt;=$Q$2,B3244*Q$4,"")</f>
        <v>236.11888777421274</v>
      </c>
      <c r="R3244">
        <f>IF($A3244&gt;=$Q$2,G3244*R$4,"")</f>
        <v>225.20633263651672</v>
      </c>
      <c r="S3244">
        <f>IF($A3244&gt;=$Q$2,C3244*S$4,"")</f>
        <v>162.36271912628919</v>
      </c>
      <c r="T3244">
        <f>IF($A3244&gt;=$Q$2,J3244*T$4,"")</f>
        <v>330.98363998205838</v>
      </c>
      <c r="U3244">
        <f>IF($A3244&gt;=$Q$2,K3244*U$4,"")</f>
        <v>3.9923077686377328</v>
      </c>
      <c r="W3244" t="e">
        <f t="shared" ca="1" si="20"/>
        <v>#DIV/0!</v>
      </c>
    </row>
    <row r="3245" spans="1:23">
      <c r="A3245" s="1">
        <v>44875</v>
      </c>
      <c r="B3245">
        <f>IFERROR(VLOOKUP($A3245,'BTC-Web'!$A$2:$H$9999,2,0),"")</f>
        <v>15883.158203000001</v>
      </c>
      <c r="C3245">
        <f>VLOOKUP(A3245,H_SPBTFDUE!$B$2:$C$5828,2,0)</f>
        <v>97.33</v>
      </c>
      <c r="D3245" s="2">
        <f>D3244*(1-D$1+IF(AND(WEEKDAY($A3245)&lt;&gt;1,WEEKDAY($A3245)&lt;&gt;7),-VLOOKUP($A3245,ETF_OP_Fee!$G$5:$H$14,2,1),0))^($A3245-$A3244)*(1+2*(C3245/C3244-1))+IFERROR(VLOOKUP(A3245,BITXeom!$C$9:$D$100,2,0),0)-$D$3*IFERROR(VLOOKUP($A3245,Dividends!$C$10:$E$100,2,0),0)</f>
        <v>6.4408175619215244</v>
      </c>
      <c r="F3245" s="60">
        <f>F3244*(1-F$1-2*(C3245/C3244-1))</f>
        <v>0.11055657649018782</v>
      </c>
      <c r="G3245" s="2">
        <f>G3244*(1-G$1+IF(AND(WEEKDAY($A3245)&lt;&gt;1,WEEKDAY($A3245)&lt;&gt;7),-VLOOKUP($A3245,ETF_OP_Fee!$I$5:$J$14,2,1),0))^($A3245-$A3244)*(1+1*(B3245/B3244-1))</f>
        <v>10.223106616048119</v>
      </c>
      <c r="H3245" s="9">
        <f>IFERROR(VLOOKUP(A3245,'BITO-IV'!$A$1:$J$10000,4,0),"")</f>
        <v>10.947800000000001</v>
      </c>
      <c r="J3245" s="9">
        <f>VLOOKUP(A3245,'ETH-Web'!$A$1:$G$10000,6,0)</f>
        <v>1299.4646</v>
      </c>
      <c r="K3245" s="2">
        <f>K3244*(1-K$1+IF(AND(WEEKDAY($A3245)&lt;&gt;1,WEEKDAY($A3245)&lt;&gt;7),-VLOOKUP($A3245,ETF_OP_Fee!$K$5:$L$14,2,1),0))^($A3245-$A3244)*(1+2*(J3245/J3244-1))-K$3*IFERROR(VLOOKUP($A4841,Dividends!$C$10:$E$100,3,0),0)</f>
        <v>56.533291099941508</v>
      </c>
      <c r="Q3245">
        <f>IF($A3245&gt;=$Q$2,B3245*Q$4,"")</f>
        <v>202.24125536468904</v>
      </c>
      <c r="R3245">
        <f>IF($A3245&gt;=$Q$2,G3245*R$4,"")</f>
        <v>192.8893804882978</v>
      </c>
      <c r="S3245">
        <f>IF($A3245&gt;=$Q$2,C3245*S$4,"")</f>
        <v>184.48241247445398</v>
      </c>
      <c r="T3245">
        <f>IF($A3245&gt;=$Q$2,J3245*T$4,"")</f>
        <v>390.94103777056011</v>
      </c>
      <c r="U3245">
        <f>IF($A3245&gt;=$Q$2,K3245*U$4,"")</f>
        <v>5.4385738456880599</v>
      </c>
      <c r="W3245" t="e">
        <f t="shared" ca="1" si="20"/>
        <v>#DIV/0!</v>
      </c>
    </row>
    <row r="3246" spans="1:23">
      <c r="A3246" s="1">
        <v>44876</v>
      </c>
      <c r="B3246">
        <f>IFERROR(VLOOKUP($A3246,'BTC-Web'!$A$2:$H$9999,2,0),"")</f>
        <v>17583.251952999999</v>
      </c>
      <c r="C3246">
        <f>VLOOKUP(A3246,H_SPBTFDUE!$B$2:$C$5828,2,0)</f>
        <v>87.32</v>
      </c>
      <c r="D3246" s="2">
        <f>D3245*(1-D$1+IF(AND(WEEKDAY($A3246)&lt;&gt;1,WEEKDAY($A3246)&lt;&gt;7),-VLOOKUP($A3246,ETF_OP_Fee!$G$5:$H$14,2,1),0))^($A3246-$A3245)*(1+2*(C3246/C3245-1))+IFERROR(VLOOKUP(A3246,BITXeom!$C$9:$D$100,2,0),0)-$D$3*IFERROR(VLOOKUP($A3246,Dividends!$C$10:$E$100,2,0),0)</f>
        <v>5.115376349695345</v>
      </c>
      <c r="F3246" s="60">
        <f>F3245*(1-F$1-2*(C3246/C3245-1))</f>
        <v>0.1332914221410253</v>
      </c>
      <c r="G3246" s="2">
        <f>G3245*(1-G$1+IF(AND(WEEKDAY($A3246)&lt;&gt;1,WEEKDAY($A3246)&lt;&gt;7),-VLOOKUP($A3246,ETF_OP_Fee!$I$5:$J$14,2,1),0))^($A3246-$A3245)*(1+1*(B3246/B3245-1))</f>
        <v>11.317067960177672</v>
      </c>
      <c r="H3246" s="9">
        <f>IFERROR(VLOOKUP(A3246,'BITO-IV'!$A$1:$J$10000,4,0),"")</f>
        <v>9.8482000000000003</v>
      </c>
      <c r="J3246" s="9">
        <f>VLOOKUP(A3246,'ETH-Web'!$A$1:$G$10000,6,0)</f>
        <v>1287.2210689999999</v>
      </c>
      <c r="K3246" s="2">
        <f>K3245*(1-K$1+IF(AND(WEEKDAY($A3246)&lt;&gt;1,WEEKDAY($A3246)&lt;&gt;7),-VLOOKUP($A3246,ETF_OP_Fee!$K$5:$L$14,2,1),0))^($A3246-$A3245)*(1+2*(J3246/J3245-1))-K$3*IFERROR(VLOOKUP($A4842,Dividends!$C$10:$E$100,3,0),0)</f>
        <v>55.466551400385349</v>
      </c>
      <c r="Q3246">
        <f>IF($A3246&gt;=$Q$2,B3246*Q$4,"")</f>
        <v>223.88865633137584</v>
      </c>
      <c r="R3246">
        <f>IF($A3246&gt;=$Q$2,G3246*R$4,"")</f>
        <v>213.53022224730367</v>
      </c>
      <c r="S3246">
        <f>IF($A3246&gt;=$Q$2,C3246*S$4,"")</f>
        <v>165.50913651771623</v>
      </c>
      <c r="T3246">
        <f>IF($A3246&gt;=$Q$2,J3246*T$4,"")</f>
        <v>387.25759867178351</v>
      </c>
      <c r="U3246">
        <f>IF($A3246&gt;=$Q$2,K3246*U$4,"")</f>
        <v>5.3359521423114229</v>
      </c>
      <c r="W3246" t="e">
        <f t="shared" ca="1" si="20"/>
        <v>#DIV/0!</v>
      </c>
    </row>
    <row r="3247" spans="1:23">
      <c r="A3247" s="1">
        <v>44879</v>
      </c>
      <c r="B3247">
        <f>IFERROR(VLOOKUP($A3247,'BTC-Web'!$A$2:$H$9999,2,0),"")</f>
        <v>16352.028319999999</v>
      </c>
      <c r="C3247">
        <f>VLOOKUP(A3247,H_SPBTFDUE!$B$2:$C$5828,2,0)</f>
        <v>87.32</v>
      </c>
      <c r="D3247" s="2">
        <f>D3246*(1-D$1+IF(AND(WEEKDAY($A3247)&lt;&gt;1,WEEKDAY($A3247)&lt;&gt;7),-VLOOKUP($A3247,ETF_OP_Fee!$G$5:$H$14,2,1),0))^($A3247-$A3246)*(1+2*(C3247/C3246-1))+IFERROR(VLOOKUP(A3247,BITXeom!$C$9:$D$100,2,0),0)-$D$3*IFERROR(VLOOKUP($A3247,Dividends!$C$10:$E$100,2,0),0)</f>
        <v>5.1135266283696463</v>
      </c>
      <c r="F3247" s="60">
        <f>F3246*(1-F$1-2*(C3247/C3246-1))</f>
        <v>0.1332844836834344</v>
      </c>
      <c r="G3247" s="2">
        <f>G3246*(1-G$1+IF(AND(WEEKDAY($A3247)&lt;&gt;1,WEEKDAY($A3247)&lt;&gt;7),-VLOOKUP($A3247,ETF_OP_Fee!$I$5:$J$14,2,1),0))^($A3247-$A3246)*(1+1*(B3247/B3246-1))</f>
        <v>10.523796564907061</v>
      </c>
      <c r="H3247" s="9">
        <f>IFERROR(VLOOKUP(A3247,'BITO-IV'!$A$1:$J$10000,4,0),"")</f>
        <v>9.8343000000000007</v>
      </c>
      <c r="J3247" s="9">
        <f>VLOOKUP(A3247,'ETH-Web'!$A$1:$G$10000,6,0)</f>
        <v>1241.6042480000001</v>
      </c>
      <c r="K3247" s="2">
        <f>K3246*(1-K$1+IF(AND(WEEKDAY($A3247)&lt;&gt;1,WEEKDAY($A3247)&lt;&gt;7),-VLOOKUP($A3247,ETF_OP_Fee!$K$5:$L$14,2,1),0))^($A3247-$A3246)*(1+2*(J3247/J3246-1))-K$3*IFERROR(VLOOKUP($A4843,Dividends!$C$10:$E$100,3,0),0)</f>
        <v>51.531298380322035</v>
      </c>
      <c r="Q3247">
        <f>IF($A3247&gt;=$Q$2,B3247*Q$4,"")</f>
        <v>208.2114081424381</v>
      </c>
      <c r="R3247">
        <f>IF($A3247&gt;=$Q$2,G3247*R$4,"")</f>
        <v>198.56279270366213</v>
      </c>
      <c r="S3247">
        <f>IF($A3247&gt;=$Q$2,C3247*S$4,"")</f>
        <v>165.50913651771623</v>
      </c>
      <c r="T3247">
        <f>IF($A3247&gt;=$Q$2,J3247*T$4,"")</f>
        <v>373.53387942500007</v>
      </c>
      <c r="U3247">
        <f>IF($A3247&gt;=$Q$2,K3247*U$4,"")</f>
        <v>4.9573758426715209</v>
      </c>
      <c r="W3247" t="e">
        <f t="shared" ca="1" si="20"/>
        <v>#DIV/0!</v>
      </c>
    </row>
    <row r="3248" spans="1:23">
      <c r="A3248" s="1">
        <v>44880</v>
      </c>
      <c r="B3248">
        <f>IFERROR(VLOOKUP($A3248,'BTC-Web'!$A$2:$H$9999,2,0),"")</f>
        <v>16617.484375</v>
      </c>
      <c r="C3248">
        <f>VLOOKUP(A3248,H_SPBTFDUE!$B$2:$C$5828,2,0)</f>
        <v>91.1</v>
      </c>
      <c r="D3248" s="2">
        <f>D3247*(1-D$1+IF(AND(WEEKDAY($A3248)&lt;&gt;1,WEEKDAY($A3248)&lt;&gt;7),-VLOOKUP($A3248,ETF_OP_Fee!$G$5:$H$14,2,1),0))^($A3248-$A3247)*(1+2*(C3248/C3247-1))+IFERROR(VLOOKUP(A3248,BITXeom!$C$9:$D$100,2,0),0)-$D$3*IFERROR(VLOOKUP($A3248,Dividends!$C$10:$E$100,2,0),0)</f>
        <v>5.5555762721436786</v>
      </c>
      <c r="F3248" s="60">
        <f>F3247*(1-F$1-2*(C3248/C3247-1))</f>
        <v>0.12173802776010224</v>
      </c>
      <c r="G3248" s="2">
        <f>G3247*(1-G$1+IF(AND(WEEKDAY($A3248)&lt;&gt;1,WEEKDAY($A3248)&lt;&gt;7),-VLOOKUP($A3248,ETF_OP_Fee!$I$5:$J$14,2,1),0))^($A3248-$A3247)*(1+1*(B3248/B3247-1))</f>
        <v>10.694359740270192</v>
      </c>
      <c r="H3248" s="9">
        <f>IFERROR(VLOOKUP(A3248,'BITO-IV'!$A$1:$J$10000,4,0),"")</f>
        <v>10.258100000000001</v>
      </c>
      <c r="J3248" s="9">
        <f>VLOOKUP(A3248,'ETH-Web'!$A$1:$G$10000,6,0)</f>
        <v>1251.736206</v>
      </c>
      <c r="K3248" s="2">
        <f>K3247*(1-K$1+IF(AND(WEEKDAY($A3248)&lt;&gt;1,WEEKDAY($A3248)&lt;&gt;7),-VLOOKUP($A3248,ETF_OP_Fee!$K$5:$L$14,2,1),0))^($A3248-$A3247)*(1+2*(J3248/J3247-1))-K$3*IFERROR(VLOOKUP($A4844,Dividends!$C$10:$E$100,3,0),0)</f>
        <v>52.370979195555897</v>
      </c>
      <c r="Q3248">
        <f>IF($A3248&gt;=$Q$2,B3248*Q$4,"")</f>
        <v>211.59147683666151</v>
      </c>
      <c r="R3248">
        <f>IF($A3248&gt;=$Q$2,G3248*R$4,"")</f>
        <v>201.78097544062641</v>
      </c>
      <c r="S3248">
        <f>IF($A3248&gt;=$Q$2,C3248*S$4,"")</f>
        <v>172.67387009578502</v>
      </c>
      <c r="T3248">
        <f>IF($A3248&gt;=$Q$2,J3248*T$4,"")</f>
        <v>376.58205647820159</v>
      </c>
      <c r="U3248">
        <f>IF($A3248&gt;=$Q$2,K3248*U$4,"")</f>
        <v>5.0381541952422877</v>
      </c>
      <c r="W3248" t="e">
        <f t="shared" ca="1" si="20"/>
        <v>#DIV/0!</v>
      </c>
    </row>
    <row r="3249" spans="1:23">
      <c r="A3249" s="1">
        <v>44881</v>
      </c>
      <c r="B3249">
        <f>IFERROR(VLOOKUP($A3249,'BTC-Web'!$A$2:$H$9999,2,0),"")</f>
        <v>16884.341797000001</v>
      </c>
      <c r="C3249">
        <f>VLOOKUP(A3249,H_SPBTFDUE!$B$2:$C$5828,2,0)</f>
        <v>88.77</v>
      </c>
      <c r="D3249" s="2">
        <f>D3248*(1-D$1+IF(AND(WEEKDAY($A3249)&lt;&gt;1,WEEKDAY($A3249)&lt;&gt;7),-VLOOKUP($A3249,ETF_OP_Fee!$G$5:$H$14,2,1),0))^($A3249-$A3248)*(1+2*(C3249/C3248-1))+IFERROR(VLOOKUP(A3249,BITXeom!$C$9:$D$100,2,0),0)-$D$3*IFERROR(VLOOKUP($A3249,Dividends!$C$10:$E$100,2,0),0)</f>
        <v>5.2707587590131553</v>
      </c>
      <c r="F3249" s="60">
        <f>F3248*(1-F$1-2*(C3249/C3248-1))</f>
        <v>0.12795890486534284</v>
      </c>
      <c r="G3249" s="2">
        <f>G3248*(1-G$1+IF(AND(WEEKDAY($A3249)&lt;&gt;1,WEEKDAY($A3249)&lt;&gt;7),-VLOOKUP($A3249,ETF_OP_Fee!$I$5:$J$14,2,1),0))^($A3249-$A3248)*(1+1*(B3249/B3248-1))</f>
        <v>10.865815871115979</v>
      </c>
      <c r="H3249" s="9">
        <f>IFERROR(VLOOKUP(A3249,'BITO-IV'!$A$1:$J$10000,4,0),"")</f>
        <v>10.003399999999999</v>
      </c>
      <c r="J3249" s="9">
        <f>VLOOKUP(A3249,'ETH-Web'!$A$1:$G$10000,6,0)</f>
        <v>1215.602539</v>
      </c>
      <c r="K3249" s="2">
        <f>K3248*(1-K$1+IF(AND(WEEKDAY($A3249)&lt;&gt;1,WEEKDAY($A3249)&lt;&gt;7),-VLOOKUP($A3249,ETF_OP_Fee!$K$5:$L$14,2,1),0))^($A3249-$A3248)*(1+2*(J3249/J3248-1))-K$3*IFERROR(VLOOKUP($A4845,Dividends!$C$10:$E$100,3,0),0)</f>
        <v>49.346139125601148</v>
      </c>
      <c r="Q3249">
        <f>IF($A3249&gt;=$Q$2,B3249*Q$4,"")</f>
        <v>214.98938922529913</v>
      </c>
      <c r="R3249">
        <f>IF($A3249&gt;=$Q$2,G3249*R$4,"")</f>
        <v>205.01600644459228</v>
      </c>
      <c r="S3249">
        <f>IF($A3249&gt;=$Q$2,C3249*S$4,"")</f>
        <v>168.25751315480611</v>
      </c>
      <c r="T3249">
        <f>IF($A3249&gt;=$Q$2,J3249*T$4,"")</f>
        <v>365.7113230427268</v>
      </c>
      <c r="U3249">
        <f>IF($A3249&gt;=$Q$2,K3249*U$4,"")</f>
        <v>4.7471607686830097</v>
      </c>
      <c r="W3249" t="e">
        <f t="shared" ca="1" si="20"/>
        <v>#DIV/0!</v>
      </c>
    </row>
    <row r="3250" spans="1:23">
      <c r="A3250" s="1">
        <v>44882</v>
      </c>
      <c r="B3250">
        <f>IFERROR(VLOOKUP($A3250,'BTC-Web'!$A$2:$H$9999,2,0),"")</f>
        <v>16670.425781000002</v>
      </c>
      <c r="C3250">
        <f>VLOOKUP(A3250,H_SPBTFDUE!$B$2:$C$5828,2,0)</f>
        <v>89.96</v>
      </c>
      <c r="D3250" s="2">
        <f>D3249*(1-D$1+IF(AND(WEEKDAY($A3250)&lt;&gt;1,WEEKDAY($A3250)&lt;&gt;7),-VLOOKUP($A3250,ETF_OP_Fee!$G$5:$H$14,2,1),0))^($A3250-$A3249)*(1+2*(C3250/C3249-1))+IFERROR(VLOOKUP(A3250,BITXeom!$C$9:$D$100,2,0),0)-$D$3*IFERROR(VLOOKUP($A3250,Dividends!$C$10:$E$100,2,0),0)</f>
        <v>5.4114199174902966</v>
      </c>
      <c r="F3250" s="60">
        <f>F3249*(1-F$1-2*(C3250/C3249-1))</f>
        <v>0.12452155576757486</v>
      </c>
      <c r="G3250" s="2">
        <f>G3249*(1-G$1+IF(AND(WEEKDAY($A3250)&lt;&gt;1,WEEKDAY($A3250)&lt;&gt;7),-VLOOKUP($A3250,ETF_OP_Fee!$I$5:$J$14,2,1),0))^($A3250-$A3249)*(1+1*(B3250/B3249-1))</f>
        <v>10.727872289149751</v>
      </c>
      <c r="H3250" s="9">
        <f>IFERROR(VLOOKUP(A3250,'BITO-IV'!$A$1:$J$10000,4,0),"")</f>
        <v>10.1431</v>
      </c>
      <c r="J3250" s="9">
        <f>VLOOKUP(A3250,'ETH-Web'!$A$1:$G$10000,6,0)</f>
        <v>1200.8085940000001</v>
      </c>
      <c r="K3250" s="2">
        <f>K3249*(1-K$1+IF(AND(WEEKDAY($A3250)&lt;&gt;1,WEEKDAY($A3250)&lt;&gt;7),-VLOOKUP($A3250,ETF_OP_Fee!$K$5:$L$14,2,1),0))^($A3250-$A3249)*(1+2*(J3250/J3249-1))-K$3*IFERROR(VLOOKUP($A4846,Dividends!$C$10:$E$100,3,0),0)</f>
        <v>48.143809157588755</v>
      </c>
      <c r="Q3250">
        <f>IF($A3250&gt;=$Q$2,B3250*Q$4,"")</f>
        <v>212.26558309899099</v>
      </c>
      <c r="R3250">
        <f>IF($A3250&gt;=$Q$2,G3250*R$4,"")</f>
        <v>202.41328957318319</v>
      </c>
      <c r="S3250">
        <f>IF($A3250&gt;=$Q$2,C3250*S$4,"")</f>
        <v>170.51307742938332</v>
      </c>
      <c r="T3250">
        <f>IF($A3250&gt;=$Q$2,J3250*T$4,"")</f>
        <v>361.26059755853851</v>
      </c>
      <c r="U3250">
        <f>IF($A3250&gt;=$Q$2,K3250*U$4,"")</f>
        <v>4.6314951106133355</v>
      </c>
      <c r="W3250" t="e">
        <f t="shared" ca="1" si="20"/>
        <v>#DIV/0!</v>
      </c>
    </row>
    <row r="3251" spans="1:23">
      <c r="A3251" s="1">
        <v>44883</v>
      </c>
      <c r="B3251">
        <f>IFERROR(VLOOKUP($A3251,'BTC-Web'!$A$2:$H$9999,2,0),"")</f>
        <v>16687.912109000001</v>
      </c>
      <c r="C3251">
        <f>VLOOKUP(A3251,H_SPBTFDUE!$B$2:$C$5828,2,0)</f>
        <v>89.83</v>
      </c>
      <c r="D3251" s="2">
        <f>D3250*(1-D$1+IF(AND(WEEKDAY($A3251)&lt;&gt;1,WEEKDAY($A3251)&lt;&gt;7),-VLOOKUP($A3251,ETF_OP_Fee!$G$5:$H$14,2,1),0))^($A3251-$A3250)*(1+2*(C3251/C3250-1))+IFERROR(VLOOKUP(A3251,BITXeom!$C$9:$D$100,2,0),0)-$D$3*IFERROR(VLOOKUP($A3251,Dividends!$C$10:$E$100,2,0),0)</f>
        <v>5.3951295253434015</v>
      </c>
      <c r="F3251" s="60">
        <f>F3250*(1-F$1-2*(C3251/C3250-1))</f>
        <v>0.12487496271307763</v>
      </c>
      <c r="G3251" s="2">
        <f>G3250*(1-G$1+IF(AND(WEEKDAY($A3251)&lt;&gt;1,WEEKDAY($A3251)&lt;&gt;7),-VLOOKUP($A3251,ETF_OP_Fee!$I$5:$J$14,2,1),0))^($A3251-$A3250)*(1+1*(B3251/B3250-1))</f>
        <v>10.738845705224442</v>
      </c>
      <c r="H3251" s="9">
        <f>IFERROR(VLOOKUP(A3251,'BITO-IV'!$A$1:$J$10000,4,0),"")</f>
        <v>10.1409</v>
      </c>
      <c r="J3251" s="9">
        <f>VLOOKUP(A3251,'ETH-Web'!$A$1:$G$10000,6,0)</f>
        <v>1212.300293</v>
      </c>
      <c r="K3251" s="2">
        <f>K3250*(1-K$1+IF(AND(WEEKDAY($A3251)&lt;&gt;1,WEEKDAY($A3251)&lt;&gt;7),-VLOOKUP($A3251,ETF_OP_Fee!$K$5:$L$14,2,1),0))^($A3251-$A3250)*(1+2*(J3251/J3250-1))-K$3*IFERROR(VLOOKUP($A4847,Dividends!$C$10:$E$100,3,0),0)</f>
        <v>49.064014919059211</v>
      </c>
      <c r="Q3251">
        <f>IF($A3251&gt;=$Q$2,B3251*Q$4,"")</f>
        <v>212.48823761651451</v>
      </c>
      <c r="R3251">
        <f>IF($A3251&gt;=$Q$2,G3251*R$4,"")</f>
        <v>202.62033577821489</v>
      </c>
      <c r="S3251">
        <f>IF($A3251&gt;=$Q$2,C3251*S$4,"")</f>
        <v>170.26667124812698</v>
      </c>
      <c r="T3251">
        <f>IF($A3251&gt;=$Q$2,J3251*T$4,"")</f>
        <v>364.71784967052901</v>
      </c>
      <c r="U3251">
        <f>IF($A3251&gt;=$Q$2,K3251*U$4,"")</f>
        <v>4.7200200644876356</v>
      </c>
      <c r="W3251" t="e">
        <f t="shared" ca="1" si="20"/>
        <v>#DIV/0!</v>
      </c>
    </row>
    <row r="3252" spans="1:23">
      <c r="A3252" s="1">
        <v>44886</v>
      </c>
      <c r="B3252">
        <f>IFERROR(VLOOKUP($A3252,'BTC-Web'!$A$2:$H$9999,2,0),"")</f>
        <v>16291.223633</v>
      </c>
      <c r="C3252">
        <f>VLOOKUP(A3252,H_SPBTFDUE!$B$2:$C$5828,2,0)</f>
        <v>84.92</v>
      </c>
      <c r="D3252" s="2">
        <f>D3251*(1-D$1+IF(AND(WEEKDAY($A3252)&lt;&gt;1,WEEKDAY($A3252)&lt;&gt;7),-VLOOKUP($A3252,ETF_OP_Fee!$G$5:$H$14,2,1),0))^($A3252-$A3251)*(1+2*(C3252/C3251-1))+IFERROR(VLOOKUP(A3252,BITXeom!$C$9:$D$100,2,0),0)-$D$3*IFERROR(VLOOKUP($A3252,Dividends!$C$10:$E$100,2,0),0)</f>
        <v>4.8036092998173023</v>
      </c>
      <c r="F3252" s="60">
        <f>F3251*(1-F$1-2*(C3252/C3251-1))</f>
        <v>0.13851949358531498</v>
      </c>
      <c r="G3252" s="2">
        <f>G3251*(1-G$1+IF(AND(WEEKDAY($A3252)&lt;&gt;1,WEEKDAY($A3252)&lt;&gt;7),-VLOOKUP($A3252,ETF_OP_Fee!$I$5:$J$14,2,1),0))^($A3252-$A3251)*(1+1*(B3252/B3251-1))</f>
        <v>10.482753969494082</v>
      </c>
      <c r="H3252" s="9">
        <f>IFERROR(VLOOKUP(A3252,'BITO-IV'!$A$1:$J$10000,4,0),"")</f>
        <v>9.6069999999999993</v>
      </c>
      <c r="J3252" s="9">
        <f>VLOOKUP(A3252,'ETH-Web'!$A$1:$G$10000,6,0)</f>
        <v>1108.3530270000001</v>
      </c>
      <c r="K3252" s="2">
        <f>K3251*(1-K$1+IF(AND(WEEKDAY($A3252)&lt;&gt;1,WEEKDAY($A3252)&lt;&gt;7),-VLOOKUP($A3252,ETF_OP_Fee!$K$5:$L$14,2,1),0))^($A3252-$A3251)*(1+2*(J3252/J3251-1))-K$3*IFERROR(VLOOKUP($A4848,Dividends!$C$10:$E$100,3,0),0)</f>
        <v>40.647001592695403</v>
      </c>
      <c r="Q3252">
        <f>IF($A3252&gt;=$Q$2,B3252*Q$4,"")</f>
        <v>207.43717822709203</v>
      </c>
      <c r="R3252">
        <f>IF($A3252&gt;=$Q$2,G3252*R$4,"")</f>
        <v>197.78840179684974</v>
      </c>
      <c r="S3252">
        <f>IF($A3252&gt;=$Q$2,C3252*S$4,"")</f>
        <v>160.96009932529159</v>
      </c>
      <c r="T3252">
        <f>IF($A3252&gt;=$Q$2,J3252*T$4,"")</f>
        <v>333.44554564358401</v>
      </c>
      <c r="U3252">
        <f>IF($A3252&gt;=$Q$2,K3252*U$4,"")</f>
        <v>3.9102927755766701</v>
      </c>
      <c r="W3252" t="e">
        <f t="shared" ca="1" si="20"/>
        <v>#DIV/0!</v>
      </c>
    </row>
    <row r="3253" spans="1:23">
      <c r="A3253" s="1">
        <v>44887</v>
      </c>
      <c r="B3253">
        <f>IFERROR(VLOOKUP($A3253,'BTC-Web'!$A$2:$H$9999,2,0),"")</f>
        <v>15782.300781</v>
      </c>
      <c r="C3253">
        <f>VLOOKUP(A3253,H_SPBTFDUE!$B$2:$C$5828,2,0)</f>
        <v>86.21</v>
      </c>
      <c r="D3253" s="2">
        <f>D3252*(1-D$1+IF(AND(WEEKDAY($A3253)&lt;&gt;1,WEEKDAY($A3253)&lt;&gt;7),-VLOOKUP($A3253,ETF_OP_Fee!$G$5:$H$14,2,1),0))^($A3253-$A3252)*(1+2*(C3253/C3252-1))+IFERROR(VLOOKUP(A3253,BITXeom!$C$9:$D$100,2,0),0)-$D$3*IFERROR(VLOOKUP($A3253,Dividends!$C$10:$E$100,2,0),0)</f>
        <v>4.9489536684683344</v>
      </c>
      <c r="F3253" s="60">
        <f>F3252*(1-F$1-2*(C3253/C3252-1))</f>
        <v>0.13430384806102458</v>
      </c>
      <c r="G3253" s="2">
        <f>G3252*(1-G$1+IF(AND(WEEKDAY($A3253)&lt;&gt;1,WEEKDAY($A3253)&lt;&gt;7),-VLOOKUP($A3253,ETF_OP_Fee!$I$5:$J$14,2,1),0))^($A3253-$A3252)*(1+1*(B3253/B3252-1))</f>
        <v>10.155018055281291</v>
      </c>
      <c r="H3253" s="9">
        <f>IFERROR(VLOOKUP(A3253,'BITO-IV'!$A$1:$J$10000,4,0),"")</f>
        <v>9.7753999999999994</v>
      </c>
      <c r="J3253" s="9">
        <f>VLOOKUP(A3253,'ETH-Web'!$A$1:$G$10000,6,0)</f>
        <v>1135.173462</v>
      </c>
      <c r="K3253" s="2">
        <f>K3252*(1-K$1+IF(AND(WEEKDAY($A3253)&lt;&gt;1,WEEKDAY($A3253)&lt;&gt;7),-VLOOKUP($A3253,ETF_OP_Fee!$K$5:$L$14,2,1),0))^($A3253-$A3252)*(1+2*(J3253/J3252-1))-K$3*IFERROR(VLOOKUP($A4849,Dividends!$C$10:$E$100,3,0),0)</f>
        <v>42.613093713722492</v>
      </c>
      <c r="Q3253">
        <f>IF($A3253&gt;=$Q$2,B3253*Q$4,"")</f>
        <v>200.95703144791955</v>
      </c>
      <c r="R3253">
        <f>IF($A3253&gt;=$Q$2,G3253*R$4,"")</f>
        <v>191.60468682345464</v>
      </c>
      <c r="S3253">
        <f>IF($A3253&gt;=$Q$2,C3253*S$4,"")</f>
        <v>163.40520681621982</v>
      </c>
      <c r="T3253">
        <f>IF($A3253&gt;=$Q$2,J3253*T$4,"")</f>
        <v>341.51441392391871</v>
      </c>
      <c r="U3253">
        <f>IF($A3253&gt;=$Q$2,K3253*U$4,"")</f>
        <v>4.0994333152407822</v>
      </c>
      <c r="W3253" t="e">
        <f t="shared" ca="1" si="20"/>
        <v>#DIV/0!</v>
      </c>
    </row>
    <row r="3254" spans="1:23">
      <c r="A3254" s="1">
        <v>44888</v>
      </c>
      <c r="B3254">
        <f>IFERROR(VLOOKUP($A3254,'BTC-Web'!$A$2:$H$9999,2,0),"")</f>
        <v>16195.588867</v>
      </c>
      <c r="C3254">
        <f>VLOOKUP(A3254,H_SPBTFDUE!$B$2:$C$5828,2,0)</f>
        <v>89.88</v>
      </c>
      <c r="D3254" s="2">
        <f>D3253*(1-D$1+IF(AND(WEEKDAY($A3254)&lt;&gt;1,WEEKDAY($A3254)&lt;&gt;7),-VLOOKUP($A3254,ETF_OP_Fee!$G$5:$H$14,2,1),0))^($A3254-$A3253)*(1+2*(C3254/C3253-1))+IFERROR(VLOOKUP(A3254,BITXeom!$C$9:$D$100,2,0),0)-$D$3*IFERROR(VLOOKUP($A3254,Dividends!$C$10:$E$100,2,0),0)</f>
        <v>5.3696648306067685</v>
      </c>
      <c r="F3254" s="60">
        <f>F3253*(1-F$1-2*(C3254/C3253-1))</f>
        <v>0.12286210171368936</v>
      </c>
      <c r="G3254" s="2">
        <f>G3253*(1-G$1+IF(AND(WEEKDAY($A3254)&lt;&gt;1,WEEKDAY($A3254)&lt;&gt;7),-VLOOKUP($A3254,ETF_OP_Fee!$I$5:$J$14,2,1),0))^($A3254-$A3253)*(1+1*(B3254/B3253-1))</f>
        <v>10.42067433687664</v>
      </c>
      <c r="H3254" s="9">
        <f>IFERROR(VLOOKUP(A3254,'BITO-IV'!$A$1:$J$10000,4,0),"")</f>
        <v>10.18</v>
      </c>
      <c r="J3254" s="9">
        <f>VLOOKUP(A3254,'ETH-Web'!$A$1:$G$10000,6,0)</f>
        <v>1183.1995850000001</v>
      </c>
      <c r="K3254" s="2">
        <f>K3253*(1-K$1+IF(AND(WEEKDAY($A3254)&lt;&gt;1,WEEKDAY($A3254)&lt;&gt;7),-VLOOKUP($A3254,ETF_OP_Fee!$K$5:$L$14,2,1),0))^($A3254-$A3253)*(1+2*(J3254/J3253-1))-K$3*IFERROR(VLOOKUP($A4850,Dividends!$C$10:$E$100,3,0),0)</f>
        <v>46.217593210353598</v>
      </c>
      <c r="Q3254">
        <f>IF($A3254&gt;=$Q$2,B3254*Q$4,"")</f>
        <v>206.21945471863418</v>
      </c>
      <c r="R3254">
        <f>IF($A3254&gt;=$Q$2,G3254*R$4,"")</f>
        <v>196.61708447362804</v>
      </c>
      <c r="S3254">
        <f>IF($A3254&gt;=$Q$2,C3254*S$4,"")</f>
        <v>170.36144285630249</v>
      </c>
      <c r="T3254">
        <f>IF($A3254&gt;=$Q$2,J3254*T$4,"")</f>
        <v>355.96296632443551</v>
      </c>
      <c r="U3254">
        <f>IF($A3254&gt;=$Q$2,K3254*U$4,"")</f>
        <v>4.4461907091189889</v>
      </c>
      <c r="W3254" t="e">
        <f t="shared" ca="1" si="20"/>
        <v>#DIV/0!</v>
      </c>
    </row>
    <row r="3255" spans="1:23">
      <c r="A3255" s="1">
        <v>44890</v>
      </c>
      <c r="B3255">
        <f>IFERROR(VLOOKUP($A3255,'BTC-Web'!$A$2:$H$9999,2,0),"")</f>
        <v>16602.269531000002</v>
      </c>
      <c r="C3255">
        <f>VLOOKUP(A3255,H_SPBTFDUE!$B$2:$C$5828,2,0)</f>
        <v>90.11</v>
      </c>
      <c r="D3255" s="2">
        <f>D3254*(1-D$1+IF(AND(WEEKDAY($A3255)&lt;&gt;1,WEEKDAY($A3255)&lt;&gt;7),-VLOOKUP($A3255,ETF_OP_Fee!$G$5:$H$14,2,1),0))^($A3255-$A3254)*(1+2*(C3255/C3254-1))+IFERROR(VLOOKUP(A3255,BITXeom!$C$9:$D$100,2,0),0)-$D$3*IFERROR(VLOOKUP($A3255,Dividends!$C$10:$E$100,2,0),0)</f>
        <v>5.3958452749199948</v>
      </c>
      <c r="F3255" s="60">
        <f>F3254*(1-F$1-2*(C3255/C3254-1))</f>
        <v>0.12222690589868893</v>
      </c>
      <c r="G3255" s="2">
        <f>G3254*(1-G$1+IF(AND(WEEKDAY($A3255)&lt;&gt;1,WEEKDAY($A3255)&lt;&gt;7),-VLOOKUP($A3255,ETF_OP_Fee!$I$5:$J$14,2,1),0))^($A3255-$A3254)*(1+1*(B3255/B3254-1))</f>
        <v>10.681787475451539</v>
      </c>
      <c r="H3255" s="9">
        <f>IFERROR(VLOOKUP(A3255,'BITO-IV'!$A$1:$J$10000,4,0),"")</f>
        <v>10.1953</v>
      </c>
      <c r="J3255" s="9">
        <f>VLOOKUP(A3255,'ETH-Web'!$A$1:$G$10000,6,0)</f>
        <v>1198.9259030000001</v>
      </c>
      <c r="K3255" s="2">
        <f>K3254*(1-K$1+IF(AND(WEEKDAY($A3255)&lt;&gt;1,WEEKDAY($A3255)&lt;&gt;7),-VLOOKUP($A3255,ETF_OP_Fee!$K$5:$L$14,2,1),0))^($A3255-$A3254)*(1+2*(J3255/J3254-1))-K$3*IFERROR(VLOOKUP($A4851,Dividends!$C$10:$E$100,3,0),0)</f>
        <v>47.443737712593297</v>
      </c>
      <c r="Q3255">
        <f>IF($A3255&gt;=$Q$2,B3255*Q$4,"")</f>
        <v>211.39774526820327</v>
      </c>
      <c r="R3255">
        <f>IF($A3255&gt;=$Q$2,G3255*R$4,"")</f>
        <v>201.54376218801315</v>
      </c>
      <c r="S3255">
        <f>IF($A3255&gt;=$Q$2,C3255*S$4,"")</f>
        <v>170.79739225390986</v>
      </c>
      <c r="T3255">
        <f>IF($A3255&gt;=$Q$2,J3255*T$4,"")</f>
        <v>360.6941941541354</v>
      </c>
      <c r="U3255">
        <f>IF($A3255&gt;=$Q$2,K3255*U$4,"")</f>
        <v>4.5641473553918237</v>
      </c>
      <c r="W3255" t="e">
        <f t="shared" ca="1" si="20"/>
        <v>#DIV/0!</v>
      </c>
    </row>
    <row r="3256" spans="1:23">
      <c r="A3256" s="1">
        <v>44893</v>
      </c>
      <c r="B3256">
        <f>IFERROR(VLOOKUP($A3256,'BTC-Web'!$A$2:$H$9999,2,0),"")</f>
        <v>16440.222656000002</v>
      </c>
      <c r="C3256">
        <f>VLOOKUP(A3256,H_SPBTFDUE!$B$2:$C$5828,2,0)</f>
        <v>88.39</v>
      </c>
      <c r="D3256" s="2">
        <f>D3255*(1-D$1+IF(AND(WEEKDAY($A3256)&lt;&gt;1,WEEKDAY($A3256)&lt;&gt;7),-VLOOKUP($A3256,ETF_OP_Fee!$G$5:$H$14,2,1),0))^($A3256-$A3255)*(1+2*(C3256/C3255-1))+IFERROR(VLOOKUP(A3256,BITXeom!$C$9:$D$100,2,0),0)-$D$3*IFERROR(VLOOKUP($A3256,Dividends!$C$10:$E$100,2,0),0)</f>
        <v>5.1879791894786349</v>
      </c>
      <c r="F3256" s="60">
        <f>F3255*(1-F$1-2*(C3256/C3255-1))</f>
        <v>0.12688662437315845</v>
      </c>
      <c r="G3256" s="2">
        <f>G3255*(1-G$1+IF(AND(WEEKDAY($A3256)&lt;&gt;1,WEEKDAY($A3256)&lt;&gt;7),-VLOOKUP($A3256,ETF_OP_Fee!$I$5:$J$14,2,1),0))^($A3256-$A3255)*(1+1*(B3256/B3255-1))</f>
        <v>10.576701721442285</v>
      </c>
      <c r="H3256" s="9">
        <f>IFERROR(VLOOKUP(A3256,'BITO-IV'!$A$1:$J$10000,4,0),"")</f>
        <v>9.9974000000000007</v>
      </c>
      <c r="J3256" s="9">
        <f>VLOOKUP(A3256,'ETH-Web'!$A$1:$G$10000,6,0)</f>
        <v>1170.086182</v>
      </c>
      <c r="K3256" s="2">
        <f>K3255*(1-K$1+IF(AND(WEEKDAY($A3256)&lt;&gt;1,WEEKDAY($A3256)&lt;&gt;7),-VLOOKUP($A3256,ETF_OP_Fee!$K$5:$L$14,2,1),0))^($A3256-$A3255)*(1+2*(J3256/J3255-1))-K$3*IFERROR(VLOOKUP($A4852,Dividends!$C$10:$E$100,3,0),0)</f>
        <v>45.157765359816693</v>
      </c>
      <c r="Q3256">
        <f>IF($A3256&gt;=$Q$2,B3256*Q$4,"")</f>
        <v>209.33439218633731</v>
      </c>
      <c r="R3256">
        <f>IF($A3256&gt;=$Q$2,G3256*R$4,"")</f>
        <v>199.56100618729113</v>
      </c>
      <c r="S3256">
        <f>IF($A3256&gt;=$Q$2,C3256*S$4,"")</f>
        <v>167.53724893267221</v>
      </c>
      <c r="T3256">
        <f>IF($A3256&gt;=$Q$2,J3256*T$4,"")</f>
        <v>352.01782816713319</v>
      </c>
      <c r="U3256">
        <f>IF($A3256&gt;=$Q$2,K3256*U$4,"")</f>
        <v>4.3442339343281473</v>
      </c>
      <c r="W3256" t="e">
        <f t="shared" ca="1" si="20"/>
        <v>#DIV/0!</v>
      </c>
    </row>
    <row r="3257" spans="1:23">
      <c r="A3257" s="1">
        <v>44894</v>
      </c>
      <c r="B3257">
        <f>IFERROR(VLOOKUP($A3257,'BTC-Web'!$A$2:$H$9999,2,0),"")</f>
        <v>16217.639648</v>
      </c>
      <c r="C3257">
        <f>VLOOKUP(A3257,H_SPBTFDUE!$B$2:$C$5828,2,0)</f>
        <v>89.91</v>
      </c>
      <c r="D3257" s="2">
        <f>D3256*(1-D$1+IF(AND(WEEKDAY($A3257)&lt;&gt;1,WEEKDAY($A3257)&lt;&gt;7),-VLOOKUP($A3257,ETF_OP_Fee!$G$5:$H$14,2,1),0))^($A3257-$A3256)*(1+2*(C3257/C3256-1))+IFERROR(VLOOKUP(A3257,BITXeom!$C$9:$D$100,2,0),0)-$D$3*IFERROR(VLOOKUP($A3257,Dividends!$C$10:$E$100,2,0),0)</f>
        <v>5.3657626083369818</v>
      </c>
      <c r="F3257" s="60">
        <f>F3256*(1-F$1-2*(C3257/C3256-1))</f>
        <v>0.12251600372493242</v>
      </c>
      <c r="G3257" s="2">
        <f>G3256*(1-G$1+IF(AND(WEEKDAY($A3257)&lt;&gt;1,WEEKDAY($A3257)&lt;&gt;7),-VLOOKUP($A3257,ETF_OP_Fee!$I$5:$J$14,2,1),0))^($A3257-$A3256)*(1+1*(B3257/B3256-1))</f>
        <v>10.433232950354093</v>
      </c>
      <c r="H3257" s="9">
        <f>IFERROR(VLOOKUP(A3257,'BITO-IV'!$A$1:$J$10000,4,0),"")</f>
        <v>10.1699</v>
      </c>
      <c r="J3257" s="9">
        <f>VLOOKUP(A3257,'ETH-Web'!$A$1:$G$10000,6,0)</f>
        <v>1216.901245</v>
      </c>
      <c r="K3257" s="2">
        <f>K3256*(1-K$1+IF(AND(WEEKDAY($A3257)&lt;&gt;1,WEEKDAY($A3257)&lt;&gt;7),-VLOOKUP($A3257,ETF_OP_Fee!$K$5:$L$14,2,1),0))^($A3257-$A3256)*(1+2*(J3257/J3256-1))-K$3*IFERROR(VLOOKUP($A4853,Dividends!$C$10:$E$100,3,0),0)</f>
        <v>48.770027144494492</v>
      </c>
      <c r="Q3257">
        <f>IF($A3257&gt;=$Q$2,B3257*Q$4,"")</f>
        <v>206.50022870414858</v>
      </c>
      <c r="R3257">
        <f>IF($A3257&gt;=$Q$2,G3257*R$4,"")</f>
        <v>196.85404015299611</v>
      </c>
      <c r="S3257">
        <f>IF($A3257&gt;=$Q$2,C3257*S$4,"")</f>
        <v>170.41830582120781</v>
      </c>
      <c r="T3257">
        <f>IF($A3257&gt;=$Q$2,J3257*T$4,"")</f>
        <v>366.10203585737281</v>
      </c>
      <c r="U3257">
        <f>IF($A3257&gt;=$Q$2,K3257*U$4,"")</f>
        <v>4.6917380700982916</v>
      </c>
      <c r="W3257" t="e">
        <f t="shared" ca="1" si="20"/>
        <v>#DIV/0!</v>
      </c>
    </row>
    <row r="3258" spans="1:23">
      <c r="A3258" s="1">
        <v>44895</v>
      </c>
      <c r="B3258">
        <f>IFERROR(VLOOKUP($A3258,'BTC-Web'!$A$2:$H$9999,2,0),"")</f>
        <v>16445.476563</v>
      </c>
      <c r="C3258">
        <f>VLOOKUP(A3258,H_SPBTFDUE!$B$2:$C$5828,2,0)</f>
        <v>94.43</v>
      </c>
      <c r="D3258" s="2">
        <f>D3257*(1-D$1+IF(AND(WEEKDAY($A3258)&lt;&gt;1,WEEKDAY($A3258)&lt;&gt;7),-VLOOKUP($A3258,ETF_OP_Fee!$G$5:$H$14,2,1),0))^($A3258-$A3257)*(1+2*(C3258/C3257-1))+IFERROR(VLOOKUP(A3258,BITXeom!$C$9:$D$100,2,0),0)-$D$3*IFERROR(VLOOKUP($A3258,Dividends!$C$10:$E$100,2,0),0)</f>
        <v>5.904551285757921</v>
      </c>
      <c r="F3258" s="60">
        <f>F3257*(1-F$1-2*(C3258/C3257-1))</f>
        <v>0.11019125587952869</v>
      </c>
      <c r="G3258" s="2">
        <f>G3257*(1-G$1+IF(AND(WEEKDAY($A3258)&lt;&gt;1,WEEKDAY($A3258)&lt;&gt;7),-VLOOKUP($A3258,ETF_OP_Fee!$I$5:$J$14,2,1),0))^($A3258-$A3257)*(1+1*(B3258/B3257-1))</f>
        <v>10.579531048775753</v>
      </c>
      <c r="H3258" s="9">
        <f>IFERROR(VLOOKUP(A3258,'BITO-IV'!$A$1:$J$10000,4,0),"")</f>
        <v>10.6816</v>
      </c>
      <c r="J3258" s="9">
        <f>VLOOKUP(A3258,'ETH-Web'!$A$1:$G$10000,6,0)</f>
        <v>1295.6885990000001</v>
      </c>
      <c r="K3258" s="2">
        <f>K3257*(1-K$1+IF(AND(WEEKDAY($A3258)&lt;&gt;1,WEEKDAY($A3258)&lt;&gt;7),-VLOOKUP($A3258,ETF_OP_Fee!$K$5:$L$14,2,1),0))^($A3258-$A3257)*(1+2*(J3258/J3257-1))-K$3*IFERROR(VLOOKUP($A4854,Dividends!$C$10:$E$100,3,0),0)</f>
        <v>55.083765817035136</v>
      </c>
      <c r="Q3258">
        <f>IF($A3258&gt;=$Q$2,B3258*Q$4,"")</f>
        <v>209.40129051560336</v>
      </c>
      <c r="R3258">
        <f>IF($A3258&gt;=$Q$2,G3258*R$4,"")</f>
        <v>199.61438988141148</v>
      </c>
      <c r="S3258">
        <f>IF($A3258&gt;=$Q$2,C3258*S$4,"")</f>
        <v>178.98565920027423</v>
      </c>
      <c r="T3258">
        <f>IF($A3258&gt;=$Q$2,J3258*T$4,"")</f>
        <v>389.80503625919715</v>
      </c>
      <c r="U3258">
        <f>IF($A3258&gt;=$Q$2,K3258*U$4,"")</f>
        <v>5.2991276868160826</v>
      </c>
      <c r="W3258" t="e">
        <f t="shared" ca="1" si="20"/>
        <v>#DIV/0!</v>
      </c>
    </row>
    <row r="3259" spans="1:23">
      <c r="A3259" s="1">
        <v>44896</v>
      </c>
      <c r="B3259">
        <f>IFERROR(VLOOKUP($A3259,'BTC-Web'!$A$2:$H$9999,2,0),"")</f>
        <v>17168.001952999999</v>
      </c>
      <c r="C3259">
        <f>VLOOKUP(A3259,H_SPBTFDUE!$B$2:$C$5828,2,0)</f>
        <v>93.04</v>
      </c>
      <c r="D3259" s="2">
        <f>D3258*(1-D$1+IF(AND(WEEKDAY($A3259)&lt;&gt;1,WEEKDAY($A3259)&lt;&gt;7),-VLOOKUP($A3259,ETF_OP_Fee!$G$5:$H$14,2,1),0))^($A3259-$A3258)*(1+2*(C3259/C3258-1))+IFERROR(VLOOKUP(A3259,BITXeom!$C$9:$D$100,2,0),0)-$D$3*IFERROR(VLOOKUP($A3259,Dividends!$C$10:$E$100,2,0),0)</f>
        <v>5.7300316696278752</v>
      </c>
      <c r="F3259" s="60">
        <f>F3258*(1-F$1-2*(C3259/C3258-1))</f>
        <v>0.11342952806477852</v>
      </c>
      <c r="G3259" s="2">
        <f>G3258*(1-G$1+IF(AND(WEEKDAY($A3259)&lt;&gt;1,WEEKDAY($A3259)&lt;&gt;7),-VLOOKUP($A3259,ETF_OP_Fee!$I$5:$J$14,2,1),0))^($A3259-$A3258)*(1+1*(B3259/B3258-1))</f>
        <v>11.044051029511394</v>
      </c>
      <c r="H3259" s="9">
        <f>IFERROR(VLOOKUP(A3259,'BITO-IV'!$A$1:$J$10000,4,0),"")</f>
        <v>10.5282</v>
      </c>
      <c r="J3259" s="9">
        <f>VLOOKUP(A3259,'ETH-Web'!$A$1:$G$10000,6,0)</f>
        <v>1276.2739260000001</v>
      </c>
      <c r="K3259" s="2">
        <f>K3258*(1-K$1+IF(AND(WEEKDAY($A3259)&lt;&gt;1,WEEKDAY($A3259)&lt;&gt;7),-VLOOKUP($A3259,ETF_OP_Fee!$K$5:$L$14,2,1),0))^($A3259-$A3258)*(1+2*(J3259/J3258-1))-K$3*IFERROR(VLOOKUP($A4855,Dividends!$C$10:$E$100,3,0),0)</f>
        <v>53.431633060316436</v>
      </c>
      <c r="Q3259">
        <f>IF($A3259&gt;=$Q$2,B3259*Q$4,"")</f>
        <v>218.60125188593469</v>
      </c>
      <c r="R3259">
        <f>IF($A3259&gt;=$Q$2,G3259*R$4,"")</f>
        <v>208.37894401096338</v>
      </c>
      <c r="S3259">
        <f>IF($A3259&gt;=$Q$2,C3259*S$4,"")</f>
        <v>176.35100849299496</v>
      </c>
      <c r="T3259">
        <f>IF($A3259&gt;=$Q$2,J3259*T$4,"")</f>
        <v>383.96417502250313</v>
      </c>
      <c r="U3259">
        <f>IF($A3259&gt;=$Q$2,K3259*U$4,"")</f>
        <v>5.1401904336423661</v>
      </c>
      <c r="W3259" t="e">
        <f t="shared" ca="1" si="20"/>
        <v>#DIV/0!</v>
      </c>
    </row>
    <row r="3260" spans="1:23">
      <c r="A3260" s="1">
        <v>44897</v>
      </c>
      <c r="B3260">
        <f>IFERROR(VLOOKUP($A3260,'BTC-Web'!$A$2:$H$9999,2,0),"")</f>
        <v>16968.683593999998</v>
      </c>
      <c r="C3260">
        <f>VLOOKUP(A3260,H_SPBTFDUE!$B$2:$C$5828,2,0)</f>
        <v>94</v>
      </c>
      <c r="D3260" s="2">
        <f>D3259*(1-D$1+IF(AND(WEEKDAY($A3260)&lt;&gt;1,WEEKDAY($A3260)&lt;&gt;7),-VLOOKUP($A3260,ETF_OP_Fee!$G$5:$H$14,2,1),0))^($A3260-$A3259)*(1+2*(C3260/C3259-1))+IFERROR(VLOOKUP(A3260,BITXeom!$C$9:$D$100,2,0),0)-$D$3*IFERROR(VLOOKUP($A3260,Dividends!$C$10:$E$100,2,0),0)</f>
        <v>5.8475732409818342</v>
      </c>
      <c r="F3260" s="60">
        <f>F3259*(1-F$1-2*(C3260/C3259-1))</f>
        <v>0.11108285939228744</v>
      </c>
      <c r="G3260" s="2">
        <f>G3259*(1-G$1+IF(AND(WEEKDAY($A3260)&lt;&gt;1,WEEKDAY($A3260)&lt;&gt;7),-VLOOKUP($A3260,ETF_OP_Fee!$I$5:$J$14,2,1),0))^($A3260-$A3259)*(1+1*(B3260/B3259-1))</f>
        <v>10.91554686539966</v>
      </c>
      <c r="H3260" s="9">
        <f>IFERROR(VLOOKUP(A3260,'BITO-IV'!$A$1:$J$10000,4,0),"")</f>
        <v>10.638199999999999</v>
      </c>
      <c r="J3260" s="9">
        <f>VLOOKUP(A3260,'ETH-Web'!$A$1:$G$10000,6,0)</f>
        <v>1294.303345</v>
      </c>
      <c r="K3260" s="2">
        <f>K3259*(1-K$1+IF(AND(WEEKDAY($A3260)&lt;&gt;1,WEEKDAY($A3260)&lt;&gt;7),-VLOOKUP($A3260,ETF_OP_Fee!$K$5:$L$14,2,1),0))^($A3260-$A3259)*(1+2*(J3260/J3259-1))-K$3*IFERROR(VLOOKUP($A4856,Dividends!$C$10:$E$100,3,0),0)</f>
        <v>54.939833399692965</v>
      </c>
      <c r="Q3260">
        <f>IF($A3260&gt;=$Q$2,B3260*Q$4,"")</f>
        <v>216.06331864707946</v>
      </c>
      <c r="R3260">
        <f>IF($A3260&gt;=$Q$2,G3260*R$4,"")</f>
        <v>205.95432989544901</v>
      </c>
      <c r="S3260">
        <f>IF($A3260&gt;=$Q$2,C3260*S$4,"")</f>
        <v>178.1706233699648</v>
      </c>
      <c r="T3260">
        <f>IF($A3260&gt;=$Q$2,J3260*T$4,"")</f>
        <v>389.38828567104275</v>
      </c>
      <c r="U3260">
        <f>IF($A3260&gt;=$Q$2,K3260*U$4,"")</f>
        <v>5.285281206887646</v>
      </c>
      <c r="W3260" t="e">
        <f t="shared" ca="1" si="20"/>
        <v>#DIV/0!</v>
      </c>
    </row>
    <row r="3261" spans="1:23">
      <c r="A3261" s="1">
        <v>44900</v>
      </c>
      <c r="B3261">
        <f>IFERROR(VLOOKUP($A3261,'BTC-Web'!$A$2:$H$9999,2,0),"")</f>
        <v>17128.894531000002</v>
      </c>
      <c r="C3261">
        <f>VLOOKUP(A3261,H_SPBTFDUE!$B$2:$C$5828,2,0)</f>
        <v>93.07</v>
      </c>
      <c r="D3261" s="2">
        <f>D3260*(1-D$1+IF(AND(WEEKDAY($A3261)&lt;&gt;1,WEEKDAY($A3261)&lt;&gt;7),-VLOOKUP($A3261,ETF_OP_Fee!$G$5:$H$14,2,1),0))^($A3261-$A3260)*(1+2*(C3261/C3260-1))+IFERROR(VLOOKUP(A3261,BITXeom!$C$9:$D$100,2,0),0)-$D$3*IFERROR(VLOOKUP($A3261,Dividends!$C$10:$E$100,2,0),0)</f>
        <v>5.7297932965705964</v>
      </c>
      <c r="F3261" s="60">
        <f>F3260*(1-F$1-2*(C3261/C3260-1))</f>
        <v>0.11327509953377825</v>
      </c>
      <c r="G3261" s="2">
        <f>G3260*(1-G$1+IF(AND(WEEKDAY($A3261)&lt;&gt;1,WEEKDAY($A3261)&lt;&gt;7),-VLOOKUP($A3261,ETF_OP_Fee!$I$5:$J$14,2,1),0))^($A3261-$A3260)*(1+1*(B3261/B3260-1))</f>
        <v>11.017746381140627</v>
      </c>
      <c r="H3261" s="9">
        <f>IFERROR(VLOOKUP(A3261,'BITO-IV'!$A$1:$J$10000,4,0),"")</f>
        <v>10.5326</v>
      </c>
      <c r="J3261" s="9">
        <f>VLOOKUP(A3261,'ETH-Web'!$A$1:$G$10000,6,0)</f>
        <v>1259.6767580000001</v>
      </c>
      <c r="K3261" s="2">
        <f>K3260*(1-K$1+IF(AND(WEEKDAY($A3261)&lt;&gt;1,WEEKDAY($A3261)&lt;&gt;7),-VLOOKUP($A3261,ETF_OP_Fee!$K$5:$L$14,2,1),0))^($A3261-$A3260)*(1+2*(J3261/J3260-1))-K$3*IFERROR(VLOOKUP($A4857,Dividends!$C$10:$E$100,3,0),0)</f>
        <v>51.996197618881993</v>
      </c>
      <c r="Q3261">
        <f>IF($A3261&gt;=$Q$2,B3261*Q$4,"")</f>
        <v>218.103294614574</v>
      </c>
      <c r="R3261">
        <f>IF($A3261&gt;=$Q$2,G3261*R$4,"")</f>
        <v>207.88262840761882</v>
      </c>
      <c r="S3261">
        <f>IF($A3261&gt;=$Q$2,C3261*S$4,"")</f>
        <v>176.40787145790023</v>
      </c>
      <c r="T3261">
        <f>IF($A3261&gt;=$Q$2,J3261*T$4,"")</f>
        <v>378.9709539051504</v>
      </c>
      <c r="U3261">
        <f>IF($A3261&gt;=$Q$2,K3261*U$4,"")</f>
        <v>5.0020997352756629</v>
      </c>
      <c r="W3261" t="e">
        <f t="shared" ca="1" si="20"/>
        <v>#DIV/0!</v>
      </c>
    </row>
    <row r="3262" spans="1:23">
      <c r="A3262" s="1">
        <v>44901</v>
      </c>
      <c r="B3262">
        <f>IFERROR(VLOOKUP($A3262,'BTC-Web'!$A$2:$H$9999,2,0),"")</f>
        <v>16975.238281000002</v>
      </c>
      <c r="C3262">
        <f>VLOOKUP(A3262,H_SPBTFDUE!$B$2:$C$5828,2,0)</f>
        <v>93.69</v>
      </c>
      <c r="D3262" s="2">
        <f>D3261*(1-D$1+IF(AND(WEEKDAY($A3262)&lt;&gt;1,WEEKDAY($A3262)&lt;&gt;7),-VLOOKUP($A3262,ETF_OP_Fee!$G$5:$H$14,2,1),0))^($A3262-$A3261)*(1+2*(C3262/C3261-1))+IFERROR(VLOOKUP(A3262,BITXeom!$C$9:$D$100,2,0),0)-$D$3*IFERROR(VLOOKUP($A3262,Dividends!$C$10:$E$100,2,0),0)</f>
        <v>5.8054331630600329</v>
      </c>
      <c r="F3262" s="60">
        <f>F3261*(1-F$1-2*(C3262/C3261-1))</f>
        <v>0.11176000431731141</v>
      </c>
      <c r="G3262" s="2">
        <f>G3261*(1-G$1+IF(AND(WEEKDAY($A3262)&lt;&gt;1,WEEKDAY($A3262)&lt;&gt;7),-VLOOKUP($A3262,ETF_OP_Fee!$I$5:$J$14,2,1),0))^($A3262-$A3261)*(1+1*(B3262/B3261-1))</f>
        <v>10.918626530527577</v>
      </c>
      <c r="H3262" s="9">
        <f>IFERROR(VLOOKUP(A3262,'BITO-IV'!$A$1:$J$10000,4,0),"")</f>
        <v>10.607699999999999</v>
      </c>
      <c r="J3262" s="9">
        <f>VLOOKUP(A3262,'ETH-Web'!$A$1:$G$10000,6,0)</f>
        <v>1271.6538089999999</v>
      </c>
      <c r="K3262" s="2">
        <f>K3261*(1-K$1+IF(AND(WEEKDAY($A3262)&lt;&gt;1,WEEKDAY($A3262)&lt;&gt;7),-VLOOKUP($A3262,ETF_OP_Fee!$K$5:$L$14,2,1),0))^($A3262-$A3261)*(1+2*(J3262/J3261-1))-K$3*IFERROR(VLOOKUP($A4858,Dividends!$C$10:$E$100,3,0),0)</f>
        <v>52.983596432792794</v>
      </c>
      <c r="Q3262">
        <f>IF($A3262&gt;=$Q$2,B3262*Q$4,"")</f>
        <v>216.14677989014336</v>
      </c>
      <c r="R3262">
        <f>IF($A3262&gt;=$Q$2,G3262*R$4,"")</f>
        <v>206.01243695829649</v>
      </c>
      <c r="S3262">
        <f>IF($A3262&gt;=$Q$2,C3262*S$4,"")</f>
        <v>177.5830393992766</v>
      </c>
      <c r="T3262">
        <f>IF($A3262&gt;=$Q$2,J3262*T$4,"")</f>
        <v>382.57422308798994</v>
      </c>
      <c r="U3262">
        <f>IF($A3262&gt;=$Q$2,K3262*U$4,"")</f>
        <v>5.097088745469768</v>
      </c>
      <c r="W3262" t="e">
        <f t="shared" ca="1" si="20"/>
        <v>#DIV/0!</v>
      </c>
    </row>
    <row r="3263" spans="1:23">
      <c r="A3263" s="1">
        <v>44902</v>
      </c>
      <c r="B3263">
        <f>IFERROR(VLOOKUP($A3263,'BTC-Web'!$A$2:$H$9999,2,0),"")</f>
        <v>17089.505859000001</v>
      </c>
      <c r="C3263">
        <f>VLOOKUP(A3263,H_SPBTFDUE!$B$2:$C$5828,2,0)</f>
        <v>92.43</v>
      </c>
      <c r="D3263" s="2">
        <f>D3262*(1-D$1+IF(AND(WEEKDAY($A3263)&lt;&gt;1,WEEKDAY($A3263)&lt;&gt;7),-VLOOKUP($A3263,ETF_OP_Fee!$G$5:$H$14,2,1),0))^($A3263-$A3262)*(1+2*(C3263/C3262-1))+IFERROR(VLOOKUP(A3263,BITXeom!$C$9:$D$100,2,0),0)-$D$3*IFERROR(VLOOKUP($A3263,Dividends!$C$10:$E$100,2,0),0)</f>
        <v>5.6486021741704855</v>
      </c>
      <c r="F3263" s="60">
        <f>F3262*(1-F$1-2*(C3263/C3262-1))</f>
        <v>0.11476021945027765</v>
      </c>
      <c r="G3263" s="2">
        <f>G3262*(1-G$1+IF(AND(WEEKDAY($A3263)&lt;&gt;1,WEEKDAY($A3263)&lt;&gt;7),-VLOOKUP($A3263,ETF_OP_Fee!$I$5:$J$14,2,1),0))^($A3263-$A3262)*(1+1*(B3263/B3262-1))</f>
        <v>10.991838372020529</v>
      </c>
      <c r="H3263" s="9">
        <f>IFERROR(VLOOKUP(A3263,'BITO-IV'!$A$1:$J$10000,4,0),"")</f>
        <v>10.4671</v>
      </c>
      <c r="J3263" s="9">
        <f>VLOOKUP(A3263,'ETH-Web'!$A$1:$G$10000,6,0)</f>
        <v>1232.4375</v>
      </c>
      <c r="K3263" s="2">
        <f>K3262*(1-K$1+IF(AND(WEEKDAY($A3263)&lt;&gt;1,WEEKDAY($A3263)&lt;&gt;7),-VLOOKUP($A3263,ETF_OP_Fee!$K$5:$L$14,2,1),0))^($A3263-$A3262)*(1+2*(J3263/J3262-1))-K$3*IFERROR(VLOOKUP($A4859,Dividends!$C$10:$E$100,3,0),0)</f>
        <v>49.714412389949509</v>
      </c>
      <c r="Q3263">
        <f>IF($A3263&gt;=$Q$2,B3263*Q$4,"")</f>
        <v>217.60175616922101</v>
      </c>
      <c r="R3263">
        <f>IF($A3263&gt;=$Q$2,G3263*R$4,"")</f>
        <v>207.39379658608465</v>
      </c>
      <c r="S3263">
        <f>IF($A3263&gt;=$Q$2,C3263*S$4,"")</f>
        <v>175.1947948732537</v>
      </c>
      <c r="T3263">
        <f>IF($A3263&gt;=$Q$2,J3263*T$4,"")</f>
        <v>370.77608365580306</v>
      </c>
      <c r="U3263">
        <f>IF($A3263&gt;=$Q$2,K3263*U$4,"")</f>
        <v>4.7825891208023013</v>
      </c>
      <c r="W3263" t="e">
        <f t="shared" ca="1" si="20"/>
        <v>#DIV/0!</v>
      </c>
    </row>
    <row r="3264" spans="1:23">
      <c r="A3264" s="1">
        <v>44903</v>
      </c>
      <c r="B3264">
        <f>IFERROR(VLOOKUP($A3264,'BTC-Web'!$A$2:$H$9999,2,0),"")</f>
        <v>16847.349609000001</v>
      </c>
      <c r="C3264">
        <f>VLOOKUP(A3264,H_SPBTFDUE!$B$2:$C$5828,2,0)</f>
        <v>94.99</v>
      </c>
      <c r="D3264" s="2">
        <f>D3263*(1-D$1+IF(AND(WEEKDAY($A3264)&lt;&gt;1,WEEKDAY($A3264)&lt;&gt;7),-VLOOKUP($A3264,ETF_OP_Fee!$G$5:$H$14,2,1),0))^($A3264-$A3263)*(1+2*(C3264/C3263-1))+IFERROR(VLOOKUP(A3264,BITXeom!$C$9:$D$100,2,0),0)-$D$3*IFERROR(VLOOKUP($A3264,Dividends!$C$10:$E$100,2,0),0)</f>
        <v>5.9607780766405609</v>
      </c>
      <c r="F3264" s="60">
        <f>F3263*(1-F$1-2*(C3264/C3263-1))</f>
        <v>0.10839730174244483</v>
      </c>
      <c r="G3264" s="2">
        <f>G3263*(1-G$1+IF(AND(WEEKDAY($A3264)&lt;&gt;1,WEEKDAY($A3264)&lt;&gt;7),-VLOOKUP($A3264,ETF_OP_Fee!$I$5:$J$14,2,1),0))^($A3264-$A3263)*(1+1*(B3264/B3263-1))</f>
        <v>10.835803304463093</v>
      </c>
      <c r="H3264" s="9">
        <f>IFERROR(VLOOKUP(A3264,'BITO-IV'!$A$1:$J$10000,4,0),"")</f>
        <v>10.757</v>
      </c>
      <c r="J3264" s="9">
        <f>VLOOKUP(A3264,'ETH-Web'!$A$1:$G$10000,6,0)</f>
        <v>1281.1163329999999</v>
      </c>
      <c r="K3264" s="2">
        <f>K3263*(1-K$1+IF(AND(WEEKDAY($A3264)&lt;&gt;1,WEEKDAY($A3264)&lt;&gt;7),-VLOOKUP($A3264,ETF_OP_Fee!$K$5:$L$14,2,1),0))^($A3264-$A3263)*(1+2*(J3264/J3263-1))-K$3*IFERROR(VLOOKUP($A4860,Dividends!$C$10:$E$100,3,0),0)</f>
        <v>53.64027199607316</v>
      </c>
      <c r="Q3264">
        <f>IF($A3264&gt;=$Q$2,B3264*Q$4,"")</f>
        <v>214.51836536189685</v>
      </c>
      <c r="R3264">
        <f>IF($A3264&gt;=$Q$2,G3264*R$4,"")</f>
        <v>204.44972990987912</v>
      </c>
      <c r="S3264">
        <f>IF($A3264&gt;=$Q$2,C3264*S$4,"")</f>
        <v>180.04710121183996</v>
      </c>
      <c r="T3264">
        <f>IF($A3264&gt;=$Q$2,J3264*T$4,"")</f>
        <v>385.42100240963424</v>
      </c>
      <c r="U3264">
        <f>IF($A3264&gt;=$Q$2,K3264*U$4,"")</f>
        <v>5.1602617621838576</v>
      </c>
      <c r="W3264" t="e">
        <f t="shared" ca="1" si="20"/>
        <v>#DIV/0!</v>
      </c>
    </row>
    <row r="3265" spans="1:23">
      <c r="A3265" s="1">
        <v>44904</v>
      </c>
      <c r="B3265">
        <f>IFERROR(VLOOKUP($A3265,'BTC-Web'!$A$2:$H$9999,2,0),"")</f>
        <v>17232.148438</v>
      </c>
      <c r="C3265">
        <f>VLOOKUP(A3265,H_SPBTFDUE!$B$2:$C$5828,2,0)</f>
        <v>94.2</v>
      </c>
      <c r="D3265" s="2">
        <f>D3264*(1-D$1+IF(AND(WEEKDAY($A3265)&lt;&gt;1,WEEKDAY($A3265)&lt;&gt;7),-VLOOKUP($A3265,ETF_OP_Fee!$G$5:$H$14,2,1),0))^($A3265-$A3264)*(1+2*(C3265/C3264-1))+IFERROR(VLOOKUP(A3265,BITXeom!$C$9:$D$100,2,0),0)-$D$3*IFERROR(VLOOKUP($A3265,Dividends!$C$10:$E$100,2,0),0)</f>
        <v>5.8609238813719982</v>
      </c>
      <c r="F3265" s="60">
        <f>F3264*(1-F$1-2*(C3265/C3264-1))</f>
        <v>0.11019466721511059</v>
      </c>
      <c r="G3265" s="2">
        <f>G3264*(1-G$1+IF(AND(WEEKDAY($A3265)&lt;&gt;1,WEEKDAY($A3265)&lt;&gt;7),-VLOOKUP($A3265,ETF_OP_Fee!$I$5:$J$14,2,1),0))^($A3265-$A3264)*(1+1*(B3265/B3264-1))</f>
        <v>11.083008032524916</v>
      </c>
      <c r="H3265" s="9">
        <f>IFERROR(VLOOKUP(A3265,'BITO-IV'!$A$1:$J$10000,4,0),"")</f>
        <v>10.666600000000001</v>
      </c>
      <c r="J3265" s="9">
        <f>VLOOKUP(A3265,'ETH-Web'!$A$1:$G$10000,6,0)</f>
        <v>1264.2847899999999</v>
      </c>
      <c r="K3265" s="2">
        <f>K3264*(1-K$1+IF(AND(WEEKDAY($A3265)&lt;&gt;1,WEEKDAY($A3265)&lt;&gt;7),-VLOOKUP($A3265,ETF_OP_Fee!$K$5:$L$14,2,1),0))^($A3265-$A3264)*(1+2*(J3265/J3264-1))-K$3*IFERROR(VLOOKUP($A4861,Dividends!$C$10:$E$100,3,0),0)</f>
        <v>52.229455272835573</v>
      </c>
      <c r="Q3265">
        <f>IF($A3265&gt;=$Q$2,B3265*Q$4,"")</f>
        <v>219.41803312602724</v>
      </c>
      <c r="R3265">
        <f>IF($A3265&gt;=$Q$2,G3265*R$4,"")</f>
        <v>209.11398400019357</v>
      </c>
      <c r="S3265">
        <f>IF($A3265&gt;=$Q$2,C3265*S$4,"")</f>
        <v>178.54970980266685</v>
      </c>
      <c r="T3265">
        <f>IF($A3265&gt;=$Q$2,J3265*T$4,"")</f>
        <v>380.35727009426392</v>
      </c>
      <c r="U3265">
        <f>IF($A3265&gt;=$Q$2,K3265*U$4,"")</f>
        <v>5.0245394155315992</v>
      </c>
      <c r="W3265" t="e">
        <f t="shared" ca="1" si="20"/>
        <v>#DIV/0!</v>
      </c>
    </row>
    <row r="3266" spans="1:23">
      <c r="A3266" s="1">
        <v>44907</v>
      </c>
      <c r="B3266">
        <f>IFERROR(VLOOKUP($A3266,'BTC-Web'!$A$2:$H$9999,2,0),"")</f>
        <v>17102.5</v>
      </c>
      <c r="C3266">
        <f>VLOOKUP(A3266,H_SPBTFDUE!$B$2:$C$5828,2,0)</f>
        <v>94.57</v>
      </c>
      <c r="D3266" s="2">
        <f>D3265*(1-D$1+IF(AND(WEEKDAY($A3266)&lt;&gt;1,WEEKDAY($A3266)&lt;&gt;7),-VLOOKUP($A3266,ETF_OP_Fee!$G$5:$H$14,2,1),0))^($A3266-$A3265)*(1+2*(C3266/C3265-1))+IFERROR(VLOOKUP(A3266,BITXeom!$C$9:$D$100,2,0),0)-$D$3*IFERROR(VLOOKUP($A3266,Dividends!$C$10:$E$100,2,0),0)</f>
        <v>5.9048291493021345</v>
      </c>
      <c r="F3266" s="60">
        <f>F3265*(1-F$1-2*(C3266/C3265-1))</f>
        <v>0.10932328292548542</v>
      </c>
      <c r="G3266" s="2">
        <f>G3265*(1-G$1+IF(AND(WEEKDAY($A3266)&lt;&gt;1,WEEKDAY($A3266)&lt;&gt;7),-VLOOKUP($A3266,ETF_OP_Fee!$I$5:$J$14,2,1),0))^($A3266-$A3265)*(1+1*(B3266/B3265-1))</f>
        <v>10.998764645445798</v>
      </c>
      <c r="H3266" s="9">
        <f>IFERROR(VLOOKUP(A3266,'BITO-IV'!$A$1:$J$10000,4,0),"")</f>
        <v>10.712199999999999</v>
      </c>
      <c r="J3266" s="9">
        <f>VLOOKUP(A3266,'ETH-Web'!$A$1:$G$10000,6,0)</f>
        <v>1274.619019</v>
      </c>
      <c r="K3266" s="2">
        <f>K3265*(1-K$1+IF(AND(WEEKDAY($A3266)&lt;&gt;1,WEEKDAY($A3266)&lt;&gt;7),-VLOOKUP($A3266,ETF_OP_Fee!$K$5:$L$14,2,1),0))^($A3266-$A3265)*(1+2*(J3266/J3265-1))-K$3*IFERROR(VLOOKUP($A4862,Dividends!$C$10:$E$100,3,0),0)</f>
        <v>53.079198401643595</v>
      </c>
      <c r="Q3266">
        <f>IF($A3266&gt;=$Q$2,B3266*Q$4,"")</f>
        <v>217.76721138629046</v>
      </c>
      <c r="R3266">
        <f>IF($A3266&gt;=$Q$2,G3266*R$4,"")</f>
        <v>207.52448138086078</v>
      </c>
      <c r="S3266">
        <f>IF($A3266&gt;=$Q$2,C3266*S$4,"")</f>
        <v>179.25101970316564</v>
      </c>
      <c r="T3266">
        <f>IF($A3266&gt;=$Q$2,J3266*T$4,"")</f>
        <v>383.4662999284115</v>
      </c>
      <c r="U3266">
        <f>IF($A3266&gt;=$Q$2,K3266*U$4,"")</f>
        <v>5.1062857753484829</v>
      </c>
      <c r="W3266" t="e">
        <f t="shared" ca="1" si="20"/>
        <v>#DIV/0!</v>
      </c>
    </row>
    <row r="3267" spans="1:23">
      <c r="A3267" s="1">
        <v>44908</v>
      </c>
      <c r="B3267">
        <f>IFERROR(VLOOKUP($A3267,'BTC-Web'!$A$2:$H$9999,2,0),"")</f>
        <v>17206.441406000002</v>
      </c>
      <c r="C3267">
        <f>VLOOKUP(A3267,H_SPBTFDUE!$B$2:$C$5828,2,0)</f>
        <v>98.04</v>
      </c>
      <c r="D3267" s="2">
        <f>D3266*(1-D$1+IF(AND(WEEKDAY($A3267)&lt;&gt;1,WEEKDAY($A3267)&lt;&gt;7),-VLOOKUP($A3267,ETF_OP_Fee!$G$5:$H$14,2,1),0))^($A3267-$A3266)*(1+2*(C3267/C3266-1))+IFERROR(VLOOKUP(A3267,BITXeom!$C$9:$D$100,2,0),0)-$D$3*IFERROR(VLOOKUP($A3267,Dividends!$C$10:$E$100,2,0),0)</f>
        <v>6.3373897705710549</v>
      </c>
      <c r="F3267" s="60">
        <f>F3266*(1-F$1-2*(C3267/C3266-1))</f>
        <v>0.1012949254912443</v>
      </c>
      <c r="G3267" s="2">
        <f>G3266*(1-G$1+IF(AND(WEEKDAY($A3267)&lt;&gt;1,WEEKDAY($A3267)&lt;&gt;7),-VLOOKUP($A3267,ETF_OP_Fee!$I$5:$J$14,2,1),0))^($A3267-$A3266)*(1+1*(B3267/B3266-1))</f>
        <v>11.065322247375665</v>
      </c>
      <c r="H3267" s="9">
        <f>IFERROR(VLOOKUP(A3267,'BITO-IV'!$A$1:$J$10000,4,0),"")</f>
        <v>11.1059</v>
      </c>
      <c r="J3267" s="9">
        <f>VLOOKUP(A3267,'ETH-Web'!$A$1:$G$10000,6,0)</f>
        <v>1320.5491939999999</v>
      </c>
      <c r="K3267" s="2">
        <f>K3266*(1-K$1+IF(AND(WEEKDAY($A3267)&lt;&gt;1,WEEKDAY($A3267)&lt;&gt;7),-VLOOKUP($A3267,ETF_OP_Fee!$K$5:$L$14,2,1),0))^($A3267-$A3266)*(1+2*(J3267/J3266-1))-K$3*IFERROR(VLOOKUP($A4863,Dividends!$C$10:$E$100,3,0),0)</f>
        <v>56.903090664652254</v>
      </c>
      <c r="Q3267">
        <f>IF($A3267&gt;=$Q$2,B3267*Q$4,"")</f>
        <v>219.09070386588061</v>
      </c>
      <c r="R3267">
        <f>IF($A3267&gt;=$Q$2,G3267*R$4,"")</f>
        <v>208.78028894359178</v>
      </c>
      <c r="S3267">
        <f>IF($A3267&gt;=$Q$2,C3267*S$4,"")</f>
        <v>185.82816931054629</v>
      </c>
      <c r="T3267">
        <f>IF($A3267&gt;=$Q$2,J3267*T$4,"")</f>
        <v>397.28429102988775</v>
      </c>
      <c r="U3267">
        <f>IF($A3267&gt;=$Q$2,K3267*U$4,"")</f>
        <v>5.4741490298256199</v>
      </c>
      <c r="W3267" t="e">
        <f t="shared" ca="1" si="20"/>
        <v>#DIV/0!</v>
      </c>
    </row>
    <row r="3268" spans="1:23">
      <c r="A3268" s="1">
        <v>44909</v>
      </c>
      <c r="B3268">
        <f>IFERROR(VLOOKUP($A3268,'BTC-Web'!$A$2:$H$9999,2,0),"")</f>
        <v>17782.066406000002</v>
      </c>
      <c r="C3268">
        <f>VLOOKUP(A3268,H_SPBTFDUE!$B$2:$C$5828,2,0)</f>
        <v>98.36</v>
      </c>
      <c r="D3268" s="2">
        <f>D3267*(1-D$1+IF(AND(WEEKDAY($A3268)&lt;&gt;1,WEEKDAY($A3268)&lt;&gt;7),-VLOOKUP($A3268,ETF_OP_Fee!$G$5:$H$14,2,1),0))^($A3268-$A3267)*(1+2*(C3268/C3267-1))+IFERROR(VLOOKUP(A3268,BITXeom!$C$9:$D$100,2,0),0)-$D$3*IFERROR(VLOOKUP($A3268,Dividends!$C$10:$E$100,2,0),0)</f>
        <v>6.3779909736308271</v>
      </c>
      <c r="F3268" s="60">
        <f>F3267*(1-F$1-2*(C3268/C3267-1))</f>
        <v>0.10062840462108893</v>
      </c>
      <c r="G3268" s="2">
        <f>G3267*(1-G$1+IF(AND(WEEKDAY($A3268)&lt;&gt;1,WEEKDAY($A3268)&lt;&gt;7),-VLOOKUP($A3268,ETF_OP_Fee!$I$5:$J$14,2,1),0))^($A3268-$A3267)*(1+1*(B3268/B3267-1))</f>
        <v>11.435204357569207</v>
      </c>
      <c r="H3268" s="9">
        <f>IFERROR(VLOOKUP(A3268,'BITO-IV'!$A$1:$J$10000,4,0),"")</f>
        <v>11.1401</v>
      </c>
      <c r="J3268" s="9">
        <f>VLOOKUP(A3268,'ETH-Web'!$A$1:$G$10000,6,0)</f>
        <v>1309.3287350000001</v>
      </c>
      <c r="K3268" s="2">
        <f>K3267*(1-K$1+IF(AND(WEEKDAY($A3268)&lt;&gt;1,WEEKDAY($A3268)&lt;&gt;7),-VLOOKUP($A3268,ETF_OP_Fee!$K$5:$L$14,2,1),0))^($A3268-$A3267)*(1+2*(J3268/J3267-1))-K$3*IFERROR(VLOOKUP($A4864,Dividends!$C$10:$E$100,3,0),0)</f>
        <v>55.93466032564455</v>
      </c>
      <c r="Q3268">
        <f>IF($A3268&gt;=$Q$2,B3268*Q$4,"")</f>
        <v>226.42017330334491</v>
      </c>
      <c r="R3268">
        <f>IF($A3268&gt;=$Q$2,G3268*R$4,"")</f>
        <v>215.75921753824599</v>
      </c>
      <c r="S3268">
        <f>IF($A3268&gt;=$Q$2,C3268*S$4,"")</f>
        <v>186.43470760286954</v>
      </c>
      <c r="T3268">
        <f>IF($A3268&gt;=$Q$2,J3268*T$4,"")</f>
        <v>393.90864086925853</v>
      </c>
      <c r="U3268">
        <f>IF($A3268&gt;=$Q$2,K3268*U$4,"")</f>
        <v>5.3809848108208014</v>
      </c>
      <c r="W3268" t="e">
        <f t="shared" ref="W3268:W3331" ca="1" si="21">IF(ROW()+$W$1&lt;3711,INDIRECT("m"&amp;ROW()+$W$1,1)/INDIRECT("m"&amp;ROW(),1),"")</f>
        <v>#DIV/0!</v>
      </c>
    </row>
    <row r="3269" spans="1:23">
      <c r="A3269" s="1">
        <v>44910</v>
      </c>
      <c r="B3269">
        <f>IFERROR(VLOOKUP($A3269,'BTC-Web'!$A$2:$H$9999,2,0),"")</f>
        <v>17813.644531000002</v>
      </c>
      <c r="C3269">
        <f>VLOOKUP(A3269,H_SPBTFDUE!$B$2:$C$5828,2,0)</f>
        <v>96.07</v>
      </c>
      <c r="D3269" s="2">
        <f>D3268*(1-D$1+IF(AND(WEEKDAY($A3269)&lt;&gt;1,WEEKDAY($A3269)&lt;&gt;7),-VLOOKUP($A3269,ETF_OP_Fee!$G$5:$H$14,2,1),0))^($A3269-$A3268)*(1+2*(C3269/C3268-1))+IFERROR(VLOOKUP(A3269,BITXeom!$C$9:$D$100,2,0),0)-$D$3*IFERROR(VLOOKUP($A3269,Dividends!$C$10:$E$100,2,0),0)</f>
        <v>6.0802754209690093</v>
      </c>
      <c r="F3269" s="60">
        <f>F3268*(1-F$1-2*(C3269/C3268-1))</f>
        <v>0.10530879161483801</v>
      </c>
      <c r="G3269" s="2">
        <f>G3268*(1-G$1+IF(AND(WEEKDAY($A3269)&lt;&gt;1,WEEKDAY($A3269)&lt;&gt;7),-VLOOKUP($A3269,ETF_OP_Fee!$I$5:$J$14,2,1),0))^($A3269-$A3268)*(1+1*(B3269/B3268-1))</f>
        <v>11.455213306713844</v>
      </c>
      <c r="H3269" s="9">
        <f>IFERROR(VLOOKUP(A3269,'BITO-IV'!$A$1:$J$10000,4,0),"")</f>
        <v>10.886200000000001</v>
      </c>
      <c r="J3269" s="9">
        <f>VLOOKUP(A3269,'ETH-Web'!$A$1:$G$10000,6,0)</f>
        <v>1266.3538820000001</v>
      </c>
      <c r="K3269" s="2">
        <f>K3268*(1-K$1+IF(AND(WEEKDAY($A3269)&lt;&gt;1,WEEKDAY($A3269)&lt;&gt;7),-VLOOKUP($A3269,ETF_OP_Fee!$K$5:$L$14,2,1),0))^($A3269-$A3268)*(1+2*(J3269/J3268-1))-K$3*IFERROR(VLOOKUP($A4865,Dividends!$C$10:$E$100,3,0),0)</f>
        <v>52.261533959274352</v>
      </c>
      <c r="Q3269">
        <f>IF($A3269&gt;=$Q$2,B3269*Q$4,"")</f>
        <v>226.82225956102991</v>
      </c>
      <c r="R3269">
        <f>IF($A3269&gt;=$Q$2,G3269*R$4,"")</f>
        <v>216.13674600876709</v>
      </c>
      <c r="S3269">
        <f>IF($A3269&gt;=$Q$2,C3269*S$4,"")</f>
        <v>182.09416794843102</v>
      </c>
      <c r="T3269">
        <f>IF($A3269&gt;=$Q$2,J3269*T$4,"")</f>
        <v>380.97975182537289</v>
      </c>
      <c r="U3269">
        <f>IF($A3269&gt;=$Q$2,K3269*U$4,"")</f>
        <v>5.027625425591788</v>
      </c>
      <c r="W3269" t="e">
        <f t="shared" ca="1" si="21"/>
        <v>#DIV/0!</v>
      </c>
    </row>
    <row r="3270" spans="1:23">
      <c r="A3270" s="1">
        <v>44911</v>
      </c>
      <c r="B3270">
        <f>IFERROR(VLOOKUP($A3270,'BTC-Web'!$A$2:$H$9999,2,0),"")</f>
        <v>17364.546875</v>
      </c>
      <c r="C3270">
        <f>VLOOKUP(A3270,H_SPBTFDUE!$B$2:$C$5828,2,0)</f>
        <v>92.71</v>
      </c>
      <c r="D3270" s="2">
        <f>D3269*(1-D$1+IF(AND(WEEKDAY($A3270)&lt;&gt;1,WEEKDAY($A3270)&lt;&gt;7),-VLOOKUP($A3270,ETF_OP_Fee!$G$5:$H$14,2,1),0))^($A3270-$A3269)*(1+2*(C3270/C3269-1))+IFERROR(VLOOKUP(A3270,BITXeom!$C$9:$D$100,2,0),0)-$D$3*IFERROR(VLOOKUP($A3270,Dividends!$C$10:$E$100,2,0),0)</f>
        <v>5.6542845681991887</v>
      </c>
      <c r="F3270" s="60">
        <f>F3269*(1-F$1-2*(C3270/C3269-1))</f>
        <v>0.11266955398064366</v>
      </c>
      <c r="G3270" s="2">
        <f>G3269*(1-G$1+IF(AND(WEEKDAY($A3270)&lt;&gt;1,WEEKDAY($A3270)&lt;&gt;7),-VLOOKUP($A3270,ETF_OP_Fee!$I$5:$J$14,2,1),0))^($A3270-$A3269)*(1+1*(B3270/B3269-1))</f>
        <v>11.166126665006281</v>
      </c>
      <c r="H3270" s="9">
        <f>IFERROR(VLOOKUP(A3270,'BITO-IV'!$A$1:$J$10000,4,0),"")</f>
        <v>10.501799999999999</v>
      </c>
      <c r="J3270" s="9">
        <f>VLOOKUP(A3270,'ETH-Web'!$A$1:$G$10000,6,0)</f>
        <v>1168.259399</v>
      </c>
      <c r="K3270" s="2">
        <f>K3269*(1-K$1+IF(AND(WEEKDAY($A3270)&lt;&gt;1,WEEKDAY($A3270)&lt;&gt;7),-VLOOKUP($A3270,ETF_OP_Fee!$K$5:$L$14,2,1),0))^($A3270-$A3269)*(1+2*(J3270/J3269-1))-K$3*IFERROR(VLOOKUP($A4866,Dividends!$C$10:$E$100,3,0),0)</f>
        <v>44.163815932594574</v>
      </c>
      <c r="Q3270">
        <f>IF($A3270&gt;=$Q$2,B3270*Q$4,"")</f>
        <v>221.10387077651069</v>
      </c>
      <c r="R3270">
        <f>IF($A3270&gt;=$Q$2,G3270*R$4,"")</f>
        <v>210.6822647712458</v>
      </c>
      <c r="S3270">
        <f>IF($A3270&gt;=$Q$2,C3270*S$4,"")</f>
        <v>175.72551587903655</v>
      </c>
      <c r="T3270">
        <f>IF($A3270&gt;=$Q$2,J3270*T$4,"")</f>
        <v>351.46824456031419</v>
      </c>
      <c r="U3270">
        <f>IF($A3270&gt;=$Q$2,K3270*U$4,"")</f>
        <v>4.2486147468785695</v>
      </c>
      <c r="W3270" t="e">
        <f t="shared" ca="1" si="21"/>
        <v>#DIV/0!</v>
      </c>
    </row>
    <row r="3271" spans="1:23">
      <c r="A3271" s="1">
        <v>44914</v>
      </c>
      <c r="B3271">
        <f>IFERROR(VLOOKUP($A3271,'BTC-Web'!$A$2:$H$9999,2,0),"")</f>
        <v>16759.041015999999</v>
      </c>
      <c r="C3271">
        <f>VLOOKUP(A3271,H_SPBTFDUE!$B$2:$C$5828,2,0)</f>
        <v>91.1</v>
      </c>
      <c r="D3271" s="2">
        <f>D3270*(1-D$1+IF(AND(WEEKDAY($A3271)&lt;&gt;1,WEEKDAY($A3271)&lt;&gt;7),-VLOOKUP($A3271,ETF_OP_Fee!$G$5:$H$14,2,1),0))^($A3271-$A3270)*(1+2*(C3271/C3270-1))+IFERROR(VLOOKUP(A3271,BITXeom!$C$9:$D$100,2,0),0)-$D$3*IFERROR(VLOOKUP($A3271,Dividends!$C$10:$E$100,2,0),0)</f>
        <v>5.4559266054284903</v>
      </c>
      <c r="F3271" s="60">
        <f>F3270*(1-F$1-2*(C3271/C3270-1))</f>
        <v>0.11657692341813863</v>
      </c>
      <c r="G3271" s="2">
        <f>G3270*(1-G$1+IF(AND(WEEKDAY($A3271)&lt;&gt;1,WEEKDAY($A3271)&lt;&gt;7),-VLOOKUP($A3271,ETF_OP_Fee!$I$5:$J$14,2,1),0))^($A3271-$A3270)*(1+1*(B3271/B3270-1))</f>
        <v>10.775919734405486</v>
      </c>
      <c r="H3271" s="9">
        <f>IFERROR(VLOOKUP(A3271,'BITO-IV'!$A$1:$J$10000,4,0),"")</f>
        <v>10.323499999999999</v>
      </c>
      <c r="J3271" s="9">
        <f>VLOOKUP(A3271,'ETH-Web'!$A$1:$G$10000,6,0)</f>
        <v>1167.6098629999999</v>
      </c>
      <c r="K3271" s="2">
        <f>K3270*(1-K$1+IF(AND(WEEKDAY($A3271)&lt;&gt;1,WEEKDAY($A3271)&lt;&gt;7),-VLOOKUP($A3271,ETF_OP_Fee!$K$5:$L$14,2,1),0))^($A3271-$A3270)*(1+2*(J3271/J3270-1))-K$3*IFERROR(VLOOKUP($A4867,Dividends!$C$10:$E$100,3,0),0)</f>
        <v>44.111298769477905</v>
      </c>
      <c r="Q3271">
        <f>IF($A3271&gt;=$Q$2,B3271*Q$4,"")</f>
        <v>213.39392647640892</v>
      </c>
      <c r="R3271">
        <f>IF($A3271&gt;=$Q$2,G3271*R$4,"")</f>
        <v>203.31984785311695</v>
      </c>
      <c r="S3271">
        <f>IF($A3271&gt;=$Q$2,C3271*S$4,"")</f>
        <v>172.67387009578502</v>
      </c>
      <c r="T3271">
        <f>IF($A3271&gt;=$Q$2,J3271*T$4,"")</f>
        <v>351.27283309784775</v>
      </c>
      <c r="U3271">
        <f>IF($A3271&gt;=$Q$2,K3271*U$4,"")</f>
        <v>4.2435625296058985</v>
      </c>
      <c r="W3271" t="e">
        <f t="shared" ca="1" si="21"/>
        <v>#DIV/0!</v>
      </c>
    </row>
    <row r="3272" spans="1:23">
      <c r="A3272" s="1">
        <v>44915</v>
      </c>
      <c r="B3272">
        <f>IFERROR(VLOOKUP($A3272,'BTC-Web'!$A$2:$H$9999,2,0),"")</f>
        <v>16441.787109000001</v>
      </c>
      <c r="C3272">
        <f>VLOOKUP(A3272,H_SPBTFDUE!$B$2:$C$5828,2,0)</f>
        <v>92.97</v>
      </c>
      <c r="D3272" s="2">
        <f>D3271*(1-D$1+IF(AND(WEEKDAY($A3272)&lt;&gt;1,WEEKDAY($A3272)&lt;&gt;7),-VLOOKUP($A3272,ETF_OP_Fee!$G$5:$H$14,2,1),0))^($A3272-$A3271)*(1+2*(C3272/C3271-1))+IFERROR(VLOOKUP(A3272,BITXeom!$C$9:$D$100,2,0),0)-$D$3*IFERROR(VLOOKUP($A3272,Dividends!$C$10:$E$100,2,0),0)</f>
        <v>5.6792283525852527</v>
      </c>
      <c r="F3272" s="60">
        <f>F3271*(1-F$1-2*(C3272/C3271-1))</f>
        <v>0.11178493084171814</v>
      </c>
      <c r="G3272" s="2">
        <f>G3271*(1-G$1+IF(AND(WEEKDAY($A3272)&lt;&gt;1,WEEKDAY($A3272)&lt;&gt;7),-VLOOKUP($A3272,ETF_OP_Fee!$I$5:$J$14,2,1),0))^($A3272-$A3271)*(1+1*(B3272/B3271-1))</f>
        <v>10.571653031558776</v>
      </c>
      <c r="H3272" s="9">
        <f>IFERROR(VLOOKUP(A3272,'BITO-IV'!$A$1:$J$10000,4,0),"")</f>
        <v>10.5382</v>
      </c>
      <c r="J3272" s="9">
        <f>VLOOKUP(A3272,'ETH-Web'!$A$1:$G$10000,6,0)</f>
        <v>1217.7036129999999</v>
      </c>
      <c r="K3272" s="2">
        <f>K3271*(1-K$1+IF(AND(WEEKDAY($A3272)&lt;&gt;1,WEEKDAY($A3272)&lt;&gt;7),-VLOOKUP($A3272,ETF_OP_Fee!$K$5:$L$14,2,1),0))^($A3272-$A3271)*(1+2*(J3272/J3271-1))-K$3*IFERROR(VLOOKUP($A4868,Dividends!$C$10:$E$100,3,0),0)</f>
        <v>47.895063061042663</v>
      </c>
      <c r="Q3272">
        <f>IF($A3272&gt;=$Q$2,B3272*Q$4,"")</f>
        <v>209.35431246507753</v>
      </c>
      <c r="R3272">
        <f>IF($A3272&gt;=$Q$2,G3272*R$4,"")</f>
        <v>199.46574760294075</v>
      </c>
      <c r="S3272">
        <f>IF($A3272&gt;=$Q$2,C3272*S$4,"")</f>
        <v>176.21832824154922</v>
      </c>
      <c r="T3272">
        <f>IF($A3272&gt;=$Q$2,J3272*T$4,"")</f>
        <v>366.34342648747833</v>
      </c>
      <c r="U3272">
        <f>IF($A3272&gt;=$Q$2,K3272*U$4,"")</f>
        <v>4.6075654226618417</v>
      </c>
      <c r="W3272" t="e">
        <f t="shared" ca="1" si="21"/>
        <v>#DIV/0!</v>
      </c>
    </row>
    <row r="3273" spans="1:23">
      <c r="A3273" s="1">
        <v>44916</v>
      </c>
      <c r="B3273">
        <f>IFERROR(VLOOKUP($A3273,'BTC-Web'!$A$2:$H$9999,2,0),"")</f>
        <v>16904.527343999998</v>
      </c>
      <c r="C3273">
        <f>VLOOKUP(A3273,H_SPBTFDUE!$B$2:$C$5828,2,0)</f>
        <v>92.26</v>
      </c>
      <c r="D3273" s="2">
        <f>D3272*(1-D$1+IF(AND(WEEKDAY($A3273)&lt;&gt;1,WEEKDAY($A3273)&lt;&gt;7),-VLOOKUP($A3273,ETF_OP_Fee!$G$5:$H$14,2,1),0))^($A3273-$A3272)*(1+2*(C3273/C3272-1))+IFERROR(VLOOKUP(A3273,BITXeom!$C$9:$D$100,2,0),0)-$D$3*IFERROR(VLOOKUP($A3273,Dividends!$C$10:$E$100,2,0),0)</f>
        <v>5.5918111087609876</v>
      </c>
      <c r="F3273" s="60">
        <f>F3272*(1-F$1-2*(C3273/C3272-1))</f>
        <v>0.11348648634127907</v>
      </c>
      <c r="G3273" s="2">
        <f>G3272*(1-G$1+IF(AND(WEEKDAY($A3273)&lt;&gt;1,WEEKDAY($A3273)&lt;&gt;7),-VLOOKUP($A3273,ETF_OP_Fee!$I$5:$J$14,2,1),0))^($A3273-$A3272)*(1+1*(B3273/B3272-1))</f>
        <v>10.868900395904831</v>
      </c>
      <c r="H3273" s="9">
        <f>IFERROR(VLOOKUP(A3273,'BITO-IV'!$A$1:$J$10000,4,0),"")</f>
        <v>10.4674</v>
      </c>
      <c r="J3273" s="9">
        <f>VLOOKUP(A3273,'ETH-Web'!$A$1:$G$10000,6,0)</f>
        <v>1213.599976</v>
      </c>
      <c r="K3273" s="2">
        <f>K3272*(1-K$1+IF(AND(WEEKDAY($A3273)&lt;&gt;1,WEEKDAY($A3273)&lt;&gt;7),-VLOOKUP($A3273,ETF_OP_Fee!$K$5:$L$14,2,1),0))^($A3273-$A3272)*(1+2*(J3273/J3272-1))-K$3*IFERROR(VLOOKUP($A4869,Dividends!$C$10:$E$100,3,0),0)</f>
        <v>47.57102708937704</v>
      </c>
      <c r="Q3273">
        <f>IF($A3273&gt;=$Q$2,B3273*Q$4,"")</f>
        <v>215.24641306862591</v>
      </c>
      <c r="R3273">
        <f>IF($A3273&gt;=$Q$2,G3273*R$4,"")</f>
        <v>205.07420519942954</v>
      </c>
      <c r="S3273">
        <f>IF($A3273&gt;=$Q$2,C3273*S$4,"")</f>
        <v>174.87257140545694</v>
      </c>
      <c r="T3273">
        <f>IF($A3273&gt;=$Q$2,J3273*T$4,"")</f>
        <v>365.1088564134543</v>
      </c>
      <c r="U3273">
        <f>IF($A3273&gt;=$Q$2,K3273*U$4,"")</f>
        <v>4.5763927538453855</v>
      </c>
      <c r="W3273" t="e">
        <f t="shared" ca="1" si="21"/>
        <v>#DIV/0!</v>
      </c>
    </row>
    <row r="3274" spans="1:23">
      <c r="A3274" s="1">
        <v>44917</v>
      </c>
      <c r="B3274">
        <f>IFERROR(VLOOKUP($A3274,'BTC-Web'!$A$2:$H$9999,2,0),"")</f>
        <v>16818.380859000001</v>
      </c>
      <c r="C3274">
        <f>VLOOKUP(A3274,H_SPBTFDUE!$B$2:$C$5828,2,0)</f>
        <v>92.19</v>
      </c>
      <c r="D3274" s="2">
        <f>D3273*(1-D$1+IF(AND(WEEKDAY($A3274)&lt;&gt;1,WEEKDAY($A3274)&lt;&gt;7),-VLOOKUP($A3274,ETF_OP_Fee!$G$5:$H$14,2,1),0))^($A3274-$A3273)*(1+2*(C3274/C3273-1))+IFERROR(VLOOKUP(A3274,BITXeom!$C$9:$D$100,2,0),0)-$D$3*IFERROR(VLOOKUP($A3274,Dividends!$C$10:$E$100,2,0),0)</f>
        <v>5.5826527527216632</v>
      </c>
      <c r="F3274" s="60">
        <f>F3273*(1-F$1-2*(C3274/C3273-1))</f>
        <v>0.11365278897174487</v>
      </c>
      <c r="G3274" s="2">
        <f>G3273*(1-G$1+IF(AND(WEEKDAY($A3274)&lt;&gt;1,WEEKDAY($A3274)&lt;&gt;7),-VLOOKUP($A3274,ETF_OP_Fee!$I$5:$J$14,2,1),0))^($A3274-$A3273)*(1+1*(B3274/B3273-1))</f>
        <v>10.813230380181647</v>
      </c>
      <c r="H3274" s="9">
        <f>IFERROR(VLOOKUP(A3274,'BITO-IV'!$A$1:$J$10000,4,0),"")</f>
        <v>10.464499999999999</v>
      </c>
      <c r="J3274" s="9">
        <f>VLOOKUP(A3274,'ETH-Web'!$A$1:$G$10000,6,0)</f>
        <v>1218.182129</v>
      </c>
      <c r="K3274" s="2">
        <f>K3273*(1-K$1+IF(AND(WEEKDAY($A3274)&lt;&gt;1,WEEKDAY($A3274)&lt;&gt;7),-VLOOKUP($A3274,ETF_OP_Fee!$K$5:$L$14,2,1),0))^($A3274-$A3273)*(1+2*(J3274/J3273-1))-K$3*IFERROR(VLOOKUP($A4870,Dividends!$C$10:$E$100,3,0),0)</f>
        <v>47.929017719265779</v>
      </c>
      <c r="Q3274">
        <f>IF($A3274&gt;=$Q$2,B3274*Q$4,"")</f>
        <v>214.14950444069547</v>
      </c>
      <c r="R3274">
        <f>IF($A3274&gt;=$Q$2,G3274*R$4,"")</f>
        <v>204.02382440541902</v>
      </c>
      <c r="S3274">
        <f>IF($A3274&gt;=$Q$2,C3274*S$4,"")</f>
        <v>174.73989115401122</v>
      </c>
      <c r="T3274">
        <f>IF($A3274&gt;=$Q$2,J3274*T$4,"")</f>
        <v>366.48738696291559</v>
      </c>
      <c r="U3274">
        <f>IF($A3274&gt;=$Q$2,K3274*U$4,"")</f>
        <v>4.6108319035717376</v>
      </c>
      <c r="W3274" t="e">
        <f t="shared" ca="1" si="21"/>
        <v>#DIV/0!</v>
      </c>
    </row>
    <row r="3275" spans="1:23">
      <c r="A3275" s="1">
        <v>44918</v>
      </c>
      <c r="B3275">
        <f>IFERROR(VLOOKUP($A3275,'BTC-Web'!$A$2:$H$9999,2,0),"")</f>
        <v>16829.644531000002</v>
      </c>
      <c r="C3275">
        <f>VLOOKUP(A3275,H_SPBTFDUE!$B$2:$C$5828,2,0)</f>
        <v>92.58</v>
      </c>
      <c r="D3275" s="2">
        <f>D3274*(1-D$1+IF(AND(WEEKDAY($A3275)&lt;&gt;1,WEEKDAY($A3275)&lt;&gt;7),-VLOOKUP($A3275,ETF_OP_Fee!$G$5:$H$14,2,1),0))^($A3275-$A3274)*(1+2*(C3275/C3274-1))+IFERROR(VLOOKUP(A3275,BITXeom!$C$9:$D$100,2,0),0)-$D$3*IFERROR(VLOOKUP($A3275,Dividends!$C$10:$E$100,2,0),0)</f>
        <v>5.6292077201352191</v>
      </c>
      <c r="F3275" s="60">
        <f>F3274*(1-F$1-2*(C3275/C3274-1))</f>
        <v>0.11268528070243368</v>
      </c>
      <c r="G3275" s="2">
        <f>G3274*(1-G$1+IF(AND(WEEKDAY($A3275)&lt;&gt;1,WEEKDAY($A3275)&lt;&gt;7),-VLOOKUP($A3275,ETF_OP_Fee!$I$5:$J$14,2,1),0))^($A3275-$A3274)*(1+1*(B3275/B3274-1))</f>
        <v>10.820190630517372</v>
      </c>
      <c r="H3275" s="9">
        <f>IFERROR(VLOOKUP(A3275,'BITO-IV'!$A$1:$J$10000,4,0),"")</f>
        <v>10.5006</v>
      </c>
      <c r="J3275" s="9">
        <f>VLOOKUP(A3275,'ETH-Web'!$A$1:$G$10000,6,0)</f>
        <v>1220.1594239999999</v>
      </c>
      <c r="K3275" s="2">
        <f>K3274*(1-K$1+IF(AND(WEEKDAY($A3275)&lt;&gt;1,WEEKDAY($A3275)&lt;&gt;7),-VLOOKUP($A3275,ETF_OP_Fee!$K$5:$L$14,2,1),0))^($A3275-$A3274)*(1+2*(J3275/J3274-1))-K$3*IFERROR(VLOOKUP($A4871,Dividends!$C$10:$E$100,3,0),0)</f>
        <v>48.083371556785806</v>
      </c>
      <c r="Q3275">
        <f>IF($A3275&gt;=$Q$2,B3275*Q$4,"")</f>
        <v>214.2929254868238</v>
      </c>
      <c r="R3275">
        <f>IF($A3275&gt;=$Q$2,G3275*R$4,"")</f>
        <v>204.15515027589305</v>
      </c>
      <c r="S3275">
        <f>IF($A3275&gt;=$Q$2,C3275*S$4,"")</f>
        <v>175.47910969778022</v>
      </c>
      <c r="T3275">
        <f>IF($A3275&gt;=$Q$2,J3275*T$4,"")</f>
        <v>367.08225177052827</v>
      </c>
      <c r="U3275">
        <f>IF($A3275&gt;=$Q$2,K3275*U$4,"")</f>
        <v>4.6256809372541028</v>
      </c>
      <c r="W3275" t="e">
        <f t="shared" ca="1" si="21"/>
        <v>#DIV/0!</v>
      </c>
    </row>
    <row r="3276" spans="1:23">
      <c r="A3276" s="1">
        <v>44922</v>
      </c>
      <c r="B3276">
        <f>IFERROR(VLOOKUP($A3276,'BTC-Web'!$A$2:$H$9999,2,0),"")</f>
        <v>16919.291015999999</v>
      </c>
      <c r="C3276">
        <f>VLOOKUP(A3276,H_SPBTFDUE!$B$2:$C$5828,2,0)</f>
        <v>91.4</v>
      </c>
      <c r="D3276" s="2">
        <f>D3275*(1-D$1+IF(AND(WEEKDAY($A3276)&lt;&gt;1,WEEKDAY($A3276)&lt;&gt;7),-VLOOKUP($A3276,ETF_OP_Fee!$G$5:$H$14,2,1),0))^($A3276-$A3275)*(1+2*(C3276/C3275-1))+IFERROR(VLOOKUP(A3276,BITXeom!$C$9:$D$100,2,0),0)-$D$3*IFERROR(VLOOKUP($A3276,Dividends!$C$10:$E$100,2,0),0)</f>
        <v>5.4830662717341028</v>
      </c>
      <c r="F3276" s="60">
        <f>F3275*(1-F$1-2*(C3276/C3275-1))</f>
        <v>0.11555192798962596</v>
      </c>
      <c r="G3276" s="2">
        <f>G3275*(1-G$1+IF(AND(WEEKDAY($A3276)&lt;&gt;1,WEEKDAY($A3276)&lt;&gt;7),-VLOOKUP($A3276,ETF_OP_Fee!$I$5:$J$14,2,1),0))^($A3276-$A3275)*(1+1*(B3276/B3275-1))</f>
        <v>10.876694109345983</v>
      </c>
      <c r="H3276" s="9">
        <f>IFERROR(VLOOKUP(A3276,'BITO-IV'!$A$1:$J$10000,4,0),"")</f>
        <v>10.373699999999999</v>
      </c>
      <c r="J3276" s="9">
        <f>VLOOKUP(A3276,'ETH-Web'!$A$1:$G$10000,6,0)</f>
        <v>1212.791626</v>
      </c>
      <c r="K3276" s="2">
        <f>K3275*(1-K$1+IF(AND(WEEKDAY($A3276)&lt;&gt;1,WEEKDAY($A3276)&lt;&gt;7),-VLOOKUP($A3276,ETF_OP_Fee!$K$5:$L$14,2,1),0))^($A3276-$A3275)*(1+2*(J3276/J3275-1))-K$3*IFERROR(VLOOKUP($A4872,Dividends!$C$10:$E$100,3,0),0)</f>
        <v>47.497786055770661</v>
      </c>
      <c r="Q3276">
        <f>IF($A3276&gt;=$Q$2,B3276*Q$4,"")</f>
        <v>215.43439983554666</v>
      </c>
      <c r="R3276">
        <f>IF($A3276&gt;=$Q$2,G3276*R$4,"")</f>
        <v>205.22125683586725</v>
      </c>
      <c r="S3276">
        <f>IF($A3276&gt;=$Q$2,C3276*S$4,"")</f>
        <v>173.24249974483811</v>
      </c>
      <c r="T3276">
        <f>IF($A3276&gt;=$Q$2,J3276*T$4,"")</f>
        <v>364.86566611193945</v>
      </c>
      <c r="U3276">
        <f>IF($A3276&gt;=$Q$2,K3276*U$4,"")</f>
        <v>4.5693468741158894</v>
      </c>
      <c r="W3276" t="e">
        <f t="shared" ca="1" si="21"/>
        <v>#DIV/0!</v>
      </c>
    </row>
    <row r="3277" spans="1:23">
      <c r="A3277" s="1">
        <v>44923</v>
      </c>
      <c r="B3277">
        <f>IFERROR(VLOOKUP($A3277,'BTC-Web'!$A$2:$H$9999,2,0),"")</f>
        <v>16716.400390999999</v>
      </c>
      <c r="C3277">
        <f>VLOOKUP(A3277,H_SPBTFDUE!$B$2:$C$5828,2,0)</f>
        <v>91.18</v>
      </c>
      <c r="D3277" s="2">
        <f>D3276*(1-D$1+IF(AND(WEEKDAY($A3277)&lt;&gt;1,WEEKDAY($A3277)&lt;&gt;7),-VLOOKUP($A3277,ETF_OP_Fee!$G$5:$H$14,2,1),0))^($A3277-$A3276)*(1+2*(C3277/C3276-1))+IFERROR(VLOOKUP(A3277,BITXeom!$C$9:$D$100,2,0),0)-$D$3*IFERROR(VLOOKUP($A3277,Dividends!$C$10:$E$100,2,0),0)</f>
        <v>5.4560129762574725</v>
      </c>
      <c r="F3277" s="60">
        <f>F3276*(1-F$1-2*(C3277/C3276-1))</f>
        <v>0.1161021804447978</v>
      </c>
      <c r="G3277" s="2">
        <f>G3276*(1-G$1+IF(AND(WEEKDAY($A3277)&lt;&gt;1,WEEKDAY($A3277)&lt;&gt;7),-VLOOKUP($A3277,ETF_OP_Fee!$I$5:$J$14,2,1),0))^($A3277-$A3276)*(1+1*(B3277/B3276-1))</f>
        <v>10.745984640281936</v>
      </c>
      <c r="H3277" s="9">
        <f>IFERROR(VLOOKUP(A3277,'BITO-IV'!$A$1:$J$10000,4,0),"")</f>
        <v>10.3505</v>
      </c>
      <c r="J3277" s="9">
        <f>VLOOKUP(A3277,'ETH-Web'!$A$1:$G$10000,6,0)</f>
        <v>1189.9860839999999</v>
      </c>
      <c r="K3277" s="2">
        <f>K3276*(1-K$1+IF(AND(WEEKDAY($A3277)&lt;&gt;1,WEEKDAY($A3277)&lt;&gt;7),-VLOOKUP($A3277,ETF_OP_Fee!$K$5:$L$14,2,1),0))^($A3277-$A3276)*(1+2*(J3277/J3276-1))-K$3*IFERROR(VLOOKUP($A4873,Dividends!$C$10:$E$100,3,0),0)</f>
        <v>45.710295777847016</v>
      </c>
      <c r="Q3277">
        <f>IF($A3277&gt;=$Q$2,B3277*Q$4,"")</f>
        <v>212.85098070836224</v>
      </c>
      <c r="R3277">
        <f>IF($A3277&gt;=$Q$2,G3277*R$4,"")</f>
        <v>202.75503306860847</v>
      </c>
      <c r="S3277">
        <f>IF($A3277&gt;=$Q$2,C3277*S$4,"")</f>
        <v>172.82550466886588</v>
      </c>
      <c r="T3277">
        <f>IF($A3277&gt;=$Q$2,J3277*T$4,"")</f>
        <v>358.00466947039945</v>
      </c>
      <c r="U3277">
        <f>IF($A3277&gt;=$Q$2,K3277*U$4,"")</f>
        <v>4.3973880568280119</v>
      </c>
      <c r="W3277" t="e">
        <f t="shared" ca="1" si="21"/>
        <v>#DIV/0!</v>
      </c>
    </row>
    <row r="3278" spans="1:23">
      <c r="A3278" s="1">
        <v>44924</v>
      </c>
      <c r="B3278">
        <f>IFERROR(VLOOKUP($A3278,'BTC-Web'!$A$2:$H$9999,2,0),"")</f>
        <v>16552.322265999999</v>
      </c>
      <c r="C3278">
        <f>VLOOKUP(A3278,H_SPBTFDUE!$B$2:$C$5828,2,0)</f>
        <v>91.13</v>
      </c>
      <c r="D3278" s="2">
        <f>D3277*(1-D$1+IF(AND(WEEKDAY($A3278)&lt;&gt;1,WEEKDAY($A3278)&lt;&gt;7),-VLOOKUP($A3278,ETF_OP_Fee!$G$5:$H$14,2,1),0))^($A3278-$A3277)*(1+2*(C3278/C3277-1))+IFERROR(VLOOKUP(A3278,BITXeom!$C$9:$D$100,2,0),0)-$D$3*IFERROR(VLOOKUP($A3278,Dividends!$C$10:$E$100,2,0),0)</f>
        <v>5.4493722038351358</v>
      </c>
      <c r="F3278" s="60">
        <f>F3277*(1-F$1-2*(C3278/C3277-1))</f>
        <v>0.11622346971596068</v>
      </c>
      <c r="G3278" s="2">
        <f>G3277*(1-G$1+IF(AND(WEEKDAY($A3278)&lt;&gt;1,WEEKDAY($A3278)&lt;&gt;7),-VLOOKUP($A3278,ETF_OP_Fee!$I$5:$J$14,2,1),0))^($A3278-$A3277)*(1+1*(B3278/B3277-1))</f>
        <v>10.640231578085137</v>
      </c>
      <c r="H3278" s="9">
        <f>IFERROR(VLOOKUP(A3278,'BITO-IV'!$A$1:$J$10000,4,0),"")</f>
        <v>10.3461</v>
      </c>
      <c r="J3278" s="9">
        <f>VLOOKUP(A3278,'ETH-Web'!$A$1:$G$10000,6,0)</f>
        <v>1201.595337</v>
      </c>
      <c r="K3278" s="2">
        <f>K3277*(1-K$1+IF(AND(WEEKDAY($A3278)&lt;&gt;1,WEEKDAY($A3278)&lt;&gt;7),-VLOOKUP($A3278,ETF_OP_Fee!$K$5:$L$14,2,1),0))^($A3278-$A3277)*(1+2*(J3278/J3277-1))-K$3*IFERROR(VLOOKUP($A4874,Dividends!$C$10:$E$100,3,0),0)</f>
        <v>46.600975602293119</v>
      </c>
      <c r="Q3278">
        <f>IF($A3278&gt;=$Q$2,B3278*Q$4,"")</f>
        <v>210.76176359210783</v>
      </c>
      <c r="R3278">
        <f>IF($A3278&gt;=$Q$2,G3278*R$4,"")</f>
        <v>200.75968630974171</v>
      </c>
      <c r="S3278">
        <f>IF($A3278&gt;=$Q$2,C3278*S$4,"")</f>
        <v>172.73073306069034</v>
      </c>
      <c r="T3278">
        <f>IF($A3278&gt;=$Q$2,J3278*T$4,"")</f>
        <v>361.49728744210955</v>
      </c>
      <c r="U3278">
        <f>IF($A3278&gt;=$Q$2,K3278*U$4,"")</f>
        <v>4.4830725783527035</v>
      </c>
      <c r="W3278" t="e">
        <f t="shared" ca="1" si="21"/>
        <v>#DIV/0!</v>
      </c>
    </row>
    <row r="3279" spans="1:23">
      <c r="A3279" s="1">
        <v>44925</v>
      </c>
      <c r="B3279">
        <f>IFERROR(VLOOKUP($A3279,'BTC-Web'!$A$2:$H$9999,2,0),"")</f>
        <v>16641.330077999999</v>
      </c>
      <c r="C3279">
        <f>VLOOKUP(A3279,H_SPBTFDUE!$B$2:$C$5828,2,0)</f>
        <v>91.95</v>
      </c>
      <c r="D3279" s="2">
        <f>D3278*(1-D$1+IF(AND(WEEKDAY($A3279)&lt;&gt;1,WEEKDAY($A3279)&lt;&gt;7),-VLOOKUP($A3279,ETF_OP_Fee!$G$5:$H$14,2,1),0))^($A3279-$A3278)*(1+2*(C3279/C3278-1))+IFERROR(VLOOKUP(A3279,BITXeom!$C$9:$D$100,2,0),0)-$D$3*IFERROR(VLOOKUP($A3279,Dividends!$C$10:$E$100,2,0),0)</f>
        <v>5.5467718396949222</v>
      </c>
      <c r="F3279" s="60">
        <f>F3278*(1-F$1-2*(C3279/C3278-1))</f>
        <v>0.11412583089431393</v>
      </c>
      <c r="G3279" s="2">
        <f>G3278*(1-G$1+IF(AND(WEEKDAY($A3279)&lt;&gt;1,WEEKDAY($A3279)&lt;&gt;7),-VLOOKUP($A3279,ETF_OP_Fee!$I$5:$J$14,2,1),0))^($A3279-$A3278)*(1+1*(B3279/B3278-1))</f>
        <v>10.697169517540106</v>
      </c>
      <c r="H3279" s="9">
        <f>IFERROR(VLOOKUP(A3279,'BITO-IV'!$A$1:$J$10000,4,0),"")</f>
        <v>10.4361</v>
      </c>
      <c r="J3279" s="9">
        <f>VLOOKUP(A3279,'ETH-Web'!$A$1:$G$10000,6,0)</f>
        <v>1199.232788</v>
      </c>
      <c r="K3279" s="2">
        <f>K3278*(1-K$1+IF(AND(WEEKDAY($A3279)&lt;&gt;1,WEEKDAY($A3279)&lt;&gt;7),-VLOOKUP($A3279,ETF_OP_Fee!$K$5:$L$14,2,1),0))^($A3279-$A3278)*(1+2*(J3279/J3278-1))-K$3*IFERROR(VLOOKUP($A4875,Dividends!$C$10:$E$100,3,0),0)</f>
        <v>46.416528663033255</v>
      </c>
      <c r="Q3279">
        <f>IF($A3279&gt;=$Q$2,B3279*Q$4,"")</f>
        <v>211.89510567723192</v>
      </c>
      <c r="R3279">
        <f>IF($A3279&gt;=$Q$2,G3279*R$4,"")</f>
        <v>201.83399026452082</v>
      </c>
      <c r="S3279">
        <f>IF($A3279&gt;=$Q$2,C3279*S$4,"")</f>
        <v>174.28498743476877</v>
      </c>
      <c r="T3279">
        <f>IF($A3279&gt;=$Q$2,J3279*T$4,"")</f>
        <v>360.78651982455091</v>
      </c>
      <c r="U3279">
        <f>IF($A3279&gt;=$Q$2,K3279*U$4,"")</f>
        <v>4.4653285503603737</v>
      </c>
      <c r="W3279" t="e">
        <f t="shared" ca="1" si="21"/>
        <v>#DIV/0!</v>
      </c>
    </row>
    <row r="3280" spans="1:23">
      <c r="A3280" s="25">
        <v>44929</v>
      </c>
      <c r="B3280">
        <f>IFERROR(VLOOKUP($A3280,'BTC-Web'!$A$2:$H$9999,2,0),"")</f>
        <v>16688.847656000002</v>
      </c>
      <c r="C3280">
        <f>VLOOKUP(A3280,H_SPBTFDUE!$B$2:$C$5828,2,0)</f>
        <v>92.4</v>
      </c>
      <c r="D3280" s="2">
        <f>D3279*(1-D$1+IF(AND(WEEKDAY($A3280)&lt;&gt;1,WEEKDAY($A3280)&lt;&gt;7),-VLOOKUP($A3280,ETF_OP_Fee!$G$5:$H$14,2,1),0))^($A3280-$A3279)*(1+2*(C3280/C3279-1))+IFERROR(VLOOKUP(A3280,BITXeom!$C$9:$D$100,2,0),0)-$D$3*IFERROR(VLOOKUP($A3280,Dividends!$C$10:$E$100,2,0),0)</f>
        <v>5.5983629459867883</v>
      </c>
      <c r="F3280" s="60">
        <f>F3279*(1-F$1-2*(C3280/C3279-1))</f>
        <v>0.1130028346565836</v>
      </c>
      <c r="G3280" s="2">
        <f>G3279*(1-G$1+IF(AND(WEEKDAY($A3280)&lt;&gt;1,WEEKDAY($A3280)&lt;&gt;7),-VLOOKUP($A3280,ETF_OP_Fee!$I$5:$J$14,2,1),0))^($A3280-$A3279)*(1+1*(B3280/B3279-1))</f>
        <v>10.726597352277741</v>
      </c>
      <c r="H3280" s="9">
        <f>IFERROR(VLOOKUP(A3280,'BITO-IV'!$A$1:$J$10000,4,0),"")</f>
        <v>10.4872</v>
      </c>
      <c r="J3280" s="9">
        <f>VLOOKUP(A3280,'ETH-Web'!$A$1:$G$10000,6,0)</f>
        <v>1214.7788089999999</v>
      </c>
      <c r="K3280" s="2">
        <f>K3279*(1-K$1+IF(AND(WEEKDAY($A3280)&lt;&gt;1,WEEKDAY($A3280)&lt;&gt;7),-VLOOKUP($A3280,ETF_OP_Fee!$K$5:$L$14,2,1),0))^($A3280-$A3279)*(1+2*(J3280/J3279-1))-K$3*IFERROR(VLOOKUP($A4876,Dividends!$C$10:$E$100,3,0),0)</f>
        <v>47.615046628042684</v>
      </c>
      <c r="Q3280">
        <f>IF($A3280&gt;=$Q$2,B3280*Q$4,"")</f>
        <v>212.50014999548313</v>
      </c>
      <c r="R3280">
        <f>IF($A3280&gt;=$Q$2,G3280*R$4,"")</f>
        <v>202.38923408861868</v>
      </c>
      <c r="S3280">
        <f>IF($A3280&gt;=$Q$2,C3280*S$4,"")</f>
        <v>175.13793190834838</v>
      </c>
      <c r="T3280">
        <f>IF($A3280&gt;=$Q$2,J3280*T$4,"")</f>
        <v>365.46350570238309</v>
      </c>
      <c r="U3280">
        <f>IF($A3280&gt;=$Q$2,K3280*U$4,"")</f>
        <v>4.5806274889373695</v>
      </c>
      <c r="W3280" t="e">
        <f t="shared" ca="1" si="21"/>
        <v>#DIV/0!</v>
      </c>
    </row>
    <row r="3281" spans="1:23">
      <c r="A3281" s="25">
        <v>44930</v>
      </c>
      <c r="B3281">
        <f>IFERROR(VLOOKUP($A3281,'BTC-Web'!$A$2:$H$9999,2,0),"")</f>
        <v>16680.205077999999</v>
      </c>
      <c r="C3281">
        <f>VLOOKUP(A3281,H_SPBTFDUE!$B$2:$C$5828,2,0)</f>
        <v>93.33</v>
      </c>
      <c r="D3281" s="2">
        <f>D3280*(1-D$1+IF(AND(WEEKDAY($A3281)&lt;&gt;1,WEEKDAY($A3281)&lt;&gt;7),-VLOOKUP($A3281,ETF_OP_Fee!$G$5:$H$14,2,1),0))^($A3281-$A3280)*(1+2*(C3281/C3280-1))+IFERROR(VLOOKUP(A3281,BITXeom!$C$9:$D$100,2,0),0)-$D$3*IFERROR(VLOOKUP($A3281,Dividends!$C$10:$E$100,2,0),0)</f>
        <v>5.7103688088111273</v>
      </c>
      <c r="F3281" s="60">
        <f>F3280*(1-F$1-2*(C3281/C3280-1))</f>
        <v>0.11072221993130114</v>
      </c>
      <c r="G3281" s="2">
        <f>G3280*(1-G$1+IF(AND(WEEKDAY($A3281)&lt;&gt;1,WEEKDAY($A3281)&lt;&gt;7),-VLOOKUP($A3281,ETF_OP_Fee!$I$5:$J$14,2,1),0))^($A3281-$A3280)*(1+1*(B3281/B3280-1))</f>
        <v>10.720763377026655</v>
      </c>
      <c r="H3281" s="9">
        <f>IFERROR(VLOOKUP(A3281,'BITO-IV'!$A$1:$J$10000,4,0),"")</f>
        <v>10.594099999999999</v>
      </c>
      <c r="J3281" s="9">
        <f>VLOOKUP(A3281,'ETH-Web'!$A$1:$G$10000,6,0)</f>
        <v>1256.526611</v>
      </c>
      <c r="K3281" s="2">
        <f>K3280*(1-K$1+IF(AND(WEEKDAY($A3281)&lt;&gt;1,WEEKDAY($A3281)&lt;&gt;7),-VLOOKUP($A3281,ETF_OP_Fee!$K$5:$L$14,2,1),0))^($A3281-$A3280)*(1+2*(J3281/J3280-1))-K$3*IFERROR(VLOOKUP($A4877,Dividends!$C$10:$E$100,3,0),0)</f>
        <v>50.886469407716703</v>
      </c>
      <c r="Q3281">
        <f>IF($A3281&gt;=$Q$2,B3281*Q$4,"")</f>
        <v>212.39010350460467</v>
      </c>
      <c r="R3281">
        <f>IF($A3281&gt;=$Q$2,G3281*R$4,"")</f>
        <v>202.27915875494276</v>
      </c>
      <c r="S3281">
        <f>IF($A3281&gt;=$Q$2,C3281*S$4,"")</f>
        <v>176.90068382041292</v>
      </c>
      <c r="T3281">
        <f>IF($A3281&gt;=$Q$2,J3281*T$4,"")</f>
        <v>378.02323917917033</v>
      </c>
      <c r="U3281">
        <f>IF($A3281&gt;=$Q$2,K3281*U$4,"")</f>
        <v>4.8953424829091539</v>
      </c>
      <c r="W3281" t="e">
        <f t="shared" ca="1" si="21"/>
        <v>#DIV/0!</v>
      </c>
    </row>
    <row r="3282" spans="1:23">
      <c r="A3282" s="25">
        <v>44931</v>
      </c>
      <c r="B3282">
        <f>IFERROR(VLOOKUP($A3282,'BTC-Web'!$A$2:$H$9999,2,0),"")</f>
        <v>16863.472656000002</v>
      </c>
      <c r="C3282">
        <f>VLOOKUP(A3282,H_SPBTFDUE!$B$2:$C$5828,2,0)</f>
        <v>93.66</v>
      </c>
      <c r="D3282" s="2">
        <f>D3281*(1-D$1+IF(AND(WEEKDAY($A3282)&lt;&gt;1,WEEKDAY($A3282)&lt;&gt;7),-VLOOKUP($A3282,ETF_OP_Fee!$G$5:$H$14,2,1),0))^($A3282-$A3281)*(1+2*(C3282/C3281-1))+IFERROR(VLOOKUP(A3282,BITXeom!$C$9:$D$100,2,0),0)-$D$3*IFERROR(VLOOKUP($A3282,Dividends!$C$10:$E$100,2,0),0)</f>
        <v>5.7500574749879023</v>
      </c>
      <c r="F3282" s="60">
        <f>F3281*(1-F$1-2*(C3282/C3281-1))</f>
        <v>0.10993346407537125</v>
      </c>
      <c r="G3282" s="2">
        <f>G3281*(1-G$1+IF(AND(WEEKDAY($A3282)&lt;&gt;1,WEEKDAY($A3282)&lt;&gt;7),-VLOOKUP($A3282,ETF_OP_Fee!$I$5:$J$14,2,1),0))^($A3282-$A3281)*(1+1*(B3282/B3281-1))</f>
        <v>10.838271696278134</v>
      </c>
      <c r="H3282" s="9">
        <f>IFERROR(VLOOKUP(A3282,'BITO-IV'!$A$1:$J$10000,4,0),"")</f>
        <v>10.6335</v>
      </c>
      <c r="J3282" s="9">
        <f>VLOOKUP(A3282,'ETH-Web'!$A$1:$G$10000,6,0)</f>
        <v>1250.4385990000001</v>
      </c>
      <c r="K3282" s="2">
        <f>K3281*(1-K$1+IF(AND(WEEKDAY($A3282)&lt;&gt;1,WEEKDAY($A3282)&lt;&gt;7),-VLOOKUP($A3282,ETF_OP_Fee!$K$5:$L$14,2,1),0))^($A3282-$A3281)*(1+2*(J3282/J3281-1))-K$3*IFERROR(VLOOKUP($A4878,Dividends!$C$10:$E$100,3,0),0)</f>
        <v>50.392070331839896</v>
      </c>
      <c r="Q3282">
        <f>IF($A3282&gt;=$Q$2,B3282*Q$4,"")</f>
        <v>214.72366113644679</v>
      </c>
      <c r="R3282">
        <f>IF($A3282&gt;=$Q$2,G3282*R$4,"")</f>
        <v>204.49630347952754</v>
      </c>
      <c r="S3282">
        <f>IF($A3282&gt;=$Q$2,C3282*S$4,"")</f>
        <v>177.52617643437131</v>
      </c>
      <c r="T3282">
        <f>IF($A3282&gt;=$Q$2,J3282*T$4,"")</f>
        <v>376.19167429526379</v>
      </c>
      <c r="U3282">
        <f>IF($A3282&gt;=$Q$2,K3282*U$4,"")</f>
        <v>4.8477806687801559</v>
      </c>
      <c r="W3282" t="e">
        <f t="shared" ca="1" si="21"/>
        <v>#DIV/0!</v>
      </c>
    </row>
    <row r="3283" spans="1:23">
      <c r="A3283" s="25">
        <v>44932</v>
      </c>
      <c r="B3283">
        <f>IFERROR(VLOOKUP($A3283,'BTC-Web'!$A$2:$H$9999,2,0),"")</f>
        <v>16836.472656000002</v>
      </c>
      <c r="C3283">
        <f>VLOOKUP(A3283,H_SPBTFDUE!$B$2:$C$5828,2,0)</f>
        <v>93.96</v>
      </c>
      <c r="D3283" s="2">
        <f>D3282*(1-D$1+IF(AND(WEEKDAY($A3283)&lt;&gt;1,WEEKDAY($A3283)&lt;&gt;7),-VLOOKUP($A3283,ETF_OP_Fee!$G$5:$H$14,2,1),0))^($A3283-$A3282)*(1+2*(C3283/C3282-1))+IFERROR(VLOOKUP(A3283,BITXeom!$C$9:$D$100,2,0),0)-$D$3*IFERROR(VLOOKUP($A3283,Dividends!$C$10:$E$100,2,0),0)</f>
        <v>5.7861956070437577</v>
      </c>
      <c r="F3283" s="60">
        <f>F3282*(1-F$1-2*(C3283/C3282-1))</f>
        <v>0.10922349126116519</v>
      </c>
      <c r="G3283" s="2">
        <f>G3282*(1-G$1+IF(AND(WEEKDAY($A3283)&lt;&gt;1,WEEKDAY($A3283)&lt;&gt;7),-VLOOKUP($A3283,ETF_OP_Fee!$I$5:$J$14,2,1),0))^($A3283-$A3282)*(1+1*(B3283/B3282-1))</f>
        <v>10.820636967289524</v>
      </c>
      <c r="H3283" s="9">
        <f>IFERROR(VLOOKUP(A3283,'BITO-IV'!$A$1:$J$10000,4,0),"")</f>
        <v>10.6701</v>
      </c>
      <c r="J3283" s="9">
        <f>VLOOKUP(A3283,'ETH-Web'!$A$1:$G$10000,6,0)</f>
        <v>1269.3790280000001</v>
      </c>
      <c r="K3283" s="2">
        <f>K3282*(1-K$1+IF(AND(WEEKDAY($A3283)&lt;&gt;1,WEEKDAY($A3283)&lt;&gt;7),-VLOOKUP($A3283,ETF_OP_Fee!$K$5:$L$14,2,1),0))^($A3283-$A3282)*(1+2*(J3283/J3282-1))-K$3*IFERROR(VLOOKUP($A4879,Dividends!$C$10:$E$100,3,0),0)</f>
        <v>51.917313491982668</v>
      </c>
      <c r="Q3283">
        <f>IF($A3283&gt;=$Q$2,B3283*Q$4,"")</f>
        <v>214.37986843319112</v>
      </c>
      <c r="R3283">
        <f>IF($A3283&gt;=$Q$2,G3283*R$4,"")</f>
        <v>204.16357174959015</v>
      </c>
      <c r="S3283">
        <f>IF($A3283&gt;=$Q$2,C3283*S$4,"")</f>
        <v>178.09480608342437</v>
      </c>
      <c r="T3283">
        <f>IF($A3283&gt;=$Q$2,J3283*T$4,"")</f>
        <v>381.88986027822909</v>
      </c>
      <c r="U3283">
        <f>IF($A3283&gt;=$Q$2,K3283*U$4,"")</f>
        <v>4.9945109828600955</v>
      </c>
      <c r="W3283" t="e">
        <f t="shared" ca="1" si="21"/>
        <v>#DIV/0!</v>
      </c>
    </row>
    <row r="3284" spans="1:23">
      <c r="A3284" s="25">
        <v>44935</v>
      </c>
      <c r="B3284">
        <f>IFERROR(VLOOKUP($A3284,'BTC-Web'!$A$2:$H$9999,2,0),"")</f>
        <v>17093.992188</v>
      </c>
      <c r="C3284">
        <f>VLOOKUP(A3284,H_SPBTFDUE!$B$2:$C$5828,2,0)</f>
        <v>95.83</v>
      </c>
      <c r="D3284" s="2">
        <f>D3283*(1-D$1+IF(AND(WEEKDAY($A3284)&lt;&gt;1,WEEKDAY($A3284)&lt;&gt;7),-VLOOKUP($A3284,ETF_OP_Fee!$G$5:$H$14,2,1),0))^($A3284-$A3283)*(1+2*(C3284/C3283-1))+IFERROR(VLOOKUP(A3284,BITXeom!$C$9:$D$100,2,0),0)-$D$3*IFERROR(VLOOKUP($A3284,Dividends!$C$10:$E$100,2,0),0)</f>
        <v>6.0143347605514217</v>
      </c>
      <c r="F3284" s="60">
        <f>F3283*(1-F$1-2*(C3284/C3283-1))</f>
        <v>0.10487025502347282</v>
      </c>
      <c r="G3284" s="2">
        <f>G3283*(1-G$1+IF(AND(WEEKDAY($A3284)&lt;&gt;1,WEEKDAY($A3284)&lt;&gt;7),-VLOOKUP($A3284,ETF_OP_Fee!$I$5:$J$14,2,1),0))^($A3284-$A3283)*(1+1*(B3284/B3283-1))</f>
        <v>10.98528446219682</v>
      </c>
      <c r="H3284" s="9">
        <f>IFERROR(VLOOKUP(A3284,'BITO-IV'!$A$1:$J$10000,4,0),"")</f>
        <v>10.8817</v>
      </c>
      <c r="J3284" s="9">
        <f>VLOOKUP(A3284,'ETH-Web'!$A$1:$G$10000,6,0)</f>
        <v>1321.5389399999999</v>
      </c>
      <c r="K3284" s="2">
        <f>K3283*(1-K$1+IF(AND(WEEKDAY($A3284)&lt;&gt;1,WEEKDAY($A3284)&lt;&gt;7),-VLOOKUP($A3284,ETF_OP_Fee!$K$5:$L$14,2,1),0))^($A3284-$A3283)*(1+2*(J3284/J3283-1))-K$3*IFERROR(VLOOKUP($A4880,Dividends!$C$10:$E$100,3,0),0)</f>
        <v>56.179629886160839</v>
      </c>
      <c r="Q3284">
        <f>IF($A3284&gt;=$Q$2,B3284*Q$4,"")</f>
        <v>217.65888087939152</v>
      </c>
      <c r="R3284">
        <f>IF($A3284&gt;=$Q$2,G3284*R$4,"")</f>
        <v>207.27013754063489</v>
      </c>
      <c r="S3284">
        <f>IF($A3284&gt;=$Q$2,C3284*S$4,"")</f>
        <v>181.63926422918857</v>
      </c>
      <c r="T3284">
        <f>IF($A3284&gt;=$Q$2,J3284*T$4,"")</f>
        <v>397.58205391497847</v>
      </c>
      <c r="U3284">
        <f>IF($A3284&gt;=$Q$2,K3284*U$4,"")</f>
        <v>5.4045511912471298</v>
      </c>
      <c r="W3284" t="e">
        <f t="shared" ca="1" si="21"/>
        <v>#DIV/0!</v>
      </c>
    </row>
    <row r="3285" spans="1:23">
      <c r="A3285" s="25">
        <v>44936</v>
      </c>
      <c r="B3285">
        <f>IFERROR(VLOOKUP($A3285,'BTC-Web'!$A$2:$H$9999,2,0),"")</f>
        <v>17192.949218999998</v>
      </c>
      <c r="C3285">
        <f>VLOOKUP(A3285,H_SPBTFDUE!$B$2:$C$5828,2,0)</f>
        <v>97.54</v>
      </c>
      <c r="D3285" s="2">
        <f>D3284*(1-D$1+IF(AND(WEEKDAY($A3285)&lt;&gt;1,WEEKDAY($A3285)&lt;&gt;7),-VLOOKUP($A3285,ETF_OP_Fee!$G$5:$H$14,2,1),0))^($A3285-$A3284)*(1+2*(C3285/C3284-1))+IFERROR(VLOOKUP(A3285,BITXeom!$C$9:$D$100,2,0),0)-$D$3*IFERROR(VLOOKUP($A3285,Dividends!$C$10:$E$100,2,0),0)</f>
        <v>6.2282246392234715</v>
      </c>
      <c r="F3285" s="60">
        <f>F3284*(1-F$1-2*(C3285/C3284-1))</f>
        <v>0.10112216561400084</v>
      </c>
      <c r="G3285" s="2">
        <f>G3284*(1-G$1+IF(AND(WEEKDAY($A3285)&lt;&gt;1,WEEKDAY($A3285)&lt;&gt;7),-VLOOKUP($A3285,ETF_OP_Fee!$I$5:$J$14,2,1),0))^($A3285-$A3284)*(1+1*(B3285/B3284-1))</f>
        <v>11.048590642711989</v>
      </c>
      <c r="H3285" s="9">
        <f>IFERROR(VLOOKUP(A3285,'BITO-IV'!$A$1:$J$10000,4,0),"")</f>
        <v>11.075699999999999</v>
      </c>
      <c r="J3285" s="9">
        <f>VLOOKUP(A3285,'ETH-Web'!$A$1:$G$10000,6,0)</f>
        <v>1336.5860600000001</v>
      </c>
      <c r="K3285" s="2">
        <f>K3284*(1-K$1+IF(AND(WEEKDAY($A3285)&lt;&gt;1,WEEKDAY($A3285)&lt;&gt;7),-VLOOKUP($A3285,ETF_OP_Fee!$K$5:$L$14,2,1),0))^($A3285-$A3284)*(1+2*(J3285/J3284-1))-K$3*IFERROR(VLOOKUP($A4881,Dividends!$C$10:$E$100,3,0),0)</f>
        <v>57.457479253106335</v>
      </c>
      <c r="Q3285">
        <f>IF($A3285&gt;=$Q$2,B3285*Q$4,"")</f>
        <v>218.91890699767461</v>
      </c>
      <c r="R3285">
        <f>IF($A3285&gt;=$Q$2,G3285*R$4,"")</f>
        <v>208.46459734617804</v>
      </c>
      <c r="S3285">
        <f>IF($A3285&gt;=$Q$2,C3285*S$4,"")</f>
        <v>184.88045322879114</v>
      </c>
      <c r="T3285">
        <f>IF($A3285&gt;=$Q$2,J3285*T$4,"")</f>
        <v>402.10894653541476</v>
      </c>
      <c r="U3285">
        <f>IF($A3285&gt;=$Q$2,K3285*U$4,"")</f>
        <v>5.5274819106618711</v>
      </c>
      <c r="W3285" t="e">
        <f t="shared" ca="1" si="21"/>
        <v>#DIV/0!</v>
      </c>
    </row>
    <row r="3286" spans="1:23">
      <c r="A3286" s="25">
        <v>44937</v>
      </c>
      <c r="B3286">
        <f>IFERROR(VLOOKUP($A3286,'BTC-Web'!$A$2:$H$9999,2,0),"")</f>
        <v>17446.359375</v>
      </c>
      <c r="C3286">
        <f>VLOOKUP(A3286,H_SPBTFDUE!$B$2:$C$5828,2,0)</f>
        <v>97.99</v>
      </c>
      <c r="D3286" s="2">
        <f>D3285*(1-D$1+IF(AND(WEEKDAY($A3286)&lt;&gt;1,WEEKDAY($A3286)&lt;&gt;7),-VLOOKUP($A3286,ETF_OP_Fee!$G$5:$H$14,2,1),0))^($A3286-$A3285)*(1+2*(C3286/C3285-1))+IFERROR(VLOOKUP(A3286,BITXeom!$C$9:$D$100,2,0),0)-$D$3*IFERROR(VLOOKUP($A3286,Dividends!$C$10:$E$100,2,0),0)</f>
        <v>6.284934639782751</v>
      </c>
      <c r="F3286" s="60">
        <f>F3285*(1-F$1-2*(C3286/C3285-1))</f>
        <v>0.10018384913635361</v>
      </c>
      <c r="G3286" s="2">
        <f>G3285*(1-G$1+IF(AND(WEEKDAY($A3286)&lt;&gt;1,WEEKDAY($A3286)&lt;&gt;7),-VLOOKUP($A3286,ETF_OP_Fee!$I$5:$J$14,2,1),0))^($A3286-$A3285)*(1+1*(B3286/B3285-1))</f>
        <v>11.211146121819226</v>
      </c>
      <c r="H3286" s="9">
        <f>IFERROR(VLOOKUP(A3286,'BITO-IV'!$A$1:$J$10000,4,0),"")</f>
        <v>11.1274</v>
      </c>
      <c r="J3286" s="9">
        <f>VLOOKUP(A3286,'ETH-Web'!$A$1:$G$10000,6,0)</f>
        <v>1387.9327390000001</v>
      </c>
      <c r="K3286" s="2">
        <f>K3285*(1-K$1+IF(AND(WEEKDAY($A3286)&lt;&gt;1,WEEKDAY($A3286)&lt;&gt;7),-VLOOKUP($A3286,ETF_OP_Fee!$K$5:$L$14,2,1),0))^($A3286-$A3285)*(1+2*(J3286/J3285-1))-K$3*IFERROR(VLOOKUP($A4882,Dividends!$C$10:$E$100,3,0),0)</f>
        <v>61.870492318870845</v>
      </c>
      <c r="Q3286">
        <f>IF($A3286&gt;=$Q$2,B3286*Q$4,"")</f>
        <v>222.14559450003304</v>
      </c>
      <c r="R3286">
        <f>IF($A3286&gt;=$Q$2,G3286*R$4,"")</f>
        <v>211.53169102304062</v>
      </c>
      <c r="S3286">
        <f>IF($A3286&gt;=$Q$2,C3286*S$4,"")</f>
        <v>185.73339770237075</v>
      </c>
      <c r="T3286">
        <f>IF($A3286&gt;=$Q$2,J3286*T$4,"")</f>
        <v>417.55648083094837</v>
      </c>
      <c r="U3286">
        <f>IF($A3286&gt;=$Q$2,K3286*U$4,"")</f>
        <v>5.9520193287597776</v>
      </c>
      <c r="W3286" t="e">
        <f t="shared" ca="1" si="21"/>
        <v>#DIV/0!</v>
      </c>
    </row>
    <row r="3287" spans="1:23">
      <c r="A3287" s="25">
        <v>44938</v>
      </c>
      <c r="B3287">
        <f>IFERROR(VLOOKUP($A3287,'BTC-Web'!$A$2:$H$9999,2,0),"")</f>
        <v>18117.59375</v>
      </c>
      <c r="C3287">
        <f>VLOOKUP(A3287,H_SPBTFDUE!$B$2:$C$5828,2,0)</f>
        <v>106.7</v>
      </c>
      <c r="D3287" s="2">
        <f>D3286*(1-D$1+IF(AND(WEEKDAY($A3287)&lt;&gt;1,WEEKDAY($A3287)&lt;&gt;7),-VLOOKUP($A3287,ETF_OP_Fee!$G$5:$H$14,2,1),0))^($A3287-$A3286)*(1+2*(C3287/C3286-1))+IFERROR(VLOOKUP(A3287,BITXeom!$C$9:$D$100,2,0),0)-$D$3*IFERROR(VLOOKUP($A3287,Dividends!$C$10:$E$100,2,0),0)</f>
        <v>7.4013355241512295</v>
      </c>
      <c r="F3287" s="60">
        <f>F3286*(1-F$1-2*(C3287/C3286-1))</f>
        <v>8.2368626412876414E-2</v>
      </c>
      <c r="G3287" s="2">
        <f>G3286*(1-G$1+IF(AND(WEEKDAY($A3287)&lt;&gt;1,WEEKDAY($A3287)&lt;&gt;7),-VLOOKUP($A3287,ETF_OP_Fee!$I$5:$J$14,2,1),0))^($A3287-$A3286)*(1+1*(B3287/B3286-1))</f>
        <v>11.642182754723937</v>
      </c>
      <c r="H3287" s="9">
        <f>IFERROR(VLOOKUP(A3287,'BITO-IV'!$A$1:$J$10000,4,0),"")</f>
        <v>12.1098</v>
      </c>
      <c r="J3287" s="9">
        <f>VLOOKUP(A3287,'ETH-Web'!$A$1:$G$10000,6,0)</f>
        <v>1417.9384769999999</v>
      </c>
      <c r="K3287" s="2">
        <f>K3286*(1-K$1+IF(AND(WEEKDAY($A3287)&lt;&gt;1,WEEKDAY($A3287)&lt;&gt;7),-VLOOKUP($A3287,ETF_OP_Fee!$K$5:$L$14,2,1),0))^($A3287-$A3286)*(1+2*(J3287/J3286-1))-K$3*IFERROR(VLOOKUP($A4883,Dividends!$C$10:$E$100,3,0),0)</f>
        <v>64.543988187608463</v>
      </c>
      <c r="Q3287">
        <f>IF($A3287&gt;=$Q$2,B3287*Q$4,"")</f>
        <v>230.69246414075045</v>
      </c>
      <c r="R3287">
        <f>IF($A3287&gt;=$Q$2,G3287*R$4,"")</f>
        <v>219.66448198486387</v>
      </c>
      <c r="S3287">
        <f>IF($A3287&gt;=$Q$2,C3287*S$4,"")</f>
        <v>202.24261184654515</v>
      </c>
      <c r="T3287">
        <f>IF($A3287&gt;=$Q$2,J3287*T$4,"")</f>
        <v>426.5836404417538</v>
      </c>
      <c r="U3287">
        <f>IF($A3287&gt;=$Q$2,K3287*U$4,"")</f>
        <v>6.2092130004065806</v>
      </c>
      <c r="W3287" t="e">
        <f t="shared" ca="1" si="21"/>
        <v>#DIV/0!</v>
      </c>
    </row>
    <row r="3288" spans="1:23">
      <c r="A3288" s="25">
        <v>44939</v>
      </c>
      <c r="B3288">
        <f>IFERROR(VLOOKUP($A3288,'BTC-Web'!$A$2:$H$9999,2,0),"")</f>
        <v>18868.90625</v>
      </c>
      <c r="C3288">
        <f>VLOOKUP(A3288,H_SPBTFDUE!$B$2:$C$5828,2,0)</f>
        <v>108.88</v>
      </c>
      <c r="D3288" s="2">
        <f>D3287*(1-D$1+IF(AND(WEEKDAY($A3288)&lt;&gt;1,WEEKDAY($A3288)&lt;&gt;7),-VLOOKUP($A3288,ETF_OP_Fee!$G$5:$H$14,2,1),0))^($A3288-$A3287)*(1+2*(C3288/C3287-1))+IFERROR(VLOOKUP(A3288,BITXeom!$C$9:$D$100,2,0),0)-$D$3*IFERROR(VLOOKUP($A3288,Dividends!$C$10:$E$100,2,0),0)</f>
        <v>7.7028419290223562</v>
      </c>
      <c r="F3288" s="60">
        <f>F3287*(1-F$1-2*(C3288/C3287-1))</f>
        <v>7.8998572928140623E-2</v>
      </c>
      <c r="G3288" s="2">
        <f>G3287*(1-G$1+IF(AND(WEEKDAY($A3288)&lt;&gt;1,WEEKDAY($A3288)&lt;&gt;7),-VLOOKUP($A3288,ETF_OP_Fee!$I$5:$J$14,2,1),0))^($A3288-$A3287)*(1+1*(B3288/B3287-1))</f>
        <v>12.124652997538595</v>
      </c>
      <c r="H3288" s="9">
        <f>IFERROR(VLOOKUP(A3288,'BITO-IV'!$A$1:$J$10000,4,0),"")</f>
        <v>12.359500000000001</v>
      </c>
      <c r="J3288" s="9">
        <f>VLOOKUP(A3288,'ETH-Web'!$A$1:$G$10000,6,0)</f>
        <v>1451.6148679999999</v>
      </c>
      <c r="K3288" s="2">
        <f>K3287*(1-K$1+IF(AND(WEEKDAY($A3288)&lt;&gt;1,WEEKDAY($A3288)&lt;&gt;7),-VLOOKUP($A3288,ETF_OP_Fee!$K$5:$L$14,2,1),0))^($A3288-$A3287)*(1+2*(J3288/J3287-1))-K$3*IFERROR(VLOOKUP($A4884,Dividends!$C$10:$E$100,3,0),0)</f>
        <v>67.608118502479101</v>
      </c>
      <c r="Q3288">
        <f>IF($A3288&gt;=$Q$2,B3288*Q$4,"")</f>
        <v>240.2589735987047</v>
      </c>
      <c r="R3288">
        <f>IF($A3288&gt;=$Q$2,G3288*R$4,"")</f>
        <v>228.76772131667991</v>
      </c>
      <c r="S3288">
        <f>IF($A3288&gt;=$Q$2,C3288*S$4,"")</f>
        <v>206.37465396299751</v>
      </c>
      <c r="T3288">
        <f>IF($A3288&gt;=$Q$2,J3288*T$4,"")</f>
        <v>436.71510785218356</v>
      </c>
      <c r="U3288">
        <f>IF($A3288&gt;=$Q$2,K3288*U$4,"")</f>
        <v>6.5039861980393754</v>
      </c>
      <c r="W3288" t="e">
        <f t="shared" ca="1" si="21"/>
        <v>#DIV/0!</v>
      </c>
    </row>
    <row r="3289" spans="1:23">
      <c r="A3289" s="25">
        <v>44943</v>
      </c>
      <c r="B3289">
        <f>IFERROR(VLOOKUP($A3289,'BTC-Web'!$A$2:$H$9999,2,0),"")</f>
        <v>21175.833984000001</v>
      </c>
      <c r="C3289">
        <f>VLOOKUP(A3289,H_SPBTFDUE!$B$2:$C$5828,2,0)</f>
        <v>119.78</v>
      </c>
      <c r="D3289" s="2">
        <f>D3288*(1-D$1+IF(AND(WEEKDAY($A3289)&lt;&gt;1,WEEKDAY($A3289)&lt;&gt;7),-VLOOKUP($A3289,ETF_OP_Fee!$G$5:$H$14,2,1),0))^($A3289-$A3288)*(1+2*(C3289/C3288-1))+IFERROR(VLOOKUP(A3289,BITXeom!$C$9:$D$100,2,0),0)-$D$3*IFERROR(VLOOKUP($A3289,Dividends!$C$10:$E$100,2,0),0)</f>
        <v>9.240651113499263</v>
      </c>
      <c r="F3289" s="60">
        <f>F3288*(1-F$1-2*(C3289/C3288-1))</f>
        <v>6.3177332736173528E-2</v>
      </c>
      <c r="G3289" s="2">
        <f>G3288*(1-G$1+IF(AND(WEEKDAY($A3289)&lt;&gt;1,WEEKDAY($A3289)&lt;&gt;7),-VLOOKUP($A3289,ETF_OP_Fee!$I$5:$J$14,2,1),0))^($A3289-$A3288)*(1+1*(B3289/B3288-1))</f>
        <v>13.605606309779501</v>
      </c>
      <c r="H3289" s="9">
        <f>IFERROR(VLOOKUP(A3289,'BITO-IV'!$A$1:$J$10000,4,0),"")</f>
        <v>13.588900000000001</v>
      </c>
      <c r="J3289" s="9">
        <f>VLOOKUP(A3289,'ETH-Web'!$A$1:$G$10000,6,0)</f>
        <v>1567.8460689999999</v>
      </c>
      <c r="K3289" s="2">
        <f>K3288*(1-K$1+IF(AND(WEEKDAY($A3289)&lt;&gt;1,WEEKDAY($A3289)&lt;&gt;7),-VLOOKUP($A3289,ETF_OP_Fee!$K$5:$L$14,2,1),0))^($A3289-$A3288)*(1+2*(J3289/J3288-1))-K$3*IFERROR(VLOOKUP($A4885,Dividends!$C$10:$E$100,3,0),0)</f>
        <v>78.426840162008901</v>
      </c>
      <c r="Q3289">
        <f>IF($A3289&gt;=$Q$2,B3289*Q$4,"")</f>
        <v>269.63322996490109</v>
      </c>
      <c r="R3289">
        <f>IF($A3289&gt;=$Q$2,G3289*R$4,"")</f>
        <v>256.71032014293246</v>
      </c>
      <c r="S3289">
        <f>IF($A3289&gt;=$Q$2,C3289*S$4,"")</f>
        <v>227.03486454525941</v>
      </c>
      <c r="T3289">
        <f>IF($A3289&gt;=$Q$2,J3289*T$4,"")</f>
        <v>471.68300643153583</v>
      </c>
      <c r="U3289">
        <f>IF($A3289&gt;=$Q$2,K3289*U$4,"")</f>
        <v>7.5447608551751353</v>
      </c>
      <c r="W3289" t="e">
        <f t="shared" ca="1" si="21"/>
        <v>#DIV/0!</v>
      </c>
    </row>
    <row r="3290" spans="1:23">
      <c r="A3290" s="25">
        <v>44944</v>
      </c>
      <c r="B3290">
        <f>IFERROR(VLOOKUP($A3290,'BTC-Web'!$A$2:$H$9999,2,0),"")</f>
        <v>21161.050781000002</v>
      </c>
      <c r="C3290">
        <f>VLOOKUP(A3290,H_SPBTFDUE!$B$2:$C$5828,2,0)</f>
        <v>115.89</v>
      </c>
      <c r="D3290" s="2">
        <f>D3289*(1-D$1+IF(AND(WEEKDAY($A3290)&lt;&gt;1,WEEKDAY($A3290)&lt;&gt;7),-VLOOKUP($A3290,ETF_OP_Fee!$G$5:$H$14,2,1),0))^($A3290-$A3289)*(1+2*(C3290/C3289-1))+IFERROR(VLOOKUP(A3290,BITXeom!$C$9:$D$100,2,0),0)-$D$3*IFERROR(VLOOKUP($A3290,Dividends!$C$10:$E$100,2,0),0)</f>
        <v>8.6394069399186755</v>
      </c>
      <c r="F3290" s="60">
        <f>F3289*(1-F$1-2*(C3290/C3289-1))</f>
        <v>6.7277564245848215E-2</v>
      </c>
      <c r="G3290" s="2">
        <f>G3289*(1-G$1+IF(AND(WEEKDAY($A3290)&lt;&gt;1,WEEKDAY($A3290)&lt;&gt;7),-VLOOKUP($A3290,ETF_OP_Fee!$I$5:$J$14,2,1),0))^($A3290-$A3289)*(1+1*(B3290/B3289-1))</f>
        <v>13.59575413771555</v>
      </c>
      <c r="H3290" s="9">
        <f>IFERROR(VLOOKUP(A3290,'BITO-IV'!$A$1:$J$10000,4,0),"")</f>
        <v>13.151999999999999</v>
      </c>
      <c r="J3290" s="9">
        <f>VLOOKUP(A3290,'ETH-Web'!$A$1:$G$10000,6,0)</f>
        <v>1515.5069579999999</v>
      </c>
      <c r="K3290" s="2">
        <f>K3289*(1-K$1+IF(AND(WEEKDAY($A3290)&lt;&gt;1,WEEKDAY($A3290)&lt;&gt;7),-VLOOKUP($A3290,ETF_OP_Fee!$K$5:$L$14,2,1),0))^($A3290-$A3289)*(1+2*(J3290/J3289-1))-K$3*IFERROR(VLOOKUP($A4886,Dividends!$C$10:$E$100,3,0),0)</f>
        <v>73.188738287661479</v>
      </c>
      <c r="Q3290">
        <f>IF($A3290&gt;=$Q$2,B3290*Q$4,"")</f>
        <v>269.44499450852533</v>
      </c>
      <c r="R3290">
        <f>IF($A3290&gt;=$Q$2,G3290*R$4,"")</f>
        <v>256.52442954849261</v>
      </c>
      <c r="S3290">
        <f>IF($A3290&gt;=$Q$2,C3290*S$4,"")</f>
        <v>219.66163342920447</v>
      </c>
      <c r="T3290">
        <f>IF($A3290&gt;=$Q$2,J3290*T$4,"")</f>
        <v>455.93690117377929</v>
      </c>
      <c r="U3290">
        <f>IF($A3290&gt;=$Q$2,K3290*U$4,"")</f>
        <v>7.0408488539347722</v>
      </c>
      <c r="W3290" t="e">
        <f t="shared" ca="1" si="21"/>
        <v>#DIV/0!</v>
      </c>
    </row>
    <row r="3291" spans="1:23">
      <c r="A3291" s="25">
        <v>44945</v>
      </c>
      <c r="B3291">
        <f>IFERROR(VLOOKUP($A3291,'BTC-Web'!$A$2:$H$9999,2,0),"")</f>
        <v>20686.746093999998</v>
      </c>
      <c r="C3291">
        <f>VLOOKUP(A3291,H_SPBTFDUE!$B$2:$C$5828,2,0)</f>
        <v>118.28</v>
      </c>
      <c r="D3291" s="2">
        <f>D3290*(1-D$1+IF(AND(WEEKDAY($A3291)&lt;&gt;1,WEEKDAY($A3291)&lt;&gt;7),-VLOOKUP($A3291,ETF_OP_Fee!$G$5:$H$14,2,1),0))^($A3291-$A3290)*(1+2*(C3291/C3290-1))+IFERROR(VLOOKUP(A3291,BITXeom!$C$9:$D$100,2,0),0)-$D$3*IFERROR(VLOOKUP($A3291,Dividends!$C$10:$E$100,2,0),0)</f>
        <v>8.9946635786471045</v>
      </c>
      <c r="F3291" s="60">
        <f>F3290*(1-F$1-2*(C3291/C3290-1))</f>
        <v>6.4499131095820034E-2</v>
      </c>
      <c r="G3291" s="2">
        <f>G3290*(1-G$1+IF(AND(WEEKDAY($A3291)&lt;&gt;1,WEEKDAY($A3291)&lt;&gt;7),-VLOOKUP($A3291,ETF_OP_Fee!$I$5:$J$14,2,1),0))^($A3291-$A3290)*(1+1*(B3291/B3290-1))</f>
        <v>13.290672398962505</v>
      </c>
      <c r="H3291" s="9">
        <f>IFERROR(VLOOKUP(A3291,'BITO-IV'!$A$1:$J$10000,4,0),"")</f>
        <v>13.413399999999999</v>
      </c>
      <c r="J3291" s="9">
        <f>VLOOKUP(A3291,'ETH-Web'!$A$1:$G$10000,6,0)</f>
        <v>1552.556519</v>
      </c>
      <c r="K3291" s="2">
        <f>K3290*(1-K$1+IF(AND(WEEKDAY($A3291)&lt;&gt;1,WEEKDAY($A3291)&lt;&gt;7),-VLOOKUP($A3291,ETF_OP_Fee!$K$5:$L$14,2,1),0))^($A3291-$A3290)*(1+2*(J3291/J3290-1))-K$3*IFERROR(VLOOKUP($A4887,Dividends!$C$10:$E$100,3,0),0)</f>
        <v>76.765247806691207</v>
      </c>
      <c r="Q3291">
        <f>IF($A3291&gt;=$Q$2,B3291*Q$4,"")</f>
        <v>263.40564300813423</v>
      </c>
      <c r="R3291">
        <f>IF($A3291&gt;=$Q$2,G3291*R$4,"")</f>
        <v>250.76815312523877</v>
      </c>
      <c r="S3291">
        <f>IF($A3291&gt;=$Q$2,C3291*S$4,"")</f>
        <v>224.191716299994</v>
      </c>
      <c r="T3291">
        <f>IF($A3291&gt;=$Q$2,J3291*T$4,"")</f>
        <v>467.08317928422849</v>
      </c>
      <c r="U3291">
        <f>IF($A3291&gt;=$Q$2,K3291*U$4,"")</f>
        <v>7.3849135766954399</v>
      </c>
      <c r="W3291" t="e">
        <f t="shared" ca="1" si="21"/>
        <v>#DIV/0!</v>
      </c>
    </row>
    <row r="3292" spans="1:23">
      <c r="A3292" s="25">
        <v>44946</v>
      </c>
      <c r="B3292">
        <f>IFERROR(VLOOKUP($A3292,'BTC-Web'!$A$2:$H$9999,2,0),"")</f>
        <v>21085.373047000001</v>
      </c>
      <c r="C3292">
        <f>VLOOKUP(A3292,H_SPBTFDUE!$B$2:$C$5828,2,0)</f>
        <v>125.07</v>
      </c>
      <c r="D3292" s="2">
        <f>D3291*(1-D$1+IF(AND(WEEKDAY($A3292)&lt;&gt;1,WEEKDAY($A3292)&lt;&gt;7),-VLOOKUP($A3292,ETF_OP_Fee!$G$5:$H$14,2,1),0))^($A3292-$A3291)*(1+2*(C3292/C3291-1))+IFERROR(VLOOKUP(A3292,BITXeom!$C$9:$D$100,2,0),0)-$D$3*IFERROR(VLOOKUP($A3292,Dividends!$C$10:$E$100,2,0),0)</f>
        <v>10.026152901900099</v>
      </c>
      <c r="F3292" s="60">
        <f>F3291*(1-F$1-2*(C3292/C3291-1))</f>
        <v>5.709047938731443E-2</v>
      </c>
      <c r="G3292" s="2">
        <f>G3291*(1-G$1+IF(AND(WEEKDAY($A3292)&lt;&gt;1,WEEKDAY($A3292)&lt;&gt;7),-VLOOKUP($A3292,ETF_OP_Fee!$I$5:$J$14,2,1),0))^($A3292-$A3291)*(1+1*(B3292/B3291-1))</f>
        <v>13.546426799943633</v>
      </c>
      <c r="H3292" s="9">
        <f>IFERROR(VLOOKUP(A3292,'BITO-IV'!$A$1:$J$10000,4,0),"")</f>
        <v>14.1751</v>
      </c>
      <c r="J3292" s="9">
        <f>VLOOKUP(A3292,'ETH-Web'!$A$1:$G$10000,6,0)</f>
        <v>1659.75415</v>
      </c>
      <c r="K3292" s="2">
        <f>K3291*(1-K$1+IF(AND(WEEKDAY($A3292)&lt;&gt;1,WEEKDAY($A3292)&lt;&gt;7),-VLOOKUP($A3292,ETF_OP_Fee!$K$5:$L$14,2,1),0))^($A3292-$A3291)*(1+2*(J3292/J3291-1))-K$3*IFERROR(VLOOKUP($A4888,Dividends!$C$10:$E$100,3,0),0)</f>
        <v>87.36364600184028</v>
      </c>
      <c r="Q3292">
        <f>IF($A3292&gt;=$Q$2,B3292*Q$4,"")</f>
        <v>268.48138514748371</v>
      </c>
      <c r="R3292">
        <f>IF($A3292&gt;=$Q$2,G3292*R$4,"")</f>
        <v>255.59372228099465</v>
      </c>
      <c r="S3292">
        <f>IF($A3292&gt;=$Q$2,C3292*S$4,"")</f>
        <v>237.06170069022869</v>
      </c>
      <c r="T3292">
        <f>IF($A3292&gt;=$Q$2,J3292*T$4,"")</f>
        <v>499.33334839979011</v>
      </c>
      <c r="U3292">
        <f>IF($A3292&gt;=$Q$2,K3292*U$4,"")</f>
        <v>8.404492838911521</v>
      </c>
      <c r="W3292" t="e">
        <f t="shared" ca="1" si="21"/>
        <v>#DIV/0!</v>
      </c>
    </row>
    <row r="3293" spans="1:23">
      <c r="A3293" s="25">
        <v>44949</v>
      </c>
      <c r="B3293">
        <f>IFERROR(VLOOKUP($A3293,'BTC-Web'!$A$2:$H$9999,2,0),"")</f>
        <v>22721.087890999999</v>
      </c>
      <c r="C3293">
        <f>VLOOKUP(A3293,H_SPBTFDUE!$B$2:$C$5828,2,0)</f>
        <v>129.62</v>
      </c>
      <c r="D3293" s="2">
        <f>D3292*(1-D$1+IF(AND(WEEKDAY($A3293)&lt;&gt;1,WEEKDAY($A3293)&lt;&gt;7),-VLOOKUP($A3293,ETF_OP_Fee!$G$5:$H$14,2,1),0))^($A3293-$A3292)*(1+2*(C3293/C3292-1))+IFERROR(VLOOKUP(A3293,BITXeom!$C$9:$D$100,2,0),0)-$D$3*IFERROR(VLOOKUP($A3293,Dividends!$C$10:$E$100,2,0),0)</f>
        <v>10.751759070693421</v>
      </c>
      <c r="F3293" s="60">
        <f>F3292*(1-F$1-2*(C3293/C3292-1))</f>
        <v>5.2933646816757288E-2</v>
      </c>
      <c r="G3293" s="2">
        <f>G3292*(1-G$1+IF(AND(WEEKDAY($A3293)&lt;&gt;1,WEEKDAY($A3293)&lt;&gt;7),-VLOOKUP($A3293,ETF_OP_Fee!$I$5:$J$14,2,1),0))^($A3293-$A3292)*(1+1*(B3293/B3292-1))</f>
        <v>14.596162040245973</v>
      </c>
      <c r="H3293" s="9">
        <f>IFERROR(VLOOKUP(A3293,'BITO-IV'!$A$1:$J$10000,4,0),"")</f>
        <v>14.6462</v>
      </c>
      <c r="J3293" s="9">
        <f>VLOOKUP(A3293,'ETH-Web'!$A$1:$G$10000,6,0)</f>
        <v>1628.2510990000001</v>
      </c>
      <c r="K3293" s="2">
        <f>K3292*(1-K$1+IF(AND(WEEKDAY($A3293)&lt;&gt;1,WEEKDAY($A3293)&lt;&gt;7),-VLOOKUP($A3293,ETF_OP_Fee!$K$5:$L$14,2,1),0))^($A3293-$A3292)*(1+2*(J3293/J3292-1))-K$3*IFERROR(VLOOKUP($A4889,Dividends!$C$10:$E$100,3,0),0)</f>
        <v>84.04073209530911</v>
      </c>
      <c r="Q3293">
        <f>IF($A3293&gt;=$Q$2,B3293*Q$4,"")</f>
        <v>289.30904544282305</v>
      </c>
      <c r="R3293">
        <f>IF($A3293&gt;=$Q$2,G3293*R$4,"")</f>
        <v>275.40010675719657</v>
      </c>
      <c r="S3293">
        <f>IF($A3293&gt;=$Q$2,C3293*S$4,"")</f>
        <v>245.6859170342004</v>
      </c>
      <c r="T3293">
        <f>IF($A3293&gt;=$Q$2,J3293*T$4,"")</f>
        <v>489.85572549965195</v>
      </c>
      <c r="U3293">
        <f>IF($A3293&gt;=$Q$2,K3293*U$4,"")</f>
        <v>8.084824333648216</v>
      </c>
      <c r="W3293" t="e">
        <f t="shared" ca="1" si="21"/>
        <v>#DIV/0!</v>
      </c>
    </row>
    <row r="3294" spans="1:23">
      <c r="A3294" s="25">
        <v>44950</v>
      </c>
      <c r="B3294">
        <f>IFERROR(VLOOKUP($A3294,'BTC-Web'!$A$2:$H$9999,2,0),"")</f>
        <v>22929.626952999999</v>
      </c>
      <c r="C3294">
        <f>VLOOKUP(A3294,H_SPBTFDUE!$B$2:$C$5828,2,0)</f>
        <v>129.46</v>
      </c>
      <c r="D3294" s="2">
        <f>D3293*(1-D$1+IF(AND(WEEKDAY($A3294)&lt;&gt;1,WEEKDAY($A3294)&lt;&gt;7),-VLOOKUP($A3294,ETF_OP_Fee!$G$5:$H$14,2,1),0))^($A3294-$A3293)*(1+2*(C3294/C3293-1))+IFERROR(VLOOKUP(A3294,BITXeom!$C$9:$D$100,2,0),0)-$D$3*IFERROR(VLOOKUP($A3294,Dividends!$C$10:$E$100,2,0),0)</f>
        <v>10.723922710940846</v>
      </c>
      <c r="F3294" s="60">
        <f>F3293*(1-F$1-2*(C3294/C3293-1))</f>
        <v>5.3061571562462641E-2</v>
      </c>
      <c r="G3294" s="2">
        <f>G3293*(1-G$1+IF(AND(WEEKDAY($A3294)&lt;&gt;1,WEEKDAY($A3294)&lt;&gt;7),-VLOOKUP($A3294,ETF_OP_Fee!$I$5:$J$14,2,1),0))^($A3294-$A3293)*(1+1*(B3294/B3293-1))</f>
        <v>14.729745387464204</v>
      </c>
      <c r="H3294" s="9">
        <f>IFERROR(VLOOKUP(A3294,'BITO-IV'!$A$1:$J$10000,4,0),"")</f>
        <v>14.6281</v>
      </c>
      <c r="J3294" s="9">
        <f>VLOOKUP(A3294,'ETH-Web'!$A$1:$G$10000,6,0)</f>
        <v>1556.6042480000001</v>
      </c>
      <c r="K3294" s="2">
        <f>K3293*(1-K$1+IF(AND(WEEKDAY($A3294)&lt;&gt;1,WEEKDAY($A3294)&lt;&gt;7),-VLOOKUP($A3294,ETF_OP_Fee!$K$5:$L$14,2,1),0))^($A3294-$A3293)*(1+2*(J3294/J3293-1))-K$3*IFERROR(VLOOKUP($A4890,Dividends!$C$10:$E$100,3,0),0)</f>
        <v>76.64278126582029</v>
      </c>
      <c r="Q3294">
        <f>IF($A3294&gt;=$Q$2,B3294*Q$4,"")</f>
        <v>291.96438647465186</v>
      </c>
      <c r="R3294">
        <f>IF($A3294&gt;=$Q$2,G3294*R$4,"")</f>
        <v>277.92055480261064</v>
      </c>
      <c r="S3294">
        <f>IF($A3294&gt;=$Q$2,C3294*S$4,"")</f>
        <v>245.38264788803878</v>
      </c>
      <c r="T3294">
        <f>IF($A3294&gt;=$Q$2,J3294*T$4,"")</f>
        <v>468.30092956066858</v>
      </c>
      <c r="U3294">
        <f>IF($A3294&gt;=$Q$2,K3294*U$4,"")</f>
        <v>7.3731321411343114</v>
      </c>
      <c r="W3294" t="e">
        <f t="shared" ca="1" si="21"/>
        <v>#DIV/0!</v>
      </c>
    </row>
    <row r="3295" spans="1:23">
      <c r="A3295" s="25">
        <v>44951</v>
      </c>
      <c r="B3295">
        <f>IFERROR(VLOOKUP($A3295,'BTC-Web'!$A$2:$H$9999,2,0),"")</f>
        <v>22639.267577999999</v>
      </c>
      <c r="C3295">
        <f>VLOOKUP(A3295,H_SPBTFDUE!$B$2:$C$5828,2,0)</f>
        <v>128.63</v>
      </c>
      <c r="D3295" s="2">
        <f>D3294*(1-D$1+IF(AND(WEEKDAY($A3295)&lt;&gt;1,WEEKDAY($A3295)&lt;&gt;7),-VLOOKUP($A3295,ETF_OP_Fee!$G$5:$H$14,2,1),0))^($A3295-$A3294)*(1+2*(C3295/C3294-1))+IFERROR(VLOOKUP(A3295,BITXeom!$C$9:$D$100,2,0),0)-$D$3*IFERROR(VLOOKUP($A3295,Dividends!$C$10:$E$100,2,0),0)</f>
        <v>10.585139111780851</v>
      </c>
      <c r="F3295" s="60">
        <f>F3294*(1-F$1-2*(C3295/C3294-1))</f>
        <v>5.3739191106229517E-2</v>
      </c>
      <c r="G3295" s="2">
        <f>G3294*(1-G$1+IF(AND(WEEKDAY($A3295)&lt;&gt;1,WEEKDAY($A3295)&lt;&gt;7),-VLOOKUP($A3295,ETF_OP_Fee!$I$5:$J$14,2,1),0))^($A3295-$A3294)*(1+1*(B3295/B3294-1))</f>
        <v>14.542843130117998</v>
      </c>
      <c r="H3295" s="9">
        <f>IFERROR(VLOOKUP(A3295,'BITO-IV'!$A$1:$J$10000,4,0),"")</f>
        <v>14.540699999999999</v>
      </c>
      <c r="J3295" s="9">
        <f>VLOOKUP(A3295,'ETH-Web'!$A$1:$G$10000,6,0)</f>
        <v>1611.7110600000001</v>
      </c>
      <c r="K3295" s="2">
        <f>K3294*(1-K$1+IF(AND(WEEKDAY($A3295)&lt;&gt;1,WEEKDAY($A3295)&lt;&gt;7),-VLOOKUP($A3295,ETF_OP_Fee!$K$5:$L$14,2,1),0))^($A3295-$A3294)*(1+2*(J3295/J3294-1))-K$3*IFERROR(VLOOKUP($A4891,Dividends!$C$10:$E$100,3,0),0)</f>
        <v>82.067274163734695</v>
      </c>
      <c r="Q3295">
        <f>IF($A3295&gt;=$Q$2,B3295*Q$4,"")</f>
        <v>288.26722223587882</v>
      </c>
      <c r="R3295">
        <f>IF($A3295&gt;=$Q$2,G3295*R$4,"")</f>
        <v>274.3940865786775</v>
      </c>
      <c r="S3295">
        <f>IF($A3295&gt;=$Q$2,C3295*S$4,"")</f>
        <v>243.80943919232521</v>
      </c>
      <c r="T3295">
        <f>IF($A3295&gt;=$Q$2,J3295*T$4,"")</f>
        <v>484.87969151502051</v>
      </c>
      <c r="U3295">
        <f>IF($A3295&gt;=$Q$2,K3295*U$4,"")</f>
        <v>7.8949751937272366</v>
      </c>
      <c r="W3295" t="e">
        <f t="shared" ca="1" si="21"/>
        <v>#DIV/0!</v>
      </c>
    </row>
    <row r="3296" spans="1:23">
      <c r="A3296" s="25">
        <v>44952</v>
      </c>
      <c r="B3296">
        <f>IFERROR(VLOOKUP($A3296,'BTC-Web'!$A$2:$H$9999,2,0),"")</f>
        <v>23108.955077999999</v>
      </c>
      <c r="C3296">
        <f>VLOOKUP(A3296,H_SPBTFDUE!$B$2:$C$5828,2,0)</f>
        <v>129.91</v>
      </c>
      <c r="D3296" s="2">
        <f>D3295*(1-D$1+IF(AND(WEEKDAY($A3296)&lt;&gt;1,WEEKDAY($A3296)&lt;&gt;7),-VLOOKUP($A3296,ETF_OP_Fee!$G$5:$H$14,2,1),0))^($A3296-$A3295)*(1+2*(C3296/C3295-1))+IFERROR(VLOOKUP(A3296,BITXeom!$C$9:$D$100,2,0),0)-$D$3*IFERROR(VLOOKUP($A3296,Dividends!$C$10:$E$100,2,0),0)</f>
        <v>10.794503610623655</v>
      </c>
      <c r="F3296" s="60">
        <f>F3295*(1-F$1-2*(C3296/C3295-1))</f>
        <v>5.2666873944218727E-2</v>
      </c>
      <c r="G3296" s="2">
        <f>G3295*(1-G$1+IF(AND(WEEKDAY($A3296)&lt;&gt;1,WEEKDAY($A3296)&lt;&gt;7),-VLOOKUP($A3296,ETF_OP_Fee!$I$5:$J$14,2,1),0))^($A3296-$A3295)*(1+1*(B3296/B3295-1))</f>
        <v>14.844171103037411</v>
      </c>
      <c r="H3296" s="9">
        <f>IFERROR(VLOOKUP(A3296,'BITO-IV'!$A$1:$J$10000,4,0),"")</f>
        <v>14.6881</v>
      </c>
      <c r="J3296" s="9">
        <f>VLOOKUP(A3296,'ETH-Web'!$A$1:$G$10000,6,0)</f>
        <v>1603.105957</v>
      </c>
      <c r="K3296" s="2">
        <f>K3295*(1-K$1+IF(AND(WEEKDAY($A3296)&lt;&gt;1,WEEKDAY($A3296)&lt;&gt;7),-VLOOKUP($A3296,ETF_OP_Fee!$K$5:$L$14,2,1),0))^($A3296-$A3295)*(1+2*(J3296/J3295-1))-K$3*IFERROR(VLOOKUP($A4892,Dividends!$C$10:$E$100,3,0),0)</f>
        <v>81.188850773702825</v>
      </c>
      <c r="Q3296">
        <f>IF($A3296&gt;=$Q$2,B3296*Q$4,"")</f>
        <v>294.24778280293032</v>
      </c>
      <c r="R3296">
        <f>IF($A3296&gt;=$Q$2,G3296*R$4,"")</f>
        <v>280.07953701983593</v>
      </c>
      <c r="S3296">
        <f>IF($A3296&gt;=$Q$2,C3296*S$4,"")</f>
        <v>246.23559236161836</v>
      </c>
      <c r="T3296">
        <f>IF($A3296&gt;=$Q$2,J3296*T$4,"")</f>
        <v>482.29086539621539</v>
      </c>
      <c r="U3296">
        <f>IF($A3296&gt;=$Q$2,K3296*U$4,"")</f>
        <v>7.8104697566384536</v>
      </c>
      <c r="W3296" t="e">
        <f t="shared" ca="1" si="21"/>
        <v>#DIV/0!</v>
      </c>
    </row>
    <row r="3297" spans="1:23">
      <c r="A3297" s="25">
        <v>44953</v>
      </c>
      <c r="B3297">
        <f>IFERROR(VLOOKUP($A3297,'BTC-Web'!$A$2:$H$9999,2,0),"")</f>
        <v>23030.716797000001</v>
      </c>
      <c r="C3297">
        <f>VLOOKUP(A3297,H_SPBTFDUE!$B$2:$C$5828,2,0)</f>
        <v>129.80000000000001</v>
      </c>
      <c r="D3297" s="2">
        <f>D3296*(1-D$1+IF(AND(WEEKDAY($A3297)&lt;&gt;1,WEEKDAY($A3297)&lt;&gt;7),-VLOOKUP($A3297,ETF_OP_Fee!$G$5:$H$14,2,1),0))^($A3297-$A3296)*(1+2*(C3297/C3296-1))+IFERROR(VLOOKUP(A3297,BITXeom!$C$9:$D$100,2,0),0)-$D$3*IFERROR(VLOOKUP($A3297,Dividends!$C$10:$E$100,2,0),0)</f>
        <v>10.774924281972387</v>
      </c>
      <c r="F3297" s="60">
        <f>F3296*(1-F$1-2*(C3297/C3296-1))</f>
        <v>5.275332268395598E-2</v>
      </c>
      <c r="G3297" s="2">
        <f>G3296*(1-G$1+IF(AND(WEEKDAY($A3297)&lt;&gt;1,WEEKDAY($A3297)&lt;&gt;7),-VLOOKUP($A3297,ETF_OP_Fee!$I$5:$J$14,2,1),0))^($A3297-$A3296)*(1+1*(B3297/B3296-1))</f>
        <v>14.793529243126626</v>
      </c>
      <c r="H3297" s="9">
        <f>IFERROR(VLOOKUP(A3297,'BITO-IV'!$A$1:$J$10000,4,0),"")</f>
        <v>14.659800000000001</v>
      </c>
      <c r="J3297" s="9">
        <f>VLOOKUP(A3297,'ETH-Web'!$A$1:$G$10000,6,0)</f>
        <v>1598.1564940000001</v>
      </c>
      <c r="K3297" s="2">
        <f>K3296*(1-K$1+IF(AND(WEEKDAY($A3297)&lt;&gt;1,WEEKDAY($A3297)&lt;&gt;7),-VLOOKUP($A3297,ETF_OP_Fee!$K$5:$L$14,2,1),0))^($A3297-$A3296)*(1+2*(J3297/J3296-1))-K$3*IFERROR(VLOOKUP($A4893,Dividends!$C$10:$E$100,3,0),0)</f>
        <v>80.685444467666144</v>
      </c>
      <c r="Q3297">
        <f>IF($A3297&gt;=$Q$2,B3297*Q$4,"")</f>
        <v>293.25156983540938</v>
      </c>
      <c r="R3297">
        <f>IF($A3297&gt;=$Q$2,G3297*R$4,"")</f>
        <v>279.124027373714</v>
      </c>
      <c r="S3297">
        <f>IF($A3297&gt;=$Q$2,C3297*S$4,"")</f>
        <v>246.02709482363227</v>
      </c>
      <c r="T3297">
        <f>IF($A3297&gt;=$Q$2,J3297*T$4,"")</f>
        <v>480.8018304493404</v>
      </c>
      <c r="U3297">
        <f>IF($A3297&gt;=$Q$2,K3297*U$4,"")</f>
        <v>7.7620414356173839</v>
      </c>
      <c r="W3297" t="e">
        <f t="shared" ca="1" si="21"/>
        <v>#DIV/0!</v>
      </c>
    </row>
    <row r="3298" spans="1:23">
      <c r="A3298" s="25">
        <v>44956</v>
      </c>
      <c r="B3298">
        <f>IFERROR(VLOOKUP($A3298,'BTC-Web'!$A$2:$H$9999,2,0),"")</f>
        <v>23774.648438</v>
      </c>
      <c r="C3298">
        <f>VLOOKUP(A3298,H_SPBTFDUE!$B$2:$C$5828,2,0)</f>
        <v>127.05</v>
      </c>
      <c r="D3298" s="2">
        <f>D3297*(1-D$1+IF(AND(WEEKDAY($A3298)&lt;&gt;1,WEEKDAY($A3298)&lt;&gt;7),-VLOOKUP($A3298,ETF_OP_Fee!$G$5:$H$14,2,1),0))^($A3298-$A3297)*(1+2*(C3298/C3297-1))+IFERROR(VLOOKUP(A3298,BITXeom!$C$9:$D$100,2,0),0)-$D$3*IFERROR(VLOOKUP($A3298,Dividends!$C$10:$E$100,2,0),0)</f>
        <v>10.314628572391461</v>
      </c>
      <c r="F3298" s="60">
        <f>F3297*(1-F$1-2*(C3298/C3297-1))</f>
        <v>5.4985886903801878E-2</v>
      </c>
      <c r="G3298" s="2">
        <f>G3297*(1-G$1+IF(AND(WEEKDAY($A3298)&lt;&gt;1,WEEKDAY($A3298)&lt;&gt;7),-VLOOKUP($A3298,ETF_OP_Fee!$I$5:$J$14,2,1),0))^($A3298-$A3297)*(1+1*(B3298/B3297-1))</f>
        <v>15.270193210434371</v>
      </c>
      <c r="H3298" s="9">
        <f>IFERROR(VLOOKUP(A3298,'BITO-IV'!$A$1:$J$10000,4,0),"")</f>
        <v>14.3521</v>
      </c>
      <c r="J3298" s="9">
        <f>VLOOKUP(A3298,'ETH-Web'!$A$1:$G$10000,6,0)</f>
        <v>1567.326538</v>
      </c>
      <c r="K3298" s="2">
        <f>K3297*(1-K$1+IF(AND(WEEKDAY($A3298)&lt;&gt;1,WEEKDAY($A3298)&lt;&gt;7),-VLOOKUP($A3298,ETF_OP_Fee!$K$5:$L$14,2,1),0))^($A3298-$A3297)*(1+2*(J3298/J3297-1))-K$3*IFERROR(VLOOKUP($A4894,Dividends!$C$10:$E$100,3,0),0)</f>
        <v>77.566453706394412</v>
      </c>
      <c r="Q3298">
        <f>IF($A3298&gt;=$Q$2,B3298*Q$4,"")</f>
        <v>302.72409835010592</v>
      </c>
      <c r="R3298">
        <f>IF($A3298&gt;=$Q$2,G3298*R$4,"")</f>
        <v>288.11771401009844</v>
      </c>
      <c r="S3298">
        <f>IF($A3298&gt;=$Q$2,C3298*S$4,"")</f>
        <v>240.81465637397901</v>
      </c>
      <c r="T3298">
        <f>IF($A3298&gt;=$Q$2,J3298*T$4,"")</f>
        <v>471.52670668447547</v>
      </c>
      <c r="U3298">
        <f>IF($A3298&gt;=$Q$2,K3298*U$4,"")</f>
        <v>7.4619905939070081</v>
      </c>
      <c r="W3298" t="e">
        <f t="shared" ca="1" si="21"/>
        <v>#DIV/0!</v>
      </c>
    </row>
    <row r="3299" spans="1:23">
      <c r="A3299" s="25">
        <v>44957</v>
      </c>
      <c r="B3299">
        <f>IFERROR(VLOOKUP($A3299,'BTC-Web'!$A$2:$H$9999,2,0),"")</f>
        <v>22840.796875</v>
      </c>
      <c r="C3299">
        <f>VLOOKUP(A3299,H_SPBTFDUE!$B$2:$C$5828,2,0)</f>
        <v>129.43</v>
      </c>
      <c r="D3299" s="2">
        <f>D3298*(1-D$1+IF(AND(WEEKDAY($A3299)&lt;&gt;1,WEEKDAY($A3299)&lt;&gt;7),-VLOOKUP($A3299,ETF_OP_Fee!$G$5:$H$14,2,1),0))^($A3299-$A3298)*(1+2*(C3299/C3298-1))+IFERROR(VLOOKUP(A3299,BITXeom!$C$9:$D$100,2,0),0)-$D$3*IFERROR(VLOOKUP($A3299,Dividends!$C$10:$E$100,2,0),0)</f>
        <v>10.699781964685929</v>
      </c>
      <c r="F3299" s="60">
        <f>F3298*(1-F$1-2*(C3299/C3298-1))</f>
        <v>5.2922947319270768E-2</v>
      </c>
      <c r="G3299" s="2">
        <f>G3298*(1-G$1+IF(AND(WEEKDAY($A3299)&lt;&gt;1,WEEKDAY($A3299)&lt;&gt;7),-VLOOKUP($A3299,ETF_OP_Fee!$I$5:$J$14,2,1),0))^($A3299-$A3298)*(1+1*(B3299/B3298-1))</f>
        <v>14.670008868793651</v>
      </c>
      <c r="H3299" s="9">
        <f>IFERROR(VLOOKUP(A3299,'BITO-IV'!$A$1:$J$10000,4,0),"")</f>
        <v>14.621700000000001</v>
      </c>
      <c r="J3299" s="9">
        <f>VLOOKUP(A3299,'ETH-Web'!$A$1:$G$10000,6,0)</f>
        <v>1586.5354</v>
      </c>
      <c r="K3299" s="2">
        <f>K3298*(1-K$1+IF(AND(WEEKDAY($A3299)&lt;&gt;1,WEEKDAY($A3299)&lt;&gt;7),-VLOOKUP($A3299,ETF_OP_Fee!$K$5:$L$14,2,1),0))^($A3299-$A3298)*(1+2*(J3299/J3298-1))-K$3*IFERROR(VLOOKUP($A4895,Dividends!$C$10:$E$100,3,0),0)</f>
        <v>79.465687146470614</v>
      </c>
      <c r="Q3299">
        <f>IF($A3299&gt;=$Q$2,B3299*Q$4,"")</f>
        <v>290.83330748776189</v>
      </c>
      <c r="R3299">
        <f>IF($A3299&gt;=$Q$2,G3299*R$4,"")</f>
        <v>276.79344730861243</v>
      </c>
      <c r="S3299">
        <f>IF($A3299&gt;=$Q$2,C3299*S$4,"")</f>
        <v>245.32578492313345</v>
      </c>
      <c r="T3299">
        <f>IF($A3299&gt;=$Q$2,J3299*T$4,"")</f>
        <v>477.30565013908858</v>
      </c>
      <c r="U3299">
        <f>IF($A3299&gt;=$Q$2,K3299*U$4,"")</f>
        <v>7.644699244209967</v>
      </c>
      <c r="W3299" t="e">
        <f t="shared" ca="1" si="21"/>
        <v>#DIV/0!</v>
      </c>
    </row>
    <row r="3300" spans="1:23">
      <c r="A3300" s="25">
        <v>44958</v>
      </c>
      <c r="B3300">
        <f>IFERROR(VLOOKUP($A3300,'BTC-Web'!$A$2:$H$9999,2,0),"")</f>
        <v>23137.835938</v>
      </c>
      <c r="C3300">
        <f>VLOOKUP(A3300,H_SPBTFDUE!$B$2:$C$5828,2,0)</f>
        <v>132.25</v>
      </c>
      <c r="D3300" s="2">
        <f>D3299*(1-D$1+IF(AND(WEEKDAY($A3300)&lt;&gt;1,WEEKDAY($A3300)&lt;&gt;7),-VLOOKUP($A3300,ETF_OP_Fee!$G$5:$H$14,2,1),0))^($A3300-$A3299)*(1+2*(C3300/C3299-1))+IFERROR(VLOOKUP(A3300,BITXeom!$C$9:$D$100,2,0),0)-$D$3*IFERROR(VLOOKUP($A3300,Dividends!$C$10:$E$100,2,0),0)</f>
        <v>11.164686175716673</v>
      </c>
      <c r="F3300" s="60">
        <f>F3299*(1-F$1-2*(C3300/C3299-1))</f>
        <v>5.0614039116374618E-2</v>
      </c>
      <c r="G3300" s="2">
        <f>G3299*(1-G$1+IF(AND(WEEKDAY($A3300)&lt;&gt;1,WEEKDAY($A3300)&lt;&gt;7),-VLOOKUP($A3300,ETF_OP_Fee!$I$5:$J$14,2,1),0))^($A3300-$A3299)*(1+1*(B3300/B3299-1))</f>
        <v>14.86040201375066</v>
      </c>
      <c r="H3300" s="9">
        <f>IFERROR(VLOOKUP(A3300,'BITO-IV'!$A$1:$J$10000,4,0),"")</f>
        <v>14.7888</v>
      </c>
      <c r="J3300" s="9">
        <f>VLOOKUP(A3300,'ETH-Web'!$A$1:$G$10000,6,0)</f>
        <v>1641.792725</v>
      </c>
      <c r="K3300" s="2">
        <f>K3299*(1-K$1+IF(AND(WEEKDAY($A3300)&lt;&gt;1,WEEKDAY($A3300)&lt;&gt;7),-VLOOKUP($A3300,ETF_OP_Fee!$K$5:$L$14,2,1),0))^($A3300-$A3299)*(1+2*(J3300/J3299-1))-K$3*IFERROR(VLOOKUP($A4896,Dividends!$C$10:$E$100,3,0),0)</f>
        <v>84.998907247337542</v>
      </c>
      <c r="Q3300">
        <f>IF($A3300&gt;=$Q$2,B3300*Q$4,"")</f>
        <v>294.61552461521728</v>
      </c>
      <c r="R3300">
        <f>IF($A3300&gt;=$Q$2,G3300*R$4,"")</f>
        <v>280.3857815333505</v>
      </c>
      <c r="S3300">
        <f>IF($A3300&gt;=$Q$2,C3300*S$4,"")</f>
        <v>250.67090362423238</v>
      </c>
      <c r="T3300">
        <f>IF($A3300&gt;=$Q$2,J3300*T$4,"")</f>
        <v>493.92969359508203</v>
      </c>
      <c r="U3300">
        <f>IF($A3300&gt;=$Q$2,K3300*U$4,"")</f>
        <v>8.1770019907422924</v>
      </c>
      <c r="W3300" t="e">
        <f t="shared" ca="1" si="21"/>
        <v>#DIV/0!</v>
      </c>
    </row>
    <row r="3301" spans="1:23">
      <c r="A3301" s="25">
        <v>44959</v>
      </c>
      <c r="B3301">
        <f>IFERROR(VLOOKUP($A3301,'BTC-Web'!$A$2:$H$9999,2,0),"")</f>
        <v>23720.824218999998</v>
      </c>
      <c r="C3301">
        <f>VLOOKUP(A3301,H_SPBTFDUE!$B$2:$C$5828,2,0)</f>
        <v>133.69</v>
      </c>
      <c r="D3301" s="2">
        <f>D3300*(1-D$1+IF(AND(WEEKDAY($A3301)&lt;&gt;1,WEEKDAY($A3301)&lt;&gt;7),-VLOOKUP($A3301,ETF_OP_Fee!$G$5:$H$14,2,1),0))^($A3301-$A3300)*(1+2*(C3301/C3300-1))+IFERROR(VLOOKUP(A3301,BITXeom!$C$9:$D$100,2,0),0)-$D$3*IFERROR(VLOOKUP($A3301,Dividends!$C$10:$E$100,2,0),0)</f>
        <v>11.406443660969794</v>
      </c>
      <c r="F3301" s="60">
        <f>F3300*(1-F$1-2*(C3301/C3300-1))</f>
        <v>4.9509185640528787E-2</v>
      </c>
      <c r="G3301" s="2">
        <f>G3300*(1-G$1+IF(AND(WEEKDAY($A3301)&lt;&gt;1,WEEKDAY($A3301)&lt;&gt;7),-VLOOKUP($A3301,ETF_OP_Fee!$I$5:$J$14,2,1),0))^($A3301-$A3300)*(1+1*(B3301/B3300-1))</f>
        <v>15.234432911238665</v>
      </c>
      <c r="H3301" s="9">
        <f>IFERROR(VLOOKUP(A3301,'BITO-IV'!$A$1:$J$10000,4,0),"")</f>
        <v>14.954000000000001</v>
      </c>
      <c r="J3301" s="9">
        <f>VLOOKUP(A3301,'ETH-Web'!$A$1:$G$10000,6,0)</f>
        <v>1643.241577</v>
      </c>
      <c r="K3301" s="2">
        <f>K3300*(1-K$1+IF(AND(WEEKDAY($A3301)&lt;&gt;1,WEEKDAY($A3301)&lt;&gt;7),-VLOOKUP($A3301,ETF_OP_Fee!$K$5:$L$14,2,1),0))^($A3301-$A3300)*(1+2*(J3301/J3300-1))-K$3*IFERROR(VLOOKUP($A4897,Dividends!$C$10:$E$100,3,0),0)</f>
        <v>85.146734327563038</v>
      </c>
      <c r="Q3301">
        <f>IF($A3301&gt;=$Q$2,B3301*Q$4,"")</f>
        <v>302.03875117415646</v>
      </c>
      <c r="R3301">
        <f>IF($A3301&gt;=$Q$2,G3301*R$4,"")</f>
        <v>287.44298936748265</v>
      </c>
      <c r="S3301">
        <f>IF($A3301&gt;=$Q$2,C3301*S$4,"")</f>
        <v>253.40032593968715</v>
      </c>
      <c r="T3301">
        <f>IF($A3301&gt;=$Q$2,J3301*T$4,"")</f>
        <v>494.36557750023491</v>
      </c>
      <c r="U3301">
        <f>IF($A3301&gt;=$Q$2,K3301*U$4,"")</f>
        <v>8.1912231421480648</v>
      </c>
      <c r="W3301" t="e">
        <f t="shared" ca="1" si="21"/>
        <v>#DIV/0!</v>
      </c>
    </row>
    <row r="3302" spans="1:23">
      <c r="A3302" s="25">
        <v>44960</v>
      </c>
      <c r="B3302">
        <f>IFERROR(VLOOKUP($A3302,'BTC-Web'!$A$2:$H$9999,2,0),"")</f>
        <v>23469.412109000001</v>
      </c>
      <c r="C3302">
        <f>VLOOKUP(A3302,H_SPBTFDUE!$B$2:$C$5828,2,0)</f>
        <v>130.72999999999999</v>
      </c>
      <c r="D3302" s="2">
        <f>D3301*(1-D$1+IF(AND(WEEKDAY($A3302)&lt;&gt;1,WEEKDAY($A3302)&lt;&gt;7),-VLOOKUP($A3302,ETF_OP_Fee!$G$5:$H$14,2,1),0))^($A3302-$A3301)*(1+2*(C3302/C3301-1))+IFERROR(VLOOKUP(A3302,BITXeom!$C$9:$D$100,2,0),0)-$D$3*IFERROR(VLOOKUP($A3302,Dividends!$C$10:$E$100,2,0),0)</f>
        <v>10.900034556281433</v>
      </c>
      <c r="F3302" s="60">
        <f>F3301*(1-F$1-2*(C3302/C3301-1))</f>
        <v>5.1698951774091034E-2</v>
      </c>
      <c r="G3302" s="2">
        <f>G3301*(1-G$1+IF(AND(WEEKDAY($A3302)&lt;&gt;1,WEEKDAY($A3302)&lt;&gt;7),-VLOOKUP($A3302,ETF_OP_Fee!$I$5:$J$14,2,1),0))^($A3302-$A3301)*(1+1*(B3302/B3301-1))</f>
        <v>15.072573997487828</v>
      </c>
      <c r="H3302" s="9">
        <f>IFERROR(VLOOKUP(A3302,'BITO-IV'!$A$1:$J$10000,4,0),"")</f>
        <v>14.6244</v>
      </c>
      <c r="J3302" s="9">
        <f>VLOOKUP(A3302,'ETH-Web'!$A$1:$G$10000,6,0)</f>
        <v>1664.7456050000001</v>
      </c>
      <c r="K3302" s="2">
        <f>K3301*(1-K$1+IF(AND(WEEKDAY($A3302)&lt;&gt;1,WEEKDAY($A3302)&lt;&gt;7),-VLOOKUP($A3302,ETF_OP_Fee!$K$5:$L$14,2,1),0))^($A3302-$A3301)*(1+2*(J3302/J3301-1))-K$3*IFERROR(VLOOKUP($A4898,Dividends!$C$10:$E$100,3,0),0)</f>
        <v>87.373003384680729</v>
      </c>
      <c r="Q3302">
        <f>IF($A3302&gt;=$Q$2,B3302*Q$4,"")</f>
        <v>298.8375049175599</v>
      </c>
      <c r="R3302">
        <f>IF($A3302&gt;=$Q$2,G3302*R$4,"")</f>
        <v>284.38903847246826</v>
      </c>
      <c r="S3302">
        <f>IF($A3302&gt;=$Q$2,C3302*S$4,"")</f>
        <v>247.78984673569676</v>
      </c>
      <c r="T3302">
        <f>IF($A3302&gt;=$Q$2,J3302*T$4,"")</f>
        <v>500.83501654656766</v>
      </c>
      <c r="U3302">
        <f>IF($A3302&gt;=$Q$2,K3302*U$4,"")</f>
        <v>8.4053930309327178</v>
      </c>
      <c r="W3302" t="e">
        <f t="shared" ca="1" si="21"/>
        <v>#DIV/0!</v>
      </c>
    </row>
    <row r="3303" spans="1:23">
      <c r="A3303" s="25">
        <v>44963</v>
      </c>
      <c r="B3303">
        <f>IFERROR(VLOOKUP($A3303,'BTC-Web'!$A$2:$H$9999,2,0),"")</f>
        <v>22954.021484000001</v>
      </c>
      <c r="C3303">
        <f>VLOOKUP(A3303,H_SPBTFDUE!$B$2:$C$5828,2,0)</f>
        <v>128.66999999999999</v>
      </c>
      <c r="D3303" s="2">
        <f>D3302*(1-D$1+IF(AND(WEEKDAY($A3303)&lt;&gt;1,WEEKDAY($A3303)&lt;&gt;7),-VLOOKUP($A3303,ETF_OP_Fee!$G$5:$H$14,2,1),0))^($A3303-$A3302)*(1+2*(C3303/C3302-1))+IFERROR(VLOOKUP(A3303,BITXeom!$C$9:$D$100,2,0),0)-$D$3*IFERROR(VLOOKUP($A3303,Dividends!$C$10:$E$100,2,0),0)</f>
        <v>10.552699055583497</v>
      </c>
      <c r="F3303" s="60">
        <f>F3302*(1-F$1-2*(C3303/C3302-1))</f>
        <v>5.3325570481110002E-2</v>
      </c>
      <c r="G3303" s="2">
        <f>G3302*(1-G$1+IF(AND(WEEKDAY($A3303)&lt;&gt;1,WEEKDAY($A3303)&lt;&gt;7),-VLOOKUP($A3303,ETF_OP_Fee!$I$5:$J$14,2,1),0))^($A3303-$A3302)*(1+1*(B3303/B3302-1))</f>
        <v>14.740427748036845</v>
      </c>
      <c r="H3303" s="9">
        <f>IFERROR(VLOOKUP(A3303,'BITO-IV'!$A$1:$J$10000,4,0),"")</f>
        <v>14.3971</v>
      </c>
      <c r="J3303" s="9">
        <f>VLOOKUP(A3303,'ETH-Web'!$A$1:$G$10000,6,0)</f>
        <v>1616.2470699999999</v>
      </c>
      <c r="K3303" s="2">
        <f>K3302*(1-K$1+IF(AND(WEEKDAY($A3303)&lt;&gt;1,WEEKDAY($A3303)&lt;&gt;7),-VLOOKUP($A3303,ETF_OP_Fee!$K$5:$L$14,2,1),0))^($A3303-$A3302)*(1+2*(J3303/J3302-1))-K$3*IFERROR(VLOOKUP($A4899,Dividends!$C$10:$E$100,3,0),0)</f>
        <v>82.275823338327967</v>
      </c>
      <c r="Q3303">
        <f>IF($A3303&gt;=$Q$2,B3303*Q$4,"")</f>
        <v>292.27500357676831</v>
      </c>
      <c r="R3303">
        <f>IF($A3303&gt;=$Q$2,G3303*R$4,"")</f>
        <v>278.12210937798545</v>
      </c>
      <c r="S3303">
        <f>IF($A3303&gt;=$Q$2,C3303*S$4,"")</f>
        <v>243.88525647886561</v>
      </c>
      <c r="T3303">
        <f>IF($A3303&gt;=$Q$2,J3303*T$4,"")</f>
        <v>486.24434004545185</v>
      </c>
      <c r="U3303">
        <f>IF($A3303&gt;=$Q$2,K3303*U$4,"")</f>
        <v>7.9150378871316889</v>
      </c>
      <c r="W3303" t="e">
        <f t="shared" ca="1" si="21"/>
        <v>#DIV/0!</v>
      </c>
    </row>
    <row r="3304" spans="1:23">
      <c r="A3304" s="25">
        <v>44964</v>
      </c>
      <c r="B3304">
        <f>IFERROR(VLOOKUP($A3304,'BTC-Web'!$A$2:$H$9999,2,0),"")</f>
        <v>22757.267577999999</v>
      </c>
      <c r="C3304">
        <f>VLOOKUP(A3304,H_SPBTFDUE!$B$2:$C$5828,2,0)</f>
        <v>129.75</v>
      </c>
      <c r="D3304" s="2">
        <f>D3303*(1-D$1+IF(AND(WEEKDAY($A3304)&lt;&gt;1,WEEKDAY($A3304)&lt;&gt;7),-VLOOKUP($A3304,ETF_OP_Fee!$G$5:$H$14,2,1),0))^($A3304-$A3303)*(1+2*(C3304/C3303-1))+IFERROR(VLOOKUP(A3304,BITXeom!$C$9:$D$100,2,0),0)-$D$3*IFERROR(VLOOKUP($A3304,Dividends!$C$10:$E$100,2,0),0)</f>
        <v>10.72855512387873</v>
      </c>
      <c r="F3304" s="60">
        <f>F3303*(1-F$1-2*(C3304/C3303-1))</f>
        <v>5.2427611352592204E-2</v>
      </c>
      <c r="G3304" s="2">
        <f>G3303*(1-G$1+IF(AND(WEEKDAY($A3304)&lt;&gt;1,WEEKDAY($A3304)&lt;&gt;7),-VLOOKUP($A3304,ETF_OP_Fee!$I$5:$J$14,2,1),0))^($A3304-$A3303)*(1+1*(B3304/B3303-1))</f>
        <v>14.613697550613836</v>
      </c>
      <c r="H3304" s="9">
        <f>IFERROR(VLOOKUP(A3304,'BITO-IV'!$A$1:$J$10000,4,0),"")</f>
        <v>14.517799999999999</v>
      </c>
      <c r="J3304" s="9">
        <f>VLOOKUP(A3304,'ETH-Web'!$A$1:$G$10000,6,0)</f>
        <v>1672.0035399999999</v>
      </c>
      <c r="K3304" s="2">
        <f>K3303*(1-K$1+IF(AND(WEEKDAY($A3304)&lt;&gt;1,WEEKDAY($A3304)&lt;&gt;7),-VLOOKUP($A3304,ETF_OP_Fee!$K$5:$L$14,2,1),0))^($A3304-$A3303)*(1+2*(J3304/J3303-1))-K$3*IFERROR(VLOOKUP($A4900,Dividends!$C$10:$E$100,3,0),0)</f>
        <v>87.950177339143451</v>
      </c>
      <c r="Q3304">
        <f>IF($A3304&gt;=$Q$2,B3304*Q$4,"")</f>
        <v>289.7697236797369</v>
      </c>
      <c r="R3304">
        <f>IF($A3304&gt;=$Q$2,G3304*R$4,"")</f>
        <v>275.73096643209163</v>
      </c>
      <c r="S3304">
        <f>IF($A3304&gt;=$Q$2,C3304*S$4,"")</f>
        <v>245.93232321545673</v>
      </c>
      <c r="T3304">
        <f>IF($A3304&gt;=$Q$2,J3304*T$4,"")</f>
        <v>503.01855016569914</v>
      </c>
      <c r="U3304">
        <f>IF($A3304&gt;=$Q$2,K3304*U$4,"")</f>
        <v>8.4609178926925619</v>
      </c>
      <c r="W3304" t="e">
        <f t="shared" ca="1" si="21"/>
        <v>#DIV/0!</v>
      </c>
    </row>
    <row r="3305" spans="1:23">
      <c r="A3305" s="25">
        <v>44965</v>
      </c>
      <c r="B3305">
        <f>IFERROR(VLOOKUP($A3305,'BTC-Web'!$A$2:$H$9999,2,0),"")</f>
        <v>23263.416015999999</v>
      </c>
      <c r="C3305">
        <f>VLOOKUP(A3305,H_SPBTFDUE!$B$2:$C$5828,2,0)</f>
        <v>127.39</v>
      </c>
      <c r="D3305" s="2">
        <f>D3304*(1-D$1+IF(AND(WEEKDAY($A3305)&lt;&gt;1,WEEKDAY($A3305)&lt;&gt;7),-VLOOKUP($A3305,ETF_OP_Fee!$G$5:$H$14,2,1),0))^($A3305-$A3304)*(1+2*(C3305/C3304-1))+IFERROR(VLOOKUP(A3305,BITXeom!$C$9:$D$100,2,0),0)-$D$3*IFERROR(VLOOKUP($A3305,Dividends!$C$10:$E$100,2,0),0)</f>
        <v>10.337029249942184</v>
      </c>
      <c r="F3305" s="60">
        <f>F3304*(1-F$1-2*(C3305/C3304-1))</f>
        <v>5.4332075504820873E-2</v>
      </c>
      <c r="G3305" s="2">
        <f>G3304*(1-G$1+IF(AND(WEEKDAY($A3305)&lt;&gt;1,WEEKDAY($A3305)&lt;&gt;7),-VLOOKUP($A3305,ETF_OP_Fee!$I$5:$J$14,2,1),0))^($A3305-$A3304)*(1+1*(B3305/B3304-1))</f>
        <v>14.93833458234721</v>
      </c>
      <c r="H3305" s="9">
        <f>IFERROR(VLOOKUP(A3305,'BITO-IV'!$A$1:$J$10000,4,0),"")</f>
        <v>14.255699999999999</v>
      </c>
      <c r="J3305" s="9">
        <f>VLOOKUP(A3305,'ETH-Web'!$A$1:$G$10000,6,0)</f>
        <v>1650.716797</v>
      </c>
      <c r="K3305" s="2">
        <f>K3304*(1-K$1+IF(AND(WEEKDAY($A3305)&lt;&gt;1,WEEKDAY($A3305)&lt;&gt;7),-VLOOKUP($A3305,ETF_OP_Fee!$K$5:$L$14,2,1),0))^($A3305-$A3304)*(1+2*(J3305/J3304-1))-K$3*IFERROR(VLOOKUP($A4901,Dividends!$C$10:$E$100,3,0),0)</f>
        <v>85.708533560996585</v>
      </c>
      <c r="Q3305">
        <f>IF($A3305&gt;=$Q$2,B3305*Q$4,"")</f>
        <v>296.21454367042753</v>
      </c>
      <c r="R3305">
        <f>IF($A3305&gt;=$Q$2,G3305*R$4,"")</f>
        <v>281.85621175001796</v>
      </c>
      <c r="S3305">
        <f>IF($A3305&gt;=$Q$2,C3305*S$4,"")</f>
        <v>241.4591033095725</v>
      </c>
      <c r="T3305">
        <f>IF($A3305&gt;=$Q$2,J3305*T$4,"")</f>
        <v>496.61448082885443</v>
      </c>
      <c r="U3305">
        <f>IF($A3305&gt;=$Q$2,K3305*U$4,"")</f>
        <v>8.2452689363700546</v>
      </c>
      <c r="W3305" t="e">
        <f t="shared" ca="1" si="21"/>
        <v>#DIV/0!</v>
      </c>
    </row>
    <row r="3306" spans="1:23">
      <c r="A3306" s="25">
        <v>44966</v>
      </c>
      <c r="B3306">
        <f>IFERROR(VLOOKUP($A3306,'BTC-Web'!$A$2:$H$9999,2,0),"")</f>
        <v>22946.566406000002</v>
      </c>
      <c r="C3306">
        <f>VLOOKUP(A3306,H_SPBTFDUE!$B$2:$C$5828,2,0)</f>
        <v>122.45</v>
      </c>
      <c r="D3306" s="2">
        <f>D3305*(1-D$1+IF(AND(WEEKDAY($A3306)&lt;&gt;1,WEEKDAY($A3306)&lt;&gt;7),-VLOOKUP($A3306,ETF_OP_Fee!$G$5:$H$14,2,1),0))^($A3306-$A3305)*(1+2*(C3306/C3305-1))+IFERROR(VLOOKUP(A3306,BITXeom!$C$9:$D$100,2,0),0)-$D$3*IFERROR(VLOOKUP($A3306,Dividends!$C$10:$E$100,2,0),0)</f>
        <v>9.5341696919102414</v>
      </c>
      <c r="F3306" s="60">
        <f>F3305*(1-F$1-2*(C3306/C3305-1))</f>
        <v>5.854308591265299E-2</v>
      </c>
      <c r="G3306" s="2">
        <f>G3305*(1-G$1+IF(AND(WEEKDAY($A3306)&lt;&gt;1,WEEKDAY($A3306)&lt;&gt;7),-VLOOKUP($A3306,ETF_OP_Fee!$I$5:$J$14,2,1),0))^($A3306-$A3305)*(1+1*(B3306/B3305-1))</f>
        <v>14.734489745235507</v>
      </c>
      <c r="H3306" s="9">
        <f>IFERROR(VLOOKUP(A3306,'BITO-IV'!$A$1:$J$10000,4,0),"")</f>
        <v>13.705299999999999</v>
      </c>
      <c r="J3306" s="9">
        <f>VLOOKUP(A3306,'ETH-Web'!$A$1:$G$10000,6,0)</f>
        <v>1546.438232</v>
      </c>
      <c r="K3306" s="2">
        <f>K3305*(1-K$1+IF(AND(WEEKDAY($A3306)&lt;&gt;1,WEEKDAY($A3306)&lt;&gt;7),-VLOOKUP($A3306,ETF_OP_Fee!$K$5:$L$14,2,1),0))^($A3306-$A3305)*(1+2*(J3306/J3305-1))-K$3*IFERROR(VLOOKUP($A4902,Dividends!$C$10:$E$100,3,0),0)</f>
        <v>74.877899820196035</v>
      </c>
      <c r="Q3306">
        <f>IF($A3306&gt;=$Q$2,B3306*Q$4,"")</f>
        <v>292.18007759830164</v>
      </c>
      <c r="R3306">
        <f>IF($A3306&gt;=$Q$2,G3306*R$4,"")</f>
        <v>278.01007125447711</v>
      </c>
      <c r="S3306">
        <f>IF($A3306&gt;=$Q$2,C3306*S$4,"")</f>
        <v>232.09566842183182</v>
      </c>
      <c r="T3306">
        <f>IF($A3306&gt;=$Q$2,J3306*T$4,"")</f>
        <v>465.24250623383676</v>
      </c>
      <c r="U3306">
        <f>IF($A3306&gt;=$Q$2,K3306*U$4,"")</f>
        <v>7.2033483220047341</v>
      </c>
      <c r="W3306" t="e">
        <f t="shared" ca="1" si="21"/>
        <v>#DIV/0!</v>
      </c>
    </row>
    <row r="3307" spans="1:23">
      <c r="A3307" s="25">
        <v>44967</v>
      </c>
      <c r="B3307">
        <f>IFERROR(VLOOKUP($A3307,'BTC-Web'!$A$2:$H$9999,2,0),"")</f>
        <v>21819.005859000001</v>
      </c>
      <c r="C3307">
        <f>VLOOKUP(A3307,H_SPBTFDUE!$B$2:$C$5828,2,0)</f>
        <v>121.02</v>
      </c>
      <c r="D3307" s="2">
        <f>D3306*(1-D$1+IF(AND(WEEKDAY($A3307)&lt;&gt;1,WEEKDAY($A3307)&lt;&gt;7),-VLOOKUP($A3307,ETF_OP_Fee!$G$5:$H$14,2,1),0))^($A3307-$A3306)*(1+2*(C3307/C3306-1))+IFERROR(VLOOKUP(A3307,BITXeom!$C$9:$D$100,2,0),0)-$D$3*IFERROR(VLOOKUP($A3307,Dividends!$C$10:$E$100,2,0),0)</f>
        <v>9.3103626437790563</v>
      </c>
      <c r="F3307" s="60">
        <f>F3306*(1-F$1-2*(C3307/C3306-1))</f>
        <v>5.9907398412978853E-2</v>
      </c>
      <c r="G3307" s="2">
        <f>G3306*(1-G$1+IF(AND(WEEKDAY($A3307)&lt;&gt;1,WEEKDAY($A3307)&lt;&gt;7),-VLOOKUP($A3307,ETF_OP_Fee!$I$5:$J$14,2,1),0))^($A3307-$A3306)*(1+1*(B3307/B3306-1))</f>
        <v>14.010093919704714</v>
      </c>
      <c r="H3307" s="9">
        <f>IFERROR(VLOOKUP(A3307,'BITO-IV'!$A$1:$J$10000,4,0),"")</f>
        <v>13.5525</v>
      </c>
      <c r="J3307" s="9">
        <f>VLOOKUP(A3307,'ETH-Web'!$A$1:$G$10000,6,0)</f>
        <v>1514.8691409999999</v>
      </c>
      <c r="K3307" s="2">
        <f>K3306*(1-K$1+IF(AND(WEEKDAY($A3307)&lt;&gt;1,WEEKDAY($A3307)&lt;&gt;7),-VLOOKUP($A3307,ETF_OP_Fee!$K$5:$L$14,2,1),0))^($A3307-$A3306)*(1+2*(J3307/J3306-1))-K$3*IFERROR(VLOOKUP($A4903,Dividends!$C$10:$E$100,3,0),0)</f>
        <v>71.818925521248559</v>
      </c>
      <c r="Q3307">
        <f>IF($A3307&gt;=$Q$2,B3307*Q$4,"")</f>
        <v>277.82277802283659</v>
      </c>
      <c r="R3307">
        <f>IF($A3307&gt;=$Q$2,G3307*R$4,"")</f>
        <v>264.34218464595835</v>
      </c>
      <c r="S3307">
        <f>IF($A3307&gt;=$Q$2,C3307*S$4,"")</f>
        <v>229.38520042801213</v>
      </c>
      <c r="T3307">
        <f>IF($A3307&gt;=$Q$2,J3307*T$4,"")</f>
        <v>455.74501534642565</v>
      </c>
      <c r="U3307">
        <f>IF($A3307&gt;=$Q$2,K3307*U$4,"")</f>
        <v>6.9090711396012328</v>
      </c>
      <c r="W3307" t="e">
        <f t="shared" ca="1" si="21"/>
        <v>#DIV/0!</v>
      </c>
    </row>
    <row r="3308" spans="1:23">
      <c r="A3308" s="25">
        <v>44970</v>
      </c>
      <c r="B3308">
        <f>IFERROR(VLOOKUP($A3308,'BTC-Web'!$A$2:$H$9999,2,0),"")</f>
        <v>21787</v>
      </c>
      <c r="C3308">
        <f>VLOOKUP(A3308,H_SPBTFDUE!$B$2:$C$5828,2,0)</f>
        <v>120.68</v>
      </c>
      <c r="D3308" s="2">
        <f>D3307*(1-D$1+IF(AND(WEEKDAY($A3308)&lt;&gt;1,WEEKDAY($A3308)&lt;&gt;7),-VLOOKUP($A3308,ETF_OP_Fee!$G$5:$H$14,2,1),0))^($A3308-$A3307)*(1+2*(C3308/C3307-1))+IFERROR(VLOOKUP(A3308,BITXeom!$C$9:$D$100,2,0),0)-$D$3*IFERROR(VLOOKUP($A3308,Dividends!$C$10:$E$100,2,0),0)</f>
        <v>9.2547008789640444</v>
      </c>
      <c r="F3308" s="60">
        <f>F3307*(1-F$1-2*(C3308/C3307-1))</f>
        <v>6.0240893984011799E-2</v>
      </c>
      <c r="G3308" s="2">
        <f>G3307*(1-G$1+IF(AND(WEEKDAY($A3308)&lt;&gt;1,WEEKDAY($A3308)&lt;&gt;7),-VLOOKUP($A3308,ETF_OP_Fee!$I$5:$J$14,2,1),0))^($A3308-$A3307)*(1+1*(B3308/B3307-1))</f>
        <v>13.988450490172957</v>
      </c>
      <c r="H3308" s="9">
        <f>IFERROR(VLOOKUP(A3308,'BITO-IV'!$A$1:$J$10000,4,0),"")</f>
        <v>13.5129</v>
      </c>
      <c r="J3308" s="9">
        <f>VLOOKUP(A3308,'ETH-Web'!$A$1:$G$10000,6,0)</f>
        <v>1507.165894</v>
      </c>
      <c r="K3308" s="2">
        <f>K3307*(1-K$1+IF(AND(WEEKDAY($A3308)&lt;&gt;1,WEEKDAY($A3308)&lt;&gt;7),-VLOOKUP($A3308,ETF_OP_Fee!$K$5:$L$14,2,1),0))^($A3308-$A3307)*(1+2*(J3308/J3307-1))-K$3*IFERROR(VLOOKUP($A4904,Dividends!$C$10:$E$100,3,0),0)</f>
        <v>71.083021842281809</v>
      </c>
      <c r="Q3308">
        <f>IF($A3308&gt;=$Q$2,B3308*Q$4,"")</f>
        <v>277.41524540114659</v>
      </c>
      <c r="R3308">
        <f>IF($A3308&gt;=$Q$2,G3308*R$4,"")</f>
        <v>263.93381683069276</v>
      </c>
      <c r="S3308">
        <f>IF($A3308&gt;=$Q$2,C3308*S$4,"")</f>
        <v>228.74075349241863</v>
      </c>
      <c r="T3308">
        <f>IF($A3308&gt;=$Q$2,J3308*T$4,"")</f>
        <v>453.42751060148464</v>
      </c>
      <c r="U3308">
        <f>IF($A3308&gt;=$Q$2,K3308*U$4,"")</f>
        <v>6.8382762783167763</v>
      </c>
      <c r="W3308" t="e">
        <f t="shared" ca="1" si="21"/>
        <v>#DIV/0!</v>
      </c>
    </row>
    <row r="3309" spans="1:23">
      <c r="A3309" s="24">
        <v>44971</v>
      </c>
      <c r="B3309">
        <f>IFERROR(VLOOKUP($A3309,'BTC-Web'!$A$2:$H$9999,2,0),"")</f>
        <v>21801.822265999999</v>
      </c>
      <c r="C3309">
        <f>VLOOKUP(A3309,H_SPBTFDUE!$B$2:$C$5828,2,0)</f>
        <v>124.12</v>
      </c>
      <c r="D3309" s="2">
        <f>D3308*(1-D$1+IF(AND(WEEKDAY($A3309)&lt;&gt;1,WEEKDAY($A3309)&lt;&gt;7),-VLOOKUP($A3309,ETF_OP_Fee!$G$5:$H$14,2,1),0))^($A3309-$A3308)*(1+2*(C3309/C3308-1))+IFERROR(VLOOKUP(A3309,BITXeom!$C$9:$D$100,2,0),0)-$D$3*IFERROR(VLOOKUP($A3309,Dividends!$C$10:$E$100,2,0),0)</f>
        <v>9.7811346842708033</v>
      </c>
      <c r="F3309" s="60">
        <f>F3308*(1-F$1-2*(C3309/C3308-1))</f>
        <v>5.6803408217890053E-2</v>
      </c>
      <c r="G3309" s="2">
        <f>G3308*(1-G$1+IF(AND(WEEKDAY($A3309)&lt;&gt;1,WEEKDAY($A3309)&lt;&gt;7),-VLOOKUP($A3309,ETF_OP_Fee!$I$5:$J$14,2,1),0))^($A3309-$A3308)*(1+1*(B3309/B3308-1))</f>
        <v>13.997602868295395</v>
      </c>
      <c r="H3309" s="9">
        <f>IFERROR(VLOOKUP(A3309,'BITO-IV'!$A$1:$J$10000,4,0),"")</f>
        <v>13.9009</v>
      </c>
      <c r="J3309" s="9">
        <f>VLOOKUP(A3309,'ETH-Web'!$A$1:$G$10000,6,0)</f>
        <v>1556.8751219999999</v>
      </c>
      <c r="K3309" s="2">
        <f>K3308*(1-K$1+IF(AND(WEEKDAY($A3309)&lt;&gt;1,WEEKDAY($A3309)&lt;&gt;7),-VLOOKUP($A3309,ETF_OP_Fee!$K$5:$L$14,2,1),0))^($A3309-$A3308)*(1+2*(J3309/J3308-1))-K$3*IFERROR(VLOOKUP($A4905,Dividends!$C$10:$E$100,3,0),0)</f>
        <v>75.769979823472141</v>
      </c>
      <c r="Q3309">
        <f>IF($A3309&gt;=$Q$2,B3309*Q$4,"")</f>
        <v>277.60397824916566</v>
      </c>
      <c r="R3309">
        <f>IF($A3309&gt;=$Q$2,G3309*R$4,"")</f>
        <v>264.1065037264022</v>
      </c>
      <c r="S3309">
        <f>IF($A3309&gt;=$Q$2,C3309*S$4,"")</f>
        <v>235.26104013489396</v>
      </c>
      <c r="T3309">
        <f>IF($A3309&gt;=$Q$2,J3309*T$4,"")</f>
        <v>468.38242140174293</v>
      </c>
      <c r="U3309">
        <f>IF($A3309&gt;=$Q$2,K3309*U$4,"")</f>
        <v>7.2891675424973439</v>
      </c>
      <c r="W3309" t="e">
        <f t="shared" ca="1" si="21"/>
        <v>#DIV/0!</v>
      </c>
    </row>
    <row r="3310" spans="1:23">
      <c r="A3310" s="24">
        <v>44972</v>
      </c>
      <c r="B3310">
        <f>IFERROR(VLOOKUP($A3310,'BTC-Web'!$A$2:$H$9999,2,0),"")</f>
        <v>22220.585938</v>
      </c>
      <c r="C3310">
        <f>VLOOKUP(A3310,H_SPBTFDUE!$B$2:$C$5828,2,0)</f>
        <v>134.82</v>
      </c>
      <c r="D3310" s="2">
        <f>D3309*(1-D$1+IF(AND(WEEKDAY($A3310)&lt;&gt;1,WEEKDAY($A3310)&lt;&gt;7),-VLOOKUP($A3310,ETF_OP_Fee!$G$5:$H$14,2,1),0))^($A3310-$A3309)*(1+2*(C3310/C3309-1))+IFERROR(VLOOKUP(A3310,BITXeom!$C$9:$D$100,2,0),0)-$D$3*IFERROR(VLOOKUP($A3310,Dividends!$C$10:$E$100,2,0),0)</f>
        <v>11.466154827993668</v>
      </c>
      <c r="F3310" s="60">
        <f>F3309*(1-F$1-2*(C3310/C3309-1))</f>
        <v>4.7006760256097214E-2</v>
      </c>
      <c r="G3310" s="2">
        <f>G3309*(1-G$1+IF(AND(WEEKDAY($A3310)&lt;&gt;1,WEEKDAY($A3310)&lt;&gt;7),-VLOOKUP($A3310,ETF_OP_Fee!$I$5:$J$14,2,1),0))^($A3310-$A3309)*(1+1*(B3310/B3309-1))</f>
        <v>14.26609382630007</v>
      </c>
      <c r="H3310" s="9">
        <f>IFERROR(VLOOKUP(A3310,'BITO-IV'!$A$1:$J$10000,4,0),"")</f>
        <v>15.0962</v>
      </c>
      <c r="J3310" s="9">
        <f>VLOOKUP(A3310,'ETH-Web'!$A$1:$G$10000,6,0)</f>
        <v>1673.7459719999999</v>
      </c>
      <c r="K3310" s="2">
        <f>K3309*(1-K$1+IF(AND(WEEKDAY($A3310)&lt;&gt;1,WEEKDAY($A3310)&lt;&gt;7),-VLOOKUP($A3310,ETF_OP_Fee!$K$5:$L$14,2,1),0))^($A3310-$A3309)*(1+2*(J3310/J3309-1))-K$3*IFERROR(VLOOKUP($A4906,Dividends!$C$10:$E$100,3,0),0)</f>
        <v>87.143473783767718</v>
      </c>
      <c r="Q3310">
        <f>IF($A3310&gt;=$Q$2,B3310*Q$4,"")</f>
        <v>282.9361225018377</v>
      </c>
      <c r="R3310">
        <f>IF($A3310&gt;=$Q$2,G3310*R$4,"")</f>
        <v>269.17238599695713</v>
      </c>
      <c r="S3310">
        <f>IF($A3310&gt;=$Q$2,C3310*S$4,"")</f>
        <v>255.54216428445375</v>
      </c>
      <c r="T3310">
        <f>IF($A3310&gt;=$Q$2,J3310*T$4,"")</f>
        <v>503.5427569615785</v>
      </c>
      <c r="U3310">
        <f>IF($A3310&gt;=$Q$2,K3310*U$4,"")</f>
        <v>8.3833119940772836</v>
      </c>
      <c r="W3310" t="e">
        <f t="shared" ca="1" si="21"/>
        <v>#DIV/0!</v>
      </c>
    </row>
    <row r="3311" spans="1:23">
      <c r="A3311" s="24">
        <v>44973</v>
      </c>
      <c r="B3311">
        <f>IFERROR(VLOOKUP($A3311,'BTC-Web'!$A$2:$H$9999,2,0),"")</f>
        <v>24307.349609000001</v>
      </c>
      <c r="C3311">
        <f>VLOOKUP(A3311,H_SPBTFDUE!$B$2:$C$5828,2,0)</f>
        <v>137.36000000000001</v>
      </c>
      <c r="D3311" s="2">
        <f>D3310*(1-D$1+IF(AND(WEEKDAY($A3311)&lt;&gt;1,WEEKDAY($A3311)&lt;&gt;7),-VLOOKUP($A3311,ETF_OP_Fee!$G$5:$H$14,2,1),0))^($A3311-$A3310)*(1+2*(C3311/C3310-1))+IFERROR(VLOOKUP(A3311,BITXeom!$C$9:$D$100,2,0),0)-$D$3*IFERROR(VLOOKUP($A3311,Dividends!$C$10:$E$100,2,0),0)</f>
        <v>11.896763741743852</v>
      </c>
      <c r="F3311" s="60">
        <f>F3310*(1-F$1-2*(C3311/C3310-1))</f>
        <v>4.5233104738871946E-2</v>
      </c>
      <c r="G3311" s="2">
        <f>G3310*(1-G$1+IF(AND(WEEKDAY($A3311)&lt;&gt;1,WEEKDAY($A3311)&lt;&gt;7),-VLOOKUP($A3311,ETF_OP_Fee!$I$5:$J$14,2,1),0))^($A3311-$A3310)*(1+1*(B3311/B3310-1))</f>
        <v>15.605434780768197</v>
      </c>
      <c r="H3311" s="9">
        <f>IFERROR(VLOOKUP(A3311,'BITO-IV'!$A$1:$J$10000,4,0),"")</f>
        <v>15.356</v>
      </c>
      <c r="J3311" s="9">
        <f>VLOOKUP(A3311,'ETH-Web'!$A$1:$G$10000,6,0)</f>
        <v>1640.0676269999999</v>
      </c>
      <c r="K3311" s="2">
        <f>K3310*(1-K$1+IF(AND(WEEKDAY($A3311)&lt;&gt;1,WEEKDAY($A3311)&lt;&gt;7),-VLOOKUP($A3311,ETF_OP_Fee!$K$5:$L$14,2,1),0))^($A3311-$A3310)*(1+2*(J3311/J3310-1))-K$3*IFERROR(VLOOKUP($A4907,Dividends!$C$10:$E$100,3,0),0)</f>
        <v>83.634398228008635</v>
      </c>
      <c r="Q3311">
        <f>IF($A3311&gt;=$Q$2,B3311*Q$4,"")</f>
        <v>309.50701596512602</v>
      </c>
      <c r="R3311">
        <f>IF($A3311&gt;=$Q$2,G3311*R$4,"")</f>
        <v>294.44304555991386</v>
      </c>
      <c r="S3311">
        <f>IF($A3311&gt;=$Q$2,C3311*S$4,"")</f>
        <v>260.35656197976988</v>
      </c>
      <c r="T3311">
        <f>IF($A3311&gt;=$Q$2,J3311*T$4,"")</f>
        <v>493.4107016945901</v>
      </c>
      <c r="U3311">
        <f>IF($A3311&gt;=$Q$2,K3311*U$4,"")</f>
        <v>8.0457345035618886</v>
      </c>
      <c r="W3311" t="e">
        <f t="shared" ca="1" si="21"/>
        <v>#DIV/0!</v>
      </c>
    </row>
    <row r="3312" spans="1:23">
      <c r="A3312" s="24">
        <v>44974</v>
      </c>
      <c r="B3312">
        <f>IFERROR(VLOOKUP($A3312,'BTC-Web'!$A$2:$H$9999,2,0),"")</f>
        <v>23621.283202999999</v>
      </c>
      <c r="C3312">
        <f>VLOOKUP(A3312,H_SPBTFDUE!$B$2:$C$5828,2,0)</f>
        <v>138.80000000000001</v>
      </c>
      <c r="D3312" s="2">
        <f>D3311*(1-D$1+IF(AND(WEEKDAY($A3312)&lt;&gt;1,WEEKDAY($A3312)&lt;&gt;7),-VLOOKUP($A3312,ETF_OP_Fee!$G$5:$H$14,2,1),0))^($A3312-$A3311)*(1+2*(C3312/C3311-1))+IFERROR(VLOOKUP(A3312,BITXeom!$C$9:$D$100,2,0),0)-$D$3*IFERROR(VLOOKUP($A3312,Dividends!$C$10:$E$100,2,0),0)</f>
        <v>12.1447366386979</v>
      </c>
      <c r="F3312" s="60">
        <f>F3311*(1-F$1-2*(C3312/C3311-1))</f>
        <v>4.4282356562545484E-2</v>
      </c>
      <c r="G3312" s="2">
        <f>G3311*(1-G$1+IF(AND(WEEKDAY($A3312)&lt;&gt;1,WEEKDAY($A3312)&lt;&gt;7),-VLOOKUP($A3312,ETF_OP_Fee!$I$5:$J$14,2,1),0))^($A3312-$A3311)*(1+1*(B3312/B3311-1))</f>
        <v>15.164582159814973</v>
      </c>
      <c r="H3312" s="9">
        <f>IFERROR(VLOOKUP(A3312,'BITO-IV'!$A$1:$J$10000,4,0),"")</f>
        <v>15.507999999999999</v>
      </c>
      <c r="J3312" s="9">
        <f>VLOOKUP(A3312,'ETH-Web'!$A$1:$G$10000,6,0)</f>
        <v>1694.7833250000001</v>
      </c>
      <c r="K3312" s="2">
        <f>K3311*(1-K$1+IF(AND(WEEKDAY($A3312)&lt;&gt;1,WEEKDAY($A3312)&lt;&gt;7),-VLOOKUP($A3312,ETF_OP_Fee!$K$5:$L$14,2,1),0))^($A3312-$A3311)*(1+2*(J3312/J3311-1))-K$3*IFERROR(VLOOKUP($A4908,Dividends!$C$10:$E$100,3,0),0)</f>
        <v>89.212497937946793</v>
      </c>
      <c r="Q3312">
        <f>IF($A3312&gt;=$Q$2,B3312*Q$4,"")</f>
        <v>300.77128913802852</v>
      </c>
      <c r="R3312">
        <f>IF($A3312&gt;=$Q$2,G3312*R$4,"")</f>
        <v>286.1250467229633</v>
      </c>
      <c r="S3312">
        <f>IF($A3312&gt;=$Q$2,C3312*S$4,"")</f>
        <v>263.08598429522465</v>
      </c>
      <c r="T3312">
        <f>IF($A3312&gt;=$Q$2,J3312*T$4,"")</f>
        <v>509.87179787101587</v>
      </c>
      <c r="U3312">
        <f>IF($A3312&gt;=$Q$2,K3312*U$4,"")</f>
        <v>8.5823547250430536</v>
      </c>
      <c r="W3312" t="e">
        <f t="shared" ca="1" si="21"/>
        <v>#DIV/0!</v>
      </c>
    </row>
    <row r="3313" spans="1:23">
      <c r="A3313" s="24">
        <v>44978</v>
      </c>
      <c r="B3313">
        <f>IFERROR(VLOOKUP($A3313,'BTC-Web'!$A$2:$H$9999,2,0),"")</f>
        <v>24833.048827999999</v>
      </c>
      <c r="C3313">
        <f>VLOOKUP(A3313,H_SPBTFDUE!$B$2:$C$5828,2,0)</f>
        <v>136.72</v>
      </c>
      <c r="D3313" s="2">
        <f>D3312*(1-D$1+IF(AND(WEEKDAY($A3313)&lt;&gt;1,WEEKDAY($A3313)&lt;&gt;7),-VLOOKUP($A3313,ETF_OP_Fee!$G$5:$H$14,2,1),0))^($A3313-$A3312)*(1+2*(C3313/C3312-1))+IFERROR(VLOOKUP(A3313,BITXeom!$C$9:$D$100,2,0),0)-$D$3*IFERROR(VLOOKUP($A3313,Dividends!$C$10:$E$100,2,0),0)</f>
        <v>11.775064980852527</v>
      </c>
      <c r="F3313" s="60">
        <f>F3312*(1-F$1-2*(C3313/C3312-1))</f>
        <v>4.5607246001845993E-2</v>
      </c>
      <c r="G3313" s="2">
        <f>G3312*(1-G$1+IF(AND(WEEKDAY($A3313)&lt;&gt;1,WEEKDAY($A3313)&lt;&gt;7),-VLOOKUP($A3313,ETF_OP_Fee!$I$5:$J$14,2,1),0))^($A3313-$A3312)*(1+1*(B3313/B3312-1))</f>
        <v>15.940861537623212</v>
      </c>
      <c r="H3313" s="9">
        <f>IFERROR(VLOOKUP(A3313,'BITO-IV'!$A$1:$J$10000,4,0),"")</f>
        <v>15.2722</v>
      </c>
      <c r="J3313" s="9">
        <f>VLOOKUP(A3313,'ETH-Web'!$A$1:$G$10000,6,0)</f>
        <v>1658.0363769999999</v>
      </c>
      <c r="K3313" s="2">
        <f>K3312*(1-K$1+IF(AND(WEEKDAY($A3313)&lt;&gt;1,WEEKDAY($A3313)&lt;&gt;7),-VLOOKUP($A3313,ETF_OP_Fee!$K$5:$L$14,2,1),0))^($A3313-$A3312)*(1+2*(J3313/J3312-1))-K$3*IFERROR(VLOOKUP($A4909,Dividends!$C$10:$E$100,3,0),0)</f>
        <v>85.335026877176901</v>
      </c>
      <c r="Q3313">
        <f>IF($A3313&gt;=$Q$2,B3313*Q$4,"")</f>
        <v>316.20077728362219</v>
      </c>
      <c r="R3313">
        <f>IF($A3313&gt;=$Q$2,G3313*R$4,"")</f>
        <v>300.77187120547615</v>
      </c>
      <c r="S3313">
        <f>IF($A3313&gt;=$Q$2,C3313*S$4,"")</f>
        <v>259.14348539512326</v>
      </c>
      <c r="T3313">
        <f>IF($A3313&gt;=$Q$2,J3313*T$4,"")</f>
        <v>498.81656020927358</v>
      </c>
      <c r="U3313">
        <f>IF($A3313&gt;=$Q$2,K3313*U$4,"")</f>
        <v>8.2093371227025926</v>
      </c>
      <c r="W3313" t="e">
        <f t="shared" ca="1" si="21"/>
        <v>#DIV/0!</v>
      </c>
    </row>
    <row r="3314" spans="1:23">
      <c r="A3314" s="24">
        <v>44979</v>
      </c>
      <c r="B3314">
        <f>IFERROR(VLOOKUP($A3314,'BTC-Web'!$A$2:$H$9999,2,0),"")</f>
        <v>24437.417968999998</v>
      </c>
      <c r="C3314">
        <f>VLOOKUP(A3314,H_SPBTFDUE!$B$2:$C$5828,2,0)</f>
        <v>132.79</v>
      </c>
      <c r="D3314" s="2">
        <f>D3313*(1-D$1+IF(AND(WEEKDAY($A3314)&lt;&gt;1,WEEKDAY($A3314)&lt;&gt;7),-VLOOKUP($A3314,ETF_OP_Fee!$G$5:$H$14,2,1),0))^($A3314-$A3313)*(1+2*(C3314/C3313-1))+IFERROR(VLOOKUP(A3314,BITXeom!$C$9:$D$100,2,0),0)-$D$3*IFERROR(VLOOKUP($A3314,Dividends!$C$10:$E$100,2,0),0)</f>
        <v>11.09678146453683</v>
      </c>
      <c r="F3314" s="60">
        <f>F3313*(1-F$1-2*(C3314/C3313-1))</f>
        <v>4.8226821557203647E-2</v>
      </c>
      <c r="G3314" s="2">
        <f>G3313*(1-G$1+IF(AND(WEEKDAY($A3314)&lt;&gt;1,WEEKDAY($A3314)&lt;&gt;7),-VLOOKUP($A3314,ETF_OP_Fee!$I$5:$J$14,2,1),0))^($A3314-$A3313)*(1+1*(B3314/B3313-1))</f>
        <v>15.686489396261063</v>
      </c>
      <c r="H3314" s="9">
        <f>IFERROR(VLOOKUP(A3314,'BITO-IV'!$A$1:$J$10000,4,0),"")</f>
        <v>14.835900000000001</v>
      </c>
      <c r="J3314" s="9">
        <f>VLOOKUP(A3314,'ETH-Web'!$A$1:$G$10000,6,0)</f>
        <v>1643.231689</v>
      </c>
      <c r="K3314" s="2">
        <f>K3313*(1-K$1+IF(AND(WEEKDAY($A3314)&lt;&gt;1,WEEKDAY($A3314)&lt;&gt;7),-VLOOKUP($A3314,ETF_OP_Fee!$K$5:$L$14,2,1),0))^($A3314-$A3313)*(1+2*(J3314/J3313-1))-K$3*IFERROR(VLOOKUP($A4910,Dividends!$C$10:$E$100,3,0),0)</f>
        <v>83.808947186937957</v>
      </c>
      <c r="Q3314">
        <f>IF($A3314&gt;=$Q$2,B3314*Q$4,"")</f>
        <v>311.16318459817893</v>
      </c>
      <c r="R3314">
        <f>IF($A3314&gt;=$Q$2,G3314*R$4,"")</f>
        <v>295.97238249782595</v>
      </c>
      <c r="S3314">
        <f>IF($A3314&gt;=$Q$2,C3314*S$4,"")</f>
        <v>251.69443699252793</v>
      </c>
      <c r="T3314">
        <f>IF($A3314&gt;=$Q$2,J3314*T$4,"")</f>
        <v>494.36260271740395</v>
      </c>
      <c r="U3314">
        <f>IF($A3314&gt;=$Q$2,K3314*U$4,"")</f>
        <v>8.062526333373226</v>
      </c>
      <c r="W3314" t="e">
        <f t="shared" ca="1" si="21"/>
        <v>#DIV/0!</v>
      </c>
    </row>
    <row r="3315" spans="1:23">
      <c r="A3315" s="24">
        <v>44980</v>
      </c>
      <c r="B3315">
        <f>IFERROR(VLOOKUP($A3315,'BTC-Web'!$A$2:$H$9999,2,0),"")</f>
        <v>24190.71875</v>
      </c>
      <c r="C3315">
        <f>VLOOKUP(A3315,H_SPBTFDUE!$B$2:$C$5828,2,0)</f>
        <v>133.79</v>
      </c>
      <c r="D3315" s="2">
        <f>D3314*(1-D$1+IF(AND(WEEKDAY($A3315)&lt;&gt;1,WEEKDAY($A3315)&lt;&gt;7),-VLOOKUP($A3315,ETF_OP_Fee!$G$5:$H$14,2,1),0))^($A3315-$A3314)*(1+2*(C3315/C3314-1))+IFERROR(VLOOKUP(A3315,BITXeom!$C$9:$D$100,2,0),0)-$D$3*IFERROR(VLOOKUP($A3315,Dividends!$C$10:$E$100,2,0),0)</f>
        <v>11.262556410898185</v>
      </c>
      <c r="F3315" s="60">
        <f>F3314*(1-F$1-2*(C3315/C3314-1))</f>
        <v>4.7497948870392236E-2</v>
      </c>
      <c r="G3315" s="2">
        <f>G3314*(1-G$1+IF(AND(WEEKDAY($A3315)&lt;&gt;1,WEEKDAY($A3315)&lt;&gt;7),-VLOOKUP($A3315,ETF_OP_Fee!$I$5:$J$14,2,1),0))^($A3315-$A3314)*(1+1*(B3315/B3314-1))</f>
        <v>15.527727892161829</v>
      </c>
      <c r="H3315" s="9">
        <f>IFERROR(VLOOKUP(A3315,'BITO-IV'!$A$1:$J$10000,4,0),"")</f>
        <v>14.933</v>
      </c>
      <c r="J3315" s="9">
        <f>VLOOKUP(A3315,'ETH-Web'!$A$1:$G$10000,6,0)</f>
        <v>1651.0738530000001</v>
      </c>
      <c r="K3315" s="2">
        <f>K3314*(1-K$1+IF(AND(WEEKDAY($A3315)&lt;&gt;1,WEEKDAY($A3315)&lt;&gt;7),-VLOOKUP($A3315,ETF_OP_Fee!$K$5:$L$14,2,1),0))^($A3315-$A3314)*(1+2*(J3315/J3314-1))-K$3*IFERROR(VLOOKUP($A4911,Dividends!$C$10:$E$100,3,0),0)</f>
        <v>84.606708376384333</v>
      </c>
      <c r="Q3315">
        <f>IF($A3315&gt;=$Q$2,B3315*Q$4,"")</f>
        <v>308.02194787999122</v>
      </c>
      <c r="R3315">
        <f>IF($A3315&gt;=$Q$2,G3315*R$4,"")</f>
        <v>292.97687346899323</v>
      </c>
      <c r="S3315">
        <f>IF($A3315&gt;=$Q$2,C3315*S$4,"")</f>
        <v>253.58986915603816</v>
      </c>
      <c r="T3315">
        <f>IF($A3315&gt;=$Q$2,J3315*T$4,"")</f>
        <v>496.72190033315047</v>
      </c>
      <c r="U3315">
        <f>IF($A3315&gt;=$Q$2,K3315*U$4,"")</f>
        <v>8.1392719651171479</v>
      </c>
      <c r="W3315" t="e">
        <f t="shared" ca="1" si="21"/>
        <v>#DIV/0!</v>
      </c>
    </row>
    <row r="3316" spans="1:23">
      <c r="A3316" s="24">
        <v>44981</v>
      </c>
      <c r="B3316">
        <f>IFERROR(VLOOKUP($A3316,'BTC-Web'!$A$2:$H$9999,2,0),"")</f>
        <v>23946.007813</v>
      </c>
      <c r="C3316">
        <f>VLOOKUP(A3316,H_SPBTFDUE!$B$2:$C$5828,2,0)</f>
        <v>129.22</v>
      </c>
      <c r="D3316" s="2">
        <f>D3315*(1-D$1+IF(AND(WEEKDAY($A3316)&lt;&gt;1,WEEKDAY($A3316)&lt;&gt;7),-VLOOKUP($A3316,ETF_OP_Fee!$G$5:$H$14,2,1),0))^($A3316-$A3315)*(1+2*(C3316/C3315-1))+IFERROR(VLOOKUP(A3316,BITXeom!$C$9:$D$100,2,0),0)-$D$3*IFERROR(VLOOKUP($A3316,Dividends!$C$10:$E$100,2,0),0)</f>
        <v>10.491878481587817</v>
      </c>
      <c r="F3316" s="60">
        <f>F3315*(1-F$1-2*(C3316/C3315-1))</f>
        <v>5.0740347087297424E-2</v>
      </c>
      <c r="G3316" s="2">
        <f>G3315*(1-G$1+IF(AND(WEEKDAY($A3316)&lt;&gt;1,WEEKDAY($A3316)&lt;&gt;7),-VLOOKUP($A3316,ETF_OP_Fee!$I$5:$J$14,2,1),0))^($A3316-$A3315)*(1+1*(B3316/B3315-1))</f>
        <v>15.370250862528527</v>
      </c>
      <c r="H3316" s="9">
        <f>IFERROR(VLOOKUP(A3316,'BITO-IV'!$A$1:$J$10000,4,0),"")</f>
        <v>14.4223</v>
      </c>
      <c r="J3316" s="9">
        <f>VLOOKUP(A3316,'ETH-Web'!$A$1:$G$10000,6,0)</f>
        <v>1608.373169</v>
      </c>
      <c r="K3316" s="2">
        <f>K3315*(1-K$1+IF(AND(WEEKDAY($A3316)&lt;&gt;1,WEEKDAY($A3316)&lt;&gt;7),-VLOOKUP($A3316,ETF_OP_Fee!$K$5:$L$14,2,1),0))^($A3316-$A3315)*(1+2*(J3316/J3315-1))-K$3*IFERROR(VLOOKUP($A4912,Dividends!$C$10:$E$100,3,0),0)</f>
        <v>80.22838206014012</v>
      </c>
      <c r="Q3316">
        <f>IF($A3316&gt;=$Q$2,B3316*Q$4,"")</f>
        <v>304.90602808193734</v>
      </c>
      <c r="R3316">
        <f>IF($A3316&gt;=$Q$2,G3316*R$4,"")</f>
        <v>290.00559987986514</v>
      </c>
      <c r="S3316">
        <f>IF($A3316&gt;=$Q$2,C3316*S$4,"")</f>
        <v>244.92774416879629</v>
      </c>
      <c r="T3316">
        <f>IF($A3316&gt;=$Q$2,J3316*T$4,"")</f>
        <v>483.87549442376837</v>
      </c>
      <c r="U3316">
        <f>IF($A3316&gt;=$Q$2,K3316*U$4,"")</f>
        <v>7.7180714560344894</v>
      </c>
      <c r="W3316" t="e">
        <f t="shared" ca="1" si="21"/>
        <v>#DIV/0!</v>
      </c>
    </row>
    <row r="3317" spans="1:23">
      <c r="A3317" s="24">
        <v>44984</v>
      </c>
      <c r="B3317">
        <f>IFERROR(VLOOKUP($A3317,'BTC-Web'!$A$2:$H$9999,2,0),"")</f>
        <v>23561.451172000001</v>
      </c>
      <c r="C3317">
        <f>VLOOKUP(A3317,H_SPBTFDUE!$B$2:$C$5828,2,0)</f>
        <v>129.76</v>
      </c>
      <c r="D3317" s="2">
        <f>D3316*(1-D$1+IF(AND(WEEKDAY($A3317)&lt;&gt;1,WEEKDAY($A3317)&lt;&gt;7),-VLOOKUP($A3317,ETF_OP_Fee!$G$5:$H$14,2,1),0))^($A3317-$A3316)*(1+2*(C3317/C3316-1))+IFERROR(VLOOKUP(A3317,BITXeom!$C$9:$D$100,2,0),0)-$D$3*IFERROR(VLOOKUP($A3317,Dividends!$C$10:$E$100,2,0),0)</f>
        <v>10.575742342032878</v>
      </c>
      <c r="F3317" s="60">
        <f>F3316*(1-F$1-2*(C3317/C3316-1))</f>
        <v>5.031362613975391E-2</v>
      </c>
      <c r="G3317" s="2">
        <f>G3316*(1-G$1+IF(AND(WEEKDAY($A3317)&lt;&gt;1,WEEKDAY($A3317)&lt;&gt;7),-VLOOKUP($A3317,ETF_OP_Fee!$I$5:$J$14,2,1),0))^($A3317-$A3316)*(1+1*(B3317/B3316-1))</f>
        <v>15.122234221876381</v>
      </c>
      <c r="H3317" s="9">
        <f>IFERROR(VLOOKUP(A3317,'BITO-IV'!$A$1:$J$10000,4,0),"")</f>
        <v>14.479799999999999</v>
      </c>
      <c r="J3317" s="9">
        <f>VLOOKUP(A3317,'ETH-Web'!$A$1:$G$10000,6,0)</f>
        <v>1634.3264160000001</v>
      </c>
      <c r="K3317" s="2">
        <f>K3316*(1-K$1+IF(AND(WEEKDAY($A3317)&lt;&gt;1,WEEKDAY($A3317)&lt;&gt;7),-VLOOKUP($A3317,ETF_OP_Fee!$K$5:$L$14,2,1),0))^($A3317-$A3316)*(1+2*(J3317/J3316-1))-K$3*IFERROR(VLOOKUP($A4913,Dividends!$C$10:$E$100,3,0),0)</f>
        <v>82.81116769024014</v>
      </c>
      <c r="Q3317">
        <f>IF($A3317&gt;=$Q$2,B3317*Q$4,"")</f>
        <v>300.00944411288907</v>
      </c>
      <c r="R3317">
        <f>IF($A3317&gt;=$Q$2,G3317*R$4,"")</f>
        <v>285.32602663829459</v>
      </c>
      <c r="S3317">
        <f>IF($A3317&gt;=$Q$2,C3317*S$4,"")</f>
        <v>245.95127753709181</v>
      </c>
      <c r="T3317">
        <f>IF($A3317&gt;=$Q$2,J3317*T$4,"")</f>
        <v>491.68347112101412</v>
      </c>
      <c r="U3317">
        <f>IF($A3317&gt;=$Q$2,K3317*U$4,"")</f>
        <v>7.966538688413527</v>
      </c>
      <c r="W3317" t="e">
        <f t="shared" ca="1" si="21"/>
        <v>#DIV/0!</v>
      </c>
    </row>
    <row r="3318" spans="1:23">
      <c r="A3318" s="24">
        <v>44985</v>
      </c>
      <c r="B3318">
        <f>IFERROR(VLOOKUP($A3318,'BTC-Web'!$A$2:$H$9999,2,0),"")</f>
        <v>23521.837890999999</v>
      </c>
      <c r="C3318">
        <f>VLOOKUP(A3318,H_SPBTFDUE!$B$2:$C$5828,2,0)</f>
        <v>129.57</v>
      </c>
      <c r="D3318" s="2">
        <f>D3317*(1-D$1+IF(AND(WEEKDAY($A3318)&lt;&gt;1,WEEKDAY($A3318)&lt;&gt;7),-VLOOKUP($A3318,ETF_OP_Fee!$G$5:$H$14,2,1),0))^($A3318-$A3317)*(1+2*(C3318/C3317-1))+IFERROR(VLOOKUP(A3318,BITXeom!$C$9:$D$100,2,0),0)-$D$3*IFERROR(VLOOKUP($A3318,Dividends!$C$10:$E$100,2,0),0)</f>
        <v>10.54350030609751</v>
      </c>
      <c r="F3318" s="60">
        <f>F3317*(1-F$1-2*(C3318/C3317-1))</f>
        <v>5.0458349690907442E-2</v>
      </c>
      <c r="G3318" s="2">
        <f>G3317*(1-G$1+IF(AND(WEEKDAY($A3318)&lt;&gt;1,WEEKDAY($A3318)&lt;&gt;7),-VLOOKUP($A3318,ETF_OP_Fee!$I$5:$J$14,2,1),0))^($A3318-$A3317)*(1+1*(B3318/B3317-1))</f>
        <v>15.096416655474853</v>
      </c>
      <c r="H3318" s="9">
        <f>IFERROR(VLOOKUP(A3318,'BITO-IV'!$A$1:$J$10000,4,0),"")</f>
        <v>14.4613</v>
      </c>
      <c r="J3318" s="9">
        <f>VLOOKUP(A3318,'ETH-Web'!$A$1:$G$10000,6,0)</f>
        <v>1605.8951420000001</v>
      </c>
      <c r="K3318" s="2">
        <f>K3317*(1-K$1+IF(AND(WEEKDAY($A3318)&lt;&gt;1,WEEKDAY($A3318)&lt;&gt;7),-VLOOKUP($A3318,ETF_OP_Fee!$K$5:$L$14,2,1),0))^($A3318-$A3317)*(1+2*(J3318/J3317-1))-K$3*IFERROR(VLOOKUP($A4914,Dividends!$C$10:$E$100,3,0),0)</f>
        <v>79.927889195014473</v>
      </c>
      <c r="Q3318">
        <f>IF($A3318&gt;=$Q$2,B3318*Q$4,"")</f>
        <v>299.50504570696995</v>
      </c>
      <c r="R3318">
        <f>IF($A3318&gt;=$Q$2,G3318*R$4,"")</f>
        <v>284.838901288248</v>
      </c>
      <c r="S3318">
        <f>IF($A3318&gt;=$Q$2,C3318*S$4,"")</f>
        <v>245.59114542602487</v>
      </c>
      <c r="T3318">
        <f>IF($A3318&gt;=$Q$2,J3318*T$4,"")</f>
        <v>483.12998550647785</v>
      </c>
      <c r="U3318">
        <f>IF($A3318&gt;=$Q$2,K3318*U$4,"")</f>
        <v>7.689163663735628</v>
      </c>
      <c r="W3318" t="e">
        <f t="shared" ca="1" si="21"/>
        <v>#DIV/0!</v>
      </c>
    </row>
    <row r="3319" spans="1:23">
      <c r="A3319" s="24">
        <v>44986</v>
      </c>
      <c r="B3319">
        <f>IFERROR(VLOOKUP($A3319,'BTC-Web'!$A$2:$H$9999,2,0),"")</f>
        <v>23150.929688</v>
      </c>
      <c r="C3319">
        <f>VLOOKUP(A3319,H_SPBTFDUE!$B$2:$C$5828,2,0)</f>
        <v>130.25</v>
      </c>
      <c r="D3319" s="2">
        <f>D3318*(1-D$1+IF(AND(WEEKDAY($A3319)&lt;&gt;1,WEEKDAY($A3319)&lt;&gt;7),-VLOOKUP($A3319,ETF_OP_Fee!$G$5:$H$14,2,1),0))^($A3319-$A3318)*(1+2*(C3319/C3318-1))+IFERROR(VLOOKUP(A3319,BITXeom!$C$9:$D$100,2,0),0)-$D$3*IFERROR(VLOOKUP($A3319,Dividends!$C$10:$E$100,2,0),0)</f>
        <v>10.652883255392672</v>
      </c>
      <c r="F3319" s="60">
        <f>F3318*(1-F$1-2*(C3319/C3318-1))</f>
        <v>4.9926099293320765E-2</v>
      </c>
      <c r="G3319" s="2">
        <f>G3318*(1-G$1+IF(AND(WEEKDAY($A3319)&lt;&gt;1,WEEKDAY($A3319)&lt;&gt;7),-VLOOKUP($A3319,ETF_OP_Fee!$I$5:$J$14,2,1),0))^($A3319-$A3318)*(1+1*(B3319/B3318-1))</f>
        <v>14.846581253313333</v>
      </c>
      <c r="H3319" s="9">
        <f>IFERROR(VLOOKUP(A3319,'BITO-IV'!$A$1:$J$10000,4,0),"")</f>
        <v>14.4366</v>
      </c>
      <c r="J3319" s="9">
        <f>VLOOKUP(A3319,'ETH-Web'!$A$1:$G$10000,6,0)</f>
        <v>1663.433716</v>
      </c>
      <c r="K3319" s="2">
        <f>K3318*(1-K$1+IF(AND(WEEKDAY($A3319)&lt;&gt;1,WEEKDAY($A3319)&lt;&gt;7),-VLOOKUP($A3319,ETF_OP_Fee!$K$5:$L$14,2,1),0))^($A3319-$A3318)*(1+2*(J3319/J3318-1))-K$3*IFERROR(VLOOKUP($A4915,Dividends!$C$10:$E$100,3,0),0)</f>
        <v>85.653251216081969</v>
      </c>
      <c r="Q3319">
        <f>IF($A3319&gt;=$Q$2,B3319*Q$4,"")</f>
        <v>294.78224815996742</v>
      </c>
      <c r="R3319">
        <f>IF($A3319&gt;=$Q$2,G3319*R$4,"")</f>
        <v>280.12501168923598</v>
      </c>
      <c r="S3319">
        <f>IF($A3319&gt;=$Q$2,C3319*S$4,"")</f>
        <v>246.88003929721185</v>
      </c>
      <c r="T3319">
        <f>IF($A3319&gt;=$Q$2,J3319*T$4,"")</f>
        <v>500.44033765566155</v>
      </c>
      <c r="U3319">
        <f>IF($A3319&gt;=$Q$2,K3319*U$4,"")</f>
        <v>8.2399507051238068</v>
      </c>
      <c r="W3319" t="e">
        <f t="shared" ca="1" si="21"/>
        <v>#DIV/0!</v>
      </c>
    </row>
    <row r="3320" spans="1:23">
      <c r="A3320" s="24">
        <v>44987</v>
      </c>
      <c r="B3320">
        <f>IFERROR(VLOOKUP($A3320,'BTC-Web'!$A$2:$H$9999,2,0),"")</f>
        <v>23647.019531000002</v>
      </c>
      <c r="C3320">
        <f>VLOOKUP(A3320,H_SPBTFDUE!$B$2:$C$5828,2,0)</f>
        <v>130.56</v>
      </c>
      <c r="D3320" s="2">
        <f>D3319*(1-D$1+IF(AND(WEEKDAY($A3320)&lt;&gt;1,WEEKDAY($A3320)&lt;&gt;7),-VLOOKUP($A3320,ETF_OP_Fee!$G$5:$H$14,2,1),0))^($A3320-$A3319)*(1+2*(C3320/C3319-1))+IFERROR(VLOOKUP(A3320,BITXeom!$C$9:$D$100,2,0),0)-$D$3*IFERROR(VLOOKUP($A3320,Dividends!$C$10:$E$100,2,0),0)</f>
        <v>10.702301501570538</v>
      </c>
      <c r="F3320" s="60">
        <f>F3319*(1-F$1-2*(C3320/C3319-1))</f>
        <v>4.9685848334746797E-2</v>
      </c>
      <c r="G3320" s="2">
        <f>G3319*(1-G$1+IF(AND(WEEKDAY($A3320)&lt;&gt;1,WEEKDAY($A3320)&lt;&gt;7),-VLOOKUP($A3320,ETF_OP_Fee!$I$5:$J$14,2,1),0))^($A3320-$A3319)*(1+1*(B3320/B3319-1))</f>
        <v>15.152693404348387</v>
      </c>
      <c r="H3320" s="9">
        <f>IFERROR(VLOOKUP(A3320,'BITO-IV'!$A$1:$J$10000,4,0),"")</f>
        <v>14.4709</v>
      </c>
      <c r="J3320" s="9">
        <f>VLOOKUP(A3320,'ETH-Web'!$A$1:$G$10000,6,0)</f>
        <v>1647.319336</v>
      </c>
      <c r="K3320" s="2">
        <f>K3319*(1-K$1+IF(AND(WEEKDAY($A3320)&lt;&gt;1,WEEKDAY($A3320)&lt;&gt;7),-VLOOKUP($A3320,ETF_OP_Fee!$K$5:$L$14,2,1),0))^($A3320-$A3319)*(1+2*(J3320/J3319-1))-K$3*IFERROR(VLOOKUP($A4916,Dividends!$C$10:$E$100,3,0),0)</f>
        <v>83.991570160043977</v>
      </c>
      <c r="Q3320">
        <f>IF($A3320&gt;=$Q$2,B3320*Q$4,"")</f>
        <v>301.0989914259913</v>
      </c>
      <c r="R3320">
        <f>IF($A3320&gt;=$Q$2,G3320*R$4,"")</f>
        <v>285.90072991175771</v>
      </c>
      <c r="S3320">
        <f>IF($A3320&gt;=$Q$2,C3320*S$4,"")</f>
        <v>247.46762326790005</v>
      </c>
      <c r="T3320">
        <f>IF($A3320&gt;=$Q$2,J3320*T$4,"")</f>
        <v>495.59236223545452</v>
      </c>
      <c r="U3320">
        <f>IF($A3320&gt;=$Q$2,K3320*U$4,"")</f>
        <v>8.0800948935230394</v>
      </c>
      <c r="W3320" t="e">
        <f t="shared" ca="1" si="21"/>
        <v>#DIV/0!</v>
      </c>
    </row>
    <row r="3321" spans="1:23">
      <c r="A3321" s="24">
        <v>44988</v>
      </c>
      <c r="B3321">
        <f>IFERROR(VLOOKUP($A3321,'BTC-Web'!$A$2:$H$9999,2,0),"")</f>
        <v>23476.632813</v>
      </c>
      <c r="C3321">
        <f>VLOOKUP(A3321,H_SPBTFDUE!$B$2:$C$5828,2,0)</f>
        <v>123.55</v>
      </c>
      <c r="D3321" s="2">
        <f>D3320*(1-D$1+IF(AND(WEEKDAY($A3321)&lt;&gt;1,WEEKDAY($A3321)&lt;&gt;7),-VLOOKUP($A3321,ETF_OP_Fee!$G$5:$H$14,2,1),0))^($A3321-$A3320)*(1+2*(C3321/C3320-1))+IFERROR(VLOOKUP(A3321,BITXeom!$C$9:$D$100,2,0),0)-$D$3*IFERROR(VLOOKUP($A3321,Dividends!$C$10:$E$100,2,0),0)</f>
        <v>9.5518984683241932</v>
      </c>
      <c r="F3321" s="60">
        <f>F3320*(1-F$1-2*(C3321/C3320-1))</f>
        <v>5.5018706139704714E-2</v>
      </c>
      <c r="G3321" s="2">
        <f>G3320*(1-G$1+IF(AND(WEEKDAY($A3321)&lt;&gt;1,WEEKDAY($A3321)&lt;&gt;7),-VLOOKUP($A3321,ETF_OP_Fee!$I$5:$J$14,2,1),0))^($A3321-$A3320)*(1+1*(B3321/B3320-1))</f>
        <v>15.031580105741332</v>
      </c>
      <c r="H3321" s="9">
        <f>IFERROR(VLOOKUP(A3321,'BITO-IV'!$A$1:$J$10000,4,0),"")</f>
        <v>13.698</v>
      </c>
      <c r="J3321" s="9">
        <f>VLOOKUP(A3321,'ETH-Web'!$A$1:$G$10000,6,0)</f>
        <v>1569.1676030000001</v>
      </c>
      <c r="K3321" s="2">
        <f>K3320*(1-K$1+IF(AND(WEEKDAY($A3321)&lt;&gt;1,WEEKDAY($A3321)&lt;&gt;7),-VLOOKUP($A3321,ETF_OP_Fee!$K$5:$L$14,2,1),0))^($A3321-$A3320)*(1+2*(J3321/J3320-1))-K$3*IFERROR(VLOOKUP($A4917,Dividends!$C$10:$E$100,3,0),0)</f>
        <v>76.020196051587106</v>
      </c>
      <c r="Q3321">
        <f>IF($A3321&gt;=$Q$2,B3321*Q$4,"")</f>
        <v>298.92944659709946</v>
      </c>
      <c r="R3321">
        <f>IF($A3321&gt;=$Q$2,G3321*R$4,"")</f>
        <v>283.6155665055054</v>
      </c>
      <c r="S3321">
        <f>IF($A3321&gt;=$Q$2,C3321*S$4,"")</f>
        <v>234.18064380169309</v>
      </c>
      <c r="T3321">
        <f>IF($A3321&gt;=$Q$2,J3321*T$4,"")</f>
        <v>472.08058699926283</v>
      </c>
      <c r="U3321">
        <f>IF($A3321&gt;=$Q$2,K3321*U$4,"")</f>
        <v>7.3132386589583875</v>
      </c>
      <c r="W3321" t="e">
        <f t="shared" ca="1" si="21"/>
        <v>#DIV/0!</v>
      </c>
    </row>
    <row r="3322" spans="1:23">
      <c r="A3322" s="24">
        <v>44991</v>
      </c>
      <c r="B3322">
        <f>IFERROR(VLOOKUP($A3322,'BTC-Web'!$A$2:$H$9999,2,0),"")</f>
        <v>22436.816406000002</v>
      </c>
      <c r="C3322">
        <f>VLOOKUP(A3322,H_SPBTFDUE!$B$2:$C$5828,2,0)</f>
        <v>123.91</v>
      </c>
      <c r="D3322" s="2">
        <f>D3321*(1-D$1+IF(AND(WEEKDAY($A3322)&lt;&gt;1,WEEKDAY($A3322)&lt;&gt;7),-VLOOKUP($A3322,ETF_OP_Fee!$G$5:$H$14,2,1),0))^($A3322-$A3321)*(1+2*(C3322/C3321-1))+IFERROR(VLOOKUP(A3322,BITXeom!$C$9:$D$100,2,0),0)-$D$3*IFERROR(VLOOKUP($A3322,Dividends!$C$10:$E$100,2,0),0)</f>
        <v>9.6040890162381185</v>
      </c>
      <c r="F3322" s="60">
        <f>F3321*(1-F$1-2*(C3322/C3321-1))</f>
        <v>5.4695215131455789E-2</v>
      </c>
      <c r="G3322" s="2">
        <f>G3321*(1-G$1+IF(AND(WEEKDAY($A3322)&lt;&gt;1,WEEKDAY($A3322)&lt;&gt;7),-VLOOKUP($A3322,ETF_OP_Fee!$I$5:$J$14,2,1),0))^($A3322-$A3321)*(1+1*(B3322/B3321-1))</f>
        <v>14.331652508497452</v>
      </c>
      <c r="H3322" s="9">
        <f>IFERROR(VLOOKUP(A3322,'BITO-IV'!$A$1:$J$10000,4,0),"")</f>
        <v>13.7438</v>
      </c>
      <c r="J3322" s="9">
        <f>VLOOKUP(A3322,'ETH-Web'!$A$1:$G$10000,6,0)</f>
        <v>1567.398682</v>
      </c>
      <c r="K3322" s="2">
        <f>K3321*(1-K$1+IF(AND(WEEKDAY($A3322)&lt;&gt;1,WEEKDAY($A3322)&lt;&gt;7),-VLOOKUP($A3322,ETF_OP_Fee!$K$5:$L$14,2,1),0))^($A3322-$A3321)*(1+2*(J3322/J3321-1))-K$3*IFERROR(VLOOKUP($A4918,Dividends!$C$10:$E$100,3,0),0)</f>
        <v>75.842941128127109</v>
      </c>
      <c r="Q3322">
        <f>IF($A3322&gt;=$Q$2,B3322*Q$4,"")</f>
        <v>285.68939869146567</v>
      </c>
      <c r="R3322">
        <f>IF($A3322&gt;=$Q$2,G3322*R$4,"")</f>
        <v>270.40934596124345</v>
      </c>
      <c r="S3322">
        <f>IF($A3322&gt;=$Q$2,C3322*S$4,"")</f>
        <v>234.86299938055677</v>
      </c>
      <c r="T3322">
        <f>IF($A3322&gt;=$Q$2,J3322*T$4,"")</f>
        <v>471.54841104658652</v>
      </c>
      <c r="U3322">
        <f>IF($A3322&gt;=$Q$2,K3322*U$4,"")</f>
        <v>7.2961865119492071</v>
      </c>
      <c r="W3322" t="e">
        <f t="shared" ca="1" si="21"/>
        <v>#DIV/0!</v>
      </c>
    </row>
    <row r="3323" spans="1:23">
      <c r="A3323" s="24">
        <v>44992</v>
      </c>
      <c r="B3323">
        <f>IFERROR(VLOOKUP($A3323,'BTC-Web'!$A$2:$H$9999,2,0),"")</f>
        <v>22428.322265999999</v>
      </c>
      <c r="C3323">
        <f>VLOOKUP(A3323,H_SPBTFDUE!$B$2:$C$5828,2,0)</f>
        <v>122.13</v>
      </c>
      <c r="D3323" s="2">
        <f>D3322*(1-D$1+IF(AND(WEEKDAY($A3323)&lt;&gt;1,WEEKDAY($A3323)&lt;&gt;7),-VLOOKUP($A3323,ETF_OP_Fee!$G$5:$H$14,2,1),0))^($A3323-$A3322)*(1+2*(C3323/C3322-1))+IFERROR(VLOOKUP(A3323,BITXeom!$C$9:$D$100,2,0),0)-$D$3*IFERROR(VLOOKUP($A3323,Dividends!$C$10:$E$100,2,0),0)</f>
        <v>9.3270339561541569</v>
      </c>
      <c r="F3323" s="60">
        <f>F3322*(1-F$1-2*(C3323/C3322-1))</f>
        <v>5.6263790514688689E-2</v>
      </c>
      <c r="G3323" s="2">
        <f>G3322*(1-G$1+IF(AND(WEEKDAY($A3323)&lt;&gt;1,WEEKDAY($A3323)&lt;&gt;7),-VLOOKUP($A3323,ETF_OP_Fee!$I$5:$J$14,2,1),0))^($A3323-$A3322)*(1+1*(B3323/B3322-1))</f>
        <v>14.314863968455676</v>
      </c>
      <c r="H3323" s="9">
        <f>IFERROR(VLOOKUP(A3323,'BITO-IV'!$A$1:$J$10000,4,0),"")</f>
        <v>13.545500000000001</v>
      </c>
      <c r="J3323" s="9">
        <f>VLOOKUP(A3323,'ETH-Web'!$A$1:$G$10000,6,0)</f>
        <v>1561.9331050000001</v>
      </c>
      <c r="K3323" s="2">
        <f>K3322*(1-K$1+IF(AND(WEEKDAY($A3323)&lt;&gt;1,WEEKDAY($A3323)&lt;&gt;7),-VLOOKUP($A3323,ETF_OP_Fee!$K$5:$L$14,2,1),0))^($A3323-$A3322)*(1+2*(J3323/J3322-1))-K$3*IFERROR(VLOOKUP($A4919,Dividends!$C$10:$E$100,3,0),0)</f>
        <v>75.312067269870951</v>
      </c>
      <c r="Q3323">
        <f>IF($A3323&gt;=$Q$2,B3323*Q$4,"")</f>
        <v>285.58124227100524</v>
      </c>
      <c r="R3323">
        <f>IF($A3323&gt;=$Q$2,G3323*R$4,"")</f>
        <v>270.09258010820247</v>
      </c>
      <c r="S3323">
        <f>IF($A3323&gt;=$Q$2,C3323*S$4,"")</f>
        <v>231.48913012950851</v>
      </c>
      <c r="T3323">
        <f>IF($A3323&gt;=$Q$2,J3323*T$4,"")</f>
        <v>469.90410434950923</v>
      </c>
      <c r="U3323">
        <f>IF($A3323&gt;=$Q$2,K3323*U$4,"")</f>
        <v>7.2451157777906854</v>
      </c>
      <c r="W3323" t="e">
        <f t="shared" ca="1" si="21"/>
        <v>#DIV/0!</v>
      </c>
    </row>
    <row r="3324" spans="1:23">
      <c r="A3324" s="24">
        <v>44993</v>
      </c>
      <c r="B3324">
        <f>IFERROR(VLOOKUP($A3324,'BTC-Web'!$A$2:$H$9999,2,0),"")</f>
        <v>22216.441406000002</v>
      </c>
      <c r="C3324">
        <f>VLOOKUP(A3324,H_SPBTFDUE!$B$2:$C$5828,2,0)</f>
        <v>122.39</v>
      </c>
      <c r="D3324" s="2">
        <f>D3323*(1-D$1+IF(AND(WEEKDAY($A3324)&lt;&gt;1,WEEKDAY($A3324)&lt;&gt;7),-VLOOKUP($A3324,ETF_OP_Fee!$G$5:$H$14,2,1),0))^($A3324-$A3323)*(1+2*(C3324/C3323-1))+IFERROR(VLOOKUP(A3324,BITXeom!$C$9:$D$100,2,0),0)-$D$3*IFERROR(VLOOKUP($A3324,Dividends!$C$10:$E$100,2,0),0)</f>
        <v>9.3656170687689499</v>
      </c>
      <c r="F3324" s="60">
        <f>F3323*(1-F$1-2*(C3324/C3323-1))</f>
        <v>5.6021304103338034E-2</v>
      </c>
      <c r="G3324" s="2">
        <f>G3323*(1-G$1+IF(AND(WEEKDAY($A3324)&lt;&gt;1,WEEKDAY($A3324)&lt;&gt;7),-VLOOKUP($A3324,ETF_OP_Fee!$I$5:$J$14,2,1),0))^($A3324-$A3323)*(1+1*(B3324/B3323-1))</f>
        <v>14.168384545563592</v>
      </c>
      <c r="H3324" s="9">
        <f>IFERROR(VLOOKUP(A3324,'BITO-IV'!$A$1:$J$10000,4,0),"")</f>
        <v>13.574199999999999</v>
      </c>
      <c r="J3324" s="9">
        <f>VLOOKUP(A3324,'ETH-Web'!$A$1:$G$10000,6,0)</f>
        <v>1534.0882570000001</v>
      </c>
      <c r="K3324" s="2">
        <f>K3323*(1-K$1+IF(AND(WEEKDAY($A3324)&lt;&gt;1,WEEKDAY($A3324)&lt;&gt;7),-VLOOKUP($A3324,ETF_OP_Fee!$K$5:$L$14,2,1),0))^($A3324-$A3323)*(1+2*(J3324/J3323-1))-K$3*IFERROR(VLOOKUP($A4920,Dividends!$C$10:$E$100,3,0),0)</f>
        <v>72.624994729571412</v>
      </c>
      <c r="Q3324">
        <f>IF($A3324&gt;=$Q$2,B3324*Q$4,"")</f>
        <v>282.88334991442997</v>
      </c>
      <c r="R3324">
        <f>IF($A3324&gt;=$Q$2,G3324*R$4,"")</f>
        <v>267.32880915314036</v>
      </c>
      <c r="S3324">
        <f>IF($A3324&gt;=$Q$2,C3324*S$4,"")</f>
        <v>231.98194249202118</v>
      </c>
      <c r="T3324">
        <f>IF($A3324&gt;=$Q$2,J3324*T$4,"")</f>
        <v>461.52704369415665</v>
      </c>
      <c r="U3324">
        <f>IF($A3324&gt;=$Q$2,K3324*U$4,"")</f>
        <v>6.986616013230635</v>
      </c>
      <c r="W3324" t="e">
        <f t="shared" ca="1" si="21"/>
        <v>#DIV/0!</v>
      </c>
    </row>
    <row r="3325" spans="1:23">
      <c r="A3325" s="24">
        <v>44994</v>
      </c>
      <c r="B3325">
        <f>IFERROR(VLOOKUP($A3325,'BTC-Web'!$A$2:$H$9999,2,0),"")</f>
        <v>21720.080077999999</v>
      </c>
      <c r="C3325">
        <f>VLOOKUP(A3325,H_SPBTFDUE!$B$2:$C$5828,2,0)</f>
        <v>111.01</v>
      </c>
      <c r="D3325" s="2">
        <f>D3324*(1-D$1+IF(AND(WEEKDAY($A3325)&lt;&gt;1,WEEKDAY($A3325)&lt;&gt;7),-VLOOKUP($A3325,ETF_OP_Fee!$G$5:$H$14,2,1),0))^($A3325-$A3324)*(1+2*(C3325/C3324-1))+IFERROR(VLOOKUP(A3325,BITXeom!$C$9:$D$100,2,0),0)-$D$3*IFERROR(VLOOKUP($A3325,Dividends!$C$10:$E$100,2,0),0)</f>
        <v>7.6230406545004419</v>
      </c>
      <c r="F3325" s="60">
        <f>F3324*(1-F$1-2*(C3325/C3324-1))</f>
        <v>6.6436272404922683E-2</v>
      </c>
      <c r="G3325" s="2">
        <f>G3324*(1-G$1+IF(AND(WEEKDAY($A3325)&lt;&gt;1,WEEKDAY($A3325)&lt;&gt;7),-VLOOKUP($A3325,ETF_OP_Fee!$I$5:$J$14,2,1),0))^($A3325-$A3324)*(1+1*(B3325/B3324-1))</f>
        <v>13.840846890202265</v>
      </c>
      <c r="H3325" s="9">
        <f>IFERROR(VLOOKUP(A3325,'BITO-IV'!$A$1:$J$10000,4,0),"")</f>
        <v>12.3141</v>
      </c>
      <c r="J3325" s="9">
        <f>VLOOKUP(A3325,'ETH-Web'!$A$1:$G$10000,6,0)</f>
        <v>1438.6607670000001</v>
      </c>
      <c r="K3325" s="2">
        <f>K3324*(1-K$1+IF(AND(WEEKDAY($A3325)&lt;&gt;1,WEEKDAY($A3325)&lt;&gt;7),-VLOOKUP($A3325,ETF_OP_Fee!$K$5:$L$14,2,1),0))^($A3325-$A3324)*(1+2*(J3325/J3324-1))-K$3*IFERROR(VLOOKUP($A4921,Dividends!$C$10:$E$100,3,0),0)</f>
        <v>63.588125983975161</v>
      </c>
      <c r="Q3325">
        <f>IF($A3325&gt;=$Q$2,B3325*Q$4,"")</f>
        <v>276.56314981277484</v>
      </c>
      <c r="R3325">
        <f>IF($A3325&gt;=$Q$2,G3325*R$4,"")</f>
        <v>261.14883492397024</v>
      </c>
      <c r="S3325">
        <f>IF($A3325&gt;=$Q$2,C3325*S$4,"")</f>
        <v>210.4119244712744</v>
      </c>
      <c r="T3325">
        <f>IF($A3325&gt;=$Q$2,J3325*T$4,"")</f>
        <v>432.8178953476455</v>
      </c>
      <c r="U3325">
        <f>IF($A3325&gt;=$Q$2,K3325*U$4,"")</f>
        <v>6.1172578518628375</v>
      </c>
      <c r="W3325" t="e">
        <f t="shared" ca="1" si="21"/>
        <v>#DIV/0!</v>
      </c>
    </row>
    <row r="3326" spans="1:23">
      <c r="A3326" s="24">
        <v>44995</v>
      </c>
      <c r="B3326">
        <f>IFERROR(VLOOKUP($A3326,'BTC-Web'!$A$2:$H$9999,2,0),"")</f>
        <v>20367.001952999999</v>
      </c>
      <c r="C3326">
        <f>VLOOKUP(A3326,H_SPBTFDUE!$B$2:$C$5828,2,0)</f>
        <v>110.32</v>
      </c>
      <c r="D3326" s="2">
        <f>D3325*(1-D$1+IF(AND(WEEKDAY($A3326)&lt;&gt;1,WEEKDAY($A3326)&lt;&gt;7),-VLOOKUP($A3326,ETF_OP_Fee!$G$5:$H$14,2,1),0))^($A3326-$A3325)*(1+2*(C3326/C3325-1))+IFERROR(VLOOKUP(A3326,BITXeom!$C$9:$D$100,2,0),0)-$D$3*IFERROR(VLOOKUP($A3326,Dividends!$C$10:$E$100,2,0),0)</f>
        <v>7.527368735733706</v>
      </c>
      <c r="F3326" s="60">
        <f>F3325*(1-F$1-2*(C3326/C3325-1))</f>
        <v>6.7258704141640632E-2</v>
      </c>
      <c r="G3326" s="2">
        <f>G3325*(1-G$1+IF(AND(WEEKDAY($A3326)&lt;&gt;1,WEEKDAY($A3326)&lt;&gt;7),-VLOOKUP($A3326,ETF_OP_Fee!$I$5:$J$14,2,1),0))^($A3326-$A3325)*(1+1*(B3326/B3325-1))</f>
        <v>12.968320935567716</v>
      </c>
      <c r="H3326" s="9">
        <f>IFERROR(VLOOKUP(A3326,'BITO-IV'!$A$1:$J$10000,4,0),"")</f>
        <v>12.2441</v>
      </c>
      <c r="J3326" s="9">
        <f>VLOOKUP(A3326,'ETH-Web'!$A$1:$G$10000,6,0)</f>
        <v>1429.158081</v>
      </c>
      <c r="K3326" s="2">
        <f>K3325*(1-K$1+IF(AND(WEEKDAY($A3326)&lt;&gt;1,WEEKDAY($A3326)&lt;&gt;7),-VLOOKUP($A3326,ETF_OP_Fee!$K$5:$L$14,2,1),0))^($A3326-$A3325)*(1+2*(J3326/J3325-1))-K$3*IFERROR(VLOOKUP($A4922,Dividends!$C$10:$E$100,3,0),0)</f>
        <v>62.74648154519582</v>
      </c>
      <c r="Q3326">
        <f>IF($A3326&gt;=$Q$2,B3326*Q$4,"")</f>
        <v>259.33432069018806</v>
      </c>
      <c r="R3326">
        <f>IF($A3326&gt;=$Q$2,G3326*R$4,"")</f>
        <v>244.68603186709691</v>
      </c>
      <c r="S3326">
        <f>IF($A3326&gt;=$Q$2,C3326*S$4,"")</f>
        <v>209.10407627845228</v>
      </c>
      <c r="T3326">
        <f>IF($A3326&gt;=$Q$2,J3326*T$4,"")</f>
        <v>429.95903337753271</v>
      </c>
      <c r="U3326">
        <f>IF($A3326&gt;=$Q$2,K3326*U$4,"")</f>
        <v>6.036290596232484</v>
      </c>
      <c r="W3326" t="e">
        <f t="shared" ca="1" si="21"/>
        <v>#DIV/0!</v>
      </c>
    </row>
    <row r="3327" spans="1:23">
      <c r="A3327" s="24">
        <v>44998</v>
      </c>
      <c r="B3327">
        <f>IFERROR(VLOOKUP($A3327,'BTC-Web'!$A$2:$H$9999,2,0),"")</f>
        <v>22156.40625</v>
      </c>
      <c r="C3327">
        <f>VLOOKUP(A3327,H_SPBTFDUE!$B$2:$C$5828,2,0)</f>
        <v>134.82</v>
      </c>
      <c r="D3327" s="2">
        <f>D3326*(1-D$1+IF(AND(WEEKDAY($A3327)&lt;&gt;1,WEEKDAY($A3327)&lt;&gt;7),-VLOOKUP($A3327,ETF_OP_Fee!$G$5:$H$14,2,1),0))^($A3327-$A3326)*(1+2*(C3327/C3326-1))+IFERROR(VLOOKUP(A3327,BITXeom!$C$9:$D$100,2,0),0)-$D$3*IFERROR(VLOOKUP($A3327,Dividends!$C$10:$E$100,2,0),0)</f>
        <v>10.866812310832177</v>
      </c>
      <c r="F3327" s="60">
        <f>F3326*(1-F$1-2*(C3327/C3326-1))</f>
        <v>3.7381413092989639E-2</v>
      </c>
      <c r="G3327" s="2">
        <f>G3326*(1-G$1+IF(AND(WEEKDAY($A3327)&lt;&gt;1,WEEKDAY($A3327)&lt;&gt;7),-VLOOKUP($A3327,ETF_OP_Fee!$I$5:$J$14,2,1),0))^($A3327-$A3326)*(1+1*(B3327/B3326-1))</f>
        <v>14.074149870356665</v>
      </c>
      <c r="H3327" s="9">
        <f>IFERROR(VLOOKUP(A3327,'BITO-IV'!$A$1:$J$10000,4,0),"")</f>
        <v>14.9649</v>
      </c>
      <c r="J3327" s="9">
        <f>VLOOKUP(A3327,'ETH-Web'!$A$1:$G$10000,6,0)</f>
        <v>1680.3089600000001</v>
      </c>
      <c r="K3327" s="2">
        <f>K3326*(1-K$1+IF(AND(WEEKDAY($A3327)&lt;&gt;1,WEEKDAY($A3327)&lt;&gt;7),-VLOOKUP($A3327,ETF_OP_Fee!$K$5:$L$14,2,1),0))^($A3327-$A3326)*(1+2*(J3327/J3326-1))-K$3*IFERROR(VLOOKUP($A4923,Dividends!$C$10:$E$100,3,0),0)</f>
        <v>84.793241310601346</v>
      </c>
      <c r="Q3327">
        <f>IF($A3327&gt;=$Q$2,B3327*Q$4,"")</f>
        <v>282.11891848585157</v>
      </c>
      <c r="R3327">
        <f>IF($A3327&gt;=$Q$2,G3327*R$4,"")</f>
        <v>265.55079110013031</v>
      </c>
      <c r="S3327">
        <f>IF($A3327&gt;=$Q$2,C3327*S$4,"")</f>
        <v>255.54216428445375</v>
      </c>
      <c r="T3327">
        <f>IF($A3327&gt;=$Q$2,J3327*T$4,"")</f>
        <v>505.51721731978739</v>
      </c>
      <c r="U3327">
        <f>IF($A3327&gt;=$Q$2,K3327*U$4,"")</f>
        <v>8.157216668453076</v>
      </c>
      <c r="W3327" t="e">
        <f t="shared" ca="1" si="21"/>
        <v>#DIV/0!</v>
      </c>
    </row>
    <row r="3328" spans="1:23">
      <c r="A3328" s="24">
        <v>44999</v>
      </c>
      <c r="B3328">
        <f>IFERROR(VLOOKUP($A3328,'BTC-Web'!$A$2:$H$9999,2,0),"")</f>
        <v>24201.765625</v>
      </c>
      <c r="C3328">
        <f>VLOOKUP(A3328,H_SPBTFDUE!$B$2:$C$5828,2,0)</f>
        <v>139.4</v>
      </c>
      <c r="D3328" s="2">
        <f>D3327*(1-D$1+IF(AND(WEEKDAY($A3328)&lt;&gt;1,WEEKDAY($A3328)&lt;&gt;7),-VLOOKUP($A3328,ETF_OP_Fee!$G$5:$H$14,2,1),0))^($A3328-$A3327)*(1+2*(C3328/C3327-1))+IFERROR(VLOOKUP(A3328,BITXeom!$C$9:$D$100,2,0),0)-$D$3*IFERROR(VLOOKUP($A3328,Dividends!$C$10:$E$100,2,0),0)</f>
        <v>11.603731098948037</v>
      </c>
      <c r="F3328" s="60">
        <f>F3327*(1-F$1-2*(C3328/C3327-1))</f>
        <v>3.4839682728703775E-2</v>
      </c>
      <c r="G3328" s="2">
        <f>G3327*(1-G$1+IF(AND(WEEKDAY($A3328)&lt;&gt;1,WEEKDAY($A3328)&lt;&gt;7),-VLOOKUP($A3328,ETF_OP_Fee!$I$5:$J$14,2,1),0))^($A3328-$A3327)*(1+1*(B3328/B3327-1))</f>
        <v>15.361205706408851</v>
      </c>
      <c r="H3328" s="9">
        <f>IFERROR(VLOOKUP(A3328,'BITO-IV'!$A$1:$J$10000,4,0),"")</f>
        <v>15.4748</v>
      </c>
      <c r="J3328" s="9">
        <f>VLOOKUP(A3328,'ETH-Web'!$A$1:$G$10000,6,0)</f>
        <v>1703.5070800000001</v>
      </c>
      <c r="K3328" s="2">
        <f>K3327*(1-K$1+IF(AND(WEEKDAY($A3328)&lt;&gt;1,WEEKDAY($A3328)&lt;&gt;7),-VLOOKUP($A3328,ETF_OP_Fee!$K$5:$L$14,2,1),0))^($A3328-$A3327)*(1+2*(J3328/J3327-1))-K$3*IFERROR(VLOOKUP($A4924,Dividends!$C$10:$E$100,3,0),0)</f>
        <v>87.132285518188652</v>
      </c>
      <c r="Q3328">
        <f>IF($A3328&gt;=$Q$2,B3328*Q$4,"")</f>
        <v>308.16260843624224</v>
      </c>
      <c r="R3328">
        <f>IF($A3328&gt;=$Q$2,G3328*R$4,"")</f>
        <v>289.83493604685714</v>
      </c>
      <c r="S3328">
        <f>IF($A3328&gt;=$Q$2,C3328*S$4,"")</f>
        <v>264.22324359333078</v>
      </c>
      <c r="T3328">
        <f>IF($A3328&gt;=$Q$2,J3328*T$4,"")</f>
        <v>512.49632018040086</v>
      </c>
      <c r="U3328">
        <f>IF($A3328&gt;=$Q$2,K3328*U$4,"")</f>
        <v>8.3822356688293986</v>
      </c>
      <c r="W3328" t="e">
        <f t="shared" ca="1" si="21"/>
        <v>#DIV/0!</v>
      </c>
    </row>
    <row r="3329" spans="1:23">
      <c r="A3329" s="24">
        <v>45000</v>
      </c>
      <c r="B3329">
        <f>IFERROR(VLOOKUP($A3329,'BTC-Web'!$A$2:$H$9999,2,0),"")</f>
        <v>24770.925781000002</v>
      </c>
      <c r="C3329">
        <f>VLOOKUP(A3329,H_SPBTFDUE!$B$2:$C$5828,2,0)</f>
        <v>135.31</v>
      </c>
      <c r="D3329" s="2">
        <f>D3328*(1-D$1+IF(AND(WEEKDAY($A3329)&lt;&gt;1,WEEKDAY($A3329)&lt;&gt;7),-VLOOKUP($A3329,ETF_OP_Fee!$G$5:$H$14,2,1),0))^($A3329-$A3328)*(1+2*(C3329/C3328-1))+IFERROR(VLOOKUP(A3329,BITXeom!$C$9:$D$100,2,0),0)-$D$3*IFERROR(VLOOKUP($A3329,Dividends!$C$10:$E$100,2,0),0)</f>
        <v>10.921506768209635</v>
      </c>
      <c r="F3329" s="60">
        <f>F3328*(1-F$1-2*(C3329/C3328-1))</f>
        <v>3.6882263738106422E-2</v>
      </c>
      <c r="G3329" s="2">
        <f>G3328*(1-G$1+IF(AND(WEEKDAY($A3329)&lt;&gt;1,WEEKDAY($A3329)&lt;&gt;7),-VLOOKUP($A3329,ETF_OP_Fee!$I$5:$J$14,2,1),0))^($A3329-$A3328)*(1+1*(B3329/B3328-1))</f>
        <v>15.709989492663198</v>
      </c>
      <c r="H3329" s="9">
        <f>IFERROR(VLOOKUP(A3329,'BITO-IV'!$A$1:$J$10000,4,0),"")</f>
        <v>15.0207</v>
      </c>
      <c r="J3329" s="9">
        <f>VLOOKUP(A3329,'ETH-Web'!$A$1:$G$10000,6,0)</f>
        <v>1656.1805420000001</v>
      </c>
      <c r="K3329" s="2">
        <f>K3328*(1-K$1+IF(AND(WEEKDAY($A3329)&lt;&gt;1,WEEKDAY($A3329)&lt;&gt;7),-VLOOKUP($A3329,ETF_OP_Fee!$K$5:$L$14,2,1),0))^($A3329-$A3328)*(1+2*(J3329/J3328-1))-K$3*IFERROR(VLOOKUP($A4925,Dividends!$C$10:$E$100,3,0),0)</f>
        <v>82.288778182256905</v>
      </c>
      <c r="Q3329">
        <f>IF($A3329&gt;=$Q$2,B3329*Q$4,"")</f>
        <v>315.40976060722932</v>
      </c>
      <c r="R3329">
        <f>IF($A3329&gt;=$Q$2,G3329*R$4,"")</f>
        <v>296.41578186816093</v>
      </c>
      <c r="S3329">
        <f>IF($A3329&gt;=$Q$2,C3329*S$4,"")</f>
        <v>256.47092604457379</v>
      </c>
      <c r="T3329">
        <f>IF($A3329&gt;=$Q$2,J3329*T$4,"")</f>
        <v>498.25823637280212</v>
      </c>
      <c r="U3329">
        <f>IF($A3329&gt;=$Q$2,K3329*U$4,"")</f>
        <v>7.9162841594430313</v>
      </c>
      <c r="W3329" t="e">
        <f t="shared" ca="1" si="21"/>
        <v>#DIV/0!</v>
      </c>
    </row>
    <row r="3330" spans="1:23">
      <c r="A3330" s="24">
        <v>45001</v>
      </c>
      <c r="B3330">
        <f>IFERROR(VLOOKUP($A3330,'BTC-Web'!$A$2:$H$9999,2,0),"")</f>
        <v>24373.457031000002</v>
      </c>
      <c r="C3330">
        <f>VLOOKUP(A3330,H_SPBTFDUE!$B$2:$C$5828,2,0)</f>
        <v>138.82</v>
      </c>
      <c r="D3330" s="2">
        <f>D3329*(1-D$1+IF(AND(WEEKDAY($A3330)&lt;&gt;1,WEEKDAY($A3330)&lt;&gt;7),-VLOOKUP($A3330,ETF_OP_Fee!$G$5:$H$14,2,1),0))^($A3330-$A3329)*(1+2*(C3330/C3329-1))+IFERROR(VLOOKUP(A3330,BITXeom!$C$9:$D$100,2,0),0)-$D$3*IFERROR(VLOOKUP($A3330,Dividends!$C$10:$E$100,2,0),0)</f>
        <v>11.486739129365448</v>
      </c>
      <c r="F3330" s="60">
        <f>F3329*(1-F$1-2*(C3330/C3329-1))</f>
        <v>3.4966860050801442E-2</v>
      </c>
      <c r="G3330" s="2">
        <f>G3329*(1-G$1+IF(AND(WEEKDAY($A3330)&lt;&gt;1,WEEKDAY($A3330)&lt;&gt;7),-VLOOKUP($A3330,ETF_OP_Fee!$I$5:$J$14,2,1),0))^($A3330-$A3329)*(1+1*(B3330/B3329-1))</f>
        <v>15.445650053025824</v>
      </c>
      <c r="H3330" s="9">
        <f>IFERROR(VLOOKUP(A3330,'BITO-IV'!$A$1:$J$10000,4,0),"")</f>
        <v>15.3985</v>
      </c>
      <c r="J3330" s="9">
        <f>VLOOKUP(A3330,'ETH-Web'!$A$1:$G$10000,6,0)</f>
        <v>1677.2154539999999</v>
      </c>
      <c r="K3330" s="2">
        <f>K3329*(1-K$1+IF(AND(WEEKDAY($A3330)&lt;&gt;1,WEEKDAY($A3330)&lt;&gt;7),-VLOOKUP($A3330,ETF_OP_Fee!$K$5:$L$14,2,1),0))^($A3330-$A3329)*(1+2*(J3330/J3329-1))-K$3*IFERROR(VLOOKUP($A4926,Dividends!$C$10:$E$100,3,0),0)</f>
        <v>84.376881118569955</v>
      </c>
      <c r="Q3330">
        <f>IF($A3330&gt;=$Q$2,B3330*Q$4,"")</f>
        <v>310.34876593974241</v>
      </c>
      <c r="R3330">
        <f>IF($A3330&gt;=$Q$2,G3330*R$4,"")</f>
        <v>291.42823036691414</v>
      </c>
      <c r="S3330">
        <f>IF($A3330&gt;=$Q$2,C3330*S$4,"")</f>
        <v>263.12389293849481</v>
      </c>
      <c r="T3330">
        <f>IF($A3330&gt;=$Q$2,J3330*T$4,"")</f>
        <v>504.58654291281277</v>
      </c>
      <c r="U3330">
        <f>IF($A3330&gt;=$Q$2,K3330*U$4,"")</f>
        <v>8.1171622932927043</v>
      </c>
      <c r="W3330" t="e">
        <f t="shared" ca="1" si="21"/>
        <v>#DIV/0!</v>
      </c>
    </row>
    <row r="3331" spans="1:23">
      <c r="A3331" s="24">
        <v>45002</v>
      </c>
      <c r="B3331">
        <f>IFERROR(VLOOKUP($A3331,'BTC-Web'!$A$2:$H$9999,2,0),"")</f>
        <v>25055.123047000001</v>
      </c>
      <c r="C3331">
        <f>VLOOKUP(A3331,H_SPBTFDUE!$B$2:$C$5828,2,0)</f>
        <v>149.6</v>
      </c>
      <c r="D3331" s="2">
        <f>D3330*(1-D$1+IF(AND(WEEKDAY($A3331)&lt;&gt;1,WEEKDAY($A3331)&lt;&gt;7),-VLOOKUP($A3331,ETF_OP_Fee!$G$5:$H$14,2,1),0))^($A3331-$A3330)*(1+2*(C3331/C3330-1))+IFERROR(VLOOKUP(A3331,BITXeom!$C$9:$D$100,2,0),0)-$D$3*IFERROR(VLOOKUP($A3331,Dividends!$C$10:$E$100,2,0),0)</f>
        <v>13.269133719440298</v>
      </c>
      <c r="F3331" s="60">
        <f>F3330*(1-F$1-2*(C3331/C3330-1))</f>
        <v>2.9534370626741711E-2</v>
      </c>
      <c r="G3331" s="2">
        <f>G3330*(1-G$1+IF(AND(WEEKDAY($A3331)&lt;&gt;1,WEEKDAY($A3331)&lt;&gt;7),-VLOOKUP($A3331,ETF_OP_Fee!$I$5:$J$14,2,1),0))^($A3331-$A3330)*(1+1*(B3331/B3330-1))</f>
        <v>15.865033779665641</v>
      </c>
      <c r="H3331" s="9">
        <f>IFERROR(VLOOKUP(A3331,'BITO-IV'!$A$1:$J$10000,4,0),"")</f>
        <v>16.5853</v>
      </c>
      <c r="J3331" s="9">
        <f>VLOOKUP(A3331,'ETH-Web'!$A$1:$G$10000,6,0)</f>
        <v>1792.485107</v>
      </c>
      <c r="K3331" s="2">
        <f>K3330*(1-K$1+IF(AND(WEEKDAY($A3331)&lt;&gt;1,WEEKDAY($A3331)&lt;&gt;7),-VLOOKUP($A3331,ETF_OP_Fee!$K$5:$L$14,2,1),0))^($A3331-$A3330)*(1+2*(J3331/J3330-1))-K$3*IFERROR(VLOOKUP($A4927,Dividends!$C$10:$E$100,3,0),0)</f>
        <v>95.972315700428425</v>
      </c>
      <c r="Q3331">
        <f>IF($A3331&gt;=$Q$2,B3331*Q$4,"")</f>
        <v>319.02846232337771</v>
      </c>
      <c r="R3331">
        <f>IF($A3331&gt;=$Q$2,G3331*R$4,"")</f>
        <v>299.34115451576736</v>
      </c>
      <c r="S3331">
        <f>IF($A3331&gt;=$Q$2,C3331*S$4,"")</f>
        <v>283.55665166113545</v>
      </c>
      <c r="T3331">
        <f>IF($A3331&gt;=$Q$2,J3331*T$4,"")</f>
        <v>539.26516191272424</v>
      </c>
      <c r="U3331">
        <f>IF($A3331&gt;=$Q$2,K3331*U$4,"")</f>
        <v>9.2326577123511502</v>
      </c>
      <c r="W3331" t="e">
        <f t="shared" ca="1" si="21"/>
        <v>#DIV/0!</v>
      </c>
    </row>
    <row r="3332" spans="1:23">
      <c r="A3332" s="24">
        <v>45005</v>
      </c>
      <c r="B3332">
        <f>IFERROR(VLOOKUP($A3332,'BTC-Web'!$A$2:$H$9999,2,0),"")</f>
        <v>28041.601563</v>
      </c>
      <c r="C3332">
        <f>VLOOKUP(A3332,H_SPBTFDUE!$B$2:$C$5828,2,0)</f>
        <v>154.72</v>
      </c>
      <c r="D3332" s="2">
        <f>D3331*(1-D$1+IF(AND(WEEKDAY($A3332)&lt;&gt;1,WEEKDAY($A3332)&lt;&gt;7),-VLOOKUP($A3332,ETF_OP_Fee!$G$5:$H$14,2,1),0))^($A3332-$A3331)*(1+2*(C3332/C3331-1))+IFERROR(VLOOKUP(A3332,BITXeom!$C$9:$D$100,2,0),0)-$D$3*IFERROR(VLOOKUP($A3332,Dividends!$C$10:$E$100,2,0),0)</f>
        <v>14.172268729282829</v>
      </c>
      <c r="F3332" s="60">
        <f>F3331*(1-F$1-2*(C3332/C3331-1))</f>
        <v>2.7511229242418601E-2</v>
      </c>
      <c r="G3332" s="2">
        <f>G3331*(1-G$1+IF(AND(WEEKDAY($A3332)&lt;&gt;1,WEEKDAY($A3332)&lt;&gt;7),-VLOOKUP($A3332,ETF_OP_Fee!$I$5:$J$14,2,1),0))^($A3332-$A3331)*(1+1*(B3332/B3331-1))</f>
        <v>17.713871198366991</v>
      </c>
      <c r="H3332" s="9">
        <f>IFERROR(VLOOKUP(A3332,'BITO-IV'!$A$1:$J$10000,4,0),"")</f>
        <v>17.158799999999999</v>
      </c>
      <c r="J3332" s="9">
        <f>VLOOKUP(A3332,'ETH-Web'!$A$1:$G$10000,6,0)</f>
        <v>1735.321289</v>
      </c>
      <c r="K3332" s="2">
        <f>K3331*(1-K$1+IF(AND(WEEKDAY($A3332)&lt;&gt;1,WEEKDAY($A3332)&lt;&gt;7),-VLOOKUP($A3332,ETF_OP_Fee!$K$5:$L$14,2,1),0))^($A3332-$A3331)*(1+2*(J3332/J3331-1))-K$3*IFERROR(VLOOKUP($A4928,Dividends!$C$10:$E$100,3,0),0)</f>
        <v>89.844102476400806</v>
      </c>
      <c r="Q3332">
        <f>IF($A3332&gt;=$Q$2,B3332*Q$4,"")</f>
        <v>357.05548166525091</v>
      </c>
      <c r="R3332">
        <f>IF($A3332&gt;=$Q$2,G3332*R$4,"")</f>
        <v>334.22498364037682</v>
      </c>
      <c r="S3332">
        <f>IF($A3332&gt;=$Q$2,C3332*S$4,"")</f>
        <v>293.26126433830802</v>
      </c>
      <c r="T3332">
        <f>IF($A3332&gt;=$Q$2,J3332*T$4,"")</f>
        <v>522.06755427351084</v>
      </c>
      <c r="U3332">
        <f>IF($A3332&gt;=$Q$2,K3332*U$4,"")</f>
        <v>8.6431158775749548</v>
      </c>
      <c r="W3332" t="e">
        <f t="shared" ref="W3332:W3395" ca="1" si="22">IF(ROW()+$W$1&lt;3711,INDIRECT("m"&amp;ROW()+$W$1,1)/INDIRECT("m"&amp;ROW(),1),"")</f>
        <v>#DIV/0!</v>
      </c>
    </row>
    <row r="3333" spans="1:23">
      <c r="A3333" s="24">
        <v>45006</v>
      </c>
      <c r="B3333">
        <f>IFERROR(VLOOKUP($A3333,'BTC-Web'!$A$2:$H$9999,2,0),"")</f>
        <v>27768.392577999999</v>
      </c>
      <c r="C3333">
        <f>VLOOKUP(A3333,H_SPBTFDUE!$B$2:$C$5828,2,0)</f>
        <v>156.88</v>
      </c>
      <c r="D3333" s="2">
        <f>D3332*(1-D$1+IF(AND(WEEKDAY($A3333)&lt;&gt;1,WEEKDAY($A3333)&lt;&gt;7),-VLOOKUP($A3333,ETF_OP_Fee!$G$5:$H$14,2,1),0))^($A3333-$A3332)*(1+2*(C3333/C3332-1))+IFERROR(VLOOKUP(A3333,BITXeom!$C$9:$D$100,2,0),0)-$D$3*IFERROR(VLOOKUP($A3333,Dividends!$C$10:$E$100,2,0),0)</f>
        <v>14.566222264384864</v>
      </c>
      <c r="F3333" s="60">
        <f>F3332*(1-F$1-2*(C3333/C3332-1))</f>
        <v>2.6741644938473603E-2</v>
      </c>
      <c r="G3333" s="2">
        <f>G3332*(1-G$1+IF(AND(WEEKDAY($A3333)&lt;&gt;1,WEEKDAY($A3333)&lt;&gt;7),-VLOOKUP($A3333,ETF_OP_Fee!$I$5:$J$14,2,1),0))^($A3333-$A3332)*(1+1*(B3333/B3332-1))</f>
        <v>17.527372283101826</v>
      </c>
      <c r="H3333" s="9">
        <f>IFERROR(VLOOKUP(A3333,'BITO-IV'!$A$1:$J$10000,4,0),"")</f>
        <v>17.389900000000001</v>
      </c>
      <c r="J3333" s="9">
        <f>VLOOKUP(A3333,'ETH-Web'!$A$1:$G$10000,6,0)</f>
        <v>1806.7607419999999</v>
      </c>
      <c r="K3333" s="2">
        <f>K3332*(1-K$1+IF(AND(WEEKDAY($A3333)&lt;&gt;1,WEEKDAY($A3333)&lt;&gt;7),-VLOOKUP($A3333,ETF_OP_Fee!$K$5:$L$14,2,1),0))^($A3333-$A3332)*(1+2*(J3333/J3332-1))-K$3*IFERROR(VLOOKUP($A4929,Dividends!$C$10:$E$100,3,0),0)</f>
        <v>97.238975913758608</v>
      </c>
      <c r="Q3333">
        <f>IF($A3333&gt;=$Q$2,B3333*Q$4,"")</f>
        <v>353.57669442425521</v>
      </c>
      <c r="R3333">
        <f>IF($A3333&gt;=$Q$2,G3333*R$4,"")</f>
        <v>330.70612566712958</v>
      </c>
      <c r="S3333">
        <f>IF($A3333&gt;=$Q$2,C3333*S$4,"")</f>
        <v>297.35539781149015</v>
      </c>
      <c r="T3333">
        <f>IF($A3333&gt;=$Q$2,J3333*T$4,"")</f>
        <v>543.5599549849893</v>
      </c>
      <c r="U3333">
        <f>IF($A3333&gt;=$Q$2,K3333*U$4,"")</f>
        <v>9.3545120210877997</v>
      </c>
      <c r="W3333" t="e">
        <f t="shared" ca="1" si="22"/>
        <v>#DIV/0!</v>
      </c>
    </row>
    <row r="3334" spans="1:23">
      <c r="A3334" s="24">
        <v>45007</v>
      </c>
      <c r="B3334">
        <f>IFERROR(VLOOKUP($A3334,'BTC-Web'!$A$2:$H$9999,2,0),"")</f>
        <v>28158.720702999999</v>
      </c>
      <c r="C3334">
        <f>VLOOKUP(A3334,H_SPBTFDUE!$B$2:$C$5828,2,0)</f>
        <v>148.47</v>
      </c>
      <c r="D3334" s="2">
        <f>D3333*(1-D$1+IF(AND(WEEKDAY($A3334)&lt;&gt;1,WEEKDAY($A3334)&lt;&gt;7),-VLOOKUP($A3334,ETF_OP_Fee!$G$5:$H$14,2,1),0))^($A3334-$A3333)*(1+2*(C3334/C3333-1))+IFERROR(VLOOKUP(A3334,BITXeom!$C$9:$D$100,2,0),0)-$D$3*IFERROR(VLOOKUP($A3334,Dividends!$C$10:$E$100,2,0),0)</f>
        <v>13.002926791504217</v>
      </c>
      <c r="F3334" s="60">
        <f>F3333*(1-F$1-2*(C3334/C3333-1))</f>
        <v>2.9607377256602979E-2</v>
      </c>
      <c r="G3334" s="2">
        <f>G3333*(1-G$1+IF(AND(WEEKDAY($A3334)&lt;&gt;1,WEEKDAY($A3334)&lt;&gt;7),-VLOOKUP($A3334,ETF_OP_Fee!$I$5:$J$14,2,1),0))^($A3334-$A3333)*(1+1*(B3334/B3333-1))</f>
        <v>17.759649614425992</v>
      </c>
      <c r="H3334" s="9">
        <f>IFERROR(VLOOKUP(A3334,'BITO-IV'!$A$1:$J$10000,4,0),"")</f>
        <v>16.460799999999999</v>
      </c>
      <c r="J3334" s="9">
        <f>VLOOKUP(A3334,'ETH-Web'!$A$1:$G$10000,6,0)</f>
        <v>1737.7170410000001</v>
      </c>
      <c r="K3334" s="2">
        <f>K3333*(1-K$1+IF(AND(WEEKDAY($A3334)&lt;&gt;1,WEEKDAY($A3334)&lt;&gt;7),-VLOOKUP($A3334,ETF_OP_Fee!$K$5:$L$14,2,1),0))^($A3334-$A3333)*(1+2*(J3334/J3333-1))-K$3*IFERROR(VLOOKUP($A4930,Dividends!$C$10:$E$100,3,0),0)</f>
        <v>89.804866904326957</v>
      </c>
      <c r="Q3334">
        <f>IF($A3334&gt;=$Q$2,B3334*Q$4,"")</f>
        <v>358.54676706316116</v>
      </c>
      <c r="R3334">
        <f>IF($A3334&gt;=$Q$2,G3334*R$4,"")</f>
        <v>335.08872992073884</v>
      </c>
      <c r="S3334">
        <f>IF($A3334&gt;=$Q$2,C3334*S$4,"")</f>
        <v>281.41481331636885</v>
      </c>
      <c r="T3334">
        <f>IF($A3334&gt;=$Q$2,J3334*T$4,"")</f>
        <v>522.78831093984934</v>
      </c>
      <c r="U3334">
        <f>IF($A3334&gt;=$Q$2,K3334*U$4,"")</f>
        <v>8.6393413660977387</v>
      </c>
      <c r="W3334" t="e">
        <f t="shared" ca="1" si="22"/>
        <v>#DIV/0!</v>
      </c>
    </row>
    <row r="3335" spans="1:23">
      <c r="A3335" s="24">
        <v>45008</v>
      </c>
      <c r="B3335">
        <f>IFERROR(VLOOKUP($A3335,'BTC-Web'!$A$2:$H$9999,2,0),"")</f>
        <v>27301.957031000002</v>
      </c>
      <c r="C3335">
        <f>VLOOKUP(A3335,H_SPBTFDUE!$B$2:$C$5828,2,0)</f>
        <v>158.24</v>
      </c>
      <c r="D3335" s="2">
        <f>D3334*(1-D$1+IF(AND(WEEKDAY($A3335)&lt;&gt;1,WEEKDAY($A3335)&lt;&gt;7),-VLOOKUP($A3335,ETF_OP_Fee!$G$5:$H$14,2,1),0))^($A3335-$A3334)*(1+2*(C3335/C3334-1))+IFERROR(VLOOKUP(A3335,BITXeom!$C$9:$D$100,2,0),0)-$D$3*IFERROR(VLOOKUP($A3335,Dividends!$C$10:$E$100,2,0),0)</f>
        <v>14.712456244224368</v>
      </c>
      <c r="F3335" s="60">
        <f>F3334*(1-F$1-2*(C3335/C3334-1))</f>
        <v>2.5709236390166375E-2</v>
      </c>
      <c r="G3335" s="2">
        <f>G3334*(1-G$1+IF(AND(WEEKDAY($A3335)&lt;&gt;1,WEEKDAY($A3335)&lt;&gt;7),-VLOOKUP($A3335,ETF_OP_Fee!$I$5:$J$14,2,1),0))^($A3335-$A3334)*(1+1*(B3335/B3334-1))</f>
        <v>17.205632964134676</v>
      </c>
      <c r="H3335" s="9">
        <f>IFERROR(VLOOKUP(A3335,'BITO-IV'!$A$1:$J$10000,4,0),"")</f>
        <v>17.54</v>
      </c>
      <c r="J3335" s="9">
        <f>VLOOKUP(A3335,'ETH-Web'!$A$1:$G$10000,6,0)</f>
        <v>1816.4051509999999</v>
      </c>
      <c r="K3335" s="2">
        <f>K3334*(1-K$1+IF(AND(WEEKDAY($A3335)&lt;&gt;1,WEEKDAY($A3335)&lt;&gt;7),-VLOOKUP($A3335,ETF_OP_Fee!$K$5:$L$14,2,1),0))^($A3335-$A3334)*(1+2*(J3335/J3334-1))-K$3*IFERROR(VLOOKUP($A4931,Dividends!$C$10:$E$100,3,0),0)</f>
        <v>97.935516036729595</v>
      </c>
      <c r="Q3335">
        <f>IF($A3335&gt;=$Q$2,B3335*Q$4,"")</f>
        <v>347.63754117989743</v>
      </c>
      <c r="R3335">
        <f>IF($A3335&gt;=$Q$2,G3335*R$4,"")</f>
        <v>324.63555433836353</v>
      </c>
      <c r="S3335">
        <f>IF($A3335&gt;=$Q$2,C3335*S$4,"")</f>
        <v>299.93318555386418</v>
      </c>
      <c r="T3335">
        <f>IF($A3335&gt;=$Q$2,J3335*T$4,"")</f>
        <v>546.46145400477315</v>
      </c>
      <c r="U3335">
        <f>IF($A3335&gt;=$Q$2,K3335*U$4,"")</f>
        <v>9.421520058680473</v>
      </c>
      <c r="W3335" t="e">
        <f t="shared" ca="1" si="22"/>
        <v>#DIV/0!</v>
      </c>
    </row>
    <row r="3336" spans="1:23">
      <c r="A3336" s="24">
        <v>45009</v>
      </c>
      <c r="B3336">
        <f>IFERROR(VLOOKUP($A3336,'BTC-Web'!$A$2:$H$9999,2,0),"")</f>
        <v>28324.111327999999</v>
      </c>
      <c r="C3336">
        <f>VLOOKUP(A3336,H_SPBTFDUE!$B$2:$C$5828,2,0)</f>
        <v>154.68</v>
      </c>
      <c r="D3336" s="2">
        <f>D3335*(1-D$1+IF(AND(WEEKDAY($A3336)&lt;&gt;1,WEEKDAY($A3336)&lt;&gt;7),-VLOOKUP($A3336,ETF_OP_Fee!$G$5:$H$14,2,1),0))^($A3336-$A3335)*(1+2*(C3336/C3335-1))+IFERROR(VLOOKUP(A3336,BITXeom!$C$9:$D$100,2,0),0)-$D$3*IFERROR(VLOOKUP($A3336,Dividends!$C$10:$E$100,2,0),0)</f>
        <v>14.048776338401659</v>
      </c>
      <c r="F3336" s="60">
        <f>F3335*(1-F$1-2*(C3336/C3335-1))</f>
        <v>2.6864683762789256E-2</v>
      </c>
      <c r="G3336" s="2">
        <f>G3335*(1-G$1+IF(AND(WEEKDAY($A3336)&lt;&gt;1,WEEKDAY($A3336)&lt;&gt;7),-VLOOKUP($A3336,ETF_OP_Fee!$I$5:$J$14,2,1),0))^($A3336-$A3335)*(1+1*(B3336/B3335-1))</f>
        <v>17.835634767391628</v>
      </c>
      <c r="H3336" s="9">
        <f>IFERROR(VLOOKUP(A3336,'BITO-IV'!$A$1:$J$10000,4,0),"")</f>
        <v>17.150200000000002</v>
      </c>
      <c r="J3336" s="9">
        <f>VLOOKUP(A3336,'ETH-Web'!$A$1:$G$10000,6,0)</f>
        <v>1752.0447999999999</v>
      </c>
      <c r="K3336" s="2">
        <f>K3335*(1-K$1+IF(AND(WEEKDAY($A3336)&lt;&gt;1,WEEKDAY($A3336)&lt;&gt;7),-VLOOKUP($A3336,ETF_OP_Fee!$K$5:$L$14,2,1),0))^($A3336-$A3335)*(1+2*(J3336/J3335-1))-K$3*IFERROR(VLOOKUP($A4932,Dividends!$C$10:$E$100,3,0),0)</f>
        <v>90.992910196038991</v>
      </c>
      <c r="Q3336">
        <f>IF($A3336&gt;=$Q$2,B3336*Q$4,"")</f>
        <v>360.65269632471274</v>
      </c>
      <c r="R3336">
        <f>IF($A3336&gt;=$Q$2,G3336*R$4,"")</f>
        <v>336.52241633645542</v>
      </c>
      <c r="S3336">
        <f>IF($A3336&gt;=$Q$2,C3336*S$4,"")</f>
        <v>293.1854470517676</v>
      </c>
      <c r="T3336">
        <f>IF($A3336&gt;=$Q$2,J3336*T$4,"")</f>
        <v>527.09878540170575</v>
      </c>
      <c r="U3336">
        <f>IF($A3336&gt;=$Q$2,K3336*U$4,"")</f>
        <v>8.7536326279035972</v>
      </c>
      <c r="W3336" t="e">
        <f t="shared" ca="1" si="22"/>
        <v>#DIV/0!</v>
      </c>
    </row>
    <row r="3337" spans="1:23">
      <c r="A3337" s="24">
        <v>45012</v>
      </c>
      <c r="B3337">
        <f>IFERROR(VLOOKUP($A3337,'BTC-Web'!$A$2:$H$9999,2,0),"")</f>
        <v>27994.068359000001</v>
      </c>
      <c r="C3337">
        <f>VLOOKUP(A3337,H_SPBTFDUE!$B$2:$C$5828,2,0)</f>
        <v>149.79</v>
      </c>
      <c r="D3337" s="2">
        <f>D3336*(1-D$1+IF(AND(WEEKDAY($A3337)&lt;&gt;1,WEEKDAY($A3337)&lt;&gt;7),-VLOOKUP($A3337,ETF_OP_Fee!$G$5:$H$14,2,1),0))^($A3337-$A3336)*(1+2*(C3337/C3336-1))+IFERROR(VLOOKUP(A3337,BITXeom!$C$9:$D$100,2,0),0)-$D$3*IFERROR(VLOOKUP($A3337,Dividends!$C$10:$E$100,2,0),0)</f>
        <v>13.155751186350232</v>
      </c>
      <c r="F3337" s="60">
        <f>F3336*(1-F$1-2*(C3337/C3336-1))</f>
        <v>2.8561866961538503E-2</v>
      </c>
      <c r="G3337" s="2">
        <f>G3336*(1-G$1+IF(AND(WEEKDAY($A3337)&lt;&gt;1,WEEKDAY($A3337)&lt;&gt;7),-VLOOKUP($A3337,ETF_OP_Fee!$I$5:$J$14,2,1),0))^($A3337-$A3336)*(1+1*(B3337/B3336-1))</f>
        <v>17.585896124254731</v>
      </c>
      <c r="H3337" s="9">
        <f>IFERROR(VLOOKUP(A3337,'BITO-IV'!$A$1:$J$10000,4,0),"")</f>
        <v>16.588699999999999</v>
      </c>
      <c r="J3337" s="9">
        <f>VLOOKUP(A3337,'ETH-Web'!$A$1:$G$10000,6,0)</f>
        <v>1715.4608149999999</v>
      </c>
      <c r="K3337" s="2">
        <f>K3336*(1-K$1+IF(AND(WEEKDAY($A3337)&lt;&gt;1,WEEKDAY($A3337)&lt;&gt;7),-VLOOKUP($A3337,ETF_OP_Fee!$K$5:$L$14,2,1),0))^($A3337-$A3336)*(1+2*(J3337/J3336-1))-K$3*IFERROR(VLOOKUP($A4933,Dividends!$C$10:$E$100,3,0),0)</f>
        <v>87.186175942504576</v>
      </c>
      <c r="Q3337">
        <f>IF($A3337&gt;=$Q$2,B3337*Q$4,"")</f>
        <v>356.45023838015601</v>
      </c>
      <c r="R3337">
        <f>IF($A3337&gt;=$Q$2,G3337*R$4,"")</f>
        <v>331.81035238487294</v>
      </c>
      <c r="S3337">
        <f>IF($A3337&gt;=$Q$2,C3337*S$4,"")</f>
        <v>283.91678377220239</v>
      </c>
      <c r="T3337">
        <f>IF($A3337&gt;=$Q$2,J3337*T$4,"")</f>
        <v>516.09257479644373</v>
      </c>
      <c r="U3337">
        <f>IF($A3337&gt;=$Q$2,K3337*U$4,"")</f>
        <v>8.3874199955599877</v>
      </c>
      <c r="W3337" t="e">
        <f t="shared" ca="1" si="22"/>
        <v>#DIV/0!</v>
      </c>
    </row>
    <row r="3338" spans="1:23">
      <c r="A3338" s="24">
        <v>45013</v>
      </c>
      <c r="B3338">
        <f>IFERROR(VLOOKUP($A3338,'BTC-Web'!$A$2:$H$9999,2,0),"")</f>
        <v>27132.888672000001</v>
      </c>
      <c r="C3338">
        <f>VLOOKUP(A3338,H_SPBTFDUE!$B$2:$C$5828,2,0)</f>
        <v>152.18</v>
      </c>
      <c r="D3338" s="2">
        <f>D3337*(1-D$1+IF(AND(WEEKDAY($A3338)&lt;&gt;1,WEEKDAY($A3338)&lt;&gt;7),-VLOOKUP($A3338,ETF_OP_Fee!$G$5:$H$14,2,1),0))^($A3338-$A3337)*(1+2*(C3338/C3337-1))+IFERROR(VLOOKUP(A3338,BITXeom!$C$9:$D$100,2,0),0)-$D$3*IFERROR(VLOOKUP($A3338,Dividends!$C$10:$E$100,2,0),0)</f>
        <v>13.573932361978702</v>
      </c>
      <c r="F3338" s="60">
        <f>F3337*(1-F$1-2*(C3338/C3337-1))</f>
        <v>2.7648932659053153E-2</v>
      </c>
      <c r="G3338" s="2">
        <f>G3337*(1-G$1+IF(AND(WEEKDAY($A3338)&lt;&gt;1,WEEKDAY($A3338)&lt;&gt;7),-VLOOKUP($A3338,ETF_OP_Fee!$I$5:$J$14,2,1),0))^($A3338-$A3337)*(1+1*(B3338/B3337-1))</f>
        <v>17.031383180393522</v>
      </c>
      <c r="H3338" s="9">
        <f>IFERROR(VLOOKUP(A3338,'BITO-IV'!$A$1:$J$10000,4,0),"")</f>
        <v>16.8672</v>
      </c>
      <c r="J3338" s="9">
        <f>VLOOKUP(A3338,'ETH-Web'!$A$1:$G$10000,6,0)</f>
        <v>1772.7856449999999</v>
      </c>
      <c r="K3338" s="2">
        <f>K3337*(1-K$1+IF(AND(WEEKDAY($A3338)&lt;&gt;1,WEEKDAY($A3338)&lt;&gt;7),-VLOOKUP($A3338,ETF_OP_Fee!$K$5:$L$14,2,1),0))^($A3338-$A3337)*(1+2*(J3338/J3337-1))-K$3*IFERROR(VLOOKUP($A4934,Dividends!$C$10:$E$100,3,0),0)</f>
        <v>93.010707821113371</v>
      </c>
      <c r="Q3338">
        <f>IF($A3338&gt;=$Q$2,B3338*Q$4,"")</f>
        <v>345.48478309931937</v>
      </c>
      <c r="R3338">
        <f>IF($A3338&gt;=$Q$2,G3338*R$4,"")</f>
        <v>321.34781274489438</v>
      </c>
      <c r="S3338">
        <f>IF($A3338&gt;=$Q$2,C3338*S$4,"")</f>
        <v>288.44686664299195</v>
      </c>
      <c r="T3338">
        <f>IF($A3338&gt;=$Q$2,J3338*T$4,"")</f>
        <v>533.33862253812197</v>
      </c>
      <c r="U3338">
        <f>IF($A3338&gt;=$Q$2,K3338*U$4,"")</f>
        <v>8.947747302215074</v>
      </c>
      <c r="W3338" t="e">
        <f t="shared" ca="1" si="22"/>
        <v>#DIV/0!</v>
      </c>
    </row>
    <row r="3339" spans="1:23">
      <c r="A3339" s="24">
        <v>45014</v>
      </c>
      <c r="B3339">
        <f>IFERROR(VLOOKUP($A3339,'BTC-Web'!$A$2:$H$9999,2,0),"")</f>
        <v>27267.03125</v>
      </c>
      <c r="C3339">
        <f>VLOOKUP(A3339,H_SPBTFDUE!$B$2:$C$5828,2,0)</f>
        <v>157.72999999999999</v>
      </c>
      <c r="D3339" s="2">
        <f>D3338*(1-D$1+IF(AND(WEEKDAY($A3339)&lt;&gt;1,WEEKDAY($A3339)&lt;&gt;7),-VLOOKUP($A3339,ETF_OP_Fee!$G$5:$H$14,2,1),0))^($A3339-$A3338)*(1+2*(C3339/C3338-1))+IFERROR(VLOOKUP(A3339,BITXeom!$C$9:$D$100,2,0),0)-$D$3*IFERROR(VLOOKUP($A3339,Dividends!$C$10:$E$100,2,0),0)</f>
        <v>14.562258505871206</v>
      </c>
      <c r="F3339" s="60">
        <f>F3338*(1-F$1-2*(C3339/C3338-1))</f>
        <v>2.5630781922902152E-2</v>
      </c>
      <c r="G3339" s="2">
        <f>G3338*(1-G$1+IF(AND(WEEKDAY($A3339)&lt;&gt;1,WEEKDAY($A3339)&lt;&gt;7),-VLOOKUP($A3339,ETF_OP_Fee!$I$5:$J$14,2,1),0))^($A3339-$A3338)*(1+1*(B3339/B3338-1))</f>
        <v>17.102009579720001</v>
      </c>
      <c r="H3339" s="9">
        <f>IFERROR(VLOOKUP(A3339,'BITO-IV'!$A$1:$J$10000,4,0),"")</f>
        <v>17.4786</v>
      </c>
      <c r="J3339" s="9">
        <f>VLOOKUP(A3339,'ETH-Web'!$A$1:$G$10000,6,0)</f>
        <v>1793.001831</v>
      </c>
      <c r="K3339" s="2">
        <f>K3338*(1-K$1+IF(AND(WEEKDAY($A3339)&lt;&gt;1,WEEKDAY($A3339)&lt;&gt;7),-VLOOKUP($A3339,ETF_OP_Fee!$K$5:$L$14,2,1),0))^($A3339-$A3338)*(1+2*(J3339/J3338-1))-K$3*IFERROR(VLOOKUP($A4935,Dividends!$C$10:$E$100,3,0),0)</f>
        <v>95.1295766577596</v>
      </c>
      <c r="Q3339">
        <f>IF($A3339&gt;=$Q$2,B3339*Q$4,"")</f>
        <v>347.19282900718241</v>
      </c>
      <c r="R3339">
        <f>IF($A3339&gt;=$Q$2,G3339*R$4,"")</f>
        <v>322.68039029923762</v>
      </c>
      <c r="S3339">
        <f>IF($A3339&gt;=$Q$2,C3339*S$4,"")</f>
        <v>298.96651515047387</v>
      </c>
      <c r="T3339">
        <f>IF($A3339&gt;=$Q$2,J3339*T$4,"")</f>
        <v>539.4206171800713</v>
      </c>
      <c r="U3339">
        <f>IF($A3339&gt;=$Q$2,K3339*U$4,"")</f>
        <v>9.1515851544472362</v>
      </c>
      <c r="W3339" t="e">
        <f t="shared" ca="1" si="22"/>
        <v>#DIV/0!</v>
      </c>
    </row>
    <row r="3340" spans="1:23">
      <c r="A3340" s="24">
        <v>45015</v>
      </c>
      <c r="B3340">
        <f>IFERROR(VLOOKUP($A3340,'BTC-Web'!$A$2:$H$9999,2,0),"")</f>
        <v>28350.140625</v>
      </c>
      <c r="C3340">
        <f>VLOOKUP(A3340,H_SPBTFDUE!$B$2:$C$5828,2,0)</f>
        <v>155.31</v>
      </c>
      <c r="D3340" s="2">
        <f>D3339*(1-D$1+IF(AND(WEEKDAY($A3340)&lt;&gt;1,WEEKDAY($A3340)&lt;&gt;7),-VLOOKUP($A3340,ETF_OP_Fee!$G$5:$H$14,2,1),0))^($A3340-$A3339)*(1+2*(C3340/C3339-1))+IFERROR(VLOOKUP(A3340,BITXeom!$C$9:$D$100,2,0),0)-$D$3*IFERROR(VLOOKUP($A3340,Dividends!$C$10:$E$100,2,0),0)</f>
        <v>14.113708946681674</v>
      </c>
      <c r="F3340" s="60">
        <f>F3339*(1-F$1-2*(C3340/C3339-1))</f>
        <v>2.6415937190375476E-2</v>
      </c>
      <c r="G3340" s="2">
        <f>G3339*(1-G$1+IF(AND(WEEKDAY($A3340)&lt;&gt;1,WEEKDAY($A3340)&lt;&gt;7),-VLOOKUP($A3340,ETF_OP_Fee!$I$5:$J$14,2,1),0))^($A3340-$A3339)*(1+1*(B3340/B3339-1))</f>
        <v>17.767237564808571</v>
      </c>
      <c r="H3340" s="9">
        <f>IFERROR(VLOOKUP(A3340,'BITO-IV'!$A$1:$J$10000,4,0),"")</f>
        <v>17.203900000000001</v>
      </c>
      <c r="J3340" s="9">
        <f>VLOOKUP(A3340,'ETH-Web'!$A$1:$G$10000,6,0)</f>
        <v>1792.737183</v>
      </c>
      <c r="K3340" s="2">
        <f>K3339*(1-K$1+IF(AND(WEEKDAY($A3340)&lt;&gt;1,WEEKDAY($A3340)&lt;&gt;7),-VLOOKUP($A3340,ETF_OP_Fee!$K$5:$L$14,2,1),0))^($A3340-$A3339)*(1+2*(J3340/J3339-1))-K$3*IFERROR(VLOOKUP($A4936,Dividends!$C$10:$E$100,3,0),0)</f>
        <v>95.099045118904641</v>
      </c>
      <c r="Q3340">
        <f>IF($A3340&gt;=$Q$2,B3340*Q$4,"")</f>
        <v>360.984129005434</v>
      </c>
      <c r="R3340">
        <f>IF($A3340&gt;=$Q$2,G3340*R$4,"")</f>
        <v>335.23189922371512</v>
      </c>
      <c r="S3340">
        <f>IF($A3340&gt;=$Q$2,C3340*S$4,"")</f>
        <v>294.37956931477908</v>
      </c>
      <c r="T3340">
        <f>IF($A3340&gt;=$Q$2,J3340*T$4,"")</f>
        <v>539.3409984172639</v>
      </c>
      <c r="U3340">
        <f>IF($A3340&gt;=$Q$2,K3340*U$4,"")</f>
        <v>9.148647981934289</v>
      </c>
      <c r="W3340" t="e">
        <f t="shared" ca="1" si="22"/>
        <v>#DIV/0!</v>
      </c>
    </row>
    <row r="3341" spans="1:23">
      <c r="A3341" s="24">
        <v>45016</v>
      </c>
      <c r="B3341">
        <f>IFERROR(VLOOKUP($A3341,'BTC-Web'!$A$2:$H$9999,2,0),"")</f>
        <v>28032.261718999998</v>
      </c>
      <c r="C3341">
        <f>VLOOKUP(A3341,H_SPBTFDUE!$B$2:$C$5828,2,0)</f>
        <v>158.16</v>
      </c>
      <c r="D3341" s="2">
        <f>D3340*(1-D$1+IF(AND(WEEKDAY($A3341)&lt;&gt;1,WEEKDAY($A3341)&lt;&gt;7),-VLOOKUP($A3341,ETF_OP_Fee!$G$5:$H$14,2,1),0))^($A3341-$A3340)*(1+2*(C3341/C3340-1))+IFERROR(VLOOKUP(A3341,BITXeom!$C$9:$D$100,2,0),0)-$D$3*IFERROR(VLOOKUP($A3341,Dividends!$C$10:$E$100,2,0),0)</f>
        <v>14.62992942202548</v>
      </c>
      <c r="F3341" s="60">
        <f>F3340*(1-F$1-2*(C3341/C3340-1))</f>
        <v>2.54450762988228E-2</v>
      </c>
      <c r="G3341" s="2">
        <f>G3340*(1-G$1+IF(AND(WEEKDAY($A3341)&lt;&gt;1,WEEKDAY($A3341)&lt;&gt;7),-VLOOKUP($A3341,ETF_OP_Fee!$I$5:$J$14,2,1),0))^($A3341-$A3340)*(1+1*(B3341/B3340-1))</f>
        <v>17.554086474626494</v>
      </c>
      <c r="H3341" s="9">
        <f>IFERROR(VLOOKUP(A3341,'BITO-IV'!$A$1:$J$10000,4,0),"")</f>
        <v>17.513200000000001</v>
      </c>
      <c r="J3341" s="9">
        <f>VLOOKUP(A3341,'ETH-Web'!$A$1:$G$10000,6,0)</f>
        <v>1822.022095</v>
      </c>
      <c r="K3341" s="2">
        <f>K3340*(1-K$1+IF(AND(WEEKDAY($A3341)&lt;&gt;1,WEEKDAY($A3341)&lt;&gt;7),-VLOOKUP($A3341,ETF_OP_Fee!$K$5:$L$14,2,1),0))^($A3341-$A3340)*(1+2*(J3341/J3340-1))-K$3*IFERROR(VLOOKUP($A4937,Dividends!$C$10:$E$100,3,0),0)</f>
        <v>98.203460146193351</v>
      </c>
      <c r="Q3341">
        <f>IF($A3341&gt;=$Q$2,B3341*Q$4,"")</f>
        <v>356.93655684240844</v>
      </c>
      <c r="R3341">
        <f>IF($A3341&gt;=$Q$2,G3341*R$4,"")</f>
        <v>331.21016852288443</v>
      </c>
      <c r="S3341">
        <f>IF($A3341&gt;=$Q$2,C3341*S$4,"")</f>
        <v>299.78155098078332</v>
      </c>
      <c r="T3341">
        <f>IF($A3341&gt;=$Q$2,J3341*T$4,"")</f>
        <v>548.15129912749455</v>
      </c>
      <c r="U3341">
        <f>IF($A3341&gt;=$Q$2,K3341*U$4,"")</f>
        <v>9.4472966196675134</v>
      </c>
      <c r="W3341" t="e">
        <f t="shared" ca="1" si="22"/>
        <v>#DIV/0!</v>
      </c>
    </row>
    <row r="3342" spans="1:23">
      <c r="A3342" s="24">
        <v>45019</v>
      </c>
      <c r="B3342">
        <f>IFERROR(VLOOKUP($A3342,'BTC-Web'!$A$2:$H$9999,2,0),"")</f>
        <v>28183.080077999999</v>
      </c>
      <c r="C3342">
        <f>VLOOKUP(A3342,H_SPBTFDUE!$B$2:$C$5828,2,0)</f>
        <v>155.55000000000001</v>
      </c>
      <c r="D3342" s="2">
        <f>D3341*(1-D$1+IF(AND(WEEKDAY($A3342)&lt;&gt;1,WEEKDAY($A3342)&lt;&gt;7),-VLOOKUP($A3342,ETF_OP_Fee!$G$5:$H$14,2,1),0))^($A3342-$A3341)*(1+2*(C3342/C3341-1))+IFERROR(VLOOKUP(A3342,BITXeom!$C$9:$D$100,2,0),0)-$D$3*IFERROR(VLOOKUP($A3342,Dividends!$C$10:$E$100,2,0),0)</f>
        <v>14.141959564712204</v>
      </c>
      <c r="F3342" s="60">
        <f>F3341*(1-F$1-2*(C3342/C3341-1))</f>
        <v>2.6283555113410871E-2</v>
      </c>
      <c r="G3342" s="2">
        <f>G3341*(1-G$1+IF(AND(WEEKDAY($A3342)&lt;&gt;1,WEEKDAY($A3342)&lt;&gt;7),-VLOOKUP($A3342,ETF_OP_Fee!$I$5:$J$14,2,1),0))^($A3342-$A3341)*(1+1*(B3342/B3341-1))</f>
        <v>17.606569926566131</v>
      </c>
      <c r="H3342" s="9">
        <f>IFERROR(VLOOKUP(A3342,'BITO-IV'!$A$1:$J$10000,4,0),"")</f>
        <v>16.766200000000001</v>
      </c>
      <c r="J3342" s="9">
        <f>VLOOKUP(A3342,'ETH-Web'!$A$1:$G$10000,6,0)</f>
        <v>1810.2971190000001</v>
      </c>
      <c r="K3342" s="2">
        <f>K3341*(1-K$1+IF(AND(WEEKDAY($A3342)&lt;&gt;1,WEEKDAY($A3342)&lt;&gt;7),-VLOOKUP($A3342,ETF_OP_Fee!$K$5:$L$14,2,1),0))^($A3342-$A3341)*(1+2*(J3342/J3341-1))-K$3*IFERROR(VLOOKUP($A4938,Dividends!$C$10:$E$100,3,0),0)</f>
        <v>96.932063791924648</v>
      </c>
      <c r="Q3342">
        <f>IF($A3342&gt;=$Q$2,B3342*Q$4,"")</f>
        <v>358.85693652171187</v>
      </c>
      <c r="R3342">
        <f>IF($A3342&gt;=$Q$2,G3342*R$4,"")</f>
        <v>332.20042529225356</v>
      </c>
      <c r="S3342">
        <f>IF($A3342&gt;=$Q$2,C3342*S$4,"")</f>
        <v>294.83447303402153</v>
      </c>
      <c r="T3342">
        <f>IF($A3342&gt;=$Q$2,J3342*T$4,"")</f>
        <v>544.62386614834691</v>
      </c>
      <c r="U3342">
        <f>IF($A3342&gt;=$Q$2,K3342*U$4,"")</f>
        <v>9.3249866882042074</v>
      </c>
      <c r="W3342" t="e">
        <f t="shared" ca="1" si="22"/>
        <v>#DIV/0!</v>
      </c>
    </row>
    <row r="3343" spans="1:23">
      <c r="A3343" s="24">
        <v>45020</v>
      </c>
      <c r="B3343">
        <f>IFERROR(VLOOKUP($A3343,'BTC-Web'!$A$2:$H$9999,2,0),"")</f>
        <v>27795.273438</v>
      </c>
      <c r="C3343">
        <f>VLOOKUP(A3343,H_SPBTFDUE!$B$2:$C$5828,2,0)</f>
        <v>156.15</v>
      </c>
      <c r="D3343" s="2">
        <f>D3342*(1-D$1+IF(AND(WEEKDAY($A3343)&lt;&gt;1,WEEKDAY($A3343)&lt;&gt;7),-VLOOKUP($A3343,ETF_OP_Fee!$G$5:$H$14,2,1),0))^($A3343-$A3342)*(1+2*(C3343/C3342-1))+IFERROR(VLOOKUP(A3343,BITXeom!$C$9:$D$100,2,0),0)-$D$3*IFERROR(VLOOKUP($A3343,Dividends!$C$10:$E$100,2,0),0)</f>
        <v>14.249340641919041</v>
      </c>
      <c r="F3343" s="60">
        <f>F3342*(1-F$1-2*(C3343/C3342-1))</f>
        <v>2.6079420832971885E-2</v>
      </c>
      <c r="G3343" s="2">
        <f>G3342*(1-G$1+IF(AND(WEEKDAY($A3343)&lt;&gt;1,WEEKDAY($A3343)&lt;&gt;7),-VLOOKUP($A3343,ETF_OP_Fee!$I$5:$J$14,2,1),0))^($A3343-$A3342)*(1+1*(B3343/B3342-1))</f>
        <v>17.35052635958786</v>
      </c>
      <c r="H3343" s="9">
        <f>IFERROR(VLOOKUP(A3343,'BITO-IV'!$A$1:$J$10000,4,0),"")</f>
        <v>16.833600000000001</v>
      </c>
      <c r="J3343" s="9">
        <f>VLOOKUP(A3343,'ETH-Web'!$A$1:$G$10000,6,0)</f>
        <v>1871.0051269999999</v>
      </c>
      <c r="K3343" s="2">
        <f>K3342*(1-K$1+IF(AND(WEEKDAY($A3343)&lt;&gt;1,WEEKDAY($A3343)&lt;&gt;7),-VLOOKUP($A3343,ETF_OP_Fee!$K$5:$L$14,2,1),0))^($A3343-$A3342)*(1+2*(J3343/J3342-1))-K$3*IFERROR(VLOOKUP($A4939,Dividends!$C$10:$E$100,3,0),0)</f>
        <v>103.43060079246723</v>
      </c>
      <c r="Q3343">
        <f>IF($A3343&gt;=$Q$2,B3343*Q$4,"")</f>
        <v>353.91897011037508</v>
      </c>
      <c r="R3343">
        <f>IF($A3343&gt;=$Q$2,G3343*R$4,"")</f>
        <v>327.36940015798331</v>
      </c>
      <c r="S3343">
        <f>IF($A3343&gt;=$Q$2,C3343*S$4,"")</f>
        <v>295.97173233212771</v>
      </c>
      <c r="T3343">
        <f>IF($A3343&gt;=$Q$2,J3343*T$4,"")</f>
        <v>562.88773547460892</v>
      </c>
      <c r="U3343">
        <f>IF($A3343&gt;=$Q$2,K3343*U$4,"")</f>
        <v>9.9501541369541293</v>
      </c>
      <c r="W3343" t="e">
        <f t="shared" ca="1" si="22"/>
        <v>#DIV/0!</v>
      </c>
    </row>
    <row r="3344" spans="1:23">
      <c r="A3344" s="24">
        <v>45021</v>
      </c>
      <c r="B3344">
        <f>IFERROR(VLOOKUP($A3344,'BTC-Web'!$A$2:$H$9999,2,0),"")</f>
        <v>28169.726563</v>
      </c>
      <c r="C3344">
        <f>VLOOKUP(A3344,H_SPBTFDUE!$B$2:$C$5828,2,0)</f>
        <v>156.21</v>
      </c>
      <c r="D3344" s="2">
        <f>D3343*(1-D$1+IF(AND(WEEKDAY($A3344)&lt;&gt;1,WEEKDAY($A3344)&lt;&gt;7),-VLOOKUP($A3344,ETF_OP_Fee!$G$5:$H$14,2,1),0))^($A3344-$A3343)*(1+2*(C3344/C3343-1))+IFERROR(VLOOKUP(A3344,BITXeom!$C$9:$D$100,2,0),0)-$D$3*IFERROR(VLOOKUP($A3344,Dividends!$C$10:$E$100,2,0),0)</f>
        <v>14.258572095057849</v>
      </c>
      <c r="F3344" s="60">
        <f>F3343*(1-F$1-2*(C3344/C3343-1))</f>
        <v>2.6058021452113434E-2</v>
      </c>
      <c r="G3344" s="2">
        <f>G3343*(1-G$1+IF(AND(WEEKDAY($A3344)&lt;&gt;1,WEEKDAY($A3344)&lt;&gt;7),-VLOOKUP($A3344,ETF_OP_Fee!$I$5:$J$14,2,1),0))^($A3344-$A3343)*(1+1*(B3344/B3343-1))</f>
        <v>17.570322679675499</v>
      </c>
      <c r="H3344" s="9">
        <f>IFERROR(VLOOKUP(A3344,'BITO-IV'!$A$1:$J$10000,4,0),"")</f>
        <v>16.842700000000001</v>
      </c>
      <c r="J3344" s="9">
        <f>VLOOKUP(A3344,'ETH-Web'!$A$1:$G$10000,6,0)</f>
        <v>1909.114014</v>
      </c>
      <c r="K3344" s="2">
        <f>K3343*(1-K$1+IF(AND(WEEKDAY($A3344)&lt;&gt;1,WEEKDAY($A3344)&lt;&gt;7),-VLOOKUP($A3344,ETF_OP_Fee!$K$5:$L$14,2,1),0))^($A3344-$A3343)*(1+2*(J3344/J3343-1))-K$3*IFERROR(VLOOKUP($A4940,Dividends!$C$10:$E$100,3,0),0)</f>
        <v>107.64120569128595</v>
      </c>
      <c r="Q3344">
        <f>IF($A3344&gt;=$Q$2,B3344*Q$4,"")</f>
        <v>358.68690537282981</v>
      </c>
      <c r="R3344">
        <f>IF($A3344&gt;=$Q$2,G3344*R$4,"")</f>
        <v>331.51651292982501</v>
      </c>
      <c r="S3344">
        <f>IF($A3344&gt;=$Q$2,C3344*S$4,"")</f>
        <v>296.0854582619383</v>
      </c>
      <c r="T3344">
        <f>IF($A3344&gt;=$Q$2,J3344*T$4,"")</f>
        <v>574.35270945855666</v>
      </c>
      <c r="U3344">
        <f>IF($A3344&gt;=$Q$2,K3344*U$4,"")</f>
        <v>10.355219634322017</v>
      </c>
      <c r="W3344" t="e">
        <f t="shared" ca="1" si="22"/>
        <v>#DIV/0!</v>
      </c>
    </row>
    <row r="3345" spans="1:23">
      <c r="A3345" s="24">
        <v>45022</v>
      </c>
      <c r="B3345">
        <f>IFERROR(VLOOKUP($A3345,'BTC-Web'!$A$2:$H$9999,2,0),"")</f>
        <v>28175.226563</v>
      </c>
      <c r="C3345">
        <f>VLOOKUP(A3345,H_SPBTFDUE!$B$2:$C$5828,2,0)</f>
        <v>154.85</v>
      </c>
      <c r="D3345" s="2">
        <f>D3344*(1-D$1+IF(AND(WEEKDAY($A3345)&lt;&gt;1,WEEKDAY($A3345)&lt;&gt;7),-VLOOKUP($A3345,ETF_OP_Fee!$G$5:$H$14,2,1),0))^($A3345-$A3344)*(1+2*(C3345/C3344-1))+IFERROR(VLOOKUP(A3345,BITXeom!$C$9:$D$100,2,0),0)-$D$3*IFERROR(VLOOKUP($A3345,Dividends!$C$10:$E$100,2,0),0)</f>
        <v>14.008606400859192</v>
      </c>
      <c r="F3345" s="60">
        <f>F3344*(1-F$1-2*(C3345/C3344-1))</f>
        <v>2.651039920055304E-2</v>
      </c>
      <c r="G3345" s="2">
        <f>G3344*(1-G$1+IF(AND(WEEKDAY($A3345)&lt;&gt;1,WEEKDAY($A3345)&lt;&gt;7),-VLOOKUP($A3345,ETF_OP_Fee!$I$5:$J$14,2,1),0))^($A3345-$A3344)*(1+1*(B3345/B3344-1))</f>
        <v>17.559814564024503</v>
      </c>
      <c r="H3345" s="9">
        <f>IFERROR(VLOOKUP(A3345,'BITO-IV'!$A$1:$J$10000,4,0),"")</f>
        <v>16.700399999999998</v>
      </c>
      <c r="J3345" s="9">
        <f>VLOOKUP(A3345,'ETH-Web'!$A$1:$G$10000,6,0)</f>
        <v>1872.922607</v>
      </c>
      <c r="K3345" s="2">
        <f>K3344*(1-K$1+IF(AND(WEEKDAY($A3345)&lt;&gt;1,WEEKDAY($A3345)&lt;&gt;7),-VLOOKUP($A3345,ETF_OP_Fee!$K$5:$L$14,2,1),0))^($A3345-$A3344)*(1+2*(J3345/J3344-1))-K$3*IFERROR(VLOOKUP($A4941,Dividends!$C$10:$E$100,3,0),0)</f>
        <v>103.55739248254623</v>
      </c>
      <c r="Q3345">
        <f>IF($A3345&gt;=$Q$2,B3345*Q$4,"")</f>
        <v>358.75693721978934</v>
      </c>
      <c r="R3345">
        <f>IF($A3345&gt;=$Q$2,G3345*R$4,"")</f>
        <v>331.31824600430565</v>
      </c>
      <c r="S3345">
        <f>IF($A3345&gt;=$Q$2,C3345*S$4,"")</f>
        <v>293.50767051956433</v>
      </c>
      <c r="T3345">
        <f>IF($A3345&gt;=$Q$2,J3345*T$4,"")</f>
        <v>563.46460507236816</v>
      </c>
      <c r="U3345">
        <f>IF($A3345&gt;=$Q$2,K3345*U$4,"")</f>
        <v>9.9623516573195214</v>
      </c>
      <c r="W3345" t="e">
        <f t="shared" ca="1" si="22"/>
        <v>#DIV/0!</v>
      </c>
    </row>
    <row r="3346" spans="1:23">
      <c r="A3346" s="24">
        <v>45026</v>
      </c>
      <c r="B3346">
        <f>IFERROR(VLOOKUP($A3346,'BTC-Web'!$A$2:$H$9999,2,0),"")</f>
        <v>28336.027343999998</v>
      </c>
      <c r="C3346">
        <f>VLOOKUP(A3346,H_SPBTFDUE!$B$2:$C$5828,2,0)</f>
        <v>161.94</v>
      </c>
      <c r="D3346" s="2">
        <f>D3345*(1-D$1+IF(AND(WEEKDAY($A3346)&lt;&gt;1,WEEKDAY($A3346)&lt;&gt;7),-VLOOKUP($A3346,ETF_OP_Fee!$G$5:$H$14,2,1),0))^($A3346-$A3345)*(1+2*(C3346/C3345-1))+IFERROR(VLOOKUP(A3346,BITXeom!$C$9:$D$100,2,0),0)-$D$3*IFERROR(VLOOKUP($A3346,Dividends!$C$10:$E$100,2,0),0)</f>
        <v>15.284037304746647</v>
      </c>
      <c r="F3346" s="60">
        <f>F3345*(1-F$1-2*(C3346/C3345-1))</f>
        <v>2.4081395954578179E-2</v>
      </c>
      <c r="G3346" s="2">
        <f>G3345*(1-G$1+IF(AND(WEEKDAY($A3346)&lt;&gt;1,WEEKDAY($A3346)&lt;&gt;7),-VLOOKUP($A3346,ETF_OP_Fee!$I$5:$J$14,2,1),0))^($A3346-$A3345)*(1+1*(B3346/B3345-1))</f>
        <v>17.604069753276658</v>
      </c>
      <c r="H3346" s="9">
        <f>IFERROR(VLOOKUP(A3346,'BITO-IV'!$A$1:$J$10000,4,0),"")</f>
        <v>17.473400000000002</v>
      </c>
      <c r="J3346" s="9">
        <f>VLOOKUP(A3346,'ETH-Web'!$A$1:$G$10000,6,0)</f>
        <v>1911.2075199999999</v>
      </c>
      <c r="K3346" s="2">
        <f>K3345*(1-K$1+IF(AND(WEEKDAY($A3346)&lt;&gt;1,WEEKDAY($A3346)&lt;&gt;7),-VLOOKUP($A3346,ETF_OP_Fee!$K$5:$L$14,2,1),0))^($A3346-$A3345)*(1+2*(J3346/J3345-1))-K$3*IFERROR(VLOOKUP($A4942,Dividends!$C$10:$E$100,3,0),0)</f>
        <v>107.77997778495806</v>
      </c>
      <c r="Q3346">
        <f>IF($A3346&gt;=$Q$2,B3346*Q$4,"")</f>
        <v>360.80442370814524</v>
      </c>
      <c r="R3346">
        <f>IF($A3346&gt;=$Q$2,G3346*R$4,"")</f>
        <v>332.15325207035221</v>
      </c>
      <c r="S3346">
        <f>IF($A3346&gt;=$Q$2,C3346*S$4,"")</f>
        <v>306.94628455885208</v>
      </c>
      <c r="T3346">
        <f>IF($A3346&gt;=$Q$2,J3346*T$4,"")</f>
        <v>574.98253608732284</v>
      </c>
      <c r="U3346">
        <f>IF($A3346&gt;=$Q$2,K3346*U$4,"")</f>
        <v>10.368569684610481</v>
      </c>
      <c r="W3346" t="e">
        <f t="shared" ca="1" si="22"/>
        <v>#DIV/0!</v>
      </c>
    </row>
    <row r="3347" spans="1:23">
      <c r="A3347" s="24">
        <v>45027</v>
      </c>
      <c r="B3347">
        <f>IFERROR(VLOOKUP($A3347,'BTC-Web'!$A$2:$H$9999,2,0),"")</f>
        <v>29653.679688</v>
      </c>
      <c r="C3347">
        <f>VLOOKUP(A3347,H_SPBTFDUE!$B$2:$C$5828,2,0)</f>
        <v>166.91</v>
      </c>
      <c r="D3347" s="2">
        <f>D3346*(1-D$1+IF(AND(WEEKDAY($A3347)&lt;&gt;1,WEEKDAY($A3347)&lt;&gt;7),-VLOOKUP($A3347,ETF_OP_Fee!$G$5:$H$14,2,1),0))^($A3347-$A3346)*(1+2*(C3347/C3346-1))+IFERROR(VLOOKUP(A3347,BITXeom!$C$9:$D$100,2,0),0)-$D$3*IFERROR(VLOOKUP($A3347,Dividends!$C$10:$E$100,2,0),0)</f>
        <v>16.220227553642246</v>
      </c>
      <c r="F3347" s="60">
        <f>F3346*(1-F$1-2*(C3347/C3346-1))</f>
        <v>2.2602008057711898E-2</v>
      </c>
      <c r="G3347" s="2">
        <f>G3346*(1-G$1+IF(AND(WEEKDAY($A3347)&lt;&gt;1,WEEKDAY($A3347)&lt;&gt;7),-VLOOKUP($A3347,ETF_OP_Fee!$I$5:$J$14,2,1),0))^($A3347-$A3346)*(1+1*(B3347/B3346-1))</f>
        <v>18.408063857954303</v>
      </c>
      <c r="H3347" s="9">
        <f>IFERROR(VLOOKUP(A3347,'BITO-IV'!$A$1:$J$10000,4,0),"")</f>
        <v>18.011399999999998</v>
      </c>
      <c r="J3347" s="9">
        <f>VLOOKUP(A3347,'ETH-Web'!$A$1:$G$10000,6,0)</f>
        <v>1892.189697</v>
      </c>
      <c r="K3347" s="2">
        <f>K3346*(1-K$1+IF(AND(WEEKDAY($A3347)&lt;&gt;1,WEEKDAY($A3347)&lt;&gt;7),-VLOOKUP($A3347,ETF_OP_Fee!$K$5:$L$14,2,1),0))^($A3347-$A3346)*(1+2*(J3347/J3346-1))-K$3*IFERROR(VLOOKUP($A4943,Dividends!$C$10:$E$100,3,0),0)</f>
        <v>105.63228821814772</v>
      </c>
      <c r="Q3347">
        <f>IF($A3347&gt;=$Q$2,B3347*Q$4,"")</f>
        <v>377.58217412647525</v>
      </c>
      <c r="R3347">
        <f>IF($A3347&gt;=$Q$2,G3347*R$4,"")</f>
        <v>347.32299749040573</v>
      </c>
      <c r="S3347">
        <f>IF($A3347&gt;=$Q$2,C3347*S$4,"")</f>
        <v>316.36658241149814</v>
      </c>
      <c r="T3347">
        <f>IF($A3347&gt;=$Q$2,J3347*T$4,"")</f>
        <v>569.26106629141088</v>
      </c>
      <c r="U3347">
        <f>IF($A3347&gt;=$Q$2,K3347*U$4,"")</f>
        <v>10.161959241817351</v>
      </c>
      <c r="W3347" t="e">
        <f t="shared" ca="1" si="22"/>
        <v>#DIV/0!</v>
      </c>
    </row>
    <row r="3348" spans="1:23">
      <c r="A3348" s="24">
        <v>45028</v>
      </c>
      <c r="B3348">
        <f>IFERROR(VLOOKUP($A3348,'BTC-Web'!$A$2:$H$9999,2,0),"")</f>
        <v>30231.582031000002</v>
      </c>
      <c r="C3348">
        <f>VLOOKUP(A3348,H_SPBTFDUE!$B$2:$C$5828,2,0)</f>
        <v>164.64</v>
      </c>
      <c r="D3348" s="2">
        <f>D3347*(1-D$1+IF(AND(WEEKDAY($A3348)&lt;&gt;1,WEEKDAY($A3348)&lt;&gt;7),-VLOOKUP($A3348,ETF_OP_Fee!$G$5:$H$14,2,1),0))^($A3348-$A3347)*(1+2*(C3348/C3347-1))+IFERROR(VLOOKUP(A3348,BITXeom!$C$9:$D$100,2,0),0)-$D$3*IFERROR(VLOOKUP($A3348,Dividends!$C$10:$E$100,2,0),0)</f>
        <v>15.777130569598715</v>
      </c>
      <c r="F3348" s="60">
        <f>F3347*(1-F$1-2*(C3348/C3347-1))</f>
        <v>2.3215612633884952E-2</v>
      </c>
      <c r="G3348" s="2">
        <f>G3347*(1-G$1+IF(AND(WEEKDAY($A3348)&lt;&gt;1,WEEKDAY($A3348)&lt;&gt;7),-VLOOKUP($A3348,ETF_OP_Fee!$I$5:$J$14,2,1),0))^($A3348-$A3347)*(1+1*(B3348/B3347-1))</f>
        <v>18.751922397744053</v>
      </c>
      <c r="H3348" s="9">
        <f>IFERROR(VLOOKUP(A3348,'BITO-IV'!$A$1:$J$10000,4,0),"")</f>
        <v>17.768000000000001</v>
      </c>
      <c r="J3348" s="9">
        <f>VLOOKUP(A3348,'ETH-Web'!$A$1:$G$10000,6,0)</f>
        <v>1920.682129</v>
      </c>
      <c r="K3348" s="2">
        <f>K3347*(1-K$1+IF(AND(WEEKDAY($A3348)&lt;&gt;1,WEEKDAY($A3348)&lt;&gt;7),-VLOOKUP($A3348,ETF_OP_Fee!$K$5:$L$14,2,1),0))^($A3348-$A3347)*(1+2*(J3348/J3347-1))-K$3*IFERROR(VLOOKUP($A4944,Dividends!$C$10:$E$100,3,0),0)</f>
        <v>108.8106899748429</v>
      </c>
      <c r="Q3348">
        <f>IF($A3348&gt;=$Q$2,B3348*Q$4,"")</f>
        <v>384.94064111602148</v>
      </c>
      <c r="R3348">
        <f>IF($A3348&gt;=$Q$2,G3348*R$4,"")</f>
        <v>353.8109138554309</v>
      </c>
      <c r="S3348">
        <f>IF($A3348&gt;=$Q$2,C3348*S$4,"")</f>
        <v>312.06395140032981</v>
      </c>
      <c r="T3348">
        <f>IF($A3348&gt;=$Q$2,J3348*T$4,"")</f>
        <v>577.83295115436681</v>
      </c>
      <c r="U3348">
        <f>IF($A3348&gt;=$Q$2,K3348*U$4,"")</f>
        <v>10.467725496155749</v>
      </c>
      <c r="W3348" t="e">
        <f t="shared" ca="1" si="22"/>
        <v>#DIV/0!</v>
      </c>
    </row>
    <row r="3349" spans="1:23">
      <c r="A3349" s="24">
        <v>45029</v>
      </c>
      <c r="B3349">
        <f>IFERROR(VLOOKUP($A3349,'BTC-Web'!$A$2:$H$9999,2,0),"")</f>
        <v>29892.740234000001</v>
      </c>
      <c r="C3349">
        <f>VLOOKUP(A3349,H_SPBTFDUE!$B$2:$C$5828,2,0)</f>
        <v>167.98</v>
      </c>
      <c r="D3349" s="2">
        <f>D3348*(1-D$1+IF(AND(WEEKDAY($A3349)&lt;&gt;1,WEEKDAY($A3349)&lt;&gt;7),-VLOOKUP($A3349,ETF_OP_Fee!$G$5:$H$14,2,1),0))^($A3349-$A3348)*(1+2*(C3349/C3348-1))+IFERROR(VLOOKUP(A3349,BITXeom!$C$9:$D$100,2,0),0)-$D$3*IFERROR(VLOOKUP($A3349,Dividends!$C$10:$E$100,2,0),0)</f>
        <v>16.415282893346863</v>
      </c>
      <c r="F3349" s="60">
        <f>F3348*(1-F$1-2*(C3349/C3348-1))</f>
        <v>2.2272468457554109E-2</v>
      </c>
      <c r="G3349" s="2">
        <f>G3348*(1-G$1+IF(AND(WEEKDAY($A3349)&lt;&gt;1,WEEKDAY($A3349)&lt;&gt;7),-VLOOKUP($A3349,ETF_OP_Fee!$I$5:$J$14,2,1),0))^($A3349-$A3348)*(1+1*(B3349/B3348-1))</f>
        <v>18.527040590597618</v>
      </c>
      <c r="H3349" s="9">
        <f>IFERROR(VLOOKUP(A3349,'BITO-IV'!$A$1:$J$10000,4,0),"")</f>
        <v>18.1309</v>
      </c>
      <c r="J3349" s="9">
        <f>VLOOKUP(A3349,'ETH-Web'!$A$1:$G$10000,6,0)</f>
        <v>2012.634644</v>
      </c>
      <c r="K3349" s="2">
        <f>K3348*(1-K$1+IF(AND(WEEKDAY($A3349)&lt;&gt;1,WEEKDAY($A3349)&lt;&gt;7),-VLOOKUP($A3349,ETF_OP_Fee!$K$5:$L$14,2,1),0))^($A3349-$A3348)*(1+2*(J3349/J3348-1))-K$3*IFERROR(VLOOKUP($A4945,Dividends!$C$10:$E$100,3,0),0)</f>
        <v>119.22622689640522</v>
      </c>
      <c r="Q3349">
        <f>IF($A3349&gt;=$Q$2,B3349*Q$4,"")</f>
        <v>380.62614713947949</v>
      </c>
      <c r="R3349">
        <f>IF($A3349&gt;=$Q$2,G3349*R$4,"")</f>
        <v>349.56784821083789</v>
      </c>
      <c r="S3349">
        <f>IF($A3349&gt;=$Q$2,C3349*S$4,"")</f>
        <v>318.3946948264541</v>
      </c>
      <c r="T3349">
        <f>IF($A3349&gt;=$Q$2,J3349*T$4,"")</f>
        <v>605.49666099279796</v>
      </c>
      <c r="U3349">
        <f>IF($A3349&gt;=$Q$2,K3349*U$4,"")</f>
        <v>11.46971327341547</v>
      </c>
      <c r="W3349" t="e">
        <f t="shared" ca="1" si="22"/>
        <v>#DIV/0!</v>
      </c>
    </row>
    <row r="3350" spans="1:23">
      <c r="A3350" s="24">
        <v>45030</v>
      </c>
      <c r="B3350">
        <f>IFERROR(VLOOKUP($A3350,'BTC-Web'!$A$2:$H$9999,2,0),"")</f>
        <v>30409.5625</v>
      </c>
      <c r="C3350">
        <f>VLOOKUP(A3350,H_SPBTFDUE!$B$2:$C$5828,2,0)</f>
        <v>167.61</v>
      </c>
      <c r="D3350" s="2">
        <f>D3349*(1-D$1+IF(AND(WEEKDAY($A3350)&lt;&gt;1,WEEKDAY($A3350)&lt;&gt;7),-VLOOKUP($A3350,ETF_OP_Fee!$G$5:$H$14,2,1),0))^($A3350-$A3349)*(1+2*(C3350/C3349-1))+IFERROR(VLOOKUP(A3350,BITXeom!$C$9:$D$100,2,0),0)-$D$3*IFERROR(VLOOKUP($A3350,Dividends!$C$10:$E$100,2,0),0)</f>
        <v>16.340998760474221</v>
      </c>
      <c r="F3350" s="60">
        <f>F3349*(1-F$1-2*(C3350/C3349-1))</f>
        <v>2.2369425669919681E-2</v>
      </c>
      <c r="G3350" s="2">
        <f>G3349*(1-G$1+IF(AND(WEEKDAY($A3350)&lt;&gt;1,WEEKDAY($A3350)&lt;&gt;7),-VLOOKUP($A3350,ETF_OP_Fee!$I$5:$J$14,2,1),0))^($A3350-$A3349)*(1+1*(B3350/B3349-1))</f>
        <v>18.832409940093449</v>
      </c>
      <c r="H3350" s="9">
        <f>IFERROR(VLOOKUP(A3350,'BITO-IV'!$A$1:$J$10000,4,0),"")</f>
        <v>18.0945</v>
      </c>
      <c r="J3350" s="9">
        <f>VLOOKUP(A3350,'ETH-Web'!$A$1:$G$10000,6,0)</f>
        <v>2101.6354980000001</v>
      </c>
      <c r="K3350" s="2">
        <f>K3349*(1-K$1+IF(AND(WEEKDAY($A3350)&lt;&gt;1,WEEKDAY($A3350)&lt;&gt;7),-VLOOKUP($A3350,ETF_OP_Fee!$K$5:$L$14,2,1),0))^($A3350-$A3349)*(1+2*(J3350/J3349-1))-K$3*IFERROR(VLOOKUP($A4946,Dividends!$C$10:$E$100,3,0),0)</f>
        <v>129.76750709154544</v>
      </c>
      <c r="Q3350">
        <f>IF($A3350&gt;=$Q$2,B3350*Q$4,"")</f>
        <v>387.20687765543698</v>
      </c>
      <c r="R3350">
        <f>IF($A3350&gt;=$Q$2,G3350*R$4,"")</f>
        <v>355.32955126809651</v>
      </c>
      <c r="S3350">
        <f>IF($A3350&gt;=$Q$2,C3350*S$4,"")</f>
        <v>317.69338492595534</v>
      </c>
      <c r="T3350">
        <f>IF($A3350&gt;=$Q$2,J3350*T$4,"")</f>
        <v>632.27237017735456</v>
      </c>
      <c r="U3350">
        <f>IF($A3350&gt;=$Q$2,K3350*U$4,"")</f>
        <v>12.48379771205199</v>
      </c>
      <c r="W3350" t="e">
        <f t="shared" ca="1" si="22"/>
        <v>#DIV/0!</v>
      </c>
    </row>
    <row r="3351" spans="1:23">
      <c r="A3351" s="25">
        <v>45033</v>
      </c>
      <c r="B3351">
        <f>IFERROR(VLOOKUP($A3351,'BTC-Web'!$A$2:$H$9999,2,0),"")</f>
        <v>30317.146484000001</v>
      </c>
      <c r="C3351">
        <f>VLOOKUP(A3351,H_SPBTFDUE!$B$2:$C$5828,2,0)</f>
        <v>162.55000000000001</v>
      </c>
      <c r="D3351" s="2">
        <f>D3350*(1-D$1+IF(AND(WEEKDAY($A3351)&lt;&gt;1,WEEKDAY($A3351)&lt;&gt;7),-VLOOKUP($A3351,ETF_OP_Fee!$G$5:$H$14,2,1),0))^($A3351-$A3350)*(1+2*(C3351/C3350-1))+IFERROR(VLOOKUP(A3351,BITXeom!$C$9:$D$100,2,0),0)-$D$3*IFERROR(VLOOKUP($A3351,Dividends!$C$10:$E$100,2,0),0)</f>
        <v>15.348805564656459</v>
      </c>
      <c r="F3351" s="60">
        <f>F3350*(1-F$1-2*(C3351/C3350-1))</f>
        <v>2.3718888212045035E-2</v>
      </c>
      <c r="G3351" s="2">
        <f>G3350*(1-G$1+IF(AND(WEEKDAY($A3351)&lt;&gt;1,WEEKDAY($A3351)&lt;&gt;7),-VLOOKUP($A3351,ETF_OP_Fee!$I$5:$J$14,2,1),0))^($A3351-$A3350)*(1+1*(B3351/B3350-1))</f>
        <v>18.730538196685085</v>
      </c>
      <c r="H3351" s="9">
        <f>IFERROR(VLOOKUP(A3351,'BITO-IV'!$A$1:$J$10000,4,0),"")</f>
        <v>17.5501</v>
      </c>
      <c r="J3351" s="9">
        <f>VLOOKUP(A3351,'ETH-Web'!$A$1:$G$10000,6,0)</f>
        <v>2076.2429200000001</v>
      </c>
      <c r="K3351" s="2">
        <f>K3350*(1-K$1+IF(AND(WEEKDAY($A3351)&lt;&gt;1,WEEKDAY($A3351)&lt;&gt;7),-VLOOKUP($A3351,ETF_OP_Fee!$K$5:$L$14,2,1),0))^($A3351-$A3350)*(1+2*(J3351/J3350-1))-K$3*IFERROR(VLOOKUP($A4947,Dividends!$C$10:$E$100,3,0),0)</f>
        <v>126.62194539280179</v>
      </c>
      <c r="Q3351">
        <f>IF($A3351&gt;=$Q$2,B3351*Q$4,"")</f>
        <v>386.03013869377929</v>
      </c>
      <c r="R3351">
        <f>IF($A3351&gt;=$Q$2,G3351*R$4,"")</f>
        <v>353.4074371580416</v>
      </c>
      <c r="S3351">
        <f>IF($A3351&gt;=$Q$2,C3351*S$4,"")</f>
        <v>308.10249817859341</v>
      </c>
      <c r="T3351">
        <f>IF($A3351&gt;=$Q$2,J3351*T$4,"")</f>
        <v>624.63306950306924</v>
      </c>
      <c r="U3351">
        <f>IF($A3351&gt;=$Q$2,K3351*U$4,"")</f>
        <v>12.181190712672768</v>
      </c>
      <c r="W3351" t="e">
        <f t="shared" ca="1" si="22"/>
        <v>#DIV/0!</v>
      </c>
    </row>
    <row r="3352" spans="1:23">
      <c r="A3352" s="25">
        <v>45034</v>
      </c>
      <c r="B3352">
        <f>IFERROR(VLOOKUP($A3352,'BTC-Web'!$A$2:$H$9999,2,0),"")</f>
        <v>29449.091797000001</v>
      </c>
      <c r="C3352">
        <f>VLOOKUP(A3352,H_SPBTFDUE!$B$2:$C$5828,2,0)</f>
        <v>166.87</v>
      </c>
      <c r="D3352" s="2">
        <f>D3351*(1-D$1+IF(AND(WEEKDAY($A3352)&lt;&gt;1,WEEKDAY($A3352)&lt;&gt;7),-VLOOKUP($A3352,ETF_OP_Fee!$G$5:$H$14,2,1),0))^($A3352-$A3351)*(1+2*(C3352/C3351-1))+IFERROR(VLOOKUP(A3352,BITXeom!$C$9:$D$100,2,0),0)-$D$3*IFERROR(VLOOKUP($A3352,Dividends!$C$10:$E$100,2,0),0)</f>
        <v>16.162690110185</v>
      </c>
      <c r="F3352" s="60">
        <f>F3351*(1-F$1-2*(C3352/C3351-1))</f>
        <v>2.2456926405295528E-2</v>
      </c>
      <c r="G3352" s="2">
        <f>G3351*(1-G$1+IF(AND(WEEKDAY($A3352)&lt;&gt;1,WEEKDAY($A3352)&lt;&gt;7),-VLOOKUP($A3352,ETF_OP_Fee!$I$5:$J$14,2,1),0))^($A3352-$A3351)*(1+1*(B3352/B3351-1))</f>
        <v>18.179805914294267</v>
      </c>
      <c r="H3352" s="9">
        <f>IFERROR(VLOOKUP(A3352,'BITO-IV'!$A$1:$J$10000,4,0),"")</f>
        <v>18.015499999999999</v>
      </c>
      <c r="J3352" s="9">
        <f>VLOOKUP(A3352,'ETH-Web'!$A$1:$G$10000,6,0)</f>
        <v>2104.5373540000001</v>
      </c>
      <c r="K3352" s="2">
        <f>K3351*(1-K$1+IF(AND(WEEKDAY($A3352)&lt;&gt;1,WEEKDAY($A3352)&lt;&gt;7),-VLOOKUP($A3352,ETF_OP_Fee!$K$5:$L$14,2,1),0))^($A3352-$A3351)*(1+2*(J3352/J3351-1))-K$3*IFERROR(VLOOKUP($A4948,Dividends!$C$10:$E$100,3,0),0)</f>
        <v>130.06972957531192</v>
      </c>
      <c r="Q3352">
        <f>IF($A3352&gt;=$Q$2,B3352*Q$4,"")</f>
        <v>374.97714360424334</v>
      </c>
      <c r="R3352">
        <f>IF($A3352&gt;=$Q$2,G3352*R$4,"")</f>
        <v>343.01623096651934</v>
      </c>
      <c r="S3352">
        <f>IF($A3352&gt;=$Q$2,C3352*S$4,"")</f>
        <v>316.29076512495772</v>
      </c>
      <c r="T3352">
        <f>IF($A3352&gt;=$Q$2,J3352*T$4,"")</f>
        <v>633.14538710763543</v>
      </c>
      <c r="U3352">
        <f>IF($A3352&gt;=$Q$2,K3352*U$4,"")</f>
        <v>12.512871895843723</v>
      </c>
      <c r="W3352" t="e">
        <f t="shared" ca="1" si="22"/>
        <v>#DIV/0!</v>
      </c>
    </row>
    <row r="3353" spans="1:23">
      <c r="A3353" s="25">
        <v>45035</v>
      </c>
      <c r="B3353">
        <f>IFERROR(VLOOKUP($A3353,'BTC-Web'!$A$2:$H$9999,2,0),"")</f>
        <v>30394.1875</v>
      </c>
      <c r="C3353">
        <f>VLOOKUP(A3353,H_SPBTFDUE!$B$2:$C$5828,2,0)</f>
        <v>161.06</v>
      </c>
      <c r="D3353" s="2">
        <f>D3352*(1-D$1+IF(AND(WEEKDAY($A3353)&lt;&gt;1,WEEKDAY($A3353)&lt;&gt;7),-VLOOKUP($A3353,ETF_OP_Fee!$G$5:$H$14,2,1),0))^($A3353-$A3352)*(1+2*(C3353/C3352-1))+IFERROR(VLOOKUP(A3353,BITXeom!$C$9:$D$100,2,0),0)-$D$3*IFERROR(VLOOKUP($A3353,Dividends!$C$10:$E$100,2,0),0)</f>
        <v>15.035387749468303</v>
      </c>
      <c r="F3353" s="60">
        <f>F3352*(1-F$1-2*(C3353/C3352-1))</f>
        <v>2.4019546500897868E-2</v>
      </c>
      <c r="G3353" s="2">
        <f>G3352*(1-G$1+IF(AND(WEEKDAY($A3353)&lt;&gt;1,WEEKDAY($A3353)&lt;&gt;7),-VLOOKUP($A3353,ETF_OP_Fee!$I$5:$J$14,2,1),0))^($A3353-$A3352)*(1+1*(B3353/B3352-1))</f>
        <v>18.748359704785628</v>
      </c>
      <c r="H3353" s="9">
        <f>IFERROR(VLOOKUP(A3353,'BITO-IV'!$A$1:$J$10000,4,0),"")</f>
        <v>17.388300000000001</v>
      </c>
      <c r="J3353" s="9">
        <f>VLOOKUP(A3353,'ETH-Web'!$A$1:$G$10000,6,0)</f>
        <v>1936.403442</v>
      </c>
      <c r="K3353" s="2">
        <f>K3352*(1-K$1+IF(AND(WEEKDAY($A3353)&lt;&gt;1,WEEKDAY($A3353)&lt;&gt;7),-VLOOKUP($A3353,ETF_OP_Fee!$K$5:$L$14,2,1),0))^($A3353-$A3352)*(1+2*(J3353/J3352-1))-K$3*IFERROR(VLOOKUP($A4949,Dividends!$C$10:$E$100,3,0),0)</f>
        <v>109.28407419393997</v>
      </c>
      <c r="Q3353">
        <f>IF($A3353&gt;=$Q$2,B3353*Q$4,"")</f>
        <v>387.01110681052751</v>
      </c>
      <c r="R3353">
        <f>IF($A3353&gt;=$Q$2,G3353*R$4,"")</f>
        <v>353.74369303269759</v>
      </c>
      <c r="S3353">
        <f>IF($A3353&gt;=$Q$2,C3353*S$4,"")</f>
        <v>305.27830425496307</v>
      </c>
      <c r="T3353">
        <f>IF($A3353&gt;=$Q$2,J3353*T$4,"")</f>
        <v>582.56267324093676</v>
      </c>
      <c r="U3353">
        <f>IF($A3353&gt;=$Q$2,K3353*U$4,"")</f>
        <v>10.513265654580126</v>
      </c>
      <c r="W3353" t="e">
        <f t="shared" ca="1" si="22"/>
        <v>#DIV/0!</v>
      </c>
    </row>
    <row r="3354" spans="1:23">
      <c r="A3354" s="25">
        <v>45036</v>
      </c>
      <c r="B3354">
        <f>IFERROR(VLOOKUP($A3354,'BTC-Web'!$A$2:$H$9999,2,0),"")</f>
        <v>28823.683593999998</v>
      </c>
      <c r="C3354">
        <f>VLOOKUP(A3354,H_SPBTFDUE!$B$2:$C$5828,2,0)</f>
        <v>154.63999999999999</v>
      </c>
      <c r="D3354" s="2">
        <f>D3353*(1-D$1+IF(AND(WEEKDAY($A3354)&lt;&gt;1,WEEKDAY($A3354)&lt;&gt;7),-VLOOKUP($A3354,ETF_OP_Fee!$G$5:$H$14,2,1),0))^($A3354-$A3353)*(1+2*(C3354/C3353-1))+IFERROR(VLOOKUP(A3354,BITXeom!$C$9:$D$100,2,0),0)-$D$3*IFERROR(VLOOKUP($A3354,Dividends!$C$10:$E$100,2,0),0)</f>
        <v>13.835070940549372</v>
      </c>
      <c r="F3354" s="60">
        <f>F3353*(1-F$1-2*(C3354/C3353-1))</f>
        <v>2.5933178678408143E-2</v>
      </c>
      <c r="G3354" s="2">
        <f>G3353*(1-G$1+IF(AND(WEEKDAY($A3354)&lt;&gt;1,WEEKDAY($A3354)&lt;&gt;7),-VLOOKUP($A3354,ETF_OP_Fee!$I$5:$J$14,2,1),0))^($A3354-$A3353)*(1+1*(B3354/B3353-1))</f>
        <v>17.765507696321002</v>
      </c>
      <c r="H3354" s="9">
        <f>IFERROR(VLOOKUP(A3354,'BITO-IV'!$A$1:$J$10000,4,0),"")</f>
        <v>16.6966</v>
      </c>
      <c r="J3354" s="9">
        <f>VLOOKUP(A3354,'ETH-Web'!$A$1:$G$10000,6,0)</f>
        <v>1943.0976559999999</v>
      </c>
      <c r="K3354" s="2">
        <f>K3353*(1-K$1+IF(AND(WEEKDAY($A3354)&lt;&gt;1,WEEKDAY($A3354)&lt;&gt;7),-VLOOKUP($A3354,ETF_OP_Fee!$K$5:$L$14,2,1),0))^($A3354-$A3353)*(1+2*(J3354/J3353-1))-K$3*IFERROR(VLOOKUP($A4950,Dividends!$C$10:$E$100,3,0),0)</f>
        <v>110.03683798100099</v>
      </c>
      <c r="Q3354">
        <f>IF($A3354&gt;=$Q$2,B3354*Q$4,"")</f>
        <v>367.01378150247916</v>
      </c>
      <c r="R3354">
        <f>IF($A3354&gt;=$Q$2,G3354*R$4,"")</f>
        <v>335.19926009811218</v>
      </c>
      <c r="S3354">
        <f>IF($A3354&gt;=$Q$2,C3354*S$4,"")</f>
        <v>293.10962976522717</v>
      </c>
      <c r="T3354">
        <f>IF($A3354&gt;=$Q$2,J3354*T$4,"")</f>
        <v>584.57661264968874</v>
      </c>
      <c r="U3354">
        <f>IF($A3354&gt;=$Q$2,K3354*U$4,"")</f>
        <v>10.585682479509948</v>
      </c>
      <c r="W3354" t="e">
        <f t="shared" ca="1" si="22"/>
        <v>#DIV/0!</v>
      </c>
    </row>
    <row r="3355" spans="1:23">
      <c r="A3355" s="25">
        <v>45037</v>
      </c>
      <c r="B3355">
        <f>IFERROR(VLOOKUP($A3355,'BTC-Web'!$A$2:$H$9999,2,0),"")</f>
        <v>28249.230468999998</v>
      </c>
      <c r="C3355">
        <f>VLOOKUP(A3355,H_SPBTFDUE!$B$2:$C$5828,2,0)</f>
        <v>150.21</v>
      </c>
      <c r="D3355" s="2">
        <f>D3354*(1-D$1+IF(AND(WEEKDAY($A3355)&lt;&gt;1,WEEKDAY($A3355)&lt;&gt;7),-VLOOKUP($A3355,ETF_OP_Fee!$G$5:$H$14,2,1),0))^($A3355-$A3354)*(1+2*(C3355/C3354-1))+IFERROR(VLOOKUP(A3355,BITXeom!$C$9:$D$100,2,0),0)-$D$3*IFERROR(VLOOKUP($A3355,Dividends!$C$10:$E$100,2,0),0)</f>
        <v>13.040827155835469</v>
      </c>
      <c r="F3355" s="60">
        <f>F3354*(1-F$1-2*(C3355/C3354-1))</f>
        <v>2.7417653635707785E-2</v>
      </c>
      <c r="G3355" s="2">
        <f>G3354*(1-G$1+IF(AND(WEEKDAY($A3355)&lt;&gt;1,WEEKDAY($A3355)&lt;&gt;7),-VLOOKUP($A3355,ETF_OP_Fee!$I$5:$J$14,2,1),0))^($A3355-$A3354)*(1+1*(B3355/B3354-1))</f>
        <v>17.397633010720437</v>
      </c>
      <c r="H3355" s="9">
        <f>IFERROR(VLOOKUP(A3355,'BITO-IV'!$A$1:$J$10000,4,0),"")</f>
        <v>16.2271</v>
      </c>
      <c r="J3355" s="9">
        <f>VLOOKUP(A3355,'ETH-Web'!$A$1:$G$10000,6,0)</f>
        <v>1849.9998780000001</v>
      </c>
      <c r="K3355" s="2">
        <f>K3354*(1-K$1+IF(AND(WEEKDAY($A3355)&lt;&gt;1,WEEKDAY($A3355)&lt;&gt;7),-VLOOKUP($A3355,ETF_OP_Fee!$K$5:$L$14,2,1),0))^($A3355-$A3354)*(1+2*(J3355/J3354-1))-K$3*IFERROR(VLOOKUP($A4951,Dividends!$C$10:$E$100,3,0),0)</f>
        <v>99.490096329134346</v>
      </c>
      <c r="Q3355">
        <f>IF($A3355&gt;=$Q$2,B3355*Q$4,"")</f>
        <v>359.69923362331588</v>
      </c>
      <c r="R3355">
        <f>IF($A3355&gt;=$Q$2,G3355*R$4,"")</f>
        <v>328.25820755235964</v>
      </c>
      <c r="S3355">
        <f>IF($A3355&gt;=$Q$2,C3355*S$4,"")</f>
        <v>284.71286528087671</v>
      </c>
      <c r="T3355">
        <f>IF($A3355&gt;=$Q$2,J3355*T$4,"")</f>
        <v>556.56835298224325</v>
      </c>
      <c r="U3355">
        <f>IF($A3355&gt;=$Q$2,K3355*U$4,"")</f>
        <v>9.5710726418539522</v>
      </c>
      <c r="W3355" t="e">
        <f t="shared" ca="1" si="22"/>
        <v>#DIV/0!</v>
      </c>
    </row>
    <row r="3356" spans="1:23">
      <c r="A3356" s="25">
        <v>45040</v>
      </c>
      <c r="B3356">
        <f>IFERROR(VLOOKUP($A3356,'BTC-Web'!$A$2:$H$9999,2,0),"")</f>
        <v>27591.730468999998</v>
      </c>
      <c r="C3356">
        <f>VLOOKUP(A3356,H_SPBTFDUE!$B$2:$C$5828,2,0)</f>
        <v>150.75</v>
      </c>
      <c r="D3356" s="2">
        <f>D3355*(1-D$1+IF(AND(WEEKDAY($A3356)&lt;&gt;1,WEEKDAY($A3356)&lt;&gt;7),-VLOOKUP($A3356,ETF_OP_Fee!$G$5:$H$14,2,1),0))^($A3356-$A3355)*(1+2*(C3356/C3355-1))+IFERROR(VLOOKUP(A3356,BITXeom!$C$9:$D$100,2,0),0)-$D$3*IFERROR(VLOOKUP($A3356,Dividends!$C$10:$E$100,2,0),0)</f>
        <v>13.1298403727293</v>
      </c>
      <c r="F3356" s="60">
        <f>F3355*(1-F$1-2*(C3356/C3355-1))</f>
        <v>2.7219095292776104E-2</v>
      </c>
      <c r="G3356" s="2">
        <f>G3355*(1-G$1+IF(AND(WEEKDAY($A3356)&lt;&gt;1,WEEKDAY($A3356)&lt;&gt;7),-VLOOKUP($A3356,ETF_OP_Fee!$I$5:$J$14,2,1),0))^($A3356-$A3355)*(1+1*(B3356/B3355-1))</f>
        <v>16.952302356902834</v>
      </c>
      <c r="H3356" s="9">
        <f>IFERROR(VLOOKUP(A3356,'BITO-IV'!$A$1:$J$10000,4,0),"")</f>
        <v>16.283300000000001</v>
      </c>
      <c r="J3356" s="9">
        <f>VLOOKUP(A3356,'ETH-Web'!$A$1:$G$10000,6,0)</f>
        <v>1842.7574460000001</v>
      </c>
      <c r="K3356" s="2">
        <f>K3355*(1-K$1+IF(AND(WEEKDAY($A3356)&lt;&gt;1,WEEKDAY($A3356)&lt;&gt;7),-VLOOKUP($A3356,ETF_OP_Fee!$K$5:$L$14,2,1),0))^($A3356-$A3355)*(1+2*(J3356/J3355-1))-K$3*IFERROR(VLOOKUP($A4952,Dividends!$C$10:$E$100,3,0),0)</f>
        <v>98.703496774585162</v>
      </c>
      <c r="Q3356">
        <f>IF($A3356&gt;=$Q$2,B3356*Q$4,"")</f>
        <v>351.32724464588648</v>
      </c>
      <c r="R3356">
        <f>IF($A3356&gt;=$Q$2,G3356*R$4,"")</f>
        <v>319.85571727680269</v>
      </c>
      <c r="S3356">
        <f>IF($A3356&gt;=$Q$2,C3356*S$4,"")</f>
        <v>285.73639864917226</v>
      </c>
      <c r="T3356">
        <f>IF($A3356&gt;=$Q$2,J3356*T$4,"")</f>
        <v>554.38948340621732</v>
      </c>
      <c r="U3356">
        <f>IF($A3356&gt;=$Q$2,K3356*U$4,"")</f>
        <v>9.4954007734527597</v>
      </c>
      <c r="W3356" t="e">
        <f t="shared" ca="1" si="22"/>
        <v>#DIV/0!</v>
      </c>
    </row>
    <row r="3357" spans="1:23">
      <c r="A3357" s="25">
        <v>45041</v>
      </c>
      <c r="B3357">
        <f>IFERROR(VLOOKUP($A3357,'BTC-Web'!$A$2:$H$9999,2,0),"")</f>
        <v>27514.873047000001</v>
      </c>
      <c r="C3357">
        <f>VLOOKUP(A3357,H_SPBTFDUE!$B$2:$C$5828,2,0)</f>
        <v>152.02000000000001</v>
      </c>
      <c r="D3357" s="2">
        <f>D3356*(1-D$1+IF(AND(WEEKDAY($A3357)&lt;&gt;1,WEEKDAY($A3357)&lt;&gt;7),-VLOOKUP($A3357,ETF_OP_Fee!$G$5:$H$14,2,1),0))^($A3357-$A3356)*(1+2*(C3357/C3356-1))+IFERROR(VLOOKUP(A3357,BITXeom!$C$9:$D$100,2,0),0)-$D$3*IFERROR(VLOOKUP($A3357,Dividends!$C$10:$E$100,2,0),0)</f>
        <v>13.349456763604245</v>
      </c>
      <c r="F3357" s="60">
        <f>F3356*(1-F$1-2*(C3357/C3356-1))</f>
        <v>2.6759061479384151E-2</v>
      </c>
      <c r="G3357" s="2">
        <f>G3356*(1-G$1+IF(AND(WEEKDAY($A3357)&lt;&gt;1,WEEKDAY($A3357)&lt;&gt;7),-VLOOKUP($A3357,ETF_OP_Fee!$I$5:$J$14,2,1),0))^($A3357-$A3356)*(1+1*(B3357/B3356-1))</f>
        <v>16.891673038340318</v>
      </c>
      <c r="H3357" s="9">
        <f>IFERROR(VLOOKUP(A3357,'BITO-IV'!$A$1:$J$10000,4,0),"")</f>
        <v>16.410900000000002</v>
      </c>
      <c r="J3357" s="9">
        <f>VLOOKUP(A3357,'ETH-Web'!$A$1:$G$10000,6,0)</f>
        <v>1866.7536620000001</v>
      </c>
      <c r="K3357" s="2">
        <f>K3356*(1-K$1+IF(AND(WEEKDAY($A3357)&lt;&gt;1,WEEKDAY($A3357)&lt;&gt;7),-VLOOKUP($A3357,ETF_OP_Fee!$K$5:$L$14,2,1),0))^($A3357-$A3356)*(1+2*(J3357/J3356-1))-K$3*IFERROR(VLOOKUP($A4953,Dividends!$C$10:$E$100,3,0),0)</f>
        <v>101.2715041213665</v>
      </c>
      <c r="Q3357">
        <f>IF($A3357&gt;=$Q$2,B3357*Q$4,"")</f>
        <v>350.34861424312203</v>
      </c>
      <c r="R3357">
        <f>IF($A3357&gt;=$Q$2,G3357*R$4,"")</f>
        <v>318.71176445148512</v>
      </c>
      <c r="S3357">
        <f>IF($A3357&gt;=$Q$2,C3357*S$4,"")</f>
        <v>288.1435974968303</v>
      </c>
      <c r="T3357">
        <f>IF($A3357&gt;=$Q$2,J3357*T$4,"")</f>
        <v>561.60869167522799</v>
      </c>
      <c r="U3357">
        <f>IF($A3357&gt;=$Q$2,K3357*U$4,"")</f>
        <v>9.742446316353309</v>
      </c>
      <c r="W3357" t="e">
        <f t="shared" ca="1" si="22"/>
        <v>#DIV/0!</v>
      </c>
    </row>
    <row r="3358" spans="1:23">
      <c r="A3358" s="25">
        <v>45042</v>
      </c>
      <c r="B3358">
        <f>IFERROR(VLOOKUP($A3358,'BTC-Web'!$A$2:$H$9999,2,0),"")</f>
        <v>28300.058593999998</v>
      </c>
      <c r="C3358">
        <f>VLOOKUP(A3358,H_SPBTFDUE!$B$2:$C$5828,2,0)</f>
        <v>153.79</v>
      </c>
      <c r="D3358" s="2">
        <f>D3357*(1-D$1+IF(AND(WEEKDAY($A3358)&lt;&gt;1,WEEKDAY($A3358)&lt;&gt;7),-VLOOKUP($A3358,ETF_OP_Fee!$G$5:$H$14,2,1),0))^($A3358-$A3357)*(1+2*(C3358/C3357-1))+IFERROR(VLOOKUP(A3358,BITXeom!$C$9:$D$100,2,0),0)-$D$3*IFERROR(VLOOKUP($A3358,Dividends!$C$10:$E$100,2,0),0)</f>
        <v>13.658670959618656</v>
      </c>
      <c r="F3358" s="60">
        <f>F3357*(1-F$1-2*(C3358/C3357-1))</f>
        <v>2.6134546073597463E-2</v>
      </c>
      <c r="G3358" s="2">
        <f>G3357*(1-G$1+IF(AND(WEEKDAY($A3358)&lt;&gt;1,WEEKDAY($A3358)&lt;&gt;7),-VLOOKUP($A3358,ETF_OP_Fee!$I$5:$J$14,2,1),0))^($A3358-$A3357)*(1+1*(B3358/B3357-1))</f>
        <v>17.359926824486923</v>
      </c>
      <c r="H3358" s="9">
        <f>IFERROR(VLOOKUP(A3358,'BITO-IV'!$A$1:$J$10000,4,0),"")</f>
        <v>16.597300000000001</v>
      </c>
      <c r="J3358" s="9">
        <f>VLOOKUP(A3358,'ETH-Web'!$A$1:$G$10000,6,0)</f>
        <v>1866.5642089999999</v>
      </c>
      <c r="K3358" s="2">
        <f>K3357*(1-K$1+IF(AND(WEEKDAY($A3358)&lt;&gt;1,WEEKDAY($A3358)&lt;&gt;7),-VLOOKUP($A3358,ETF_OP_Fee!$K$5:$L$14,2,1),0))^($A3358-$A3357)*(1+2*(J3358/J3357-1))-K$3*IFERROR(VLOOKUP($A4954,Dividends!$C$10:$E$100,3,0),0)</f>
        <v>101.24834088825153</v>
      </c>
      <c r="Q3358">
        <f>IF($A3358&gt;=$Q$2,B3358*Q$4,"")</f>
        <v>360.34643134535906</v>
      </c>
      <c r="R3358">
        <f>IF($A3358&gt;=$Q$2,G3358*R$4,"")</f>
        <v>327.54676795025847</v>
      </c>
      <c r="S3358">
        <f>IF($A3358&gt;=$Q$2,C3358*S$4,"")</f>
        <v>291.49851242624345</v>
      </c>
      <c r="T3358">
        <f>IF($A3358&gt;=$Q$2,J3358*T$4,"")</f>
        <v>561.551695161103</v>
      </c>
      <c r="U3358">
        <f>IF($A3358&gt;=$Q$2,K3358*U$4,"")</f>
        <v>9.7402179841379066</v>
      </c>
      <c r="W3358" t="e">
        <f t="shared" ca="1" si="22"/>
        <v>#DIV/0!</v>
      </c>
    </row>
    <row r="3359" spans="1:23">
      <c r="A3359" s="25">
        <v>45043</v>
      </c>
      <c r="B3359">
        <f>IFERROR(VLOOKUP($A3359,'BTC-Web'!$A$2:$H$9999,2,0),"")</f>
        <v>28428.464843999998</v>
      </c>
      <c r="C3359">
        <f>VLOOKUP(A3359,H_SPBTFDUE!$B$2:$C$5828,2,0)</f>
        <v>163.83000000000001</v>
      </c>
      <c r="D3359" s="2">
        <f>D3358*(1-D$1+IF(AND(WEEKDAY($A3359)&lt;&gt;1,WEEKDAY($A3359)&lt;&gt;7),-VLOOKUP($A3359,ETF_OP_Fee!$G$5:$H$14,2,1),0))^($A3359-$A3358)*(1+2*(C3359/C3358-1))+IFERROR(VLOOKUP(A3359,BITXeom!$C$9:$D$100,2,0),0)-$D$3*IFERROR(VLOOKUP($A3359,Dividends!$C$10:$E$100,2,0),0)</f>
        <v>15.440190119618341</v>
      </c>
      <c r="F3359" s="60">
        <f>F3358*(1-F$1-2*(C3359/C3358-1))</f>
        <v>2.2720859192490537E-2</v>
      </c>
      <c r="G3359" s="2">
        <f>G3358*(1-G$1+IF(AND(WEEKDAY($A3359)&lt;&gt;1,WEEKDAY($A3359)&lt;&gt;7),-VLOOKUP($A3359,ETF_OP_Fee!$I$5:$J$14,2,1),0))^($A3359-$A3358)*(1+1*(B3359/B3358-1))</f>
        <v>17.42486274994496</v>
      </c>
      <c r="H3359" s="9">
        <f>IFERROR(VLOOKUP(A3359,'BITO-IV'!$A$1:$J$10000,4,0),"")</f>
        <v>17.678000000000001</v>
      </c>
      <c r="J3359" s="9">
        <f>VLOOKUP(A3359,'ETH-Web'!$A$1:$G$10000,6,0)</f>
        <v>1908.7863769999999</v>
      </c>
      <c r="K3359" s="2">
        <f>K3358*(1-K$1+IF(AND(WEEKDAY($A3359)&lt;&gt;1,WEEKDAY($A3359)&lt;&gt;7),-VLOOKUP($A3359,ETF_OP_Fee!$K$5:$L$14,2,1),0))^($A3359-$A3358)*(1+2*(J3359/J3358-1))-K$3*IFERROR(VLOOKUP($A4955,Dividends!$C$10:$E$100,3,0),0)</f>
        <v>105.82614305437887</v>
      </c>
      <c r="Q3359">
        <f>IF($A3359&gt;=$Q$2,B3359*Q$4,"")</f>
        <v>361.98143622693021</v>
      </c>
      <c r="R3359">
        <f>IF($A3359&gt;=$Q$2,G3359*R$4,"")</f>
        <v>328.77197775227432</v>
      </c>
      <c r="S3359">
        <f>IF($A3359&gt;=$Q$2,C3359*S$4,"")</f>
        <v>310.52865134788652</v>
      </c>
      <c r="T3359">
        <f>IF($A3359&gt;=$Q$2,J3359*T$4,"")</f>
        <v>574.25414059504783</v>
      </c>
      <c r="U3359">
        <f>IF($A3359&gt;=$Q$2,K3359*U$4,"")</f>
        <v>10.180608321353921</v>
      </c>
      <c r="W3359" t="e">
        <f t="shared" ca="1" si="22"/>
        <v>#DIV/0!</v>
      </c>
    </row>
    <row r="3360" spans="1:23">
      <c r="A3360" s="25">
        <v>45044</v>
      </c>
      <c r="B3360">
        <f>IFERROR(VLOOKUP($A3360,'BTC-Web'!$A$2:$H$9999,2,0),"")</f>
        <v>29481.013672000001</v>
      </c>
      <c r="C3360">
        <f>VLOOKUP(A3360,H_SPBTFDUE!$B$2:$C$5828,2,0)</f>
        <v>161.28</v>
      </c>
      <c r="D3360" s="2">
        <f>D3359*(1-D$1+IF(AND(WEEKDAY($A3360)&lt;&gt;1,WEEKDAY($A3360)&lt;&gt;7),-VLOOKUP($A3360,ETF_OP_Fee!$G$5:$H$14,2,1),0))^($A3360-$A3359)*(1+2*(C3360/C3359-1))+IFERROR(VLOOKUP(A3360,BITXeom!$C$9:$D$100,2,0),0)-$D$3*IFERROR(VLOOKUP($A3360,Dividends!$C$10:$E$100,2,0),0)</f>
        <v>14.957736288871841</v>
      </c>
      <c r="F3360" s="60">
        <f>F3359*(1-F$1-2*(C3360/C3359-1))</f>
        <v>2.3426972940168381E-2</v>
      </c>
      <c r="G3360" s="2">
        <f>G3359*(1-G$1+IF(AND(WEEKDAY($A3360)&lt;&gt;1,WEEKDAY($A3360)&lt;&gt;7),-VLOOKUP($A3360,ETF_OP_Fee!$I$5:$J$14,2,1),0))^($A3360-$A3359)*(1+1*(B3360/B3359-1))</f>
        <v>18.055676808369373</v>
      </c>
      <c r="H3360" s="9">
        <f>IFERROR(VLOOKUP(A3360,'BITO-IV'!$A$1:$J$10000,4,0),"")</f>
        <v>17.3965</v>
      </c>
      <c r="J3360" s="9">
        <f>VLOOKUP(A3360,'ETH-Web'!$A$1:$G$10000,6,0)</f>
        <v>1892.512817</v>
      </c>
      <c r="K3360" s="2">
        <f>K3359*(1-K$1+IF(AND(WEEKDAY($A3360)&lt;&gt;1,WEEKDAY($A3360)&lt;&gt;7),-VLOOKUP($A3360,ETF_OP_Fee!$K$5:$L$14,2,1),0))^($A3360-$A3359)*(1+2*(J3360/J3359-1))-K$3*IFERROR(VLOOKUP($A4956,Dividends!$C$10:$E$100,3,0),0)</f>
        <v>104.01900020479177</v>
      </c>
      <c r="Q3360">
        <f>IF($A3360&gt;=$Q$2,B3360*Q$4,"")</f>
        <v>375.3836068523633</v>
      </c>
      <c r="R3360">
        <f>IF($A3360&gt;=$Q$2,G3360*R$4,"")</f>
        <v>340.67416536536115</v>
      </c>
      <c r="S3360">
        <f>IF($A3360&gt;=$Q$2,C3360*S$4,"")</f>
        <v>305.69529933093537</v>
      </c>
      <c r="T3360">
        <f>IF($A3360&gt;=$Q$2,J3360*T$4,"")</f>
        <v>569.35827622550562</v>
      </c>
      <c r="U3360">
        <f>IF($A3360&gt;=$Q$2,K3360*U$4,"")</f>
        <v>10.006758901906327</v>
      </c>
      <c r="W3360" t="e">
        <f t="shared" ca="1" si="22"/>
        <v>#DIV/0!</v>
      </c>
    </row>
    <row r="3361" spans="1:23">
      <c r="A3361" s="25">
        <v>45047</v>
      </c>
      <c r="B3361">
        <f>IFERROR(VLOOKUP($A3361,'BTC-Web'!$A$2:$H$9999,2,0),"")</f>
        <v>29227.103515999999</v>
      </c>
      <c r="C3361">
        <f>VLOOKUP(A3361,H_SPBTFDUE!$B$2:$C$5828,2,0)</f>
        <v>152.74</v>
      </c>
      <c r="D3361" s="2">
        <f>D3360*(1-D$1+IF(AND(WEEKDAY($A3361)&lt;&gt;1,WEEKDAY($A3361)&lt;&gt;7),-VLOOKUP($A3361,ETF_OP_Fee!$G$5:$H$14,2,1),0))^($A3361-$A3360)*(1+2*(C3361/C3360-1))+IFERROR(VLOOKUP(A3361,BITXeom!$C$9:$D$100,2,0),0)-$D$3*IFERROR(VLOOKUP($A3361,Dividends!$C$10:$E$100,2,0),0)</f>
        <v>13.3688345441364</v>
      </c>
      <c r="F3361" s="60">
        <f>F3360*(1-F$1-2*(C3361/C3360-1))</f>
        <v>2.5906734963194403E-2</v>
      </c>
      <c r="G3361" s="2">
        <f>G3360*(1-G$1+IF(AND(WEEKDAY($A3361)&lt;&gt;1,WEEKDAY($A3361)&lt;&gt;7),-VLOOKUP($A3361,ETF_OP_Fee!$I$5:$J$14,2,1),0))^($A3361-$A3360)*(1+1*(B3361/B3360-1))</f>
        <v>17.857610453928054</v>
      </c>
      <c r="H3361" s="9">
        <f>IFERROR(VLOOKUP(A3361,'BITO-IV'!$A$1:$J$10000,4,0),"")</f>
        <v>16.079699999999999</v>
      </c>
      <c r="J3361" s="9">
        <f>VLOOKUP(A3361,'ETH-Web'!$A$1:$G$10000,6,0)</f>
        <v>1831.9548339999999</v>
      </c>
      <c r="K3361" s="2">
        <f>K3360*(1-K$1+IF(AND(WEEKDAY($A3361)&lt;&gt;1,WEEKDAY($A3361)&lt;&gt;7),-VLOOKUP($A3361,ETF_OP_Fee!$K$5:$L$14,2,1),0))^($A3361-$A3360)*(1+2*(J3361/J3360-1))-K$3*IFERROR(VLOOKUP($A4957,Dividends!$C$10:$E$100,3,0),0)</f>
        <v>97.354528975001671</v>
      </c>
      <c r="Q3361">
        <f>IF($A3361&gt;=$Q$2,B3361*Q$4,"")</f>
        <v>372.15055281846304</v>
      </c>
      <c r="R3361">
        <f>IF($A3361&gt;=$Q$2,G3361*R$4,"")</f>
        <v>336.93705317054281</v>
      </c>
      <c r="S3361">
        <f>IF($A3361&gt;=$Q$2,C3361*S$4,"")</f>
        <v>289.50830865455771</v>
      </c>
      <c r="T3361">
        <f>IF($A3361&gt;=$Q$2,J3361*T$4,"")</f>
        <v>551.13954158716911</v>
      </c>
      <c r="U3361">
        <f>IF($A3361&gt;=$Q$2,K3361*U$4,"")</f>
        <v>9.3656283711965305</v>
      </c>
      <c r="W3361" t="e">
        <f t="shared" ca="1" si="22"/>
        <v>#DIV/0!</v>
      </c>
    </row>
    <row r="3362" spans="1:23">
      <c r="A3362" s="25">
        <v>45048</v>
      </c>
      <c r="B3362">
        <f>IFERROR(VLOOKUP($A3362,'BTC-Web'!$A$2:$H$9999,2,0),"")</f>
        <v>28087.175781000002</v>
      </c>
      <c r="C3362">
        <f>VLOOKUP(A3362,H_SPBTFDUE!$B$2:$C$5828,2,0)</f>
        <v>157.9</v>
      </c>
      <c r="D3362" s="2">
        <f>D3361*(1-D$1+IF(AND(WEEKDAY($A3362)&lt;&gt;1,WEEKDAY($A3362)&lt;&gt;7),-VLOOKUP($A3362,ETF_OP_Fee!$G$5:$H$14,2,1),0))^($A3362-$A3361)*(1+2*(C3362/C3361-1))+IFERROR(VLOOKUP(A3362,BITXeom!$C$9:$D$100,2,0),0)-$D$3*IFERROR(VLOOKUP($A3362,Dividends!$C$10:$E$100,2,0),0)</f>
        <v>14.270390046023918</v>
      </c>
      <c r="F3362" s="60">
        <f>F3361*(1-F$1-2*(C3362/C3361-1))</f>
        <v>2.4154977169780077E-2</v>
      </c>
      <c r="G3362" s="2">
        <f>G3361*(1-G$1+IF(AND(WEEKDAY($A3362)&lt;&gt;1,WEEKDAY($A3362)&lt;&gt;7),-VLOOKUP($A3362,ETF_OP_Fee!$I$5:$J$14,2,1),0))^($A3362-$A3361)*(1+1*(B3362/B3361-1))</f>
        <v>17.147509095745708</v>
      </c>
      <c r="H3362" s="9">
        <f>IFERROR(VLOOKUP(A3362,'BITO-IV'!$A$1:$J$10000,4,0),"")</f>
        <v>16.628900000000002</v>
      </c>
      <c r="J3362" s="9">
        <f>VLOOKUP(A3362,'ETH-Web'!$A$1:$G$10000,6,0)</f>
        <v>1870.789307</v>
      </c>
      <c r="K3362" s="2">
        <f>K3361*(1-K$1+IF(AND(WEEKDAY($A3362)&lt;&gt;1,WEEKDAY($A3362)&lt;&gt;7),-VLOOKUP($A3362,ETF_OP_Fee!$K$5:$L$14,2,1),0))^($A3362-$A3361)*(1+2*(J3362/J3361-1))-K$3*IFERROR(VLOOKUP($A4958,Dividends!$C$10:$E$100,3,0),0)</f>
        <v>101.47943188248881</v>
      </c>
      <c r="Q3362">
        <f>IF($A3362&gt;=$Q$2,B3362*Q$4,"")</f>
        <v>357.63578105802804</v>
      </c>
      <c r="R3362">
        <f>IF($A3362&gt;=$Q$2,G3362*R$4,"")</f>
        <v>323.53887429909526</v>
      </c>
      <c r="S3362">
        <f>IF($A3362&gt;=$Q$2,C3362*S$4,"")</f>
        <v>299.28873861827066</v>
      </c>
      <c r="T3362">
        <f>IF($A3362&gt;=$Q$2,J3362*T$4,"")</f>
        <v>562.82280650711607</v>
      </c>
      <c r="U3362">
        <f>IF($A3362&gt;=$Q$2,K3362*U$4,"")</f>
        <v>9.762449228998765</v>
      </c>
      <c r="W3362" t="e">
        <f t="shared" ca="1" si="22"/>
        <v>#DIV/0!</v>
      </c>
    </row>
    <row r="3363" spans="1:23">
      <c r="A3363" s="25">
        <v>45049</v>
      </c>
      <c r="B3363">
        <f>IFERROR(VLOOKUP($A3363,'BTC-Web'!$A$2:$H$9999,2,0),"")</f>
        <v>28680.494140999999</v>
      </c>
      <c r="C3363">
        <f>VLOOKUP(A3363,H_SPBTFDUE!$B$2:$C$5828,2,0)</f>
        <v>155.44999999999999</v>
      </c>
      <c r="D3363" s="2">
        <f>D3362*(1-D$1+IF(AND(WEEKDAY($A3363)&lt;&gt;1,WEEKDAY($A3363)&lt;&gt;7),-VLOOKUP($A3363,ETF_OP_Fee!$G$5:$H$14,2,1),0))^($A3363-$A3362)*(1+2*(C3363/C3362-1))+IFERROR(VLOOKUP(A3363,BITXeom!$C$9:$D$100,2,0),0)-$D$3*IFERROR(VLOOKUP($A3363,Dividends!$C$10:$E$100,2,0),0)</f>
        <v>13.825880153980165</v>
      </c>
      <c r="F3363" s="60">
        <f>F3362*(1-F$1-2*(C3363/C3362-1))</f>
        <v>2.4903304259426631E-2</v>
      </c>
      <c r="G3363" s="2">
        <f>G3362*(1-G$1+IF(AND(WEEKDAY($A3363)&lt;&gt;1,WEEKDAY($A3363)&lt;&gt;7),-VLOOKUP($A3363,ETF_OP_Fee!$I$5:$J$14,2,1),0))^($A3363-$A3362)*(1+1*(B3363/B3362-1))</f>
        <v>17.495848185096371</v>
      </c>
      <c r="H3363" s="9">
        <f>IFERROR(VLOOKUP(A3363,'BITO-IV'!$A$1:$J$10000,4,0),"")</f>
        <v>16.374099999999999</v>
      </c>
      <c r="J3363" s="9">
        <f>VLOOKUP(A3363,'ETH-Web'!$A$1:$G$10000,6,0)</f>
        <v>1904.6518550000001</v>
      </c>
      <c r="K3363" s="2">
        <f>K3362*(1-K$1+IF(AND(WEEKDAY($A3363)&lt;&gt;1,WEEKDAY($A3363)&lt;&gt;7),-VLOOKUP($A3363,ETF_OP_Fee!$K$5:$L$14,2,1),0))^($A3363-$A3362)*(1+2*(J3363/J3362-1))-K$3*IFERROR(VLOOKUP($A4959,Dividends!$C$10:$E$100,3,0),0)</f>
        <v>105.15041612633752</v>
      </c>
      <c r="Q3363">
        <f>IF($A3363&gt;=$Q$2,B3363*Q$4,"")</f>
        <v>365.19054116453219</v>
      </c>
      <c r="R3363">
        <f>IF($A3363&gt;=$Q$2,G3363*R$4,"")</f>
        <v>330.11132958770895</v>
      </c>
      <c r="S3363">
        <f>IF($A3363&gt;=$Q$2,C3363*S$4,"")</f>
        <v>294.64492981767046</v>
      </c>
      <c r="T3363">
        <f>IF($A3363&gt;=$Q$2,J3363*T$4,"")</f>
        <v>573.0102788373938</v>
      </c>
      <c r="U3363">
        <f>IF($A3363&gt;=$Q$2,K3363*U$4,"")</f>
        <v>10.11560253934176</v>
      </c>
      <c r="W3363" t="e">
        <f t="shared" ca="1" si="22"/>
        <v>#DIV/0!</v>
      </c>
    </row>
    <row r="3364" spans="1:23">
      <c r="A3364" s="25">
        <v>45050</v>
      </c>
      <c r="B3364">
        <f>IFERROR(VLOOKUP($A3364,'BTC-Web'!$A$2:$H$9999,2,0),"")</f>
        <v>29031.304688</v>
      </c>
      <c r="C3364">
        <f>VLOOKUP(A3364,H_SPBTFDUE!$B$2:$C$5828,2,0)</f>
        <v>158.72999999999999</v>
      </c>
      <c r="D3364" s="2">
        <f>D3363*(1-D$1+IF(AND(WEEKDAY($A3364)&lt;&gt;1,WEEKDAY($A3364)&lt;&gt;7),-VLOOKUP($A3364,ETF_OP_Fee!$G$5:$H$14,2,1),0))^($A3364-$A3363)*(1+2*(C3364/C3363-1))+IFERROR(VLOOKUP(A3364,BITXeom!$C$9:$D$100,2,0),0)-$D$3*IFERROR(VLOOKUP($A3364,Dividends!$C$10:$E$100,2,0),0)</f>
        <v>14.4075961703809</v>
      </c>
      <c r="F3364" s="60">
        <f>F3363*(1-F$1-2*(C3364/C3363-1))</f>
        <v>2.3851086881278932E-2</v>
      </c>
      <c r="G3364" s="2">
        <f>G3363*(1-G$1+IF(AND(WEEKDAY($A3364)&lt;&gt;1,WEEKDAY($A3364)&lt;&gt;7),-VLOOKUP($A3364,ETF_OP_Fee!$I$5:$J$14,2,1),0))^($A3364-$A3363)*(1+1*(B3364/B3363-1))</f>
        <v>17.695805171834646</v>
      </c>
      <c r="H3364" s="9">
        <f>IFERROR(VLOOKUP(A3364,'BITO-IV'!$A$1:$J$10000,4,0),"")</f>
        <v>16.723700000000001</v>
      </c>
      <c r="J3364" s="9">
        <f>VLOOKUP(A3364,'ETH-Web'!$A$1:$G$10000,6,0)</f>
        <v>1877.7041019999999</v>
      </c>
      <c r="K3364" s="2">
        <f>K3363*(1-K$1+IF(AND(WEEKDAY($A3364)&lt;&gt;1,WEEKDAY($A3364)&lt;&gt;7),-VLOOKUP($A3364,ETF_OP_Fee!$K$5:$L$14,2,1),0))^($A3364-$A3363)*(1+2*(J3364/J3363-1))-K$3*IFERROR(VLOOKUP($A4960,Dividends!$C$10:$E$100,3,0),0)</f>
        <v>102.17236704840725</v>
      </c>
      <c r="Q3364">
        <f>IF($A3364&gt;=$Q$2,B3364*Q$4,"")</f>
        <v>369.65743398985535</v>
      </c>
      <c r="R3364">
        <f>IF($A3364&gt;=$Q$2,G3364*R$4,"")</f>
        <v>333.88411419661702</v>
      </c>
      <c r="S3364">
        <f>IF($A3364&gt;=$Q$2,C3364*S$4,"")</f>
        <v>300.86194731398416</v>
      </c>
      <c r="T3364">
        <f>IF($A3364&gt;=$Q$2,J3364*T$4,"")</f>
        <v>564.90310721963306</v>
      </c>
      <c r="U3364">
        <f>IF($A3364&gt;=$Q$2,K3364*U$4,"")</f>
        <v>9.8291104651801025</v>
      </c>
      <c r="W3364" t="e">
        <f t="shared" ca="1" si="22"/>
        <v>#DIV/0!</v>
      </c>
    </row>
    <row r="3365" spans="1:23">
      <c r="A3365" s="25">
        <v>45051</v>
      </c>
      <c r="B3365">
        <f>IFERROR(VLOOKUP($A3365,'BTC-Web'!$A$2:$H$9999,2,0),"")</f>
        <v>28851.480468999998</v>
      </c>
      <c r="C3365">
        <f>VLOOKUP(A3365,H_SPBTFDUE!$B$2:$C$5828,2,0)</f>
        <v>162.88</v>
      </c>
      <c r="D3365" s="2">
        <f>D3364*(1-D$1+IF(AND(WEEKDAY($A3365)&lt;&gt;1,WEEKDAY($A3365)&lt;&gt;7),-VLOOKUP($A3365,ETF_OP_Fee!$G$5:$H$14,2,1),0))^($A3365-$A3364)*(1+2*(C3365/C3364-1))+IFERROR(VLOOKUP(A3365,BITXeom!$C$9:$D$100,2,0),0)-$D$3*IFERROR(VLOOKUP($A3365,Dividends!$C$10:$E$100,2,0),0)</f>
        <v>15.159142503707885</v>
      </c>
      <c r="F3365" s="60">
        <f>F3364*(1-F$1-2*(C3365/C3364-1))</f>
        <v>2.2602670737655577E-2</v>
      </c>
      <c r="G3365" s="2">
        <f>G3364*(1-G$1+IF(AND(WEEKDAY($A3365)&lt;&gt;1,WEEKDAY($A3365)&lt;&gt;7),-VLOOKUP($A3365,ETF_OP_Fee!$I$5:$J$14,2,1),0))^($A3365-$A3364)*(1+1*(B3365/B3364-1))</f>
        <v>17.572246220352174</v>
      </c>
      <c r="H3365" s="9">
        <f>IFERROR(VLOOKUP(A3365,'BITO-IV'!$A$1:$J$10000,4,0),"")</f>
        <v>17.170000000000002</v>
      </c>
      <c r="J3365" s="9">
        <f>VLOOKUP(A3365,'ETH-Web'!$A$1:$G$10000,6,0)</f>
        <v>1995.060913</v>
      </c>
      <c r="K3365" s="2">
        <f>K3364*(1-K$1+IF(AND(WEEKDAY($A3365)&lt;&gt;1,WEEKDAY($A3365)&lt;&gt;7),-VLOOKUP($A3365,ETF_OP_Fee!$K$5:$L$14,2,1),0))^($A3365-$A3364)*(1+2*(J3365/J3364-1))-K$3*IFERROR(VLOOKUP($A4961,Dividends!$C$10:$E$100,3,0),0)</f>
        <v>114.94098588060024</v>
      </c>
      <c r="Q3365">
        <f>IF($A3365&gt;=$Q$2,B3365*Q$4,"")</f>
        <v>367.36772086537951</v>
      </c>
      <c r="R3365">
        <f>IF($A3365&gt;=$Q$2,G3365*R$4,"")</f>
        <v>331.55280625859507</v>
      </c>
      <c r="S3365">
        <f>IF($A3365&gt;=$Q$2,C3365*S$4,"")</f>
        <v>308.72799079255174</v>
      </c>
      <c r="T3365">
        <f>IF($A3365&gt;=$Q$2,J3365*T$4,"")</f>
        <v>600.2096430666146</v>
      </c>
      <c r="U3365">
        <f>IF($A3365&gt;=$Q$2,K3365*U$4,"")</f>
        <v>11.057467687538889</v>
      </c>
      <c r="W3365" t="e">
        <f t="shared" ca="1" si="22"/>
        <v>#DIV/0!</v>
      </c>
    </row>
    <row r="3366" spans="1:23">
      <c r="A3366" s="25">
        <v>45054</v>
      </c>
      <c r="B3366">
        <f>IFERROR(VLOOKUP($A3366,'BTC-Web'!$A$2:$H$9999,2,0),"")</f>
        <v>28450.457031000002</v>
      </c>
      <c r="C3366">
        <f>VLOOKUP(A3366,H_SPBTFDUE!$B$2:$C$5828,2,0)</f>
        <v>149.72</v>
      </c>
      <c r="D3366" s="2">
        <f>D3365*(1-D$1+IF(AND(WEEKDAY($A3366)&lt;&gt;1,WEEKDAY($A3366)&lt;&gt;7),-VLOOKUP($A3366,ETF_OP_Fee!$G$5:$H$14,2,1),0))^($A3366-$A3365)*(1+2*(C3366/C3365-1))+IFERROR(VLOOKUP(A3366,BITXeom!$C$9:$D$100,2,0),0)-$D$3*IFERROR(VLOOKUP($A3366,Dividends!$C$10:$E$100,2,0),0)</f>
        <v>12.704960338245186</v>
      </c>
      <c r="F3366" s="60">
        <f>F3365*(1-F$1-2*(C3366/C3365-1))</f>
        <v>2.6253890364935164E-2</v>
      </c>
      <c r="G3366" s="2">
        <f>G3365*(1-G$1+IF(AND(WEEKDAY($A3366)&lt;&gt;1,WEEKDAY($A3366)&lt;&gt;7),-VLOOKUP($A3366,ETF_OP_Fee!$I$5:$J$14,2,1),0))^($A3366-$A3365)*(1+1*(B3366/B3365-1))</f>
        <v>17.2868009422832</v>
      </c>
      <c r="H3366" s="9">
        <f>IFERROR(VLOOKUP(A3366,'BITO-IV'!$A$1:$J$10000,4,0),"")</f>
        <v>15.784700000000001</v>
      </c>
      <c r="J3366" s="9">
        <f>VLOOKUP(A3366,'ETH-Web'!$A$1:$G$10000,6,0)</f>
        <v>1849.042725</v>
      </c>
      <c r="K3366" s="2">
        <f>K3365*(1-K$1+IF(AND(WEEKDAY($A3366)&lt;&gt;1,WEEKDAY($A3366)&lt;&gt;7),-VLOOKUP($A3366,ETF_OP_Fee!$K$5:$L$14,2,1),0))^($A3366-$A3365)*(1+2*(J3366/J3365-1))-K$3*IFERROR(VLOOKUP($A4962,Dividends!$C$10:$E$100,3,0),0)</f>
        <v>98.108380994377995</v>
      </c>
      <c r="Q3366">
        <f>IF($A3366&gt;=$Q$2,B3366*Q$4,"")</f>
        <v>362.26146413134632</v>
      </c>
      <c r="R3366">
        <f>IF($A3366&gt;=$Q$2,G3366*R$4,"")</f>
        <v>326.16703020069866</v>
      </c>
      <c r="S3366">
        <f>IF($A3366&gt;=$Q$2,C3366*S$4,"")</f>
        <v>283.78410352075667</v>
      </c>
      <c r="T3366">
        <f>IF($A3366&gt;=$Q$2,J3366*T$4,"")</f>
        <v>556.28039562878769</v>
      </c>
      <c r="U3366">
        <f>IF($A3366&gt;=$Q$2,K3366*U$4,"")</f>
        <v>9.4381498854464496</v>
      </c>
      <c r="W3366" t="e">
        <f t="shared" ca="1" si="22"/>
        <v>#DIV/0!</v>
      </c>
    </row>
    <row r="3367" spans="1:23">
      <c r="A3367" s="25">
        <v>45055</v>
      </c>
      <c r="B3367">
        <f>IFERROR(VLOOKUP($A3367,'BTC-Web'!$A$2:$H$9999,2,0),"")</f>
        <v>27695.068359000001</v>
      </c>
      <c r="C3367">
        <f>VLOOKUP(A3367,H_SPBTFDUE!$B$2:$C$5828,2,0)</f>
        <v>151.94</v>
      </c>
      <c r="D3367" s="2">
        <f>D3366*(1-D$1+IF(AND(WEEKDAY($A3367)&lt;&gt;1,WEEKDAY($A3367)&lt;&gt;7),-VLOOKUP($A3367,ETF_OP_Fee!$G$5:$H$14,2,1),0))^($A3367-$A3366)*(1+2*(C3367/C3366-1))+IFERROR(VLOOKUP(A3367,BITXeom!$C$9:$D$100,2,0),0)-$D$3*IFERROR(VLOOKUP($A3367,Dividends!$C$10:$E$100,2,0),0)</f>
        <v>13.080153492772675</v>
      </c>
      <c r="F3367" s="60">
        <f>F3366*(1-F$1-2*(C3367/C3366-1))</f>
        <v>2.5473955241430521E-2</v>
      </c>
      <c r="G3367" s="2">
        <f>G3366*(1-G$1+IF(AND(WEEKDAY($A3367)&lt;&gt;1,WEEKDAY($A3367)&lt;&gt;7),-VLOOKUP($A3367,ETF_OP_Fee!$I$5:$J$14,2,1),0))^($A3367-$A3366)*(1+1*(B3367/B3366-1))</f>
        <v>16.814471737617975</v>
      </c>
      <c r="H3367" s="9">
        <f>IFERROR(VLOOKUP(A3367,'BITO-IV'!$A$1:$J$10000,4,0),"")</f>
        <v>16.018999999999998</v>
      </c>
      <c r="J3367" s="9">
        <f>VLOOKUP(A3367,'ETH-Web'!$A$1:$G$10000,6,0)</f>
        <v>1848.603149</v>
      </c>
      <c r="K3367" s="2">
        <f>K3366*(1-K$1+IF(AND(WEEKDAY($A3367)&lt;&gt;1,WEEKDAY($A3367)&lt;&gt;7),-VLOOKUP($A3367,ETF_OP_Fee!$K$5:$L$14,2,1),0))^($A3367-$A3366)*(1+2*(J3367/J3366-1))-K$3*IFERROR(VLOOKUP($A4963,Dividends!$C$10:$E$100,3,0),0)</f>
        <v>98.059208631971416</v>
      </c>
      <c r="Q3367">
        <f>IF($A3367&gt;=$Q$2,B3367*Q$4,"")</f>
        <v>352.64305251817672</v>
      </c>
      <c r="R3367">
        <f>IF($A3367&gt;=$Q$2,G3367*R$4,"")</f>
        <v>317.25513178310939</v>
      </c>
      <c r="S3367">
        <f>IF($A3367&gt;=$Q$2,C3367*S$4,"")</f>
        <v>287.9919629237495</v>
      </c>
      <c r="T3367">
        <f>IF($A3367&gt;=$Q$2,J3367*T$4,"")</f>
        <v>556.14815016583395</v>
      </c>
      <c r="U3367">
        <f>IF($A3367&gt;=$Q$2,K3367*U$4,"")</f>
        <v>9.4334194422171258</v>
      </c>
      <c r="W3367" t="e">
        <f t="shared" ca="1" si="22"/>
        <v>#DIV/0!</v>
      </c>
    </row>
    <row r="3368" spans="1:23">
      <c r="A3368" s="25">
        <v>45056</v>
      </c>
      <c r="B3368">
        <f>IFERROR(VLOOKUP($A3368,'BTC-Web'!$A$2:$H$9999,2,0),"")</f>
        <v>27654.636718999998</v>
      </c>
      <c r="C3368">
        <f>VLOOKUP(A3368,H_SPBTFDUE!$B$2:$C$5828,2,0)</f>
        <v>151.96</v>
      </c>
      <c r="D3368" s="2">
        <f>D3367*(1-D$1+IF(AND(WEEKDAY($A3368)&lt;&gt;1,WEEKDAY($A3368)&lt;&gt;7),-VLOOKUP($A3368,ETF_OP_Fee!$G$5:$H$14,2,1),0))^($A3368-$A3367)*(1+2*(C3368/C3367-1))+IFERROR(VLOOKUP(A3368,BITXeom!$C$9:$D$100,2,0),0)-$D$3*IFERROR(VLOOKUP($A3368,Dividends!$C$10:$E$100,2,0),0)</f>
        <v>13.082019796972963</v>
      </c>
      <c r="F3368" s="60">
        <f>F3367*(1-F$1-2*(C3368/C3367-1))</f>
        <v>2.5465922880261397E-2</v>
      </c>
      <c r="G3368" s="2">
        <f>G3367*(1-G$1+IF(AND(WEEKDAY($A3368)&lt;&gt;1,WEEKDAY($A3368)&lt;&gt;7),-VLOOKUP($A3368,ETF_OP_Fee!$I$5:$J$14,2,1),0))^($A3368-$A3367)*(1+1*(B3368/B3367-1))</f>
        <v>16.776607587150163</v>
      </c>
      <c r="H3368" s="9">
        <f>IFERROR(VLOOKUP(A3368,'BITO-IV'!$A$1:$J$10000,4,0),"")</f>
        <v>16.0227</v>
      </c>
      <c r="J3368" s="9">
        <f>VLOOKUP(A3368,'ETH-Web'!$A$1:$G$10000,6,0)</f>
        <v>1842.4014890000001</v>
      </c>
      <c r="K3368" s="2">
        <f>K3367*(1-K$1+IF(AND(WEEKDAY($A3368)&lt;&gt;1,WEEKDAY($A3368)&lt;&gt;7),-VLOOKUP($A3368,ETF_OP_Fee!$K$5:$L$14,2,1),0))^($A3368-$A3367)*(1+2*(J3368/J3367-1))-K$3*IFERROR(VLOOKUP($A4964,Dividends!$C$10:$E$100,3,0),0)</f>
        <v>97.398765739898906</v>
      </c>
      <c r="Q3368">
        <f>IF($A3368&gt;=$Q$2,B3368*Q$4,"")</f>
        <v>352.12823389548561</v>
      </c>
      <c r="R3368">
        <f>IF($A3368&gt;=$Q$2,G3368*R$4,"")</f>
        <v>316.54071171485083</v>
      </c>
      <c r="S3368">
        <f>IF($A3368&gt;=$Q$2,C3368*S$4,"")</f>
        <v>288.02987156701971</v>
      </c>
      <c r="T3368">
        <f>IF($A3368&gt;=$Q$2,J3368*T$4,"")</f>
        <v>554.2823945336296</v>
      </c>
      <c r="U3368">
        <f>IF($A3368&gt;=$Q$2,K3368*U$4,"")</f>
        <v>9.3698840037257352</v>
      </c>
      <c r="W3368" t="e">
        <f t="shared" ca="1" si="22"/>
        <v>#DIV/0!</v>
      </c>
    </row>
    <row r="3369" spans="1:23">
      <c r="A3369" s="25">
        <v>45057</v>
      </c>
      <c r="B3369">
        <f>IFERROR(VLOOKUP($A3369,'BTC-Web'!$A$2:$H$9999,2,0),"")</f>
        <v>27621.085938</v>
      </c>
      <c r="C3369">
        <f>VLOOKUP(A3369,H_SPBTFDUE!$B$2:$C$5828,2,0)</f>
        <v>146.91999999999999</v>
      </c>
      <c r="D3369" s="2">
        <f>D3368*(1-D$1+IF(AND(WEEKDAY($A3369)&lt;&gt;1,WEEKDAY($A3369)&lt;&gt;7),-VLOOKUP($A3369,ETF_OP_Fee!$G$5:$H$14,2,1),0))^($A3369-$A3368)*(1+2*(C3369/C3368-1))+IFERROR(VLOOKUP(A3369,BITXeom!$C$9:$D$100,2,0),0)-$D$3*IFERROR(VLOOKUP($A3369,Dividends!$C$10:$E$100,2,0),0)</f>
        <v>12.21277456258089</v>
      </c>
      <c r="F3369" s="60">
        <f>F3368*(1-F$1-2*(C3369/C3368-1))</f>
        <v>2.7153834573495045E-2</v>
      </c>
      <c r="G3369" s="2">
        <f>G3368*(1-G$1+IF(AND(WEEKDAY($A3369)&lt;&gt;1,WEEKDAY($A3369)&lt;&gt;7),-VLOOKUP($A3369,ETF_OP_Fee!$I$5:$J$14,2,1),0))^($A3369-$A3368)*(1+1*(B3369/B3368-1))</f>
        <v>16.742963865801329</v>
      </c>
      <c r="H3369" s="9">
        <f>IFERROR(VLOOKUP(A3369,'BITO-IV'!$A$1:$J$10000,4,0),"")</f>
        <v>15.4902</v>
      </c>
      <c r="J3369" s="9">
        <f>VLOOKUP(A3369,'ETH-Web'!$A$1:$G$10000,6,0)</f>
        <v>1796.490601</v>
      </c>
      <c r="K3369" s="2">
        <f>K3368*(1-K$1+IF(AND(WEEKDAY($A3369)&lt;&gt;1,WEEKDAY($A3369)&lt;&gt;7),-VLOOKUP($A3369,ETF_OP_Fee!$K$5:$L$14,2,1),0))^($A3369-$A3368)*(1+2*(J3369/J3368-1))-K$3*IFERROR(VLOOKUP($A4965,Dividends!$C$10:$E$100,3,0),0)</f>
        <v>92.542213694322328</v>
      </c>
      <c r="Q3369">
        <f>IF($A3369&gt;=$Q$2,B3369*Q$4,"")</f>
        <v>351.7010296845105</v>
      </c>
      <c r="R3369">
        <f>IF($A3369&gt;=$Q$2,G3369*R$4,"")</f>
        <v>315.90592262264761</v>
      </c>
      <c r="S3369">
        <f>IF($A3369&gt;=$Q$2,C3369*S$4,"")</f>
        <v>278.47689346292793</v>
      </c>
      <c r="T3369">
        <f>IF($A3369&gt;=$Q$2,J3369*T$4,"")</f>
        <v>540.47020588325165</v>
      </c>
      <c r="U3369">
        <f>IF($A3369&gt;=$Q$2,K3369*U$4,"")</f>
        <v>8.9026775768329109</v>
      </c>
      <c r="W3369" t="e">
        <f t="shared" ca="1" si="22"/>
        <v>#DIV/0!</v>
      </c>
    </row>
    <row r="3370" spans="1:23">
      <c r="A3370" s="25">
        <v>45058</v>
      </c>
      <c r="B3370">
        <f>IFERROR(VLOOKUP($A3370,'BTC-Web'!$A$2:$H$9999,2,0),"")</f>
        <v>26987.662109000001</v>
      </c>
      <c r="C3370">
        <f>VLOOKUP(A3370,H_SPBTFDUE!$B$2:$C$5828,2,0)</f>
        <v>144.94</v>
      </c>
      <c r="D3370" s="2">
        <f>D3369*(1-D$1+IF(AND(WEEKDAY($A3370)&lt;&gt;1,WEEKDAY($A3370)&lt;&gt;7),-VLOOKUP($A3370,ETF_OP_Fee!$G$5:$H$14,2,1),0))^($A3370-$A3369)*(1+2*(C3370/C3369-1))+IFERROR(VLOOKUP(A3370,BITXeom!$C$9:$D$100,2,0),0)-$D$3*IFERROR(VLOOKUP($A3370,Dividends!$C$10:$E$100,2,0),0)</f>
        <v>11.882165683350763</v>
      </c>
      <c r="F3370" s="60">
        <f>F3369*(1-F$1-2*(C3370/C3369-1))</f>
        <v>2.7884310447167691E-2</v>
      </c>
      <c r="G3370" s="2">
        <f>G3369*(1-G$1+IF(AND(WEEKDAY($A3370)&lt;&gt;1,WEEKDAY($A3370)&lt;&gt;7),-VLOOKUP($A3370,ETF_OP_Fee!$I$5:$J$14,2,1),0))^($A3370-$A3369)*(1+1*(B3370/B3369-1))</f>
        <v>16.346028706197139</v>
      </c>
      <c r="H3370" s="9">
        <f>IFERROR(VLOOKUP(A3370,'BITO-IV'!$A$1:$J$10000,4,0),"")</f>
        <v>15.2844</v>
      </c>
      <c r="J3370" s="9">
        <f>VLOOKUP(A3370,'ETH-Web'!$A$1:$G$10000,6,0)</f>
        <v>1808.019775</v>
      </c>
      <c r="K3370" s="2">
        <f>K3369*(1-K$1+IF(AND(WEEKDAY($A3370)&lt;&gt;1,WEEKDAY($A3370)&lt;&gt;7),-VLOOKUP($A3370,ETF_OP_Fee!$K$5:$L$14,2,1),0))^($A3370-$A3369)*(1+2*(J3370/J3369-1))-K$3*IFERROR(VLOOKUP($A4966,Dividends!$C$10:$E$100,3,0),0)</f>
        <v>93.727599286765738</v>
      </c>
      <c r="Q3370">
        <f>IF($A3370&gt;=$Q$2,B3370*Q$4,"")</f>
        <v>343.63560411123427</v>
      </c>
      <c r="R3370">
        <f>IF($A3370&gt;=$Q$2,G3370*R$4,"")</f>
        <v>308.4165576081142</v>
      </c>
      <c r="S3370">
        <f>IF($A3370&gt;=$Q$2,C3370*S$4,"")</f>
        <v>274.72393777917762</v>
      </c>
      <c r="T3370">
        <f>IF($A3370&gt;=$Q$2,J3370*T$4,"")</f>
        <v>543.93873226573044</v>
      </c>
      <c r="U3370">
        <f>IF($A3370&gt;=$Q$2,K3370*U$4,"")</f>
        <v>9.0167131646199596</v>
      </c>
      <c r="W3370" t="e">
        <f t="shared" ca="1" si="22"/>
        <v>#DIV/0!</v>
      </c>
    </row>
    <row r="3371" spans="1:23">
      <c r="A3371" s="25">
        <v>45061</v>
      </c>
      <c r="B3371">
        <f>IFERROR(VLOOKUP($A3371,'BTC-Web'!$A$2:$H$9999,2,0),"")</f>
        <v>26931.384765999999</v>
      </c>
      <c r="C3371">
        <f>VLOOKUP(A3371,H_SPBTFDUE!$B$2:$C$5828,2,0)</f>
        <v>150.37</v>
      </c>
      <c r="D3371" s="2">
        <f>D3370*(1-D$1+IF(AND(WEEKDAY($A3371)&lt;&gt;1,WEEKDAY($A3371)&lt;&gt;7),-VLOOKUP($A3371,ETF_OP_Fee!$G$5:$H$14,2,1),0))^($A3371-$A3370)*(1+2*(C3371/C3370-1))+IFERROR(VLOOKUP(A3371,BITXeom!$C$9:$D$100,2,0),0)-$D$3*IFERROR(VLOOKUP($A3371,Dividends!$C$10:$E$100,2,0),0)</f>
        <v>12.767848793452725</v>
      </c>
      <c r="F3371" s="60">
        <f>F3370*(1-F$1-2*(C3371/C3370-1))</f>
        <v>2.57935556961475E-2</v>
      </c>
      <c r="G3371" s="2">
        <f>G3370*(1-G$1+IF(AND(WEEKDAY($A3371)&lt;&gt;1,WEEKDAY($A3371)&lt;&gt;7),-VLOOKUP($A3371,ETF_OP_Fee!$I$5:$J$14,2,1),0))^($A3371-$A3370)*(1+1*(B3371/B3370-1))</f>
        <v>16.273159642037982</v>
      </c>
      <c r="H3371" s="9">
        <f>IFERROR(VLOOKUP(A3371,'BITO-IV'!$A$1:$J$10000,4,0),"")</f>
        <v>15.856400000000001</v>
      </c>
      <c r="J3371" s="9">
        <f>VLOOKUP(A3371,'ETH-Web'!$A$1:$G$10000,6,0)</f>
        <v>1817.549927</v>
      </c>
      <c r="K3371" s="2">
        <f>K3370*(1-K$1+IF(AND(WEEKDAY($A3371)&lt;&gt;1,WEEKDAY($A3371)&lt;&gt;7),-VLOOKUP($A3371,ETF_OP_Fee!$K$5:$L$14,2,1),0))^($A3371-$A3370)*(1+2*(J3371/J3370-1))-K$3*IFERROR(VLOOKUP($A4967,Dividends!$C$10:$E$100,3,0),0)</f>
        <v>94.708366337337736</v>
      </c>
      <c r="Q3371">
        <f>IF($A3371&gt;=$Q$2,B3371*Q$4,"")</f>
        <v>342.91902115264111</v>
      </c>
      <c r="R3371">
        <f>IF($A3371&gt;=$Q$2,G3371*R$4,"")</f>
        <v>307.041665496517</v>
      </c>
      <c r="S3371">
        <f>IF($A3371&gt;=$Q$2,C3371*S$4,"")</f>
        <v>285.01613442703837</v>
      </c>
      <c r="T3371">
        <f>IF($A3371&gt;=$Q$2,J3371*T$4,"")</f>
        <v>546.80585732091947</v>
      </c>
      <c r="U3371">
        <f>IF($A3371&gt;=$Q$2,K3371*U$4,"")</f>
        <v>9.1110641908236865</v>
      </c>
      <c r="W3371" t="e">
        <f t="shared" ca="1" si="22"/>
        <v>#DIV/0!</v>
      </c>
    </row>
    <row r="3372" spans="1:23">
      <c r="A3372" s="25">
        <v>45062</v>
      </c>
      <c r="B3372">
        <f>IFERROR(VLOOKUP($A3372,'BTC-Web'!$A$2:$H$9999,2,0),"")</f>
        <v>27171.513672000001</v>
      </c>
      <c r="C3372">
        <f>VLOOKUP(A3372,H_SPBTFDUE!$B$2:$C$5828,2,0)</f>
        <v>147.63999999999999</v>
      </c>
      <c r="D3372" s="2">
        <f>D3371*(1-D$1+IF(AND(WEEKDAY($A3372)&lt;&gt;1,WEEKDAY($A3372)&lt;&gt;7),-VLOOKUP($A3372,ETF_OP_Fee!$G$5:$H$14,2,1),0))^($A3372-$A3371)*(1+2*(C3372/C3371-1))+IFERROR(VLOOKUP(A3372,BITXeom!$C$9:$D$100,2,0),0)-$D$3*IFERROR(VLOOKUP($A3372,Dividends!$C$10:$E$100,2,0),0)</f>
        <v>12.302759407999071</v>
      </c>
      <c r="F3372" s="60">
        <f>F3371*(1-F$1-2*(C3372/C3371-1))</f>
        <v>2.6728788226397942E-2</v>
      </c>
      <c r="G3372" s="2">
        <f>G3371*(1-G$1+IF(AND(WEEKDAY($A3372)&lt;&gt;1,WEEKDAY($A3372)&lt;&gt;7),-VLOOKUP($A3372,ETF_OP_Fee!$I$5:$J$14,2,1),0))^($A3372-$A3371)*(1+1*(B3372/B3371-1))</f>
        <v>16.405234226616471</v>
      </c>
      <c r="H3372" s="9">
        <f>IFERROR(VLOOKUP(A3372,'BITO-IV'!$A$1:$J$10000,4,0),"")</f>
        <v>15.5665</v>
      </c>
      <c r="J3372" s="9">
        <f>VLOOKUP(A3372,'ETH-Web'!$A$1:$G$10000,6,0)</f>
        <v>1824.1214600000001</v>
      </c>
      <c r="K3372" s="2">
        <f>K3371*(1-K$1+IF(AND(WEEKDAY($A3372)&lt;&gt;1,WEEKDAY($A3372)&lt;&gt;7),-VLOOKUP($A3372,ETF_OP_Fee!$K$5:$L$14,2,1),0))^($A3372-$A3371)*(1+2*(J3372/J3371-1))-K$3*IFERROR(VLOOKUP($A4968,Dividends!$C$10:$E$100,3,0),0)</f>
        <v>95.390764720074017</v>
      </c>
      <c r="Q3372">
        <f>IF($A3372&gt;=$Q$2,B3372*Q$4,"")</f>
        <v>345.97659766092124</v>
      </c>
      <c r="R3372">
        <f>IF($A3372&gt;=$Q$2,G3372*R$4,"")</f>
        <v>309.53364623724434</v>
      </c>
      <c r="S3372">
        <f>IF($A3372&gt;=$Q$2,C3372*S$4,"")</f>
        <v>279.84160462065535</v>
      </c>
      <c r="T3372">
        <f>IF($A3372&gt;=$Q$2,J3372*T$4,"")</f>
        <v>548.78288842339316</v>
      </c>
      <c r="U3372">
        <f>IF($A3372&gt;=$Q$2,K3372*U$4,"")</f>
        <v>9.1767117751847032</v>
      </c>
      <c r="W3372" t="e">
        <f t="shared" ca="1" si="22"/>
        <v>#DIV/0!</v>
      </c>
    </row>
    <row r="3373" spans="1:23">
      <c r="A3373" s="25">
        <v>45063</v>
      </c>
      <c r="B3373">
        <f>IFERROR(VLOOKUP($A3373,'BTC-Web'!$A$2:$H$9999,2,0),"")</f>
        <v>27035.470702999999</v>
      </c>
      <c r="C3373">
        <f>VLOOKUP(A3373,H_SPBTFDUE!$B$2:$C$5828,2,0)</f>
        <v>150.18</v>
      </c>
      <c r="D3373" s="2">
        <f>D3372*(1-D$1+IF(AND(WEEKDAY($A3373)&lt;&gt;1,WEEKDAY($A3373)&lt;&gt;7),-VLOOKUP($A3373,ETF_OP_Fee!$G$5:$H$14,2,1),0))^($A3373-$A3372)*(1+2*(C3373/C3372-1))+IFERROR(VLOOKUP(A3373,BITXeom!$C$9:$D$100,2,0),0)-$D$3*IFERROR(VLOOKUP($A3373,Dividends!$C$10:$E$100,2,0),0)</f>
        <v>12.724538891748386</v>
      </c>
      <c r="F3373" s="60">
        <f>F3372*(1-F$1-2*(C3373/C3372-1))</f>
        <v>2.5807712198129096E-2</v>
      </c>
      <c r="G3373" s="2">
        <f>G3372*(1-G$1+IF(AND(WEEKDAY($A3373)&lt;&gt;1,WEEKDAY($A3373)&lt;&gt;7),-VLOOKUP($A3373,ETF_OP_Fee!$I$5:$J$14,2,1),0))^($A3373-$A3372)*(1+1*(B3373/B3372-1))</f>
        <v>16.310149442028205</v>
      </c>
      <c r="H3373" s="9">
        <f>IFERROR(VLOOKUP(A3373,'BITO-IV'!$A$1:$J$10000,4,0),"")</f>
        <v>15.835100000000001</v>
      </c>
      <c r="J3373" s="9">
        <f>VLOOKUP(A3373,'ETH-Web'!$A$1:$G$10000,6,0)</f>
        <v>1821.8596190000001</v>
      </c>
      <c r="K3373" s="2">
        <f>K3372*(1-K$1+IF(AND(WEEKDAY($A3373)&lt;&gt;1,WEEKDAY($A3373)&lt;&gt;7),-VLOOKUP($A3373,ETF_OP_Fee!$K$5:$L$14,2,1),0))^($A3373-$A3372)*(1+2*(J3373/J3372-1))-K$3*IFERROR(VLOOKUP($A4969,Dividends!$C$10:$E$100,3,0),0)</f>
        <v>95.151752357397399</v>
      </c>
      <c r="Q3373">
        <f>IF($A3373&gt;=$Q$2,B3373*Q$4,"")</f>
        <v>344.24435395457175</v>
      </c>
      <c r="R3373">
        <f>IF($A3373&gt;=$Q$2,G3373*R$4,"")</f>
        <v>307.73958833665444</v>
      </c>
      <c r="S3373">
        <f>IF($A3373&gt;=$Q$2,C3373*S$4,"")</f>
        <v>284.65600231597142</v>
      </c>
      <c r="T3373">
        <f>IF($A3373&gt;=$Q$2,J3373*T$4,"")</f>
        <v>548.10241858388235</v>
      </c>
      <c r="U3373">
        <f>IF($A3373&gt;=$Q$2,K3373*U$4,"")</f>
        <v>9.1537184846976665</v>
      </c>
      <c r="W3373" t="e">
        <f t="shared" ca="1" si="22"/>
        <v>#DIV/0!</v>
      </c>
    </row>
    <row r="3374" spans="1:23">
      <c r="A3374" s="25">
        <v>45064</v>
      </c>
      <c r="B3374">
        <f>IFERROR(VLOOKUP($A3374,'BTC-Web'!$A$2:$H$9999,2,0),"")</f>
        <v>27401.650390999999</v>
      </c>
      <c r="C3374">
        <f>VLOOKUP(A3374,H_SPBTFDUE!$B$2:$C$5828,2,0)</f>
        <v>146.66</v>
      </c>
      <c r="D3374" s="2">
        <f>D3373*(1-D$1+IF(AND(WEEKDAY($A3374)&lt;&gt;1,WEEKDAY($A3374)&lt;&gt;7),-VLOOKUP($A3374,ETF_OP_Fee!$G$5:$H$14,2,1),0))^($A3374-$A3373)*(1+2*(C3374/C3373-1))+IFERROR(VLOOKUP(A3374,BITXeom!$C$9:$D$100,2,0),0)-$D$3*IFERROR(VLOOKUP($A3374,Dividends!$C$10:$E$100,2,0),0)</f>
        <v>12.126587642049794</v>
      </c>
      <c r="F3374" s="60">
        <f>F3373*(1-F$1-2*(C3374/C3373-1))</f>
        <v>2.701615899388601E-2</v>
      </c>
      <c r="G3374" s="2">
        <f>G3373*(1-G$1+IF(AND(WEEKDAY($A3374)&lt;&gt;1,WEEKDAY($A3374)&lt;&gt;7),-VLOOKUP($A3374,ETF_OP_Fee!$I$5:$J$14,2,1),0))^($A3374-$A3373)*(1+1*(B3374/B3373-1))</f>
        <v>16.517949284523585</v>
      </c>
      <c r="H3374" s="9">
        <f>IFERROR(VLOOKUP(A3374,'BITO-IV'!$A$1:$J$10000,4,0),"")</f>
        <v>15.4627</v>
      </c>
      <c r="J3374" s="9">
        <f>VLOOKUP(A3374,'ETH-Web'!$A$1:$G$10000,6,0)</f>
        <v>1801.7285159999999</v>
      </c>
      <c r="K3374" s="2">
        <f>K3373*(1-K$1+IF(AND(WEEKDAY($A3374)&lt;&gt;1,WEEKDAY($A3374)&lt;&gt;7),-VLOOKUP($A3374,ETF_OP_Fee!$K$5:$L$14,2,1),0))^($A3374-$A3373)*(1+2*(J3374/J3373-1))-K$3*IFERROR(VLOOKUP($A4970,Dividends!$C$10:$E$100,3,0),0)</f>
        <v>93.046548866571968</v>
      </c>
      <c r="Q3374">
        <f>IF($A3374&gt;=$Q$2,B3374*Q$4,"")</f>
        <v>348.90694302178775</v>
      </c>
      <c r="R3374">
        <f>IF($A3374&gt;=$Q$2,G3374*R$4,"")</f>
        <v>311.66035179827958</v>
      </c>
      <c r="S3374">
        <f>IF($A3374&gt;=$Q$2,C3374*S$4,"")</f>
        <v>277.98408110041527</v>
      </c>
      <c r="T3374">
        <f>IF($A3374&gt;=$Q$2,J3374*T$4,"")</f>
        <v>542.04602097344639</v>
      </c>
      <c r="U3374">
        <f>IF($A3374&gt;=$Q$2,K3374*U$4,"")</f>
        <v>8.9511952559542021</v>
      </c>
      <c r="W3374" t="e">
        <f t="shared" ca="1" si="22"/>
        <v>#DIV/0!</v>
      </c>
    </row>
    <row r="3375" spans="1:23">
      <c r="A3375" s="25">
        <v>45065</v>
      </c>
      <c r="B3375">
        <f>IFERROR(VLOOKUP($A3375,'BTC-Web'!$A$2:$H$9999,2,0),"")</f>
        <v>26826.753906000002</v>
      </c>
      <c r="C3375">
        <f>VLOOKUP(A3375,H_SPBTFDUE!$B$2:$C$5828,2,0)</f>
        <v>147.27000000000001</v>
      </c>
      <c r="D3375" s="2">
        <f>D3374*(1-D$1+IF(AND(WEEKDAY($A3375)&lt;&gt;1,WEEKDAY($A3375)&lt;&gt;7),-VLOOKUP($A3375,ETF_OP_Fee!$G$5:$H$14,2,1),0))^($A3375-$A3374)*(1+2*(C3375/C3374-1))+IFERROR(VLOOKUP(A3375,BITXeom!$C$9:$D$100,2,0),0)-$D$3*IFERROR(VLOOKUP($A3375,Dividends!$C$10:$E$100,2,0),0)</f>
        <v>12.225989392565154</v>
      </c>
      <c r="F3375" s="60">
        <f>F3374*(1-F$1-2*(C3375/C3374-1))</f>
        <v>2.6790017135489071E-2</v>
      </c>
      <c r="G3375" s="2">
        <f>G3374*(1-G$1+IF(AND(WEEKDAY($A3375)&lt;&gt;1,WEEKDAY($A3375)&lt;&gt;7),-VLOOKUP($A3375,ETF_OP_Fee!$I$5:$J$14,2,1),0))^($A3375-$A3374)*(1+1*(B3375/B3374-1))</f>
        <v>16.158570410543973</v>
      </c>
      <c r="H3375" s="9">
        <f>IFERROR(VLOOKUP(A3375,'BITO-IV'!$A$1:$J$10000,4,0),"")</f>
        <v>15.5261</v>
      </c>
      <c r="J3375" s="9">
        <f>VLOOKUP(A3375,'ETH-Web'!$A$1:$G$10000,6,0)</f>
        <v>1812.5894780000001</v>
      </c>
      <c r="K3375" s="2">
        <f>K3374*(1-K$1+IF(AND(WEEKDAY($A3375)&lt;&gt;1,WEEKDAY($A3375)&lt;&gt;7),-VLOOKUP($A3375,ETF_OP_Fee!$K$5:$L$14,2,1),0))^($A3375-$A3374)*(1+2*(J3375/J3374-1))-K$3*IFERROR(VLOOKUP($A4971,Dividends!$C$10:$E$100,3,0),0)</f>
        <v>94.165907621454011</v>
      </c>
      <c r="Q3375">
        <f>IF($A3375&gt;=$Q$2,B3375*Q$4,"")</f>
        <v>341.5867498117758</v>
      </c>
      <c r="R3375">
        <f>IF($A3375&gt;=$Q$2,G3375*R$4,"")</f>
        <v>304.87959806401932</v>
      </c>
      <c r="S3375">
        <f>IF($A3375&gt;=$Q$2,C3375*S$4,"")</f>
        <v>279.14029472015659</v>
      </c>
      <c r="T3375">
        <f>IF($A3375&gt;=$Q$2,J3375*T$4,"")</f>
        <v>545.31351726035314</v>
      </c>
      <c r="U3375">
        <f>IF($A3375&gt;=$Q$2,K3375*U$4,"")</f>
        <v>9.0588789787624382</v>
      </c>
      <c r="W3375" t="e">
        <f t="shared" ca="1" si="22"/>
        <v>#DIV/0!</v>
      </c>
    </row>
    <row r="3376" spans="1:23">
      <c r="A3376" s="25">
        <v>45068</v>
      </c>
      <c r="B3376">
        <f>IFERROR(VLOOKUP($A3376,'BTC-Web'!$A$2:$H$9999,2,0),"")</f>
        <v>26749.892577999999</v>
      </c>
      <c r="C3376">
        <f>VLOOKUP(A3376,H_SPBTFDUE!$B$2:$C$5828,2,0)</f>
        <v>147.30000000000001</v>
      </c>
      <c r="D3376" s="2">
        <f>D3375*(1-D$1+IF(AND(WEEKDAY($A3376)&lt;&gt;1,WEEKDAY($A3376)&lt;&gt;7),-VLOOKUP($A3376,ETF_OP_Fee!$G$5:$H$14,2,1),0))^($A3376-$A3375)*(1+2*(C3376/C3375-1))+IFERROR(VLOOKUP(A3376,BITXeom!$C$9:$D$100,2,0),0)-$D$3*IFERROR(VLOOKUP($A3376,Dividends!$C$10:$E$100,2,0),0)</f>
        <v>12.226547721576654</v>
      </c>
      <c r="F3376" s="60">
        <f>F3375*(1-F$1-2*(C3376/C3375-1))</f>
        <v>2.67777079331031E-2</v>
      </c>
      <c r="G3376" s="2">
        <f>G3375*(1-G$1+IF(AND(WEEKDAY($A3376)&lt;&gt;1,WEEKDAY($A3376)&lt;&gt;7),-VLOOKUP($A3376,ETF_OP_Fee!$I$5:$J$14,2,1),0))^($A3376-$A3375)*(1+1*(B3376/B3375-1))</f>
        <v>16.073966508667407</v>
      </c>
      <c r="H3376" s="9">
        <f>IFERROR(VLOOKUP(A3376,'BITO-IV'!$A$1:$J$10000,4,0),"")</f>
        <v>15.523400000000001</v>
      </c>
      <c r="J3376" s="9">
        <f>VLOOKUP(A3376,'ETH-Web'!$A$1:$G$10000,6,0)</f>
        <v>1817.5347899999999</v>
      </c>
      <c r="K3376" s="2">
        <f>K3375*(1-K$1+IF(AND(WEEKDAY($A3376)&lt;&gt;1,WEEKDAY($A3376)&lt;&gt;7),-VLOOKUP($A3376,ETF_OP_Fee!$K$5:$L$14,2,1),0))^($A3376-$A3375)*(1+2*(J3376/J3375-1))-K$3*IFERROR(VLOOKUP($A4972,Dividends!$C$10:$E$100,3,0),0)</f>
        <v>94.672421025899737</v>
      </c>
      <c r="Q3376">
        <f>IF($A3376&gt;=$Q$2,B3376*Q$4,"")</f>
        <v>340.60806967366688</v>
      </c>
      <c r="R3376">
        <f>IF($A3376&gt;=$Q$2,G3376*R$4,"")</f>
        <v>303.28329325836989</v>
      </c>
      <c r="S3376">
        <f>IF($A3376&gt;=$Q$2,C3376*S$4,"")</f>
        <v>279.19715768506188</v>
      </c>
      <c r="T3376">
        <f>IF($A3376&gt;=$Q$2,J3376*T$4,"")</f>
        <v>546.80130338810079</v>
      </c>
      <c r="U3376">
        <f>IF($A3376&gt;=$Q$2,K3376*U$4,"")</f>
        <v>9.1076062065659471</v>
      </c>
      <c r="W3376" t="e">
        <f t="shared" ca="1" si="22"/>
        <v>#DIV/0!</v>
      </c>
    </row>
    <row r="3377" spans="1:23">
      <c r="A3377" s="25">
        <v>45069</v>
      </c>
      <c r="B3377">
        <f>IFERROR(VLOOKUP($A3377,'BTC-Web'!$A$2:$H$9999,2,0),"")</f>
        <v>26855.960938</v>
      </c>
      <c r="C3377">
        <f>VLOOKUP(A3377,H_SPBTFDUE!$B$2:$C$5828,2,0)</f>
        <v>149.16999999999999</v>
      </c>
      <c r="D3377" s="2">
        <f>D3376*(1-D$1+IF(AND(WEEKDAY($A3377)&lt;&gt;1,WEEKDAY($A3377)&lt;&gt;7),-VLOOKUP($A3377,ETF_OP_Fee!$G$5:$H$14,2,1),0))^($A3377-$A3376)*(1+2*(C3377/C3376-1))+IFERROR(VLOOKUP(A3377,BITXeom!$C$9:$D$100,2,0),0)-$D$3*IFERROR(VLOOKUP($A3377,Dividends!$C$10:$E$100,2,0),0)</f>
        <v>12.535472859780079</v>
      </c>
      <c r="F3377" s="60">
        <f>F3376*(1-F$1-2*(C3377/C3376-1))</f>
        <v>2.6096418385712705E-2</v>
      </c>
      <c r="G3377" s="2">
        <f>G3376*(1-G$1+IF(AND(WEEKDAY($A3377)&lt;&gt;1,WEEKDAY($A3377)&lt;&gt;7),-VLOOKUP($A3377,ETF_OP_Fee!$I$5:$J$14,2,1),0))^($A3377-$A3376)*(1+1*(B3377/B3376-1))</f>
        <v>16.124903181916753</v>
      </c>
      <c r="H3377" s="9">
        <f>IFERROR(VLOOKUP(A3377,'BITO-IV'!$A$1:$J$10000,4,0),"")</f>
        <v>15.7204</v>
      </c>
      <c r="J3377" s="9">
        <f>VLOOKUP(A3377,'ETH-Web'!$A$1:$G$10000,6,0)</f>
        <v>1854.380615</v>
      </c>
      <c r="K3377" s="2">
        <f>K3376*(1-K$1+IF(AND(WEEKDAY($A3377)&lt;&gt;1,WEEKDAY($A3377)&lt;&gt;7),-VLOOKUP($A3377,ETF_OP_Fee!$K$5:$L$14,2,1),0))^($A3377-$A3376)*(1+2*(J3377/J3376-1))-K$3*IFERROR(VLOOKUP($A4973,Dividends!$C$10:$E$100,3,0),0)</f>
        <v>98.50836181789677</v>
      </c>
      <c r="Q3377">
        <f>IF($A3377&gt;=$Q$2,B3377*Q$4,"")</f>
        <v>341.95864479271484</v>
      </c>
      <c r="R3377">
        <f>IF($A3377&gt;=$Q$2,G3377*R$4,"")</f>
        <v>304.24436543693628</v>
      </c>
      <c r="S3377">
        <f>IF($A3377&gt;=$Q$2,C3377*S$4,"")</f>
        <v>282.74161583082605</v>
      </c>
      <c r="T3377">
        <f>IF($A3377&gt;=$Q$2,J3377*T$4,"")</f>
        <v>557.88628797560898</v>
      </c>
      <c r="U3377">
        <f>IF($A3377&gt;=$Q$2,K3377*U$4,"")</f>
        <v>9.4766285447150267</v>
      </c>
      <c r="W3377" t="e">
        <f t="shared" ca="1" si="22"/>
        <v>#DIV/0!</v>
      </c>
    </row>
    <row r="3378" spans="1:23">
      <c r="A3378" s="25">
        <v>45070</v>
      </c>
      <c r="B3378">
        <f>IFERROR(VLOOKUP($A3378,'BTC-Web'!$A$2:$H$9999,2,0),"")</f>
        <v>27224.603515999999</v>
      </c>
      <c r="C3378">
        <f>VLOOKUP(A3378,H_SPBTFDUE!$B$2:$C$5828,2,0)</f>
        <v>143.51</v>
      </c>
      <c r="D3378" s="2">
        <f>D3377*(1-D$1+IF(AND(WEEKDAY($A3378)&lt;&gt;1,WEEKDAY($A3378)&lt;&gt;7),-VLOOKUP($A3378,ETF_OP_Fee!$G$5:$H$14,2,1),0))^($A3378-$A3377)*(1+2*(C3378/C3377-1))+IFERROR(VLOOKUP(A3378,BITXeom!$C$9:$D$100,2,0),0)-$D$3*IFERROR(VLOOKUP($A3378,Dividends!$C$10:$E$100,2,0),0)</f>
        <v>11.582802340089426</v>
      </c>
      <c r="F3378" s="60">
        <f>F3377*(1-F$1-2*(C3378/C3377-1))</f>
        <v>2.8075427684365363E-2</v>
      </c>
      <c r="G3378" s="2">
        <f>G3377*(1-G$1+IF(AND(WEEKDAY($A3378)&lt;&gt;1,WEEKDAY($A3378)&lt;&gt;7),-VLOOKUP($A3378,ETF_OP_Fee!$I$5:$J$14,2,1),0))^($A3378-$A3377)*(1+1*(B3378/B3377-1))</f>
        <v>16.333279170550636</v>
      </c>
      <c r="H3378" s="9">
        <f>IFERROR(VLOOKUP(A3378,'BITO-IV'!$A$1:$J$10000,4,0),"")</f>
        <v>15.1333</v>
      </c>
      <c r="J3378" s="9">
        <f>VLOOKUP(A3378,'ETH-Web'!$A$1:$G$10000,6,0)</f>
        <v>1800.099976</v>
      </c>
      <c r="K3378" s="2">
        <f>K3377*(1-K$1+IF(AND(WEEKDAY($A3378)&lt;&gt;1,WEEKDAY($A3378)&lt;&gt;7),-VLOOKUP($A3378,ETF_OP_Fee!$K$5:$L$14,2,1),0))^($A3378-$A3377)*(1+2*(J3378/J3377-1))-K$3*IFERROR(VLOOKUP($A4974,Dividends!$C$10:$E$100,3,0),0)</f>
        <v>92.73898384689835</v>
      </c>
      <c r="Q3378">
        <f>IF($A3378&gt;=$Q$2,B3378*Q$4,"")</f>
        <v>346.65259399366863</v>
      </c>
      <c r="R3378">
        <f>IF($A3378&gt;=$Q$2,G3378*R$4,"")</f>
        <v>308.17599961290495</v>
      </c>
      <c r="S3378">
        <f>IF($A3378&gt;=$Q$2,C3378*S$4,"")</f>
        <v>272.01346978535793</v>
      </c>
      <c r="T3378">
        <f>IF($A3378&gt;=$Q$2,J3378*T$4,"")</f>
        <v>541.55607833272279</v>
      </c>
      <c r="U3378">
        <f>IF($A3378&gt;=$Q$2,K3378*U$4,"")</f>
        <v>8.9216071134756678</v>
      </c>
      <c r="W3378" t="e">
        <f t="shared" ca="1" si="22"/>
        <v>#DIV/0!</v>
      </c>
    </row>
    <row r="3379" spans="1:23">
      <c r="A3379" s="25">
        <v>45071</v>
      </c>
      <c r="B3379">
        <f>IFERROR(VLOOKUP($A3379,'BTC-Web'!$A$2:$H$9999,2,0),"")</f>
        <v>26329.460938</v>
      </c>
      <c r="C3379">
        <f>VLOOKUP(A3379,H_SPBTFDUE!$B$2:$C$5828,2,0)</f>
        <v>144.43</v>
      </c>
      <c r="D3379" s="2">
        <f>D3378*(1-D$1+IF(AND(WEEKDAY($A3379)&lt;&gt;1,WEEKDAY($A3379)&lt;&gt;7),-VLOOKUP($A3379,ETF_OP_Fee!$G$5:$H$14,2,1),0))^($A3379-$A3378)*(1+2*(C3379/C3378-1))+IFERROR(VLOOKUP(A3379,BITXeom!$C$9:$D$100,2,0),0)-$D$3*IFERROR(VLOOKUP($A3379,Dividends!$C$10:$E$100,2,0),0)</f>
        <v>11.729895968188815</v>
      </c>
      <c r="F3379" s="60">
        <f>F3378*(1-F$1-2*(C3379/C3378-1))</f>
        <v>2.7713999761902176E-2</v>
      </c>
      <c r="G3379" s="2">
        <f>G3378*(1-G$1+IF(AND(WEEKDAY($A3379)&lt;&gt;1,WEEKDAY($A3379)&lt;&gt;7),-VLOOKUP($A3379,ETF_OP_Fee!$I$5:$J$14,2,1),0))^($A3379-$A3378)*(1+1*(B3379/B3378-1))</f>
        <v>15.783713582191483</v>
      </c>
      <c r="H3379" s="9">
        <f>IFERROR(VLOOKUP(A3379,'BITO-IV'!$A$1:$J$10000,4,0),"")</f>
        <v>15.238099999999999</v>
      </c>
      <c r="J3379" s="9">
        <f>VLOOKUP(A3379,'ETH-Web'!$A$1:$G$10000,6,0)</f>
        <v>1805.9537350000001</v>
      </c>
      <c r="K3379" s="2">
        <f>K3378*(1-K$1+IF(AND(WEEKDAY($A3379)&lt;&gt;1,WEEKDAY($A3379)&lt;&gt;7),-VLOOKUP($A3379,ETF_OP_Fee!$K$5:$L$14,2,1),0))^($A3379-$A3378)*(1+2*(J3379/J3378-1))-K$3*IFERROR(VLOOKUP($A4975,Dividends!$C$10:$E$100,3,0),0)</f>
        <v>93.339737201234925</v>
      </c>
      <c r="Q3379">
        <f>IF($A3379&gt;=$Q$2,B3379*Q$4,"")</f>
        <v>335.25468707922954</v>
      </c>
      <c r="R3379">
        <f>IF($A3379&gt;=$Q$2,G3379*R$4,"")</f>
        <v>297.80680658210173</v>
      </c>
      <c r="S3379">
        <f>IF($A3379&gt;=$Q$2,C3379*S$4,"")</f>
        <v>273.75726737578742</v>
      </c>
      <c r="T3379">
        <f>IF($A3379&gt;=$Q$2,J3379*T$4,"")</f>
        <v>543.31716872204072</v>
      </c>
      <c r="U3379">
        <f>IF($A3379&gt;=$Q$2,K3379*U$4,"")</f>
        <v>8.9794003432175611</v>
      </c>
      <c r="W3379" t="e">
        <f t="shared" ca="1" si="22"/>
        <v>#DIV/0!</v>
      </c>
    </row>
    <row r="3380" spans="1:23">
      <c r="A3380" s="25">
        <v>45072</v>
      </c>
      <c r="B3380">
        <f>IFERROR(VLOOKUP($A3380,'BTC-Web'!$A$2:$H$9999,2,0),"")</f>
        <v>26474.181640999999</v>
      </c>
      <c r="C3380">
        <f>VLOOKUP(A3380,H_SPBTFDUE!$B$2:$C$5828,2,0)</f>
        <v>146.33000000000001</v>
      </c>
      <c r="D3380" s="2">
        <f>D3379*(1-D$1+IF(AND(WEEKDAY($A3380)&lt;&gt;1,WEEKDAY($A3380)&lt;&gt;7),-VLOOKUP($A3380,ETF_OP_Fee!$G$5:$H$14,2,1),0))^($A3380-$A3379)*(1+2*(C3380/C3379-1))+IFERROR(VLOOKUP(A3380,BITXeom!$C$9:$D$100,2,0),0)-$D$3*IFERROR(VLOOKUP($A3380,Dividends!$C$10:$E$100,2,0),0)</f>
        <v>12.037062105812216</v>
      </c>
      <c r="F3380" s="60">
        <f>F3379*(1-F$1-2*(C3380/C3379-1))</f>
        <v>2.6983392820558168E-2</v>
      </c>
      <c r="G3380" s="2">
        <f>G3379*(1-G$1+IF(AND(WEEKDAY($A3380)&lt;&gt;1,WEEKDAY($A3380)&lt;&gt;7),-VLOOKUP($A3380,ETF_OP_Fee!$I$5:$J$14,2,1),0))^($A3380-$A3379)*(1+1*(B3380/B3379-1))</f>
        <v>15.85788158247259</v>
      </c>
      <c r="H3380" s="9">
        <f>IFERROR(VLOOKUP(A3380,'BITO-IV'!$A$1:$J$10000,4,0),"")</f>
        <v>15.4396</v>
      </c>
      <c r="J3380" s="9">
        <f>VLOOKUP(A3380,'ETH-Web'!$A$1:$G$10000,6,0)</f>
        <v>1828.689697</v>
      </c>
      <c r="K3380" s="2">
        <f>K3379*(1-K$1+IF(AND(WEEKDAY($A3380)&lt;&gt;1,WEEKDAY($A3380)&lt;&gt;7),-VLOOKUP($A3380,ETF_OP_Fee!$K$5:$L$14,2,1),0))^($A3380-$A3379)*(1+2*(J3380/J3379-1))-K$3*IFERROR(VLOOKUP($A4976,Dividends!$C$10:$E$100,3,0),0)</f>
        <v>95.687464534390699</v>
      </c>
      <c r="Q3380">
        <f>IF($A3380&gt;=$Q$2,B3380*Q$4,"")</f>
        <v>337.09742492002317</v>
      </c>
      <c r="R3380">
        <f>IF($A3380&gt;=$Q$2,G3380*R$4,"")</f>
        <v>299.20620699565325</v>
      </c>
      <c r="S3380">
        <f>IF($A3380&gt;=$Q$2,C3380*S$4,"")</f>
        <v>277.35858848645694</v>
      </c>
      <c r="T3380">
        <f>IF($A3380&gt;=$Q$2,J3380*T$4,"")</f>
        <v>550.15723237517295</v>
      </c>
      <c r="U3380">
        <f>IF($A3380&gt;=$Q$2,K3380*U$4,"")</f>
        <v>9.2052546712158332</v>
      </c>
      <c r="W3380" t="e">
        <f t="shared" ca="1" si="22"/>
        <v>#DIV/0!</v>
      </c>
    </row>
    <row r="3381" spans="1:23">
      <c r="A3381" s="25">
        <v>45076</v>
      </c>
      <c r="B3381">
        <f>IFERROR(VLOOKUP($A3381,'BTC-Web'!$A$2:$H$9999,2,0),"")</f>
        <v>27745.123047000001</v>
      </c>
      <c r="C3381">
        <f>VLOOKUP(A3381,H_SPBTFDUE!$B$2:$C$5828,2,0)</f>
        <v>152.61000000000001</v>
      </c>
      <c r="D3381" s="2">
        <f>D3380*(1-D$1+IF(AND(WEEKDAY($A3381)&lt;&gt;1,WEEKDAY($A3381)&lt;&gt;7),-VLOOKUP($A3381,ETF_OP_Fee!$G$5:$H$14,2,1),0))^($A3381-$A3380)*(1+2*(C3381/C3380-1))+IFERROR(VLOOKUP(A3381,BITXeom!$C$9:$D$100,2,0),0)-$D$3*IFERROR(VLOOKUP($A3381,Dividends!$C$10:$E$100,2,0),0)</f>
        <v>13.063942730697315</v>
      </c>
      <c r="F3381" s="60">
        <f>F3380*(1-F$1-2*(C3381/C3380-1))</f>
        <v>2.4665912118483502E-2</v>
      </c>
      <c r="G3381" s="2">
        <f>G3380*(1-G$1+IF(AND(WEEKDAY($A3381)&lt;&gt;1,WEEKDAY($A3381)&lt;&gt;7),-VLOOKUP($A3381,ETF_OP_Fee!$I$5:$J$14,2,1),0))^($A3381-$A3380)*(1+1*(B3381/B3380-1))</f>
        <v>16.566504807052961</v>
      </c>
      <c r="H3381" s="9">
        <f>IFERROR(VLOOKUP(A3381,'BITO-IV'!$A$1:$J$10000,4,0),"")</f>
        <v>16.101400000000002</v>
      </c>
      <c r="J3381" s="9">
        <f>VLOOKUP(A3381,'ETH-Web'!$A$1:$G$10000,6,0)</f>
        <v>1901.026611</v>
      </c>
      <c r="K3381" s="2">
        <f>K3380*(1-K$1+IF(AND(WEEKDAY($A3381)&lt;&gt;1,WEEKDAY($A3381)&lt;&gt;7),-VLOOKUP($A3381,ETF_OP_Fee!$K$5:$L$14,2,1),0))^($A3381-$A3380)*(1+2*(J3381/J3380-1))-K$3*IFERROR(VLOOKUP($A4977,Dividends!$C$10:$E$100,3,0),0)</f>
        <v>103.24698700534003</v>
      </c>
      <c r="Q3381">
        <f>IF($A3381&gt;=$Q$2,B3381*Q$4,"")</f>
        <v>353.28040201810779</v>
      </c>
      <c r="R3381">
        <f>IF($A3381&gt;=$Q$2,G3381*R$4,"")</f>
        <v>312.57649647051403</v>
      </c>
      <c r="S3381">
        <f>IF($A3381&gt;=$Q$2,C3381*S$4,"")</f>
        <v>289.2619024733014</v>
      </c>
      <c r="T3381">
        <f>IF($A3381&gt;=$Q$2,J3381*T$4,"")</f>
        <v>571.91963223453013</v>
      </c>
      <c r="U3381">
        <f>IF($A3381&gt;=$Q$2,K3381*U$4,"")</f>
        <v>9.9324902592468778</v>
      </c>
      <c r="W3381" t="e">
        <f t="shared" ca="1" si="22"/>
        <v>#DIV/0!</v>
      </c>
    </row>
    <row r="3382" spans="1:23">
      <c r="A3382" s="25">
        <v>45077</v>
      </c>
      <c r="B3382">
        <f>IFERROR(VLOOKUP($A3382,'BTC-Web'!$A$2:$H$9999,2,0),"")</f>
        <v>27700.529297000001</v>
      </c>
      <c r="C3382">
        <f>VLOOKUP(A3382,H_SPBTFDUE!$B$2:$C$5828,2,0)</f>
        <v>147.19999999999999</v>
      </c>
      <c r="D3382" s="2">
        <f>D3381*(1-D$1+IF(AND(WEEKDAY($A3382)&lt;&gt;1,WEEKDAY($A3382)&lt;&gt;7),-VLOOKUP($A3382,ETF_OP_Fee!$G$5:$H$14,2,1),0))^($A3382-$A3381)*(1+2*(C3382/C3381-1))+IFERROR(VLOOKUP(A3382,BITXeom!$C$9:$D$100,2,0),0)-$D$3*IFERROR(VLOOKUP($A3382,Dividends!$C$10:$E$100,2,0),0)</f>
        <v>12.136250209251859</v>
      </c>
      <c r="F3382" s="60">
        <f>F3381*(1-F$1-2*(C3382/C3381-1))</f>
        <v>2.6413433388968975E-2</v>
      </c>
      <c r="G3382" s="2">
        <f>G3381*(1-G$1+IF(AND(WEEKDAY($A3382)&lt;&gt;1,WEEKDAY($A3382)&lt;&gt;7),-VLOOKUP($A3382,ETF_OP_Fee!$I$5:$J$14,2,1),0))^($A3382-$A3381)*(1+1*(B3382/B3381-1))</f>
        <v>16.526759437170369</v>
      </c>
      <c r="H3382" s="9">
        <f>IFERROR(VLOOKUP(A3382,'BITO-IV'!$A$1:$J$10000,4,0),"")</f>
        <v>15.532299999999999</v>
      </c>
      <c r="J3382" s="9">
        <f>VLOOKUP(A3382,'ETH-Web'!$A$1:$G$10000,6,0)</f>
        <v>1874.1304929999999</v>
      </c>
      <c r="K3382" s="2">
        <f>K3381*(1-K$1+IF(AND(WEEKDAY($A3382)&lt;&gt;1,WEEKDAY($A3382)&lt;&gt;7),-VLOOKUP($A3382,ETF_OP_Fee!$K$5:$L$14,2,1),0))^($A3382-$A3381)*(1+2*(J3382/J3381-1))-K$3*IFERROR(VLOOKUP($A4978,Dividends!$C$10:$E$100,3,0),0)</f>
        <v>100.32288379295159</v>
      </c>
      <c r="Q3382">
        <f>IF($A3382&gt;=$Q$2,B3382*Q$4,"")</f>
        <v>352.71258698622603</v>
      </c>
      <c r="R3382">
        <f>IF($A3382&gt;=$Q$2,G3382*R$4,"")</f>
        <v>311.82658159024692</v>
      </c>
      <c r="S3382">
        <f>IF($A3382&gt;=$Q$2,C3382*S$4,"")</f>
        <v>279.00761446871081</v>
      </c>
      <c r="T3382">
        <f>IF($A3382&gt;=$Q$2,J3382*T$4,"")</f>
        <v>563.82799489179729</v>
      </c>
      <c r="U3382">
        <f>IF($A3382&gt;=$Q$2,K3382*U$4,"")</f>
        <v>9.6511878453316076</v>
      </c>
      <c r="W3382" t="e">
        <f t="shared" ca="1" si="22"/>
        <v>#DIV/0!</v>
      </c>
    </row>
    <row r="3383" spans="1:23">
      <c r="A3383" s="25">
        <v>45078</v>
      </c>
      <c r="B3383">
        <f>IFERROR(VLOOKUP($A3383,'BTC-Web'!$A$2:$H$9999,2,0),"")</f>
        <v>27218.412109000001</v>
      </c>
      <c r="C3383">
        <f>VLOOKUP(A3383,H_SPBTFDUE!$B$2:$C$5828,2,0)</f>
        <v>146.38</v>
      </c>
      <c r="D3383" s="2">
        <f>D3382*(1-D$1+IF(AND(WEEKDAY($A3383)&lt;&gt;1,WEEKDAY($A3383)&lt;&gt;7),-VLOOKUP($A3383,ETF_OP_Fee!$G$5:$H$14,2,1),0))^($A3383-$A3382)*(1+2*(C3383/C3382-1))+IFERROR(VLOOKUP(A3383,BITXeom!$C$9:$D$100,2,0),0)-$D$3*IFERROR(VLOOKUP($A3383,Dividends!$C$10:$E$100,2,0),0)</f>
        <v>11.999589851732537</v>
      </c>
      <c r="F3383" s="60">
        <f>F3382*(1-F$1-2*(C3383/C3382-1))</f>
        <v>2.6706338543378859E-2</v>
      </c>
      <c r="G3383" s="2">
        <f>G3382*(1-G$1+IF(AND(WEEKDAY($A3383)&lt;&gt;1,WEEKDAY($A3383)&lt;&gt;7),-VLOOKUP($A3383,ETF_OP_Fee!$I$5:$J$14,2,1),0))^($A3383-$A3382)*(1+1*(B3383/B3382-1))</f>
        <v>16.226237401126287</v>
      </c>
      <c r="H3383" s="9">
        <f>IFERROR(VLOOKUP(A3383,'BITO-IV'!$A$1:$J$10000,4,0),"")</f>
        <v>15.020300000000001</v>
      </c>
      <c r="J3383" s="9">
        <f>VLOOKUP(A3383,'ETH-Web'!$A$1:$G$10000,6,0)</f>
        <v>1862.2014160000001</v>
      </c>
      <c r="K3383" s="2">
        <f>K3382*(1-K$1+IF(AND(WEEKDAY($A3383)&lt;&gt;1,WEEKDAY($A3383)&lt;&gt;7),-VLOOKUP($A3383,ETF_OP_Fee!$K$5:$L$14,2,1),0))^($A3383-$A3382)*(1+2*(J3383/J3382-1))-K$3*IFERROR(VLOOKUP($A4979,Dividends!$C$10:$E$100,3,0),0)</f>
        <v>99.04319740460835</v>
      </c>
      <c r="Q3383">
        <f>IF($A3383&gt;=$Q$2,B3383*Q$4,"")</f>
        <v>346.57375841776178</v>
      </c>
      <c r="R3383">
        <f>IF($A3383&gt;=$Q$2,G3383*R$4,"")</f>
        <v>306.15633755066818</v>
      </c>
      <c r="S3383">
        <f>IF($A3383&gt;=$Q$2,C3383*S$4,"")</f>
        <v>277.45336009463239</v>
      </c>
      <c r="T3383">
        <f>IF($A3383&gt;=$Q$2,J3383*T$4,"")</f>
        <v>560.23915858026953</v>
      </c>
      <c r="U3383">
        <f>IF($A3383&gt;=$Q$2,K3383*U$4,"")</f>
        <v>9.5280804021434342</v>
      </c>
      <c r="W3383" t="e">
        <f t="shared" ca="1" si="22"/>
        <v>#DIV/0!</v>
      </c>
    </row>
    <row r="3384" spans="1:23">
      <c r="A3384" s="25">
        <v>45079</v>
      </c>
      <c r="B3384">
        <f>IFERROR(VLOOKUP($A3384,'BTC-Web'!$A$2:$H$9999,2,0),"")</f>
        <v>26824.556640999999</v>
      </c>
      <c r="C3384">
        <f>VLOOKUP(A3384,H_SPBTFDUE!$B$2:$C$5828,2,0)</f>
        <v>148.87</v>
      </c>
      <c r="D3384" s="2">
        <f>D3383*(1-D$1+IF(AND(WEEKDAY($A3384)&lt;&gt;1,WEEKDAY($A3384)&lt;&gt;7),-VLOOKUP($A3384,ETF_OP_Fee!$G$5:$H$14,2,1),0))^($A3384-$A3383)*(1+2*(C3384/C3383-1))+IFERROR(VLOOKUP(A3384,BITXeom!$C$9:$D$100,2,0),0)-$D$3*IFERROR(VLOOKUP($A3384,Dividends!$C$10:$E$100,2,0),0)</f>
        <v>12.40633265335444</v>
      </c>
      <c r="F3384" s="60">
        <f>F3383*(1-F$1-2*(C3384/C3383-1))</f>
        <v>2.5796370908508767E-2</v>
      </c>
      <c r="G3384" s="2">
        <f>G3383*(1-G$1+IF(AND(WEEKDAY($A3384)&lt;&gt;1,WEEKDAY($A3384)&lt;&gt;7),-VLOOKUP($A3384,ETF_OP_Fee!$I$5:$J$14,2,1),0))^($A3384-$A3383)*(1+1*(B3384/B3383-1))</f>
        <v>15.978757116313485</v>
      </c>
      <c r="H3384" s="9">
        <f>IFERROR(VLOOKUP(A3384,'BITO-IV'!$A$1:$J$10000,4,0),"")</f>
        <v>15.279500000000001</v>
      </c>
      <c r="J3384" s="9">
        <f>VLOOKUP(A3384,'ETH-Web'!$A$1:$G$10000,6,0)</f>
        <v>1907.256592</v>
      </c>
      <c r="K3384" s="2">
        <f>K3383*(1-K$1+IF(AND(WEEKDAY($A3384)&lt;&gt;1,WEEKDAY($A3384)&lt;&gt;7),-VLOOKUP($A3384,ETF_OP_Fee!$K$5:$L$14,2,1),0))^($A3384-$A3383)*(1+2*(J3384/J3383-1))-K$3*IFERROR(VLOOKUP($A4980,Dividends!$C$10:$E$100,3,0),0)</f>
        <v>103.83313985664236</v>
      </c>
      <c r="Q3384">
        <f>IF($A3384&gt;=$Q$2,B3384*Q$4,"")</f>
        <v>341.55877189791948</v>
      </c>
      <c r="R3384">
        <f>IF($A3384&gt;=$Q$2,G3384*R$4,"")</f>
        <v>301.48688426083618</v>
      </c>
      <c r="S3384">
        <f>IF($A3384&gt;=$Q$2,C3384*S$4,"")</f>
        <v>282.17298618177296</v>
      </c>
      <c r="T3384">
        <f>IF($A3384&gt;=$Q$2,J3384*T$4,"")</f>
        <v>573.79390817666115</v>
      </c>
      <c r="U3384">
        <f>IF($A3384&gt;=$Q$2,K3384*U$4,"")</f>
        <v>9.9888789021976798</v>
      </c>
      <c r="W3384" t="e">
        <f t="shared" ca="1" si="22"/>
        <v>#DIV/0!</v>
      </c>
    </row>
    <row r="3385" spans="1:23">
      <c r="A3385" s="25">
        <v>45082</v>
      </c>
      <c r="B3385">
        <f>IFERROR(VLOOKUP($A3385,'BTC-Web'!$A$2:$H$9999,2,0),"")</f>
        <v>27123.109375</v>
      </c>
      <c r="C3385">
        <f>VLOOKUP(A3385,H_SPBTFDUE!$B$2:$C$5828,2,0)</f>
        <v>139.41999999999999</v>
      </c>
      <c r="D3385" s="2">
        <f>D3384*(1-D$1+IF(AND(WEEKDAY($A3385)&lt;&gt;1,WEEKDAY($A3385)&lt;&gt;7),-VLOOKUP($A3385,ETF_OP_Fee!$G$5:$H$14,2,1),0))^($A3385-$A3384)*(1+2*(C3385/C3384-1))+IFERROR(VLOOKUP(A3385,BITXeom!$C$9:$D$100,2,0),0)-$D$3*IFERROR(VLOOKUP($A3385,Dividends!$C$10:$E$100,2,0),0)</f>
        <v>10.827352671894111</v>
      </c>
      <c r="F3385" s="60">
        <f>F3384*(1-F$1-2*(C3385/C3384-1))</f>
        <v>2.9070042594172587E-2</v>
      </c>
      <c r="G3385" s="2">
        <f>G3384*(1-G$1+IF(AND(WEEKDAY($A3385)&lt;&gt;1,WEEKDAY($A3385)&lt;&gt;7),-VLOOKUP($A3385,ETF_OP_Fee!$I$5:$J$14,2,1),0))^($A3385-$A3384)*(1+1*(B3385/B3384-1))</f>
        <v>16.118184587481867</v>
      </c>
      <c r="H3385" s="9">
        <f>IFERROR(VLOOKUP(A3385,'BITO-IV'!$A$1:$J$10000,4,0),"")</f>
        <v>14.3117</v>
      </c>
      <c r="J3385" s="9">
        <f>VLOOKUP(A3385,'ETH-Web'!$A$1:$G$10000,6,0)</f>
        <v>1811.8283690000001</v>
      </c>
      <c r="K3385" s="2">
        <f>K3384*(1-K$1+IF(AND(WEEKDAY($A3385)&lt;&gt;1,WEEKDAY($A3385)&lt;&gt;7),-VLOOKUP($A3385,ETF_OP_Fee!$K$5:$L$14,2,1),0))^($A3385-$A3384)*(1+2*(J3385/J3384-1))-K$3*IFERROR(VLOOKUP($A4981,Dividends!$C$10:$E$100,3,0),0)</f>
        <v>93.435486471080509</v>
      </c>
      <c r="Q3385">
        <f>IF($A3385&gt;=$Q$2,B3385*Q$4,"")</f>
        <v>345.36026269370569</v>
      </c>
      <c r="R3385">
        <f>IF($A3385&gt;=$Q$2,G3385*R$4,"")</f>
        <v>304.11759912538639</v>
      </c>
      <c r="S3385">
        <f>IF($A3385&gt;=$Q$2,C3385*S$4,"")</f>
        <v>264.26115223660094</v>
      </c>
      <c r="T3385">
        <f>IF($A3385&gt;=$Q$2,J3385*T$4,"")</f>
        <v>545.08453930872861</v>
      </c>
      <c r="U3385">
        <f>IF($A3385&gt;=$Q$2,K3385*U$4,"")</f>
        <v>8.9886115436375995</v>
      </c>
      <c r="W3385" t="e">
        <f t="shared" ca="1" si="22"/>
        <v>#DIV/0!</v>
      </c>
    </row>
    <row r="3386" spans="1:23">
      <c r="A3386" s="25">
        <v>45083</v>
      </c>
      <c r="B3386">
        <f>IFERROR(VLOOKUP($A3386,'BTC-Web'!$A$2:$H$9999,2,0),"")</f>
        <v>25732.109375</v>
      </c>
      <c r="C3386">
        <f>VLOOKUP(A3386,H_SPBTFDUE!$B$2:$C$5828,2,0)</f>
        <v>148.18</v>
      </c>
      <c r="D3386" s="2">
        <f>D3385*(1-D$1+IF(AND(WEEKDAY($A3386)&lt;&gt;1,WEEKDAY($A3386)&lt;&gt;7),-VLOOKUP($A3386,ETF_OP_Fee!$G$5:$H$14,2,1),0))^($A3386-$A3385)*(1+2*(C3386/C3385-1))+IFERROR(VLOOKUP(A3386,BITXeom!$C$9:$D$100,2,0),0)-$D$3*IFERROR(VLOOKUP($A3386,Dividends!$C$10:$E$100,2,0),0)</f>
        <v>12.18648606990863</v>
      </c>
      <c r="F3386" s="60">
        <f>F3385*(1-F$1-2*(C3386/C3385-1))</f>
        <v>2.5415487139526894E-2</v>
      </c>
      <c r="G3386" s="2">
        <f>G3385*(1-G$1+IF(AND(WEEKDAY($A3386)&lt;&gt;1,WEEKDAY($A3386)&lt;&gt;7),-VLOOKUP($A3386,ETF_OP_Fee!$I$5:$J$14,2,1),0))^($A3386-$A3385)*(1+1*(B3386/B3385-1))</f>
        <v>15.279440121619409</v>
      </c>
      <c r="H3386" s="9">
        <f>IFERROR(VLOOKUP(A3386,'BITO-IV'!$A$1:$J$10000,4,0),"")</f>
        <v>15.213699999999999</v>
      </c>
      <c r="J3386" s="9">
        <f>VLOOKUP(A3386,'ETH-Web'!$A$1:$G$10000,6,0)</f>
        <v>1884.4948730000001</v>
      </c>
      <c r="K3386" s="2">
        <f>K3385*(1-K$1+IF(AND(WEEKDAY($A3386)&lt;&gt;1,WEEKDAY($A3386)&lt;&gt;7),-VLOOKUP($A3386,ETF_OP_Fee!$K$5:$L$14,2,1),0))^($A3386-$A3385)*(1+2*(J3386/J3385-1))-K$3*IFERROR(VLOOKUP($A4982,Dividends!$C$10:$E$100,3,0),0)</f>
        <v>100.92767008482873</v>
      </c>
      <c r="Q3386">
        <f>IF($A3386&gt;=$Q$2,B3386*Q$4,"")</f>
        <v>327.64857194449763</v>
      </c>
      <c r="R3386">
        <f>IF($A3386&gt;=$Q$2,G3386*R$4,"")</f>
        <v>288.29218455382852</v>
      </c>
      <c r="S3386">
        <f>IF($A3386&gt;=$Q$2,C3386*S$4,"")</f>
        <v>280.86513798895089</v>
      </c>
      <c r="T3386">
        <f>IF($A3386&gt;=$Q$2,J3386*T$4,"")</f>
        <v>566.94609558730565</v>
      </c>
      <c r="U3386">
        <f>IF($A3386&gt;=$Q$2,K3386*U$4,"")</f>
        <v>9.7093690487471136</v>
      </c>
      <c r="W3386" t="e">
        <f t="shared" ca="1" si="22"/>
        <v>#DIV/0!</v>
      </c>
    </row>
    <row r="3387" spans="1:23">
      <c r="A3387" s="25">
        <v>45084</v>
      </c>
      <c r="B3387">
        <f>IFERROR(VLOOKUP($A3387,'BTC-Web'!$A$2:$H$9999,2,0),"")</f>
        <v>27235.650390999999</v>
      </c>
      <c r="C3387">
        <f>VLOOKUP(A3387,H_SPBTFDUE!$B$2:$C$5828,2,0)</f>
        <v>144.61000000000001</v>
      </c>
      <c r="D3387" s="2">
        <f>D3386*(1-D$1+IF(AND(WEEKDAY($A3387)&lt;&gt;1,WEEKDAY($A3387)&lt;&gt;7),-VLOOKUP($A3387,ETF_OP_Fee!$G$5:$H$14,2,1),0))^($A3387-$A3386)*(1+2*(C3387/C3386-1))+IFERROR(VLOOKUP(A3387,BITXeom!$C$9:$D$100,2,0),0)-$D$3*IFERROR(VLOOKUP($A3387,Dividends!$C$10:$E$100,2,0),0)</f>
        <v>11.597886352153623</v>
      </c>
      <c r="F3387" s="60">
        <f>F3386*(1-F$1-2*(C3387/C3386-1))</f>
        <v>2.6638800247492933E-2</v>
      </c>
      <c r="G3387" s="2">
        <f>G3386*(1-G$1+IF(AND(WEEKDAY($A3387)&lt;&gt;1,WEEKDAY($A3387)&lt;&gt;7),-VLOOKUP($A3387,ETF_OP_Fee!$I$5:$J$14,2,1),0))^($A3387-$A3386)*(1+1*(B3387/B3386-1))</f>
        <v>16.159399028776953</v>
      </c>
      <c r="H3387" s="9">
        <f>IFERROR(VLOOKUP(A3387,'BITO-IV'!$A$1:$J$10000,4,0),"")</f>
        <v>14.856299999999999</v>
      </c>
      <c r="J3387" s="9">
        <f>VLOOKUP(A3387,'ETH-Web'!$A$1:$G$10000,6,0)</f>
        <v>1832.395996</v>
      </c>
      <c r="K3387" s="2">
        <f>K3386*(1-K$1+IF(AND(WEEKDAY($A3387)&lt;&gt;1,WEEKDAY($A3387)&lt;&gt;7),-VLOOKUP($A3387,ETF_OP_Fee!$K$5:$L$14,2,1),0))^($A3387-$A3386)*(1+2*(J3387/J3386-1))-K$3*IFERROR(VLOOKUP($A4983,Dividends!$C$10:$E$100,3,0),0)</f>
        <v>95.34470772323462</v>
      </c>
      <c r="Q3387">
        <f>IF($A3387&gt;=$Q$2,B3387*Q$4,"")</f>
        <v>346.79325454991965</v>
      </c>
      <c r="R3387">
        <f>IF($A3387&gt;=$Q$2,G3387*R$4,"")</f>
        <v>304.8952324170221</v>
      </c>
      <c r="S3387">
        <f>IF($A3387&gt;=$Q$2,C3387*S$4,"")</f>
        <v>274.09844516521929</v>
      </c>
      <c r="T3387">
        <f>IF($A3387&gt;=$Q$2,J3387*T$4,"")</f>
        <v>551.27226419469912</v>
      </c>
      <c r="U3387">
        <f>IF($A3387&gt;=$Q$2,K3387*U$4,"")</f>
        <v>9.1722810340488508</v>
      </c>
      <c r="W3387" t="e">
        <f t="shared" ca="1" si="22"/>
        <v>#DIV/0!</v>
      </c>
    </row>
    <row r="3388" spans="1:23">
      <c r="A3388" s="25">
        <v>45085</v>
      </c>
      <c r="B3388">
        <f>IFERROR(VLOOKUP($A3388,'BTC-Web'!$A$2:$H$9999,2,0),"")</f>
        <v>26347.654297000001</v>
      </c>
      <c r="C3388">
        <f>VLOOKUP(A3388,H_SPBTFDUE!$B$2:$C$5828,2,0)</f>
        <v>144.83000000000001</v>
      </c>
      <c r="D3388" s="2">
        <f>D3387*(1-D$1+IF(AND(WEEKDAY($A3388)&lt;&gt;1,WEEKDAY($A3388)&lt;&gt;7),-VLOOKUP($A3388,ETF_OP_Fee!$G$5:$H$14,2,1),0))^($A3388-$A3387)*(1+2*(C3388/C3387-1))+IFERROR(VLOOKUP(A3388,BITXeom!$C$9:$D$100,2,0),0)-$D$3*IFERROR(VLOOKUP($A3388,Dividends!$C$10:$E$100,2,0),0)</f>
        <v>11.63177249689776</v>
      </c>
      <c r="F3388" s="60">
        <f>F3387*(1-F$1-2*(C3388/C3387-1))</f>
        <v>2.6556360585579045E-2</v>
      </c>
      <c r="G3388" s="2">
        <f>G3387*(1-G$1+IF(AND(WEEKDAY($A3388)&lt;&gt;1,WEEKDAY($A3388)&lt;&gt;7),-VLOOKUP($A3388,ETF_OP_Fee!$I$5:$J$14,2,1),0))^($A3388-$A3387)*(1+1*(B3388/B3387-1))</f>
        <v>15.620136090839448</v>
      </c>
      <c r="H3388" s="9">
        <f>IFERROR(VLOOKUP(A3388,'BITO-IV'!$A$1:$J$10000,4,0),"")</f>
        <v>14.879099999999999</v>
      </c>
      <c r="J3388" s="9">
        <f>VLOOKUP(A3388,'ETH-Web'!$A$1:$G$10000,6,0)</f>
        <v>1846.30188</v>
      </c>
      <c r="K3388" s="2">
        <f>K3387*(1-K$1+IF(AND(WEEKDAY($A3388)&lt;&gt;1,WEEKDAY($A3388)&lt;&gt;7),-VLOOKUP($A3388,ETF_OP_Fee!$K$5:$L$14,2,1),0))^($A3388-$A3387)*(1+2*(J3388/J3387-1))-K$3*IFERROR(VLOOKUP($A4984,Dividends!$C$10:$E$100,3,0),0)</f>
        <v>96.789339366580904</v>
      </c>
      <c r="Q3388">
        <f>IF($A3388&gt;=$Q$2,B3388*Q$4,"")</f>
        <v>335.4863442670781</v>
      </c>
      <c r="R3388">
        <f>IF($A3388&gt;=$Q$2,G3388*R$4,"")</f>
        <v>294.72042959771295</v>
      </c>
      <c r="S3388">
        <f>IF($A3388&gt;=$Q$2,C3388*S$4,"")</f>
        <v>274.51544024119153</v>
      </c>
      <c r="T3388">
        <f>IF($A3388&gt;=$Q$2,J3388*T$4,"")</f>
        <v>555.45581850012388</v>
      </c>
      <c r="U3388">
        <f>IF($A3388&gt;=$Q$2,K3388*U$4,"")</f>
        <v>9.311256418628302</v>
      </c>
      <c r="W3388" t="e">
        <f t="shared" ca="1" si="22"/>
        <v>#DIV/0!</v>
      </c>
    </row>
    <row r="3389" spans="1:23">
      <c r="A3389" s="25">
        <v>45086</v>
      </c>
      <c r="B3389">
        <f>IFERROR(VLOOKUP($A3389,'BTC-Web'!$A$2:$H$9999,2,0),"")</f>
        <v>26505.923827999999</v>
      </c>
      <c r="C3389">
        <f>VLOOKUP(A3389,H_SPBTFDUE!$B$2:$C$5828,2,0)</f>
        <v>143.88999999999999</v>
      </c>
      <c r="D3389" s="2">
        <f>D3388*(1-D$1+IF(AND(WEEKDAY($A3389)&lt;&gt;1,WEEKDAY($A3389)&lt;&gt;7),-VLOOKUP($A3389,ETF_OP_Fee!$G$5:$H$14,2,1),0))^($A3389-$A3388)*(1+2*(C3389/C3388-1))+IFERROR(VLOOKUP(A3389,BITXeom!$C$9:$D$100,2,0),0)-$D$3*IFERROR(VLOOKUP($A3389,Dividends!$C$10:$E$100,2,0),0)</f>
        <v>11.479399543628553</v>
      </c>
      <c r="F3389" s="60">
        <f>F3388*(1-F$1-2*(C3389/C3388-1))</f>
        <v>2.6899699306506587E-2</v>
      </c>
      <c r="G3389" s="2">
        <f>G3388*(1-G$1+IF(AND(WEEKDAY($A3389)&lt;&gt;1,WEEKDAY($A3389)&lt;&gt;7),-VLOOKUP($A3389,ETF_OP_Fee!$I$5:$J$14,2,1),0))^($A3389-$A3388)*(1+1*(B3389/B3388-1))</f>
        <v>15.701502214541536</v>
      </c>
      <c r="H3389" s="9">
        <f>IFERROR(VLOOKUP(A3389,'BITO-IV'!$A$1:$J$10000,4,0),"")</f>
        <v>14.7865</v>
      </c>
      <c r="J3389" s="9">
        <f>VLOOKUP(A3389,'ETH-Web'!$A$1:$G$10000,6,0)</f>
        <v>1840.22522</v>
      </c>
      <c r="K3389" s="2">
        <f>K3388*(1-K$1+IF(AND(WEEKDAY($A3389)&lt;&gt;1,WEEKDAY($A3389)&lt;&gt;7),-VLOOKUP($A3389,ETF_OP_Fee!$K$5:$L$14,2,1),0))^($A3389-$A3388)*(1+2*(J3389/J3388-1))-K$3*IFERROR(VLOOKUP($A4985,Dividends!$C$10:$E$100,3,0),0)</f>
        <v>96.149745305677598</v>
      </c>
      <c r="Q3389">
        <f>IF($A3389&gt;=$Q$2,B3389*Q$4,"")</f>
        <v>337.50160018950379</v>
      </c>
      <c r="R3389">
        <f>IF($A3389&gt;=$Q$2,G3389*R$4,"")</f>
        <v>296.25564406657043</v>
      </c>
      <c r="S3389">
        <f>IF($A3389&gt;=$Q$2,C3389*S$4,"")</f>
        <v>272.73373400749182</v>
      </c>
      <c r="T3389">
        <f>IF($A3389&gt;=$Q$2,J3389*T$4,"")</f>
        <v>553.62766884019561</v>
      </c>
      <c r="U3389">
        <f>IF($A3389&gt;=$Q$2,K3389*U$4,"")</f>
        <v>9.2497266639685787</v>
      </c>
      <c r="W3389" t="e">
        <f t="shared" ca="1" si="22"/>
        <v>#DIV/0!</v>
      </c>
    </row>
    <row r="3390" spans="1:23">
      <c r="A3390" s="25">
        <v>45089</v>
      </c>
      <c r="B3390">
        <f>IFERROR(VLOOKUP($A3390,'BTC-Web'!$A$2:$H$9999,2,0),"")</f>
        <v>25934.285156000002</v>
      </c>
      <c r="C3390">
        <f>VLOOKUP(A3390,H_SPBTFDUE!$B$2:$C$5828,2,0)</f>
        <v>140.69999999999999</v>
      </c>
      <c r="D3390" s="2">
        <f>D3389*(1-D$1+IF(AND(WEEKDAY($A3390)&lt;&gt;1,WEEKDAY($A3390)&lt;&gt;7),-VLOOKUP($A3390,ETF_OP_Fee!$G$5:$H$14,2,1),0))^($A3390-$A3389)*(1+2*(C3390/C3389-1))+IFERROR(VLOOKUP(A3390,BITXeom!$C$9:$D$100,2,0),0)-$D$3*IFERROR(VLOOKUP($A3390,Dividends!$C$10:$E$100,2,0),0)</f>
        <v>10.966442654858737</v>
      </c>
      <c r="F3390" s="60">
        <f>F3389*(1-F$1-2*(C3390/C3389-1))</f>
        <v>2.8091016273674826E-2</v>
      </c>
      <c r="G3390" s="2">
        <f>G3389*(1-G$1+IF(AND(WEEKDAY($A3390)&lt;&gt;1,WEEKDAY($A3390)&lt;&gt;7),-VLOOKUP($A3390,ETF_OP_Fee!$I$5:$J$14,2,1),0))^($A3390-$A3389)*(1+1*(B3390/B3389-1))</f>
        <v>15.326350315349531</v>
      </c>
      <c r="H3390" s="9">
        <f>IFERROR(VLOOKUP(A3390,'BITO-IV'!$A$1:$J$10000,4,0),"")</f>
        <v>14.4587</v>
      </c>
      <c r="J3390" s="9">
        <f>VLOOKUP(A3390,'ETH-Web'!$A$1:$G$10000,6,0)</f>
        <v>1742.528687</v>
      </c>
      <c r="K3390" s="2">
        <f>K3389*(1-K$1+IF(AND(WEEKDAY($A3390)&lt;&gt;1,WEEKDAY($A3390)&lt;&gt;7),-VLOOKUP($A3390,ETF_OP_Fee!$K$5:$L$14,2,1),0))^($A3390-$A3389)*(1+2*(J3390/J3389-1))-K$3*IFERROR(VLOOKUP($A4986,Dividends!$C$10:$E$100,3,0),0)</f>
        <v>85.934032718639386</v>
      </c>
      <c r="Q3390">
        <f>IF($A3390&gt;=$Q$2,B3390*Q$4,"")</f>
        <v>330.22288891793522</v>
      </c>
      <c r="R3390">
        <f>IF($A3390&gt;=$Q$2,G3390*R$4,"")</f>
        <v>289.17728519368541</v>
      </c>
      <c r="S3390">
        <f>IF($A3390&gt;=$Q$2,C3390*S$4,"")</f>
        <v>266.68730540589411</v>
      </c>
      <c r="T3390">
        <f>IF($A3390&gt;=$Q$2,J3390*T$4,"")</f>
        <v>524.23588394847502</v>
      </c>
      <c r="U3390">
        <f>IF($A3390&gt;=$Q$2,K3390*U$4,"")</f>
        <v>8.266962239503826</v>
      </c>
      <c r="W3390" t="e">
        <f t="shared" ca="1" si="22"/>
        <v>#DIV/0!</v>
      </c>
    </row>
    <row r="3391" spans="1:23">
      <c r="A3391" s="25">
        <v>45090</v>
      </c>
      <c r="B3391">
        <f>IFERROR(VLOOKUP($A3391,'BTC-Web'!$A$2:$H$9999,2,0),"")</f>
        <v>25902.941406000002</v>
      </c>
      <c r="C3391">
        <f>VLOOKUP(A3391,H_SPBTFDUE!$B$2:$C$5828,2,0)</f>
        <v>140.97999999999999</v>
      </c>
      <c r="D3391" s="2">
        <f>D3390*(1-D$1+IF(AND(WEEKDAY($A3391)&lt;&gt;1,WEEKDAY($A3391)&lt;&gt;7),-VLOOKUP($A3391,ETF_OP_Fee!$G$5:$H$14,2,1),0))^($A3391-$A3390)*(1+2*(C3391/C3390-1))+IFERROR(VLOOKUP(A3391,BITXeom!$C$9:$D$100,2,0),0)-$D$3*IFERROR(VLOOKUP($A3391,Dividends!$C$10:$E$100,2,0),0)</f>
        <v>11.008762944064729</v>
      </c>
      <c r="F3391" s="60">
        <f>F3390*(1-F$1-2*(C3391/C3390-1))</f>
        <v>2.7977748961699606E-2</v>
      </c>
      <c r="G3391" s="2">
        <f>G3390*(1-G$1+IF(AND(WEEKDAY($A3391)&lt;&gt;1,WEEKDAY($A3391)&lt;&gt;7),-VLOOKUP($A3391,ETF_OP_Fee!$I$5:$J$14,2,1),0))^($A3391-$A3390)*(1+1*(B3391/B3390-1))</f>
        <v>15.295685727143915</v>
      </c>
      <c r="H3391" s="9">
        <f>IFERROR(VLOOKUP(A3391,'BITO-IV'!$A$1:$J$10000,4,0),"")</f>
        <v>14.4871</v>
      </c>
      <c r="J3391" s="9">
        <f>VLOOKUP(A3391,'ETH-Web'!$A$1:$G$10000,6,0)</f>
        <v>1739.0375979999999</v>
      </c>
      <c r="K3391" s="2">
        <f>K3390*(1-K$1+IF(AND(WEEKDAY($A3391)&lt;&gt;1,WEEKDAY($A3391)&lt;&gt;7),-VLOOKUP($A3391,ETF_OP_Fee!$K$5:$L$14,2,1),0))^($A3391-$A3390)*(1+2*(J3391/J3390-1))-K$3*IFERROR(VLOOKUP($A4987,Dividends!$C$10:$E$100,3,0),0)</f>
        <v>85.587497452040068</v>
      </c>
      <c r="Q3391">
        <f>IF($A3391&gt;=$Q$2,B3391*Q$4,"")</f>
        <v>329.82378697191041</v>
      </c>
      <c r="R3391">
        <f>IF($A3391&gt;=$Q$2,G3391*R$4,"")</f>
        <v>288.59870632876141</v>
      </c>
      <c r="S3391">
        <f>IF($A3391&gt;=$Q$2,C3391*S$4,"")</f>
        <v>267.21802641167699</v>
      </c>
      <c r="T3391">
        <f>IF($A3391&gt;=$Q$2,J3391*T$4,"")</f>
        <v>523.185597579297</v>
      </c>
      <c r="U3391">
        <f>IF($A3391&gt;=$Q$2,K3391*U$4,"")</f>
        <v>8.233625110161686</v>
      </c>
      <c r="W3391" t="e">
        <f t="shared" ca="1" si="22"/>
        <v>#DIV/0!</v>
      </c>
    </row>
    <row r="3392" spans="1:23">
      <c r="A3392" s="25">
        <v>45091</v>
      </c>
      <c r="B3392">
        <f>IFERROR(VLOOKUP($A3392,'BTC-Web'!$A$2:$H$9999,2,0),"")</f>
        <v>25920.257813</v>
      </c>
      <c r="C3392">
        <f>VLOOKUP(A3392,H_SPBTFDUE!$B$2:$C$5828,2,0)</f>
        <v>140.76</v>
      </c>
      <c r="D3392" s="2">
        <f>D3391*(1-D$1+IF(AND(WEEKDAY($A3392)&lt;&gt;1,WEEKDAY($A3392)&lt;&gt;7),-VLOOKUP($A3392,ETF_OP_Fee!$G$5:$H$14,2,1),0))^($A3392-$A3391)*(1+2*(C3392/C3391-1))+IFERROR(VLOOKUP(A3392,BITXeom!$C$9:$D$100,2,0),0)-$D$3*IFERROR(VLOOKUP($A3392,Dividends!$C$10:$E$100,2,0),0)</f>
        <v>10.973081542121779</v>
      </c>
      <c r="F3392" s="60">
        <f>F3391*(1-F$1-2*(C3392/C3391-1))</f>
        <v>2.8063611422037418E-2</v>
      </c>
      <c r="G3392" s="2">
        <f>G3391*(1-G$1+IF(AND(WEEKDAY($A3392)&lt;&gt;1,WEEKDAY($A3392)&lt;&gt;7),-VLOOKUP($A3392,ETF_OP_Fee!$I$5:$J$14,2,1),0))^($A3392-$A3391)*(1+1*(B3392/B3391-1))</f>
        <v>15.29377117084872</v>
      </c>
      <c r="H3392" s="9">
        <f>IFERROR(VLOOKUP(A3392,'BITO-IV'!$A$1:$J$10000,4,0),"")</f>
        <v>14.4678</v>
      </c>
      <c r="J3392" s="9">
        <f>VLOOKUP(A3392,'ETH-Web'!$A$1:$G$10000,6,0)</f>
        <v>1650.5192870000001</v>
      </c>
      <c r="K3392" s="2">
        <f>K3391*(1-K$1+IF(AND(WEEKDAY($A3392)&lt;&gt;1,WEEKDAY($A3392)&lt;&gt;7),-VLOOKUP($A3392,ETF_OP_Fee!$K$5:$L$14,2,1),0))^($A3392-$A3391)*(1+2*(J3392/J3391-1))-K$3*IFERROR(VLOOKUP($A4988,Dividends!$C$10:$E$100,3,0),0)</f>
        <v>76.87258273755252</v>
      </c>
      <c r="Q3392">
        <f>IF($A3392&gt;=$Q$2,B3392*Q$4,"")</f>
        <v>330.04427787462168</v>
      </c>
      <c r="R3392">
        <f>IF($A3392&gt;=$Q$2,G3392*R$4,"")</f>
        <v>288.56258251712956</v>
      </c>
      <c r="S3392">
        <f>IF($A3392&gt;=$Q$2,C3392*S$4,"")</f>
        <v>266.80103133570469</v>
      </c>
      <c r="T3392">
        <f>IF($A3392&gt;=$Q$2,J3392*T$4,"")</f>
        <v>496.55506038418048</v>
      </c>
      <c r="U3392">
        <f>IF($A3392&gt;=$Q$2,K3392*U$4,"")</f>
        <v>7.3952393323051577</v>
      </c>
      <c r="W3392" t="e">
        <f t="shared" ca="1" si="22"/>
        <v>#DIV/0!</v>
      </c>
    </row>
    <row r="3393" spans="1:23">
      <c r="A3393" s="25">
        <v>45092</v>
      </c>
      <c r="B3393">
        <f>IFERROR(VLOOKUP($A3393,'BTC-Web'!$A$2:$H$9999,2,0),"")</f>
        <v>25121.673827999999</v>
      </c>
      <c r="C3393">
        <f>VLOOKUP(A3393,H_SPBTFDUE!$B$2:$C$5828,2,0)</f>
        <v>138.44999999999999</v>
      </c>
      <c r="D3393" s="2">
        <f>D3392*(1-D$1+IF(AND(WEEKDAY($A3393)&lt;&gt;1,WEEKDAY($A3393)&lt;&gt;7),-VLOOKUP($A3393,ETF_OP_Fee!$G$5:$H$14,2,1),0))^($A3393-$A3392)*(1+2*(C3393/C3392-1))+IFERROR(VLOOKUP(A3393,BITXeom!$C$9:$D$100,2,0),0)-$D$3*IFERROR(VLOOKUP($A3393,Dividends!$C$10:$E$100,2,0),0)</f>
        <v>10.611645620517915</v>
      </c>
      <c r="F3393" s="60">
        <f>F3392*(1-F$1-2*(C3393/C3392-1))</f>
        <v>2.8983249502128088E-2</v>
      </c>
      <c r="G3393" s="2">
        <f>G3392*(1-G$1+IF(AND(WEEKDAY($A3393)&lt;&gt;1,WEEKDAY($A3393)&lt;&gt;7),-VLOOKUP($A3393,ETF_OP_Fee!$I$5:$J$14,2,1),0))^($A3393-$A3392)*(1+1*(B3393/B3392-1))</f>
        <v>14.810824844451197</v>
      </c>
      <c r="H3393" s="9">
        <f>IFERROR(VLOOKUP(A3393,'BITO-IV'!$A$1:$J$10000,4,0),"")</f>
        <v>14.230700000000001</v>
      </c>
      <c r="J3393" s="9">
        <f>VLOOKUP(A3393,'ETH-Web'!$A$1:$G$10000,6,0)</f>
        <v>1665.519775</v>
      </c>
      <c r="K3393" s="2">
        <f>K3392*(1-K$1+IF(AND(WEEKDAY($A3393)&lt;&gt;1,WEEKDAY($A3393)&lt;&gt;7),-VLOOKUP($A3393,ETF_OP_Fee!$K$5:$L$14,2,1),0))^($A3393-$A3392)*(1+2*(J3393/J3392-1))-K$3*IFERROR(VLOOKUP($A4989,Dividends!$C$10:$E$100,3,0),0)</f>
        <v>78.267856060145334</v>
      </c>
      <c r="Q3393">
        <f>IF($A3393&gt;=$Q$2,B3393*Q$4,"")</f>
        <v>319.87585761610973</v>
      </c>
      <c r="R3393">
        <f>IF($A3393&gt;=$Q$2,G3393*R$4,"")</f>
        <v>279.45036044935972</v>
      </c>
      <c r="S3393">
        <f>IF($A3393&gt;=$Q$2,C3393*S$4,"")</f>
        <v>262.42258303799599</v>
      </c>
      <c r="T3393">
        <f>IF($A3393&gt;=$Q$2,J3393*T$4,"")</f>
        <v>501.06792387102331</v>
      </c>
      <c r="U3393">
        <f>IF($A3393&gt;=$Q$2,K3393*U$4,"")</f>
        <v>7.529466384227975</v>
      </c>
      <c r="W3393" t="e">
        <f t="shared" ca="1" si="22"/>
        <v>#DIV/0!</v>
      </c>
    </row>
    <row r="3394" spans="1:23">
      <c r="A3394" s="25">
        <v>45093</v>
      </c>
      <c r="B3394">
        <f>IFERROR(VLOOKUP($A3394,'BTC-Web'!$A$2:$H$9999,2,0),"")</f>
        <v>25575.283202999999</v>
      </c>
      <c r="C3394">
        <f>VLOOKUP(A3394,H_SPBTFDUE!$B$2:$C$5828,2,0)</f>
        <v>143.63999999999999</v>
      </c>
      <c r="D3394" s="2">
        <f>D3393*(1-D$1+IF(AND(WEEKDAY($A3394)&lt;&gt;1,WEEKDAY($A3394)&lt;&gt;7),-VLOOKUP($A3394,ETF_OP_Fee!$G$5:$H$14,2,1),0))^($A3394-$A3393)*(1+2*(C3394/C3393-1))+IFERROR(VLOOKUP(A3394,BITXeom!$C$9:$D$100,2,0),0)-$D$3*IFERROR(VLOOKUP($A3394,Dividends!$C$10:$E$100,2,0),0)</f>
        <v>11.405856501037114</v>
      </c>
      <c r="F3394" s="60">
        <f>F3393*(1-F$1-2*(C3394/C3393-1))</f>
        <v>2.6808782100797495E-2</v>
      </c>
      <c r="G3394" s="2">
        <f>G3393*(1-G$1+IF(AND(WEEKDAY($A3394)&lt;&gt;1,WEEKDAY($A3394)&lt;&gt;7),-VLOOKUP($A3394,ETF_OP_Fee!$I$5:$J$14,2,1),0))^($A3394-$A3393)*(1+1*(B3394/B3393-1))</f>
        <v>15.066297098097625</v>
      </c>
      <c r="H3394" s="9">
        <f>IFERROR(VLOOKUP(A3394,'BITO-IV'!$A$1:$J$10000,4,0),"")</f>
        <v>14.773199999999999</v>
      </c>
      <c r="J3394" s="9">
        <f>VLOOKUP(A3394,'ETH-Web'!$A$1:$G$10000,6,0)</f>
        <v>1716.668823</v>
      </c>
      <c r="K3394" s="2">
        <f>K3393*(1-K$1+IF(AND(WEEKDAY($A3394)&lt;&gt;1,WEEKDAY($A3394)&lt;&gt;7),-VLOOKUP($A3394,ETF_OP_Fee!$K$5:$L$14,2,1),0))^($A3394-$A3393)*(1+2*(J3394/J3393-1))-K$3*IFERROR(VLOOKUP($A4990,Dividends!$C$10:$E$100,3,0),0)</f>
        <v>83.073016253308026</v>
      </c>
      <c r="Q3394">
        <f>IF($A3394&gt;=$Q$2,B3394*Q$4,"")</f>
        <v>325.65169440327111</v>
      </c>
      <c r="R3394">
        <f>IF($A3394&gt;=$Q$2,G3394*R$4,"")</f>
        <v>284.27060605459025</v>
      </c>
      <c r="S3394">
        <f>IF($A3394&gt;=$Q$2,C3394*S$4,"")</f>
        <v>272.25987596661429</v>
      </c>
      <c r="T3394">
        <f>IF($A3394&gt;=$Q$2,J3394*T$4,"")</f>
        <v>516.45600131930178</v>
      </c>
      <c r="U3394">
        <f>IF($A3394&gt;=$Q$2,K3394*U$4,"")</f>
        <v>7.9917288501558259</v>
      </c>
      <c r="W3394" t="e">
        <f t="shared" ca="1" si="22"/>
        <v>#DIV/0!</v>
      </c>
    </row>
    <row r="3395" spans="1:23">
      <c r="A3395" s="25">
        <v>45097</v>
      </c>
      <c r="B3395">
        <f>IFERROR(VLOOKUP($A3395,'BTC-Web'!$A$2:$H$9999,2,0),"")</f>
        <v>26841.664063</v>
      </c>
      <c r="C3395">
        <f>VLOOKUP(A3395,H_SPBTFDUE!$B$2:$C$5828,2,0)</f>
        <v>153.19999999999999</v>
      </c>
      <c r="D3395" s="2">
        <f>D3394*(1-D$1+IF(AND(WEEKDAY($A3395)&lt;&gt;1,WEEKDAY($A3395)&lt;&gt;7),-VLOOKUP($A3395,ETF_OP_Fee!$G$5:$H$14,2,1),0))^($A3395-$A3394)*(1+2*(C3395/C3394-1))+IFERROR(VLOOKUP(A3395,BITXeom!$C$9:$D$100,2,0),0)-$D$3*IFERROR(VLOOKUP($A3395,Dividends!$C$10:$E$100,2,0),0)</f>
        <v>12.917865614318963</v>
      </c>
      <c r="F3395" s="60">
        <f>F3394*(1-F$1-2*(C3395/C3394-1))</f>
        <v>2.3238854733276641E-2</v>
      </c>
      <c r="G3395" s="2">
        <f>G3394*(1-G$1+IF(AND(WEEKDAY($A3395)&lt;&gt;1,WEEKDAY($A3395)&lt;&gt;7),-VLOOKUP($A3395,ETF_OP_Fee!$I$5:$J$14,2,1),0))^($A3395-$A3394)*(1+1*(B3395/B3394-1))</f>
        <v>15.762210452630761</v>
      </c>
      <c r="H3395" s="9">
        <f>IFERROR(VLOOKUP(A3395,'BITO-IV'!$A$1:$J$10000,4,0),"")</f>
        <v>15.7486</v>
      </c>
      <c r="J3395" s="9">
        <f>VLOOKUP(A3395,'ETH-Web'!$A$1:$G$10000,6,0)</f>
        <v>1792.119995</v>
      </c>
      <c r="K3395" s="2">
        <f>K3394*(1-K$1+IF(AND(WEEKDAY($A3395)&lt;&gt;1,WEEKDAY($A3395)&lt;&gt;7),-VLOOKUP($A3395,ETF_OP_Fee!$K$5:$L$14,2,1),0))^($A3395-$A3394)*(1+2*(J3395/J3394-1))-K$3*IFERROR(VLOOKUP($A4991,Dividends!$C$10:$E$100,3,0),0)</f>
        <v>90.366171047545464</v>
      </c>
      <c r="Q3395">
        <f>IF($A3395&gt;=$Q$2,B3395*Q$4,"")</f>
        <v>341.77660178144231</v>
      </c>
      <c r="R3395">
        <f>IF($A3395&gt;=$Q$2,G3395*R$4,"")</f>
        <v>297.40108594401153</v>
      </c>
      <c r="S3395">
        <f>IF($A3395&gt;=$Q$2,C3395*S$4,"")</f>
        <v>290.3802074497724</v>
      </c>
      <c r="T3395">
        <f>IF($A3395&gt;=$Q$2,J3395*T$4,"")</f>
        <v>539.15531877872706</v>
      </c>
      <c r="U3395">
        <f>IF($A3395&gt;=$Q$2,K3395*U$4,"")</f>
        <v>8.6933395320171414</v>
      </c>
      <c r="W3395" t="e">
        <f t="shared" ca="1" si="22"/>
        <v>#DIV/0!</v>
      </c>
    </row>
    <row r="3396" spans="1:23">
      <c r="A3396" s="25">
        <v>45098</v>
      </c>
      <c r="B3396">
        <f>IFERROR(VLOOKUP($A3396,'BTC-Web'!$A$2:$H$9999,2,0),"")</f>
        <v>28311.310547000001</v>
      </c>
      <c r="C3396">
        <f>VLOOKUP(A3396,H_SPBTFDUE!$B$2:$C$5828,2,0)</f>
        <v>164.54</v>
      </c>
      <c r="D3396" s="2">
        <f>D3395*(1-D$1+IF(AND(WEEKDAY($A3396)&lt;&gt;1,WEEKDAY($A3396)&lt;&gt;7),-VLOOKUP($A3396,ETF_OP_Fee!$G$5:$H$14,2,1),0))^($A3396-$A3395)*(1+2*(C3396/C3395-1))+IFERROR(VLOOKUP(A3396,BITXeom!$C$9:$D$100,2,0),0)-$D$3*IFERROR(VLOOKUP($A3396,Dividends!$C$10:$E$100,2,0),0)</f>
        <v>14.828461618887591</v>
      </c>
      <c r="F3396" s="60">
        <f>F3395*(1-F$1-2*(C3396/C3395-1))</f>
        <v>1.9797323725168903E-2</v>
      </c>
      <c r="G3396" s="2">
        <f>G3395*(1-G$1+IF(AND(WEEKDAY($A3396)&lt;&gt;1,WEEKDAY($A3396)&lt;&gt;7),-VLOOKUP($A3396,ETF_OP_Fee!$I$5:$J$14,2,1),0))^($A3396-$A3395)*(1+1*(B3396/B3395-1))</f>
        <v>16.612043553480326</v>
      </c>
      <c r="H3396" s="9">
        <f>IFERROR(VLOOKUP(A3396,'BITO-IV'!$A$1:$J$10000,4,0),"")</f>
        <v>16.913</v>
      </c>
      <c r="J3396" s="9">
        <f>VLOOKUP(A3396,'ETH-Web'!$A$1:$G$10000,6,0)</f>
        <v>1891.007202</v>
      </c>
      <c r="K3396" s="2">
        <f>K3395*(1-K$1+IF(AND(WEEKDAY($A3396)&lt;&gt;1,WEEKDAY($A3396)&lt;&gt;7),-VLOOKUP($A3396,ETF_OP_Fee!$K$5:$L$14,2,1),0))^($A3396-$A3395)*(1+2*(J3396/J3395-1))-K$3*IFERROR(VLOOKUP($A4992,Dividends!$C$10:$E$100,3,0),0)</f>
        <v>100.33619850975005</v>
      </c>
      <c r="Q3396">
        <f>IF($A3396&gt;=$Q$2,B3396*Q$4,"")</f>
        <v>360.48970317272114</v>
      </c>
      <c r="R3396">
        <f>IF($A3396&gt;=$Q$2,G3396*R$4,"")</f>
        <v>313.43572066884127</v>
      </c>
      <c r="S3396">
        <f>IF($A3396&gt;=$Q$2,C3396*S$4,"")</f>
        <v>311.8744081839788</v>
      </c>
      <c r="T3396">
        <f>IF($A3396&gt;=$Q$2,J3396*T$4,"")</f>
        <v>568.90531529791826</v>
      </c>
      <c r="U3396">
        <f>IF($A3396&gt;=$Q$2,K3396*U$4,"")</f>
        <v>9.6524687378665011</v>
      </c>
      <c r="W3396" t="e">
        <f t="shared" ref="W3396:W3459" ca="1" si="23">IF(ROW()+$W$1&lt;3711,INDIRECT("m"&amp;ROW()+$W$1,1)/INDIRECT("m"&amp;ROW(),1),"")</f>
        <v>#DIV/0!</v>
      </c>
    </row>
    <row r="3397" spans="1:23">
      <c r="A3397" s="25">
        <v>45099</v>
      </c>
      <c r="B3397">
        <f>IFERROR(VLOOKUP($A3397,'BTC-Web'!$A$2:$H$9999,2,0),"")</f>
        <v>29995.935547000001</v>
      </c>
      <c r="C3397">
        <f>VLOOKUP(A3397,H_SPBTFDUE!$B$2:$C$5828,2,0)</f>
        <v>165.14</v>
      </c>
      <c r="D3397" s="2">
        <f>D3396*(1-D$1+IF(AND(WEEKDAY($A3397)&lt;&gt;1,WEEKDAY($A3397)&lt;&gt;7),-VLOOKUP($A3397,ETF_OP_Fee!$G$5:$H$14,2,1),0))^($A3397-$A3396)*(1+2*(C3397/C3396-1))+IFERROR(VLOOKUP(A3397,BITXeom!$C$9:$D$100,2,0),0)-$D$3*IFERROR(VLOOKUP($A3397,Dividends!$C$10:$E$100,2,0),0)</f>
        <v>14.934805893636277</v>
      </c>
      <c r="F3397" s="60">
        <f>F3396*(1-F$1-2*(C3397/C3396-1))</f>
        <v>1.9651910120900749E-2</v>
      </c>
      <c r="G3397" s="2">
        <f>G3396*(1-G$1+IF(AND(WEEKDAY($A3397)&lt;&gt;1,WEEKDAY($A3397)&lt;&gt;7),-VLOOKUP($A3397,ETF_OP_Fee!$I$5:$J$14,2,1),0))^($A3397-$A3396)*(1+1*(B3397/B3396-1))</f>
        <v>17.586560143464428</v>
      </c>
      <c r="H3397" s="9">
        <f>IFERROR(VLOOKUP(A3397,'BITO-IV'!$A$1:$J$10000,4,0),"")</f>
        <v>16.975100000000001</v>
      </c>
      <c r="J3397" s="9">
        <f>VLOOKUP(A3397,'ETH-Web'!$A$1:$G$10000,6,0)</f>
        <v>1872.9429929999999</v>
      </c>
      <c r="K3397" s="2">
        <f>K3396*(1-K$1+IF(AND(WEEKDAY($A3397)&lt;&gt;1,WEEKDAY($A3397)&lt;&gt;7),-VLOOKUP($A3397,ETF_OP_Fee!$K$5:$L$14,2,1),0))^($A3397-$A3396)*(1+2*(J3397/J3396-1))-K$3*IFERROR(VLOOKUP($A4993,Dividends!$C$10:$E$100,3,0),0)</f>
        <v>98.416702315033376</v>
      </c>
      <c r="Q3397">
        <f>IF($A3397&gt;=$Q$2,B3397*Q$4,"")</f>
        <v>381.9401395698344</v>
      </c>
      <c r="R3397">
        <f>IF($A3397&gt;=$Q$2,G3397*R$4,"")</f>
        <v>331.82288108664642</v>
      </c>
      <c r="S3397">
        <f>IF($A3397&gt;=$Q$2,C3397*S$4,"")</f>
        <v>313.01166748208493</v>
      </c>
      <c r="T3397">
        <f>IF($A3397&gt;=$Q$2,J3397*T$4,"")</f>
        <v>563.47073815517467</v>
      </c>
      <c r="U3397">
        <f>IF($A3397&gt;=$Q$2,K3397*U$4,"")</f>
        <v>9.4678107850324995</v>
      </c>
      <c r="W3397" t="e">
        <f t="shared" ca="1" si="23"/>
        <v>#DIV/0!</v>
      </c>
    </row>
    <row r="3398" spans="1:23">
      <c r="A3398" s="25">
        <v>45100</v>
      </c>
      <c r="B3398">
        <f>IFERROR(VLOOKUP($A3398,'BTC-Web'!$A$2:$H$9999,2,0),"")</f>
        <v>29896.382813</v>
      </c>
      <c r="C3398">
        <f>VLOOKUP(A3398,H_SPBTFDUE!$B$2:$C$5828,2,0)</f>
        <v>169.42</v>
      </c>
      <c r="D3398" s="2">
        <f>D3397*(1-D$1+IF(AND(WEEKDAY($A3398)&lt;&gt;1,WEEKDAY($A3398)&lt;&gt;7),-VLOOKUP($A3398,ETF_OP_Fee!$G$5:$H$14,2,1),0))^($A3398-$A3397)*(1+2*(C3398/C3397-1))+IFERROR(VLOOKUP(A3398,BITXeom!$C$9:$D$100,2,0),0)-$D$3*IFERROR(VLOOKUP($A3398,Dividends!$C$10:$E$100,2,0),0)</f>
        <v>15.707054990701174</v>
      </c>
      <c r="F3398" s="60">
        <f>F3397*(1-F$1-2*(C3398/C3397-1))</f>
        <v>1.8632234179788893E-2</v>
      </c>
      <c r="G3398" s="2">
        <f>G3397*(1-G$1+IF(AND(WEEKDAY($A3398)&lt;&gt;1,WEEKDAY($A3398)&lt;&gt;7),-VLOOKUP($A3398,ETF_OP_Fee!$I$5:$J$14,2,1),0))^($A3398-$A3397)*(1+1*(B3398/B3397-1))</f>
        <v>17.514290066319152</v>
      </c>
      <c r="H3398" s="9">
        <f>IFERROR(VLOOKUP(A3398,'BITO-IV'!$A$1:$J$10000,4,0),"")</f>
        <v>17.4071</v>
      </c>
      <c r="J3398" s="9">
        <f>VLOOKUP(A3398,'ETH-Web'!$A$1:$G$10000,6,0)</f>
        <v>1892.862061</v>
      </c>
      <c r="K3398" s="2">
        <f>K3397*(1-K$1+IF(AND(WEEKDAY($A3398)&lt;&gt;1,WEEKDAY($A3398)&lt;&gt;7),-VLOOKUP($A3398,ETF_OP_Fee!$K$5:$L$14,2,1),0))^($A3398-$A3397)*(1+2*(J3398/J3397-1))-K$3*IFERROR(VLOOKUP($A4994,Dividends!$C$10:$E$100,3,0),0)</f>
        <v>100.50747064805812</v>
      </c>
      <c r="Q3398">
        <f>IF($A3398&gt;=$Q$2,B3398*Q$4,"")</f>
        <v>380.67252832767326</v>
      </c>
      <c r="R3398">
        <f>IF($A3398&gt;=$Q$2,G3398*R$4,"")</f>
        <v>330.4592906505934</v>
      </c>
      <c r="S3398">
        <f>IF($A3398&gt;=$Q$2,C3398*S$4,"")</f>
        <v>321.12411714190887</v>
      </c>
      <c r="T3398">
        <f>IF($A3398&gt;=$Q$2,J3398*T$4,"")</f>
        <v>569.46334550695826</v>
      </c>
      <c r="U3398">
        <f>IF($A3398&gt;=$Q$2,K3398*U$4,"")</f>
        <v>9.6689453334047055</v>
      </c>
      <c r="W3398" t="e">
        <f t="shared" ca="1" si="23"/>
        <v>#DIV/0!</v>
      </c>
    </row>
    <row r="3399" spans="1:23">
      <c r="A3399" s="25">
        <v>45103</v>
      </c>
      <c r="B3399">
        <f>IFERROR(VLOOKUP($A3399,'BTC-Web'!$A$2:$H$9999,2,0),"")</f>
        <v>30480.523438</v>
      </c>
      <c r="C3399">
        <f>VLOOKUP(A3399,H_SPBTFDUE!$B$2:$C$5828,2,0)</f>
        <v>165.3</v>
      </c>
      <c r="D3399" s="2">
        <f>D3398*(1-D$1+IF(AND(WEEKDAY($A3399)&lt;&gt;1,WEEKDAY($A3399)&lt;&gt;7),-VLOOKUP($A3399,ETF_OP_Fee!$G$5:$H$14,2,1),0))^($A3399-$A3398)*(1+2*(C3399/C3398-1))+IFERROR(VLOOKUP(A3399,BITXeom!$C$9:$D$100,2,0),0)-$D$3*IFERROR(VLOOKUP($A3399,Dividends!$C$10:$E$100,2,0),0)</f>
        <v>14.937714988804546</v>
      </c>
      <c r="F3399" s="60">
        <f>F3398*(1-F$1-2*(C3399/C3398-1))</f>
        <v>1.9537471398954891E-2</v>
      </c>
      <c r="G3399" s="2">
        <f>G3398*(1-G$1+IF(AND(WEEKDAY($A3399)&lt;&gt;1,WEEKDAY($A3399)&lt;&gt;7),-VLOOKUP($A3399,ETF_OP_Fee!$I$5:$J$14,2,1),0))^($A3399-$A3398)*(1+1*(B3399/B3398-1))</f>
        <v>17.814043976495086</v>
      </c>
      <c r="H3399" s="9">
        <f>IFERROR(VLOOKUP(A3399,'BITO-IV'!$A$1:$J$10000,4,0),"")</f>
        <v>16.970800000000001</v>
      </c>
      <c r="J3399" s="9">
        <f>VLOOKUP(A3399,'ETH-Web'!$A$1:$G$10000,6,0)</f>
        <v>1859.432861</v>
      </c>
      <c r="K3399" s="2">
        <f>K3398*(1-K$1+IF(AND(WEEKDAY($A3399)&lt;&gt;1,WEEKDAY($A3399)&lt;&gt;7),-VLOOKUP($A3399,ETF_OP_Fee!$K$5:$L$14,2,1),0))^($A3399-$A3398)*(1+2*(J3399/J3398-1))-K$3*IFERROR(VLOOKUP($A4995,Dividends!$C$10:$E$100,3,0),0)</f>
        <v>96.94992263852194</v>
      </c>
      <c r="Q3399">
        <f>IF($A3399&gt;=$Q$2,B3399*Q$4,"")</f>
        <v>388.11042775545837</v>
      </c>
      <c r="R3399">
        <f>IF($A3399&gt;=$Q$2,G3399*R$4,"")</f>
        <v>336.11504170595424</v>
      </c>
      <c r="S3399">
        <f>IF($A3399&gt;=$Q$2,C3399*S$4,"")</f>
        <v>313.31493662824664</v>
      </c>
      <c r="T3399">
        <f>IF($A3399&gt;=$Q$2,J3399*T$4,"")</f>
        <v>559.40624495967154</v>
      </c>
      <c r="U3399">
        <f>IF($A3399&gt;=$Q$2,K3399*U$4,"")</f>
        <v>9.3267047317521499</v>
      </c>
      <c r="W3399" t="e">
        <f t="shared" ca="1" si="23"/>
        <v>#DIV/0!</v>
      </c>
    </row>
    <row r="3400" spans="1:23">
      <c r="A3400" s="25">
        <v>45104</v>
      </c>
      <c r="B3400">
        <f>IFERROR(VLOOKUP($A3400,'BTC-Web'!$A$2:$H$9999,2,0),"")</f>
        <v>30274.320313</v>
      </c>
      <c r="C3400">
        <f>VLOOKUP(A3400,H_SPBTFDUE!$B$2:$C$5828,2,0)</f>
        <v>167.66</v>
      </c>
      <c r="D3400" s="2">
        <f>D3399*(1-D$1+IF(AND(WEEKDAY($A3400)&lt;&gt;1,WEEKDAY($A3400)&lt;&gt;7),-VLOOKUP($A3400,ETF_OP_Fee!$G$5:$H$14,2,1),0))^($A3400-$A3399)*(1+2*(C3400/C3399-1))+IFERROR(VLOOKUP(A3400,BITXeom!$C$9:$D$100,2,0),0)-$D$3*IFERROR(VLOOKUP($A3400,Dividends!$C$10:$E$100,2,0),0)</f>
        <v>15.362396524731864</v>
      </c>
      <c r="F3400" s="60">
        <f>F3399*(1-F$1-2*(C3400/C3399-1))</f>
        <v>1.8978578608552354E-2</v>
      </c>
      <c r="G3400" s="2">
        <f>G3399*(1-G$1+IF(AND(WEEKDAY($A3400)&lt;&gt;1,WEEKDAY($A3400)&lt;&gt;7),-VLOOKUP($A3400,ETF_OP_Fee!$I$5:$J$14,2,1),0))^($A3400-$A3399)*(1+1*(B3400/B3399-1))</f>
        <v>17.679496939827544</v>
      </c>
      <c r="H3400" s="9">
        <f>IFERROR(VLOOKUP(A3400,'BITO-IV'!$A$1:$J$10000,4,0),"")</f>
        <v>17.203600000000002</v>
      </c>
      <c r="J3400" s="9">
        <f>VLOOKUP(A3400,'ETH-Web'!$A$1:$G$10000,6,0)</f>
        <v>1889.7033690000001</v>
      </c>
      <c r="K3400" s="2">
        <f>K3399*(1-K$1+IF(AND(WEEKDAY($A3400)&lt;&gt;1,WEEKDAY($A3400)&lt;&gt;7),-VLOOKUP($A3400,ETF_OP_Fee!$K$5:$L$14,2,1),0))^($A3400-$A3399)*(1+2*(J3400/J3399-1))-K$3*IFERROR(VLOOKUP($A4996,Dividends!$C$10:$E$100,3,0),0)</f>
        <v>100.1039236052861</v>
      </c>
      <c r="Q3400">
        <f>IF($A3400&gt;=$Q$2,B3400*Q$4,"")</f>
        <v>385.48483035680971</v>
      </c>
      <c r="R3400">
        <f>IF($A3400&gt;=$Q$2,G3400*R$4,"")</f>
        <v>333.57641078640597</v>
      </c>
      <c r="S3400">
        <f>IF($A3400&gt;=$Q$2,C3400*S$4,"")</f>
        <v>317.78815653413079</v>
      </c>
      <c r="T3400">
        <f>IF($A3400&gt;=$Q$2,J3400*T$4,"")</f>
        <v>568.51306003671334</v>
      </c>
      <c r="U3400">
        <f>IF($A3400&gt;=$Q$2,K3400*U$4,"")</f>
        <v>9.6301235993499041</v>
      </c>
      <c r="W3400" t="e">
        <f t="shared" ca="1" si="23"/>
        <v>#DIV/0!</v>
      </c>
    </row>
    <row r="3401" spans="1:23">
      <c r="A3401" s="25">
        <v>45105</v>
      </c>
      <c r="B3401">
        <f>IFERROR(VLOOKUP($A3401,'BTC-Web'!$A$2:$H$9999,2,0),"")</f>
        <v>30696.560547000001</v>
      </c>
      <c r="C3401">
        <f>VLOOKUP(A3401,H_SPBTFDUE!$B$2:$C$5828,2,0)</f>
        <v>164.62</v>
      </c>
      <c r="D3401" s="2">
        <f>D3400*(1-D$1+IF(AND(WEEKDAY($A3401)&lt;&gt;1,WEEKDAY($A3401)&lt;&gt;7),-VLOOKUP($A3401,ETF_OP_Fee!$G$5:$H$14,2,1),0))^($A3401-$A3400)*(1+2*(C3401/C3400-1))+IFERROR(VLOOKUP(A3401,BITXeom!$C$9:$D$100,2,0),0)-$D$3*IFERROR(VLOOKUP($A3401,Dividends!$C$10:$E$100,2,0),0)</f>
        <v>14.803511866886726</v>
      </c>
      <c r="E3401" s="9">
        <v>15.46</v>
      </c>
      <c r="F3401" s="60">
        <f>F3400*(1-F$1-2*(C3401/C3400-1))</f>
        <v>1.9665827339705885E-2</v>
      </c>
      <c r="G3401" s="2">
        <f>G3400*(1-G$1+IF(AND(WEEKDAY($A3401)&lt;&gt;1,WEEKDAY($A3401)&lt;&gt;7),-VLOOKUP($A3401,ETF_OP_Fee!$I$5:$J$14,2,1),0))^($A3401-$A3400)*(1+1*(B3401/B3400-1))</f>
        <v>17.911857309114335</v>
      </c>
      <c r="H3401" s="9">
        <f>IFERROR(VLOOKUP(A3401,'BITO-IV'!$A$1:$J$10000,4,0),"")</f>
        <v>16.8902</v>
      </c>
      <c r="J3401" s="9">
        <f>VLOOKUP(A3401,'ETH-Web'!$A$1:$G$10000,6,0)</f>
        <v>1827.9711910000001</v>
      </c>
      <c r="K3401" s="2">
        <f>K3400*(1-K$1+IF(AND(WEEKDAY($A3401)&lt;&gt;1,WEEKDAY($A3401)&lt;&gt;7),-VLOOKUP($A3401,ETF_OP_Fee!$K$5:$L$14,2,1),0))^($A3401-$A3400)*(1+2*(J3401/J3400-1))-K$3*IFERROR(VLOOKUP($A4997,Dividends!$C$10:$E$100,3,0),0)</f>
        <v>93.561193110489114</v>
      </c>
      <c r="Q3401">
        <f>IF($A3401&gt;=$Q$2,B3401*Q$4,"")</f>
        <v>390.86124189274159</v>
      </c>
      <c r="R3401">
        <f>IF($A3401&gt;=$Q$2,G3401*R$4,"")</f>
        <v>337.96058179870897</v>
      </c>
      <c r="S3401">
        <f>IF($A3401&gt;=$Q$2,C3401*S$4,"")</f>
        <v>312.02604275705966</v>
      </c>
      <c r="T3401">
        <f>IF($A3401&gt;=$Q$2,J3401*T$4,"")</f>
        <v>549.94107144144346</v>
      </c>
      <c r="U3401">
        <f>IF($A3401&gt;=$Q$2,K3401*U$4,"")</f>
        <v>9.0007046807611459</v>
      </c>
      <c r="W3401" t="e">
        <f t="shared" ca="1" si="23"/>
        <v>#DIV/0!</v>
      </c>
    </row>
    <row r="3402" spans="1:23">
      <c r="A3402" s="25">
        <v>45106</v>
      </c>
      <c r="B3402">
        <f>IFERROR(VLOOKUP($A3402,'BTC-Web'!$A$2:$H$9999,2,0),"")</f>
        <v>30086.1875</v>
      </c>
      <c r="C3402">
        <f>VLOOKUP(A3402,H_SPBTFDUE!$B$2:$C$5828,2,0)</f>
        <v>167.65</v>
      </c>
      <c r="D3402" s="2">
        <f>D3401*(1-D$1+IF(AND(WEEKDAY($A3402)&lt;&gt;1,WEEKDAY($A3402)&lt;&gt;7),-VLOOKUP($A3402,ETF_OP_Fee!$G$5:$H$14,2,1),0))^($A3402-$A3401)*(1+2*(C3402/C3401-1))+IFERROR(VLOOKUP(A3402,BITXeom!$C$9:$D$100,2,0),0)-$D$3*IFERROR(VLOOKUP($A3402,Dividends!$C$10:$E$100,2,0),0)</f>
        <v>15.346609290234937</v>
      </c>
      <c r="E3402" s="9">
        <v>14.88</v>
      </c>
      <c r="F3402" s="60">
        <f>F3401*(1-F$1-2*(C3402/C3401-1))</f>
        <v>1.8940864180481035E-2</v>
      </c>
      <c r="G3402" s="2">
        <f>G3401*(1-G$1+IF(AND(WEEKDAY($A3402)&lt;&gt;1,WEEKDAY($A3402)&lt;&gt;7),-VLOOKUP($A3402,ETF_OP_Fee!$I$5:$J$14,2,1),0))^($A3402-$A3401)*(1+1*(B3402/B3401-1))</f>
        <v>17.541772086982327</v>
      </c>
      <c r="H3402" s="9">
        <f>IFERROR(VLOOKUP(A3402,'BITO-IV'!$A$1:$J$10000,4,0),"")</f>
        <v>17.191299999999998</v>
      </c>
      <c r="J3402" s="9">
        <f>VLOOKUP(A3402,'ETH-Web'!$A$1:$G$10000,6,0)</f>
        <v>1852.2272949999999</v>
      </c>
      <c r="K3402" s="2">
        <f>K3401*(1-K$1+IF(AND(WEEKDAY($A3402)&lt;&gt;1,WEEKDAY($A3402)&lt;&gt;7),-VLOOKUP($A3402,ETF_OP_Fee!$K$5:$L$14,2,1),0))^($A3402-$A3401)*(1+2*(J3402/J3401-1))-K$3*IFERROR(VLOOKUP($A4998,Dividends!$C$10:$E$100,3,0),0)</f>
        <v>96.041723797632656</v>
      </c>
      <c r="Q3402">
        <f>IF($A3402&gt;=$Q$2,B3402*Q$4,"")</f>
        <v>383.08932338079632</v>
      </c>
      <c r="R3402">
        <f>IF($A3402&gt;=$Q$2,G3402*R$4,"")</f>
        <v>330.97782089187689</v>
      </c>
      <c r="S3402">
        <f>IF($A3402&gt;=$Q$2,C3402*S$4,"")</f>
        <v>317.76920221249571</v>
      </c>
      <c r="T3402">
        <f>IF($A3402&gt;=$Q$2,J3402*T$4,"")</f>
        <v>557.23846643783702</v>
      </c>
      <c r="U3402">
        <f>IF($A3402&gt;=$Q$2,K3402*U$4,"")</f>
        <v>9.2393348587685864</v>
      </c>
      <c r="W3402" t="e">
        <f t="shared" ca="1" si="23"/>
        <v>#DIV/0!</v>
      </c>
    </row>
    <row r="3403" spans="1:23">
      <c r="A3403" s="25">
        <v>45107</v>
      </c>
      <c r="B3403">
        <f>IFERROR(VLOOKUP($A3403,'BTC-Web'!$A$2:$H$9999,2,0),"")</f>
        <v>30441.353515999999</v>
      </c>
      <c r="C3403">
        <f>VLOOKUP(A3403,H_SPBTFDUE!$B$2:$C$5828,2,0)</f>
        <v>165.7</v>
      </c>
      <c r="D3403" s="2">
        <f>D3402*(1-D$1+IF(AND(WEEKDAY($A3403)&lt;&gt;1,WEEKDAY($A3403)&lt;&gt;7),-VLOOKUP($A3403,ETF_OP_Fee!$G$5:$H$14,2,1),0))^($A3403-$A3402)*(1+2*(C3403/C3402-1))+IFERROR(VLOOKUP(A3403,BITXeom!$C$9:$D$100,2,0),0)-$D$3*IFERROR(VLOOKUP($A3403,Dividends!$C$10:$E$100,2,0),0)</f>
        <v>14.987797992324079</v>
      </c>
      <c r="E3403" s="9">
        <v>15.04</v>
      </c>
      <c r="F3403" s="60">
        <f>F3402*(1-F$1-2*(C3403/C3402-1))</f>
        <v>1.9380494801665871E-2</v>
      </c>
      <c r="G3403" s="2">
        <f>G3402*(1-G$1+IF(AND(WEEKDAY($A3403)&lt;&gt;1,WEEKDAY($A3403)&lt;&gt;7),-VLOOKUP($A3403,ETF_OP_Fee!$I$5:$J$14,2,1),0))^($A3403-$A3402)*(1+1*(B3403/B3402-1))</f>
        <v>17.734774360179976</v>
      </c>
      <c r="H3403" s="9">
        <f>IFERROR(VLOOKUP(A3403,'BITO-IV'!$A$1:$J$10000,4,0),"")</f>
        <v>16.991499999999998</v>
      </c>
      <c r="J3403" s="9">
        <f>VLOOKUP(A3403,'ETH-Web'!$A$1:$G$10000,6,0)</f>
        <v>1933.1889650000001</v>
      </c>
      <c r="K3403" s="2">
        <f>K3402*(1-K$1+IF(AND(WEEKDAY($A3403)&lt;&gt;1,WEEKDAY($A3403)&lt;&gt;7),-VLOOKUP($A3403,ETF_OP_Fee!$K$5:$L$14,2,1),0))^($A3403-$A3402)*(1+2*(J3403/J3402-1))-K$3*IFERROR(VLOOKUP($A4999,Dividends!$C$10:$E$100,3,0),0)</f>
        <v>104.43508617373743</v>
      </c>
      <c r="Q3403">
        <f>IF($A3403&gt;=$Q$2,B3403*Q$4,"")</f>
        <v>387.61167466765488</v>
      </c>
      <c r="R3403">
        <f>IF($A3403&gt;=$Q$2,G3403*R$4,"")</f>
        <v>334.61938409845516</v>
      </c>
      <c r="S3403">
        <f>IF($A3403&gt;=$Q$2,C3403*S$4,"")</f>
        <v>314.07310949365069</v>
      </c>
      <c r="T3403">
        <f>IF($A3403&gt;=$Q$2,J3403*T$4,"")</f>
        <v>581.59560497738448</v>
      </c>
      <c r="U3403">
        <f>IF($A3403&gt;=$Q$2,K3403*U$4,"")</f>
        <v>10.046786896460283</v>
      </c>
      <c r="W3403" t="e">
        <f t="shared" ca="1" si="23"/>
        <v>#DIV/0!</v>
      </c>
    </row>
    <row r="3404" spans="1:23">
      <c r="A3404" s="25">
        <v>45110</v>
      </c>
      <c r="B3404">
        <f>IFERROR(VLOOKUP($A3404,'BTC-Web'!$A$2:$H$9999,2,0),"")</f>
        <v>30624.515625</v>
      </c>
      <c r="C3404">
        <f>VLOOKUP(A3404,H_SPBTFDUE!$B$2:$C$5828,2,0)</f>
        <v>171.22</v>
      </c>
      <c r="D3404" s="2">
        <f>D3403*(1-D$1+IF(AND(WEEKDAY($A3404)&lt;&gt;1,WEEKDAY($A3404)&lt;&gt;7),-VLOOKUP($A3404,ETF_OP_Fee!$G$5:$H$14,2,1),0))^($A3404-$A3403)*(1+2*(C3404/C3403-1))+IFERROR(VLOOKUP(A3404,BITXeom!$C$9:$D$100,2,0),0)-$D$3*IFERROR(VLOOKUP($A3404,Dividends!$C$10:$E$100,2,0),0)</f>
        <v>15.980600836347666</v>
      </c>
      <c r="E3404" s="9">
        <v>15.79</v>
      </c>
      <c r="F3404" s="60">
        <f>F3403*(1-F$1-2*(C3404/C3403-1))</f>
        <v>1.8088232709510928E-2</v>
      </c>
      <c r="G3404" s="2">
        <f>G3403*(1-G$1+IF(AND(WEEKDAY($A3404)&lt;&gt;1,WEEKDAY($A3404)&lt;&gt;7),-VLOOKUP($A3404,ETF_OP_Fee!$I$5:$J$14,2,1),0))^($A3404-$A3403)*(1+1*(B3404/B3403-1))</f>
        <v>17.799063160256328</v>
      </c>
      <c r="H3404" s="9">
        <f>IFERROR(VLOOKUP(A3404,'BITO-IV'!$A$1:$J$10000,4,0),"")</f>
        <v>16.876100000000001</v>
      </c>
      <c r="J3404" s="9">
        <f>VLOOKUP(A3404,'ETH-Web'!$A$1:$G$10000,6,0)</f>
        <v>1955.3891599999999</v>
      </c>
      <c r="K3404" s="2">
        <f>K3403*(1-K$1+IF(AND(WEEKDAY($A3404)&lt;&gt;1,WEEKDAY($A3404)&lt;&gt;7),-VLOOKUP($A3404,ETF_OP_Fee!$K$5:$L$14,2,1),0))^($A3404-$A3403)*(1+2*(J3404/J3403-1))-K$3*IFERROR(VLOOKUP($A5000,Dividends!$C$10:$E$100,3,0),0)</f>
        <v>106.82543833695082</v>
      </c>
      <c r="Q3404">
        <f>IF($A3404&gt;=$Q$2,B3404*Q$4,"")</f>
        <v>389.94388935606662</v>
      </c>
      <c r="R3404">
        <f>IF($A3404&gt;=$Q$2,G3404*R$4,"")</f>
        <v>335.83238395112198</v>
      </c>
      <c r="S3404">
        <f>IF($A3404&gt;=$Q$2,C3404*S$4,"")</f>
        <v>324.53589503622737</v>
      </c>
      <c r="T3404">
        <f>IF($A3404&gt;=$Q$2,J3404*T$4,"")</f>
        <v>588.27448431892935</v>
      </c>
      <c r="U3404">
        <f>IF($A3404&gt;=$Q$2,K3404*U$4,"")</f>
        <v>10.27674178682487</v>
      </c>
      <c r="W3404" t="e">
        <f t="shared" ca="1" si="23"/>
        <v>#DIV/0!</v>
      </c>
    </row>
    <row r="3405" spans="1:23">
      <c r="A3405" s="25">
        <v>45112</v>
      </c>
      <c r="B3405">
        <f>IFERROR(VLOOKUP($A3405,'BTC-Web'!$A$2:$H$9999,2,0),"")</f>
        <v>30778.724609000001</v>
      </c>
      <c r="C3405">
        <f>VLOOKUP(A3405,H_SPBTFDUE!$B$2:$C$5828,2,0)</f>
        <v>165.7</v>
      </c>
      <c r="D3405" s="2">
        <f>D3404*(1-D$1+IF(AND(WEEKDAY($A3405)&lt;&gt;1,WEEKDAY($A3405)&lt;&gt;7),-VLOOKUP($A3405,ETF_OP_Fee!$G$5:$H$14,2,1),0))^($A3405-$A3404)*(1+2*(C3405/C3404-1))+IFERROR(VLOOKUP(A3405,BITXeom!$C$9:$D$100,2,0),0)-$D$3*IFERROR(VLOOKUP($A3405,Dividends!$C$10:$E$100,2,0),0)</f>
        <v>14.946592270178289</v>
      </c>
      <c r="E3405" s="9">
        <v>15.04</v>
      </c>
      <c r="F3405" s="60">
        <f>F3404*(1-F$1-2*(C3405/C3404-1))</f>
        <v>1.9253592316543132E-2</v>
      </c>
      <c r="G3405" s="2">
        <f>G3404*(1-G$1+IF(AND(WEEKDAY($A3405)&lt;&gt;1,WEEKDAY($A3405)&lt;&gt;7),-VLOOKUP($A3405,ETF_OP_Fee!$I$5:$J$14,2,1),0))^($A3405-$A3404)*(1+1*(B3405/B3404-1))</f>
        <v>17.860324298780149</v>
      </c>
      <c r="H3405" s="9">
        <f>IFERROR(VLOOKUP(A3405,'BITO-IV'!$A$1:$J$10000,4,0),"")</f>
        <v>16.340499999999999</v>
      </c>
      <c r="J3405" s="9">
        <f>VLOOKUP(A3405,'ETH-Web'!$A$1:$G$10000,6,0)</f>
        <v>1910.588013</v>
      </c>
      <c r="K3405" s="2">
        <f>K3404*(1-K$1+IF(AND(WEEKDAY($A3405)&lt;&gt;1,WEEKDAY($A3405)&lt;&gt;7),-VLOOKUP($A3405,ETF_OP_Fee!$K$5:$L$14,2,1),0))^($A3405-$A3404)*(1+2*(J3405/J3404-1))-K$3*IFERROR(VLOOKUP($A5001,Dividends!$C$10:$E$100,3,0),0)</f>
        <v>101.92509910690482</v>
      </c>
      <c r="Q3405">
        <f>IF($A3405&gt;=$Q$2,B3405*Q$4,"")</f>
        <v>391.90744207738771</v>
      </c>
      <c r="R3405">
        <f>IF($A3405&gt;=$Q$2,G3405*R$4,"")</f>
        <v>336.98825794340905</v>
      </c>
      <c r="S3405">
        <f>IF($A3405&gt;=$Q$2,C3405*S$4,"")</f>
        <v>314.07310949365069</v>
      </c>
      <c r="T3405">
        <f>IF($A3405&gt;=$Q$2,J3405*T$4,"")</f>
        <v>574.79615878278821</v>
      </c>
      <c r="U3405">
        <f>IF($A3405&gt;=$Q$2,K3405*U$4,"")</f>
        <v>9.8053229776065436</v>
      </c>
      <c r="W3405" t="e">
        <f t="shared" ca="1" si="23"/>
        <v>#DIV/0!</v>
      </c>
    </row>
    <row r="3406" spans="1:23">
      <c r="A3406" s="25">
        <v>45113</v>
      </c>
      <c r="B3406">
        <f>IFERROR(VLOOKUP($A3406,'BTC-Web'!$A$2:$H$9999,2,0),"")</f>
        <v>30507.150390999999</v>
      </c>
      <c r="C3406">
        <f>VLOOKUP(A3406,H_SPBTFDUE!$B$2:$C$5828,2,0)</f>
        <v>164.76</v>
      </c>
      <c r="D3406" s="2">
        <f>D3405*(1-D$1+IF(AND(WEEKDAY($A3406)&lt;&gt;1,WEEKDAY($A3406)&lt;&gt;7),-VLOOKUP($A3406,ETF_OP_Fee!$G$5:$H$14,2,1),0))^($A3406-$A3405)*(1+2*(C3406/C3405-1))+IFERROR(VLOOKUP(A3406,BITXeom!$C$9:$D$100,2,0),0)-$D$3*IFERROR(VLOOKUP($A3406,Dividends!$C$10:$E$100,2,0),0)</f>
        <v>14.775229800479675</v>
      </c>
      <c r="E3406" s="9">
        <v>14.87</v>
      </c>
      <c r="F3406" s="60">
        <f>F3405*(1-F$1-2*(C3406/C3405-1))</f>
        <v>1.9471037591680108E-2</v>
      </c>
      <c r="G3406" s="2">
        <f>G3405*(1-G$1+IF(AND(WEEKDAY($A3406)&lt;&gt;1,WEEKDAY($A3406)&lt;&gt;7),-VLOOKUP($A3406,ETF_OP_Fee!$I$5:$J$14,2,1),0))^($A3406-$A3405)*(1+1*(B3406/B3405-1))</f>
        <v>17.688693869597394</v>
      </c>
      <c r="H3406" s="9">
        <f>IFERROR(VLOOKUP(A3406,'BITO-IV'!$A$1:$J$10000,4,0),"")</f>
        <v>16.251899999999999</v>
      </c>
      <c r="J3406" s="9">
        <f>VLOOKUP(A3406,'ETH-Web'!$A$1:$G$10000,6,0)</f>
        <v>1848.636475</v>
      </c>
      <c r="K3406" s="2">
        <f>K3405*(1-K$1+IF(AND(WEEKDAY($A3406)&lt;&gt;1,WEEKDAY($A3406)&lt;&gt;7),-VLOOKUP($A3406,ETF_OP_Fee!$K$5:$L$14,2,1),0))^($A3406-$A3405)*(1+2*(J3406/J3405-1))-K$3*IFERROR(VLOOKUP($A5002,Dividends!$C$10:$E$100,3,0),0)</f>
        <v>95.31272473804114</v>
      </c>
      <c r="Q3406">
        <f>IF($A3406&gt;=$Q$2,B3406*Q$4,"")</f>
        <v>388.44947042772986</v>
      </c>
      <c r="R3406">
        <f>IF($A3406&gt;=$Q$2,G3406*R$4,"")</f>
        <v>333.74993828174831</v>
      </c>
      <c r="S3406">
        <f>IF($A3406&gt;=$Q$2,C3406*S$4,"")</f>
        <v>312.29140325995104</v>
      </c>
      <c r="T3406">
        <f>IF($A3406&gt;=$Q$2,J3406*T$4,"")</f>
        <v>556.1581762188905</v>
      </c>
      <c r="U3406">
        <f>IF($A3406&gt;=$Q$2,K3406*U$4,"")</f>
        <v>9.1692042305690613</v>
      </c>
      <c r="W3406" t="e">
        <f t="shared" ca="1" si="23"/>
        <v>#DIV/0!</v>
      </c>
    </row>
    <row r="3407" spans="1:23">
      <c r="A3407" s="25">
        <v>45114</v>
      </c>
      <c r="B3407">
        <f>IFERROR(VLOOKUP($A3407,'BTC-Web'!$A$2:$H$9999,2,0),"")</f>
        <v>29907.998047000001</v>
      </c>
      <c r="C3407">
        <f>VLOOKUP(A3407,H_SPBTFDUE!$B$2:$C$5828,2,0)</f>
        <v>164.05</v>
      </c>
      <c r="D3407" s="2">
        <f>D3406*(1-D$1+IF(AND(WEEKDAY($A3407)&lt;&gt;1,WEEKDAY($A3407)&lt;&gt;7),-VLOOKUP($A3407,ETF_OP_Fee!$G$5:$H$14,2,1),0))^($A3407-$A3406)*(1+2*(C3407/C3406-1))+IFERROR(VLOOKUP(A3407,BITXeom!$C$9:$D$100,2,0),0)-$D$3*IFERROR(VLOOKUP($A3407,Dividends!$C$10:$E$100,2,0),0)</f>
        <v>14.646122280181904</v>
      </c>
      <c r="E3407" s="9">
        <v>14.75</v>
      </c>
      <c r="F3407" s="60">
        <f>F3406*(1-F$1-2*(C3407/C3406-1))</f>
        <v>1.963783705206331E-2</v>
      </c>
      <c r="G3407" s="2">
        <f>G3406*(1-G$1+IF(AND(WEEKDAY($A3407)&lt;&gt;1,WEEKDAY($A3407)&lt;&gt;7),-VLOOKUP($A3407,ETF_OP_Fee!$I$5:$J$14,2,1),0))^($A3407-$A3406)*(1+1*(B3407/B3406-1))</f>
        <v>17.327538354453122</v>
      </c>
      <c r="H3407" s="9">
        <f>IFERROR(VLOOKUP(A3407,'BITO-IV'!$A$1:$J$10000,4,0),"")</f>
        <v>16.1876</v>
      </c>
      <c r="J3407" s="9">
        <f>VLOOKUP(A3407,'ETH-Web'!$A$1:$G$10000,6,0)</f>
        <v>1870.602539</v>
      </c>
      <c r="K3407" s="2">
        <f>K3406*(1-K$1+IF(AND(WEEKDAY($A3407)&lt;&gt;1,WEEKDAY($A3407)&lt;&gt;7),-VLOOKUP($A3407,ETF_OP_Fee!$K$5:$L$14,2,1),0))^($A3407-$A3406)*(1+2*(J3407/J3406-1))-K$3*IFERROR(VLOOKUP($A5003,Dividends!$C$10:$E$100,3,0),0)</f>
        <v>97.57528166898139</v>
      </c>
      <c r="Q3407">
        <f>IF($A3407&gt;=$Q$2,B3407*Q$4,"")</f>
        <v>380.82042583492535</v>
      </c>
      <c r="R3407">
        <f>IF($A3407&gt;=$Q$2,G3407*R$4,"")</f>
        <v>326.93566291590656</v>
      </c>
      <c r="S3407">
        <f>IF($A3407&gt;=$Q$2,C3407*S$4,"")</f>
        <v>310.94564642385882</v>
      </c>
      <c r="T3407">
        <f>IF($A3407&gt;=$Q$2,J3407*T$4,"")</f>
        <v>562.76661776927563</v>
      </c>
      <c r="U3407">
        <f>IF($A3407&gt;=$Q$2,K3407*U$4,"")</f>
        <v>9.3868650585445366</v>
      </c>
      <c r="W3407" t="e">
        <f t="shared" ca="1" si="23"/>
        <v>#DIV/0!</v>
      </c>
    </row>
    <row r="3408" spans="1:23">
      <c r="A3408" s="25">
        <v>45117</v>
      </c>
      <c r="B3408">
        <f>IFERROR(VLOOKUP($A3408,'BTC-Web'!$A$2:$H$9999,2,0),"")</f>
        <v>30172.423827999999</v>
      </c>
      <c r="C3408">
        <f>VLOOKUP(A3408,H_SPBTFDUE!$B$2:$C$5828,2,0)</f>
        <v>167.66</v>
      </c>
      <c r="D3408" s="2">
        <f>D3407*(1-D$1+IF(AND(WEEKDAY($A3408)&lt;&gt;1,WEEKDAY($A3408)&lt;&gt;7),-VLOOKUP($A3408,ETF_OP_Fee!$G$5:$H$14,2,1),0))^($A3408-$A3407)*(1+2*(C3408/C3407-1))+IFERROR(VLOOKUP(A3408,BITXeom!$C$9:$D$100,2,0),0)-$D$3*IFERROR(VLOOKUP($A3408,Dividends!$C$10:$E$100,2,0),0)</f>
        <v>15.28518323634874</v>
      </c>
      <c r="E3408" s="9">
        <v>15.4</v>
      </c>
      <c r="F3408" s="60">
        <f>F3407*(1-F$1-2*(C3408/C3407-1))</f>
        <v>1.8772534506656561E-2</v>
      </c>
      <c r="G3408" s="2">
        <f>G3407*(1-G$1+IF(AND(WEEKDAY($A3408)&lt;&gt;1,WEEKDAY($A3408)&lt;&gt;7),-VLOOKUP($A3408,ETF_OP_Fee!$I$5:$J$14,2,1),0))^($A3408-$A3407)*(1+1*(B3408/B3407-1))</f>
        <v>17.439174841758629</v>
      </c>
      <c r="H3408" s="9">
        <f>IFERROR(VLOOKUP(A3408,'BITO-IV'!$A$1:$J$10000,4,0),"")</f>
        <v>16.541699999999999</v>
      </c>
      <c r="J3408" s="9">
        <f>VLOOKUP(A3408,'ETH-Web'!$A$1:$G$10000,6,0)</f>
        <v>1880.5563959999999</v>
      </c>
      <c r="K3408" s="2">
        <f>K3407*(1-K$1+IF(AND(WEEKDAY($A3408)&lt;&gt;1,WEEKDAY($A3408)&lt;&gt;7),-VLOOKUP($A3408,ETF_OP_Fee!$K$5:$L$14,2,1),0))^($A3408-$A3407)*(1+2*(J3408/J3407-1))-K$3*IFERROR(VLOOKUP($A5004,Dividends!$C$10:$E$100,3,0),0)</f>
        <v>98.606098826216567</v>
      </c>
      <c r="Q3408">
        <f>IF($A3408&gt;=$Q$2,B3408*Q$4,"")</f>
        <v>384.18737598531339</v>
      </c>
      <c r="R3408">
        <f>IF($A3408&gt;=$Q$2,G3408*R$4,"")</f>
        <v>329.04201802741892</v>
      </c>
      <c r="S3408">
        <f>IF($A3408&gt;=$Q$2,C3408*S$4,"")</f>
        <v>317.78815653413079</v>
      </c>
      <c r="T3408">
        <f>IF($A3408&gt;=$Q$2,J3408*T$4,"")</f>
        <v>565.76121353233043</v>
      </c>
      <c r="U3408">
        <f>IF($A3408&gt;=$Q$2,K3408*U$4,"")</f>
        <v>9.4860309680811845</v>
      </c>
      <c r="W3408" t="e">
        <f t="shared" ca="1" si="23"/>
        <v>#DIV/0!</v>
      </c>
    </row>
    <row r="3409" spans="1:25">
      <c r="A3409" s="25">
        <v>45118</v>
      </c>
      <c r="B3409">
        <f>IFERROR(VLOOKUP($A3409,'BTC-Web'!$A$2:$H$9999,2,0),"")</f>
        <v>30417.632813</v>
      </c>
      <c r="C3409">
        <f>VLOOKUP(A3409,H_SPBTFDUE!$B$2:$C$5828,2,0)</f>
        <v>166.12</v>
      </c>
      <c r="D3409" s="2">
        <f>D3408*(1-D$1+IF(AND(WEEKDAY($A3409)&lt;&gt;1,WEEKDAY($A3409)&lt;&gt;7),-VLOOKUP($A3409,ETF_OP_Fee!$G$5:$H$14,2,1),0))^($A3409-$A3408)*(1+2*(C3409/C3408-1))+IFERROR(VLOOKUP(A3409,BITXeom!$C$9:$D$100,2,0),0)-$D$3*IFERROR(VLOOKUP($A3409,Dividends!$C$10:$E$100,2,0),0)</f>
        <v>15.002577850131479</v>
      </c>
      <c r="E3409" s="9">
        <v>15.06</v>
      </c>
      <c r="F3409" s="60">
        <f>F3408*(1-F$1-2*(C3409/C3408-1))</f>
        <v>1.9116418371961444E-2</v>
      </c>
      <c r="G3409" s="2">
        <f>G3408*(1-G$1+IF(AND(WEEKDAY($A3409)&lt;&gt;1,WEEKDAY($A3409)&lt;&gt;7),-VLOOKUP($A3409,ETF_OP_Fee!$I$5:$J$14,2,1),0))^($A3409-$A3408)*(1+1*(B3409/B3408-1))</f>
        <v>17.566957380127874</v>
      </c>
      <c r="H3409" s="9">
        <f>IFERROR(VLOOKUP(A3409,'BITO-IV'!$A$1:$J$10000,4,0),"")</f>
        <v>16.392399999999999</v>
      </c>
      <c r="J3409" s="9">
        <f>VLOOKUP(A3409,'ETH-Web'!$A$1:$G$10000,6,0)</f>
        <v>1878.3360600000001</v>
      </c>
      <c r="K3409" s="2">
        <f>K3408*(1-K$1+IF(AND(WEEKDAY($A3409)&lt;&gt;1,WEEKDAY($A3409)&lt;&gt;7),-VLOOKUP($A3409,ETF_OP_Fee!$K$5:$L$14,2,1),0))^($A3409-$A3408)*(1+2*(J3409/J3408-1))-K$3*IFERROR(VLOOKUP($A5005,Dividends!$C$10:$E$100,3,0),0)</f>
        <v>98.370720809779826</v>
      </c>
      <c r="Q3409">
        <f>IF($A3409&gt;=$Q$2,B3409*Q$4,"")</f>
        <v>387.30963745996991</v>
      </c>
      <c r="R3409">
        <f>IF($A3409&gt;=$Q$2,G3409*R$4,"")</f>
        <v>331.45301652219877</v>
      </c>
      <c r="S3409">
        <f>IF($A3409&gt;=$Q$2,C3409*S$4,"")</f>
        <v>314.86919100232501</v>
      </c>
      <c r="T3409">
        <f>IF($A3409&gt;=$Q$2,J3409*T$4,"")</f>
        <v>565.09323037985416</v>
      </c>
      <c r="U3409">
        <f>IF($A3409&gt;=$Q$2,K3409*U$4,"")</f>
        <v>9.4633873062823373</v>
      </c>
      <c r="W3409" t="e">
        <f t="shared" ca="1" si="23"/>
        <v>#DIV/0!</v>
      </c>
    </row>
    <row r="3410" spans="1:25">
      <c r="A3410" s="25">
        <v>45119</v>
      </c>
      <c r="B3410">
        <f>IFERROR(VLOOKUP($A3410,'BTC-Web'!$A$2:$H$9999,2,0),"")</f>
        <v>30622.246093999998</v>
      </c>
      <c r="C3410">
        <f>VLOOKUP(A3410,H_SPBTFDUE!$B$2:$C$5828,2,0)</f>
        <v>164.22</v>
      </c>
      <c r="D3410" s="2">
        <f>D3409*(1-D$1+IF(AND(WEEKDAY($A3410)&lt;&gt;1,WEEKDAY($A3410)&lt;&gt;7),-VLOOKUP($A3410,ETF_OP_Fee!$G$5:$H$14,2,1),0))^($A3410-$A3409)*(1+2*(C3410/C3409-1))+IFERROR(VLOOKUP(A3410,BITXeom!$C$9:$D$100,2,0),0)-$D$3*IFERROR(VLOOKUP($A3410,Dividends!$C$10:$E$100,2,0),0)</f>
        <v>14.657626270495298</v>
      </c>
      <c r="E3410" s="9">
        <v>14.75</v>
      </c>
      <c r="F3410" s="60">
        <f>F3409*(1-F$1-2*(C3410/C3409-1))</f>
        <v>1.955271191636954E-2</v>
      </c>
      <c r="G3410" s="2">
        <f>G3409*(1-G$1+IF(AND(WEEKDAY($A3410)&lt;&gt;1,WEEKDAY($A3410)&lt;&gt;7),-VLOOKUP($A3410,ETF_OP_Fee!$I$5:$J$14,2,1),0))^($A3410-$A3409)*(1+1*(B3410/B3409-1))</f>
        <v>17.671099788941685</v>
      </c>
      <c r="H3410" s="9">
        <f>IFERROR(VLOOKUP(A3410,'BITO-IV'!$A$1:$J$10000,4,0),"")</f>
        <v>16.2058</v>
      </c>
      <c r="J3410" s="9">
        <f>VLOOKUP(A3410,'ETH-Web'!$A$1:$G$10000,6,0)</f>
        <v>1872.1137699999999</v>
      </c>
      <c r="K3410" s="2">
        <f>K3409*(1-K$1+IF(AND(WEEKDAY($A3410)&lt;&gt;1,WEEKDAY($A3410)&lt;&gt;7),-VLOOKUP($A3410,ETF_OP_Fee!$K$5:$L$14,2,1),0))^($A3410-$A3409)*(1+2*(J3410/J3409-1))-K$3*IFERROR(VLOOKUP($A5006,Dividends!$C$10:$E$100,3,0),0)</f>
        <v>97.716466574554673</v>
      </c>
      <c r="Q3410">
        <f>IF($A3410&gt;=$Q$2,B3410*Q$4,"")</f>
        <v>389.91499127467358</v>
      </c>
      <c r="R3410">
        <f>IF($A3410&gt;=$Q$2,G3410*R$4,"")</f>
        <v>333.41797350378022</v>
      </c>
      <c r="S3410">
        <f>IF($A3410&gt;=$Q$2,C3410*S$4,"")</f>
        <v>311.26786989165549</v>
      </c>
      <c r="T3410">
        <f>IF($A3410&gt;=$Q$2,J3410*T$4,"")</f>
        <v>563.22126825798534</v>
      </c>
      <c r="U3410">
        <f>IF($A3410&gt;=$Q$2,K3410*U$4,"")</f>
        <v>9.4004472243784587</v>
      </c>
      <c r="W3410" t="e">
        <f t="shared" ca="1" si="23"/>
        <v>#DIV/0!</v>
      </c>
    </row>
    <row r="3411" spans="1:25">
      <c r="A3411" s="25">
        <v>45120</v>
      </c>
      <c r="B3411">
        <f>IFERROR(VLOOKUP($A3411,'BTC-Web'!$A$2:$H$9999,2,0),"")</f>
        <v>30387.488281000002</v>
      </c>
      <c r="C3411">
        <f>VLOOKUP(A3411,H_SPBTFDUE!$B$2:$C$5828,2,0)</f>
        <v>172.56</v>
      </c>
      <c r="D3411" s="2">
        <f>D3410*(1-D$1+IF(AND(WEEKDAY($A3411)&lt;&gt;1,WEEKDAY($A3411)&lt;&gt;7),-VLOOKUP($A3411,ETF_OP_Fee!$G$5:$H$14,2,1),0))^($A3411-$A3410)*(1+2*(C3411/C3410-1))+IFERROR(VLOOKUP(A3411,BITXeom!$C$9:$D$100,2,0),0)-$D$3*IFERROR(VLOOKUP($A3411,Dividends!$C$10:$E$100,2,0),0)</f>
        <v>16.144470537507093</v>
      </c>
      <c r="E3411" s="9">
        <v>16.209</v>
      </c>
      <c r="F3411" s="60">
        <f>F3410*(1-F$1-2*(C3411/C3410-1))</f>
        <v>1.7565704366025139E-2</v>
      </c>
      <c r="G3411" s="2">
        <f>G3410*(1-G$1+IF(AND(WEEKDAY($A3411)&lt;&gt;1,WEEKDAY($A3411)&lt;&gt;7),-VLOOKUP($A3411,ETF_OP_Fee!$I$5:$J$14,2,1),0))^($A3411-$A3410)*(1+1*(B3411/B3410-1))</f>
        <v>17.521720313367123</v>
      </c>
      <c r="H3411" s="9">
        <f>IFERROR(VLOOKUP(A3411,'BITO-IV'!$A$1:$J$10000,4,0),"")</f>
        <v>17.029499999999999</v>
      </c>
      <c r="J3411" s="9">
        <f>VLOOKUP(A3411,'ETH-Web'!$A$1:$G$10000,6,0)</f>
        <v>2006.511475</v>
      </c>
      <c r="K3411" s="2">
        <f>K3410*(1-K$1+IF(AND(WEEKDAY($A3411)&lt;&gt;1,WEEKDAY($A3411)&lt;&gt;7),-VLOOKUP($A3411,ETF_OP_Fee!$K$5:$L$14,2,1),0))^($A3411-$A3410)*(1+2*(J3411/J3410-1))-K$3*IFERROR(VLOOKUP($A5007,Dividends!$C$10:$E$100,3,0),0)</f>
        <v>111.74357884062429</v>
      </c>
      <c r="Q3411">
        <f>IF($A3411&gt;=$Q$2,B3411*Q$4,"")</f>
        <v>386.92580523239008</v>
      </c>
      <c r="R3411">
        <f>IF($A3411&gt;=$Q$2,G3411*R$4,"")</f>
        <v>330.59948441006259</v>
      </c>
      <c r="S3411">
        <f>IF($A3411&gt;=$Q$2,C3411*S$4,"")</f>
        <v>327.07577413533113</v>
      </c>
      <c r="T3411">
        <f>IF($A3411&gt;=$Q$2,J3411*T$4,"")</f>
        <v>603.65451920355292</v>
      </c>
      <c r="U3411">
        <f>IF($A3411&gt;=$Q$2,K3411*U$4,"")</f>
        <v>10.749873100998887</v>
      </c>
      <c r="W3411" t="e">
        <f t="shared" ca="1" si="23"/>
        <v>#DIV/0!</v>
      </c>
    </row>
    <row r="3412" spans="1:25">
      <c r="A3412" s="25">
        <v>45121</v>
      </c>
      <c r="B3412">
        <f>IFERROR(VLOOKUP($A3412,'BTC-Web'!$A$2:$H$9999,2,0),"")</f>
        <v>31474.720702999999</v>
      </c>
      <c r="C3412">
        <f>VLOOKUP(A3412,H_SPBTFDUE!$B$2:$C$5828,2,0)</f>
        <v>163.41</v>
      </c>
      <c r="D3412" s="2">
        <f>D3411*(1-D$1+IF(AND(WEEKDAY($A3412)&lt;&gt;1,WEEKDAY($A3412)&lt;&gt;7),-VLOOKUP($A3412,ETF_OP_Fee!$G$5:$H$14,2,1),0))^($A3412-$A3411)*(1+2*(C3412/C3411-1))+IFERROR(VLOOKUP(A3412,BITXeom!$C$9:$D$100,2,0),0)-$D$3*IFERROR(VLOOKUP($A3412,Dividends!$C$10:$E$100,2,0),0)</f>
        <v>14.430608524367587</v>
      </c>
      <c r="E3412" s="9">
        <v>14.54</v>
      </c>
      <c r="F3412" s="60">
        <f>F3411*(1-F$1-2*(C3412/C3411-1))</f>
        <v>1.9427634156447889E-2</v>
      </c>
      <c r="G3412" s="2">
        <f>G3411*(1-G$1+IF(AND(WEEKDAY($A3412)&lt;&gt;1,WEEKDAY($A3412)&lt;&gt;7),-VLOOKUP($A3412,ETF_OP_Fee!$I$5:$J$14,2,1),0))^($A3412-$A3411)*(1+1*(B3412/B3411-1))</f>
        <v>18.134234469741706</v>
      </c>
      <c r="H3412" s="9">
        <f>IFERROR(VLOOKUP(A3412,'BITO-IV'!$A$1:$J$10000,4,0),"")</f>
        <v>16.1295</v>
      </c>
      <c r="J3412" s="9">
        <f>VLOOKUP(A3412,'ETH-Web'!$A$1:$G$10000,6,0)</f>
        <v>1939.3470460000001</v>
      </c>
      <c r="K3412" s="2">
        <f>K3411*(1-K$1+IF(AND(WEEKDAY($A3412)&lt;&gt;1,WEEKDAY($A3412)&lt;&gt;7),-VLOOKUP($A3412,ETF_OP_Fee!$K$5:$L$14,2,1),0))^($A3412-$A3411)*(1+2*(J3412/J3411-1))-K$3*IFERROR(VLOOKUP($A5008,Dividends!$C$10:$E$100,3,0),0)</f>
        <v>104.26005569561789</v>
      </c>
      <c r="Q3412">
        <f>IF($A3412&gt;=$Q$2,B3412*Q$4,"")</f>
        <v>400.76960424818907</v>
      </c>
      <c r="R3412">
        <f>IF($A3412&gt;=$Q$2,G3412*R$4,"")</f>
        <v>342.15638982059005</v>
      </c>
      <c r="S3412">
        <f>IF($A3412&gt;=$Q$2,C3412*S$4,"")</f>
        <v>309.7325698392122</v>
      </c>
      <c r="T3412">
        <f>IF($A3412&gt;=$Q$2,J3412*T$4,"")</f>
        <v>583.44824996426235</v>
      </c>
      <c r="U3412">
        <f>IF($A3412&gt;=$Q$2,K3412*U$4,"")</f>
        <v>10.029948743896048</v>
      </c>
      <c r="W3412" t="e">
        <f t="shared" ca="1" si="23"/>
        <v>#DIV/0!</v>
      </c>
    </row>
    <row r="3413" spans="1:25">
      <c r="A3413" s="25">
        <v>45124</v>
      </c>
      <c r="B3413">
        <f>IFERROR(VLOOKUP($A3413,'BTC-Web'!$A$2:$H$9999,2,0),"")</f>
        <v>30249.626952999999</v>
      </c>
      <c r="C3413">
        <f>VLOOKUP(A3413,H_SPBTFDUE!$B$2:$C$5828,2,0)</f>
        <v>161.97999999999999</v>
      </c>
      <c r="D3413" s="2">
        <f>D3412*(1-D$1+IF(AND(WEEKDAY($A3413)&lt;&gt;1,WEEKDAY($A3413)&lt;&gt;7),-VLOOKUP($A3413,ETF_OP_Fee!$G$5:$H$14,2,1),0))^($A3413-$A3412)*(1+2*(C3413/C3412-1))+IFERROR(VLOOKUP(A3413,BITXeom!$C$9:$D$100,2,0),0)-$D$3*IFERROR(VLOOKUP($A3413,Dividends!$C$10:$E$100,2,0),0)</f>
        <v>14.172917390492968</v>
      </c>
      <c r="E3413" s="9">
        <v>14.24</v>
      </c>
      <c r="F3413" s="60">
        <f>F3412*(1-F$1-2*(C3413/C3412-1))</f>
        <v>1.9766645091572218E-2</v>
      </c>
      <c r="G3413" s="2">
        <f>G3412*(1-G$1+IF(AND(WEEKDAY($A3413)&lt;&gt;1,WEEKDAY($A3413)&lt;&gt;7),-VLOOKUP($A3413,ETF_OP_Fee!$I$5:$J$14,2,1),0))^($A3413-$A3412)*(1+1*(B3413/B3412-1))</f>
        <v>17.386956675846303</v>
      </c>
      <c r="H3413" s="9">
        <f>IFERROR(VLOOKUP(A3413,'BITO-IV'!$A$1:$J$10000,4,0),"")</f>
        <v>15.991899999999999</v>
      </c>
      <c r="J3413" s="9">
        <f>VLOOKUP(A3413,'ETH-Web'!$A$1:$G$10000,6,0)</f>
        <v>1911.6461179999999</v>
      </c>
      <c r="K3413" s="2">
        <f>K3412*(1-K$1+IF(AND(WEEKDAY($A3413)&lt;&gt;1,WEEKDAY($A3413)&lt;&gt;7),-VLOOKUP($A3413,ETF_OP_Fee!$K$5:$L$14,2,1),0))^($A3413-$A3412)*(1+2*(J3413/J3412-1))-K$3*IFERROR(VLOOKUP($A5009,Dividends!$C$10:$E$100,3,0),0)</f>
        <v>101.2738054037242</v>
      </c>
      <c r="Q3413">
        <f>IF($A3413&gt;=$Q$2,B3413*Q$4,"")</f>
        <v>385.17040824618505</v>
      </c>
      <c r="R3413">
        <f>IF($A3413&gt;=$Q$2,G3413*R$4,"")</f>
        <v>328.05676666974921</v>
      </c>
      <c r="S3413">
        <f>IF($A3413&gt;=$Q$2,C3413*S$4,"")</f>
        <v>307.02210184539251</v>
      </c>
      <c r="T3413">
        <f>IF($A3413&gt;=$Q$2,J3413*T$4,"")</f>
        <v>575.11448732114945</v>
      </c>
      <c r="U3413">
        <f>IF($A3413&gt;=$Q$2,K3413*U$4,"")</f>
        <v>9.7426677026161386</v>
      </c>
      <c r="W3413" t="e">
        <f t="shared" ca="1" si="23"/>
        <v>#DIV/0!</v>
      </c>
    </row>
    <row r="3414" spans="1:25">
      <c r="A3414" s="25">
        <v>45125</v>
      </c>
      <c r="B3414">
        <f>IFERROR(VLOOKUP($A3414,'BTC-Web'!$A$2:$H$9999,2,0),"")</f>
        <v>30147.070313</v>
      </c>
      <c r="C3414">
        <f>VLOOKUP(A3414,H_SPBTFDUE!$B$2:$C$5828,2,0)</f>
        <v>160.81</v>
      </c>
      <c r="D3414" s="2">
        <f>D3413*(1-D$1+IF(AND(WEEKDAY($A3414)&lt;&gt;1,WEEKDAY($A3414)&lt;&gt;7),-VLOOKUP($A3414,ETF_OP_Fee!$G$5:$H$14,2,1),0))^($A3414-$A3413)*(1+2*(C3414/C3413-1))+IFERROR(VLOOKUP(A3414,BITXeom!$C$9:$D$100,2,0),0)-$D$3*IFERROR(VLOOKUP($A3414,Dividends!$C$10:$E$100,2,0),0)</f>
        <v>13.966488360989283</v>
      </c>
      <c r="E3414" s="9">
        <v>14.05</v>
      </c>
      <c r="F3414" s="60">
        <f>F3413*(1-F$1-2*(C3414/C3413-1))</f>
        <v>2.0051169603315509E-2</v>
      </c>
      <c r="G3414" s="2">
        <f>G3413*(1-G$1+IF(AND(WEEKDAY($A3414)&lt;&gt;1,WEEKDAY($A3414)&lt;&gt;7),-VLOOKUP($A3414,ETF_OP_Fee!$I$5:$J$14,2,1),0))^($A3414-$A3413)*(1+1*(B3414/B3413-1))</f>
        <v>17.314265190178858</v>
      </c>
      <c r="H3414" s="9">
        <f>IFERROR(VLOOKUP(A3414,'BITO-IV'!$A$1:$J$10000,4,0),"")</f>
        <v>15.879300000000001</v>
      </c>
      <c r="J3414" s="9">
        <f>VLOOKUP(A3414,'ETH-Web'!$A$1:$G$10000,6,0)</f>
        <v>1897.5992429999999</v>
      </c>
      <c r="K3414" s="2">
        <f>K3413*(1-K$1+IF(AND(WEEKDAY($A3414)&lt;&gt;1,WEEKDAY($A3414)&lt;&gt;7),-VLOOKUP($A3414,ETF_OP_Fee!$K$5:$L$14,2,1),0))^($A3414-$A3413)*(1+2*(J3414/J3413-1))-K$3*IFERROR(VLOOKUP($A5010,Dividends!$C$10:$E$100,3,0),0)</f>
        <v>99.782905217868588</v>
      </c>
      <c r="Q3414">
        <f>IF($A3414&gt;=$Q$2,B3414*Q$4,"")</f>
        <v>383.86454807942886</v>
      </c>
      <c r="R3414">
        <f>IF($A3414&gt;=$Q$2,G3414*R$4,"")</f>
        <v>326.68522510574394</v>
      </c>
      <c r="S3414">
        <f>IF($A3414&gt;=$Q$2,C3414*S$4,"")</f>
        <v>304.80444621408554</v>
      </c>
      <c r="T3414">
        <f>IF($A3414&gt;=$Q$2,J3414*T$4,"")</f>
        <v>570.88851618662738</v>
      </c>
      <c r="U3414">
        <f>IF($A3414&gt;=$Q$2,K3414*U$4,"")</f>
        <v>9.5992412259408013</v>
      </c>
      <c r="W3414" t="e">
        <f t="shared" ca="1" si="23"/>
        <v>#DIV/0!</v>
      </c>
    </row>
    <row r="3415" spans="1:25">
      <c r="A3415" s="25">
        <v>45126</v>
      </c>
      <c r="B3415">
        <f>IFERROR(VLOOKUP($A3415,'BTC-Web'!$A$2:$H$9999,2,0),"")</f>
        <v>29862.046875</v>
      </c>
      <c r="C3415">
        <f>VLOOKUP(A3415,H_SPBTFDUE!$B$2:$C$5828,2,0)</f>
        <v>162.53</v>
      </c>
      <c r="D3415" s="2">
        <f>D3414*(1-D$1+IF(AND(WEEKDAY($A3415)&lt;&gt;1,WEEKDAY($A3415)&lt;&gt;7),-VLOOKUP($A3415,ETF_OP_Fee!$G$5:$H$14,2,1),0))^($A3415-$A3414)*(1+2*(C3415/C3414-1))+IFERROR(VLOOKUP(A3415,BITXeom!$C$9:$D$100,2,0),0)-$D$3*IFERROR(VLOOKUP($A3415,Dividends!$C$10:$E$100,2,0),0)</f>
        <v>14.263535705633618</v>
      </c>
      <c r="E3415" s="9">
        <v>14.36</v>
      </c>
      <c r="F3415" s="60">
        <f>F3414*(1-F$1-2*(C3415/C3414-1))</f>
        <v>1.9621197148848829E-2</v>
      </c>
      <c r="G3415" s="2">
        <f>G3414*(1-G$1+IF(AND(WEEKDAY($A3415)&lt;&gt;1,WEEKDAY($A3415)&lt;&gt;7),-VLOOKUP($A3415,ETF_OP_Fee!$I$5:$J$14,2,1),0))^($A3415-$A3414)*(1+1*(B3415/B3414-1))</f>
        <v>17.136965655309254</v>
      </c>
      <c r="H3415" s="9">
        <f>IFERROR(VLOOKUP(A3415,'BITO-IV'!$A$1:$J$10000,4,0),"")</f>
        <v>16.0503</v>
      </c>
      <c r="J3415" s="9">
        <f>VLOOKUP(A3415,'ETH-Web'!$A$1:$G$10000,6,0)</f>
        <v>1889.0079350000001</v>
      </c>
      <c r="K3415" s="2">
        <f>K3414*(1-K$1+IF(AND(WEEKDAY($A3415)&lt;&gt;1,WEEKDAY($A3415)&lt;&gt;7),-VLOOKUP($A3415,ETF_OP_Fee!$K$5:$L$14,2,1),0))^($A3415-$A3414)*(1+2*(J3415/J3414-1))-K$3*IFERROR(VLOOKUP($A5011,Dividends!$C$10:$E$100,3,0),0)</f>
        <v>98.876832160781916</v>
      </c>
      <c r="Q3415">
        <f>IF($A3415&gt;=$Q$2,B3415*Q$4,"")</f>
        <v>380.23532666308665</v>
      </c>
      <c r="R3415">
        <f>IF($A3415&gt;=$Q$2,G3415*R$4,"")</f>
        <v>323.33994086619822</v>
      </c>
      <c r="S3415">
        <f>IF($A3415&gt;=$Q$2,C3415*S$4,"")</f>
        <v>308.06458953532319</v>
      </c>
      <c r="T3415">
        <f>IF($A3415&gt;=$Q$2,J3415*T$4,"")</f>
        <v>568.30384026292268</v>
      </c>
      <c r="U3415">
        <f>IF($A3415&gt;=$Q$2,K3415*U$4,"")</f>
        <v>9.5120758560379119</v>
      </c>
      <c r="W3415" t="e">
        <f t="shared" ca="1" si="23"/>
        <v>#DIV/0!</v>
      </c>
    </row>
    <row r="3416" spans="1:25">
      <c r="A3416" s="25">
        <v>45127</v>
      </c>
      <c r="B3416">
        <f>IFERROR(VLOOKUP($A3416,'BTC-Web'!$A$2:$H$9999,2,0),"")</f>
        <v>29915.25</v>
      </c>
      <c r="C3416">
        <f>VLOOKUP(A3416,H_SPBTFDUE!$B$2:$C$5828,2,0)</f>
        <v>160.88999999999999</v>
      </c>
      <c r="D3416" s="2">
        <f>D3415*(1-D$1+IF(AND(WEEKDAY($A3416)&lt;&gt;1,WEEKDAY($A3416)&lt;&gt;7),-VLOOKUP($A3416,ETF_OP_Fee!$G$5:$H$14,2,1),0))^($A3416-$A3415)*(1+2*(C3416/C3415-1))+IFERROR(VLOOKUP(A3416,BITXeom!$C$9:$D$100,2,0),0)-$D$3*IFERROR(VLOOKUP($A3416,Dividends!$C$10:$E$100,2,0),0)</f>
        <v>13.974000124990987</v>
      </c>
      <c r="E3416" s="9">
        <v>14.06</v>
      </c>
      <c r="F3416" s="60">
        <f>F3415*(1-F$1-2*(C3416/C3415-1))</f>
        <v>2.0016148986550832E-2</v>
      </c>
      <c r="G3416" s="2">
        <f>G3415*(1-G$1+IF(AND(WEEKDAY($A3416)&lt;&gt;1,WEEKDAY($A3416)&lt;&gt;7),-VLOOKUP($A3416,ETF_OP_Fee!$I$5:$J$14,2,1),0))^($A3416-$A3415)*(1+1*(B3416/B3415-1))</f>
        <v>17.153880978803148</v>
      </c>
      <c r="H3416" s="9">
        <f>IFERROR(VLOOKUP(A3416,'BITO-IV'!$A$1:$J$10000,4,0),"")</f>
        <v>15.882300000000001</v>
      </c>
      <c r="J3416" s="9">
        <f>VLOOKUP(A3416,'ETH-Web'!$A$1:$G$10000,6,0)</f>
        <v>1890.969116</v>
      </c>
      <c r="K3416" s="2">
        <f>K3415*(1-K$1+IF(AND(WEEKDAY($A3416)&lt;&gt;1,WEEKDAY($A3416)&lt;&gt;7),-VLOOKUP($A3416,ETF_OP_Fee!$K$5:$L$14,2,1),0))^($A3416-$A3415)*(1+2*(J3416/J3415-1))-K$3*IFERROR(VLOOKUP($A5012,Dividends!$C$10:$E$100,3,0),0)</f>
        <v>99.079589667552256</v>
      </c>
      <c r="Q3416">
        <f>IF($A3416&gt;=$Q$2,B3416*Q$4,"")</f>
        <v>380.91276540995324</v>
      </c>
      <c r="R3416">
        <f>IF($A3416&gt;=$Q$2,G3416*R$4,"")</f>
        <v>323.65909886699365</v>
      </c>
      <c r="S3416">
        <f>IF($A3416&gt;=$Q$2,C3416*S$4,"")</f>
        <v>304.95608078716629</v>
      </c>
      <c r="T3416">
        <f>IF($A3416&gt;=$Q$2,J3416*T$4,"")</f>
        <v>568.89385720943733</v>
      </c>
      <c r="U3416">
        <f>IF($A3416&gt;=$Q$2,K3416*U$4,"")</f>
        <v>9.5315813836992795</v>
      </c>
      <c r="W3416" t="e">
        <f t="shared" ca="1" si="23"/>
        <v>#DIV/0!</v>
      </c>
      <c r="Y3416" s="18">
        <f>VLOOKUP($A3416,ETF_OP_Fee!$I$5:$J$14,2,1)</f>
        <v>7.6712328767123295E-4</v>
      </c>
    </row>
    <row r="3417" spans="1:25">
      <c r="A3417" s="25">
        <v>45128</v>
      </c>
      <c r="B3417">
        <f>IFERROR(VLOOKUP($A3417,'BTC-Web'!$A$2:$H$9999,2,0),"")</f>
        <v>29805.111327999999</v>
      </c>
      <c r="C3417">
        <f>VLOOKUP(A3417,H_SPBTFDUE!$B$2:$C$5828,2,0)</f>
        <v>161.55000000000001</v>
      </c>
      <c r="D3417" s="2">
        <f>D3416*(1-D$1+IF(AND(WEEKDAY($A3417)&lt;&gt;1,WEEKDAY($A3417)&lt;&gt;7),-VLOOKUP($A3417,ETF_OP_Fee!$G$5:$H$14,2,1),0))^($A3417-$A3416)*(1+2*(C3417/C3416-1))+IFERROR(VLOOKUP(A3417,BITXeom!$C$9:$D$100,2,0),0)-$D$3*IFERROR(VLOOKUP($A3417,Dividends!$C$10:$E$100,2,0),0)</f>
        <v>14.08694954023119</v>
      </c>
      <c r="E3417" s="9">
        <v>14.17</v>
      </c>
      <c r="F3417" s="60">
        <f>F3416*(1-F$1-2*(C3417/C3416-1))</f>
        <v>1.9850887293286074E-2</v>
      </c>
      <c r="G3417" s="2">
        <f>G3416*(1-G$1+IF(AND(WEEKDAY($A3417)&lt;&gt;1,WEEKDAY($A3417)&lt;&gt;7),-VLOOKUP($A3417,ETF_OP_Fee!$I$5:$J$14,2,1),0))^($A3417-$A3416)*(1+1*(B3417/B3416-1))</f>
        <v>17.077170188676472</v>
      </c>
      <c r="H3417" s="9">
        <f>IFERROR(VLOOKUP(A3417,'BITO-IV'!$A$1:$J$10000,4,0),"")</f>
        <v>15.950200000000001</v>
      </c>
      <c r="J3417" s="9">
        <f>VLOOKUP(A3417,'ETH-Web'!$A$1:$G$10000,6,0)</f>
        <v>1892.080078</v>
      </c>
      <c r="K3417" s="2">
        <f>K3416*(1-K$1+IF(AND(WEEKDAY($A3417)&lt;&gt;1,WEEKDAY($A3417)&lt;&gt;7),-VLOOKUP($A3417,ETF_OP_Fee!$K$5:$L$14,2,1),0))^($A3417-$A3416)*(1+2*(J3417/J3416-1))-K$3*IFERROR(VLOOKUP($A5013,Dividends!$C$10:$E$100,3,0),0)</f>
        <v>99.193455397434562</v>
      </c>
      <c r="Q3417">
        <f>IF($A3417&gt;=$Q$2,B3417*Q$4,"")</f>
        <v>379.51036275143963</v>
      </c>
      <c r="R3417">
        <f>IF($A3417&gt;=$Q$2,G3417*R$4,"")</f>
        <v>322.21172114317386</v>
      </c>
      <c r="S3417">
        <f>IF($A3417&gt;=$Q$2,C3417*S$4,"")</f>
        <v>306.20706601508311</v>
      </c>
      <c r="T3417">
        <f>IF($A3417&gt;=$Q$2,J3417*T$4,"")</f>
        <v>569.22808765881143</v>
      </c>
      <c r="U3417">
        <f>IF($A3417&gt;=$Q$2,K3417*U$4,"")</f>
        <v>9.5425354104047706</v>
      </c>
      <c r="W3417" t="e">
        <f t="shared" ca="1" si="23"/>
        <v>#DIV/0!</v>
      </c>
    </row>
    <row r="3418" spans="1:25">
      <c r="A3418" s="25">
        <v>45131</v>
      </c>
      <c r="B3418">
        <f>IFERROR(VLOOKUP($A3418,'BTC-Web'!$A$2:$H$9999,2,0),"")</f>
        <v>30081.662109000001</v>
      </c>
      <c r="C3418">
        <f>VLOOKUP(A3418,H_SPBTFDUE!$B$2:$C$5828,2,0)</f>
        <v>157.15</v>
      </c>
      <c r="D3418" s="2">
        <f>D3417*(1-D$1+IF(AND(WEEKDAY($A3418)&lt;&gt;1,WEEKDAY($A3418)&lt;&gt;7),-VLOOKUP($A3418,ETF_OP_Fee!$G$5:$H$14,2,1),0))^($A3418-$A3417)*(1+2*(C3418/C3417-1))+IFERROR(VLOOKUP(A3418,BITXeom!$C$9:$D$100,2,0),0)-$D$3*IFERROR(VLOOKUP($A3418,Dividends!$C$10:$E$100,2,0),0)</f>
        <v>13.314784633512922</v>
      </c>
      <c r="E3418" s="9">
        <v>13.4</v>
      </c>
      <c r="F3418" s="60">
        <f>F3417*(1-F$1-2*(C3418/C3417-1))</f>
        <v>2.0931177439345992E-2</v>
      </c>
      <c r="G3418" s="2">
        <f>G3417*(1-G$1+IF(AND(WEEKDAY($A3418)&lt;&gt;1,WEEKDAY($A3418)&lt;&gt;7),-VLOOKUP($A3418,ETF_OP_Fee!$I$5:$J$14,2,1),0))^($A3418-$A3417)*(1+1*(B3418/B3417-1))</f>
        <v>17.194644216863576</v>
      </c>
      <c r="H3418" s="9">
        <f>IFERROR(VLOOKUP(A3418,'BITO-IV'!$A$1:$J$10000,4,0),"")</f>
        <v>15.524699999999999</v>
      </c>
      <c r="J3418" s="9">
        <f>VLOOKUP(A3418,'ETH-Web'!$A$1:$G$10000,6,0)</f>
        <v>1850.0020750000001</v>
      </c>
      <c r="K3418" s="2">
        <f>K3417*(1-K$1+IF(AND(WEEKDAY($A3418)&lt;&gt;1,WEEKDAY($A3418)&lt;&gt;7),-VLOOKUP($A3418,ETF_OP_Fee!$K$5:$L$14,2,1),0))^($A3418-$A3417)*(1+2*(J3418/J3417-1))-K$3*IFERROR(VLOOKUP($A5014,Dividends!$C$10:$E$100,3,0),0)</f>
        <v>94.774202650058854</v>
      </c>
      <c r="Q3418">
        <f>IF($A3418&gt;=$Q$2,B3418*Q$4,"")</f>
        <v>383.03170129171565</v>
      </c>
      <c r="R3418">
        <f>IF($A3418&gt;=$Q$2,G3418*R$4,"")</f>
        <v>324.42821886461059</v>
      </c>
      <c r="S3418">
        <f>IF($A3418&gt;=$Q$2,C3418*S$4,"")</f>
        <v>297.86716449563795</v>
      </c>
      <c r="T3418">
        <f>IF($A3418&gt;=$Q$2,J3418*T$4,"")</f>
        <v>556.56901394481201</v>
      </c>
      <c r="U3418">
        <f>IF($A3418&gt;=$Q$2,K3418*U$4,"")</f>
        <v>9.1173977270727722</v>
      </c>
      <c r="W3418" t="e">
        <f t="shared" ca="1" si="23"/>
        <v>#DIV/0!</v>
      </c>
    </row>
    <row r="3419" spans="1:25">
      <c r="A3419" s="25">
        <v>45132</v>
      </c>
      <c r="B3419">
        <f>IFERROR(VLOOKUP($A3419,'BTC-Web'!$A$2:$H$9999,2,0),"")</f>
        <v>29178.970702999999</v>
      </c>
      <c r="C3419">
        <f>VLOOKUP(A3419,H_SPBTFDUE!$B$2:$C$5828,2,0)</f>
        <v>157.74</v>
      </c>
      <c r="D3419" s="2">
        <f>D3418*(1-D$1+IF(AND(WEEKDAY($A3419)&lt;&gt;1,WEEKDAY($A3419)&lt;&gt;7),-VLOOKUP($A3419,ETF_OP_Fee!$G$5:$H$14,2,1),0))^($A3419-$A3418)*(1+2*(C3419/C3418-1))+IFERROR(VLOOKUP(A3419,BITXeom!$C$9:$D$100,2,0),0)-$D$3*IFERROR(VLOOKUP($A3419,Dividends!$C$10:$E$100,2,0),0)</f>
        <v>13.413144895337792</v>
      </c>
      <c r="E3419" s="9">
        <v>13.48</v>
      </c>
      <c r="F3419" s="60">
        <f>F3418*(1-F$1-2*(C3419/C3418-1))</f>
        <v>2.0772920900932142E-2</v>
      </c>
      <c r="G3419" s="2">
        <f>G3418*(1-G$1+IF(AND(WEEKDAY($A3419)&lt;&gt;1,WEEKDAY($A3419)&lt;&gt;7),-VLOOKUP($A3419,ETF_OP_Fee!$I$5:$J$14,2,1),0))^($A3419-$A3418)*(1+1*(B3419/B3418-1))</f>
        <v>16.665438128789116</v>
      </c>
      <c r="H3419" s="9">
        <f>IFERROR(VLOOKUP(A3419,'BITO-IV'!$A$1:$J$10000,4,0),"")</f>
        <v>15.5787</v>
      </c>
      <c r="J3419" s="9">
        <f>VLOOKUP(A3419,'ETH-Web'!$A$1:$G$10000,6,0)</f>
        <v>1857.741943</v>
      </c>
      <c r="K3419" s="2">
        <f>K3418*(1-K$1+IF(AND(WEEKDAY($A3419)&lt;&gt;1,WEEKDAY($A3419)&lt;&gt;7),-VLOOKUP($A3419,ETF_OP_Fee!$K$5:$L$14,2,1),0))^($A3419-$A3418)*(1+2*(J3419/J3418-1))-K$3*IFERROR(VLOOKUP($A5015,Dividends!$C$10:$E$100,3,0),0)</f>
        <v>95.564756597254942</v>
      </c>
      <c r="Q3419">
        <f>IF($A3419&gt;=$Q$2,B3419*Q$4,"")</f>
        <v>371.53767467414571</v>
      </c>
      <c r="R3419">
        <f>IF($A3419&gt;=$Q$2,G3419*R$4,"")</f>
        <v>314.44316849654763</v>
      </c>
      <c r="S3419">
        <f>IF($A3419&gt;=$Q$2,C3419*S$4,"")</f>
        <v>298.985469472109</v>
      </c>
      <c r="T3419">
        <f>IF($A3419&gt;=$Q$2,J3419*T$4,"")</f>
        <v>558.89753603623888</v>
      </c>
      <c r="U3419">
        <f>IF($A3419&gt;=$Q$2,K3419*U$4,"")</f>
        <v>9.1934500130298265</v>
      </c>
      <c r="W3419" t="e">
        <f t="shared" ca="1" si="23"/>
        <v>#DIV/0!</v>
      </c>
    </row>
    <row r="3420" spans="1:25">
      <c r="A3420" s="25">
        <v>45133</v>
      </c>
      <c r="B3420">
        <f>IFERROR(VLOOKUP($A3420,'BTC-Web'!$A$2:$H$9999,2,0),"")</f>
        <v>29225.759765999999</v>
      </c>
      <c r="C3420">
        <f>VLOOKUP(A3420,H_SPBTFDUE!$B$2:$C$5828,2,0)</f>
        <v>158.41</v>
      </c>
      <c r="D3420" s="2">
        <f>D3419*(1-D$1+IF(AND(WEEKDAY($A3420)&lt;&gt;1,WEEKDAY($A3420)&lt;&gt;7),-VLOOKUP($A3420,ETF_OP_Fee!$G$5:$H$14,2,1),0))^($A3420-$A3419)*(1+2*(C3420/C3419-1))+IFERROR(VLOOKUP(A3420,BITXeom!$C$9:$D$100,2,0),0)-$D$3*IFERROR(VLOOKUP($A3420,Dividends!$C$10:$E$100,2,0),0)</f>
        <v>13.525458787842572</v>
      </c>
      <c r="E3420" s="9">
        <v>13.62</v>
      </c>
      <c r="F3420" s="60">
        <f>F3419*(1-F$1-2*(C3420/C3419-1))</f>
        <v>2.0595373778947788E-2</v>
      </c>
      <c r="G3420" s="2">
        <f>G3419*(1-G$1+IF(AND(WEEKDAY($A3420)&lt;&gt;1,WEEKDAY($A3420)&lt;&gt;7),-VLOOKUP($A3420,ETF_OP_Fee!$I$5:$J$14,2,1),0))^($A3420-$A3419)*(1+1*(B3420/B3419-1))</f>
        <v>16.678922092758889</v>
      </c>
      <c r="H3420" s="9">
        <f>IFERROR(VLOOKUP(A3420,'BITO-IV'!$A$1:$J$10000,4,0),"")</f>
        <v>15.652200000000001</v>
      </c>
      <c r="J3420" s="9">
        <f>VLOOKUP(A3420,'ETH-Web'!$A$1:$G$10000,6,0)</f>
        <v>1872.1599120000001</v>
      </c>
      <c r="K3420" s="2">
        <f>K3419*(1-K$1+IF(AND(WEEKDAY($A3420)&lt;&gt;1,WEEKDAY($A3420)&lt;&gt;7),-VLOOKUP($A3420,ETF_OP_Fee!$K$5:$L$14,2,1),0))^($A3420-$A3419)*(1+2*(J3420/J3419-1))-K$3*IFERROR(VLOOKUP($A5016,Dividends!$C$10:$E$100,3,0),0)</f>
        <v>97.045616903224712</v>
      </c>
      <c r="Q3420">
        <f>IF($A3420&gt;=$Q$2,B3420*Q$4,"")</f>
        <v>372.13344276494456</v>
      </c>
      <c r="R3420">
        <f>IF($A3420&gt;=$Q$2,G3420*R$4,"")</f>
        <v>314.69758367134131</v>
      </c>
      <c r="S3420">
        <f>IF($A3420&gt;=$Q$2,C3420*S$4,"")</f>
        <v>300.25540902166085</v>
      </c>
      <c r="T3420">
        <f>IF($A3420&gt;=$Q$2,J3420*T$4,"")</f>
        <v>563.23514997616746</v>
      </c>
      <c r="U3420">
        <f>IF($A3420&gt;=$Q$2,K3420*U$4,"")</f>
        <v>9.3359106406081338</v>
      </c>
      <c r="W3420" t="e">
        <f t="shared" ca="1" si="23"/>
        <v>#DIV/0!</v>
      </c>
    </row>
    <row r="3421" spans="1:25">
      <c r="A3421" s="25">
        <v>45134</v>
      </c>
      <c r="B3421">
        <f>IFERROR(VLOOKUP($A3421,'BTC-Web'!$A$2:$H$9999,2,0),"")</f>
        <v>29353.798827999999</v>
      </c>
      <c r="C3421">
        <f>VLOOKUP(A3421,H_SPBTFDUE!$B$2:$C$5828,2,0)</f>
        <v>156.78</v>
      </c>
      <c r="D3421" s="2">
        <f>D3420*(1-D$1+IF(AND(WEEKDAY($A3421)&lt;&gt;1,WEEKDAY($A3421)&lt;&gt;7),-VLOOKUP($A3421,ETF_OP_Fee!$G$5:$H$14,2,1),0))^($A3421-$A3420)*(1+2*(C3421/C3420-1))+IFERROR(VLOOKUP(A3421,BITXeom!$C$9:$D$100,2,0),0)-$D$3*IFERROR(VLOOKUP($A3421,Dividends!$C$10:$E$100,2,0),0)</f>
        <v>13.245514576685729</v>
      </c>
      <c r="E3421" s="9">
        <v>13.32</v>
      </c>
      <c r="F3421" s="60">
        <f>F3420*(1-F$1-2*(C3421/C3420-1))</f>
        <v>2.1018144368349895E-2</v>
      </c>
      <c r="G3421" s="2">
        <f>G3420*(1-G$1+IF(AND(WEEKDAY($A3421)&lt;&gt;1,WEEKDAY($A3421)&lt;&gt;7),-VLOOKUP($A3421,ETF_OP_Fee!$I$5:$J$14,2,1),0))^($A3421-$A3420)*(1+1*(B3421/B3420-1))</f>
        <v>16.738706171228252</v>
      </c>
      <c r="H3421" s="9">
        <f>IFERROR(VLOOKUP(A3421,'BITO-IV'!$A$1:$J$10000,4,0),"")</f>
        <v>15.4862</v>
      </c>
      <c r="J3421" s="9">
        <f>VLOOKUP(A3421,'ETH-Web'!$A$1:$G$10000,6,0)</f>
        <v>1860.357178</v>
      </c>
      <c r="K3421" s="2">
        <f>K3420*(1-K$1+IF(AND(WEEKDAY($A3421)&lt;&gt;1,WEEKDAY($A3421)&lt;&gt;7),-VLOOKUP($A3421,ETF_OP_Fee!$K$5:$L$14,2,1),0))^($A3421-$A3420)*(1+2*(J3421/J3420-1))-K$3*IFERROR(VLOOKUP($A5017,Dividends!$C$10:$E$100,3,0),0)</f>
        <v>95.819531886533866</v>
      </c>
      <c r="Q3421">
        <f>IF($A3421&gt;=$Q$2,B3421*Q$4,"")</f>
        <v>373.76377221854818</v>
      </c>
      <c r="R3421">
        <f>IF($A3421&gt;=$Q$2,G3421*R$4,"")</f>
        <v>315.82558852271563</v>
      </c>
      <c r="S3421">
        <f>IF($A3421&gt;=$Q$2,C3421*S$4,"")</f>
        <v>297.16585459513914</v>
      </c>
      <c r="T3421">
        <f>IF($A3421&gt;=$Q$2,J3421*T$4,"")</f>
        <v>559.68432367548189</v>
      </c>
      <c r="U3421">
        <f>IF($A3421&gt;=$Q$2,K3421*U$4,"")</f>
        <v>9.2179597169200598</v>
      </c>
      <c r="W3421" t="e">
        <f t="shared" ca="1" si="23"/>
        <v>#DIV/0!</v>
      </c>
    </row>
    <row r="3422" spans="1:25">
      <c r="A3422" s="25">
        <v>45135</v>
      </c>
      <c r="B3422">
        <f>IFERROR(VLOOKUP($A3422,'BTC-Web'!$A$2:$H$9999,2,0),"")</f>
        <v>29212.164063</v>
      </c>
      <c r="C3422">
        <f>VLOOKUP(A3422,H_SPBTFDUE!$B$2:$C$5828,2,0)</f>
        <v>157.97</v>
      </c>
      <c r="D3422" s="2">
        <f>D3421*(1-D$1+IF(AND(WEEKDAY($A3422)&lt;&gt;1,WEEKDAY($A3422)&lt;&gt;7),-VLOOKUP($A3422,ETF_OP_Fee!$G$5:$H$14,2,1),0))^($A3422-$A3421)*(1+2*(C3422/C3421-1))+IFERROR(VLOOKUP(A3422,BITXeom!$C$9:$D$100,2,0),0)-$D$3*IFERROR(VLOOKUP($A3422,Dividends!$C$10:$E$100,2,0),0)</f>
        <v>13.444967254364524</v>
      </c>
      <c r="E3422" s="9">
        <v>13.54</v>
      </c>
      <c r="F3422" s="60">
        <f>F3421*(1-F$1-2*(C3422/C3421-1))</f>
        <v>2.0697984170365585E-2</v>
      </c>
      <c r="G3422" s="2">
        <f>G3421*(1-G$1+IF(AND(WEEKDAY($A3422)&lt;&gt;1,WEEKDAY($A3422)&lt;&gt;7),-VLOOKUP($A3422,ETF_OP_Fee!$I$5:$J$14,2,1),0))^($A3422-$A3421)*(1+1*(B3422/B3421-1))</f>
        <v>16.644728125660684</v>
      </c>
      <c r="H3422" s="9">
        <f>IFERROR(VLOOKUP(A3422,'BITO-IV'!$A$1:$J$10000,4,0),"")</f>
        <v>15.601699999999999</v>
      </c>
      <c r="J3422" s="9">
        <f>VLOOKUP(A3422,'ETH-Web'!$A$1:$G$10000,6,0)</f>
        <v>1874.7448730000001</v>
      </c>
      <c r="K3422" s="2">
        <f>K3421*(1-K$1+IF(AND(WEEKDAY($A3422)&lt;&gt;1,WEEKDAY($A3422)&lt;&gt;7),-VLOOKUP($A3422,ETF_OP_Fee!$K$5:$L$14,2,1),0))^($A3422-$A3421)*(1+2*(J3422/J3421-1))-K$3*IFERROR(VLOOKUP($A5018,Dividends!$C$10:$E$100,3,0),0)</f>
        <v>97.299130887994082</v>
      </c>
      <c r="Q3422">
        <f>IF($A3422&gt;=$Q$2,B3422*Q$4,"")</f>
        <v>371.96032782098047</v>
      </c>
      <c r="R3422">
        <f>IF($A3422&gt;=$Q$2,G3422*R$4,"")</f>
        <v>314.05241255284233</v>
      </c>
      <c r="S3422">
        <f>IF($A3422&gt;=$Q$2,C3422*S$4,"")</f>
        <v>299.42141886971638</v>
      </c>
      <c r="T3422">
        <f>IF($A3422&gt;=$Q$2,J3422*T$4,"")</f>
        <v>564.012829749773</v>
      </c>
      <c r="U3422">
        <f>IF($A3422&gt;=$Q$2,K3422*U$4,"")</f>
        <v>9.360299005415083</v>
      </c>
      <c r="W3422" t="e">
        <f t="shared" ca="1" si="23"/>
        <v>#DIV/0!</v>
      </c>
    </row>
    <row r="3423" spans="1:25">
      <c r="A3423" s="25">
        <v>45138</v>
      </c>
      <c r="B3423">
        <f>IFERROR(VLOOKUP($A3423,'BTC-Web'!$A$2:$H$9999,2,0),"")</f>
        <v>29278.314452999999</v>
      </c>
      <c r="C3423">
        <f>VLOOKUP(A3423,H_SPBTFDUE!$B$2:$C$5828,2,0)</f>
        <v>156.63999999999999</v>
      </c>
      <c r="D3423" s="2">
        <f>D3422*(1-D$1+IF(AND(WEEKDAY($A3423)&lt;&gt;1,WEEKDAY($A3423)&lt;&gt;7),-VLOOKUP($A3423,ETF_OP_Fee!$G$5:$H$14,2,1),0))^($A3423-$A3422)*(1+2*(C3423/C3422-1))+IFERROR(VLOOKUP(A3423,BITXeom!$C$9:$D$100,2,0),0)-$D$3*IFERROR(VLOOKUP($A3423,Dividends!$C$10:$E$100,2,0),0)</f>
        <v>13.213792448682746</v>
      </c>
      <c r="E3423" s="9">
        <v>13.33</v>
      </c>
      <c r="F3423" s="60">
        <f>F3422*(1-F$1-2*(C3423/C3422-1))</f>
        <v>2.1045432650359266E-2</v>
      </c>
      <c r="G3423" s="2">
        <f>G3422*(1-G$1+IF(AND(WEEKDAY($A3423)&lt;&gt;1,WEEKDAY($A3423)&lt;&gt;7),-VLOOKUP($A3423,ETF_OP_Fee!$I$5:$J$14,2,1),0))^($A3423-$A3422)*(1+1*(B3423/B3422-1))</f>
        <v>16.642756253716875</v>
      </c>
      <c r="H3423" s="9">
        <f>IFERROR(VLOOKUP(A3423,'BITO-IV'!$A$1:$J$10000,4,0),"")</f>
        <v>15.4735</v>
      </c>
      <c r="J3423" s="9">
        <f>VLOOKUP(A3423,'ETH-Web'!$A$1:$G$10000,6,0)</f>
        <v>1856.1623540000001</v>
      </c>
      <c r="K3423" s="2">
        <f>K3422*(1-K$1+IF(AND(WEEKDAY($A3423)&lt;&gt;1,WEEKDAY($A3423)&lt;&gt;7),-VLOOKUP($A3423,ETF_OP_Fee!$K$5:$L$14,2,1),0))^($A3423-$A3422)*(1+2*(J3423/J3422-1))-K$3*IFERROR(VLOOKUP($A5019,Dividends!$C$10:$E$100,3,0),0)</f>
        <v>95.36289981041034</v>
      </c>
      <c r="Q3423">
        <f>IF($A3423&gt;=$Q$2,B3423*Q$4,"")</f>
        <v>372.80262490985137</v>
      </c>
      <c r="R3423">
        <f>IF($A3423&gt;=$Q$2,G3423*R$4,"")</f>
        <v>314.01520731064653</v>
      </c>
      <c r="S3423">
        <f>IF($A3423&gt;=$Q$2,C3423*S$4,"")</f>
        <v>296.9004940922477</v>
      </c>
      <c r="T3423">
        <f>IF($A3423&gt;=$Q$2,J3423*T$4,"")</f>
        <v>558.42232019510629</v>
      </c>
      <c r="U3423">
        <f>IF($A3423&gt;=$Q$2,K3423*U$4,"")</f>
        <v>9.1740311357603783</v>
      </c>
      <c r="W3423" t="e">
        <f t="shared" ca="1" si="23"/>
        <v>#DIV/0!</v>
      </c>
    </row>
    <row r="3424" spans="1:25">
      <c r="A3424" s="25">
        <v>45139</v>
      </c>
      <c r="B3424">
        <f>IFERROR(VLOOKUP($A3424,'BTC-Web'!$A$2:$H$9999,2,0),"")</f>
        <v>29230.873047000001</v>
      </c>
      <c r="C3424">
        <f>VLOOKUP(A3424,H_SPBTFDUE!$B$2:$C$5828,2,0)</f>
        <v>157.47</v>
      </c>
      <c r="D3424" s="2">
        <f>D3423*(1-D$1+IF(AND(WEEKDAY($A3424)&lt;&gt;1,WEEKDAY($A3424)&lt;&gt;7),-VLOOKUP($A3424,ETF_OP_Fee!$G$5:$H$14,2,1),0))^($A3424-$A3423)*(1+2*(C3424/C3423-1))+IFERROR(VLOOKUP(A3424,BITXeom!$C$9:$D$100,2,0),0)-$D$3*IFERROR(VLOOKUP($A3424,Dividends!$C$10:$E$100,2,0),0)</f>
        <v>13.352216478960594</v>
      </c>
      <c r="E3424" s="9">
        <v>13.44</v>
      </c>
      <c r="F3424" s="60">
        <f>F3423*(1-F$1-2*(C3424/C3423-1))</f>
        <v>2.0821307141073692E-2</v>
      </c>
      <c r="G3424" s="2">
        <f>G3423*(1-G$1+IF(AND(WEEKDAY($A3424)&lt;&gt;1,WEEKDAY($A3424)&lt;&gt;7),-VLOOKUP($A3424,ETF_OP_Fee!$I$5:$J$14,2,1),0))^($A3424-$A3423)*(1+1*(B3424/B3423-1))</f>
        <v>16.602610174818548</v>
      </c>
      <c r="H3424" s="9">
        <f>IFERROR(VLOOKUP(A3424,'BITO-IV'!$A$1:$J$10000,4,0),"")</f>
        <v>15.1698</v>
      </c>
      <c r="J3424" s="9">
        <f>VLOOKUP(A3424,'ETH-Web'!$A$1:$G$10000,6,0)</f>
        <v>1871.7921140000001</v>
      </c>
      <c r="K3424" s="2">
        <f>K3423*(1-K$1+IF(AND(WEEKDAY($A3424)&lt;&gt;1,WEEKDAY($A3424)&lt;&gt;7),-VLOOKUP($A3424,ETF_OP_Fee!$K$5:$L$14,2,1),0))^($A3424-$A3423)*(1+2*(J3424/J3423-1))-K$3*IFERROR(VLOOKUP($A5020,Dividends!$C$10:$E$100,3,0),0)</f>
        <v>96.966403462970277</v>
      </c>
      <c r="Q3424">
        <f>IF($A3424&gt;=$Q$2,B3424*Q$4,"")</f>
        <v>372.19855049448148</v>
      </c>
      <c r="R3424">
        <f>IF($A3424&gt;=$Q$2,G3424*R$4,"")</f>
        <v>313.25773186031944</v>
      </c>
      <c r="S3424">
        <f>IF($A3424&gt;=$Q$2,C3424*S$4,"")</f>
        <v>298.47370278796126</v>
      </c>
      <c r="T3424">
        <f>IF($A3424&gt;=$Q$2,J3424*T$4,"")</f>
        <v>563.12449876503797</v>
      </c>
      <c r="U3424">
        <f>IF($A3424&gt;=$Q$2,K3424*U$4,"")</f>
        <v>9.3282902078328132</v>
      </c>
      <c r="W3424" t="e">
        <f t="shared" ca="1" si="23"/>
        <v>#DIV/0!</v>
      </c>
    </row>
    <row r="3425" spans="1:23">
      <c r="A3425" s="25">
        <v>45140</v>
      </c>
      <c r="B3425">
        <f>IFERROR(VLOOKUP($A3425,'BTC-Web'!$A$2:$H$9999,2,0),"")</f>
        <v>29704.146484000001</v>
      </c>
      <c r="C3425">
        <f>VLOOKUP(A3425,H_SPBTFDUE!$B$2:$C$5828,2,0)</f>
        <v>156.61000000000001</v>
      </c>
      <c r="D3425" s="2">
        <f>D3424*(1-D$1+IF(AND(WEEKDAY($A3425)&lt;&gt;1,WEEKDAY($A3425)&lt;&gt;7),-VLOOKUP($A3425,ETF_OP_Fee!$G$5:$H$14,2,1),0))^($A3425-$A3424)*(1+2*(C3425/C3424-1))+IFERROR(VLOOKUP(A3425,BITXeom!$C$9:$D$100,2,0),0)-$D$3*IFERROR(VLOOKUP($A3425,Dividends!$C$10:$E$100,2,0),0)</f>
        <v>13.204782016644717</v>
      </c>
      <c r="E3425" s="9">
        <v>13.29</v>
      </c>
      <c r="F3425" s="60">
        <f>F3424*(1-F$1-2*(C3425/C3424-1))</f>
        <v>2.1047648505155069E-2</v>
      </c>
      <c r="G3425" s="2">
        <f>G3424*(1-G$1+IF(AND(WEEKDAY($A3425)&lt;&gt;1,WEEKDAY($A3425)&lt;&gt;7),-VLOOKUP($A3425,ETF_OP_Fee!$I$5:$J$14,2,1),0))^($A3425-$A3424)*(1+1*(B3425/B3424-1))</f>
        <v>16.858039396131758</v>
      </c>
      <c r="H3425" s="9">
        <f>IFERROR(VLOOKUP(A3425,'BITO-IV'!$A$1:$J$10000,4,0),"")</f>
        <v>15.0908</v>
      </c>
      <c r="J3425" s="9">
        <f>VLOOKUP(A3425,'ETH-Web'!$A$1:$G$10000,6,0)</f>
        <v>1839.0897219999999</v>
      </c>
      <c r="K3425" s="2">
        <f>K3424*(1-K$1+IF(AND(WEEKDAY($A3425)&lt;&gt;1,WEEKDAY($A3425)&lt;&gt;7),-VLOOKUP($A3425,ETF_OP_Fee!$K$5:$L$14,2,1),0))^($A3425-$A3424)*(1+2*(J3425/J3424-1))-K$3*IFERROR(VLOOKUP($A5021,Dividends!$C$10:$E$100,3,0),0)</f>
        <v>93.57576111151954</v>
      </c>
      <c r="Q3425">
        <f>IF($A3425&gt;=$Q$2,B3425*Q$4,"")</f>
        <v>378.22477102356754</v>
      </c>
      <c r="R3425">
        <f>IF($A3425&gt;=$Q$2,G3425*R$4,"")</f>
        <v>318.07716553230824</v>
      </c>
      <c r="S3425">
        <f>IF($A3425&gt;=$Q$2,C3425*S$4,"")</f>
        <v>296.84363112734246</v>
      </c>
      <c r="T3425">
        <f>IF($A3425&gt;=$Q$2,J3425*T$4,"")</f>
        <v>553.28605678973543</v>
      </c>
      <c r="U3425">
        <f>IF($A3425&gt;=$Q$2,K3425*U$4,"")</f>
        <v>9.0021061408185137</v>
      </c>
      <c r="W3425" t="e">
        <f t="shared" ca="1" si="23"/>
        <v>#DIV/0!</v>
      </c>
    </row>
    <row r="3426" spans="1:23">
      <c r="A3426" s="25">
        <v>45141</v>
      </c>
      <c r="B3426">
        <f>IFERROR(VLOOKUP($A3426,'BTC-Web'!$A$2:$H$9999,2,0),"")</f>
        <v>29161.8125</v>
      </c>
      <c r="C3426">
        <f>VLOOKUP(A3426,H_SPBTFDUE!$B$2:$C$5828,2,0)</f>
        <v>157.30000000000001</v>
      </c>
      <c r="D3426" s="2">
        <f>D3425*(1-D$1+IF(AND(WEEKDAY($A3426)&lt;&gt;1,WEEKDAY($A3426)&lt;&gt;7),-VLOOKUP($A3426,ETF_OP_Fee!$G$5:$H$14,2,1),0))^($A3426-$A3425)*(1+2*(C3426/C3425-1))+IFERROR(VLOOKUP(A3426,BITXeom!$C$9:$D$100,2,0),0)-$D$3*IFERROR(VLOOKUP($A3426,Dividends!$C$10:$E$100,2,0),0)</f>
        <v>13.319532730044257</v>
      </c>
      <c r="E3426" s="9">
        <v>13.4</v>
      </c>
      <c r="F3426" s="60">
        <f>F3425*(1-F$1-2*(C3426/C3425-1))</f>
        <v>2.0861087355095339E-2</v>
      </c>
      <c r="G3426" s="2">
        <f>G3425*(1-G$1+IF(AND(WEEKDAY($A3426)&lt;&gt;1,WEEKDAY($A3426)&lt;&gt;7),-VLOOKUP($A3426,ETF_OP_Fee!$I$5:$J$14,2,1),0))^($A3426-$A3425)*(1+1*(B3426/B3425-1))</f>
        <v>16.537120925643556</v>
      </c>
      <c r="H3426" s="9">
        <f>IFERROR(VLOOKUP(A3426,'BITO-IV'!$A$1:$J$10000,4,0),"")</f>
        <v>15.157500000000001</v>
      </c>
      <c r="J3426" s="9">
        <f>VLOOKUP(A3426,'ETH-Web'!$A$1:$G$10000,6,0)</f>
        <v>1835.136475</v>
      </c>
      <c r="K3426" s="2">
        <f>K3425*(1-K$1+IF(AND(WEEKDAY($A3426)&lt;&gt;1,WEEKDAY($A3426)&lt;&gt;7),-VLOOKUP($A3426,ETF_OP_Fee!$K$5:$L$14,2,1),0))^($A3426-$A3425)*(1+2*(J3426/J3425-1))-K$3*IFERROR(VLOOKUP($A5022,Dividends!$C$10:$E$100,3,0),0)</f>
        <v>93.171066796402144</v>
      </c>
      <c r="Q3426">
        <f>IF($A3426&gt;=$Q$2,B3426*Q$4,"")</f>
        <v>371.31919819294649</v>
      </c>
      <c r="R3426">
        <f>IF($A3426&gt;=$Q$2,G3426*R$4,"")</f>
        <v>312.0220819569742</v>
      </c>
      <c r="S3426">
        <f>IF($A3426&gt;=$Q$2,C3426*S$4,"")</f>
        <v>298.15147932016453</v>
      </c>
      <c r="T3426">
        <f>IF($A3426&gt;=$Q$2,J3426*T$4,"")</f>
        <v>552.09673121307617</v>
      </c>
      <c r="U3426">
        <f>IF($A3426&gt;=$Q$2,K3426*U$4,"")</f>
        <v>8.9631740377183213</v>
      </c>
      <c r="W3426" t="e">
        <f t="shared" ca="1" si="23"/>
        <v>#DIV/0!</v>
      </c>
    </row>
    <row r="3427" spans="1:23">
      <c r="A3427" s="25">
        <v>45142</v>
      </c>
      <c r="B3427">
        <f>IFERROR(VLOOKUP($A3427,'BTC-Web'!$A$2:$H$9999,2,0),"")</f>
        <v>29174.382813</v>
      </c>
      <c r="C3427">
        <f>VLOOKUP(A3427,H_SPBTFDUE!$B$2:$C$5828,2,0)</f>
        <v>155.57</v>
      </c>
      <c r="D3427" s="2">
        <f>D3426*(1-D$1+IF(AND(WEEKDAY($A3427)&lt;&gt;1,WEEKDAY($A3427)&lt;&gt;7),-VLOOKUP($A3427,ETF_OP_Fee!$G$5:$H$14,2,1),0))^($A3427-$A3426)*(1+2*(C3427/C3426-1))+IFERROR(VLOOKUP(A3427,BITXeom!$C$9:$D$100,2,0),0)-$D$3*IFERROR(VLOOKUP($A3427,Dividends!$C$10:$E$100,2,0),0)</f>
        <v>13.02498349127981</v>
      </c>
      <c r="E3427" s="9">
        <v>13.14</v>
      </c>
      <c r="F3427" s="60">
        <f>F3426*(1-F$1-2*(C3427/C3426-1))</f>
        <v>2.1318865785439099E-2</v>
      </c>
      <c r="G3427" s="2">
        <f>G3426*(1-G$1+IF(AND(WEEKDAY($A3427)&lt;&gt;1,WEEKDAY($A3427)&lt;&gt;7),-VLOOKUP($A3427,ETF_OP_Fee!$I$5:$J$14,2,1),0))^($A3427-$A3426)*(1+1*(B3427/B3426-1))</f>
        <v>16.531127233431366</v>
      </c>
      <c r="H3427" s="9">
        <f>IFERROR(VLOOKUP(A3427,'BITO-IV'!$A$1:$J$10000,4,0),"")</f>
        <v>15.007099999999999</v>
      </c>
      <c r="J3427" s="9">
        <f>VLOOKUP(A3427,'ETH-Web'!$A$1:$G$10000,6,0)</f>
        <v>1827.7128909999999</v>
      </c>
      <c r="K3427" s="2">
        <f>K3426*(1-K$1+IF(AND(WEEKDAY($A3427)&lt;&gt;1,WEEKDAY($A3427)&lt;&gt;7),-VLOOKUP($A3427,ETF_OP_Fee!$K$5:$L$14,2,1),0))^($A3427-$A3426)*(1+2*(J3427/J3426-1))-K$3*IFERROR(VLOOKUP($A5023,Dividends!$C$10:$E$100,3,0),0)</f>
        <v>92.414886404739846</v>
      </c>
      <c r="Q3427">
        <f>IF($A3427&gt;=$Q$2,B3427*Q$4,"")</f>
        <v>371.47925678135533</v>
      </c>
      <c r="R3427">
        <f>IF($A3427&gt;=$Q$2,G3427*R$4,"")</f>
        <v>311.90899308672493</v>
      </c>
      <c r="S3427">
        <f>IF($A3427&gt;=$Q$2,C3427*S$4,"")</f>
        <v>294.87238167729174</v>
      </c>
      <c r="T3427">
        <f>IF($A3427&gt;=$Q$2,J3427*T$4,"")</f>
        <v>549.86336246033216</v>
      </c>
      <c r="U3427">
        <f>IF($A3427&gt;=$Q$2,K3427*U$4,"")</f>
        <v>8.8904285311203335</v>
      </c>
      <c r="W3427" t="e">
        <f t="shared" ca="1" si="23"/>
        <v>#DIV/0!</v>
      </c>
    </row>
    <row r="3428" spans="1:23">
      <c r="A3428" s="25">
        <v>45145</v>
      </c>
      <c r="B3428">
        <f>IFERROR(VLOOKUP($A3428,'BTC-Web'!$A$2:$H$9999,2,0),"")</f>
        <v>29038.513672000001</v>
      </c>
      <c r="C3428">
        <f>VLOOKUP(A3428,H_SPBTFDUE!$B$2:$C$5828,2,0)</f>
        <v>156.43</v>
      </c>
      <c r="D3428" s="2">
        <f>D3427*(1-D$1+IF(AND(WEEKDAY($A3428)&lt;&gt;1,WEEKDAY($A3428)&lt;&gt;7),-VLOOKUP($A3428,ETF_OP_Fee!$G$5:$H$14,2,1),0))^($A3428-$A3427)*(1+2*(C3428/C3427-1))+IFERROR(VLOOKUP(A3428,BITXeom!$C$9:$D$100,2,0),0)-$D$3*IFERROR(VLOOKUP($A3428,Dividends!$C$10:$E$100,2,0),0)</f>
        <v>13.164227312805012</v>
      </c>
      <c r="E3428" s="9">
        <v>13.25</v>
      </c>
      <c r="F3428" s="60">
        <f>F3427*(1-F$1-2*(C3428/C3427-1))</f>
        <v>2.1082052178506162E-2</v>
      </c>
      <c r="G3428" s="2">
        <f>G3427*(1-G$1+IF(AND(WEEKDAY($A3428)&lt;&gt;1,WEEKDAY($A3428)&lt;&gt;7),-VLOOKUP($A3428,ETF_OP_Fee!$I$5:$J$14,2,1),0))^($A3428-$A3427)*(1+1*(B3428/B3427-1))</f>
        <v>16.415018693666802</v>
      </c>
      <c r="H3428" s="9">
        <f>IFERROR(VLOOKUP(A3428,'BITO-IV'!$A$1:$J$10000,4,0),"")</f>
        <v>15.090199999999999</v>
      </c>
      <c r="J3428" s="9">
        <f>VLOOKUP(A3428,'ETH-Web'!$A$1:$G$10000,6,0)</f>
        <v>1826.9388429999999</v>
      </c>
      <c r="K3428" s="2">
        <f>K3427*(1-K$1+IF(AND(WEEKDAY($A3428)&lt;&gt;1,WEEKDAY($A3428)&lt;&gt;7),-VLOOKUP($A3428,ETF_OP_Fee!$K$5:$L$14,2,1),0))^($A3428-$A3427)*(1+2*(J3428/J3427-1))-K$3*IFERROR(VLOOKUP($A5024,Dividends!$C$10:$E$100,3,0),0)</f>
        <v>92.329476055784198</v>
      </c>
      <c r="Q3428">
        <f>IF($A3428&gt;=$Q$2,B3428*Q$4,"")</f>
        <v>369.74922643789557</v>
      </c>
      <c r="R3428">
        <f>IF($A3428&gt;=$Q$2,G3428*R$4,"")</f>
        <v>309.71825937477962</v>
      </c>
      <c r="S3428">
        <f>IF($A3428&gt;=$Q$2,C3428*S$4,"")</f>
        <v>296.50245333791059</v>
      </c>
      <c r="T3428">
        <f>IF($A3428&gt;=$Q$2,J3428*T$4,"")</f>
        <v>549.63049183930548</v>
      </c>
      <c r="U3428">
        <f>IF($A3428&gt;=$Q$2,K3428*U$4,"")</f>
        <v>8.882211947918762</v>
      </c>
      <c r="W3428" t="e">
        <f t="shared" ca="1" si="23"/>
        <v>#DIV/0!</v>
      </c>
    </row>
    <row r="3429" spans="1:23">
      <c r="A3429" s="25">
        <v>45146</v>
      </c>
      <c r="B3429">
        <f>IFERROR(VLOOKUP($A3429,'BTC-Web'!$A$2:$H$9999,2,0),"")</f>
        <v>29180.019531000002</v>
      </c>
      <c r="C3429">
        <f>VLOOKUP(A3429,H_SPBTFDUE!$B$2:$C$5828,2,0)</f>
        <v>160.82</v>
      </c>
      <c r="D3429" s="2">
        <f>D3428*(1-D$1+IF(AND(WEEKDAY($A3429)&lt;&gt;1,WEEKDAY($A3429)&lt;&gt;7),-VLOOKUP($A3429,ETF_OP_Fee!$G$5:$H$14,2,1),0))^($A3429-$A3428)*(1+2*(C3429/C3428-1))+IFERROR(VLOOKUP(A3429,BITXeom!$C$9:$D$100,2,0),0)-$D$3*IFERROR(VLOOKUP($A3429,Dividends!$C$10:$E$100,2,0),0)</f>
        <v>13.901424401994447</v>
      </c>
      <c r="E3429" s="9">
        <v>13.99</v>
      </c>
      <c r="F3429" s="60">
        <f>F3428*(1-F$1-2*(C3429/C3428-1))</f>
        <v>1.9897675218625087E-2</v>
      </c>
      <c r="G3429" s="2">
        <f>G3428*(1-G$1+IF(AND(WEEKDAY($A3429)&lt;&gt;1,WEEKDAY($A3429)&lt;&gt;7),-VLOOKUP($A3429,ETF_OP_Fee!$I$5:$J$14,2,1),0))^($A3429-$A3428)*(1+1*(B3429/B3428-1))</f>
        <v>16.481926719577828</v>
      </c>
      <c r="H3429" s="9">
        <f>IFERROR(VLOOKUP(A3429,'BITO-IV'!$A$1:$J$10000,4,0),"")</f>
        <v>15.514799999999999</v>
      </c>
      <c r="J3429" s="9">
        <f>VLOOKUP(A3429,'ETH-Web'!$A$1:$G$10000,6,0)</f>
        <v>1855.8073730000001</v>
      </c>
      <c r="K3429" s="2">
        <f>K3428*(1-K$1+IF(AND(WEEKDAY($A3429)&lt;&gt;1,WEEKDAY($A3429)&lt;&gt;7),-VLOOKUP($A3429,ETF_OP_Fee!$K$5:$L$14,2,1),0))^($A3429-$A3428)*(1+2*(J3429/J3428-1))-K$3*IFERROR(VLOOKUP($A5025,Dividends!$C$10:$E$100,3,0),0)</f>
        <v>95.244927296235161</v>
      </c>
      <c r="Q3429">
        <f>IF($A3429&gt;=$Q$2,B3429*Q$4,"")</f>
        <v>371.55102946723349</v>
      </c>
      <c r="R3429">
        <f>IF($A3429&gt;=$Q$2,G3429*R$4,"")</f>
        <v>310.98067873049808</v>
      </c>
      <c r="S3429">
        <f>IF($A3429&gt;=$Q$2,C3429*S$4,"")</f>
        <v>304.82340053572062</v>
      </c>
      <c r="T3429">
        <f>IF($A3429&gt;=$Q$2,J3429*T$4,"")</f>
        <v>558.31552494995015</v>
      </c>
      <c r="U3429">
        <f>IF($A3429&gt;=$Q$2,K3429*U$4,"")</f>
        <v>9.1626820312306432</v>
      </c>
      <c r="W3429" t="e">
        <f t="shared" ca="1" si="23"/>
        <v>#DIV/0!</v>
      </c>
    </row>
    <row r="3430" spans="1:23">
      <c r="A3430" s="25">
        <v>45147</v>
      </c>
      <c r="B3430">
        <f>IFERROR(VLOOKUP($A3430,'BTC-Web'!$A$2:$H$9999,2,0),"")</f>
        <v>29766.695313</v>
      </c>
      <c r="C3430">
        <f>VLOOKUP(A3430,H_SPBTFDUE!$B$2:$C$5828,2,0)</f>
        <v>157.81</v>
      </c>
      <c r="D3430" s="2">
        <f>D3429*(1-D$1+IF(AND(WEEKDAY($A3430)&lt;&gt;1,WEEKDAY($A3430)&lt;&gt;7),-VLOOKUP($A3430,ETF_OP_Fee!$G$5:$H$14,2,1),0))^($A3430-$A3429)*(1+2*(C3430/C3429-1))+IFERROR(VLOOKUP(A3430,BITXeom!$C$9:$D$100,2,0),0)-$D$3*IFERROR(VLOOKUP($A3430,Dividends!$C$10:$E$100,2,0),0)</f>
        <v>13.379437168409222</v>
      </c>
      <c r="E3430" s="9">
        <v>13.47</v>
      </c>
      <c r="F3430" s="60">
        <f>F3429*(1-F$1-2*(C3430/C3429-1))</f>
        <v>2.0641472211424667E-2</v>
      </c>
      <c r="G3430" s="2">
        <f>G3429*(1-G$1+IF(AND(WEEKDAY($A3430)&lt;&gt;1,WEEKDAY($A3430)&lt;&gt;7),-VLOOKUP($A3430,ETF_OP_Fee!$I$5:$J$14,2,1),0))^($A3430-$A3429)*(1+1*(B3430/B3429-1))</f>
        <v>16.799966863590608</v>
      </c>
      <c r="H3430" s="9">
        <f>IFERROR(VLOOKUP(A3430,'BITO-IV'!$A$1:$J$10000,4,0),"")</f>
        <v>15.2258</v>
      </c>
      <c r="J3430" s="9">
        <f>VLOOKUP(A3430,'ETH-Web'!$A$1:$G$10000,6,0)</f>
        <v>1854.297607</v>
      </c>
      <c r="K3430" s="2">
        <f>K3429*(1-K$1+IF(AND(WEEKDAY($A3430)&lt;&gt;1,WEEKDAY($A3430)&lt;&gt;7),-VLOOKUP($A3430,ETF_OP_Fee!$K$5:$L$14,2,1),0))^($A3430-$A3429)*(1+2*(J3430/J3429-1))-K$3*IFERROR(VLOOKUP($A5026,Dividends!$C$10:$E$100,3,0),0)</f>
        <v>95.087508060830487</v>
      </c>
      <c r="Q3430">
        <f>IF($A3430&gt;=$Q$2,B3430*Q$4,"")</f>
        <v>379.02120920902627</v>
      </c>
      <c r="R3430">
        <f>IF($A3430&gt;=$Q$2,G3430*R$4,"")</f>
        <v>316.98145409683667</v>
      </c>
      <c r="S3430">
        <f>IF($A3430&gt;=$Q$2,C3430*S$4,"")</f>
        <v>299.11814972355472</v>
      </c>
      <c r="T3430">
        <f>IF($A3430&gt;=$Q$2,J3430*T$4,"")</f>
        <v>557.86131520323534</v>
      </c>
      <c r="U3430">
        <f>IF($A3430&gt;=$Q$2,K3430*U$4,"")</f>
        <v>9.147538102408836</v>
      </c>
      <c r="W3430" t="e">
        <f t="shared" ca="1" si="23"/>
        <v>#DIV/0!</v>
      </c>
    </row>
    <row r="3431" spans="1:23">
      <c r="A3431" s="25">
        <v>45148</v>
      </c>
      <c r="B3431">
        <f>IFERROR(VLOOKUP($A3431,'BTC-Web'!$A$2:$H$9999,2,0),"")</f>
        <v>29563.972656000002</v>
      </c>
      <c r="C3431">
        <f>VLOOKUP(A3431,H_SPBTFDUE!$B$2:$C$5828,2,0)</f>
        <v>157.72</v>
      </c>
      <c r="D3431" s="2">
        <f>D3430*(1-D$1+IF(AND(WEEKDAY($A3431)&lt;&gt;1,WEEKDAY($A3431)&lt;&gt;7),-VLOOKUP($A3431,ETF_OP_Fee!$G$5:$H$14,2,1),0))^($A3431-$A3430)*(1+2*(C3431/C3430-1))+IFERROR(VLOOKUP(A3431,BITXeom!$C$9:$D$100,2,0),0)-$D$3*IFERROR(VLOOKUP($A3431,Dividends!$C$10:$E$100,2,0),0)</f>
        <v>13.362565396095505</v>
      </c>
      <c r="E3431" s="9">
        <v>13.48</v>
      </c>
      <c r="F3431" s="60">
        <f>F3430*(1-F$1-2*(C3431/C3430-1))</f>
        <v>2.0663941637384733E-2</v>
      </c>
      <c r="G3431" s="2">
        <f>G3430*(1-G$1+IF(AND(WEEKDAY($A3431)&lt;&gt;1,WEEKDAY($A3431)&lt;&gt;7),-VLOOKUP($A3431,ETF_OP_Fee!$I$5:$J$14,2,1),0))^($A3431-$A3430)*(1+1*(B3431/B3430-1))</f>
        <v>16.672318462790606</v>
      </c>
      <c r="H3431" s="9">
        <f>IFERROR(VLOOKUP(A3431,'BITO-IV'!$A$1:$J$10000,4,0),"")</f>
        <v>15.218</v>
      </c>
      <c r="J3431" s="9">
        <f>VLOOKUP(A3431,'ETH-Web'!$A$1:$G$10000,6,0)</f>
        <v>1850.753418</v>
      </c>
      <c r="K3431" s="2">
        <f>K3430*(1-K$1+IF(AND(WEEKDAY($A3431)&lt;&gt;1,WEEKDAY($A3431)&lt;&gt;7),-VLOOKUP($A3431,ETF_OP_Fee!$K$5:$L$14,2,1),0))^($A3431-$A3430)*(1+2*(J3431/J3430-1))-K$3*IFERROR(VLOOKUP($A5027,Dividends!$C$10:$E$100,3,0),0)</f>
        <v>94.721579907154378</v>
      </c>
      <c r="Q3431">
        <f>IF($A3431&gt;=$Q$2,B3431*Q$4,"")</f>
        <v>376.43992882898192</v>
      </c>
      <c r="R3431">
        <f>IF($A3431&gt;=$Q$2,G3431*R$4,"")</f>
        <v>314.57298650715285</v>
      </c>
      <c r="S3431">
        <f>IF($A3431&gt;=$Q$2,C3431*S$4,"")</f>
        <v>298.94756082883879</v>
      </c>
      <c r="T3431">
        <f>IF($A3431&gt;=$Q$2,J3431*T$4,"")</f>
        <v>556.7950538170345</v>
      </c>
      <c r="U3431">
        <f>IF($A3431&gt;=$Q$2,K3431*U$4,"")</f>
        <v>9.1123353528914652</v>
      </c>
      <c r="W3431" t="e">
        <f t="shared" ca="1" si="23"/>
        <v>#DIV/0!</v>
      </c>
    </row>
    <row r="3432" spans="1:23">
      <c r="A3432" s="25">
        <v>45149</v>
      </c>
      <c r="B3432">
        <f>IFERROR(VLOOKUP($A3432,'BTC-Web'!$A$2:$H$9999,2,0),"")</f>
        <v>29424.902343999998</v>
      </c>
      <c r="C3432">
        <f>VLOOKUP(A3432,H_SPBTFDUE!$B$2:$C$5828,2,0)</f>
        <v>157.55000000000001</v>
      </c>
      <c r="D3432" s="2">
        <f>D3431*(1-D$1+IF(AND(WEEKDAY($A3432)&lt;&gt;1,WEEKDAY($A3432)&lt;&gt;7),-VLOOKUP($A3432,ETF_OP_Fee!$G$5:$H$14,2,1),0))^($A3432-$A3431)*(1+2*(C3432/C3431-1))+IFERROR(VLOOKUP(A3432,BITXeom!$C$9:$D$100,2,0),0)-$D$3*IFERROR(VLOOKUP($A3432,Dividends!$C$10:$E$100,2,0),0)</f>
        <v>13.332152102735241</v>
      </c>
      <c r="E3432" s="9">
        <v>13.44</v>
      </c>
      <c r="F3432" s="60">
        <f>F3431*(1-F$1-2*(C3432/C3431-1))</f>
        <v>2.0707411631662322E-2</v>
      </c>
      <c r="G3432" s="2">
        <f>G3431*(1-G$1+IF(AND(WEEKDAY($A3432)&lt;&gt;1,WEEKDAY($A3432)&lt;&gt;7),-VLOOKUP($A3432,ETF_OP_Fee!$I$5:$J$14,2,1),0))^($A3432-$A3431)*(1+1*(B3432/B3431-1))</f>
        <v>16.580729639806616</v>
      </c>
      <c r="H3432" s="9">
        <f>IFERROR(VLOOKUP(A3432,'BITO-IV'!$A$1:$J$10000,4,0),"")</f>
        <v>15.2051</v>
      </c>
      <c r="J3432" s="9">
        <f>VLOOKUP(A3432,'ETH-Web'!$A$1:$G$10000,6,0)</f>
        <v>1847.1243899999999</v>
      </c>
      <c r="K3432" s="2">
        <f>K3431*(1-K$1+IF(AND(WEEKDAY($A3432)&lt;&gt;1,WEEKDAY($A3432)&lt;&gt;7),-VLOOKUP($A3432,ETF_OP_Fee!$K$5:$L$14,2,1),0))^($A3432-$A3431)*(1+2*(J3432/J3431-1))-K$3*IFERROR(VLOOKUP($A5028,Dividends!$C$10:$E$100,3,0),0)</f>
        <v>94.347682684228857</v>
      </c>
      <c r="Q3432">
        <f>IF($A3432&gt;=$Q$2,B3432*Q$4,"")</f>
        <v>374.66913777323788</v>
      </c>
      <c r="R3432">
        <f>IF($A3432&gt;=$Q$2,G3432*R$4,"")</f>
        <v>312.84489034337992</v>
      </c>
      <c r="S3432">
        <f>IF($A3432&gt;=$Q$2,C3432*S$4,"")</f>
        <v>298.62533736104206</v>
      </c>
      <c r="T3432">
        <f>IF($A3432&gt;=$Q$2,J3432*T$4,"")</f>
        <v>555.70326880617813</v>
      </c>
      <c r="U3432">
        <f>IF($A3432&gt;=$Q$2,K3432*U$4,"")</f>
        <v>9.0763659688698759</v>
      </c>
      <c r="W3432" t="e">
        <f t="shared" ca="1" si="23"/>
        <v>#DIV/0!</v>
      </c>
    </row>
    <row r="3433" spans="1:23">
      <c r="A3433" s="25">
        <v>45152</v>
      </c>
      <c r="B3433">
        <f>IFERROR(VLOOKUP($A3433,'BTC-Web'!$A$2:$H$9999,2,0),"")</f>
        <v>29283.263672000001</v>
      </c>
      <c r="C3433">
        <f>VLOOKUP(A3433,H_SPBTFDUE!$B$2:$C$5828,2,0)</f>
        <v>157.18</v>
      </c>
      <c r="D3433" s="2">
        <f>D3432*(1-D$1+IF(AND(WEEKDAY($A3433)&lt;&gt;1,WEEKDAY($A3433)&lt;&gt;7),-VLOOKUP($A3433,ETF_OP_Fee!$G$5:$H$14,2,1),0))^($A3433-$A3432)*(1+2*(C3433/C3432-1))+IFERROR(VLOOKUP(A3433,BITXeom!$C$9:$D$100,2,0),0)-$D$3*IFERROR(VLOOKUP($A3433,Dividends!$C$10:$E$100,2,0),0)</f>
        <v>13.264733763394597</v>
      </c>
      <c r="E3433" s="9">
        <v>13.38</v>
      </c>
      <c r="F3433" s="60">
        <f>F3432*(1-F$1-2*(C3433/C3432-1))</f>
        <v>2.080359480082998E-2</v>
      </c>
      <c r="G3433" s="2">
        <f>G3432*(1-G$1+IF(AND(WEEKDAY($A3433)&lt;&gt;1,WEEKDAY($A3433)&lt;&gt;7),-VLOOKUP($A3433,ETF_OP_Fee!$I$5:$J$14,2,1),0))^($A3433-$A3432)*(1+1*(B3433/B3432-1))</f>
        <v>16.461685216433338</v>
      </c>
      <c r="H3433" s="9">
        <f>IFERROR(VLOOKUP(A3433,'BITO-IV'!$A$1:$J$10000,4,0),"")</f>
        <v>15.1699</v>
      </c>
      <c r="J3433" s="9">
        <f>VLOOKUP(A3433,'ETH-Web'!$A$1:$G$10000,6,0)</f>
        <v>1844.1857910000001</v>
      </c>
      <c r="K3433" s="2">
        <f>K3432*(1-K$1+IF(AND(WEEKDAY($A3433)&lt;&gt;1,WEEKDAY($A3433)&lt;&gt;7),-VLOOKUP($A3433,ETF_OP_Fee!$K$5:$L$14,2,1),0))^($A3433-$A3432)*(1+2*(J3433/J3432-1))-K$3*IFERROR(VLOOKUP($A5029,Dividends!$C$10:$E$100,3,0),0)</f>
        <v>94.040220380242999</v>
      </c>
      <c r="Q3433">
        <f>IF($A3433&gt;=$Q$2,B3433*Q$4,"")</f>
        <v>372.8656436275927</v>
      </c>
      <c r="R3433">
        <f>IF($A3433&gt;=$Q$2,G3433*R$4,"")</f>
        <v>310.59876243554686</v>
      </c>
      <c r="S3433">
        <f>IF($A3433&gt;=$Q$2,C3433*S$4,"")</f>
        <v>297.9240274605433</v>
      </c>
      <c r="T3433">
        <f>IF($A3433&gt;=$Q$2,J3433*T$4,"")</f>
        <v>554.81919782598254</v>
      </c>
      <c r="U3433">
        <f>IF($A3433&gt;=$Q$2,K3433*U$4,"")</f>
        <v>9.0467877077699441</v>
      </c>
      <c r="W3433" t="e">
        <f t="shared" ca="1" si="23"/>
        <v>#DIV/0!</v>
      </c>
    </row>
    <row r="3434" spans="1:23">
      <c r="A3434" s="25">
        <v>45153</v>
      </c>
      <c r="B3434">
        <f>IFERROR(VLOOKUP($A3434,'BTC-Web'!$A$2:$H$9999,2,0),"")</f>
        <v>29408.048827999999</v>
      </c>
      <c r="C3434">
        <f>VLOOKUP(A3434,H_SPBTFDUE!$B$2:$C$5828,2,0)</f>
        <v>156.29</v>
      </c>
      <c r="D3434" s="2">
        <f>D3433*(1-D$1+IF(AND(WEEKDAY($A3434)&lt;&gt;1,WEEKDAY($A3434)&lt;&gt;7),-VLOOKUP($A3434,ETF_OP_Fee!$G$5:$H$14,2,1),0))^($A3434-$A3433)*(1+2*(C3434/C3433-1))+IFERROR(VLOOKUP(A3434,BITXeom!$C$9:$D$100,2,0),0)-$D$3*IFERROR(VLOOKUP($A3434,Dividends!$C$10:$E$100,2,0),0)</f>
        <v>13.112935084458169</v>
      </c>
      <c r="E3434" s="9">
        <v>13.22</v>
      </c>
      <c r="F3434" s="60">
        <f>F3433*(1-F$1-2*(C3434/C3433-1))</f>
        <v>2.1038104180539731E-2</v>
      </c>
      <c r="G3434" s="2">
        <f>G3433*(1-G$1+IF(AND(WEEKDAY($A3434)&lt;&gt;1,WEEKDAY($A3434)&lt;&gt;7),-VLOOKUP($A3434,ETF_OP_Fee!$I$5:$J$14,2,1),0))^($A3434-$A3433)*(1+1*(B3434/B3433-1))</f>
        <v>16.518721376649875</v>
      </c>
      <c r="H3434" s="9">
        <f>IFERROR(VLOOKUP(A3434,'BITO-IV'!$A$1:$J$10000,4,0),"")</f>
        <v>15.0846</v>
      </c>
      <c r="J3434" s="9">
        <f>VLOOKUP(A3434,'ETH-Web'!$A$1:$G$10000,6,0)</f>
        <v>1826.9327390000001</v>
      </c>
      <c r="K3434" s="2">
        <f>K3433*(1-K$1+IF(AND(WEEKDAY($A3434)&lt;&gt;1,WEEKDAY($A3434)&lt;&gt;7),-VLOOKUP($A3434,ETF_OP_Fee!$K$5:$L$14,2,1),0))^($A3434-$A3433)*(1+2*(J3434/J3433-1))-K$3*IFERROR(VLOOKUP($A5030,Dividends!$C$10:$E$100,3,0),0)</f>
        <v>92.278280543584216</v>
      </c>
      <c r="Q3434">
        <f>IF($A3434&gt;=$Q$2,B3434*Q$4,"")</f>
        <v>374.4545408908304</v>
      </c>
      <c r="R3434">
        <f>IF($A3434&gt;=$Q$2,G3434*R$4,"")</f>
        <v>311.6749196177804</v>
      </c>
      <c r="S3434">
        <f>IF($A3434&gt;=$Q$2,C3434*S$4,"")</f>
        <v>296.2370928350191</v>
      </c>
      <c r="T3434">
        <f>IF($A3434&gt;=$Q$2,J3434*T$4,"")</f>
        <v>549.62865546446733</v>
      </c>
      <c r="U3434">
        <f>IF($A3434&gt;=$Q$2,K3434*U$4,"")</f>
        <v>8.8772868751297889</v>
      </c>
      <c r="W3434" t="e">
        <f t="shared" ca="1" si="23"/>
        <v>#DIV/0!</v>
      </c>
    </row>
    <row r="3435" spans="1:23">
      <c r="A3435" s="25">
        <v>45154</v>
      </c>
      <c r="B3435">
        <f>IFERROR(VLOOKUP($A3435,'BTC-Web'!$A$2:$H$9999,2,0),"")</f>
        <v>29169.074218999998</v>
      </c>
      <c r="C3435">
        <f>VLOOKUP(A3435,H_SPBTFDUE!$B$2:$C$5828,2,0)</f>
        <v>155.77000000000001</v>
      </c>
      <c r="D3435" s="2">
        <f>D3434*(1-D$1+IF(AND(WEEKDAY($A3435)&lt;&gt;1,WEEKDAY($A3435)&lt;&gt;7),-VLOOKUP($A3435,ETF_OP_Fee!$G$5:$H$14,2,1),0))^($A3435-$A3434)*(1+2*(C3435/C3434-1))+IFERROR(VLOOKUP(A3435,BITXeom!$C$9:$D$100,2,0),0)-$D$3*IFERROR(VLOOKUP($A3435,Dividends!$C$10:$E$100,2,0),0)</f>
        <v>13.024107507734847</v>
      </c>
      <c r="E3435" s="9">
        <v>13.14</v>
      </c>
      <c r="F3435" s="60">
        <f>F3434*(1-F$1-2*(C3435/C3434-1))</f>
        <v>2.1177002829366725E-2</v>
      </c>
      <c r="G3435" s="2">
        <f>G3434*(1-G$1+IF(AND(WEEKDAY($A3435)&lt;&gt;1,WEEKDAY($A3435)&lt;&gt;7),-VLOOKUP($A3435,ETF_OP_Fee!$I$5:$J$14,2,1),0))^($A3435-$A3434)*(1+1*(B3435/B3434-1))</f>
        <v>16.371492180653696</v>
      </c>
      <c r="H3435" s="9">
        <f>IFERROR(VLOOKUP(A3435,'BITO-IV'!$A$1:$J$10000,4,0),"")</f>
        <v>15.0357</v>
      </c>
      <c r="J3435" s="9">
        <f>VLOOKUP(A3435,'ETH-Web'!$A$1:$G$10000,6,0)</f>
        <v>1805.659058</v>
      </c>
      <c r="K3435" s="2">
        <f>K3434*(1-K$1+IF(AND(WEEKDAY($A3435)&lt;&gt;1,WEEKDAY($A3435)&lt;&gt;7),-VLOOKUP($A3435,ETF_OP_Fee!$K$5:$L$14,2,1),0))^($A3435-$A3434)*(1+2*(J3435/J3434-1))-K$3*IFERROR(VLOOKUP($A5031,Dividends!$C$10:$E$100,3,0),0)</f>
        <v>90.126894297995221</v>
      </c>
      <c r="Q3435">
        <f>IF($A3435&gt;=$Q$2,B3435*Q$4,"")</f>
        <v>371.41166211906841</v>
      </c>
      <c r="R3435">
        <f>IF($A3435&gt;=$Q$2,G3435*R$4,"")</f>
        <v>308.89700195810218</v>
      </c>
      <c r="S3435">
        <f>IF($A3435&gt;=$Q$2,C3435*S$4,"")</f>
        <v>295.25146810999382</v>
      </c>
      <c r="T3435">
        <f>IF($A3435&gt;=$Q$2,J3435*T$4,"")</f>
        <v>543.22851580130157</v>
      </c>
      <c r="U3435">
        <f>IF($A3435&gt;=$Q$2,K3435*U$4,"")</f>
        <v>8.6703208071796887</v>
      </c>
      <c r="W3435" t="e">
        <f t="shared" ca="1" si="23"/>
        <v>#DIV/0!</v>
      </c>
    </row>
    <row r="3436" spans="1:23">
      <c r="A3436" s="25">
        <v>45155</v>
      </c>
      <c r="B3436">
        <f>IFERROR(VLOOKUP($A3436,'BTC-Web'!$A$2:$H$9999,2,0),"")</f>
        <v>28699.802734000001</v>
      </c>
      <c r="C3436">
        <f>VLOOKUP(A3436,H_SPBTFDUE!$B$2:$C$5828,2,0)</f>
        <v>149.03</v>
      </c>
      <c r="D3436" s="2">
        <f>D3435*(1-D$1+IF(AND(WEEKDAY($A3436)&lt;&gt;1,WEEKDAY($A3436)&lt;&gt;7),-VLOOKUP($A3436,ETF_OP_Fee!$G$5:$H$14,2,1),0))^($A3436-$A3435)*(1+2*(C3436/C3435-1))+IFERROR(VLOOKUP(A3436,BITXeom!$C$9:$D$100,2,0),0)-$D$3*IFERROR(VLOOKUP($A3436,Dividends!$C$10:$E$100,2,0),0)</f>
        <v>11.895595158198129</v>
      </c>
      <c r="E3436" s="9">
        <v>12</v>
      </c>
      <c r="F3436" s="60">
        <f>F3435*(1-F$1-2*(C3436/C3435-1))</f>
        <v>2.300851263752551E-2</v>
      </c>
      <c r="G3436" s="2">
        <f>G3435*(1-G$1+IF(AND(WEEKDAY($A3436)&lt;&gt;1,WEEKDAY($A3436)&lt;&gt;7),-VLOOKUP($A3436,ETF_OP_Fee!$I$5:$J$14,2,1),0))^($A3436-$A3435)*(1+1*(B3436/B3435-1))</f>
        <v>16.095331783718333</v>
      </c>
      <c r="H3436" s="9">
        <f>IFERROR(VLOOKUP(A3436,'BITO-IV'!$A$1:$J$10000,4,0),"")</f>
        <v>14.382400000000001</v>
      </c>
      <c r="J3436" s="9">
        <f>VLOOKUP(A3436,'ETH-Web'!$A$1:$G$10000,6,0)</f>
        <v>1684.9334719999999</v>
      </c>
      <c r="K3436" s="2">
        <f>K3435*(1-K$1+IF(AND(WEEKDAY($A3436)&lt;&gt;1,WEEKDAY($A3436)&lt;&gt;7),-VLOOKUP($A3436,ETF_OP_Fee!$K$5:$L$14,2,1),0))^($A3436-$A3435)*(1+2*(J3436/J3435-1))-K$3*IFERROR(VLOOKUP($A5032,Dividends!$C$10:$E$100,3,0),0)</f>
        <v>78.073193015790693</v>
      </c>
      <c r="Q3436">
        <f>IF($A3436&gt;=$Q$2,B3436*Q$4,"")</f>
        <v>365.43639869725564</v>
      </c>
      <c r="R3436">
        <f>IF($A3436&gt;=$Q$2,G3436*R$4,"")</f>
        <v>303.68641286020073</v>
      </c>
      <c r="S3436">
        <f>IF($A3436&gt;=$Q$2,C3436*S$4,"")</f>
        <v>282.47625532793461</v>
      </c>
      <c r="T3436">
        <f>IF($A3436&gt;=$Q$2,J3436*T$4,"")</f>
        <v>506.90849148028576</v>
      </c>
      <c r="U3436">
        <f>IF($A3436&gt;=$Q$2,K3436*U$4,"")</f>
        <v>7.5107395540514412</v>
      </c>
      <c r="W3436" t="e">
        <f t="shared" ca="1" si="23"/>
        <v>#DIV/0!</v>
      </c>
    </row>
    <row r="3437" spans="1:23">
      <c r="A3437" s="25">
        <v>45156</v>
      </c>
      <c r="B3437">
        <f>IFERROR(VLOOKUP($A3437,'BTC-Web'!$A$2:$H$9999,2,0),"")</f>
        <v>26636.078125</v>
      </c>
      <c r="C3437">
        <f>VLOOKUP(A3437,H_SPBTFDUE!$B$2:$C$5828,2,0)</f>
        <v>139.16</v>
      </c>
      <c r="D3437" s="2">
        <f>D3436*(1-D$1+IF(AND(WEEKDAY($A3437)&lt;&gt;1,WEEKDAY($A3437)&lt;&gt;7),-VLOOKUP($A3437,ETF_OP_Fee!$G$5:$H$14,2,1),0))^($A3437-$A3436)*(1+2*(C3437/C3436-1))+IFERROR(VLOOKUP(A3437,BITXeom!$C$9:$D$100,2,0),0)-$D$3*IFERROR(VLOOKUP($A3437,Dividends!$C$10:$E$100,2,0),0)</f>
        <v>10.318701586889135</v>
      </c>
      <c r="E3437" s="9">
        <v>10.43</v>
      </c>
      <c r="F3437" s="60">
        <f>F3436*(1-F$1-2*(C3437/C3436-1))</f>
        <v>2.6054943193302295E-2</v>
      </c>
      <c r="G3437" s="2">
        <f>G3436*(1-G$1+IF(AND(WEEKDAY($A3437)&lt;&gt;1,WEEKDAY($A3437)&lt;&gt;7),-VLOOKUP($A3437,ETF_OP_Fee!$I$5:$J$14,2,1),0))^($A3437-$A3436)*(1+1*(B3437/B3436-1))</f>
        <v>14.926112280696733</v>
      </c>
      <c r="H3437" s="9">
        <f>IFERROR(VLOOKUP(A3437,'BITO-IV'!$A$1:$J$10000,4,0),"")</f>
        <v>13.4373</v>
      </c>
      <c r="J3437" s="9">
        <f>VLOOKUP(A3437,'ETH-Web'!$A$1:$G$10000,6,0)</f>
        <v>1660.945068</v>
      </c>
      <c r="K3437" s="2">
        <f>K3436*(1-K$1+IF(AND(WEEKDAY($A3437)&lt;&gt;1,WEEKDAY($A3437)&lt;&gt;7),-VLOOKUP($A3437,ETF_OP_Fee!$K$5:$L$14,2,1),0))^($A3437-$A3436)*(1+2*(J3437/J3436-1))-K$3*IFERROR(VLOOKUP($A5033,Dividends!$C$10:$E$100,3,0),0)</f>
        <v>75.848182946307105</v>
      </c>
      <c r="Q3437">
        <f>IF($A3437&gt;=$Q$2,B3437*Q$4,"")</f>
        <v>339.15886306379895</v>
      </c>
      <c r="R3437">
        <f>IF($A3437&gt;=$Q$2,G3437*R$4,"")</f>
        <v>281.62560159578163</v>
      </c>
      <c r="S3437">
        <f>IF($A3437&gt;=$Q$2,C3437*S$4,"")</f>
        <v>263.76833987408833</v>
      </c>
      <c r="T3437">
        <f>IF($A3437&gt;=$Q$2,J3437*T$4,"")</f>
        <v>499.69163343411856</v>
      </c>
      <c r="U3437">
        <f>IF($A3437&gt;=$Q$2,K3437*U$4,"")</f>
        <v>7.2966907814637336</v>
      </c>
      <c r="W3437" t="e">
        <f t="shared" ca="1" si="23"/>
        <v>#DIV/0!</v>
      </c>
    </row>
    <row r="3438" spans="1:23">
      <c r="A3438" s="25">
        <v>45159</v>
      </c>
      <c r="B3438">
        <f>IFERROR(VLOOKUP($A3438,'BTC-Web'!$A$2:$H$9999,2,0),"")</f>
        <v>26188.691406000002</v>
      </c>
      <c r="C3438">
        <f>VLOOKUP(A3438,H_SPBTFDUE!$B$2:$C$5828,2,0)</f>
        <v>139.34</v>
      </c>
      <c r="D3438" s="2">
        <f>D3437*(1-D$1+IF(AND(WEEKDAY($A3438)&lt;&gt;1,WEEKDAY($A3438)&lt;&gt;7),-VLOOKUP($A3438,ETF_OP_Fee!$G$5:$H$14,2,1),0))^($A3438-$A3437)*(1+2*(C3438/C3437-1))+IFERROR(VLOOKUP(A3438,BITXeom!$C$9:$D$100,2,0),0)-$D$3*IFERROR(VLOOKUP($A3438,Dividends!$C$10:$E$100,2,0),0)</f>
        <v>10.34165465724139</v>
      </c>
      <c r="E3438" s="9">
        <v>10.43</v>
      </c>
      <c r="F3438" s="60">
        <f>F3437*(1-F$1-2*(C3438/C3437-1))</f>
        <v>2.5986184066179467E-2</v>
      </c>
      <c r="G3438" s="2">
        <f>G3437*(1-G$1+IF(AND(WEEKDAY($A3438)&lt;&gt;1,WEEKDAY($A3438)&lt;&gt;7),-VLOOKUP($A3438,ETF_OP_Fee!$I$5:$J$14,2,1),0))^($A3438-$A3437)*(1+1*(B3438/B3437-1))</f>
        <v>14.640517547970521</v>
      </c>
      <c r="H3438" s="9">
        <f>IFERROR(VLOOKUP(A3438,'BITO-IV'!$A$1:$J$10000,4,0),"")</f>
        <v>13.4575</v>
      </c>
      <c r="J3438" s="9">
        <f>VLOOKUP(A3438,'ETH-Web'!$A$1:$G$10000,6,0)</f>
        <v>1667.269043</v>
      </c>
      <c r="K3438" s="2">
        <f>K3437*(1-K$1+IF(AND(WEEKDAY($A3438)&lt;&gt;1,WEEKDAY($A3438)&lt;&gt;7),-VLOOKUP($A3438,ETF_OP_Fee!$K$5:$L$14,2,1),0))^($A3438-$A3437)*(1+2*(J3438/J3437-1))-K$3*IFERROR(VLOOKUP($A5034,Dividends!$C$10:$E$100,3,0),0)</f>
        <v>76.419855637511873</v>
      </c>
      <c r="Q3438">
        <f>IF($A3438&gt;=$Q$2,B3438*Q$4,"")</f>
        <v>333.46225974803275</v>
      </c>
      <c r="R3438">
        <f>IF($A3438&gt;=$Q$2,G3438*R$4,"")</f>
        <v>276.23700563026529</v>
      </c>
      <c r="S3438">
        <f>IF($A3438&gt;=$Q$2,C3438*S$4,"")</f>
        <v>264.10951766352014</v>
      </c>
      <c r="T3438">
        <f>IF($A3438&gt;=$Q$2,J3438*T$4,"")</f>
        <v>501.59418726231451</v>
      </c>
      <c r="U3438">
        <f>IF($A3438&gt;=$Q$2,K3438*U$4,"")</f>
        <v>7.3516864147656058</v>
      </c>
      <c r="W3438" t="e">
        <f t="shared" ca="1" si="23"/>
        <v>#DIV/0!</v>
      </c>
    </row>
    <row r="3439" spans="1:23">
      <c r="A3439" s="25">
        <v>45160</v>
      </c>
      <c r="B3439">
        <f>IFERROR(VLOOKUP($A3439,'BTC-Web'!$A$2:$H$9999,2,0),"")</f>
        <v>26130.748047000001</v>
      </c>
      <c r="C3439">
        <f>VLOOKUP(A3439,H_SPBTFDUE!$B$2:$C$5828,2,0)</f>
        <v>137.51</v>
      </c>
      <c r="D3439" s="2">
        <f>D3438*(1-D$1+IF(AND(WEEKDAY($A3439)&lt;&gt;1,WEEKDAY($A3439)&lt;&gt;7),-VLOOKUP($A3439,ETF_OP_Fee!$G$5:$H$14,2,1),0))^($A3439-$A3438)*(1+2*(C3439/C3438-1))+IFERROR(VLOOKUP(A3439,BITXeom!$C$9:$D$100,2,0),0)-$D$3*IFERROR(VLOOKUP($A3439,Dividends!$C$10:$E$100,2,0),0)</f>
        <v>10.068799744205567</v>
      </c>
      <c r="E3439" s="9">
        <v>10.15</v>
      </c>
      <c r="F3439" s="60">
        <f>F3438*(1-F$1-2*(C3439/C3438-1))</f>
        <v>2.6667402292831949E-2</v>
      </c>
      <c r="G3439" s="2">
        <f>G3438*(1-G$1+IF(AND(WEEKDAY($A3439)&lt;&gt;1,WEEKDAY($A3439)&lt;&gt;7),-VLOOKUP($A3439,ETF_OP_Fee!$I$5:$J$14,2,1),0))^($A3439-$A3438)*(1+1*(B3439/B3438-1))</f>
        <v>14.596538467073044</v>
      </c>
      <c r="H3439" s="9">
        <f>IFERROR(VLOOKUP(A3439,'BITO-IV'!$A$1:$J$10000,4,0),"")</f>
        <v>13.2826</v>
      </c>
      <c r="J3439" s="9">
        <f>VLOOKUP(A3439,'ETH-Web'!$A$1:$G$10000,6,0)</f>
        <v>1633.892578</v>
      </c>
      <c r="K3439" s="2">
        <f>K3438*(1-K$1+IF(AND(WEEKDAY($A3439)&lt;&gt;1,WEEKDAY($A3439)&lt;&gt;7),-VLOOKUP($A3439,ETF_OP_Fee!$K$5:$L$14,2,1),0))^($A3439-$A3438)*(1+2*(J3439/J3438-1))-K$3*IFERROR(VLOOKUP($A5035,Dividends!$C$10:$E$100,3,0),0)</f>
        <v>73.358322630616001</v>
      </c>
      <c r="Q3439">
        <f>IF($A3439&gt;=$Q$2,B3439*Q$4,"")</f>
        <v>332.7244633026134</v>
      </c>
      <c r="R3439">
        <f>IF($A3439&gt;=$Q$2,G3439*R$4,"")</f>
        <v>275.40720917138435</v>
      </c>
      <c r="S3439">
        <f>IF($A3439&gt;=$Q$2,C3439*S$4,"")</f>
        <v>260.64087680429634</v>
      </c>
      <c r="T3439">
        <f>IF($A3439&gt;=$Q$2,J3439*T$4,"")</f>
        <v>491.55295192261167</v>
      </c>
      <c r="U3439">
        <f>IF($A3439&gt;=$Q$2,K3439*U$4,"")</f>
        <v>7.0571630814330479</v>
      </c>
      <c r="W3439" t="e">
        <f t="shared" ca="1" si="23"/>
        <v>#DIV/0!</v>
      </c>
    </row>
    <row r="3440" spans="1:23">
      <c r="A3440" s="25">
        <v>45161</v>
      </c>
      <c r="B3440">
        <f>IFERROR(VLOOKUP($A3440,'BTC-Web'!$A$2:$H$9999,2,0),"")</f>
        <v>26040.474609000001</v>
      </c>
      <c r="C3440">
        <f>VLOOKUP(A3440,H_SPBTFDUE!$B$2:$C$5828,2,0)</f>
        <v>141.81</v>
      </c>
      <c r="D3440" s="2">
        <f>D3439*(1-D$1+IF(AND(WEEKDAY($A3440)&lt;&gt;1,WEEKDAY($A3440)&lt;&gt;7),-VLOOKUP($A3440,ETF_OP_Fee!$G$5:$H$14,2,1),0))^($A3440-$A3439)*(1+2*(C3440/C3439-1))+IFERROR(VLOOKUP(A3440,BITXeom!$C$9:$D$100,2,0),0)-$D$3*IFERROR(VLOOKUP($A3440,Dividends!$C$10:$E$100,2,0),0)</f>
        <v>10.697221920117332</v>
      </c>
      <c r="E3440" s="9">
        <v>10.75</v>
      </c>
      <c r="F3440" s="60">
        <f>F3439*(1-F$1-2*(C3440/C3439-1))</f>
        <v>2.4998210623533752E-2</v>
      </c>
      <c r="G3440" s="2">
        <f>G3439*(1-G$1+IF(AND(WEEKDAY($A3440)&lt;&gt;1,WEEKDAY($A3440)&lt;&gt;7),-VLOOKUP($A3440,ETF_OP_Fee!$I$5:$J$14,2,1),0))^($A3440-$A3439)*(1+1*(B3440/B3439-1))</f>
        <v>14.534574802320291</v>
      </c>
      <c r="H3440" s="9">
        <f>IFERROR(VLOOKUP(A3440,'BITO-IV'!$A$1:$J$10000,4,0),"")</f>
        <v>13.708399999999999</v>
      </c>
      <c r="J3440" s="9">
        <f>VLOOKUP(A3440,'ETH-Web'!$A$1:$G$10000,6,0)</f>
        <v>1679.274414</v>
      </c>
      <c r="K3440" s="2">
        <f>K3439*(1-K$1+IF(AND(WEEKDAY($A3440)&lt;&gt;1,WEEKDAY($A3440)&lt;&gt;7),-VLOOKUP($A3440,ETF_OP_Fee!$K$5:$L$14,2,1),0))^($A3440-$A3439)*(1+2*(J3440/J3439-1))-K$3*IFERROR(VLOOKUP($A5036,Dividends!$C$10:$E$100,3,0),0)</f>
        <v>77.431425449238034</v>
      </c>
      <c r="Q3440">
        <f>IF($A3440&gt;=$Q$2,B3440*Q$4,"")</f>
        <v>331.5750059217911</v>
      </c>
      <c r="R3440">
        <f>IF($A3440&gt;=$Q$2,G3440*R$4,"")</f>
        <v>274.23807992761999</v>
      </c>
      <c r="S3440">
        <f>IF($A3440&gt;=$Q$2,C3440*S$4,"")</f>
        <v>268.79123510739049</v>
      </c>
      <c r="T3440">
        <f>IF($A3440&gt;=$Q$2,J3440*T$4,"")</f>
        <v>505.20597645423288</v>
      </c>
      <c r="U3440">
        <f>IF($A3440&gt;=$Q$2,K3440*U$4,"")</f>
        <v>7.4490007054092509</v>
      </c>
      <c r="W3440" t="e">
        <f t="shared" ca="1" si="23"/>
        <v>#DIV/0!</v>
      </c>
    </row>
    <row r="3441" spans="1:23">
      <c r="A3441" s="25">
        <v>45162</v>
      </c>
      <c r="B3441">
        <f>IFERROR(VLOOKUP($A3441,'BTC-Web'!$A$2:$H$9999,2,0),"")</f>
        <v>26431.519531000002</v>
      </c>
      <c r="C3441">
        <f>VLOOKUP(A3441,H_SPBTFDUE!$B$2:$C$5828,2,0)</f>
        <v>138.55000000000001</v>
      </c>
      <c r="D3441" s="2">
        <f>D3440*(1-D$1+IF(AND(WEEKDAY($A3441)&lt;&gt;1,WEEKDAY($A3441)&lt;&gt;7),-VLOOKUP($A3441,ETF_OP_Fee!$G$5:$H$14,2,1),0))^($A3441-$A3440)*(1+2*(C3441/C3440-1))+IFERROR(VLOOKUP(A3441,BITXeom!$C$9:$D$100,2,0),0)-$D$3*IFERROR(VLOOKUP($A3441,Dividends!$C$10:$E$100,2,0),0)</f>
        <v>10.204165385466929</v>
      </c>
      <c r="E3441" s="9">
        <v>10.3</v>
      </c>
      <c r="F3441" s="60">
        <f>F3440*(1-F$1-2*(C3441/C3440-1))</f>
        <v>2.6146252363990326E-2</v>
      </c>
      <c r="G3441" s="2">
        <f>G3440*(1-G$1+IF(AND(WEEKDAY($A3441)&lt;&gt;1,WEEKDAY($A3441)&lt;&gt;7),-VLOOKUP($A3441,ETF_OP_Fee!$I$5:$J$14,2,1),0))^($A3441-$A3440)*(1+1*(B3441/B3440-1))</f>
        <v>14.741136562040543</v>
      </c>
      <c r="H3441" s="9">
        <f>IFERROR(VLOOKUP(A3441,'BITO-IV'!$A$1:$J$10000,4,0),"")</f>
        <v>13.3866</v>
      </c>
      <c r="J3441" s="9">
        <f>VLOOKUP(A3441,'ETH-Web'!$A$1:$G$10000,6,0)</f>
        <v>1659.9445800000001</v>
      </c>
      <c r="K3441" s="2">
        <f>K3440*(1-K$1+IF(AND(WEEKDAY($A3441)&lt;&gt;1,WEEKDAY($A3441)&lt;&gt;7),-VLOOKUP($A3441,ETF_OP_Fee!$K$5:$L$14,2,1),0))^($A3441-$A3440)*(1+2*(J3441/J3440-1))-K$3*IFERROR(VLOOKUP($A5037,Dividends!$C$10:$E$100,3,0),0)</f>
        <v>75.646878048577292</v>
      </c>
      <c r="Q3441">
        <f>IF($A3441&gt;=$Q$2,B3441*Q$4,"")</f>
        <v>336.5542055821162</v>
      </c>
      <c r="R3441">
        <f>IF($A3441&gt;=$Q$2,G3441*R$4,"")</f>
        <v>278.13548326707706</v>
      </c>
      <c r="S3441">
        <f>IF($A3441&gt;=$Q$2,C3441*S$4,"")</f>
        <v>262.61212625434706</v>
      </c>
      <c r="T3441">
        <f>IF($A3441&gt;=$Q$2,J3441*T$4,"")</f>
        <v>499.39063884219433</v>
      </c>
      <c r="U3441">
        <f>IF($A3441&gt;=$Q$2,K3441*U$4,"")</f>
        <v>7.2773249966226068</v>
      </c>
      <c r="W3441" t="e">
        <f t="shared" ca="1" si="23"/>
        <v>#DIV/0!</v>
      </c>
    </row>
    <row r="3442" spans="1:23">
      <c r="A3442" s="25">
        <v>45163</v>
      </c>
      <c r="B3442">
        <f>IFERROR(VLOOKUP($A3442,'BTC-Web'!$A$2:$H$9999,2,0),"")</f>
        <v>26163.679688</v>
      </c>
      <c r="C3442">
        <f>VLOOKUP(A3442,H_SPBTFDUE!$B$2:$C$5828,2,0)</f>
        <v>138.22999999999999</v>
      </c>
      <c r="D3442" s="2">
        <f>D3441*(1-D$1+IF(AND(WEEKDAY($A3442)&lt;&gt;1,WEEKDAY($A3442)&lt;&gt;7),-VLOOKUP($A3442,ETF_OP_Fee!$G$5:$H$14,2,1),0))^($A3442-$A3441)*(1+2*(C3442/C3441-1))+IFERROR(VLOOKUP(A3442,BITXeom!$C$9:$D$100,2,0),0)-$D$3*IFERROR(VLOOKUP($A3442,Dividends!$C$10:$E$100,2,0),0)</f>
        <v>10.155805170960109</v>
      </c>
      <c r="E3442" s="9">
        <v>10.24</v>
      </c>
      <c r="F3442" s="60">
        <f>F3441*(1-F$1-2*(C3442/C3441-1))</f>
        <v>2.6265667952056412E-2</v>
      </c>
      <c r="G3442" s="2">
        <f>G3441*(1-G$1+IF(AND(WEEKDAY($A3442)&lt;&gt;1,WEEKDAY($A3442)&lt;&gt;7),-VLOOKUP($A3442,ETF_OP_Fee!$I$5:$J$14,2,1),0))^($A3442-$A3441)*(1+1*(B3442/B3441-1))</f>
        <v>14.580185999303442</v>
      </c>
      <c r="H3442" s="9">
        <f>IFERROR(VLOOKUP(A3442,'BITO-IV'!$A$1:$J$10000,4,0),"")</f>
        <v>13.354900000000001</v>
      </c>
      <c r="J3442" s="9">
        <f>VLOOKUP(A3442,'ETH-Web'!$A$1:$G$10000,6,0)</f>
        <v>1652.9350589999999</v>
      </c>
      <c r="K3442" s="2">
        <f>K3441*(1-K$1+IF(AND(WEEKDAY($A3442)&lt;&gt;1,WEEKDAY($A3442)&lt;&gt;7),-VLOOKUP($A3442,ETF_OP_Fee!$K$5:$L$14,2,1),0))^($A3442-$A3441)*(1+2*(J3442/J3441-1))-K$3*IFERROR(VLOOKUP($A5038,Dividends!$C$10:$E$100,3,0),0)</f>
        <v>75.00607153623541</v>
      </c>
      <c r="Q3442">
        <f>IF($A3442&gt;=$Q$2,B3442*Q$4,"")</f>
        <v>333.14378396491094</v>
      </c>
      <c r="R3442">
        <f>IF($A3442&gt;=$Q$2,G3442*R$4,"")</f>
        <v>275.09867112165085</v>
      </c>
      <c r="S3442">
        <f>IF($A3442&gt;=$Q$2,C3442*S$4,"")</f>
        <v>262.00558796202375</v>
      </c>
      <c r="T3442">
        <f>IF($A3442&gt;=$Q$2,J3442*T$4,"")</f>
        <v>497.28184002303868</v>
      </c>
      <c r="U3442">
        <f>IF($A3442&gt;=$Q$2,K3442*U$4,"")</f>
        <v>7.2156786026065909</v>
      </c>
      <c r="W3442" t="e">
        <f t="shared" ca="1" si="23"/>
        <v>#DIV/0!</v>
      </c>
    </row>
    <row r="3443" spans="1:23">
      <c r="A3443" s="25">
        <v>45166</v>
      </c>
      <c r="B3443">
        <f>IFERROR(VLOOKUP($A3443,'BTC-Web'!$A$2:$H$9999,2,0),"")</f>
        <v>26089.615234000001</v>
      </c>
      <c r="C3443">
        <f>VLOOKUP(A3443,H_SPBTFDUE!$B$2:$C$5828,2,0)</f>
        <v>138.27000000000001</v>
      </c>
      <c r="D3443" s="2">
        <f>D3442*(1-D$1+IF(AND(WEEKDAY($A3443)&lt;&gt;1,WEEKDAY($A3443)&lt;&gt;7),-VLOOKUP($A3443,ETF_OP_Fee!$G$5:$H$14,2,1),0))^($A3443-$A3442)*(1+2*(C3443/C3442-1))+IFERROR(VLOOKUP(A3443,BITXeom!$C$9:$D$100,2,0),0)-$D$3*IFERROR(VLOOKUP($A3443,Dividends!$C$10:$E$100,2,0),0)</f>
        <v>10.158008331243803</v>
      </c>
      <c r="E3443" s="9">
        <v>10.26</v>
      </c>
      <c r="F3443" s="60">
        <f>F3442*(1-F$1-2*(C3443/C3442-1))</f>
        <v>2.6249099559164685E-2</v>
      </c>
      <c r="G3443" s="2">
        <f>G3442*(1-G$1+IF(AND(WEEKDAY($A3443)&lt;&gt;1,WEEKDAY($A3443)&lt;&gt;7),-VLOOKUP($A3443,ETF_OP_Fee!$I$5:$J$14,2,1),0))^($A3443-$A3442)*(1+1*(B3443/B3442-1))</f>
        <v>14.504345023196862</v>
      </c>
      <c r="H3443" s="9">
        <f>IFERROR(VLOOKUP(A3443,'BITO-IV'!$A$1:$J$10000,4,0),"")</f>
        <v>13.354799999999999</v>
      </c>
      <c r="J3443" s="9">
        <f>VLOOKUP(A3443,'ETH-Web'!$A$1:$G$10000,6,0)</f>
        <v>1652.4573969999999</v>
      </c>
      <c r="K3443" s="2">
        <f>K3442*(1-K$1+IF(AND(WEEKDAY($A3443)&lt;&gt;1,WEEKDAY($A3443)&lt;&gt;7),-VLOOKUP($A3443,ETF_OP_Fee!$K$5:$L$14,2,1),0))^($A3443-$A3442)*(1+2*(J3443/J3442-1))-K$3*IFERROR(VLOOKUP($A5039,Dividends!$C$10:$E$100,3,0),0)</f>
        <v>74.956929823894512</v>
      </c>
      <c r="Q3443">
        <f>IF($A3443&gt;=$Q$2,B3443*Q$4,"")</f>
        <v>332.20071659988082</v>
      </c>
      <c r="R3443">
        <f>IF($A3443&gt;=$Q$2,G3443*R$4,"")</f>
        <v>273.66770503215884</v>
      </c>
      <c r="S3443">
        <f>IF($A3443&gt;=$Q$2,C3443*S$4,"")</f>
        <v>262.08140524856418</v>
      </c>
      <c r="T3443">
        <f>IF($A3443&gt;=$Q$2,J3443*T$4,"")</f>
        <v>497.13813647160407</v>
      </c>
      <c r="U3443">
        <f>IF($A3443&gt;=$Q$2,K3443*U$4,"")</f>
        <v>7.2109511079522095</v>
      </c>
      <c r="W3443" t="e">
        <f t="shared" ca="1" si="23"/>
        <v>#DIV/0!</v>
      </c>
    </row>
    <row r="3444" spans="1:23">
      <c r="A3444" s="25">
        <v>45167</v>
      </c>
      <c r="B3444">
        <f>IFERROR(VLOOKUP($A3444,'BTC-Web'!$A$2:$H$9999,2,0),"")</f>
        <v>26102.486327999999</v>
      </c>
      <c r="C3444">
        <f>VLOOKUP(A3444,H_SPBTFDUE!$B$2:$C$5828,2,0)</f>
        <v>148.44999999999999</v>
      </c>
      <c r="D3444" s="2">
        <f>D3443*(1-D$1+IF(AND(WEEKDAY($A3444)&lt;&gt;1,WEEKDAY($A3444)&lt;&gt;7),-VLOOKUP($A3444,ETF_OP_Fee!$G$5:$H$14,2,1),0))^($A3444-$A3443)*(1+2*(C3444/C3443-1))+IFERROR(VLOOKUP(A3444,BITXeom!$C$9:$D$100,2,0),0)-$D$3*IFERROR(VLOOKUP($A3444,Dividends!$C$10:$E$100,2,0),0)</f>
        <v>11.652351304420073</v>
      </c>
      <c r="E3444" s="9">
        <v>11.73</v>
      </c>
      <c r="F3444" s="60">
        <f>F3443*(1-F$1-2*(C3444/C3443-1))</f>
        <v>2.2382602141249947E-2</v>
      </c>
      <c r="G3444" s="2">
        <f>G3443*(1-G$1+IF(AND(WEEKDAY($A3444)&lt;&gt;1,WEEKDAY($A3444)&lt;&gt;7),-VLOOKUP($A3444,ETF_OP_Fee!$I$5:$J$14,2,1),0))^($A3444-$A3443)*(1+1*(B3444/B3443-1))</f>
        <v>14.499990814141954</v>
      </c>
      <c r="H3444" s="9">
        <f>IFERROR(VLOOKUP(A3444,'BITO-IV'!$A$1:$J$10000,4,0),"")</f>
        <v>14.340199999999999</v>
      </c>
      <c r="J3444" s="9">
        <f>VLOOKUP(A3444,'ETH-Web'!$A$1:$G$10000,6,0)</f>
        <v>1729.7257079999999</v>
      </c>
      <c r="K3444" s="2">
        <f>K3443*(1-K$1+IF(AND(WEEKDAY($A3444)&lt;&gt;1,WEEKDAY($A3444)&lt;&gt;7),-VLOOKUP($A3444,ETF_OP_Fee!$K$5:$L$14,2,1),0))^($A3444-$A3443)*(1+2*(J3444/J3443-1))-K$3*IFERROR(VLOOKUP($A5040,Dividends!$C$10:$E$100,3,0),0)</f>
        <v>81.964736823639711</v>
      </c>
      <c r="Q3444">
        <f>IF($A3444&gt;=$Q$2,B3444*Q$4,"")</f>
        <v>332.36460505173699</v>
      </c>
      <c r="R3444">
        <f>IF($A3444&gt;=$Q$2,G3444*R$4,"")</f>
        <v>273.58554989882595</v>
      </c>
      <c r="S3444">
        <f>IF($A3444&gt;=$Q$2,C3444*S$4,"")</f>
        <v>281.37690467309864</v>
      </c>
      <c r="T3444">
        <f>IF($A3444&gt;=$Q$2,J3444*T$4,"")</f>
        <v>520.38413616187529</v>
      </c>
      <c r="U3444">
        <f>IF($A3444&gt;=$Q$2,K3444*U$4,"")</f>
        <v>7.8851109723950454</v>
      </c>
      <c r="W3444" t="e">
        <f t="shared" ca="1" si="23"/>
        <v>#DIV/0!</v>
      </c>
    </row>
    <row r="3445" spans="1:23">
      <c r="A3445" s="25">
        <v>45168</v>
      </c>
      <c r="B3445">
        <f>IFERROR(VLOOKUP($A3445,'BTC-Web'!$A$2:$H$9999,2,0),"")</f>
        <v>27726.083984000001</v>
      </c>
      <c r="C3445">
        <f>VLOOKUP(A3445,H_SPBTFDUE!$B$2:$C$5828,2,0)</f>
        <v>144.47</v>
      </c>
      <c r="D3445" s="2">
        <f>D3444*(1-D$1+IF(AND(WEEKDAY($A3445)&lt;&gt;1,WEEKDAY($A3445)&lt;&gt;7),-VLOOKUP($A3445,ETF_OP_Fee!$G$5:$H$14,2,1),0))^($A3445-$A3444)*(1+2*(C3445/C3444-1))+IFERROR(VLOOKUP(A3445,BITXeom!$C$9:$D$100,2,0),0)-$D$3*IFERROR(VLOOKUP($A3445,Dividends!$C$10:$E$100,2,0),0)</f>
        <v>11.026214166993766</v>
      </c>
      <c r="E3445" s="9">
        <v>11.13</v>
      </c>
      <c r="F3445" s="60">
        <f>F3444*(1-F$1-2*(C3445/C3444-1))</f>
        <v>2.3581608882373394E-2</v>
      </c>
      <c r="G3445" s="2">
        <f>G3444*(1-G$1+IF(AND(WEEKDAY($A3445)&lt;&gt;1,WEEKDAY($A3445)&lt;&gt;7),-VLOOKUP($A3445,ETF_OP_Fee!$I$5:$J$14,2,1),0))^($A3445-$A3444)*(1+1*(B3445/B3444-1))</f>
        <v>15.389686992956625</v>
      </c>
      <c r="H3445" s="9">
        <f>IFERROR(VLOOKUP(A3445,'BITO-IV'!$A$1:$J$10000,4,0),"")</f>
        <v>13.9564</v>
      </c>
      <c r="J3445" s="9">
        <f>VLOOKUP(A3445,'ETH-Web'!$A$1:$G$10000,6,0)</f>
        <v>1705.112183</v>
      </c>
      <c r="K3445" s="2">
        <f>K3444*(1-K$1+IF(AND(WEEKDAY($A3445)&lt;&gt;1,WEEKDAY($A3445)&lt;&gt;7),-VLOOKUP($A3445,ETF_OP_Fee!$K$5:$L$14,2,1),0))^($A3445-$A3444)*(1+2*(J3445/J3444-1))-K$3*IFERROR(VLOOKUP($A5041,Dividends!$C$10:$E$100,3,0),0)</f>
        <v>79.630014331008169</v>
      </c>
      <c r="Q3445">
        <f>IF($A3445&gt;=$Q$2,B3445*Q$4,"")</f>
        <v>353.0379764278772</v>
      </c>
      <c r="R3445">
        <f>IF($A3445&gt;=$Q$2,G3445*R$4,"")</f>
        <v>290.37232041777679</v>
      </c>
      <c r="S3445">
        <f>IF($A3445&gt;=$Q$2,C3445*S$4,"")</f>
        <v>273.83308466232779</v>
      </c>
      <c r="T3445">
        <f>IF($A3445&gt;=$Q$2,J3445*T$4,"")</f>
        <v>512.97921185174664</v>
      </c>
      <c r="U3445">
        <f>IF($A3445&gt;=$Q$2,K3445*U$4,"")</f>
        <v>7.6605077264435879</v>
      </c>
      <c r="W3445" t="e">
        <f t="shared" ca="1" si="23"/>
        <v>#DIV/0!</v>
      </c>
    </row>
    <row r="3446" spans="1:23">
      <c r="A3446" s="25">
        <v>45169</v>
      </c>
      <c r="B3446">
        <f>IFERROR(VLOOKUP($A3446,'BTC-Web'!$A$2:$H$9999,2,0),"")</f>
        <v>27301.929688</v>
      </c>
      <c r="C3446">
        <f>VLOOKUP(A3446,H_SPBTFDUE!$B$2:$C$5828,2,0)</f>
        <v>139.08000000000001</v>
      </c>
      <c r="D3446" s="2">
        <f>D3445*(1-D$1+IF(AND(WEEKDAY($A3446)&lt;&gt;1,WEEKDAY($A3446)&lt;&gt;7),-VLOOKUP($A3446,ETF_OP_Fee!$G$5:$H$14,2,1),0))^($A3446-$A3445)*(1+2*(C3446/C3445-1))+IFERROR(VLOOKUP(A3446,BITXeom!$C$9:$D$100,2,0),0)-$D$3*IFERROR(VLOOKUP($A3446,Dividends!$C$10:$E$100,2,0),0)</f>
        <v>10.202234878616363</v>
      </c>
      <c r="E3446" s="9">
        <v>10.19</v>
      </c>
      <c r="F3446" s="60">
        <f>F3445*(1-F$1-2*(C3446/C3445-1))</f>
        <v>2.533998364290679E-2</v>
      </c>
      <c r="G3446" s="2">
        <f>G3445*(1-G$1+IF(AND(WEEKDAY($A3446)&lt;&gt;1,WEEKDAY($A3446)&lt;&gt;7),-VLOOKUP($A3446,ETF_OP_Fee!$I$5:$J$14,2,1),0))^($A3446-$A3445)*(1+1*(B3446/B3445-1))</f>
        <v>15.142235585328249</v>
      </c>
      <c r="H3446" s="9">
        <f>IFERROR(VLOOKUP(A3446,'BITO-IV'!$A$1:$J$10000,4,0),"")</f>
        <v>13.4389</v>
      </c>
      <c r="J3446" s="9">
        <f>VLOOKUP(A3446,'ETH-Web'!$A$1:$G$10000,6,0)</f>
        <v>1645.6391599999999</v>
      </c>
      <c r="K3446" s="2">
        <f>K3445*(1-K$1+IF(AND(WEEKDAY($A3446)&lt;&gt;1,WEEKDAY($A3446)&lt;&gt;7),-VLOOKUP($A3446,ETF_OP_Fee!$K$5:$L$14,2,1),0))^($A3446-$A3445)*(1+2*(J3446/J3445-1))-K$3*IFERROR(VLOOKUP($A5042,Dividends!$C$10:$E$100,3,0),0)</f>
        <v>74.07323732522056</v>
      </c>
      <c r="Q3446">
        <f>IF($A3446&gt;=$Q$2,B3446*Q$4,"")</f>
        <v>347.63719301975351</v>
      </c>
      <c r="R3446">
        <f>IF($A3446&gt;=$Q$2,G3446*R$4,"")</f>
        <v>285.70341198210934</v>
      </c>
      <c r="S3446">
        <f>IF($A3446&gt;=$Q$2,C3446*S$4,"")</f>
        <v>263.61670530100753</v>
      </c>
      <c r="T3446">
        <f>IF($A3446&gt;=$Q$2,J3446*T$4,"")</f>
        <v>495.0868850188553</v>
      </c>
      <c r="U3446">
        <f>IF($A3446&gt;=$Q$2,K3446*U$4,"")</f>
        <v>7.125938775972056</v>
      </c>
      <c r="W3446" t="e">
        <f t="shared" ca="1" si="23"/>
        <v>#DIV/0!</v>
      </c>
    </row>
    <row r="3447" spans="1:23">
      <c r="A3447" s="25">
        <v>45170</v>
      </c>
      <c r="B3447">
        <f>IFERROR(VLOOKUP($A3447,'BTC-Web'!$A$2:$H$9999,2,0),"")</f>
        <v>25934.021484000001</v>
      </c>
      <c r="C3447">
        <f>VLOOKUP(A3447,H_SPBTFDUE!$B$2:$C$5828,2,0)</f>
        <v>136.19999999999999</v>
      </c>
      <c r="D3447" s="2">
        <f>D3446*(1-D$1+IF(AND(WEEKDAY($A3447)&lt;&gt;1,WEEKDAY($A3447)&lt;&gt;7),-VLOOKUP($A3447,ETF_OP_Fee!$G$5:$H$14,2,1),0))^($A3447-$A3446)*(1+2*(C3447/C3446-1))+IFERROR(VLOOKUP(A3447,BITXeom!$C$9:$D$100,2,0),0)-$D$3*IFERROR(VLOOKUP($A3447,Dividends!$C$10:$E$100,2,0),0)</f>
        <v>9.7785302652317334</v>
      </c>
      <c r="E3447" s="9">
        <v>9.76</v>
      </c>
      <c r="F3447" s="60">
        <f>F3446*(1-F$1-2*(C3447/C3446-1))</f>
        <v>2.638812032579102E-2</v>
      </c>
      <c r="G3447" s="2">
        <f>G3446*(1-G$1+IF(AND(WEEKDAY($A3447)&lt;&gt;1,WEEKDAY($A3447)&lt;&gt;7),-VLOOKUP($A3447,ETF_OP_Fee!$I$5:$J$14,2,1),0))^($A3447-$A3446)*(1+1*(B3447/B3446-1))</f>
        <v>14.372156032156912</v>
      </c>
      <c r="H3447" s="9">
        <f>IFERROR(VLOOKUP(A3447,'BITO-IV'!$A$1:$J$10000,4,0),"")</f>
        <v>13.158899999999999</v>
      </c>
      <c r="J3447" s="9">
        <f>VLOOKUP(A3447,'ETH-Web'!$A$1:$G$10000,6,0)</f>
        <v>1628.491211</v>
      </c>
      <c r="K3447" s="2">
        <f>K3446*(1-K$1+IF(AND(WEEKDAY($A3447)&lt;&gt;1,WEEKDAY($A3447)&lt;&gt;7),-VLOOKUP($A3447,ETF_OP_Fee!$K$5:$L$14,2,1),0))^($A3447-$A3446)*(1+2*(J3447/J3446-1))-K$3*IFERROR(VLOOKUP($A5043,Dividends!$C$10:$E$100,3,0),0)</f>
        <v>72.527648160978046</v>
      </c>
      <c r="Q3447">
        <f>IF($A3447&gt;=$Q$2,B3447*Q$4,"")</f>
        <v>330.21953156572584</v>
      </c>
      <c r="R3447">
        <f>IF($A3447&gt;=$Q$2,G3447*R$4,"")</f>
        <v>271.1735656725005</v>
      </c>
      <c r="S3447">
        <f>IF($A3447&gt;=$Q$2,C3447*S$4,"")</f>
        <v>258.15786067009793</v>
      </c>
      <c r="T3447">
        <f>IF($A3447&gt;=$Q$2,J3447*T$4,"")</f>
        <v>489.9279626613731</v>
      </c>
      <c r="U3447">
        <f>IF($A3447&gt;=$Q$2,K3447*U$4,"")</f>
        <v>6.9772511506581836</v>
      </c>
      <c r="W3447" t="e">
        <f t="shared" ca="1" si="23"/>
        <v>#DIV/0!</v>
      </c>
    </row>
    <row r="3448" spans="1:23">
      <c r="A3448" s="25">
        <v>45174</v>
      </c>
      <c r="B3448">
        <f>IFERROR(VLOOKUP($A3448,'BTC-Web'!$A$2:$H$9999,2,0),"")</f>
        <v>25814.957031000002</v>
      </c>
      <c r="C3448">
        <f>VLOOKUP(A3448,H_SPBTFDUE!$B$2:$C$5828,2,0)</f>
        <v>136.34</v>
      </c>
      <c r="D3448" s="2">
        <f>D3447*(1-D$1+IF(AND(WEEKDAY($A3448)&lt;&gt;1,WEEKDAY($A3448)&lt;&gt;7),-VLOOKUP($A3448,ETF_OP_Fee!$G$5:$H$14,2,1),0))^($A3448-$A3447)*(1+2*(C3448/C3447-1))+IFERROR(VLOOKUP(A3448,BITXeom!$C$9:$D$100,2,0),0)-$D$3*IFERROR(VLOOKUP($A3448,Dividends!$C$10:$E$100,2,0),0)</f>
        <v>9.7939090046234956</v>
      </c>
      <c r="E3448" s="9">
        <v>9.77</v>
      </c>
      <c r="F3448" s="60">
        <f>F3447*(1-F$1-2*(C3448/C3447-1))</f>
        <v>2.6332497992094098E-2</v>
      </c>
      <c r="G3448" s="2">
        <f>G3447*(1-G$1+IF(AND(WEEKDAY($A3448)&lt;&gt;1,WEEKDAY($A3448)&lt;&gt;7),-VLOOKUP($A3448,ETF_OP_Fee!$I$5:$J$14,2,1),0))^($A3448-$A3447)*(1+1*(B3448/B3447-1))</f>
        <v>14.260838877691503</v>
      </c>
      <c r="H3448" s="9">
        <f>IFERROR(VLOOKUP(A3448,'BITO-IV'!$A$1:$J$10000,4,0),"")</f>
        <v>13.1732</v>
      </c>
      <c r="J3448" s="9">
        <f>VLOOKUP(A3448,'ETH-Web'!$A$1:$G$10000,6,0)</f>
        <v>1633.6293949999999</v>
      </c>
      <c r="K3448" s="2">
        <f>K3447*(1-K$1+IF(AND(WEEKDAY($A3448)&lt;&gt;1,WEEKDAY($A3448)&lt;&gt;7),-VLOOKUP($A3448,ETF_OP_Fee!$K$5:$L$14,2,1),0))^($A3448-$A3447)*(1+2*(J3448/J3447-1))-K$3*IFERROR(VLOOKUP($A5044,Dividends!$C$10:$E$100,3,0),0)</f>
        <v>72.977805631167968</v>
      </c>
      <c r="Q3448">
        <f>IF($A3448&gt;=$Q$2,B3448*Q$4,"")</f>
        <v>328.70347637466932</v>
      </c>
      <c r="R3448">
        <f>IF($A3448&gt;=$Q$2,G3448*R$4,"")</f>
        <v>269.07323572691956</v>
      </c>
      <c r="S3448">
        <f>IF($A3448&gt;=$Q$2,C3448*S$4,"")</f>
        <v>258.42322117298937</v>
      </c>
      <c r="T3448">
        <f>IF($A3448&gt;=$Q$2,J3448*T$4,"")</f>
        <v>491.4737739017994</v>
      </c>
      <c r="U3448">
        <f>IF($A3448&gt;=$Q$2,K3448*U$4,"")</f>
        <v>7.0205568665679108</v>
      </c>
      <c r="W3448" t="e">
        <f t="shared" ca="1" si="23"/>
        <v>#DIV/0!</v>
      </c>
    </row>
    <row r="3449" spans="1:23">
      <c r="A3449" s="25">
        <v>45175</v>
      </c>
      <c r="B3449">
        <f>IFERROR(VLOOKUP($A3449,'BTC-Web'!$A$2:$H$9999,2,0),"")</f>
        <v>25783.931640999999</v>
      </c>
      <c r="C3449">
        <f>VLOOKUP(A3449,H_SPBTFDUE!$B$2:$C$5828,2,0)</f>
        <v>136.12</v>
      </c>
      <c r="D3449" s="2">
        <f>D3448*(1-D$1+IF(AND(WEEKDAY($A3449)&lt;&gt;1,WEEKDAY($A3449)&lt;&gt;7),-VLOOKUP($A3449,ETF_OP_Fee!$G$5:$H$14,2,1),0))^($A3449-$A3448)*(1+2*(C3449/C3448-1))+IFERROR(VLOOKUP(A3449,BITXeom!$C$9:$D$100,2,0),0)-$D$3*IFERROR(VLOOKUP($A3449,Dividends!$C$10:$E$100,2,0),0)</f>
        <v>9.7611250208997564</v>
      </c>
      <c r="E3449" s="9">
        <v>9.7799999999999994</v>
      </c>
      <c r="F3449" s="60">
        <f>F3448*(1-F$1-2*(C3449/C3448-1))</f>
        <v>2.6416108182869807E-2</v>
      </c>
      <c r="G3449" s="2">
        <f>G3448*(1-G$1+IF(AND(WEEKDAY($A3449)&lt;&gt;1,WEEKDAY($A3449)&lt;&gt;7),-VLOOKUP($A3449,ETF_OP_Fee!$I$5:$J$14,2,1),0))^($A3449-$A3448)*(1+1*(B3449/B3448-1))</f>
        <v>14.232402262968527</v>
      </c>
      <c r="H3449" s="9">
        <f>IFERROR(VLOOKUP(A3449,'BITO-IV'!$A$1:$J$10000,4,0),"")</f>
        <v>13.1629</v>
      </c>
      <c r="J3449" s="9">
        <f>VLOOKUP(A3449,'ETH-Web'!$A$1:$G$10000,6,0)</f>
        <v>1632.2523189999999</v>
      </c>
      <c r="K3449" s="2">
        <f>K3448*(1-K$1+IF(AND(WEEKDAY($A3449)&lt;&gt;1,WEEKDAY($A3449)&lt;&gt;7),-VLOOKUP($A3449,ETF_OP_Fee!$K$5:$L$14,2,1),0))^($A3449-$A3448)*(1+2*(J3449/J3448-1))-K$3*IFERROR(VLOOKUP($A5045,Dividends!$C$10:$E$100,3,0),0)</f>
        <v>72.852895364960247</v>
      </c>
      <c r="Q3449">
        <f>IF($A3449&gt;=$Q$2,B3449*Q$4,"")</f>
        <v>328.30842812660779</v>
      </c>
      <c r="R3449">
        <f>IF($A3449&gt;=$Q$2,G3449*R$4,"")</f>
        <v>268.53669422313743</v>
      </c>
      <c r="S3449">
        <f>IF($A3449&gt;=$Q$2,C3449*S$4,"")</f>
        <v>258.00622609701713</v>
      </c>
      <c r="T3449">
        <f>IF($A3449&gt;=$Q$2,J3449*T$4,"")</f>
        <v>491.05948364677522</v>
      </c>
      <c r="U3449">
        <f>IF($A3449&gt;=$Q$2,K3449*U$4,"")</f>
        <v>7.0085403415498595</v>
      </c>
      <c r="W3449" t="e">
        <f t="shared" ca="1" si="23"/>
        <v>#DIV/0!</v>
      </c>
    </row>
    <row r="3450" spans="1:23">
      <c r="A3450" s="25">
        <v>45176</v>
      </c>
      <c r="B3450">
        <f>IFERROR(VLOOKUP($A3450,'BTC-Web'!$A$2:$H$9999,2,0),"")</f>
        <v>25748.3125</v>
      </c>
      <c r="C3450">
        <f>VLOOKUP(A3450,H_SPBTFDUE!$B$2:$C$5828,2,0)</f>
        <v>137.58000000000001</v>
      </c>
      <c r="D3450" s="2">
        <f>D3449*(1-D$1+IF(AND(WEEKDAY($A3450)&lt;&gt;1,WEEKDAY($A3450)&lt;&gt;7),-VLOOKUP($A3450,ETF_OP_Fee!$G$5:$H$14,2,1),0))^($A3450-$A3449)*(1+2*(C3450/C3449-1))+IFERROR(VLOOKUP(A3450,BITXeom!$C$9:$D$100,2,0),0)-$D$3*IFERROR(VLOOKUP($A3450,Dividends!$C$10:$E$100,2,0),0)</f>
        <v>9.9693154336110865</v>
      </c>
      <c r="E3450" s="9">
        <v>9.94</v>
      </c>
      <c r="F3450" s="60">
        <f>F3449*(1-F$1-2*(C3450/C3449-1))</f>
        <v>2.5848063718606325E-2</v>
      </c>
      <c r="G3450" s="2">
        <f>G3449*(1-G$1+IF(AND(WEEKDAY($A3450)&lt;&gt;1,WEEKDAY($A3450)&lt;&gt;7),-VLOOKUP($A3450,ETF_OP_Fee!$I$5:$J$14,2,1),0))^($A3450-$A3449)*(1+1*(B3450/B3449-1))</f>
        <v>14.201468105035726</v>
      </c>
      <c r="H3450" s="9">
        <f>IFERROR(VLOOKUP(A3450,'BITO-IV'!$A$1:$J$10000,4,0),"")</f>
        <v>13.3043</v>
      </c>
      <c r="J3450" s="9">
        <f>VLOOKUP(A3450,'ETH-Web'!$A$1:$G$10000,6,0)</f>
        <v>1647.5982670000001</v>
      </c>
      <c r="K3450" s="2">
        <f>K3449*(1-K$1+IF(AND(WEEKDAY($A3450)&lt;&gt;1,WEEKDAY($A3450)&lt;&gt;7),-VLOOKUP($A3450,ETF_OP_Fee!$K$5:$L$14,2,1),0))^($A3450-$A3449)*(1+2*(J3450/J3449-1))-K$3*IFERROR(VLOOKUP($A5046,Dividends!$C$10:$E$100,3,0),0)</f>
        <v>74.220866129469243</v>
      </c>
      <c r="Q3450">
        <f>IF($A3450&gt;=$Q$2,B3450*Q$4,"")</f>
        <v>327.85488735727318</v>
      </c>
      <c r="R3450">
        <f>IF($A3450&gt;=$Q$2,G3450*R$4,"")</f>
        <v>267.95302912174657</v>
      </c>
      <c r="S3450">
        <f>IF($A3450&gt;=$Q$2,C3450*S$4,"")</f>
        <v>260.77355705574212</v>
      </c>
      <c r="T3450">
        <f>IF($A3450&gt;=$Q$2,J3450*T$4,"")</f>
        <v>495.676278007078</v>
      </c>
      <c r="U3450">
        <f>IF($A3450&gt;=$Q$2,K3450*U$4,"")</f>
        <v>7.1401408529789956</v>
      </c>
      <c r="W3450" t="e">
        <f t="shared" ca="1" si="23"/>
        <v>#DIV/0!</v>
      </c>
    </row>
    <row r="3451" spans="1:23">
      <c r="A3451" s="25">
        <v>45177</v>
      </c>
      <c r="B3451">
        <f>IFERROR(VLOOKUP($A3451,'BTC-Web'!$A$2:$H$9999,2,0),"")</f>
        <v>26245.208984000001</v>
      </c>
      <c r="C3451">
        <f>VLOOKUP(A3451,H_SPBTFDUE!$B$2:$C$5828,2,0)</f>
        <v>137.69999999999999</v>
      </c>
      <c r="D3451" s="2">
        <f>D3450*(1-D$1+IF(AND(WEEKDAY($A3451)&lt;&gt;1,WEEKDAY($A3451)&lt;&gt;7),-VLOOKUP($A3451,ETF_OP_Fee!$G$5:$H$14,2,1),0))^($A3451-$A3450)*(1+2*(C3451/C3450-1))+IFERROR(VLOOKUP(A3451,BITXeom!$C$9:$D$100,2,0),0)-$D$3*IFERROR(VLOOKUP($A3451,Dividends!$C$10:$E$100,2,0),0)</f>
        <v>9.985502425302089</v>
      </c>
      <c r="E3451" s="9">
        <v>9.98</v>
      </c>
      <c r="F3451" s="60">
        <f>F3450*(1-F$1-2*(C3451/C3450-1))</f>
        <v>2.5801627817058206E-2</v>
      </c>
      <c r="G3451" s="2">
        <f>G3450*(1-G$1+IF(AND(WEEKDAY($A3451)&lt;&gt;1,WEEKDAY($A3451)&lt;&gt;7),-VLOOKUP($A3451,ETF_OP_Fee!$I$5:$J$14,2,1),0))^($A3451-$A3450)*(1+1*(B3451/B3450-1))</f>
        <v>14.464049819876987</v>
      </c>
      <c r="H3451" s="9">
        <f>IFERROR(VLOOKUP(A3451,'BITO-IV'!$A$1:$J$10000,4,0),"")</f>
        <v>13.319100000000001</v>
      </c>
      <c r="J3451" s="9">
        <f>VLOOKUP(A3451,'ETH-Web'!$A$1:$G$10000,6,0)</f>
        <v>1636.137817</v>
      </c>
      <c r="K3451" s="2">
        <f>K3450*(1-K$1+IF(AND(WEEKDAY($A3451)&lt;&gt;1,WEEKDAY($A3451)&lt;&gt;7),-VLOOKUP($A3451,ETF_OP_Fee!$K$5:$L$14,2,1),0))^($A3451-$A3450)*(1+2*(J3451/J3450-1))-K$3*IFERROR(VLOOKUP($A5047,Dividends!$C$10:$E$100,3,0),0)</f>
        <v>73.186442532212467</v>
      </c>
      <c r="Q3451">
        <f>IF($A3451&gt;=$Q$2,B3451*Q$4,"")</f>
        <v>334.1819016340358</v>
      </c>
      <c r="R3451">
        <f>IF($A3451&gt;=$Q$2,G3451*R$4,"")</f>
        <v>272.90741590509259</v>
      </c>
      <c r="S3451">
        <f>IF($A3451&gt;=$Q$2,C3451*S$4,"")</f>
        <v>261.00100891536329</v>
      </c>
      <c r="T3451">
        <f>IF($A3451&gt;=$Q$2,J3451*T$4,"")</f>
        <v>492.22842708730872</v>
      </c>
      <c r="U3451">
        <f>IF($A3451&gt;=$Q$2,K3451*U$4,"")</f>
        <v>7.0406279993675227</v>
      </c>
      <c r="W3451" t="e">
        <f t="shared" ca="1" si="23"/>
        <v>#DIV/0!</v>
      </c>
    </row>
    <row r="3452" spans="1:23">
      <c r="A3452" s="25">
        <v>45180</v>
      </c>
      <c r="B3452">
        <f>IFERROR(VLOOKUP($A3452,'BTC-Web'!$A$2:$H$9999,2,0),"")</f>
        <v>25831.714843999998</v>
      </c>
      <c r="C3452">
        <f>VLOOKUP(A3452,H_SPBTFDUE!$B$2:$C$5828,2,0)</f>
        <v>132.57</v>
      </c>
      <c r="D3452" s="2">
        <f>D3451*(1-D$1+IF(AND(WEEKDAY($A3452)&lt;&gt;1,WEEKDAY($A3452)&lt;&gt;7),-VLOOKUP($A3452,ETF_OP_Fee!$G$5:$H$14,2,1),0))^($A3452-$A3451)*(1+2*(C3452/C3451-1))+IFERROR(VLOOKUP(A3452,BITXeom!$C$9:$D$100,2,0),0)-$D$3*IFERROR(VLOOKUP($A3452,Dividends!$C$10:$E$100,2,0),0)</f>
        <v>9.2381428744680658</v>
      </c>
      <c r="E3452" s="9">
        <v>9.24</v>
      </c>
      <c r="F3452" s="60">
        <f>F3451*(1-F$1-2*(C3452/C3451-1))</f>
        <v>2.7722758948130193E-2</v>
      </c>
      <c r="G3452" s="2">
        <f>G3451*(1-G$1+IF(AND(WEEKDAY($A3452)&lt;&gt;1,WEEKDAY($A3452)&lt;&gt;7),-VLOOKUP($A3452,ETF_OP_Fee!$I$5:$J$14,2,1),0))^($A3452-$A3451)*(1+1*(B3452/B3451-1))</f>
        <v>14.202320814691003</v>
      </c>
      <c r="H3452" s="9">
        <f>IFERROR(VLOOKUP(A3452,'BITO-IV'!$A$1:$J$10000,4,0),"")</f>
        <v>12.823700000000001</v>
      </c>
      <c r="J3452" s="9">
        <f>VLOOKUP(A3452,'ETH-Web'!$A$1:$G$10000,6,0)</f>
        <v>1551.6376949999999</v>
      </c>
      <c r="K3452" s="2">
        <f>K3451*(1-K$1+IF(AND(WEEKDAY($A3452)&lt;&gt;1,WEEKDAY($A3452)&lt;&gt;7),-VLOOKUP($A3452,ETF_OP_Fee!$K$5:$L$14,2,1),0))^($A3452-$A3451)*(1+2*(J3452/J3451-1))-K$3*IFERROR(VLOOKUP($A5048,Dividends!$C$10:$E$100,3,0),0)</f>
        <v>65.621785024368805</v>
      </c>
      <c r="Q3452">
        <f>IF($A3452&gt;=$Q$2,B3452*Q$4,"")</f>
        <v>328.91685466474053</v>
      </c>
      <c r="R3452">
        <f>IF($A3452&gt;=$Q$2,G3452*R$4,"")</f>
        <v>267.96911803124544</v>
      </c>
      <c r="S3452">
        <f>IF($A3452&gt;=$Q$2,C3452*S$4,"")</f>
        <v>251.27744191655566</v>
      </c>
      <c r="T3452">
        <f>IF($A3452&gt;=$Q$2,J3452*T$4,"")</f>
        <v>466.80675312526387</v>
      </c>
      <c r="U3452">
        <f>IF($A3452&gt;=$Q$2,K3452*U$4,"")</f>
        <v>6.3128984143161944</v>
      </c>
      <c r="W3452" t="e">
        <f t="shared" ca="1" si="23"/>
        <v>#DIV/0!</v>
      </c>
    </row>
    <row r="3453" spans="1:23">
      <c r="A3453" s="25">
        <v>45181</v>
      </c>
      <c r="B3453">
        <f>IFERROR(VLOOKUP($A3453,'BTC-Web'!$A$2:$H$9999,2,0),"")</f>
        <v>25160.658202999999</v>
      </c>
      <c r="C3453">
        <f>VLOOKUP(A3453,H_SPBTFDUE!$B$2:$C$5828,2,0)</f>
        <v>138.34</v>
      </c>
      <c r="D3453" s="2">
        <f>D3452*(1-D$1+IF(AND(WEEKDAY($A3453)&lt;&gt;1,WEEKDAY($A3453)&lt;&gt;7),-VLOOKUP($A3453,ETF_OP_Fee!$G$5:$H$14,2,1),0))^($A3453-$A3452)*(1+2*(C3453/C3452-1))+IFERROR(VLOOKUP(A3453,BITXeom!$C$9:$D$100,2,0),0)-$D$3*IFERROR(VLOOKUP($A3453,Dividends!$C$10:$E$100,2,0),0)</f>
        <v>10.041097405921244</v>
      </c>
      <c r="E3453" s="9">
        <v>10.029999999999999</v>
      </c>
      <c r="F3453" s="60">
        <f>F3452*(1-F$1-2*(C3453/C3452-1))</f>
        <v>2.5308095371434275E-2</v>
      </c>
      <c r="G3453" s="2">
        <f>G3452*(1-G$1+IF(AND(WEEKDAY($A3453)&lt;&gt;1,WEEKDAY($A3453)&lt;&gt;7),-VLOOKUP($A3453,ETF_OP_Fee!$I$5:$J$14,2,1),0))^($A3453-$A3452)*(1+1*(B3453/B3452-1))</f>
        <v>13.822400781550311</v>
      </c>
      <c r="H3453" s="9">
        <f>IFERROR(VLOOKUP(A3453,'BITO-IV'!$A$1:$J$10000,4,0),"")</f>
        <v>13.383100000000001</v>
      </c>
      <c r="J3453" s="9">
        <f>VLOOKUP(A3453,'ETH-Web'!$A$1:$G$10000,6,0)</f>
        <v>1592.429443</v>
      </c>
      <c r="K3453" s="2">
        <f>K3452*(1-K$1+IF(AND(WEEKDAY($A3453)&lt;&gt;1,WEEKDAY($A3453)&lt;&gt;7),-VLOOKUP($A3453,ETF_OP_Fee!$K$5:$L$14,2,1),0))^($A3453-$A3452)*(1+2*(J3453/J3452-1))-K$3*IFERROR(VLOOKUP($A5049,Dividends!$C$10:$E$100,3,0),0)</f>
        <v>69.070331378223926</v>
      </c>
      <c r="Q3453">
        <f>IF($A3453&gt;=$Q$2,B3453*Q$4,"")</f>
        <v>320.37224812225719</v>
      </c>
      <c r="R3453">
        <f>IF($A3453&gt;=$Q$2,G3453*R$4,"")</f>
        <v>260.80079409803284</v>
      </c>
      <c r="S3453">
        <f>IF($A3453&gt;=$Q$2,C3453*S$4,"")</f>
        <v>262.2140855000099</v>
      </c>
      <c r="T3453">
        <f>IF($A3453&gt;=$Q$2,J3453*T$4,"")</f>
        <v>479.07885988030375</v>
      </c>
      <c r="U3453">
        <f>IF($A3453&gt;=$Q$2,K3453*U$4,"")</f>
        <v>6.6446529193310067</v>
      </c>
      <c r="W3453" t="e">
        <f t="shared" ca="1" si="23"/>
        <v>#DIV/0!</v>
      </c>
    </row>
    <row r="3454" spans="1:23">
      <c r="A3454" s="25">
        <v>45182</v>
      </c>
      <c r="B3454">
        <f>IFERROR(VLOOKUP($A3454,'BTC-Web'!$A$2:$H$9999,2,0),"")</f>
        <v>25837.554688</v>
      </c>
      <c r="C3454">
        <f>VLOOKUP(A3454,H_SPBTFDUE!$B$2:$C$5828,2,0)</f>
        <v>138.75</v>
      </c>
      <c r="D3454" s="2">
        <f>D3453*(1-D$1+IF(AND(WEEKDAY($A3454)&lt;&gt;1,WEEKDAY($A3454)&lt;&gt;7),-VLOOKUP($A3454,ETF_OP_Fee!$G$5:$H$14,2,1),0))^($A3454-$A3453)*(1+2*(C3454/C3453-1))+IFERROR(VLOOKUP(A3454,BITXeom!$C$9:$D$100,2,0),0)-$D$3*IFERROR(VLOOKUP($A3454,Dividends!$C$10:$E$100,2,0),0)</f>
        <v>10.099397651148546</v>
      </c>
      <c r="E3454" s="9">
        <v>10.09</v>
      </c>
      <c r="F3454" s="60">
        <f>F3453*(1-F$1-2*(C3454/C3453-1))</f>
        <v>2.5156766121857983E-2</v>
      </c>
      <c r="G3454" s="2">
        <f>G3453*(1-G$1+IF(AND(WEEKDAY($A3454)&lt;&gt;1,WEEKDAY($A3454)&lt;&gt;7),-VLOOKUP($A3454,ETF_OP_Fee!$I$5:$J$14,2,1),0))^($A3454-$A3453)*(1+1*(B3454/B3453-1))</f>
        <v>14.183006253206994</v>
      </c>
      <c r="H3454" s="9">
        <f>IFERROR(VLOOKUP(A3454,'BITO-IV'!$A$1:$J$10000,4,0),"")</f>
        <v>13.4239</v>
      </c>
      <c r="J3454" s="9">
        <f>VLOOKUP(A3454,'ETH-Web'!$A$1:$G$10000,6,0)</f>
        <v>1607.988525</v>
      </c>
      <c r="K3454" s="2">
        <f>K3453*(1-K$1+IF(AND(WEEKDAY($A3454)&lt;&gt;1,WEEKDAY($A3454)&lt;&gt;7),-VLOOKUP($A3454,ETF_OP_Fee!$K$5:$L$14,2,1),0))^($A3454-$A3453)*(1+2*(J3454/J3453-1))-K$3*IFERROR(VLOOKUP($A5050,Dividends!$C$10:$E$100,3,0),0)</f>
        <v>70.418242864193203</v>
      </c>
      <c r="Q3454">
        <f>IF($A3454&gt;=$Q$2,B3454*Q$4,"")</f>
        <v>328.99121376679057</v>
      </c>
      <c r="R3454">
        <f>IF($A3454&gt;=$Q$2,G3454*R$4,"")</f>
        <v>267.60469125385026</v>
      </c>
      <c r="S3454">
        <f>IF($A3454&gt;=$Q$2,C3454*S$4,"")</f>
        <v>262.99121268704909</v>
      </c>
      <c r="T3454">
        <f>IF($A3454&gt;=$Q$2,J3454*T$4,"")</f>
        <v>483.75977513096717</v>
      </c>
      <c r="U3454">
        <f>IF($A3454&gt;=$Q$2,K3454*U$4,"")</f>
        <v>6.7743237028864085</v>
      </c>
      <c r="W3454" t="e">
        <f t="shared" ca="1" si="23"/>
        <v>#DIV/0!</v>
      </c>
    </row>
    <row r="3455" spans="1:23">
      <c r="A3455" s="25">
        <v>45183</v>
      </c>
      <c r="B3455">
        <f>IFERROR(VLOOKUP($A3455,'BTC-Web'!$A$2:$H$9999,2,0),"")</f>
        <v>26228.277343999998</v>
      </c>
      <c r="C3455">
        <f>VLOOKUP(A3455,H_SPBTFDUE!$B$2:$C$5828,2,0)</f>
        <v>141.74</v>
      </c>
      <c r="D3455" s="2">
        <f>D3454*(1-D$1+IF(AND(WEEKDAY($A3455)&lt;&gt;1,WEEKDAY($A3455)&lt;&gt;7),-VLOOKUP($A3455,ETF_OP_Fee!$G$5:$H$14,2,1),0))^($A3455-$A3454)*(1+2*(C3455/C3454-1))+IFERROR(VLOOKUP(A3455,BITXeom!$C$9:$D$100,2,0),0)-$D$3*IFERROR(VLOOKUP($A3455,Dividends!$C$10:$E$100,2,0),0)</f>
        <v>10.533402658222309</v>
      </c>
      <c r="E3455" s="9">
        <v>10.53</v>
      </c>
      <c r="F3455" s="60">
        <f>F3454*(1-F$1-2*(C3455/C3454-1))</f>
        <v>2.4071222635467886E-2</v>
      </c>
      <c r="G3455" s="2">
        <f>G3454*(1-G$1+IF(AND(WEEKDAY($A3455)&lt;&gt;1,WEEKDAY($A3455)&lt;&gt;7),-VLOOKUP($A3455,ETF_OP_Fee!$I$5:$J$14,2,1),0))^($A3455-$A3454)*(1+1*(B3455/B3454-1))</f>
        <v>14.386066225251323</v>
      </c>
      <c r="H3455" s="9">
        <f>IFERROR(VLOOKUP(A3455,'BITO-IV'!$A$1:$J$10000,4,0),"")</f>
        <v>13.712999999999999</v>
      </c>
      <c r="J3455" s="9">
        <f>VLOOKUP(A3455,'ETH-Web'!$A$1:$G$10000,6,0)</f>
        <v>1626.974365</v>
      </c>
      <c r="K3455" s="2">
        <f>K3454*(1-K$1+IF(AND(WEEKDAY($A3455)&lt;&gt;1,WEEKDAY($A3455)&lt;&gt;7),-VLOOKUP($A3455,ETF_OP_Fee!$K$5:$L$14,2,1),0))^($A3455-$A3454)*(1+2*(J3455/J3454-1))-K$3*IFERROR(VLOOKUP($A5051,Dividends!$C$10:$E$100,3,0),0)</f>
        <v>72.07927089759211</v>
      </c>
      <c r="Q3455">
        <f>IF($A3455&gt;=$Q$2,B3455*Q$4,"")</f>
        <v>333.96630999380795</v>
      </c>
      <c r="R3455">
        <f>IF($A3455&gt;=$Q$2,G3455*R$4,"")</f>
        <v>271.43602293028181</v>
      </c>
      <c r="S3455">
        <f>IF($A3455&gt;=$Q$2,C3455*S$4,"")</f>
        <v>268.65855485594483</v>
      </c>
      <c r="T3455">
        <f>IF($A3455&gt;=$Q$2,J3455*T$4,"")</f>
        <v>489.47162291238874</v>
      </c>
      <c r="U3455">
        <f>IF($A3455&gt;=$Q$2,K3455*U$4,"")</f>
        <v>6.9341166928863718</v>
      </c>
      <c r="W3455" t="e">
        <f t="shared" ca="1" si="23"/>
        <v>#DIV/0!</v>
      </c>
    </row>
    <row r="3456" spans="1:23">
      <c r="A3456" s="25">
        <v>45184</v>
      </c>
      <c r="B3456">
        <f>IFERROR(VLOOKUP($A3456,'BTC-Web'!$A$2:$H$9999,2,0),"")</f>
        <v>26533.818359000001</v>
      </c>
      <c r="C3456">
        <f>VLOOKUP(A3456,H_SPBTFDUE!$B$2:$C$5828,2,0)</f>
        <v>140.21</v>
      </c>
      <c r="D3456" s="2">
        <f>D3455*(1-D$1+IF(AND(WEEKDAY($A3456)&lt;&gt;1,WEEKDAY($A3456)&lt;&gt;7),-VLOOKUP($A3456,ETF_OP_Fee!$G$5:$H$14,2,1),0))^($A3456-$A3455)*(1+2*(C3456/C3455-1))+IFERROR(VLOOKUP(A3456,BITXeom!$C$9:$D$100,2,0),0)-$D$3*IFERROR(VLOOKUP($A3456,Dividends!$C$10:$E$100,2,0),0)</f>
        <v>10.304756508716139</v>
      </c>
      <c r="E3456" s="9">
        <v>10.3</v>
      </c>
      <c r="F3456" s="60">
        <f>F3455*(1-F$1-2*(C3456/C3455-1))</f>
        <v>2.4589639016507514E-2</v>
      </c>
      <c r="G3456" s="2">
        <f>G3455*(1-G$1+IF(AND(WEEKDAY($A3456)&lt;&gt;1,WEEKDAY($A3456)&lt;&gt;7),-VLOOKUP($A3456,ETF_OP_Fee!$I$5:$J$14,2,1),0))^($A3456-$A3455)*(1+1*(B3456/B3455-1))</f>
        <v>14.542110555192654</v>
      </c>
      <c r="H3456" s="9">
        <f>IFERROR(VLOOKUP(A3456,'BITO-IV'!$A$1:$J$10000,4,0),"")</f>
        <v>13.5678</v>
      </c>
      <c r="J3456" s="9">
        <f>VLOOKUP(A3456,'ETH-Web'!$A$1:$G$10000,6,0)</f>
        <v>1641.6403809999999</v>
      </c>
      <c r="K3456" s="2">
        <f>K3455*(1-K$1+IF(AND(WEEKDAY($A3456)&lt;&gt;1,WEEKDAY($A3456)&lt;&gt;7),-VLOOKUP($A3456,ETF_OP_Fee!$K$5:$L$14,2,1),0))^($A3456-$A3455)*(1+2*(J3456/J3455-1))-K$3*IFERROR(VLOOKUP($A5052,Dividends!$C$10:$E$100,3,0),0)</f>
        <v>73.376867801459596</v>
      </c>
      <c r="Q3456">
        <f>IF($A3456&gt;=$Q$2,B3456*Q$4,"")</f>
        <v>337.85678301241268</v>
      </c>
      <c r="R3456">
        <f>IF($A3456&gt;=$Q$2,G3456*R$4,"")</f>
        <v>274.38026436896985</v>
      </c>
      <c r="S3456">
        <f>IF($A3456&gt;=$Q$2,C3456*S$4,"")</f>
        <v>265.75854364577413</v>
      </c>
      <c r="T3456">
        <f>IF($A3456&gt;=$Q$2,J3456*T$4,"")</f>
        <v>493.88386124115857</v>
      </c>
      <c r="U3456">
        <f>IF($A3456&gt;=$Q$2,K3456*U$4,"")</f>
        <v>7.0589471502383736</v>
      </c>
      <c r="W3456" t="e">
        <f t="shared" ca="1" si="23"/>
        <v>#DIV/0!</v>
      </c>
    </row>
    <row r="3457" spans="1:23">
      <c r="A3457" s="25">
        <v>45187</v>
      </c>
      <c r="B3457">
        <f>IFERROR(VLOOKUP($A3457,'BTC-Web'!$A$2:$H$9999,2,0),"")</f>
        <v>26532.994140999999</v>
      </c>
      <c r="C3457">
        <f>VLOOKUP(A3457,H_SPBTFDUE!$B$2:$C$5828,2,0)</f>
        <v>142.46</v>
      </c>
      <c r="D3457" s="2">
        <f>D3456*(1-D$1+IF(AND(WEEKDAY($A3457)&lt;&gt;1,WEEKDAY($A3457)&lt;&gt;7),-VLOOKUP($A3457,ETF_OP_Fee!$G$5:$H$14,2,1),0))^($A3457-$A3456)*(1+2*(C3457/C3456-1))+IFERROR(VLOOKUP(A3457,BITXeom!$C$9:$D$100,2,0),0)-$D$3*IFERROR(VLOOKUP($A3457,Dividends!$C$10:$E$100,2,0),0)</f>
        <v>10.631638938879128</v>
      </c>
      <c r="E3457" s="9">
        <v>10.62</v>
      </c>
      <c r="F3457" s="60">
        <f>F3456*(1-F$1-2*(C3457/C3456-1))</f>
        <v>2.3799161549986021E-2</v>
      </c>
      <c r="G3457" s="2">
        <f>G3456*(1-G$1+IF(AND(WEEKDAY($A3457)&lt;&gt;1,WEEKDAY($A3457)&lt;&gt;7),-VLOOKUP($A3457,ETF_OP_Fee!$I$5:$J$14,2,1),0))^($A3457-$A3456)*(1+1*(B3457/B3456-1))</f>
        <v>14.507085091407935</v>
      </c>
      <c r="H3457" s="9">
        <f>IFERROR(VLOOKUP(A3457,'BITO-IV'!$A$1:$J$10000,4,0),"")</f>
        <v>13.783300000000001</v>
      </c>
      <c r="J3457" s="9">
        <f>VLOOKUP(A3457,'ETH-Web'!$A$1:$G$10000,6,0)</f>
        <v>1637.3470460000001</v>
      </c>
      <c r="K3457" s="2">
        <f>K3456*(1-K$1+IF(AND(WEEKDAY($A3457)&lt;&gt;1,WEEKDAY($A3457)&lt;&gt;7),-VLOOKUP($A3457,ETF_OP_Fee!$K$5:$L$14,2,1),0))^($A3457-$A3456)*(1+2*(J3457/J3456-1))-K$3*IFERROR(VLOOKUP($A5053,Dividends!$C$10:$E$100,3,0),0)</f>
        <v>72.987427647069566</v>
      </c>
      <c r="Q3457">
        <f>IF($A3457&gt;=$Q$2,B3457*Q$4,"")</f>
        <v>337.84628819262406</v>
      </c>
      <c r="R3457">
        <f>IF($A3457&gt;=$Q$2,G3457*R$4,"")</f>
        <v>273.71940458686174</v>
      </c>
      <c r="S3457">
        <f>IF($A3457&gt;=$Q$2,C3457*S$4,"")</f>
        <v>270.02326601367218</v>
      </c>
      <c r="T3457">
        <f>IF($A3457&gt;=$Q$2,J3457*T$4,"")</f>
        <v>492.59222094530395</v>
      </c>
      <c r="U3457">
        <f>IF($A3457&gt;=$Q$2,K3457*U$4,"")</f>
        <v>7.0214825166230748</v>
      </c>
      <c r="W3457" t="e">
        <f t="shared" ca="1" si="23"/>
        <v>#DIV/0!</v>
      </c>
    </row>
    <row r="3458" spans="1:23">
      <c r="A3458" s="25">
        <v>45188</v>
      </c>
      <c r="B3458">
        <f>IFERROR(VLOOKUP($A3458,'BTC-Web'!$A$2:$H$9999,2,0),"")</f>
        <v>26760.851563</v>
      </c>
      <c r="C3458">
        <f>VLOOKUP(A3458,H_SPBTFDUE!$B$2:$C$5828,2,0)</f>
        <v>144.49</v>
      </c>
      <c r="D3458" s="2">
        <f>D3457*(1-D$1+IF(AND(WEEKDAY($A3458)&lt;&gt;1,WEEKDAY($A3458)&lt;&gt;7),-VLOOKUP($A3458,ETF_OP_Fee!$G$5:$H$14,2,1),0))^($A3458-$A3457)*(1+2*(C3458/C3457-1))+IFERROR(VLOOKUP(A3458,BITXeom!$C$9:$D$100,2,0),0)-$D$3*IFERROR(VLOOKUP($A3458,Dividends!$C$10:$E$100,2,0),0)</f>
        <v>10.933314291981517</v>
      </c>
      <c r="E3458" s="9">
        <v>10.93</v>
      </c>
      <c r="F3458" s="60">
        <f>F3457*(1-F$1-2*(C3458/C3457-1))</f>
        <v>2.3119664961788071E-2</v>
      </c>
      <c r="G3458" s="2">
        <f>G3457*(1-G$1+IF(AND(WEEKDAY($A3458)&lt;&gt;1,WEEKDAY($A3458)&lt;&gt;7),-VLOOKUP($A3458,ETF_OP_Fee!$I$5:$J$14,2,1),0))^($A3458-$A3457)*(1+1*(B3458/B3457-1))</f>
        <v>14.620062484294534</v>
      </c>
      <c r="H3458" s="9">
        <f>IFERROR(VLOOKUP(A3458,'BITO-IV'!$A$1:$J$10000,4,0),"")</f>
        <v>13.981199999999999</v>
      </c>
      <c r="J3458" s="9">
        <f>VLOOKUP(A3458,'ETH-Web'!$A$1:$G$10000,6,0)</f>
        <v>1643.544678</v>
      </c>
      <c r="K3458" s="2">
        <f>K3457*(1-K$1+IF(AND(WEEKDAY($A3458)&lt;&gt;1,WEEKDAY($A3458)&lt;&gt;7),-VLOOKUP($A3458,ETF_OP_Fee!$K$5:$L$14,2,1),0))^($A3458-$A3457)*(1+2*(J3458/J3457-1))-K$3*IFERROR(VLOOKUP($A5054,Dividends!$C$10:$E$100,3,0),0)</f>
        <v>73.538072945622218</v>
      </c>
      <c r="Q3458">
        <f>IF($A3458&gt;=$Q$2,B3458*Q$4,"")</f>
        <v>340.7476111210035</v>
      </c>
      <c r="R3458">
        <f>IF($A3458&gt;=$Q$2,G3458*R$4,"")</f>
        <v>275.85105987928233</v>
      </c>
      <c r="S3458">
        <f>IF($A3458&gt;=$Q$2,C3458*S$4,"")</f>
        <v>273.87099330559801</v>
      </c>
      <c r="T3458">
        <f>IF($A3458&gt;=$Q$2,J3458*T$4,"")</f>
        <v>494.45676476265766</v>
      </c>
      <c r="U3458">
        <f>IF($A3458&gt;=$Q$2,K3458*U$4,"")</f>
        <v>7.0744552882536054</v>
      </c>
      <c r="W3458" t="e">
        <f t="shared" ca="1" si="23"/>
        <v>#DIV/0!</v>
      </c>
    </row>
    <row r="3459" spans="1:23">
      <c r="A3459" s="25">
        <v>45189</v>
      </c>
      <c r="B3459">
        <f>IFERROR(VLOOKUP($A3459,'BTC-Web'!$A$2:$H$9999,2,0),"")</f>
        <v>27210.228515999999</v>
      </c>
      <c r="C3459">
        <f>VLOOKUP(A3459,H_SPBTFDUE!$B$2:$C$5828,2,0)</f>
        <v>143.03</v>
      </c>
      <c r="D3459" s="2">
        <f>D3458*(1-D$1+IF(AND(WEEKDAY($A3459)&lt;&gt;1,WEEKDAY($A3459)&lt;&gt;7),-VLOOKUP($A3459,ETF_OP_Fee!$G$5:$H$14,2,1),0))^($A3459-$A3458)*(1+2*(C3459/C3458-1))+IFERROR(VLOOKUP(A3459,BITXeom!$C$9:$D$100,2,0),0)-$D$3*IFERROR(VLOOKUP($A3459,Dividends!$C$10:$E$100,2,0),0)</f>
        <v>10.711071469815622</v>
      </c>
      <c r="E3459" s="9">
        <v>10.7</v>
      </c>
      <c r="F3459" s="60">
        <f>F3458*(1-F$1-2*(C3459/C3458-1))</f>
        <v>2.3585687036005797E-2</v>
      </c>
      <c r="G3459" s="2">
        <f>G3458*(1-G$1+IF(AND(WEEKDAY($A3459)&lt;&gt;1,WEEKDAY($A3459)&lt;&gt;7),-VLOOKUP($A3459,ETF_OP_Fee!$I$5:$J$14,2,1),0))^($A3459-$A3458)*(1+1*(B3459/B3458-1))</f>
        <v>14.853776709948775</v>
      </c>
      <c r="H3459" s="9">
        <f>IFERROR(VLOOKUP(A3459,'BITO-IV'!$A$1:$J$10000,4,0),"")</f>
        <v>13.8398</v>
      </c>
      <c r="J3459" s="9">
        <f>VLOOKUP(A3459,'ETH-Web'!$A$1:$G$10000,6,0)</f>
        <v>1622.890625</v>
      </c>
      <c r="K3459" s="2">
        <f>K3458*(1-K$1+IF(AND(WEEKDAY($A3459)&lt;&gt;1,WEEKDAY($A3459)&lt;&gt;7),-VLOOKUP($A3459,ETF_OP_Fee!$K$5:$L$14,2,1),0))^($A3459-$A3458)*(1+2*(J3459/J3458-1))-K$3*IFERROR(VLOOKUP($A5055,Dividends!$C$10:$E$100,3,0),0)</f>
        <v>71.687954138219027</v>
      </c>
      <c r="Q3459">
        <f>IF($A3459&gt;=$Q$2,B3459*Q$4,"")</f>
        <v>346.4695562118427</v>
      </c>
      <c r="R3459">
        <f>IF($A3459&gt;=$Q$2,G3459*R$4,"")</f>
        <v>280.26077542768337</v>
      </c>
      <c r="S3459">
        <f>IF($A3459&gt;=$Q$2,C3459*S$4,"")</f>
        <v>271.10366234687302</v>
      </c>
      <c r="T3459">
        <f>IF($A3459&gt;=$Q$2,J3459*T$4,"")</f>
        <v>488.24303880660767</v>
      </c>
      <c r="U3459">
        <f>IF($A3459&gt;=$Q$2,K3459*U$4,"")</f>
        <v>6.8964715275068516</v>
      </c>
      <c r="W3459" t="str">
        <f t="shared" ca="1" si="23"/>
        <v/>
      </c>
    </row>
    <row r="3460" spans="1:23">
      <c r="A3460" s="25">
        <v>45190</v>
      </c>
      <c r="B3460">
        <f>IFERROR(VLOOKUP($A3460,'BTC-Web'!$A$2:$H$9999,2,0),"")</f>
        <v>27129.839843999998</v>
      </c>
      <c r="C3460">
        <f>VLOOKUP(A3460,H_SPBTFDUE!$B$2:$C$5828,2,0)</f>
        <v>141.19999999999999</v>
      </c>
      <c r="D3460" s="2">
        <f>D3459*(1-D$1+IF(AND(WEEKDAY($A3460)&lt;&gt;1,WEEKDAY($A3460)&lt;&gt;7),-VLOOKUP($A3460,ETF_OP_Fee!$G$5:$H$14,2,1),0))^($A3460-$A3459)*(1+2*(C3460/C3459-1))+IFERROR(VLOOKUP(A3460,BITXeom!$C$9:$D$100,2,0),0)-$D$3*IFERROR(VLOOKUP($A3460,Dividends!$C$10:$E$100,2,0),0)</f>
        <v>10.435727305675716</v>
      </c>
      <c r="E3460" s="9">
        <v>10.43</v>
      </c>
      <c r="F3460" s="60">
        <f>F3459*(1-F$1-2*(C3460/C3459-1))</f>
        <v>2.4187994312396363E-2</v>
      </c>
      <c r="G3460" s="2">
        <f>G3459*(1-G$1+IF(AND(WEEKDAY($A3460)&lt;&gt;1,WEEKDAY($A3460)&lt;&gt;7),-VLOOKUP($A3460,ETF_OP_Fee!$I$5:$J$14,2,1),0))^($A3460-$A3459)*(1+1*(B3460/B3459-1))</f>
        <v>14.798146904833326</v>
      </c>
      <c r="H3460" s="9">
        <f>IFERROR(VLOOKUP(A3460,'BITO-IV'!$A$1:$J$10000,4,0),"")</f>
        <v>13.6614</v>
      </c>
      <c r="J3460" s="9">
        <f>VLOOKUP(A3460,'ETH-Web'!$A$1:$G$10000,6,0)</f>
        <v>1584.3070070000001</v>
      </c>
      <c r="K3460" s="2">
        <f>K3459*(1-K$1+IF(AND(WEEKDAY($A3460)&lt;&gt;1,WEEKDAY($A3460)&lt;&gt;7),-VLOOKUP($A3460,ETF_OP_Fee!$K$5:$L$14,2,1),0))^($A3460-$A3459)*(1+2*(J3460/J3459-1))-K$3*IFERROR(VLOOKUP($A5056,Dividends!$C$10:$E$100,3,0),0)</f>
        <v>68.277487086058542</v>
      </c>
      <c r="Q3460">
        <f>IF($A3460&gt;=$Q$2,B3460*Q$4,"")</f>
        <v>345.4459621800645</v>
      </c>
      <c r="R3460">
        <f>IF($A3460&gt;=$Q$2,G3460*R$4,"")</f>
        <v>279.21115332665198</v>
      </c>
      <c r="S3460">
        <f>IF($A3460&gt;=$Q$2,C3460*S$4,"")</f>
        <v>267.63502148764923</v>
      </c>
      <c r="T3460">
        <f>IF($A3460&gt;=$Q$2,J3460*T$4,"")</f>
        <v>476.6352430560633</v>
      </c>
      <c r="U3460">
        <f>IF($A3460&gt;=$Q$2,K3460*U$4,"")</f>
        <v>6.56838029930167</v>
      </c>
      <c r="W3460" t="str">
        <f t="shared" ref="W3460:W3523" ca="1" si="24">IF(ROW()+$W$1&lt;3711,INDIRECT("m"&amp;ROW()+$W$1,1)/INDIRECT("m"&amp;ROW(),1),"")</f>
        <v/>
      </c>
    </row>
    <row r="3461" spans="1:23">
      <c r="A3461" s="25">
        <v>45191</v>
      </c>
      <c r="B3461">
        <f>IFERROR(VLOOKUP($A3461,'BTC-Web'!$A$2:$H$9999,2,0),"")</f>
        <v>26564.056640999999</v>
      </c>
      <c r="C3461">
        <f>VLOOKUP(A3461,H_SPBTFDUE!$B$2:$C$5828,2,0)</f>
        <v>140.63999999999999</v>
      </c>
      <c r="D3461" s="2">
        <f>D3460*(1-D$1+IF(AND(WEEKDAY($A3461)&lt;&gt;1,WEEKDAY($A3461)&lt;&gt;7),-VLOOKUP($A3461,ETF_OP_Fee!$G$5:$H$14,2,1),0))^($A3461-$A3460)*(1+2*(C3461/C3460-1))+IFERROR(VLOOKUP(A3461,BITXeom!$C$9:$D$100,2,0),0)-$D$3*IFERROR(VLOOKUP($A3461,Dividends!$C$10:$E$100,2,0),0)</f>
        <v>10.351702971465555</v>
      </c>
      <c r="E3461" s="9">
        <v>10.36</v>
      </c>
      <c r="F3461" s="60">
        <f>F3460*(1-F$1-2*(C3461/C3460-1))</f>
        <v>2.4378594656293419E-2</v>
      </c>
      <c r="G3461" s="2">
        <f>G3460*(1-G$1+IF(AND(WEEKDAY($A3461)&lt;&gt;1,WEEKDAY($A3461)&lt;&gt;7),-VLOOKUP($A3461,ETF_OP_Fee!$I$5:$J$14,2,1),0))^($A3461-$A3460)*(1+1*(B3461/B3460-1))</f>
        <v>14.478044405273936</v>
      </c>
      <c r="H3461" s="9">
        <f>IFERROR(VLOOKUP(A3461,'BITO-IV'!$A$1:$J$10000,4,0),"")</f>
        <v>13.6144</v>
      </c>
      <c r="J3461" s="9">
        <f>VLOOKUP(A3461,'ETH-Web'!$A$1:$G$10000,6,0)</f>
        <v>1593.268311</v>
      </c>
      <c r="K3461" s="2">
        <f>K3460*(1-K$1+IF(AND(WEEKDAY($A3461)&lt;&gt;1,WEEKDAY($A3461)&lt;&gt;7),-VLOOKUP($A3461,ETF_OP_Fee!$K$5:$L$14,2,1),0))^($A3461-$A3460)*(1+2*(J3461/J3460-1))-K$3*IFERROR(VLOOKUP($A5057,Dividends!$C$10:$E$100,3,0),0)</f>
        <v>69.048103705043729</v>
      </c>
      <c r="Q3461">
        <f>IF($A3461&gt;=$Q$2,B3461*Q$4,"")</f>
        <v>338.24180896465657</v>
      </c>
      <c r="R3461">
        <f>IF($A3461&gt;=$Q$2,G3461*R$4,"")</f>
        <v>273.17146547522719</v>
      </c>
      <c r="S3461">
        <f>IF($A3461&gt;=$Q$2,C3461*S$4,"")</f>
        <v>266.57357947608347</v>
      </c>
      <c r="T3461">
        <f>IF($A3461&gt;=$Q$2,J3461*T$4,"")</f>
        <v>479.33123145431398</v>
      </c>
      <c r="U3461">
        <f>IF($A3461&gt;=$Q$2,K3461*U$4,"")</f>
        <v>6.6425145891603004</v>
      </c>
      <c r="W3461" t="str">
        <f t="shared" ca="1" si="24"/>
        <v/>
      </c>
    </row>
    <row r="3462" spans="1:23">
      <c r="A3462" s="25">
        <v>45194</v>
      </c>
      <c r="B3462">
        <f>IFERROR(VLOOKUP($A3462,'BTC-Web'!$A$2:$H$9999,2,0),"")</f>
        <v>26253.775390999999</v>
      </c>
      <c r="C3462">
        <f>VLOOKUP(A3462,H_SPBTFDUE!$B$2:$C$5828,2,0)</f>
        <v>139.80000000000001</v>
      </c>
      <c r="D3462" s="2">
        <f>D3461*(1-D$1+IF(AND(WEEKDAY($A3462)&lt;&gt;1,WEEKDAY($A3462)&lt;&gt;7),-VLOOKUP($A3462,ETF_OP_Fee!$G$5:$H$14,2,1),0))^($A3462-$A3461)*(1+2*(C3462/C3461-1))+IFERROR(VLOOKUP(A3462,BITXeom!$C$9:$D$100,2,0),0)-$D$3*IFERROR(VLOOKUP($A3462,Dividends!$C$10:$E$100,2,0),0)</f>
        <v>10.224349351951213</v>
      </c>
      <c r="E3462" s="9">
        <v>10.210000000000001</v>
      </c>
      <c r="F3462" s="60">
        <f>F3461*(1-F$1-2*(C3462/C3461-1))</f>
        <v>2.4668537515117692E-2</v>
      </c>
      <c r="G3462" s="2">
        <f>G3461*(1-G$1+IF(AND(WEEKDAY($A3462)&lt;&gt;1,WEEKDAY($A3462)&lt;&gt;7),-VLOOKUP($A3462,ETF_OP_Fee!$I$5:$J$14,2,1),0))^($A3462-$A3461)*(1+1*(B3462/B3461-1))</f>
        <v>14.274913299857362</v>
      </c>
      <c r="H3462" s="9">
        <f>IFERROR(VLOOKUP(A3462,'BITO-IV'!$A$1:$J$10000,4,0),"")</f>
        <v>13.524800000000001</v>
      </c>
      <c r="J3462" s="9">
        <f>VLOOKUP(A3462,'ETH-Web'!$A$1:$G$10000,6,0)</f>
        <v>1588.322876</v>
      </c>
      <c r="K3462" s="2">
        <f>K3461*(1-K$1+IF(AND(WEEKDAY($A3462)&lt;&gt;1,WEEKDAY($A3462)&lt;&gt;7),-VLOOKUP($A3462,ETF_OP_Fee!$K$5:$L$14,2,1),0))^($A3462-$A3461)*(1+2*(J3462/J3461-1))-K$3*IFERROR(VLOOKUP($A5058,Dividends!$C$10:$E$100,3,0),0)</f>
        <v>68.61415770870029</v>
      </c>
      <c r="Q3462">
        <f>IF($A3462&gt;=$Q$2,B3462*Q$4,"")</f>
        <v>334.2909782347661</v>
      </c>
      <c r="R3462">
        <f>IF($A3462&gt;=$Q$2,G3462*R$4,"")</f>
        <v>269.33879165568601</v>
      </c>
      <c r="S3462">
        <f>IF($A3462&gt;=$Q$2,C3462*S$4,"")</f>
        <v>264.98141645873488</v>
      </c>
      <c r="T3462">
        <f>IF($A3462&gt;=$Q$2,J3462*T$4,"")</f>
        <v>477.84340832228952</v>
      </c>
      <c r="U3462">
        <f>IF($A3462&gt;=$Q$2,K3462*U$4,"")</f>
        <v>6.6007684374639082</v>
      </c>
      <c r="W3462" t="str">
        <f t="shared" ca="1" si="24"/>
        <v/>
      </c>
    </row>
    <row r="3463" spans="1:23">
      <c r="A3463" s="25">
        <v>45195</v>
      </c>
      <c r="B3463">
        <f>IFERROR(VLOOKUP($A3463,'BTC-Web'!$A$2:$H$9999,2,0),"")</f>
        <v>26294.757813</v>
      </c>
      <c r="C3463">
        <f>VLOOKUP(A3463,H_SPBTFDUE!$B$2:$C$5828,2,0)</f>
        <v>139.15</v>
      </c>
      <c r="D3463" s="2">
        <f>D3462*(1-D$1+IF(AND(WEEKDAY($A3463)&lt;&gt;1,WEEKDAY($A3463)&lt;&gt;7),-VLOOKUP($A3463,ETF_OP_Fee!$G$5:$H$14,2,1),0))^($A3463-$A3462)*(1+2*(C3463/C3462-1))+IFERROR(VLOOKUP(A3463,BITXeom!$C$9:$D$100,2,0),0)-$D$3*IFERROR(VLOOKUP($A3463,Dividends!$C$10:$E$100,2,0),0)</f>
        <v>10.128052078890839</v>
      </c>
      <c r="E3463" s="9">
        <v>10.130000000000001</v>
      </c>
      <c r="F3463" s="60">
        <f>F3462*(1-F$1-2*(C3463/C3462-1))</f>
        <v>2.4896646094528123E-2</v>
      </c>
      <c r="G3463" s="2">
        <f>G3462*(1-G$1+IF(AND(WEEKDAY($A3463)&lt;&gt;1,WEEKDAY($A3463)&lt;&gt;7),-VLOOKUP($A3463,ETF_OP_Fee!$I$5:$J$14,2,1),0))^($A3463-$A3462)*(1+1*(B3463/B3462-1))</f>
        <v>14.28585675974027</v>
      </c>
      <c r="H3463" s="9">
        <f>IFERROR(VLOOKUP(A3463,'BITO-IV'!$A$1:$J$10000,4,0),"")</f>
        <v>13.465</v>
      </c>
      <c r="J3463" s="9">
        <f>VLOOKUP(A3463,'ETH-Web'!$A$1:$G$10000,6,0)</f>
        <v>1593.417236</v>
      </c>
      <c r="K3463" s="2">
        <f>K3462*(1-K$1+IF(AND(WEEKDAY($A3463)&lt;&gt;1,WEEKDAY($A3463)&lt;&gt;7),-VLOOKUP($A3463,ETF_OP_Fee!$K$5:$L$14,2,1),0))^($A3463-$A3462)*(1+2*(J3463/J3462-1))-K$3*IFERROR(VLOOKUP($A5059,Dividends!$C$10:$E$100,3,0),0)</f>
        <v>69.052523107995739</v>
      </c>
      <c r="Q3463">
        <f>IF($A3463&gt;=$Q$2,B3463*Q$4,"")</f>
        <v>334.81280999940844</v>
      </c>
      <c r="R3463">
        <f>IF($A3463&gt;=$Q$2,G3463*R$4,"")</f>
        <v>269.54527264786299</v>
      </c>
      <c r="S3463">
        <f>IF($A3463&gt;=$Q$2,C3463*S$4,"")</f>
        <v>263.74938555245319</v>
      </c>
      <c r="T3463">
        <f>IF($A3463&gt;=$Q$2,J3463*T$4,"")</f>
        <v>479.37603520968366</v>
      </c>
      <c r="U3463">
        <f>IF($A3463&gt;=$Q$2,K3463*U$4,"")</f>
        <v>6.6429397412935076</v>
      </c>
      <c r="W3463" t="str">
        <f t="shared" ca="1" si="24"/>
        <v/>
      </c>
    </row>
    <row r="3464" spans="1:23">
      <c r="A3464" s="25">
        <v>45196</v>
      </c>
      <c r="B3464">
        <f>IFERROR(VLOOKUP($A3464,'BTC-Web'!$A$2:$H$9999,2,0),"")</f>
        <v>26209.498047000001</v>
      </c>
      <c r="C3464">
        <f>VLOOKUP(A3464,H_SPBTFDUE!$B$2:$C$5828,2,0)</f>
        <v>139.12</v>
      </c>
      <c r="D3464" s="2">
        <f>D3463*(1-D$1+IF(AND(WEEKDAY($A3464)&lt;&gt;1,WEEKDAY($A3464)&lt;&gt;7),-VLOOKUP($A3464,ETF_OP_Fee!$G$5:$H$14,2,1),0))^($A3464-$A3463)*(1+2*(C3464/C3463-1))+IFERROR(VLOOKUP(A3464,BITXeom!$C$9:$D$100,2,0),0)-$D$3*IFERROR(VLOOKUP($A3464,Dividends!$C$10:$E$100,2,0),0)</f>
        <v>10.122464581135318</v>
      </c>
      <c r="E3464" s="9">
        <v>10.119999999999999</v>
      </c>
      <c r="F3464" s="60">
        <f>F3463*(1-F$1-2*(C3464/C3463-1))</f>
        <v>2.490608527372655E-2</v>
      </c>
      <c r="G3464" s="2">
        <f>G3463*(1-G$1+IF(AND(WEEKDAY($A3464)&lt;&gt;1,WEEKDAY($A3464)&lt;&gt;7),-VLOOKUP($A3464,ETF_OP_Fee!$I$5:$J$14,2,1),0))^($A3464-$A3463)*(1+1*(B3464/B3463-1))</f>
        <v>14.228241307741195</v>
      </c>
      <c r="H3464" s="9">
        <f>IFERROR(VLOOKUP(A3464,'BITO-IV'!$A$1:$J$10000,4,0),"")</f>
        <v>13.4642</v>
      </c>
      <c r="J3464" s="9">
        <f>VLOOKUP(A3464,'ETH-Web'!$A$1:$G$10000,6,0)</f>
        <v>1597.491211</v>
      </c>
      <c r="K3464" s="2">
        <f>K3463*(1-K$1+IF(AND(WEEKDAY($A3464)&lt;&gt;1,WEEKDAY($A3464)&lt;&gt;7),-VLOOKUP($A3464,ETF_OP_Fee!$K$5:$L$14,2,1),0))^($A3464-$A3463)*(1+2*(J3464/J3463-1))-K$3*IFERROR(VLOOKUP($A5060,Dividends!$C$10:$E$100,3,0),0)</f>
        <v>69.403836227533574</v>
      </c>
      <c r="Q3464">
        <f>IF($A3464&gt;=$Q$2,B3464*Q$4,"")</f>
        <v>333.72719202044237</v>
      </c>
      <c r="R3464">
        <f>IF($A3464&gt;=$Q$2,G3464*R$4,"")</f>
        <v>268.45818539933435</v>
      </c>
      <c r="S3464">
        <f>IF($A3464&gt;=$Q$2,C3464*S$4,"")</f>
        <v>263.6925225875479</v>
      </c>
      <c r="T3464">
        <f>IF($A3464&gt;=$Q$2,J3464*T$4,"")</f>
        <v>480.60168153691052</v>
      </c>
      <c r="U3464">
        <f>IF($A3464&gt;=$Q$2,K3464*U$4,"")</f>
        <v>6.6767365061092665</v>
      </c>
      <c r="W3464" t="str">
        <f t="shared" ca="1" si="24"/>
        <v/>
      </c>
    </row>
    <row r="3465" spans="1:23">
      <c r="A3465" s="25">
        <v>45197</v>
      </c>
      <c r="B3465">
        <f>IFERROR(VLOOKUP($A3465,'BTC-Web'!$A$2:$H$9999,2,0),"")</f>
        <v>26355.8125</v>
      </c>
      <c r="C3465">
        <f>VLOOKUP(A3465,H_SPBTFDUE!$B$2:$C$5828,2,0)</f>
        <v>144.1</v>
      </c>
      <c r="D3465" s="2">
        <f>D3464*(1-D$1+IF(AND(WEEKDAY($A3465)&lt;&gt;1,WEEKDAY($A3465)&lt;&gt;7),-VLOOKUP($A3465,ETF_OP_Fee!$G$5:$H$14,2,1),0))^($A3465-$A3464)*(1+2*(C3465/C3464-1))+IFERROR(VLOOKUP(A3465,BITXeom!$C$9:$D$100,2,0),0)-$D$3*IFERROR(VLOOKUP($A3465,Dividends!$C$10:$E$100,2,0),0)</f>
        <v>10.845853263604974</v>
      </c>
      <c r="E3465" s="9">
        <v>10.85</v>
      </c>
      <c r="F3465" s="60">
        <f>F3464*(1-F$1-2*(C3465/C3464-1))</f>
        <v>2.3121690680684023E-2</v>
      </c>
      <c r="G3465" s="2">
        <f>G3464*(1-G$1+IF(AND(WEEKDAY($A3465)&lt;&gt;1,WEEKDAY($A3465)&lt;&gt;7),-VLOOKUP($A3465,ETF_OP_Fee!$I$5:$J$14,2,1),0))^($A3465-$A3464)*(1+1*(B3465/B3464-1))</f>
        <v>14.296322288325012</v>
      </c>
      <c r="H3465" s="9">
        <f>IFERROR(VLOOKUP(A3465,'BITO-IV'!$A$1:$J$10000,4,0),"")</f>
        <v>13.939</v>
      </c>
      <c r="J3465" s="9">
        <f>VLOOKUP(A3465,'ETH-Web'!$A$1:$G$10000,6,0)</f>
        <v>1652.8826899999999</v>
      </c>
      <c r="K3465" s="2">
        <f>K3464*(1-K$1+IF(AND(WEEKDAY($A3465)&lt;&gt;1,WEEKDAY($A3465)&lt;&gt;7),-VLOOKUP($A3465,ETF_OP_Fee!$K$5:$L$14,2,1),0))^($A3465-$A3464)*(1+2*(J3465/J3464-1))-K$3*IFERROR(VLOOKUP($A5061,Dividends!$C$10:$E$100,3,0),0)</f>
        <v>74.214948097683163</v>
      </c>
      <c r="Q3465">
        <f>IF($A3465&gt;=$Q$2,B3465*Q$4,"")</f>
        <v>335.59022318052541</v>
      </c>
      <c r="R3465">
        <f>IF($A3465&gt;=$Q$2,G3465*R$4,"")</f>
        <v>269.74273604142911</v>
      </c>
      <c r="S3465">
        <f>IF($A3465&gt;=$Q$2,C3465*S$4,"")</f>
        <v>273.13177476182898</v>
      </c>
      <c r="T3465">
        <f>IF($A3465&gt;=$Q$2,J3465*T$4,"")</f>
        <v>497.26608492574167</v>
      </c>
      <c r="U3465">
        <f>IF($A3465&gt;=$Q$2,K3465*U$4,"")</f>
        <v>7.1395715308634156</v>
      </c>
      <c r="W3465" t="str">
        <f t="shared" ca="1" si="24"/>
        <v/>
      </c>
    </row>
    <row r="3466" spans="1:23">
      <c r="A3466" s="25">
        <v>45198</v>
      </c>
      <c r="B3466">
        <f>IFERROR(VLOOKUP($A3466,'BTC-Web'!$A$2:$H$9999,2,0),"")</f>
        <v>27024.841797000001</v>
      </c>
      <c r="C3466">
        <f>VLOOKUP(A3466,H_SPBTFDUE!$B$2:$C$5828,2,0)</f>
        <v>142.75</v>
      </c>
      <c r="D3466" s="2">
        <f>D3465*(1-D$1+IF(AND(WEEKDAY($A3466)&lt;&gt;1,WEEKDAY($A3466)&lt;&gt;7),-VLOOKUP($A3466,ETF_OP_Fee!$G$5:$H$14,2,1),0))^($A3466-$A3465)*(1+2*(C3466/C3465-1))+IFERROR(VLOOKUP(A3466,BITXeom!$C$9:$D$100,2,0),0)-$D$3*IFERROR(VLOOKUP($A3466,Dividends!$C$10:$E$100,2,0),0)</f>
        <v>10.641351691219977</v>
      </c>
      <c r="E3466" s="9">
        <v>10.64</v>
      </c>
      <c r="F3466" s="60">
        <f>F3465*(1-F$1-2*(C3466/C3465-1))</f>
        <v>2.3553717931335674E-2</v>
      </c>
      <c r="G3466" s="2">
        <f>G3465*(1-G$1+IF(AND(WEEKDAY($A3466)&lt;&gt;1,WEEKDAY($A3466)&lt;&gt;7),-VLOOKUP($A3466,ETF_OP_Fee!$I$5:$J$14,2,1),0))^($A3466-$A3465)*(1+1*(B3466/B3465-1))</f>
        <v>14.647600399924839</v>
      </c>
      <c r="H3466" s="9">
        <f>IFERROR(VLOOKUP(A3466,'BITO-IV'!$A$1:$J$10000,4,0),"")</f>
        <v>13.805999999999999</v>
      </c>
      <c r="J3466" s="9">
        <f>VLOOKUP(A3466,'ETH-Web'!$A$1:$G$10000,6,0)</f>
        <v>1667.9438479999999</v>
      </c>
      <c r="K3466" s="2">
        <f>K3465*(1-K$1+IF(AND(WEEKDAY($A3466)&lt;&gt;1,WEEKDAY($A3466)&lt;&gt;7),-VLOOKUP($A3466,ETF_OP_Fee!$K$5:$L$14,2,1),0))^($A3466-$A3465)*(1+2*(J3466/J3465-1))-K$3*IFERROR(VLOOKUP($A5062,Dividends!$C$10:$E$100,3,0),0)</f>
        <v>75.565503356654418</v>
      </c>
      <c r="Q3466">
        <f>IF($A3466&gt;=$Q$2,B3466*Q$4,"")</f>
        <v>344.10901542396471</v>
      </c>
      <c r="R3466">
        <f>IF($A3466&gt;=$Q$2,G3466*R$4,"")</f>
        <v>276.37064474573867</v>
      </c>
      <c r="S3466">
        <f>IF($A3466&gt;=$Q$2,C3466*S$4,"")</f>
        <v>270.57294134109014</v>
      </c>
      <c r="T3466">
        <f>IF($A3466&gt;=$Q$2,J3466*T$4,"")</f>
        <v>501.79720084728842</v>
      </c>
      <c r="U3466">
        <f>IF($A3466&gt;=$Q$2,K3466*U$4,"")</f>
        <v>7.2694966487132255</v>
      </c>
      <c r="W3466" t="str">
        <f t="shared" ca="1" si="24"/>
        <v/>
      </c>
    </row>
    <row r="3467" spans="1:23">
      <c r="A3467" s="25">
        <v>45201</v>
      </c>
      <c r="B3467">
        <f>IFERROR(VLOOKUP($A3467,'BTC-Web'!$A$2:$H$9999,2,0),"")</f>
        <v>27976.798827999999</v>
      </c>
      <c r="C3467">
        <f>VLOOKUP(A3467,H_SPBTFDUE!$B$2:$C$5828,2,0)</f>
        <v>148.28</v>
      </c>
      <c r="D3467" s="2">
        <f>D3466*(1-D$1+IF(AND(WEEKDAY($A3467)&lt;&gt;1,WEEKDAY($A3467)&lt;&gt;7),-VLOOKUP($A3467,ETF_OP_Fee!$G$5:$H$14,2,1),0))^($A3467-$A3466)*(1+2*(C3467/C3466-1))+IFERROR(VLOOKUP(A3467,BITXeom!$C$9:$D$100,2,0),0)-$D$3*IFERROR(VLOOKUP($A3467,Dividends!$C$10:$E$100,2,0),0)</f>
        <v>11.461677448456376</v>
      </c>
      <c r="E3467" s="9">
        <v>11.46</v>
      </c>
      <c r="F3467" s="60">
        <f>F3466*(1-F$1-2*(C3467/C3466-1))</f>
        <v>2.1727594332008021E-2</v>
      </c>
      <c r="G3467" s="2">
        <f>G3466*(1-G$1+IF(AND(WEEKDAY($A3467)&lt;&gt;1,WEEKDAY($A3467)&lt;&gt;7),-VLOOKUP($A3467,ETF_OP_Fee!$I$5:$J$14,2,1),0))^($A3467-$A3466)*(1+1*(B3467/B3466-1))</f>
        <v>15.127513538535288</v>
      </c>
      <c r="H3467" s="9">
        <f>IFERROR(VLOOKUP(A3467,'BITO-IV'!$A$1:$J$10000,4,0),"")</f>
        <v>14.265000000000001</v>
      </c>
      <c r="J3467" s="9">
        <f>VLOOKUP(A3467,'ETH-Web'!$A$1:$G$10000,6,0)</f>
        <v>1663.627563</v>
      </c>
      <c r="K3467" s="2">
        <f>K3466*(1-K$1+IF(AND(WEEKDAY($A3467)&lt;&gt;1,WEEKDAY($A3467)&lt;&gt;7),-VLOOKUP($A3467,ETF_OP_Fee!$K$5:$L$14,2,1),0))^($A3467-$A3466)*(1+2*(J3467/J3466-1))-K$3*IFERROR(VLOOKUP($A5063,Dividends!$C$10:$E$100,3,0),0)</f>
        <v>75.168600511995791</v>
      </c>
      <c r="Q3467">
        <f>IF($A3467&gt;=$Q$2,B3467*Q$4,"")</f>
        <v>356.2303443525098</v>
      </c>
      <c r="R3467">
        <f>IF($A3467&gt;=$Q$2,G3467*R$4,"")</f>
        <v>285.42563668424089</v>
      </c>
      <c r="S3467">
        <f>IF($A3467&gt;=$Q$2,C3467*S$4,"")</f>
        <v>281.0546812053019</v>
      </c>
      <c r="T3467">
        <f>IF($A3467&gt;=$Q$2,J3467*T$4,"")</f>
        <v>500.49865609492389</v>
      </c>
      <c r="U3467">
        <f>IF($A3467&gt;=$Q$2,K3467*U$4,"")</f>
        <v>7.2313140948897878</v>
      </c>
      <c r="W3467" t="str">
        <f t="shared" ca="1" si="24"/>
        <v/>
      </c>
    </row>
    <row r="3468" spans="1:23">
      <c r="A3468" s="25">
        <v>45202</v>
      </c>
      <c r="B3468">
        <f>IFERROR(VLOOKUP($A3468,'BTC-Web'!$A$2:$H$9999,2,0),"")</f>
        <v>27508.251952999999</v>
      </c>
      <c r="C3468">
        <f>VLOOKUP(A3468,H_SPBTFDUE!$B$2:$C$5828,2,0)</f>
        <v>144.26</v>
      </c>
      <c r="D3468" s="2">
        <f>D3467*(1-D$1+IF(AND(WEEKDAY($A3468)&lt;&gt;1,WEEKDAY($A3468)&lt;&gt;7),-VLOOKUP($A3468,ETF_OP_Fee!$G$5:$H$14,2,1),0))^($A3468-$A3467)*(1+2*(C3468/C3467-1))+IFERROR(VLOOKUP(A3468,BITXeom!$C$9:$D$100,2,0),0)-$D$3*IFERROR(VLOOKUP($A3468,Dividends!$C$10:$E$100,2,0),0)</f>
        <v>10.838898559042486</v>
      </c>
      <c r="E3468" s="9">
        <v>10.86</v>
      </c>
      <c r="F3468" s="60">
        <f>F3467*(1-F$1-2*(C3468/C3467-1))</f>
        <v>2.290457133480258E-2</v>
      </c>
      <c r="G3468" s="2">
        <f>G3467*(1-G$1+IF(AND(WEEKDAY($A3468)&lt;&gt;1,WEEKDAY($A3468)&lt;&gt;7),-VLOOKUP($A3468,ETF_OP_Fee!$I$5:$J$14,2,1),0))^($A3468-$A3467)*(1+1*(B3468/B3467-1))</f>
        <v>14.862365113647881</v>
      </c>
      <c r="H3468" s="9">
        <f>IFERROR(VLOOKUP(A3468,'BITO-IV'!$A$1:$J$10000,4,0),"")</f>
        <v>13.885999999999999</v>
      </c>
      <c r="J3468" s="9">
        <f>VLOOKUP(A3468,'ETH-Web'!$A$1:$G$10000,6,0)</f>
        <v>1656.685669</v>
      </c>
      <c r="K3468" s="2">
        <f>K3467*(1-K$1+IF(AND(WEEKDAY($A3468)&lt;&gt;1,WEEKDAY($A3468)&lt;&gt;7),-VLOOKUP($A3468,ETF_OP_Fee!$K$5:$L$14,2,1),0))^($A3468-$A3467)*(1+2*(J3468/J3467-1))-K$3*IFERROR(VLOOKUP($A5064,Dividends!$C$10:$E$100,3,0),0)</f>
        <v>74.53936197826232</v>
      </c>
      <c r="Q3468">
        <f>IF($A3468&gt;=$Q$2,B3468*Q$4,"")</f>
        <v>350.26430743553794</v>
      </c>
      <c r="R3468">
        <f>IF($A3468&gt;=$Q$2,G3468*R$4,"")</f>
        <v>280.42282126473873</v>
      </c>
      <c r="S3468">
        <f>IF($A3468&gt;=$Q$2,C3468*S$4,"")</f>
        <v>273.43504390799063</v>
      </c>
      <c r="T3468">
        <f>IF($A3468&gt;=$Q$2,J3468*T$4,"")</f>
        <v>498.41020270846519</v>
      </c>
      <c r="U3468">
        <f>IF($A3468&gt;=$Q$2,K3468*U$4,"")</f>
        <v>7.170780554993585</v>
      </c>
      <c r="W3468" t="str">
        <f t="shared" ca="1" si="24"/>
        <v/>
      </c>
    </row>
    <row r="3469" spans="1:23">
      <c r="A3469" s="25">
        <v>45203</v>
      </c>
      <c r="B3469">
        <f>IFERROR(VLOOKUP($A3469,'BTC-Web'!$A$2:$H$9999,2,0),"")</f>
        <v>27429.074218999998</v>
      </c>
      <c r="C3469">
        <f>VLOOKUP(A3469,H_SPBTFDUE!$B$2:$C$5828,2,0)</f>
        <v>146.30000000000001</v>
      </c>
      <c r="D3469" s="2">
        <f>D3468*(1-D$1+IF(AND(WEEKDAY($A3469)&lt;&gt;1,WEEKDAY($A3469)&lt;&gt;7),-VLOOKUP($A3469,ETF_OP_Fee!$G$5:$H$14,2,1),0))^($A3469-$A3468)*(1+2*(C3469/C3468-1))+IFERROR(VLOOKUP(A3469,BITXeom!$C$9:$D$100,2,0),0)-$D$3*IFERROR(VLOOKUP($A3469,Dividends!$C$10:$E$100,2,0),0)</f>
        <v>11.144103633532939</v>
      </c>
      <c r="E3469" s="9">
        <v>11.16</v>
      </c>
      <c r="F3469" s="60">
        <f>F3468*(1-F$1-2*(C3469/C3468-1))</f>
        <v>2.2255585814223433E-2</v>
      </c>
      <c r="G3469" s="2">
        <f>G3468*(1-G$1+IF(AND(WEEKDAY($A3469)&lt;&gt;1,WEEKDAY($A3469)&lt;&gt;7),-VLOOKUP($A3469,ETF_OP_Fee!$I$5:$J$14,2,1),0))^($A3469-$A3468)*(1+1*(B3469/B3468-1))</f>
        <v>14.807832207351007</v>
      </c>
      <c r="H3469" s="9">
        <f>IFERROR(VLOOKUP(A3469,'BITO-IV'!$A$1:$J$10000,4,0),"")</f>
        <v>14.085699999999999</v>
      </c>
      <c r="J3469" s="9">
        <f>VLOOKUP(A3469,'ETH-Web'!$A$1:$G$10000,6,0)</f>
        <v>1647.838135</v>
      </c>
      <c r="K3469" s="2">
        <f>K3468*(1-K$1+IF(AND(WEEKDAY($A3469)&lt;&gt;1,WEEKDAY($A3469)&lt;&gt;7),-VLOOKUP($A3469,ETF_OP_Fee!$K$5:$L$14,2,1),0))^($A3469-$A3468)*(1+2*(J3469/J3468-1))-K$3*IFERROR(VLOOKUP($A5065,Dividends!$C$10:$E$100,3,0),0)</f>
        <v>73.741307536289924</v>
      </c>
      <c r="Q3469">
        <f>IF($A3469&gt;=$Q$2,B3469*Q$4,"")</f>
        <v>349.25613235370395</v>
      </c>
      <c r="R3469">
        <f>IF($A3469&gt;=$Q$2,G3469*R$4,"")</f>
        <v>279.39389542967814</v>
      </c>
      <c r="S3469">
        <f>IF($A3469&gt;=$Q$2,C3469*S$4,"")</f>
        <v>277.30172552155159</v>
      </c>
      <c r="T3469">
        <f>IF($A3469&gt;=$Q$2,J3469*T$4,"")</f>
        <v>495.74844176194125</v>
      </c>
      <c r="U3469">
        <f>IF($A3469&gt;=$Q$2,K3469*U$4,"")</f>
        <v>7.0940067119871095</v>
      </c>
      <c r="W3469" t="str">
        <f t="shared" ca="1" si="24"/>
        <v/>
      </c>
    </row>
    <row r="3470" spans="1:23">
      <c r="A3470" s="25">
        <v>45204</v>
      </c>
      <c r="B3470">
        <f>IFERROR(VLOOKUP($A3470,'BTC-Web'!$A$2:$H$9999,2,0),"")</f>
        <v>27798.646484000001</v>
      </c>
      <c r="C3470">
        <f>VLOOKUP(A3470,H_SPBTFDUE!$B$2:$C$5828,2,0)</f>
        <v>145.4</v>
      </c>
      <c r="D3470" s="2">
        <f>D3469*(1-D$1+IF(AND(WEEKDAY($A3470)&lt;&gt;1,WEEKDAY($A3470)&lt;&gt;7),-VLOOKUP($A3470,ETF_OP_Fee!$G$5:$H$14,2,1),0))^($A3470-$A3469)*(1+2*(C3470/C3469-1))+IFERROR(VLOOKUP(A3470,BITXeom!$C$9:$D$100,2,0),0)-$D$3*IFERROR(VLOOKUP($A3470,Dividends!$C$10:$E$100,2,0),0)</f>
        <v>11.005665440326391</v>
      </c>
      <c r="E3470" s="9">
        <v>11.02</v>
      </c>
      <c r="F3470" s="60">
        <f>F3469*(1-F$1-2*(C3470/C3469-1))</f>
        <v>2.252824859249021E-2</v>
      </c>
      <c r="G3470" s="2">
        <f>G3469*(1-G$1+IF(AND(WEEKDAY($A3470)&lt;&gt;1,WEEKDAY($A3470)&lt;&gt;7),-VLOOKUP($A3470,ETF_OP_Fee!$I$5:$J$14,2,1),0))^($A3470-$A3469)*(1+1*(B3470/B3469-1))</f>
        <v>14.99544602652673</v>
      </c>
      <c r="H3470" s="9">
        <f>IFERROR(VLOOKUP(A3470,'BITO-IV'!$A$1:$J$10000,4,0),"")</f>
        <v>14.0053</v>
      </c>
      <c r="J3470" s="9">
        <f>VLOOKUP(A3470,'ETH-Web'!$A$1:$G$10000,6,0)</f>
        <v>1611.4764399999999</v>
      </c>
      <c r="K3470" s="2">
        <f>K3469*(1-K$1+IF(AND(WEEKDAY($A3470)&lt;&gt;1,WEEKDAY($A3470)&lt;&gt;7),-VLOOKUP($A3470,ETF_OP_Fee!$K$5:$L$14,2,1),0))^($A3470-$A3469)*(1+2*(J3470/J3469-1))-K$3*IFERROR(VLOOKUP($A5066,Dividends!$C$10:$E$100,3,0),0)</f>
        <v>70.485096237578219</v>
      </c>
      <c r="Q3470">
        <f>IF($A3470&gt;=$Q$2,B3470*Q$4,"")</f>
        <v>353.96191931787678</v>
      </c>
      <c r="R3470">
        <f>IF($A3470&gt;=$Q$2,G3470*R$4,"")</f>
        <v>282.93378938862799</v>
      </c>
      <c r="S3470">
        <f>IF($A3470&gt;=$Q$2,C3470*S$4,"")</f>
        <v>275.59583657439237</v>
      </c>
      <c r="T3470">
        <f>IF($A3470&gt;=$Q$2,J3470*T$4,"")</f>
        <v>484.80910660929715</v>
      </c>
      <c r="U3470">
        <f>IF($A3470&gt;=$Q$2,K3470*U$4,"")</f>
        <v>6.7807550816530364</v>
      </c>
      <c r="W3470" t="str">
        <f t="shared" ca="1" si="24"/>
        <v/>
      </c>
    </row>
    <row r="3471" spans="1:23">
      <c r="A3471" s="25">
        <v>45205</v>
      </c>
      <c r="B3471">
        <f>IFERROR(VLOOKUP($A3471,'BTC-Web'!$A$2:$H$9999,2,0),"")</f>
        <v>27412.123047000001</v>
      </c>
      <c r="C3471">
        <f>VLOOKUP(A3471,H_SPBTFDUE!$B$2:$C$5828,2,0)</f>
        <v>148.22999999999999</v>
      </c>
      <c r="D3471" s="2">
        <f>D3470*(1-D$1+IF(AND(WEEKDAY($A3471)&lt;&gt;1,WEEKDAY($A3471)&lt;&gt;7),-VLOOKUP($A3471,ETF_OP_Fee!$G$5:$H$14,2,1),0))^($A3471-$A3470)*(1+2*(C3471/C3470-1))+IFERROR(VLOOKUP(A3471,BITXeom!$C$9:$D$100,2,0),0)-$D$3*IFERROR(VLOOKUP($A3471,Dividends!$C$10:$E$100,2,0),0)</f>
        <v>11.432705698415139</v>
      </c>
      <c r="E3471" s="9">
        <v>11.45</v>
      </c>
      <c r="F3471" s="60">
        <f>F3470*(1-F$1-2*(C3471/C3470-1))</f>
        <v>2.1650116556033636E-2</v>
      </c>
      <c r="G3471" s="2">
        <f>G3470*(1-G$1+IF(AND(WEEKDAY($A3471)&lt;&gt;1,WEEKDAY($A3471)&lt;&gt;7),-VLOOKUP($A3471,ETF_OP_Fee!$I$5:$J$14,2,1),0))^($A3471-$A3470)*(1+1*(B3471/B3470-1))</f>
        <v>14.775215106601902</v>
      </c>
      <c r="H3471" s="9">
        <f>IFERROR(VLOOKUP(A3471,'BITO-IV'!$A$1:$J$10000,4,0),"")</f>
        <v>14.2821</v>
      </c>
      <c r="J3471" s="9">
        <f>VLOOKUP(A3471,'ETH-Web'!$A$1:$G$10000,6,0)</f>
        <v>1645.831543</v>
      </c>
      <c r="K3471" s="2">
        <f>K3470*(1-K$1+IF(AND(WEEKDAY($A3471)&lt;&gt;1,WEEKDAY($A3471)&lt;&gt;7),-VLOOKUP($A3471,ETF_OP_Fee!$K$5:$L$14,2,1),0))^($A3471-$A3470)*(1+2*(J3471/J3470-1))-K$3*IFERROR(VLOOKUP($A5067,Dividends!$C$10:$E$100,3,0),0)</f>
        <v>73.488550357462245</v>
      </c>
      <c r="Q3471">
        <f>IF($A3471&gt;=$Q$2,B3471*Q$4,"")</f>
        <v>349.04029201128805</v>
      </c>
      <c r="R3471">
        <f>IF($A3471&gt;=$Q$2,G3471*R$4,"")</f>
        <v>278.77847659535405</v>
      </c>
      <c r="S3471">
        <f>IF($A3471&gt;=$Q$2,C3471*S$4,"")</f>
        <v>280.9599095971264</v>
      </c>
      <c r="T3471">
        <f>IF($A3471&gt;=$Q$2,J3471*T$4,"")</f>
        <v>495.14476301697039</v>
      </c>
      <c r="U3471">
        <f>IF($A3471&gt;=$Q$2,K3471*U$4,"")</f>
        <v>7.0696911528654596</v>
      </c>
      <c r="W3471" t="str">
        <f t="shared" ca="1" si="24"/>
        <v/>
      </c>
    </row>
    <row r="3472" spans="1:23">
      <c r="A3472" s="25">
        <v>45208</v>
      </c>
      <c r="B3472">
        <f>IFERROR(VLOOKUP($A3472,'BTC-Web'!$A$2:$H$9999,2,0),"")</f>
        <v>27934.472656000002</v>
      </c>
      <c r="C3472">
        <f>VLOOKUP(A3472,H_SPBTFDUE!$B$2:$C$5828,2,0)</f>
        <v>146.12</v>
      </c>
      <c r="D3472" s="2">
        <f>D3471*(1-D$1+IF(AND(WEEKDAY($A3472)&lt;&gt;1,WEEKDAY($A3472)&lt;&gt;7),-VLOOKUP($A3472,ETF_OP_Fee!$G$5:$H$14,2,1),0))^($A3472-$A3471)*(1+2*(C3472/C3471-1))+IFERROR(VLOOKUP(A3472,BITXeom!$C$9:$D$100,2,0),0)-$D$3*IFERROR(VLOOKUP($A3472,Dividends!$C$10:$E$100,2,0),0)</f>
        <v>11.103208529521385</v>
      </c>
      <c r="E3472" s="9">
        <v>11.16</v>
      </c>
      <c r="F3472" s="60">
        <f>F3471*(1-F$1-2*(C3472/C3471-1))</f>
        <v>2.2265352593189763E-2</v>
      </c>
      <c r="G3472" s="2">
        <f>G3471*(1-G$1+IF(AND(WEEKDAY($A3472)&lt;&gt;1,WEEKDAY($A3472)&lt;&gt;7),-VLOOKUP($A3472,ETF_OP_Fee!$I$5:$J$14,2,1),0))^($A3472-$A3471)*(1+1*(B3472/B3471-1))</f>
        <v>15.020964647944222</v>
      </c>
      <c r="H3472" s="9">
        <f>IFERROR(VLOOKUP(A3472,'BITO-IV'!$A$1:$J$10000,4,0),"")</f>
        <v>14.0784</v>
      </c>
      <c r="J3472" s="9">
        <f>VLOOKUP(A3472,'ETH-Web'!$A$1:$G$10000,6,0)</f>
        <v>1579.8066409999999</v>
      </c>
      <c r="K3472" s="2">
        <f>K3471*(1-K$1+IF(AND(WEEKDAY($A3472)&lt;&gt;1,WEEKDAY($A3472)&lt;&gt;7),-VLOOKUP($A3472,ETF_OP_Fee!$K$5:$L$14,2,1),0))^($A3472-$A3471)*(1+2*(J3472/J3471-1))-K$3*IFERROR(VLOOKUP($A5068,Dividends!$C$10:$E$100,3,0),0)</f>
        <v>67.587130276883329</v>
      </c>
      <c r="Q3472">
        <f>IF($A3472&gt;=$Q$2,B3472*Q$4,"")</f>
        <v>355.69140253434892</v>
      </c>
      <c r="R3472">
        <f>IF($A3472&gt;=$Q$2,G3472*R$4,"")</f>
        <v>283.41527425042221</v>
      </c>
      <c r="S3472">
        <f>IF($A3472&gt;=$Q$2,C3472*S$4,"")</f>
        <v>276.96054773211978</v>
      </c>
      <c r="T3472">
        <f>IF($A3472&gt;=$Q$2,J3472*T$4,"")</f>
        <v>475.2813179438383</v>
      </c>
      <c r="U3472">
        <f>IF($A3472&gt;=$Q$2,K3472*U$4,"")</f>
        <v>6.5019671042882123</v>
      </c>
      <c r="W3472" t="str">
        <f t="shared" ca="1" si="24"/>
        <v/>
      </c>
    </row>
    <row r="3473" spans="1:23">
      <c r="A3473" s="25">
        <v>45209</v>
      </c>
      <c r="B3473">
        <f>IFERROR(VLOOKUP($A3473,'BTC-Web'!$A$2:$H$9999,2,0),"")</f>
        <v>27589.201172000001</v>
      </c>
      <c r="C3473">
        <f>VLOOKUP(A3473,H_SPBTFDUE!$B$2:$C$5828,2,0)</f>
        <v>144.81</v>
      </c>
      <c r="D3473" s="2">
        <f>D3472*(1-D$1+IF(AND(WEEKDAY($A3473)&lt;&gt;1,WEEKDAY($A3473)&lt;&gt;7),-VLOOKUP($A3473,ETF_OP_Fee!$G$5:$H$14,2,1),0))^($A3473-$A3472)*(1+2*(C3473/C3472-1))+IFERROR(VLOOKUP(A3473,BITXeom!$C$9:$D$100,2,0),0)-$D$3*IFERROR(VLOOKUP($A3473,Dividends!$C$10:$E$100,2,0),0)</f>
        <v>10.902808333483664</v>
      </c>
      <c r="E3473" s="9">
        <v>10.92</v>
      </c>
      <c r="F3473" s="60">
        <f>F3472*(1-F$1-2*(C3473/C3472-1))</f>
        <v>2.2663421769430162E-2</v>
      </c>
      <c r="G3473" s="2">
        <f>G3472*(1-G$1+IF(AND(WEEKDAY($A3473)&lt;&gt;1,WEEKDAY($A3473)&lt;&gt;7),-VLOOKUP($A3473,ETF_OP_Fee!$I$5:$J$14,2,1),0))^($A3473-$A3472)*(1+1*(B3473/B3472-1))</f>
        <v>14.823538138885018</v>
      </c>
      <c r="H3473" s="9">
        <f>IFERROR(VLOOKUP(A3473,'BITO-IV'!$A$1:$J$10000,4,0),"")</f>
        <v>13.9534</v>
      </c>
      <c r="J3473" s="9">
        <f>VLOOKUP(A3473,'ETH-Web'!$A$1:$G$10000,6,0)</f>
        <v>1567.713013</v>
      </c>
      <c r="K3473" s="2">
        <f>K3472*(1-K$1+IF(AND(WEEKDAY($A3473)&lt;&gt;1,WEEKDAY($A3473)&lt;&gt;7),-VLOOKUP($A3473,ETF_OP_Fee!$K$5:$L$14,2,1),0))^($A3473-$A3472)*(1+2*(J3473/J3472-1))-K$3*IFERROR(VLOOKUP($A5069,Dividends!$C$10:$E$100,3,0),0)</f>
        <v>66.55063955009274</v>
      </c>
      <c r="Q3473">
        <f>IF($A3473&gt;=$Q$2,B3473*Q$4,"")</f>
        <v>351.29503894762848</v>
      </c>
      <c r="R3473">
        <f>IF($A3473&gt;=$Q$2,G3473*R$4,"")</f>
        <v>279.69023464605993</v>
      </c>
      <c r="S3473">
        <f>IF($A3473&gt;=$Q$2,C3473*S$4,"")</f>
        <v>274.47753159792131</v>
      </c>
      <c r="T3473">
        <f>IF($A3473&gt;=$Q$2,J3473*T$4,"")</f>
        <v>471.64297682955856</v>
      </c>
      <c r="U3473">
        <f>IF($A3473&gt;=$Q$2,K3473*U$4,"")</f>
        <v>6.4022553902106409</v>
      </c>
      <c r="W3473" t="str">
        <f t="shared" ca="1" si="24"/>
        <v/>
      </c>
    </row>
    <row r="3474" spans="1:23">
      <c r="A3474" s="25">
        <v>45210</v>
      </c>
      <c r="B3474">
        <f>IFERROR(VLOOKUP($A3474,'BTC-Web'!$A$2:$H$9999,2,0),"")</f>
        <v>27392.076172000001</v>
      </c>
      <c r="C3474">
        <f>VLOOKUP(A3474,H_SPBTFDUE!$B$2:$C$5828,2,0)</f>
        <v>141.19999999999999</v>
      </c>
      <c r="D3474" s="2">
        <f>D3473*(1-D$1+IF(AND(WEEKDAY($A3474)&lt;&gt;1,WEEKDAY($A3474)&lt;&gt;7),-VLOOKUP($A3474,ETF_OP_Fee!$G$5:$H$14,2,1),0))^($A3474-$A3473)*(1+2*(C3474/C3473-1))+IFERROR(VLOOKUP(A3474,BITXeom!$C$9:$D$100,2,0),0)-$D$3*IFERROR(VLOOKUP($A3474,Dividends!$C$10:$E$100,2,0),0)</f>
        <v>10.35796258914473</v>
      </c>
      <c r="E3474" s="9">
        <v>10.38</v>
      </c>
      <c r="F3474" s="60">
        <f>F3473*(1-F$1-2*(C3474/C3473-1))</f>
        <v>2.3792204775162893E-2</v>
      </c>
      <c r="G3474" s="2">
        <f>G3473*(1-G$1+IF(AND(WEEKDAY($A3474)&lt;&gt;1,WEEKDAY($A3474)&lt;&gt;7),-VLOOKUP($A3474,ETF_OP_Fee!$I$5:$J$14,2,1),0))^($A3474-$A3473)*(1+1*(B3474/B3473-1))</f>
        <v>14.705950580734621</v>
      </c>
      <c r="H3474" s="9">
        <f>IFERROR(VLOOKUP(A3474,'BITO-IV'!$A$1:$J$10000,4,0),"")</f>
        <v>13.605700000000001</v>
      </c>
      <c r="J3474" s="9">
        <f>VLOOKUP(A3474,'ETH-Web'!$A$1:$G$10000,6,0)</f>
        <v>1566.2547609999999</v>
      </c>
      <c r="K3474" s="2">
        <f>K3473*(1-K$1+IF(AND(WEEKDAY($A3474)&lt;&gt;1,WEEKDAY($A3474)&lt;&gt;7),-VLOOKUP($A3474,ETF_OP_Fee!$K$5:$L$14,2,1),0))^($A3474-$A3473)*(1+2*(J3474/J3473-1))-K$3*IFERROR(VLOOKUP($A5070,Dividends!$C$10:$E$100,3,0),0)</f>
        <v>66.4251209632572</v>
      </c>
      <c r="Q3474">
        <f>IF($A3474&gt;=$Q$2,B3474*Q$4,"")</f>
        <v>348.78503388728512</v>
      </c>
      <c r="R3474">
        <f>IF($A3474&gt;=$Q$2,G3474*R$4,"")</f>
        <v>277.47159484344292</v>
      </c>
      <c r="S3474">
        <f>IF($A3474&gt;=$Q$2,C3474*S$4,"")</f>
        <v>267.63502148764923</v>
      </c>
      <c r="T3474">
        <f>IF($A3474&gt;=$Q$2,J3474*T$4,"")</f>
        <v>471.20426495529045</v>
      </c>
      <c r="U3474">
        <f>IF($A3474&gt;=$Q$2,K3474*U$4,"")</f>
        <v>6.3901803439816023</v>
      </c>
      <c r="W3474" t="str">
        <f t="shared" ca="1" si="24"/>
        <v/>
      </c>
    </row>
    <row r="3475" spans="1:23">
      <c r="A3475" s="25">
        <v>45211</v>
      </c>
      <c r="B3475">
        <f>IFERROR(VLOOKUP($A3475,'BTC-Web'!$A$2:$H$9999,2,0),"")</f>
        <v>26873.292968999998</v>
      </c>
      <c r="C3475">
        <f>VLOOKUP(A3475,H_SPBTFDUE!$B$2:$C$5828,2,0)</f>
        <v>140.91999999999999</v>
      </c>
      <c r="D3475" s="2">
        <f>D3474*(1-D$1+IF(AND(WEEKDAY($A3475)&lt;&gt;1,WEEKDAY($A3475)&lt;&gt;7),-VLOOKUP($A3475,ETF_OP_Fee!$G$5:$H$14,2,1),0))^($A3475-$A3474)*(1+2*(C3475/C3474-1))+IFERROR(VLOOKUP(A3475,BITXeom!$C$9:$D$100,2,0),0)-$D$3*IFERROR(VLOOKUP($A3475,Dividends!$C$10:$E$100,2,0),0)</f>
        <v>10.315639171802248</v>
      </c>
      <c r="E3475" s="9">
        <v>10.33</v>
      </c>
      <c r="F3475" s="60">
        <f>F3474*(1-F$1-2*(C3475/C3474-1))</f>
        <v>2.3885326295770459E-2</v>
      </c>
      <c r="G3475" s="2">
        <f>G3474*(1-G$1+IF(AND(WEEKDAY($A3475)&lt;&gt;1,WEEKDAY($A3475)&lt;&gt;7),-VLOOKUP($A3475,ETF_OP_Fee!$I$5:$J$14,2,1),0))^($A3475-$A3474)*(1+1*(B3475/B3474-1))</f>
        <v>14.415988946600455</v>
      </c>
      <c r="H3475" s="9">
        <f>IFERROR(VLOOKUP(A3475,'BITO-IV'!$A$1:$J$10000,4,0),"")</f>
        <v>13.581099999999999</v>
      </c>
      <c r="J3475" s="9">
        <f>VLOOKUP(A3475,'ETH-Web'!$A$1:$G$10000,6,0)</f>
        <v>1539.612427</v>
      </c>
      <c r="K3475" s="2">
        <f>K3474*(1-K$1+IF(AND(WEEKDAY($A3475)&lt;&gt;1,WEEKDAY($A3475)&lt;&gt;7),-VLOOKUP($A3475,ETF_OP_Fee!$K$5:$L$14,2,1),0))^($A3475-$A3474)*(1+2*(J3475/J3474-1))-K$3*IFERROR(VLOOKUP($A5071,Dividends!$C$10:$E$100,3,0),0)</f>
        <v>64.163656988997332</v>
      </c>
      <c r="Q3475">
        <f>IF($A3475&gt;=$Q$2,B3475*Q$4,"")</f>
        <v>342.17933463680373</v>
      </c>
      <c r="R3475">
        <f>IF($A3475&gt;=$Q$2,G3475*R$4,"")</f>
        <v>272.00060426551875</v>
      </c>
      <c r="S3475">
        <f>IF($A3475&gt;=$Q$2,C3475*S$4,"")</f>
        <v>267.10430048186635</v>
      </c>
      <c r="T3475">
        <f>IF($A3475&gt;=$Q$2,J3475*T$4,"")</f>
        <v>463.18897796510248</v>
      </c>
      <c r="U3475">
        <f>IF($A3475&gt;=$Q$2,K3475*U$4,"")</f>
        <v>6.1726246598160959</v>
      </c>
      <c r="W3475" t="str">
        <f t="shared" ca="1" si="24"/>
        <v/>
      </c>
    </row>
    <row r="3476" spans="1:23">
      <c r="A3476" s="25">
        <v>45212</v>
      </c>
      <c r="B3476">
        <f>IFERROR(VLOOKUP($A3476,'BTC-Web'!$A$2:$H$9999,2,0),"")</f>
        <v>26752.878906000002</v>
      </c>
      <c r="C3476">
        <f>VLOOKUP(A3476,H_SPBTFDUE!$B$2:$C$5828,2,0)</f>
        <v>141.34</v>
      </c>
      <c r="D3476" s="2">
        <f>D3475*(1-D$1+IF(AND(WEEKDAY($A3476)&lt;&gt;1,WEEKDAY($A3476)&lt;&gt;7),-VLOOKUP($A3476,ETF_OP_Fee!$G$5:$H$14,2,1),0))^($A3476-$A3475)*(1+2*(C3476/C3475-1))+IFERROR(VLOOKUP(A3476,BITXeom!$C$9:$D$100,2,0),0)-$D$3*IFERROR(VLOOKUP($A3476,Dividends!$C$10:$E$100,2,0),0)</f>
        <v>10.375877989701044</v>
      </c>
      <c r="E3476" s="9">
        <v>10.4</v>
      </c>
      <c r="F3476" s="60">
        <f>F3475*(1-F$1-2*(C3476/C3475-1))</f>
        <v>2.3741706608203943E-2</v>
      </c>
      <c r="G3476" s="2">
        <f>G3475*(1-G$1+IF(AND(WEEKDAY($A3476)&lt;&gt;1,WEEKDAY($A3476)&lt;&gt;7),-VLOOKUP($A3476,ETF_OP_Fee!$I$5:$J$14,2,1),0))^($A3476-$A3475)*(1+1*(B3476/B3475-1))</f>
        <v>14.340010851956482</v>
      </c>
      <c r="H3476" s="9">
        <f>IFERROR(VLOOKUP(A3476,'BITO-IV'!$A$1:$J$10000,4,0),"")</f>
        <v>13.6257</v>
      </c>
      <c r="J3476" s="9">
        <f>VLOOKUP(A3476,'ETH-Web'!$A$1:$G$10000,6,0)</f>
        <v>1552.0894780000001</v>
      </c>
      <c r="K3476" s="2">
        <f>K3475*(1-K$1+IF(AND(WEEKDAY($A3476)&lt;&gt;1,WEEKDAY($A3476)&lt;&gt;7),-VLOOKUP($A3476,ETF_OP_Fee!$K$5:$L$14,2,1),0))^($A3476-$A3475)*(1+2*(J3476/J3475-1))-K$3*IFERROR(VLOOKUP($A5072,Dividends!$C$10:$E$100,3,0),0)</f>
        <v>65.201944983028767</v>
      </c>
      <c r="Q3476">
        <f>IF($A3476&gt;=$Q$2,B3476*Q$4,"")</f>
        <v>340.64609477647906</v>
      </c>
      <c r="R3476">
        <f>IF($A3476&gt;=$Q$2,G3476*R$4,"")</f>
        <v>270.56705102608061</v>
      </c>
      <c r="S3476">
        <f>IF($A3476&gt;=$Q$2,C3476*S$4,"")</f>
        <v>267.90038199054067</v>
      </c>
      <c r="T3476">
        <f>IF($A3476&gt;=$Q$2,J3476*T$4,"")</f>
        <v>466.9426710370463</v>
      </c>
      <c r="U3476">
        <f>IF($A3476&gt;=$Q$2,K3476*U$4,"")</f>
        <v>6.2725092732671097</v>
      </c>
      <c r="W3476" t="str">
        <f t="shared" ca="1" si="24"/>
        <v/>
      </c>
    </row>
    <row r="3477" spans="1:23">
      <c r="A3477" s="25">
        <v>45215</v>
      </c>
      <c r="B3477">
        <f>IFERROR(VLOOKUP($A3477,'BTC-Web'!$A$2:$H$9999,2,0),"")</f>
        <v>27162.628906000002</v>
      </c>
      <c r="C3477">
        <f>VLOOKUP(A3477,H_SPBTFDUE!$B$2:$C$5828,2,0)</f>
        <v>150.57</v>
      </c>
      <c r="D3477" s="2">
        <f>D3476*(1-D$1+IF(AND(WEEKDAY($A3477)&lt;&gt;1,WEEKDAY($A3477)&lt;&gt;7),-VLOOKUP($A3477,ETF_OP_Fee!$G$5:$H$14,2,1),0))^($A3477-$A3476)*(1+2*(C3477/C3476-1))+IFERROR(VLOOKUP(A3477,BITXeom!$C$9:$D$100,2,0),0)-$D$3*IFERROR(VLOOKUP($A3477,Dividends!$C$10:$E$100,2,0),0)</f>
        <v>11.726798825099666</v>
      </c>
      <c r="E3477" s="9">
        <v>11.75</v>
      </c>
      <c r="F3477" s="60">
        <f>F3476*(1-F$1-2*(C3477/C3476-1))</f>
        <v>2.0639636551567076E-2</v>
      </c>
      <c r="G3477" s="2">
        <f>G3476*(1-G$1+IF(AND(WEEKDAY($A3477)&lt;&gt;1,WEEKDAY($A3477)&lt;&gt;7),-VLOOKUP($A3477,ETF_OP_Fee!$I$5:$J$14,2,1),0))^($A3477-$A3476)*(1+1*(B3477/B3476-1))</f>
        <v>14.525027511950329</v>
      </c>
      <c r="H3477" s="9">
        <f>IFERROR(VLOOKUP(A3477,'BITO-IV'!$A$1:$J$10000,4,0),"")</f>
        <v>14.512</v>
      </c>
      <c r="J3477" s="9">
        <f>VLOOKUP(A3477,'ETH-Web'!$A$1:$G$10000,6,0)</f>
        <v>1600.534302</v>
      </c>
      <c r="K3477" s="2">
        <f>K3476*(1-K$1+IF(AND(WEEKDAY($A3477)&lt;&gt;1,WEEKDAY($A3477)&lt;&gt;7),-VLOOKUP($A3477,ETF_OP_Fee!$K$5:$L$14,2,1),0))^($A3477-$A3476)*(1+2*(J3477/J3476-1))-K$3*IFERROR(VLOOKUP($A5073,Dividends!$C$10:$E$100,3,0),0)</f>
        <v>69.266843969929084</v>
      </c>
      <c r="Q3477">
        <f>IF($A3477&gt;=$Q$2,B3477*Q$4,"")</f>
        <v>345.86346737496069</v>
      </c>
      <c r="R3477">
        <f>IF($A3477&gt;=$Q$2,G3477*R$4,"")</f>
        <v>274.05794183516252</v>
      </c>
      <c r="S3477">
        <f>IF($A3477&gt;=$Q$2,C3477*S$4,"")</f>
        <v>285.39522085974039</v>
      </c>
      <c r="T3477">
        <f>IF($A3477&gt;=$Q$2,J3477*T$4,"")</f>
        <v>481.5171887031467</v>
      </c>
      <c r="U3477">
        <f>IF($A3477&gt;=$Q$2,K3477*U$4,"")</f>
        <v>6.6635576782934152</v>
      </c>
      <c r="W3477" t="str">
        <f t="shared" ca="1" si="24"/>
        <v/>
      </c>
    </row>
    <row r="3478" spans="1:23">
      <c r="A3478" s="25">
        <v>45216</v>
      </c>
      <c r="B3478">
        <f>IFERROR(VLOOKUP($A3478,'BTC-Web'!$A$2:$H$9999,2,0),"")</f>
        <v>28522.097656000002</v>
      </c>
      <c r="C3478">
        <f>VLOOKUP(A3478,H_SPBTFDUE!$B$2:$C$5828,2,0)</f>
        <v>150.77000000000001</v>
      </c>
      <c r="D3478" s="2">
        <f>D3477*(1-D$1+IF(AND(WEEKDAY($A3478)&lt;&gt;1,WEEKDAY($A3478)&lt;&gt;7),-VLOOKUP($A3478,ETF_OP_Fee!$G$5:$H$14,2,1),0))^($A3478-$A3477)*(1+2*(C3478/C3477-1))+IFERROR(VLOOKUP(A3478,BITXeom!$C$9:$D$100,2,0),0)-$D$3*IFERROR(VLOOKUP($A3478,Dividends!$C$10:$E$100,2,0),0)</f>
        <v>11.756534509980137</v>
      </c>
      <c r="E3478" s="9">
        <v>11.81</v>
      </c>
      <c r="F3478" s="60">
        <f>F3477*(1-F$1-2*(C3478/C3477-1))</f>
        <v>2.0583731485285341E-2</v>
      </c>
      <c r="G3478" s="2">
        <f>G3477*(1-G$1+IF(AND(WEEKDAY($A3478)&lt;&gt;1,WEEKDAY($A3478)&lt;&gt;7),-VLOOKUP($A3478,ETF_OP_Fee!$I$5:$J$14,2,1),0))^($A3478-$A3477)*(1+1*(B3478/B3477-1))</f>
        <v>15.239896872476537</v>
      </c>
      <c r="H3478" s="9">
        <f>IFERROR(VLOOKUP(A3478,'BITO-IV'!$A$1:$J$10000,4,0),"")</f>
        <v>14.5341</v>
      </c>
      <c r="J3478" s="9">
        <f>VLOOKUP(A3478,'ETH-Web'!$A$1:$G$10000,6,0)</f>
        <v>1565.4395750000001</v>
      </c>
      <c r="K3478" s="2">
        <f>K3477*(1-K$1+IF(AND(WEEKDAY($A3478)&lt;&gt;1,WEEKDAY($A3478)&lt;&gt;7),-VLOOKUP($A3478,ETF_OP_Fee!$K$5:$L$14,2,1),0))^($A3478-$A3477)*(1+2*(J3478/J3477-1))-K$3*IFERROR(VLOOKUP($A5074,Dividends!$C$10:$E$100,3,0),0)</f>
        <v>66.227526492597633</v>
      </c>
      <c r="Q3478">
        <f>IF($A3478&gt;=$Q$2,B3478*Q$4,"")</f>
        <v>363.17366872881576</v>
      </c>
      <c r="R3478">
        <f>IF($A3478&gt;=$Q$2,G3478*R$4,"")</f>
        <v>287.54608328382028</v>
      </c>
      <c r="S3478">
        <f>IF($A3478&gt;=$Q$2,C3478*S$4,"")</f>
        <v>285.77430729244247</v>
      </c>
      <c r="T3478">
        <f>IF($A3478&gt;=$Q$2,J3478*T$4,"")</f>
        <v>470.95901805836388</v>
      </c>
      <c r="U3478">
        <f>IF($A3478&gt;=$Q$2,K3478*U$4,"")</f>
        <v>6.3711715069004224</v>
      </c>
      <c r="W3478" t="str">
        <f t="shared" ca="1" si="24"/>
        <v/>
      </c>
    </row>
    <row r="3479" spans="1:23">
      <c r="A3479" s="25">
        <v>45217</v>
      </c>
      <c r="B3479">
        <f>IFERROR(VLOOKUP($A3479,'BTC-Web'!$A$2:$H$9999,2,0),"")</f>
        <v>28413.53125</v>
      </c>
      <c r="C3479">
        <f>VLOOKUP(A3479,H_SPBTFDUE!$B$2:$C$5828,2,0)</f>
        <v>149.22</v>
      </c>
      <c r="D3479" s="2">
        <f>D3478*(1-D$1+IF(AND(WEEKDAY($A3479)&lt;&gt;1,WEEKDAY($A3479)&lt;&gt;7),-VLOOKUP($A3479,ETF_OP_Fee!$G$5:$H$14,2,1),0))^($A3479-$A3478)*(1+2*(C3479/C3478-1))+IFERROR(VLOOKUP(A3479,BITXeom!$C$9:$D$100,2,0),0)-$D$3*IFERROR(VLOOKUP($A3479,Dividends!$C$10:$E$100,2,0),0)</f>
        <v>11.513418911678988</v>
      </c>
      <c r="E3479" s="9">
        <v>11.54</v>
      </c>
      <c r="F3479" s="60">
        <f>F3478*(1-F$1-2*(C3479/C3478-1))</f>
        <v>2.1005884567970041E-2</v>
      </c>
      <c r="G3479" s="2">
        <f>G3478*(1-G$1+IF(AND(WEEKDAY($A3479)&lt;&gt;1,WEEKDAY($A3479)&lt;&gt;7),-VLOOKUP($A3479,ETF_OP_Fee!$I$5:$J$14,2,1),0))^($A3479-$A3478)*(1+1*(B3479/B3478-1))</f>
        <v>15.169846261239648</v>
      </c>
      <c r="H3479" s="9">
        <f>IFERROR(VLOOKUP(A3479,'BITO-IV'!$A$1:$J$10000,4,0),"")</f>
        <v>14.3841</v>
      </c>
      <c r="J3479" s="9">
        <f>VLOOKUP(A3479,'ETH-Web'!$A$1:$G$10000,6,0)</f>
        <v>1563.7498780000001</v>
      </c>
      <c r="K3479" s="2">
        <f>K3478*(1-K$1+IF(AND(WEEKDAY($A3479)&lt;&gt;1,WEEKDAY($A3479)&lt;&gt;7),-VLOOKUP($A3479,ETF_OP_Fee!$K$5:$L$14,2,1),0))^($A3479-$A3478)*(1+2*(J3479/J3478-1))-K$3*IFERROR(VLOOKUP($A5075,Dividends!$C$10:$E$100,3,0),0)</f>
        <v>66.08285586036547</v>
      </c>
      <c r="Q3479">
        <f>IF($A3479&gt;=$Q$2,B3479*Q$4,"")</f>
        <v>361.79128583246421</v>
      </c>
      <c r="R3479">
        <f>IF($A3479&gt;=$Q$2,G3479*R$4,"")</f>
        <v>286.22436968816049</v>
      </c>
      <c r="S3479">
        <f>IF($A3479&gt;=$Q$2,C3479*S$4,"")</f>
        <v>282.83638743900156</v>
      </c>
      <c r="T3479">
        <f>IF($A3479&gt;=$Q$2,J3479*T$4,"")</f>
        <v>470.45067647006834</v>
      </c>
      <c r="U3479">
        <f>IF($A3479&gt;=$Q$2,K3479*U$4,"")</f>
        <v>6.3572540097692887</v>
      </c>
      <c r="W3479" t="str">
        <f t="shared" ca="1" si="24"/>
        <v/>
      </c>
    </row>
    <row r="3480" spans="1:23">
      <c r="A3480" s="25">
        <v>45218</v>
      </c>
      <c r="B3480">
        <f>IFERROR(VLOOKUP($A3480,'BTC-Web'!$A$2:$H$9999,2,0),"")</f>
        <v>28332.416015999999</v>
      </c>
      <c r="C3480">
        <f>VLOOKUP(A3480,H_SPBTFDUE!$B$2:$C$5828,2,0)</f>
        <v>152.26</v>
      </c>
      <c r="D3480" s="2">
        <f>D3479*(1-D$1+IF(AND(WEEKDAY($A3480)&lt;&gt;1,WEEKDAY($A3480)&lt;&gt;7),-VLOOKUP($A3480,ETF_OP_Fee!$G$5:$H$14,2,1),0))^($A3480-$A3479)*(1+2*(C3480/C3479-1))+IFERROR(VLOOKUP(A3480,BITXeom!$C$9:$D$100,2,0),0)-$D$3*IFERROR(VLOOKUP($A3480,Dividends!$C$10:$E$100,2,0),0)</f>
        <v>11.981091094788061</v>
      </c>
      <c r="E3480" s="9">
        <v>12.05</v>
      </c>
      <c r="F3480" s="60">
        <f>F3479*(1-F$1-2*(C3480/C3479-1))</f>
        <v>2.0148901966257605E-2</v>
      </c>
      <c r="G3480" s="2">
        <f>G3479*(1-G$1+IF(AND(WEEKDAY($A3480)&lt;&gt;1,WEEKDAY($A3480)&lt;&gt;7),-VLOOKUP($A3480,ETF_OP_Fee!$I$5:$J$14,2,1),0))^($A3480-$A3479)*(1+1*(B3480/B3479-1))</f>
        <v>15.114541607027132</v>
      </c>
      <c r="H3480" s="9">
        <f>IFERROR(VLOOKUP(A3480,'BITO-IV'!$A$1:$J$10000,4,0),"")</f>
        <v>14.6791</v>
      </c>
      <c r="J3480" s="9">
        <f>VLOOKUP(A3480,'ETH-Web'!$A$1:$G$10000,6,0)</f>
        <v>1567.4570309999999</v>
      </c>
      <c r="K3480" s="2">
        <f>K3479*(1-K$1+IF(AND(WEEKDAY($A3480)&lt;&gt;1,WEEKDAY($A3480)&lt;&gt;7),-VLOOKUP($A3480,ETF_OP_Fee!$K$5:$L$14,2,1),0))^($A3480-$A3479)*(1+2*(J3480/J3479-1))-K$3*IFERROR(VLOOKUP($A5076,Dividends!$C$10:$E$100,3,0),0)</f>
        <v>66.39446874700181</v>
      </c>
      <c r="Q3480">
        <f>IF($A3480&gt;=$Q$2,B3480*Q$4,"")</f>
        <v>360.75844044090587</v>
      </c>
      <c r="R3480">
        <f>IF($A3480&gt;=$Q$2,G3480*R$4,"")</f>
        <v>285.18088252815909</v>
      </c>
      <c r="S3480">
        <f>IF($A3480&gt;=$Q$2,C3480*S$4,"")</f>
        <v>288.59850121607275</v>
      </c>
      <c r="T3480">
        <f>IF($A3480&gt;=$Q$2,J3480*T$4,"")</f>
        <v>471.56596521359717</v>
      </c>
      <c r="U3480">
        <f>IF($A3480&gt;=$Q$2,K3480*U$4,"")</f>
        <v>6.3872315621506592</v>
      </c>
      <c r="W3480" t="str">
        <f t="shared" ca="1" si="24"/>
        <v/>
      </c>
    </row>
    <row r="3481" spans="1:23">
      <c r="A3481" s="25">
        <v>45219</v>
      </c>
      <c r="B3481">
        <f>IFERROR(VLOOKUP($A3481,'BTC-Web'!$A$2:$H$9999,2,0),"")</f>
        <v>28732.8125</v>
      </c>
      <c r="C3481">
        <f>VLOOKUP(A3481,H_SPBTFDUE!$B$2:$C$5828,2,0)</f>
        <v>156.44</v>
      </c>
      <c r="D3481" s="2">
        <f>D3480*(1-D$1+IF(AND(WEEKDAY($A3481)&lt;&gt;1,WEEKDAY($A3481)&lt;&gt;7),-VLOOKUP($A3481,ETF_OP_Fee!$G$5:$H$14,2,1),0))^($A3481-$A3480)*(1+2*(C3481/C3480-1))+IFERROR(VLOOKUP(A3481,BITXeom!$C$9:$D$100,2,0),0)-$D$3*IFERROR(VLOOKUP($A3481,Dividends!$C$10:$E$100,2,0),0)</f>
        <v>12.637402264779624</v>
      </c>
      <c r="E3481" s="9">
        <v>12.68</v>
      </c>
      <c r="F3481" s="60">
        <f>F3480*(1-F$1-2*(C3481/C3480-1))</f>
        <v>1.9041555861733929E-2</v>
      </c>
      <c r="G3481" s="2">
        <f>G3480*(1-G$1+IF(AND(WEEKDAY($A3481)&lt;&gt;1,WEEKDAY($A3481)&lt;&gt;7),-VLOOKUP($A3481,ETF_OP_Fee!$I$5:$J$14,2,1),0))^($A3481-$A3480)*(1+1*(B3481/B3480-1))</f>
        <v>15.315984266367236</v>
      </c>
      <c r="H3481" s="9">
        <f>IFERROR(VLOOKUP(A3481,'BITO-IV'!$A$1:$J$10000,4,0),"")</f>
        <v>15.0829</v>
      </c>
      <c r="J3481" s="9">
        <f>VLOOKUP(A3481,'ETH-Web'!$A$1:$G$10000,6,0)</f>
        <v>1604.66687</v>
      </c>
      <c r="K3481" s="2">
        <f>K3480*(1-K$1+IF(AND(WEEKDAY($A3481)&lt;&gt;1,WEEKDAY($A3481)&lt;&gt;7),-VLOOKUP($A3481,ETF_OP_Fee!$K$5:$L$14,2,1),0))^($A3481-$A3480)*(1+2*(J3481/J3480-1))-K$3*IFERROR(VLOOKUP($A5077,Dividends!$C$10:$E$100,3,0),0)</f>
        <v>69.54495228000836</v>
      </c>
      <c r="Q3481">
        <f>IF($A3481&gt;=$Q$2,B3481*Q$4,"")</f>
        <v>365.85671413010664</v>
      </c>
      <c r="R3481">
        <f>IF($A3481&gt;=$Q$2,G3481*R$4,"")</f>
        <v>288.98169877935931</v>
      </c>
      <c r="S3481">
        <f>IF($A3481&gt;=$Q$2,C3481*S$4,"")</f>
        <v>296.52140765954567</v>
      </c>
      <c r="T3481">
        <f>IF($A3481&gt;=$Q$2,J3481*T$4,"")</f>
        <v>482.76046260424215</v>
      </c>
      <c r="U3481">
        <f>IF($A3481&gt;=$Q$2,K3481*U$4,"")</f>
        <v>6.6903120481883462</v>
      </c>
      <c r="W3481" t="str">
        <f t="shared" ca="1" si="24"/>
        <v/>
      </c>
    </row>
    <row r="3482" spans="1:23">
      <c r="A3482" s="25">
        <v>45222</v>
      </c>
      <c r="B3482">
        <f>IFERROR(VLOOKUP($A3482,'BTC-Web'!$A$2:$H$9999,2,0),"")</f>
        <v>30140.685547000001</v>
      </c>
      <c r="C3482">
        <f>VLOOKUP(A3482,H_SPBTFDUE!$B$2:$C$5828,2,0)</f>
        <v>166.2</v>
      </c>
      <c r="D3482" s="2">
        <f>D3481*(1-D$1+IF(AND(WEEKDAY($A3482)&lt;&gt;1,WEEKDAY($A3482)&lt;&gt;7),-VLOOKUP($A3482,ETF_OP_Fee!$G$5:$H$14,2,1),0))^($A3482-$A3481)*(1+2*(C3482/C3481-1))+IFERROR(VLOOKUP(A3482,BITXeom!$C$9:$D$100,2,0),0)-$D$3*IFERROR(VLOOKUP($A3482,Dividends!$C$10:$E$100,2,0),0)</f>
        <v>14.209110331501043</v>
      </c>
      <c r="E3482" s="9">
        <v>14.2</v>
      </c>
      <c r="F3482" s="60">
        <f>F3481*(1-F$1-2*(C3482/C3481-1))</f>
        <v>1.6664630302936596E-2</v>
      </c>
      <c r="G3482" s="2">
        <f>G3481*(1-G$1+IF(AND(WEEKDAY($A3482)&lt;&gt;1,WEEKDAY($A3482)&lt;&gt;7),-VLOOKUP($A3482,ETF_OP_Fee!$I$5:$J$14,2,1),0))^($A3482-$A3481)*(1+1*(B3482/B3481-1))</f>
        <v>16.028249932334248</v>
      </c>
      <c r="H3482" s="9">
        <f>IFERROR(VLOOKUP(A3482,'BITO-IV'!$A$1:$J$10000,4,0),"")</f>
        <v>16.010999999999999</v>
      </c>
      <c r="J3482" s="9">
        <f>VLOOKUP(A3482,'ETH-Web'!$A$1:$G$10000,6,0)</f>
        <v>1765.3826899999999</v>
      </c>
      <c r="K3482" s="2">
        <f>K3481*(1-K$1+IF(AND(WEEKDAY($A3482)&lt;&gt;1,WEEKDAY($A3482)&lt;&gt;7),-VLOOKUP($A3482,ETF_OP_Fee!$K$5:$L$14,2,1),0))^($A3482-$A3481)*(1+2*(J3482/J3481-1))-K$3*IFERROR(VLOOKUP($A5078,Dividends!$C$10:$E$100,3,0),0)</f>
        <v>83.469088000941767</v>
      </c>
      <c r="Q3482">
        <f>IF($A3482&gt;=$Q$2,B3482*Q$4,"")</f>
        <v>383.78325045117725</v>
      </c>
      <c r="R3482">
        <f>IF($A3482&gt;=$Q$2,G3482*R$4,"")</f>
        <v>302.42071376877465</v>
      </c>
      <c r="S3482">
        <f>IF($A3482&gt;=$Q$2,C3482*S$4,"")</f>
        <v>315.02082557540581</v>
      </c>
      <c r="T3482">
        <f>IF($A3482&gt;=$Q$2,J3482*T$4,"")</f>
        <v>531.11145997419476</v>
      </c>
      <c r="U3482">
        <f>IF($A3482&gt;=$Q$2,K3482*U$4,"")</f>
        <v>8.0298314513981417</v>
      </c>
      <c r="W3482" t="str">
        <f t="shared" ca="1" si="24"/>
        <v/>
      </c>
    </row>
    <row r="3483" spans="1:23">
      <c r="A3483" s="25">
        <v>45223</v>
      </c>
      <c r="B3483">
        <f>IFERROR(VLOOKUP($A3483,'BTC-Web'!$A$2:$H$9999,2,0),"")</f>
        <v>33077.304687999997</v>
      </c>
      <c r="C3483">
        <f>VLOOKUP(A3483,H_SPBTFDUE!$B$2:$C$5828,2,0)</f>
        <v>178.67</v>
      </c>
      <c r="D3483" s="2">
        <f>D3482*(1-D$1+IF(AND(WEEKDAY($A3483)&lt;&gt;1,WEEKDAY($A3483)&lt;&gt;7),-VLOOKUP($A3483,ETF_OP_Fee!$G$5:$H$14,2,1),0))^($A3483-$A3482)*(1+2*(C3483/C3482-1))+IFERROR(VLOOKUP(A3483,BITXeom!$C$9:$D$100,2,0),0)-$D$3*IFERROR(VLOOKUP($A3483,Dividends!$C$10:$E$100,2,0),0)</f>
        <v>16.339361907706337</v>
      </c>
      <c r="E3483" s="9">
        <v>16.37</v>
      </c>
      <c r="F3483" s="60">
        <f>F3482*(1-F$1-2*(C3483/C3482-1))</f>
        <v>1.4163065598252806E-2</v>
      </c>
      <c r="G3483" s="2">
        <f>G3482*(1-G$1+IF(AND(WEEKDAY($A3483)&lt;&gt;1,WEEKDAY($A3483)&lt;&gt;7),-VLOOKUP($A3483,ETF_OP_Fee!$I$5:$J$14,2,1),0))^($A3483-$A3482)*(1+1*(B3483/B3482-1))</f>
        <v>17.575937351066006</v>
      </c>
      <c r="H3483" s="9">
        <f>IFERROR(VLOOKUP(A3483,'BITO-IV'!$A$1:$J$10000,4,0),"")</f>
        <v>17.212900000000001</v>
      </c>
      <c r="J3483" s="9">
        <f>VLOOKUP(A3483,'ETH-Web'!$A$1:$G$10000,6,0)</f>
        <v>1784.4375</v>
      </c>
      <c r="K3483" s="2">
        <f>K3482*(1-K$1+IF(AND(WEEKDAY($A3483)&lt;&gt;1,WEEKDAY($A3483)&lt;&gt;7),-VLOOKUP($A3483,ETF_OP_Fee!$K$5:$L$14,2,1),0))^($A3483-$A3482)*(1+2*(J3483/J3482-1))-K$3*IFERROR(VLOOKUP($A5079,Dividends!$C$10:$E$100,3,0),0)</f>
        <v>85.268753551971187</v>
      </c>
      <c r="Q3483">
        <f>IF($A3483&gt;=$Q$2,B3483*Q$4,"")</f>
        <v>421.17540722586938</v>
      </c>
      <c r="R3483">
        <f>IF($A3483&gt;=$Q$2,G3483*R$4,"")</f>
        <v>331.62245044244571</v>
      </c>
      <c r="S3483">
        <f>IF($A3483&gt;=$Q$2,C3483*S$4,"")</f>
        <v>338.65686465437881</v>
      </c>
      <c r="T3483">
        <f>IF($A3483&gt;=$Q$2,J3483*T$4,"")</f>
        <v>536.84405722687927</v>
      </c>
      <c r="U3483">
        <f>IF($A3483&gt;=$Q$2,K3483*U$4,"")</f>
        <v>8.2029615453017772</v>
      </c>
      <c r="W3483" t="str">
        <f t="shared" ca="1" si="24"/>
        <v/>
      </c>
    </row>
    <row r="3484" spans="1:23">
      <c r="A3484" s="25">
        <v>45224</v>
      </c>
      <c r="B3484">
        <f>IFERROR(VLOOKUP($A3484,'BTC-Web'!$A$2:$H$9999,2,0),"")</f>
        <v>33916.042969000002</v>
      </c>
      <c r="C3484">
        <f>VLOOKUP(A3484,H_SPBTFDUE!$B$2:$C$5828,2,0)</f>
        <v>184.2</v>
      </c>
      <c r="D3484" s="2">
        <f>D3483*(1-D$1+IF(AND(WEEKDAY($A3484)&lt;&gt;1,WEEKDAY($A3484)&lt;&gt;7),-VLOOKUP($A3484,ETF_OP_Fee!$G$5:$H$14,2,1),0))^($A3484-$A3483)*(1+2*(C3484/C3483-1))+IFERROR(VLOOKUP(A3484,BITXeom!$C$9:$D$100,2,0),0)-$D$3*IFERROR(VLOOKUP($A3484,Dividends!$C$10:$E$100,2,0),0)</f>
        <v>17.348706710841387</v>
      </c>
      <c r="E3484" s="9">
        <v>17.38</v>
      </c>
      <c r="F3484" s="60">
        <f>F3483*(1-F$1-2*(C3484/C3483-1))</f>
        <v>1.3285608661154179E-2</v>
      </c>
      <c r="G3484" s="2">
        <f>G3483*(1-G$1+IF(AND(WEEKDAY($A3484)&lt;&gt;1,WEEKDAY($A3484)&lt;&gt;7),-VLOOKUP($A3484,ETF_OP_Fee!$I$5:$J$14,2,1),0))^($A3484-$A3483)*(1+1*(B3484/B3483-1))</f>
        <v>18.007314984091046</v>
      </c>
      <c r="H3484" s="9">
        <f>IFERROR(VLOOKUP(A3484,'BITO-IV'!$A$1:$J$10000,4,0),"")</f>
        <v>17.740600000000001</v>
      </c>
      <c r="J3484" s="9">
        <f>VLOOKUP(A3484,'ETH-Web'!$A$1:$G$10000,6,0)</f>
        <v>1787.3975829999999</v>
      </c>
      <c r="K3484" s="2">
        <f>K3483*(1-K$1+IF(AND(WEEKDAY($A3484)&lt;&gt;1,WEEKDAY($A3484)&lt;&gt;7),-VLOOKUP($A3484,ETF_OP_Fee!$K$5:$L$14,2,1),0))^($A3484-$A3483)*(1+2*(J3484/J3483-1))-K$3*IFERROR(VLOOKUP($A5080,Dividends!$C$10:$E$100,3,0),0)</f>
        <v>85.549443471056279</v>
      </c>
      <c r="Q3484">
        <f>IF($A3484&gt;=$Q$2,B3484*Q$4,"")</f>
        <v>431.85511466842468</v>
      </c>
      <c r="R3484">
        <f>IF($A3484&gt;=$Q$2,G3484*R$4,"")</f>
        <v>339.76167538803014</v>
      </c>
      <c r="S3484">
        <f>IF($A3484&gt;=$Q$2,C3484*S$4,"")</f>
        <v>349.13860451859057</v>
      </c>
      <c r="T3484">
        <f>IF($A3484&gt;=$Q$2,J3484*T$4,"")</f>
        <v>537.73459162074198</v>
      </c>
      <c r="U3484">
        <f>IF($A3484&gt;=$Q$2,K3484*U$4,"")</f>
        <v>8.2299642692363477</v>
      </c>
      <c r="W3484" t="str">
        <f t="shared" ca="1" si="24"/>
        <v/>
      </c>
    </row>
    <row r="3485" spans="1:23">
      <c r="A3485" s="25">
        <v>45225</v>
      </c>
      <c r="B3485">
        <f>IFERROR(VLOOKUP($A3485,'BTC-Web'!$A$2:$H$9999,2,0),"")</f>
        <v>34504.289062999997</v>
      </c>
      <c r="C3485">
        <f>VLOOKUP(A3485,H_SPBTFDUE!$B$2:$C$5828,2,0)</f>
        <v>179.44</v>
      </c>
      <c r="D3485" s="2">
        <f>D3484*(1-D$1+IF(AND(WEEKDAY($A3485)&lt;&gt;1,WEEKDAY($A3485)&lt;&gt;7),-VLOOKUP($A3485,ETF_OP_Fee!$G$5:$H$14,2,1),0))^($A3485-$A3484)*(1+2*(C3485/C3484-1))+IFERROR(VLOOKUP(A3485,BITXeom!$C$9:$D$100,2,0),0)-$D$3*IFERROR(VLOOKUP($A3485,Dividends!$C$10:$E$100,2,0),0)</f>
        <v>16.450091048135359</v>
      </c>
      <c r="E3485" s="9">
        <v>16.5</v>
      </c>
      <c r="F3485" s="60">
        <f>F3484*(1-F$1-2*(C3485/C3484-1))</f>
        <v>1.3971556573676096E-2</v>
      </c>
      <c r="G3485" s="2">
        <f>G3484*(1-G$1+IF(AND(WEEKDAY($A3485)&lt;&gt;1,WEEKDAY($A3485)&lt;&gt;7),-VLOOKUP($A3485,ETF_OP_Fee!$I$5:$J$14,2,1),0))^($A3485-$A3484)*(1+1*(B3485/B3484-1))</f>
        <v>18.305106937978024</v>
      </c>
      <c r="H3485" s="9">
        <f>IFERROR(VLOOKUP(A3485,'BITO-IV'!$A$1:$J$10000,4,0),"")</f>
        <v>17.288</v>
      </c>
      <c r="J3485" s="9">
        <f>VLOOKUP(A3485,'ETH-Web'!$A$1:$G$10000,6,0)</f>
        <v>1804.039307</v>
      </c>
      <c r="K3485" s="2">
        <f>K3484*(1-K$1+IF(AND(WEEKDAY($A3485)&lt;&gt;1,WEEKDAY($A3485)&lt;&gt;7),-VLOOKUP($A3485,ETF_OP_Fee!$K$5:$L$14,2,1),0))^($A3485-$A3484)*(1+2*(J3485/J3484-1))-K$3*IFERROR(VLOOKUP($A5081,Dividends!$C$10:$E$100,3,0),0)</f>
        <v>87.14023064225556</v>
      </c>
      <c r="Q3485">
        <f>IF($A3485&gt;=$Q$2,B3485*Q$4,"")</f>
        <v>439.34528929197427</v>
      </c>
      <c r="R3485">
        <f>IF($A3485&gt;=$Q$2,G3485*R$4,"")</f>
        <v>345.38040828958168</v>
      </c>
      <c r="S3485">
        <f>IF($A3485&gt;=$Q$2,C3485*S$4,"")</f>
        <v>340.11634742028173</v>
      </c>
      <c r="T3485">
        <f>IF($A3485&gt;=$Q$2,J3485*T$4,"")</f>
        <v>542.74121731170055</v>
      </c>
      <c r="U3485">
        <f>IF($A3485&gt;=$Q$2,K3485*U$4,"")</f>
        <v>8.3829999997768869</v>
      </c>
      <c r="W3485" t="str">
        <f t="shared" ca="1" si="24"/>
        <v/>
      </c>
    </row>
    <row r="3486" spans="1:23">
      <c r="A3486" s="25">
        <v>45226</v>
      </c>
      <c r="B3486">
        <f>IFERROR(VLOOKUP($A3486,'BTC-Web'!$A$2:$H$9999,2,0),"")</f>
        <v>34156.5</v>
      </c>
      <c r="C3486">
        <f>VLOOKUP(A3486,H_SPBTFDUE!$B$2:$C$5828,2,0)</f>
        <v>177.61</v>
      </c>
      <c r="D3486" s="2">
        <f>D3485*(1-D$1+IF(AND(WEEKDAY($A3486)&lt;&gt;1,WEEKDAY($A3486)&lt;&gt;7),-VLOOKUP($A3486,ETF_OP_Fee!$G$5:$H$14,2,1),0))^($A3486-$A3485)*(1+2*(C3486/C3485-1))+IFERROR(VLOOKUP(A3486,BITXeom!$C$9:$D$100,2,0),0)-$D$3*IFERROR(VLOOKUP($A3486,Dividends!$C$10:$E$100,2,0),0)</f>
        <v>16.112619417989222</v>
      </c>
      <c r="E3486" s="9">
        <v>16.190000000000001</v>
      </c>
      <c r="F3486" s="60">
        <f>F3485*(1-F$1-2*(C3486/C3485-1))</f>
        <v>1.425580419276278E-2</v>
      </c>
      <c r="G3486" s="2">
        <f>G3485*(1-G$1+IF(AND(WEEKDAY($A3486)&lt;&gt;1,WEEKDAY($A3486)&lt;&gt;7),-VLOOKUP($A3486,ETF_OP_Fee!$I$5:$J$14,2,1),0))^($A3486-$A3485)*(1+1*(B3486/B3485-1))</f>
        <v>18.10622661237695</v>
      </c>
      <c r="H3486" s="9">
        <f>IFERROR(VLOOKUP(A3486,'BITO-IV'!$A$1:$J$10000,4,0),"")</f>
        <v>17.110099999999999</v>
      </c>
      <c r="J3486" s="9">
        <f>VLOOKUP(A3486,'ETH-Web'!$A$1:$G$10000,6,0)</f>
        <v>1780.045288</v>
      </c>
      <c r="K3486" s="2">
        <f>K3485*(1-K$1+IF(AND(WEEKDAY($A3486)&lt;&gt;1,WEEKDAY($A3486)&lt;&gt;7),-VLOOKUP($A3486,ETF_OP_Fee!$K$5:$L$14,2,1),0))^($A3486-$A3485)*(1+2*(J3486/J3485-1))-K$3*IFERROR(VLOOKUP($A5082,Dividends!$C$10:$E$100,3,0),0)</f>
        <v>84.820087426945264</v>
      </c>
      <c r="Q3486">
        <f>IF($A3486&gt;=$Q$2,B3486*Q$4,"")</f>
        <v>434.91686921302909</v>
      </c>
      <c r="R3486">
        <f>IF($A3486&gt;=$Q$2,G3486*R$4,"")</f>
        <v>341.62793810245853</v>
      </c>
      <c r="S3486">
        <f>IF($A3486&gt;=$Q$2,C3486*S$4,"")</f>
        <v>336.64770656105799</v>
      </c>
      <c r="T3486">
        <f>IF($A3486&gt;=$Q$2,J3486*T$4,"")</f>
        <v>535.52267000525876</v>
      </c>
      <c r="U3486">
        <f>IF($A3486&gt;=$Q$2,K3486*U$4,"")</f>
        <v>8.159799298676182</v>
      </c>
      <c r="W3486" t="str">
        <f t="shared" ca="1" si="24"/>
        <v/>
      </c>
    </row>
    <row r="3487" spans="1:23">
      <c r="A3487" s="25">
        <v>45229</v>
      </c>
      <c r="B3487">
        <f>IFERROR(VLOOKUP($A3487,'BTC-Web'!$A$2:$H$9999,2,0),"")</f>
        <v>34531.742187999997</v>
      </c>
      <c r="C3487">
        <f>VLOOKUP(A3487,H_SPBTFDUE!$B$2:$C$5828,2,0)</f>
        <v>181.84</v>
      </c>
      <c r="D3487" s="2">
        <f>D3486*(1-D$1+IF(AND(WEEKDAY($A3487)&lt;&gt;1,WEEKDAY($A3487)&lt;&gt;7),-VLOOKUP($A3487,ETF_OP_Fee!$G$5:$H$14,2,1),0))^($A3487-$A3486)*(1+2*(C3487/C3486-1))+IFERROR(VLOOKUP(A3487,BITXeom!$C$9:$D$100,2,0),0)-$D$3*IFERROR(VLOOKUP($A3487,Dividends!$C$10:$E$100,2,0),0)</f>
        <v>16.873999157848594</v>
      </c>
      <c r="E3487" s="9">
        <v>16.940000000000001</v>
      </c>
      <c r="F3487" s="60">
        <f>F3486*(1-F$1-2*(C3487/C3486-1))</f>
        <v>1.3576023184796226E-2</v>
      </c>
      <c r="G3487" s="2">
        <f>G3486*(1-G$1+IF(AND(WEEKDAY($A3487)&lt;&gt;1,WEEKDAY($A3487)&lt;&gt;7),-VLOOKUP($A3487,ETF_OP_Fee!$I$5:$J$14,2,1),0))^($A3487-$A3486)*(1+1*(B3487/B3486-1))</f>
        <v>18.261619355781267</v>
      </c>
      <c r="H3487" s="9">
        <f>IFERROR(VLOOKUP(A3487,'BITO-IV'!$A$1:$J$10000,4,0),"")</f>
        <v>17.5181</v>
      </c>
      <c r="J3487" s="9">
        <f>VLOOKUP(A3487,'ETH-Web'!$A$1:$G$10000,6,0)</f>
        <v>1810.0886230000001</v>
      </c>
      <c r="K3487" s="2">
        <f>K3486*(1-K$1+IF(AND(WEEKDAY($A3487)&lt;&gt;1,WEEKDAY($A3487)&lt;&gt;7),-VLOOKUP($A3487,ETF_OP_Fee!$K$5:$L$14,2,1),0))^($A3487-$A3486)*(1+2*(J3487/J3486-1))-K$3*IFERROR(VLOOKUP($A5083,Dividends!$C$10:$E$100,3,0),0)</f>
        <v>87.676474369456216</v>
      </c>
      <c r="Q3487">
        <f>IF($A3487&gt;=$Q$2,B3487*Q$4,"")</f>
        <v>439.69485166443962</v>
      </c>
      <c r="R3487">
        <f>IF($A3487&gt;=$Q$2,G3487*R$4,"")</f>
        <v>344.55988541880396</v>
      </c>
      <c r="S3487">
        <f>IF($A3487&gt;=$Q$2,C3487*S$4,"")</f>
        <v>344.66538461270636</v>
      </c>
      <c r="T3487">
        <f>IF($A3487&gt;=$Q$2,J3487*T$4,"")</f>
        <v>544.56114058998162</v>
      </c>
      <c r="U3487">
        <f>IF($A3487&gt;=$Q$2,K3487*U$4,"")</f>
        <v>8.4345873220948473</v>
      </c>
      <c r="W3487" t="str">
        <f t="shared" ca="1" si="24"/>
        <v/>
      </c>
    </row>
    <row r="3488" spans="1:23">
      <c r="A3488" s="25">
        <v>45230</v>
      </c>
      <c r="B3488">
        <f>IFERROR(VLOOKUP($A3488,'BTC-Web'!$A$2:$H$9999,2,0),"")</f>
        <v>34500.078125</v>
      </c>
      <c r="C3488">
        <f>VLOOKUP(A3488,H_SPBTFDUE!$B$2:$C$5828,2,0)</f>
        <v>182.58</v>
      </c>
      <c r="D3488" s="2">
        <f>D3487*(1-D$1+IF(AND(WEEKDAY($A3488)&lt;&gt;1,WEEKDAY($A3488)&lt;&gt;7),-VLOOKUP($A3488,ETF_OP_Fee!$G$5:$H$14,2,1),0))^($A3488-$A3487)*(1+2*(C3488/C3487-1))+IFERROR(VLOOKUP(A3488,BITXeom!$C$9:$D$100,2,0),0)-$D$3*IFERROR(VLOOKUP($A3488,Dividends!$C$10:$E$100,2,0),0)</f>
        <v>17.009286348724551</v>
      </c>
      <c r="E3488" s="9">
        <v>17.079999999999998</v>
      </c>
      <c r="F3488" s="60">
        <f>F3487*(1-F$1-2*(C3488/C3487-1))</f>
        <v>1.3464820918443006E-2</v>
      </c>
      <c r="G3488" s="2">
        <f>G3487*(1-G$1+IF(AND(WEEKDAY($A3488)&lt;&gt;1,WEEKDAY($A3488)&lt;&gt;7),-VLOOKUP($A3488,ETF_OP_Fee!$I$5:$J$14,2,1),0))^($A3488-$A3487)*(1+1*(B3488/B3487-1))</f>
        <v>18.230403333142615</v>
      </c>
      <c r="H3488" s="9">
        <f>IFERROR(VLOOKUP(A3488,'BITO-IV'!$A$1:$J$10000,4,0),"")</f>
        <v>17.5945</v>
      </c>
      <c r="J3488" s="9">
        <f>VLOOKUP(A3488,'ETH-Web'!$A$1:$G$10000,6,0)</f>
        <v>1816.4589840000001</v>
      </c>
      <c r="K3488" s="2">
        <f>K3487*(1-K$1+IF(AND(WEEKDAY($A3488)&lt;&gt;1,WEEKDAY($A3488)&lt;&gt;7),-VLOOKUP($A3488,ETF_OP_Fee!$K$5:$L$14,2,1),0))^($A3488-$A3487)*(1+2*(J3488/J3487-1))-K$3*IFERROR(VLOOKUP($A5084,Dividends!$C$10:$E$100,3,0),0)</f>
        <v>88.291331387348606</v>
      </c>
      <c r="Q3488">
        <f>IF($A3488&gt;=$Q$2,B3488*Q$4,"")</f>
        <v>439.29167115277943</v>
      </c>
      <c r="R3488">
        <f>IF($A3488&gt;=$Q$2,G3488*R$4,"")</f>
        <v>343.97090209952347</v>
      </c>
      <c r="S3488">
        <f>IF($A3488&gt;=$Q$2,C3488*S$4,"")</f>
        <v>346.06800441370399</v>
      </c>
      <c r="T3488">
        <f>IF($A3488&gt;=$Q$2,J3488*T$4,"")</f>
        <v>546.47764954321747</v>
      </c>
      <c r="U3488">
        <f>IF($A3488&gt;=$Q$2,K3488*U$4,"")</f>
        <v>8.4937373420439037</v>
      </c>
      <c r="W3488" t="str">
        <f t="shared" ca="1" si="24"/>
        <v/>
      </c>
    </row>
    <row r="3489" spans="1:23">
      <c r="A3489" s="25">
        <v>45231</v>
      </c>
      <c r="B3489">
        <f>IFERROR(VLOOKUP($A3489,'BTC-Web'!$A$2:$H$9999,2,0),"")</f>
        <v>34657.273437999997</v>
      </c>
      <c r="C3489">
        <f>VLOOKUP(A3489,H_SPBTFDUE!$B$2:$C$5828,2,0)</f>
        <v>182.94</v>
      </c>
      <c r="D3489" s="2">
        <f>D3488*(1-D$1+IF(AND(WEEKDAY($A3489)&lt;&gt;1,WEEKDAY($A3489)&lt;&gt;7),-VLOOKUP($A3489,ETF_OP_Fee!$G$5:$H$14,2,1),0))^($A3489-$A3488)*(1+2*(C3489/C3488-1))+IFERROR(VLOOKUP(A3489,BITXeom!$C$9:$D$100,2,0),0)-$D$3*IFERROR(VLOOKUP($A3489,Dividends!$C$10:$E$100,2,0),0)</f>
        <v>17.074303555011078</v>
      </c>
      <c r="E3489" s="9">
        <v>17.16</v>
      </c>
      <c r="F3489" s="60">
        <f>F3488*(1-F$1-2*(C3489/C3488-1))</f>
        <v>1.3411021800616943E-2</v>
      </c>
      <c r="G3489" s="2">
        <f>G3488*(1-G$1+IF(AND(WEEKDAY($A3489)&lt;&gt;1,WEEKDAY($A3489)&lt;&gt;7),-VLOOKUP($A3489,ETF_OP_Fee!$I$5:$J$14,2,1),0))^($A3489-$A3488)*(1+1*(B3489/B3488-1))</f>
        <v>18.298942557844988</v>
      </c>
      <c r="H3489" s="9">
        <f>IFERROR(VLOOKUP(A3489,'BITO-IV'!$A$1:$J$10000,4,0),"")</f>
        <v>17.492799999999999</v>
      </c>
      <c r="J3489" s="9">
        <f>VLOOKUP(A3489,'ETH-Web'!$A$1:$G$10000,6,0)</f>
        <v>1847.0897219999999</v>
      </c>
      <c r="K3489" s="2">
        <f>K3488*(1-K$1+IF(AND(WEEKDAY($A3489)&lt;&gt;1,WEEKDAY($A3489)&lt;&gt;7),-VLOOKUP($A3489,ETF_OP_Fee!$K$5:$L$14,2,1),0))^($A3489-$A3488)*(1+2*(J3489/J3488-1))-K$3*IFERROR(VLOOKUP($A5085,Dividends!$C$10:$E$100,3,0),0)</f>
        <v>91.266673939987356</v>
      </c>
      <c r="Q3489">
        <f>IF($A3489&gt;=$Q$2,B3489*Q$4,"")</f>
        <v>441.29324898964563</v>
      </c>
      <c r="R3489">
        <f>IF($A3489&gt;=$Q$2,G3489*R$4,"")</f>
        <v>345.26409888290004</v>
      </c>
      <c r="S3489">
        <f>IF($A3489&gt;=$Q$2,C3489*S$4,"")</f>
        <v>346.75035999256767</v>
      </c>
      <c r="T3489">
        <f>IF($A3489&gt;=$Q$2,J3489*T$4,"")</f>
        <v>555.69283901540325</v>
      </c>
      <c r="U3489">
        <f>IF($A3489&gt;=$Q$2,K3489*U$4,"")</f>
        <v>8.7799690450618186</v>
      </c>
      <c r="W3489" t="str">
        <f t="shared" ca="1" si="24"/>
        <v/>
      </c>
    </row>
    <row r="3490" spans="1:23">
      <c r="A3490" s="25">
        <v>45232</v>
      </c>
      <c r="B3490">
        <f>IFERROR(VLOOKUP($A3490,'BTC-Web'!$A$2:$H$9999,2,0),"")</f>
        <v>35441.578125</v>
      </c>
      <c r="C3490">
        <f>VLOOKUP(A3490,H_SPBTFDUE!$B$2:$C$5828,2,0)</f>
        <v>184.74</v>
      </c>
      <c r="D3490" s="2">
        <f>D3489*(1-D$1+IF(AND(WEEKDAY($A3490)&lt;&gt;1,WEEKDAY($A3490)&lt;&gt;7),-VLOOKUP($A3490,ETF_OP_Fee!$G$5:$H$14,2,1),0))^($A3490-$A3489)*(1+2*(C3490/C3489-1))+IFERROR(VLOOKUP(A3490,BITXeom!$C$9:$D$100,2,0),0)-$D$3*IFERROR(VLOOKUP($A3490,Dividends!$C$10:$E$100,2,0),0)</f>
        <v>17.408202881020177</v>
      </c>
      <c r="E3490" s="9">
        <v>17.489999999999998</v>
      </c>
      <c r="F3490" s="60">
        <f>F3489*(1-F$1-2*(C3490/C3489-1))</f>
        <v>1.3146413785109997E-2</v>
      </c>
      <c r="G3490" s="2">
        <f>G3489*(1-G$1+IF(AND(WEEKDAY($A3490)&lt;&gt;1,WEEKDAY($A3490)&lt;&gt;7),-VLOOKUP($A3490,ETF_OP_Fee!$I$5:$J$14,2,1),0))^($A3490-$A3489)*(1+1*(B3490/B3489-1))</f>
        <v>18.698210947965144</v>
      </c>
      <c r="H3490" s="9">
        <f>IFERROR(VLOOKUP(A3490,'BITO-IV'!$A$1:$J$10000,4,0),"")</f>
        <v>17.672499999999999</v>
      </c>
      <c r="J3490" s="9">
        <f>VLOOKUP(A3490,'ETH-Web'!$A$1:$G$10000,6,0)</f>
        <v>1800.6209719999999</v>
      </c>
      <c r="K3490" s="2">
        <f>K3489*(1-K$1+IF(AND(WEEKDAY($A3490)&lt;&gt;1,WEEKDAY($A3490)&lt;&gt;7),-VLOOKUP($A3490,ETF_OP_Fee!$K$5:$L$14,2,1),0))^($A3490-$A3489)*(1+2*(J3490/J3489-1))-K$3*IFERROR(VLOOKUP($A5086,Dividends!$C$10:$E$100,3,0),0)</f>
        <v>86.672300738081987</v>
      </c>
      <c r="Q3490">
        <f>IF($A3490&gt;=$Q$2,B3490*Q$4,"")</f>
        <v>451.27985004593495</v>
      </c>
      <c r="R3490">
        <f>IF($A3490&gt;=$Q$2,G3490*R$4,"")</f>
        <v>352.79748724627092</v>
      </c>
      <c r="S3490">
        <f>IF($A3490&gt;=$Q$2,C3490*S$4,"")</f>
        <v>350.16213788688617</v>
      </c>
      <c r="T3490">
        <f>IF($A3490&gt;=$Q$2,J3490*T$4,"")</f>
        <v>541.71281882177834</v>
      </c>
      <c r="U3490">
        <f>IF($A3490&gt;=$Q$2,K3490*U$4,"")</f>
        <v>8.3379845533215438</v>
      </c>
      <c r="W3490" t="str">
        <f t="shared" ca="1" si="24"/>
        <v/>
      </c>
    </row>
    <row r="3491" spans="1:23">
      <c r="A3491" s="25">
        <v>45233</v>
      </c>
      <c r="B3491">
        <f>IFERROR(VLOOKUP($A3491,'BTC-Web'!$A$2:$H$9999,2,0),"")</f>
        <v>34942.472655999998</v>
      </c>
      <c r="C3491">
        <f>VLOOKUP(A3491,H_SPBTFDUE!$B$2:$C$5828,2,0)</f>
        <v>182.16</v>
      </c>
      <c r="D3491" s="2">
        <f>D3490*(1-D$1+IF(AND(WEEKDAY($A3491)&lt;&gt;1,WEEKDAY($A3491)&lt;&gt;7),-VLOOKUP($A3491,ETF_OP_Fee!$G$5:$H$14,2,1),0))^($A3491-$A3490)*(1+2*(C3491/C3490-1))+IFERROR(VLOOKUP(A3491,BITXeom!$C$9:$D$100,2,0),0)-$D$3*IFERROR(VLOOKUP($A3491,Dividends!$C$10:$E$100,2,0),0)</f>
        <v>16.919931907532934</v>
      </c>
      <c r="E3491" s="9">
        <v>16.989999999999998</v>
      </c>
      <c r="F3491" s="60">
        <f>F3490*(1-F$1-2*(C3491/C3490-1))</f>
        <v>1.3512923860309434E-2</v>
      </c>
      <c r="G3491" s="2">
        <f>G3490*(1-G$1+IF(AND(WEEKDAY($A3491)&lt;&gt;1,WEEKDAY($A3491)&lt;&gt;7),-VLOOKUP($A3491,ETF_OP_Fee!$I$5:$J$14,2,1),0))^($A3491-$A3490)*(1+1*(B3491/B3490-1))</f>
        <v>18.420272036514628</v>
      </c>
      <c r="H3491" s="9">
        <f>IFERROR(VLOOKUP(A3491,'BITO-IV'!$A$1:$J$10000,4,0),"")</f>
        <v>17.435500000000001</v>
      </c>
      <c r="J3491" s="9">
        <f>VLOOKUP(A3491,'ETH-Web'!$A$1:$G$10000,6,0)</f>
        <v>1832.7951660000001</v>
      </c>
      <c r="K3491" s="2">
        <f>K3490*(1-K$1+IF(AND(WEEKDAY($A3491)&lt;&gt;1,WEEKDAY($A3491)&lt;&gt;7),-VLOOKUP($A3491,ETF_OP_Fee!$K$5:$L$14,2,1),0))^($A3491-$A3490)*(1+2*(J3491/J3490-1))-K$3*IFERROR(VLOOKUP($A5087,Dividends!$C$10:$E$100,3,0),0)</f>
        <v>89.767377441798871</v>
      </c>
      <c r="Q3491">
        <f>IF($A3491&gt;=$Q$2,B3491*Q$4,"")</f>
        <v>444.92470862381674</v>
      </c>
      <c r="R3491">
        <f>IF($A3491&gt;=$Q$2,G3491*R$4,"")</f>
        <v>347.55334117044669</v>
      </c>
      <c r="S3491">
        <f>IF($A3491&gt;=$Q$2,C3491*S$4,"")</f>
        <v>345.27192290502967</v>
      </c>
      <c r="T3491">
        <f>IF($A3491&gt;=$Q$2,J3491*T$4,"")</f>
        <v>551.39235360232669</v>
      </c>
      <c r="U3491">
        <f>IF($A3491&gt;=$Q$2,K3491*U$4,"")</f>
        <v>8.6357348325592316</v>
      </c>
      <c r="W3491" t="str">
        <f t="shared" ca="1" si="24"/>
        <v/>
      </c>
    </row>
    <row r="3492" spans="1:23">
      <c r="A3492" s="25">
        <v>45236</v>
      </c>
      <c r="B3492">
        <f>IFERROR(VLOOKUP($A3492,'BTC-Web'!$A$2:$H$9999,2,0),"")</f>
        <v>35044.789062999997</v>
      </c>
      <c r="C3492">
        <f>VLOOKUP(A3492,H_SPBTFDUE!$B$2:$C$5828,2,0)</f>
        <v>184.88</v>
      </c>
      <c r="D3492" s="2">
        <f>D3491*(1-D$1+IF(AND(WEEKDAY($A3492)&lt;&gt;1,WEEKDAY($A3492)&lt;&gt;7),-VLOOKUP($A3492,ETF_OP_Fee!$G$5:$H$14,2,1),0))^($A3492-$A3491)*(1+2*(C3492/C3491-1))+IFERROR(VLOOKUP(A3492,BITXeom!$C$9:$D$100,2,0),0)-$D$3*IFERROR(VLOOKUP($A3492,Dividends!$C$10:$E$100,2,0),0)</f>
        <v>17.418925350664953</v>
      </c>
      <c r="E3492" s="9">
        <v>17.510000000000002</v>
      </c>
      <c r="F3492" s="60">
        <f>F3491*(1-F$1-2*(C3492/C3491-1))</f>
        <v>1.3108672436195934E-2</v>
      </c>
      <c r="G3492" s="2">
        <f>G3491*(1-G$1+IF(AND(WEEKDAY($A3492)&lt;&gt;1,WEEKDAY($A3492)&lt;&gt;7),-VLOOKUP($A3492,ETF_OP_Fee!$I$5:$J$14,2,1),0))^($A3492-$A3491)*(1+1*(B3492/B3491-1))</f>
        <v>18.430285509789147</v>
      </c>
      <c r="H3492" s="9">
        <f>IFERROR(VLOOKUP(A3492,'BITO-IV'!$A$1:$J$10000,4,0),"")</f>
        <v>17.702100000000002</v>
      </c>
      <c r="J3492" s="9">
        <f>VLOOKUP(A3492,'ETH-Web'!$A$1:$G$10000,6,0)</f>
        <v>1899.8374020000001</v>
      </c>
      <c r="K3492" s="2">
        <f>K3491*(1-K$1+IF(AND(WEEKDAY($A3492)&lt;&gt;1,WEEKDAY($A3492)&lt;&gt;7),-VLOOKUP($A3492,ETF_OP_Fee!$K$5:$L$14,2,1),0))^($A3492-$A3491)*(1+2*(J3492/J3491-1))-K$3*IFERROR(VLOOKUP($A5088,Dividends!$C$10:$E$100,3,0),0)</f>
        <v>96.327177894016856</v>
      </c>
      <c r="Q3492">
        <f>IF($A3492&gt;=$Q$2,B3492*Q$4,"")</f>
        <v>446.22750988862913</v>
      </c>
      <c r="R3492">
        <f>IF($A3492&gt;=$Q$2,G3492*R$4,"")</f>
        <v>347.74227519304856</v>
      </c>
      <c r="S3492">
        <f>IF($A3492&gt;=$Q$2,C3492*S$4,"")</f>
        <v>350.42749838977755</v>
      </c>
      <c r="T3492">
        <f>IF($A3492&gt;=$Q$2,J3492*T$4,"")</f>
        <v>571.56186134905465</v>
      </c>
      <c r="U3492">
        <f>IF($A3492&gt;=$Q$2,K3492*U$4,"")</f>
        <v>9.2667959025630324</v>
      </c>
      <c r="W3492" t="str">
        <f t="shared" ca="1" si="24"/>
        <v/>
      </c>
    </row>
    <row r="3493" spans="1:23">
      <c r="A3493" s="25">
        <v>45237</v>
      </c>
      <c r="B3493">
        <f>IFERROR(VLOOKUP($A3493,'BTC-Web'!$A$2:$H$9999,2,0),"")</f>
        <v>35047.792969000002</v>
      </c>
      <c r="C3493">
        <f>VLOOKUP(A3493,H_SPBTFDUE!$B$2:$C$5828,2,0)</f>
        <v>189.19</v>
      </c>
      <c r="D3493" s="2">
        <f>D3492*(1-D$1+IF(AND(WEEKDAY($A3493)&lt;&gt;1,WEEKDAY($A3493)&lt;&gt;7),-VLOOKUP($A3493,ETF_OP_Fee!$G$5:$H$14,2,1),0))^($A3493-$A3492)*(1+2*(C3493/C3492-1))+IFERROR(VLOOKUP(A3493,BITXeom!$C$9:$D$100,2,0),0)-$D$3*IFERROR(VLOOKUP($A3493,Dividends!$C$10:$E$100,2,0),0)</f>
        <v>18.228882199392622</v>
      </c>
      <c r="E3493" s="9">
        <v>18.27</v>
      </c>
      <c r="F3493" s="60">
        <f>F3492*(1-F$1-2*(C3493/C3492-1))</f>
        <v>1.2496800341718607E-2</v>
      </c>
      <c r="G3493" s="2">
        <f>G3492*(1-G$1+IF(AND(WEEKDAY($A3493)&lt;&gt;1,WEEKDAY($A3493)&lt;&gt;7),-VLOOKUP($A3493,ETF_OP_Fee!$I$5:$J$14,2,1),0))^($A3493-$A3492)*(1+1*(B3493/B3492-1))</f>
        <v>18.417246037175612</v>
      </c>
      <c r="H3493" s="9">
        <f>IFERROR(VLOOKUP(A3493,'BITO-IV'!$A$1:$J$10000,4,0),"")</f>
        <v>18.116800000000001</v>
      </c>
      <c r="J3493" s="9">
        <f>VLOOKUP(A3493,'ETH-Web'!$A$1:$G$10000,6,0)</f>
        <v>1888.124268</v>
      </c>
      <c r="K3493" s="2">
        <f>K3492*(1-K$1+IF(AND(WEEKDAY($A3493)&lt;&gt;1,WEEKDAY($A3493)&lt;&gt;7),-VLOOKUP($A3493,ETF_OP_Fee!$K$5:$L$14,2,1),0))^($A3493-$A3492)*(1+2*(J3493/J3492-1))-K$3*IFERROR(VLOOKUP($A5089,Dividends!$C$10:$E$100,3,0),0)</f>
        <v>95.136949088950317</v>
      </c>
      <c r="Q3493">
        <f>IF($A3493&gt;=$Q$2,B3493*Q$4,"")</f>
        <v>446.26575881322424</v>
      </c>
      <c r="R3493">
        <f>IF($A3493&gt;=$Q$2,G3493*R$4,"")</f>
        <v>347.49624667267977</v>
      </c>
      <c r="S3493">
        <f>IF($A3493&gt;=$Q$2,C3493*S$4,"")</f>
        <v>358.59681101450678</v>
      </c>
      <c r="T3493">
        <f>IF($A3493&gt;=$Q$2,J3493*T$4,"")</f>
        <v>568.03799100929655</v>
      </c>
      <c r="U3493">
        <f>IF($A3493&gt;=$Q$2,K3493*U$4,"")</f>
        <v>9.1522943916183408</v>
      </c>
      <c r="W3493" t="str">
        <f t="shared" ca="1" si="24"/>
        <v/>
      </c>
    </row>
    <row r="3494" spans="1:23">
      <c r="A3494" s="25">
        <v>45238</v>
      </c>
      <c r="B3494">
        <f>IFERROR(VLOOKUP($A3494,'BTC-Web'!$A$2:$H$9999,2,0),"")</f>
        <v>35419.476562999997</v>
      </c>
      <c r="C3494">
        <f>VLOOKUP(A3494,H_SPBTFDUE!$B$2:$C$5828,2,0)</f>
        <v>187.99</v>
      </c>
      <c r="D3494" s="2">
        <f>D3493*(1-D$1+IF(AND(WEEKDAY($A3494)&lt;&gt;1,WEEKDAY($A3494)&lt;&gt;7),-VLOOKUP($A3494,ETF_OP_Fee!$G$5:$H$14,2,1),0))^($A3494-$A3493)*(1+2*(C3494/C3493-1))+IFERROR(VLOOKUP(A3494,BITXeom!$C$9:$D$100,2,0),0)-$D$3*IFERROR(VLOOKUP($A3494,Dividends!$C$10:$E$100,2,0),0)</f>
        <v>17.995467220980213</v>
      </c>
      <c r="E3494" s="9">
        <v>18.079999999999998</v>
      </c>
      <c r="F3494" s="60">
        <f>F3493*(1-F$1-2*(C3494/C3493-1))</f>
        <v>1.2654679982550347E-2</v>
      </c>
      <c r="G3494" s="2">
        <f>G3493*(1-G$1+IF(AND(WEEKDAY($A3494)&lt;&gt;1,WEEKDAY($A3494)&lt;&gt;7),-VLOOKUP($A3494,ETF_OP_Fee!$I$5:$J$14,2,1),0))^($A3494-$A3493)*(1+1*(B3494/B3493-1))</f>
        <v>18.597799284596906</v>
      </c>
      <c r="H3494" s="9">
        <f>IFERROR(VLOOKUP(A3494,'BITO-IV'!$A$1:$J$10000,4,0),"")</f>
        <v>18.002300000000002</v>
      </c>
      <c r="J3494" s="9">
        <f>VLOOKUP(A3494,'ETH-Web'!$A$1:$G$10000,6,0)</f>
        <v>1889.322388</v>
      </c>
      <c r="K3494" s="2">
        <f>K3493*(1-K$1+IF(AND(WEEKDAY($A3494)&lt;&gt;1,WEEKDAY($A3494)&lt;&gt;7),-VLOOKUP($A3494,ETF_OP_Fee!$K$5:$L$14,2,1),0))^($A3494-$A3493)*(1+2*(J3494/J3493-1))-K$3*IFERROR(VLOOKUP($A5090,Dividends!$C$10:$E$100,3,0),0)</f>
        <v>95.255235262227558</v>
      </c>
      <c r="Q3494">
        <f>IF($A3494&gt;=$Q$2,B3494*Q$4,"")</f>
        <v>450.99842946274407</v>
      </c>
      <c r="R3494">
        <f>IF($A3494&gt;=$Q$2,G3494*R$4,"")</f>
        <v>350.90292189854244</v>
      </c>
      <c r="S3494">
        <f>IF($A3494&gt;=$Q$2,C3494*S$4,"")</f>
        <v>356.32229241829452</v>
      </c>
      <c r="T3494">
        <f>IF($A3494&gt;=$Q$2,J3494*T$4,"")</f>
        <v>568.39844274932375</v>
      </c>
      <c r="U3494">
        <f>IF($A3494&gt;=$Q$2,K3494*U$4,"")</f>
        <v>9.1636736705489596</v>
      </c>
      <c r="W3494" t="str">
        <f t="shared" ca="1" si="24"/>
        <v/>
      </c>
    </row>
    <row r="3495" spans="1:23">
      <c r="A3495" s="25">
        <v>45239</v>
      </c>
      <c r="B3495">
        <f>IFERROR(VLOOKUP($A3495,'BTC-Web'!$A$2:$H$9999,2,0),"")</f>
        <v>35633.632812999997</v>
      </c>
      <c r="C3495">
        <f>VLOOKUP(A3495,H_SPBTFDUE!$B$2:$C$5828,2,0)</f>
        <v>192.58</v>
      </c>
      <c r="D3495" s="2">
        <f>D3494*(1-D$1+IF(AND(WEEKDAY($A3495)&lt;&gt;1,WEEKDAY($A3495)&lt;&gt;7),-VLOOKUP($A3495,ETF_OP_Fee!$G$5:$H$14,2,1),0))^($A3495-$A3494)*(1+2*(C3495/C3494-1))+IFERROR(VLOOKUP(A3495,BITXeom!$C$9:$D$100,2,0),0)-$D$3*IFERROR(VLOOKUP($A3495,Dividends!$C$10:$E$100,2,0),0)</f>
        <v>18.871953549695924</v>
      </c>
      <c r="E3495" s="9">
        <v>18.97</v>
      </c>
      <c r="F3495" s="60">
        <f>F3494*(1-F$1-2*(C3495/C3494-1))</f>
        <v>1.2036063044604218E-2</v>
      </c>
      <c r="G3495" s="2">
        <f>G3494*(1-G$1+IF(AND(WEEKDAY($A3495)&lt;&gt;1,WEEKDAY($A3495)&lt;&gt;7),-VLOOKUP($A3495,ETF_OP_Fee!$I$5:$J$14,2,1),0))^($A3495-$A3494)*(1+1*(B3495/B3494-1))</f>
        <v>18.695406834395026</v>
      </c>
      <c r="H3495" s="9">
        <f>IFERROR(VLOOKUP(A3495,'BITO-IV'!$A$1:$J$10000,4,0),"")</f>
        <v>18.444500000000001</v>
      </c>
      <c r="J3495" s="9">
        <f>VLOOKUP(A3495,'ETH-Web'!$A$1:$G$10000,6,0)</f>
        <v>2120.5610350000002</v>
      </c>
      <c r="K3495" s="2">
        <f>K3494*(1-K$1+IF(AND(WEEKDAY($A3495)&lt;&gt;1,WEEKDAY($A3495)&lt;&gt;7),-VLOOKUP($A3495,ETF_OP_Fee!$K$5:$L$14,2,1),0))^($A3495-$A3494)*(1+2*(J3495/J3494-1))-K$3*IFERROR(VLOOKUP($A5091,Dividends!$C$10:$E$100,3,0),0)</f>
        <v>118.56920984340873</v>
      </c>
      <c r="Q3495">
        <f>IF($A3495&gt;=$Q$2,B3495*Q$4,"")</f>
        <v>453.72529450372906</v>
      </c>
      <c r="R3495">
        <f>IF($A3495&gt;=$Q$2,G3495*R$4,"")</f>
        <v>352.74457928495616</v>
      </c>
      <c r="S3495">
        <f>IF($A3495&gt;=$Q$2,C3495*S$4,"")</f>
        <v>365.02232604880663</v>
      </c>
      <c r="T3495">
        <f>IF($A3495&gt;=$Q$2,J3495*T$4,"")</f>
        <v>637.96607593520673</v>
      </c>
      <c r="U3495">
        <f>IF($A3495&gt;=$Q$2,K3495*U$4,"")</f>
        <v>11.406507404960353</v>
      </c>
      <c r="W3495" t="str">
        <f t="shared" ca="1" si="24"/>
        <v/>
      </c>
    </row>
    <row r="3496" spans="1:23">
      <c r="A3496" s="25">
        <v>45240</v>
      </c>
      <c r="B3496">
        <f>IFERROR(VLOOKUP($A3496,'BTC-Web'!$A$2:$H$9999,2,0),"")</f>
        <v>36702.25</v>
      </c>
      <c r="C3496">
        <f>VLOOKUP(A3496,H_SPBTFDUE!$B$2:$C$5828,2,0)</f>
        <v>196.58</v>
      </c>
      <c r="D3496" s="2">
        <f>D3495*(1-D$1+IF(AND(WEEKDAY($A3496)&lt;&gt;1,WEEKDAY($A3496)&lt;&gt;7),-VLOOKUP($A3496,ETF_OP_Fee!$G$5:$H$14,2,1),0))^($A3496-$A3495)*(1+2*(C3496/C3495-1))+IFERROR(VLOOKUP(A3496,BITXeom!$C$9:$D$100,2,0),0)-$D$3*IFERROR(VLOOKUP($A3496,Dividends!$C$10:$E$100,2,0),0)</f>
        <v>19.653547245133939</v>
      </c>
      <c r="E3496" s="9">
        <v>19.82</v>
      </c>
      <c r="F3496" s="60">
        <f>F3495*(1-F$1-2*(C3496/C3495-1))</f>
        <v>1.1535444276162913E-2</v>
      </c>
      <c r="G3496" s="2">
        <f>G3495*(1-G$1+IF(AND(WEEKDAY($A3496)&lt;&gt;1,WEEKDAY($A3496)&lt;&gt;7),-VLOOKUP($A3496,ETF_OP_Fee!$I$5:$J$14,2,1),0))^($A3496-$A3495)*(1+1*(B3496/B3495-1))</f>
        <v>19.240790520553482</v>
      </c>
      <c r="H3496" s="9">
        <f>IFERROR(VLOOKUP(A3496,'BITO-IV'!$A$1:$J$10000,4,0),"")</f>
        <v>18.827999999999999</v>
      </c>
      <c r="J3496" s="9">
        <f>VLOOKUP(A3496,'ETH-Web'!$A$1:$G$10000,6,0)</f>
        <v>2078.2897950000001</v>
      </c>
      <c r="K3496" s="2">
        <f>K3495*(1-K$1+IF(AND(WEEKDAY($A3496)&lt;&gt;1,WEEKDAY($A3496)&lt;&gt;7),-VLOOKUP($A3496,ETF_OP_Fee!$K$5:$L$14,2,1),0))^($A3496-$A3495)*(1+2*(J3496/J3495-1))-K$3*IFERROR(VLOOKUP($A5092,Dividends!$C$10:$E$100,3,0),0)</f>
        <v>113.8391634087106</v>
      </c>
      <c r="Q3496">
        <f>IF($A3496&gt;=$Q$2,B3496*Q$4,"")</f>
        <v>467.33206455795812</v>
      </c>
      <c r="R3496">
        <f>IF($A3496&gt;=$Q$2,G3496*R$4,"")</f>
        <v>363.03486826486261</v>
      </c>
      <c r="S3496">
        <f>IF($A3496&gt;=$Q$2,C3496*S$4,"")</f>
        <v>372.60405470284769</v>
      </c>
      <c r="T3496">
        <f>IF($A3496&gt;=$Q$2,J3496*T$4,"")</f>
        <v>625.24886729908974</v>
      </c>
      <c r="U3496">
        <f>IF($A3496&gt;=$Q$2,K3496*U$4,"")</f>
        <v>10.951470977253317</v>
      </c>
      <c r="W3496" t="str">
        <f t="shared" ca="1" si="24"/>
        <v/>
      </c>
    </row>
    <row r="3497" spans="1:23">
      <c r="A3497" s="25">
        <v>45243</v>
      </c>
      <c r="B3497">
        <f>IFERROR(VLOOKUP($A3497,'BTC-Web'!$A$2:$H$9999,2,0),"")</f>
        <v>37070.304687999997</v>
      </c>
      <c r="C3497">
        <f>VLOOKUP(A3497,H_SPBTFDUE!$B$2:$C$5828,2,0)</f>
        <v>193.3</v>
      </c>
      <c r="D3497" s="2">
        <f>D3496*(1-D$1+IF(AND(WEEKDAY($A3497)&lt;&gt;1,WEEKDAY($A3497)&lt;&gt;7),-VLOOKUP($A3497,ETF_OP_Fee!$G$5:$H$14,2,1),0))^($A3497-$A3496)*(1+2*(C3497/C3496-1))+IFERROR(VLOOKUP(A3497,BITXeom!$C$9:$D$100,2,0),0)-$D$3*IFERROR(VLOOKUP($A3497,Dividends!$C$10:$E$100,2,0),0)</f>
        <v>18.990826264993391</v>
      </c>
      <c r="E3497" s="9">
        <v>19.190000000000001</v>
      </c>
      <c r="F3497" s="60">
        <f>F3496*(1-F$1-2*(C3497/C3496-1))</f>
        <v>1.1919788935031818E-2</v>
      </c>
      <c r="G3497" s="2">
        <f>G3496*(1-G$1+IF(AND(WEEKDAY($A3497)&lt;&gt;1,WEEKDAY($A3497)&lt;&gt;7),-VLOOKUP($A3497,ETF_OP_Fee!$I$5:$J$14,2,1),0))^($A3497-$A3496)*(1+1*(B3497/B3496-1))</f>
        <v>19.387534555499819</v>
      </c>
      <c r="H3497" s="9">
        <f>IFERROR(VLOOKUP(A3497,'BITO-IV'!$A$1:$J$10000,4,0),"")</f>
        <v>18.516500000000001</v>
      </c>
      <c r="J3497" s="9">
        <f>VLOOKUP(A3497,'ETH-Web'!$A$1:$G$10000,6,0)</f>
        <v>2055.2653810000002</v>
      </c>
      <c r="K3497" s="2">
        <f>K3496*(1-K$1+IF(AND(WEEKDAY($A3497)&lt;&gt;1,WEEKDAY($A3497)&lt;&gt;7),-VLOOKUP($A3497,ETF_OP_Fee!$K$5:$L$14,2,1),0))^($A3497-$A3496)*(1+2*(J3497/J3496-1))-K$3*IFERROR(VLOOKUP($A5093,Dividends!$C$10:$E$100,3,0),0)</f>
        <v>111.30822009901341</v>
      </c>
      <c r="Q3497">
        <f>IF($A3497&gt;=$Q$2,B3497*Q$4,"")</f>
        <v>472.01852811845572</v>
      </c>
      <c r="R3497">
        <f>IF($A3497&gt;=$Q$2,G3497*R$4,"")</f>
        <v>365.80363191511339</v>
      </c>
      <c r="S3497">
        <f>IF($A3497&gt;=$Q$2,C3497*S$4,"")</f>
        <v>366.38703720653399</v>
      </c>
      <c r="T3497">
        <f>IF($A3497&gt;=$Q$2,J3497*T$4,"")</f>
        <v>618.32202350263765</v>
      </c>
      <c r="U3497">
        <f>IF($A3497&gt;=$Q$2,K3497*U$4,"")</f>
        <v>10.707991041427459</v>
      </c>
      <c r="W3497" t="str">
        <f t="shared" ca="1" si="24"/>
        <v/>
      </c>
    </row>
    <row r="3498" spans="1:23">
      <c r="A3498" s="25">
        <v>45244</v>
      </c>
      <c r="B3498">
        <f>IFERROR(VLOOKUP($A3498,'BTC-Web'!$A$2:$H$9999,2,0),"")</f>
        <v>36491.789062999997</v>
      </c>
      <c r="C3498">
        <f>VLOOKUP(A3498,H_SPBTFDUE!$B$2:$C$5828,2,0)</f>
        <v>185.24</v>
      </c>
      <c r="D3498" s="2">
        <f>D3497*(1-D$1+IF(AND(WEEKDAY($A3498)&lt;&gt;1,WEEKDAY($A3498)&lt;&gt;7),-VLOOKUP($A3498,ETF_OP_Fee!$G$5:$H$14,2,1),0))^($A3498-$A3497)*(1+2*(C3498/C3497-1))+IFERROR(VLOOKUP(A3498,BITXeom!$C$9:$D$100,2,0),0)-$D$3*IFERROR(VLOOKUP($A3498,Dividends!$C$10:$E$100,2,0),0)</f>
        <v>17.405012822331848</v>
      </c>
      <c r="E3498" s="9">
        <v>17.39</v>
      </c>
      <c r="F3498" s="60">
        <f>F3497*(1-F$1-2*(C3498/C3497-1))</f>
        <v>1.2913203619100427E-2</v>
      </c>
      <c r="G3498" s="2">
        <f>G3497*(1-G$1+IF(AND(WEEKDAY($A3498)&lt;&gt;1,WEEKDAY($A3498)&lt;&gt;7),-VLOOKUP($A3498,ETF_OP_Fee!$I$5:$J$14,2,1),0))^($A3498-$A3497)*(1+1*(B3498/B3497-1))</f>
        <v>19.069837287199256</v>
      </c>
      <c r="H3498" s="9">
        <f>IFERROR(VLOOKUP(A3498,'BITO-IV'!$A$1:$J$10000,4,0),"")</f>
        <v>17.744700000000002</v>
      </c>
      <c r="J3498" s="9">
        <f>VLOOKUP(A3498,'ETH-Web'!$A$1:$G$10000,6,0)</f>
        <v>1979.052612</v>
      </c>
      <c r="K3498" s="2">
        <f>K3497*(1-K$1+IF(AND(WEEKDAY($A3498)&lt;&gt;1,WEEKDAY($A3498)&lt;&gt;7),-VLOOKUP($A3498,ETF_OP_Fee!$K$5:$L$14,2,1),0))^($A3498-$A3497)*(1+2*(J3498/J3497-1))-K$3*IFERROR(VLOOKUP($A5094,Dividends!$C$10:$E$100,3,0),0)</f>
        <v>103.05056631432613</v>
      </c>
      <c r="Q3498">
        <f>IF($A3498&gt;=$Q$2,B3498*Q$4,"")</f>
        <v>464.65225217051557</v>
      </c>
      <c r="R3498">
        <f>IF($A3498&gt;=$Q$2,G3498*R$4,"")</f>
        <v>359.80932592116795</v>
      </c>
      <c r="S3498">
        <f>IF($A3498&gt;=$Q$2,C3498*S$4,"")</f>
        <v>351.10985396864129</v>
      </c>
      <c r="T3498">
        <f>IF($A3498&gt;=$Q$2,J3498*T$4,"")</f>
        <v>595.39358127787216</v>
      </c>
      <c r="U3498">
        <f>IF($A3498&gt;=$Q$2,K3498*U$4,"")</f>
        <v>9.91359434124678</v>
      </c>
      <c r="W3498" t="str">
        <f t="shared" ca="1" si="24"/>
        <v/>
      </c>
    </row>
    <row r="3499" spans="1:23">
      <c r="A3499" s="25">
        <v>45245</v>
      </c>
      <c r="B3499">
        <f>IFERROR(VLOOKUP($A3499,'BTC-Web'!$A$2:$H$9999,2,0),"")</f>
        <v>35548.113280999998</v>
      </c>
      <c r="C3499">
        <f>VLOOKUP(A3499,H_SPBTFDUE!$B$2:$C$5828,2,0)</f>
        <v>198.15</v>
      </c>
      <c r="D3499" s="2">
        <f>D3498*(1-D$1+IF(AND(WEEKDAY($A3499)&lt;&gt;1,WEEKDAY($A3499)&lt;&gt;7),-VLOOKUP($A3499,ETF_OP_Fee!$G$5:$H$14,2,1),0))^($A3499-$A3498)*(1+2*(C3499/C3498-1))+IFERROR(VLOOKUP(A3499,BITXeom!$C$9:$D$100,2,0),0)-$D$3*IFERROR(VLOOKUP($A3499,Dividends!$C$10:$E$100,2,0),0)</f>
        <v>19.828650254603733</v>
      </c>
      <c r="E3499" s="9">
        <v>19.93</v>
      </c>
      <c r="F3499" s="60">
        <f>F3498*(1-F$1-2*(C3499/C3498-1))</f>
        <v>1.111260204983053E-2</v>
      </c>
      <c r="G3499" s="2">
        <f>G3498*(1-G$1+IF(AND(WEEKDAY($A3499)&lt;&gt;1,WEEKDAY($A3499)&lt;&gt;7),-VLOOKUP($A3499,ETF_OP_Fee!$I$5:$J$14,2,1),0))^($A3499-$A3498)*(1+1*(B3499/B3498-1))</f>
        <v>18.561958162851777</v>
      </c>
      <c r="H3499" s="9">
        <f>IFERROR(VLOOKUP(A3499,'BITO-IV'!$A$1:$J$10000,4,0),"")</f>
        <v>18.980599999999999</v>
      </c>
      <c r="J3499" s="9">
        <f>VLOOKUP(A3499,'ETH-Web'!$A$1:$G$10000,6,0)</f>
        <v>2060.4084469999998</v>
      </c>
      <c r="K3499" s="2">
        <f>K3498*(1-K$1+IF(AND(WEEKDAY($A3499)&lt;&gt;1,WEEKDAY($A3499)&lt;&gt;7),-VLOOKUP($A3499,ETF_OP_Fee!$K$5:$L$14,2,1),0))^($A3499-$A3498)*(1+2*(J3499/J3498-1))-K$3*IFERROR(VLOOKUP($A5095,Dividends!$C$10:$E$100,3,0),0)</f>
        <v>111.5201974898123</v>
      </c>
      <c r="Q3499">
        <f>IF($A3499&gt;=$Q$2,B3499*Q$4,"")</f>
        <v>452.63636890789797</v>
      </c>
      <c r="R3499">
        <f>IF($A3499&gt;=$Q$2,G3499*R$4,"")</f>
        <v>350.22667229760691</v>
      </c>
      <c r="S3499">
        <f>IF($A3499&gt;=$Q$2,C3499*S$4,"")</f>
        <v>375.57988319955876</v>
      </c>
      <c r="T3499">
        <f>IF($A3499&gt;=$Q$2,J3499*T$4,"")</f>
        <v>619.86930348191709</v>
      </c>
      <c r="U3499">
        <f>IF($A3499&gt;=$Q$2,K3499*U$4,"")</f>
        <v>10.728383533551048</v>
      </c>
      <c r="W3499" t="str">
        <f t="shared" ca="1" si="24"/>
        <v/>
      </c>
    </row>
    <row r="3500" spans="1:23">
      <c r="A3500" s="25">
        <v>45246</v>
      </c>
      <c r="B3500">
        <f>IFERROR(VLOOKUP($A3500,'BTC-Web'!$A$2:$H$9999,2,0),"")</f>
        <v>37879.980469000002</v>
      </c>
      <c r="C3500">
        <f>VLOOKUP(A3500,H_SPBTFDUE!$B$2:$C$5828,2,0)</f>
        <v>188.98</v>
      </c>
      <c r="D3500" s="2">
        <f>D3499*(1-D$1+IF(AND(WEEKDAY($A3500)&lt;&gt;1,WEEKDAY($A3500)&lt;&gt;7),-VLOOKUP($A3500,ETF_OP_Fee!$G$5:$H$14,2,1),0))^($A3500-$A3499)*(1+2*(C3500/C3499-1))+IFERROR(VLOOKUP(A3500,BITXeom!$C$9:$D$100,2,0),0)-$D$3*IFERROR(VLOOKUP($A3500,Dividends!$C$10:$E$100,2,0),0)</f>
        <v>17.99121777385761</v>
      </c>
      <c r="E3500" s="9">
        <v>18.100000000000001</v>
      </c>
      <c r="F3500" s="60">
        <f>F3499*(1-F$1-2*(C3500/C3499-1))</f>
        <v>1.2140563184876878E-2</v>
      </c>
      <c r="G3500" s="2">
        <f>G3499*(1-G$1+IF(AND(WEEKDAY($A3500)&lt;&gt;1,WEEKDAY($A3500)&lt;&gt;7),-VLOOKUP($A3500,ETF_OP_Fee!$I$5:$J$14,2,1),0))^($A3500-$A3499)*(1+1*(B3500/B3499-1))</f>
        <v>19.763887938781195</v>
      </c>
      <c r="H3500" s="9">
        <f>IFERROR(VLOOKUP(A3500,'BITO-IV'!$A$1:$J$10000,4,0),"")</f>
        <v>18.097899999999999</v>
      </c>
      <c r="J3500" s="9">
        <f>VLOOKUP(A3500,'ETH-Web'!$A$1:$G$10000,6,0)</f>
        <v>1960.881592</v>
      </c>
      <c r="K3500" s="2">
        <f>K3499*(1-K$1+IF(AND(WEEKDAY($A3500)&lt;&gt;1,WEEKDAY($A3500)&lt;&gt;7),-VLOOKUP($A3500,ETF_OP_Fee!$K$5:$L$14,2,1),0))^($A3500-$A3499)*(1+2*(J3500/J3499-1))-K$3*IFERROR(VLOOKUP($A5096,Dividends!$C$10:$E$100,3,0),0)</f>
        <v>100.74376384449431</v>
      </c>
      <c r="Q3500">
        <f>IF($A3500&gt;=$Q$2,B3500*Q$4,"")</f>
        <v>482.32818091514554</v>
      </c>
      <c r="R3500">
        <f>IF($A3500&gt;=$Q$2,G3500*R$4,"")</f>
        <v>372.90466036686223</v>
      </c>
      <c r="S3500">
        <f>IF($A3500&gt;=$Q$2,C3500*S$4,"")</f>
        <v>358.19877026016962</v>
      </c>
      <c r="T3500">
        <f>IF($A3500&gt;=$Q$2,J3500*T$4,"")</f>
        <v>589.92687028309047</v>
      </c>
      <c r="U3500">
        <f>IF($A3500&gt;=$Q$2,K3500*U$4,"")</f>
        <v>9.691677036672786</v>
      </c>
      <c r="W3500" t="str">
        <f t="shared" ca="1" si="24"/>
        <v/>
      </c>
    </row>
    <row r="3501" spans="1:23">
      <c r="A3501" s="25">
        <v>45247</v>
      </c>
      <c r="B3501">
        <f>IFERROR(VLOOKUP($A3501,'BTC-Web'!$A$2:$H$9999,2,0),"")</f>
        <v>36164.824219000002</v>
      </c>
      <c r="C3501">
        <f>VLOOKUP(A3501,H_SPBTFDUE!$B$2:$C$5828,2,0)</f>
        <v>191.85</v>
      </c>
      <c r="D3501" s="2">
        <f>D3500*(1-D$1+IF(AND(WEEKDAY($A3501)&lt;&gt;1,WEEKDAY($A3501)&lt;&gt;7),-VLOOKUP($A3501,ETF_OP_Fee!$G$5:$H$14,2,1),0))^($A3501-$A3500)*(1+2*(C3501/C3500-1))+IFERROR(VLOOKUP(A3501,BITXeom!$C$9:$D$100,2,0),0)-$D$3*IFERROR(VLOOKUP($A3501,Dividends!$C$10:$E$100,2,0),0)</f>
        <v>18.53544086858696</v>
      </c>
      <c r="E3501" s="9">
        <v>18.62</v>
      </c>
      <c r="F3501" s="60">
        <f>F3500*(1-F$1-2*(C3501/C3500-1))</f>
        <v>1.1771178788505027E-2</v>
      </c>
      <c r="G3501" s="2">
        <f>G3500*(1-G$1+IF(AND(WEEKDAY($A3501)&lt;&gt;1,WEEKDAY($A3501)&lt;&gt;7),-VLOOKUP($A3501,ETF_OP_Fee!$I$5:$J$14,2,1),0))^($A3501-$A3500)*(1+1*(B3501/B3500-1))</f>
        <v>18.854038833190572</v>
      </c>
      <c r="H3501" s="9">
        <f>IFERROR(VLOOKUP(A3501,'BITO-IV'!$A$1:$J$10000,4,0),"")</f>
        <v>18.372</v>
      </c>
      <c r="J3501" s="9">
        <f>VLOOKUP(A3501,'ETH-Web'!$A$1:$G$10000,6,0)</f>
        <v>1961.2807620000001</v>
      </c>
      <c r="K3501" s="2">
        <f>K3500*(1-K$1+IF(AND(WEEKDAY($A3501)&lt;&gt;1,WEEKDAY($A3501)&lt;&gt;7),-VLOOKUP($A3501,ETF_OP_Fee!$K$5:$L$14,2,1),0))^($A3501-$A3500)*(1+2*(J3501/J3500-1))-K$3*IFERROR(VLOOKUP($A5097,Dividends!$C$10:$E$100,3,0),0)</f>
        <v>100.78218442234567</v>
      </c>
      <c r="Q3501">
        <f>IF($A3501&gt;=$Q$2,B3501*Q$4,"")</f>
        <v>460.48898818576288</v>
      </c>
      <c r="R3501">
        <f>IF($A3501&gt;=$Q$2,G3501*R$4,"")</f>
        <v>355.73764481019094</v>
      </c>
      <c r="S3501">
        <f>IF($A3501&gt;=$Q$2,C3501*S$4,"")</f>
        <v>363.63866056944408</v>
      </c>
      <c r="T3501">
        <f>IF($A3501&gt;=$Q$2,J3501*T$4,"")</f>
        <v>590.04695969071793</v>
      </c>
      <c r="U3501">
        <f>IF($A3501&gt;=$Q$2,K3501*U$4,"")</f>
        <v>9.6953731446787614</v>
      </c>
      <c r="W3501" t="str">
        <f t="shared" ca="1" si="24"/>
        <v/>
      </c>
    </row>
    <row r="3502" spans="1:23">
      <c r="A3502" s="25">
        <v>45250</v>
      </c>
      <c r="B3502">
        <f>IFERROR(VLOOKUP($A3502,'BTC-Web'!$A$2:$H$9999,2,0),"")</f>
        <v>37374.074219000002</v>
      </c>
      <c r="C3502">
        <f>VLOOKUP(A3502,H_SPBTFDUE!$B$2:$C$5828,2,0)</f>
        <v>197.94</v>
      </c>
      <c r="D3502" s="2">
        <f>D3501*(1-D$1+IF(AND(WEEKDAY($A3502)&lt;&gt;1,WEEKDAY($A3502)&lt;&gt;7),-VLOOKUP($A3502,ETF_OP_Fee!$G$5:$H$14,2,1),0))^($A3502-$A3501)*(1+2*(C3502/C3501-1))+IFERROR(VLOOKUP(A3502,BITXeom!$C$9:$D$100,2,0),0)-$D$3*IFERROR(VLOOKUP($A3502,Dividends!$C$10:$E$100,2,0),0)</f>
        <v>19.705074306411547</v>
      </c>
      <c r="E3502" s="9">
        <v>19.850000000000001</v>
      </c>
      <c r="F3502" s="60">
        <f>F3501*(1-F$1-2*(C3502/C3501-1))</f>
        <v>1.1023248045631311E-2</v>
      </c>
      <c r="G3502" s="2">
        <f>G3501*(1-G$1+IF(AND(WEEKDAY($A3502)&lt;&gt;1,WEEKDAY($A3502)&lt;&gt;7),-VLOOKUP($A3502,ETF_OP_Fee!$I$5:$J$14,2,1),0))^($A3502-$A3501)*(1+1*(B3502/B3501-1))</f>
        <v>19.438139273112043</v>
      </c>
      <c r="H3502" s="9">
        <f>IFERROR(VLOOKUP(A3502,'BITO-IV'!$A$1:$J$10000,4,0),"")</f>
        <v>18.9392</v>
      </c>
      <c r="J3502" s="9">
        <f>VLOOKUP(A3502,'ETH-Web'!$A$1:$G$10000,6,0)</f>
        <v>2022.2391359999999</v>
      </c>
      <c r="K3502" s="2">
        <f>K3501*(1-K$1+IF(AND(WEEKDAY($A3502)&lt;&gt;1,WEEKDAY($A3502)&lt;&gt;7),-VLOOKUP($A3502,ETF_OP_Fee!$K$5:$L$14,2,1),0))^($A3502-$A3501)*(1+2*(J3502/J3501-1))-K$3*IFERROR(VLOOKUP($A5098,Dividends!$C$10:$E$100,3,0),0)</f>
        <v>107.03871643153943</v>
      </c>
      <c r="Q3502">
        <f>IF($A3502&gt;=$Q$2,B3502*Q$4,"")</f>
        <v>475.886444719537</v>
      </c>
      <c r="R3502">
        <f>IF($A3502&gt;=$Q$2,G3502*R$4,"")</f>
        <v>366.758440761055</v>
      </c>
      <c r="S3502">
        <f>IF($A3502&gt;=$Q$2,C3502*S$4,"")</f>
        <v>375.1818424452216</v>
      </c>
      <c r="T3502">
        <f>IF($A3502&gt;=$Q$2,J3502*T$4,"")</f>
        <v>608.38615107181897</v>
      </c>
      <c r="U3502">
        <f>IF($A3502&gt;=$Q$2,K3502*U$4,"")</f>
        <v>10.297259408292142</v>
      </c>
      <c r="W3502" t="str">
        <f t="shared" ca="1" si="24"/>
        <v/>
      </c>
    </row>
    <row r="3503" spans="1:23">
      <c r="A3503" s="25">
        <v>45251</v>
      </c>
      <c r="B3503">
        <f>IFERROR(VLOOKUP($A3503,'BTC-Web'!$A$2:$H$9999,2,0),"")</f>
        <v>37469.160155999998</v>
      </c>
      <c r="C3503">
        <f>VLOOKUP(A3503,H_SPBTFDUE!$B$2:$C$5828,2,0)</f>
        <v>193.95</v>
      </c>
      <c r="D3503" s="2">
        <f>D3502*(1-D$1+IF(AND(WEEKDAY($A3503)&lt;&gt;1,WEEKDAY($A3503)&lt;&gt;7),-VLOOKUP($A3503,ETF_OP_Fee!$G$5:$H$14,2,1),0))^($A3503-$A3502)*(1+2*(C3503/C3502-1))+IFERROR(VLOOKUP(A3503,BITXeom!$C$9:$D$100,2,0),0)-$D$3*IFERROR(VLOOKUP($A3503,Dividends!$C$10:$E$100,2,0),0)</f>
        <v>18.908379726587913</v>
      </c>
      <c r="E3503" s="9">
        <v>19.11</v>
      </c>
      <c r="F3503" s="60">
        <f>F3502*(1-F$1-2*(C3503/C3502-1))</f>
        <v>1.1467079200912425E-2</v>
      </c>
      <c r="G3503" s="2">
        <f>G3502*(1-G$1+IF(AND(WEEKDAY($A3503)&lt;&gt;1,WEEKDAY($A3503)&lt;&gt;7),-VLOOKUP($A3503,ETF_OP_Fee!$I$5:$J$14,2,1),0))^($A3503-$A3502)*(1+1*(B3503/B3502-1))</f>
        <v>19.472136574097561</v>
      </c>
      <c r="H3503" s="9">
        <f>IFERROR(VLOOKUP(A3503,'BITO-IV'!$A$1:$J$10000,4,0),"")</f>
        <v>18.5688</v>
      </c>
      <c r="J3503" s="9">
        <f>VLOOKUP(A3503,'ETH-Web'!$A$1:$G$10000,6,0)</f>
        <v>1937.0667719999999</v>
      </c>
      <c r="K3503" s="2">
        <f>K3502*(1-K$1+IF(AND(WEEKDAY($A3503)&lt;&gt;1,WEEKDAY($A3503)&lt;&gt;7),-VLOOKUP($A3503,ETF_OP_Fee!$K$5:$L$14,2,1),0))^($A3503-$A3502)*(1+2*(J3503/J3502-1))-K$3*IFERROR(VLOOKUP($A5099,Dividends!$C$10:$E$100,3,0),0)</f>
        <v>98.019710880476509</v>
      </c>
      <c r="Q3503">
        <f>IF($A3503&gt;=$Q$2,B3503*Q$4,"")</f>
        <v>477.09717995371574</v>
      </c>
      <c r="R3503">
        <f>IF($A3503&gt;=$Q$2,G3503*R$4,"")</f>
        <v>367.39990118709386</v>
      </c>
      <c r="S3503">
        <f>IF($A3503&gt;=$Q$2,C3503*S$4,"")</f>
        <v>367.61906811281563</v>
      </c>
      <c r="T3503">
        <f>IF($A3503&gt;=$Q$2,J3503*T$4,"")</f>
        <v>582.76223459765572</v>
      </c>
      <c r="U3503">
        <f>IF($A3503&gt;=$Q$2,K3503*U$4,"")</f>
        <v>9.4296197087492128</v>
      </c>
      <c r="W3503" t="str">
        <f t="shared" ca="1" si="24"/>
        <v/>
      </c>
    </row>
    <row r="3504" spans="1:23">
      <c r="A3504" s="25">
        <v>45252</v>
      </c>
      <c r="B3504">
        <f>IFERROR(VLOOKUP($A3504,'BTC-Web'!$A$2:$H$9999,2,0),"")</f>
        <v>35756.554687999997</v>
      </c>
      <c r="C3504">
        <f>VLOOKUP(A3504,H_SPBTFDUE!$B$2:$C$5828,2,0)</f>
        <v>198.11</v>
      </c>
      <c r="D3504" s="2">
        <f>D3503*(1-D$1+IF(AND(WEEKDAY($A3504)&lt;&gt;1,WEEKDAY($A3504)&lt;&gt;7),-VLOOKUP($A3504,ETF_OP_Fee!$G$5:$H$14,2,1),0))^($A3504-$A3503)*(1+2*(C3504/C3503-1))+IFERROR(VLOOKUP(A3504,BITXeom!$C$9:$D$100,2,0),0)-$D$3*IFERROR(VLOOKUP($A3504,Dividends!$C$10:$E$100,2,0),0)</f>
        <v>19.717127712661735</v>
      </c>
      <c r="E3504" s="9">
        <v>19.86</v>
      </c>
      <c r="F3504" s="60">
        <f>F3503*(1-F$1-2*(C3504/C3503-1))</f>
        <v>1.0974571488113401E-2</v>
      </c>
      <c r="G3504" s="2">
        <f>G3503*(1-G$1+IF(AND(WEEKDAY($A3504)&lt;&gt;1,WEEKDAY($A3504)&lt;&gt;7),-VLOOKUP($A3504,ETF_OP_Fee!$I$5:$J$14,2,1),0))^($A3504-$A3503)*(1+1*(B3504/B3503-1))</f>
        <v>18.567383871819331</v>
      </c>
      <c r="H3504" s="9">
        <f>IFERROR(VLOOKUP(A3504,'BITO-IV'!$A$1:$J$10000,4,0),"")</f>
        <v>18.973299999999998</v>
      </c>
      <c r="J3504" s="9">
        <f>VLOOKUP(A3504,'ETH-Web'!$A$1:$G$10000,6,0)</f>
        <v>2064.4252929999998</v>
      </c>
      <c r="K3504" s="2">
        <f>K3503*(1-K$1+IF(AND(WEEKDAY($A3504)&lt;&gt;1,WEEKDAY($A3504)&lt;&gt;7),-VLOOKUP($A3504,ETF_OP_Fee!$K$5:$L$14,2,1),0))^($A3504-$A3503)*(1+2*(J3504/J3503-1))-K$3*IFERROR(VLOOKUP($A5100,Dividends!$C$10:$E$100,3,0),0)</f>
        <v>110.90608029186491</v>
      </c>
      <c r="Q3504">
        <f>IF($A3504&gt;=$Q$2,B3504*Q$4,"")</f>
        <v>455.2904664924514</v>
      </c>
      <c r="R3504">
        <f>IF($A3504&gt;=$Q$2,G3504*R$4,"")</f>
        <v>350.32904447083831</v>
      </c>
      <c r="S3504">
        <f>IF($A3504&gt;=$Q$2,C3504*S$4,"")</f>
        <v>375.50406591301839</v>
      </c>
      <c r="T3504">
        <f>IF($A3504&gt;=$Q$2,J3504*T$4,"")</f>
        <v>621.07776267642271</v>
      </c>
      <c r="U3504">
        <f>IF($A3504&gt;=$Q$2,K3504*U$4,"")</f>
        <v>10.669304685213003</v>
      </c>
      <c r="W3504" t="str">
        <f t="shared" ca="1" si="24"/>
        <v/>
      </c>
    </row>
    <row r="3505" spans="1:23">
      <c r="A3505" s="25">
        <v>45254</v>
      </c>
      <c r="B3505">
        <f>IFERROR(VLOOKUP($A3505,'BTC-Web'!$A$2:$H$9999,2,0),"")</f>
        <v>37296.316405999998</v>
      </c>
      <c r="C3505">
        <f>VLOOKUP(A3505,H_SPBTFDUE!$B$2:$C$5828,2,0)</f>
        <v>199.37</v>
      </c>
      <c r="D3505" s="2">
        <f>D3504*(1-D$1+IF(AND(WEEKDAY($A3505)&lt;&gt;1,WEEKDAY($A3505)&lt;&gt;7),-VLOOKUP($A3505,ETF_OP_Fee!$G$5:$H$14,2,1),0))^($A3505-$A3504)*(1+2*(C3505/C3504-1))+IFERROR(VLOOKUP(A3505,BITXeom!$C$9:$D$100,2,0),0)-$D$3*IFERROR(VLOOKUP($A3505,Dividends!$C$10:$E$100,2,0),0)</f>
        <v>19.963119741264233</v>
      </c>
      <c r="E3505" s="9">
        <v>20.09</v>
      </c>
      <c r="F3505" s="60">
        <f>F3504*(1-F$1-2*(C3505/C3504-1))</f>
        <v>1.0834401399549633E-2</v>
      </c>
      <c r="G3505" s="2">
        <f>G3504*(1-G$1+IF(AND(WEEKDAY($A3505)&lt;&gt;1,WEEKDAY($A3505)&lt;&gt;7),-VLOOKUP($A3505,ETF_OP_Fee!$I$5:$J$14,2,1),0))^($A3505-$A3504)*(1+1*(B3505/B3504-1))</f>
        <v>19.336229667078165</v>
      </c>
      <c r="H3505" s="9">
        <f>IFERROR(VLOOKUP(A3505,'BITO-IV'!$A$1:$J$10000,4,0),"")</f>
        <v>19.089700000000001</v>
      </c>
      <c r="J3505" s="9">
        <f>VLOOKUP(A3505,'ETH-Web'!$A$1:$G$10000,6,0)</f>
        <v>2081.1520999999998</v>
      </c>
      <c r="K3505" s="2">
        <f>K3504*(1-K$1+IF(AND(WEEKDAY($A3505)&lt;&gt;1,WEEKDAY($A3505)&lt;&gt;7),-VLOOKUP($A3505,ETF_OP_Fee!$K$5:$L$14,2,1),0))^($A3505-$A3504)*(1+2*(J3505/J3504-1))-K$3*IFERROR(VLOOKUP($A5101,Dividends!$C$10:$E$100,3,0),0)</f>
        <v>112.69748703153384</v>
      </c>
      <c r="Q3505">
        <f>IF($A3505&gt;=$Q$2,B3505*Q$4,"")</f>
        <v>474.89634958136963</v>
      </c>
      <c r="R3505">
        <f>IF($A3505&gt;=$Q$2,G3505*R$4,"")</f>
        <v>364.83561225970459</v>
      </c>
      <c r="S3505">
        <f>IF($A3505&gt;=$Q$2,C3505*S$4,"")</f>
        <v>377.8923104390413</v>
      </c>
      <c r="T3505">
        <f>IF($A3505&gt;=$Q$2,J3505*T$4,"")</f>
        <v>626.10998539889454</v>
      </c>
      <c r="U3505">
        <f>IF($A3505&gt;=$Q$2,K3505*U$4,"")</f>
        <v>10.841640271056207</v>
      </c>
      <c r="W3505" t="str">
        <f t="shared" ca="1" si="24"/>
        <v/>
      </c>
    </row>
    <row r="3506" spans="1:23">
      <c r="A3506" s="25">
        <v>45257</v>
      </c>
      <c r="B3506">
        <f>IFERROR(VLOOKUP($A3506,'BTC-Web'!$A$2:$H$9999,2,0),"")</f>
        <v>37454.191405999998</v>
      </c>
      <c r="C3506">
        <f>VLOOKUP(A3506,H_SPBTFDUE!$B$2:$C$5828,2,0)</f>
        <v>192.3</v>
      </c>
      <c r="D3506" s="2">
        <f>D3505*(1-D$1+IF(AND(WEEKDAY($A3506)&lt;&gt;1,WEEKDAY($A3506)&lt;&gt;7),-VLOOKUP($A3506,ETF_OP_Fee!$G$5:$H$14,2,1),0))^($A3506-$A3505)*(1+2*(C3506/C3505-1))+IFERROR(VLOOKUP(A3506,BITXeom!$C$9:$D$100,2,0),0)-$D$3*IFERROR(VLOOKUP($A3506,Dividends!$C$10:$E$100,2,0),0)</f>
        <v>18.54056054385693</v>
      </c>
      <c r="E3506" s="9">
        <v>18.72</v>
      </c>
      <c r="F3506" s="60">
        <f>F3505*(1-F$1-2*(C3506/C3505-1))</f>
        <v>1.160225009589768E-2</v>
      </c>
      <c r="G3506" s="2">
        <f>G3505*(1-G$1+IF(AND(WEEKDAY($A3506)&lt;&gt;1,WEEKDAY($A3506)&lt;&gt;7),-VLOOKUP($A3506,ETF_OP_Fee!$I$5:$J$14,2,1),0))^($A3506-$A3505)*(1+1*(B3506/B3505-1))</f>
        <v>19.371912015466048</v>
      </c>
      <c r="H3506" s="9">
        <f>IFERROR(VLOOKUP(A3506,'BITO-IV'!$A$1:$J$10000,4,0),"")</f>
        <v>18.41</v>
      </c>
      <c r="J3506" s="9">
        <f>VLOOKUP(A3506,'ETH-Web'!$A$1:$G$10000,6,0)</f>
        <v>2027.4173579999999</v>
      </c>
      <c r="K3506" s="2">
        <f>K3505*(1-K$1+IF(AND(WEEKDAY($A3506)&lt;&gt;1,WEEKDAY($A3506)&lt;&gt;7),-VLOOKUP($A3506,ETF_OP_Fee!$K$5:$L$14,2,1),0))^($A3506-$A3505)*(1+2*(J3506/J3505-1))-K$3*IFERROR(VLOOKUP($A5102,Dividends!$C$10:$E$100,3,0),0)</f>
        <v>106.86959714891782</v>
      </c>
      <c r="Q3506">
        <f>IF($A3506&gt;=$Q$2,B3506*Q$4,"")</f>
        <v>476.90658191568394</v>
      </c>
      <c r="R3506">
        <f>IF($A3506&gt;=$Q$2,G3506*R$4,"")</f>
        <v>365.50886612796631</v>
      </c>
      <c r="S3506">
        <f>IF($A3506&gt;=$Q$2,C3506*S$4,"")</f>
        <v>364.49160504302375</v>
      </c>
      <c r="T3506">
        <f>IF($A3506&gt;=$Q$2,J3506*T$4,"")</f>
        <v>609.94400765558919</v>
      </c>
      <c r="U3506">
        <f>IF($A3506&gt;=$Q$2,K3506*U$4,"")</f>
        <v>10.28098992018395</v>
      </c>
      <c r="W3506" t="str">
        <f t="shared" ca="1" si="24"/>
        <v/>
      </c>
    </row>
    <row r="3507" spans="1:23">
      <c r="A3507" s="25">
        <v>45258</v>
      </c>
      <c r="B3507">
        <f>IFERROR(VLOOKUP($A3507,'BTC-Web'!$A$2:$H$9999,2,0),"")</f>
        <v>37247.992187999997</v>
      </c>
      <c r="C3507">
        <f>VLOOKUP(A3507,H_SPBTFDUE!$B$2:$C$5828,2,0)</f>
        <v>200.97</v>
      </c>
      <c r="D3507" s="2">
        <f>D3506*(1-D$1+IF(AND(WEEKDAY($A3507)&lt;&gt;1,WEEKDAY($A3507)&lt;&gt;7),-VLOOKUP($A3507,ETF_OP_Fee!$G$5:$H$14,2,1),0))^($A3507-$A3506)*(1+2*(C3507/C3506-1))+IFERROR(VLOOKUP(A3507,BITXeom!$C$9:$D$100,2,0),0)-$D$3*IFERROR(VLOOKUP($A3507,Dividends!$C$10:$E$100,2,0),0)</f>
        <v>20.209956117855587</v>
      </c>
      <c r="E3507" s="9">
        <v>20.309999999999999</v>
      </c>
      <c r="F3507" s="60">
        <f>F3506*(1-F$1-2*(C3507/C3506-1))</f>
        <v>1.0555452608764684E-2</v>
      </c>
      <c r="G3507" s="2">
        <f>G3506*(1-G$1+IF(AND(WEEKDAY($A3507)&lt;&gt;1,WEEKDAY($A3507)&lt;&gt;7),-VLOOKUP($A3507,ETF_OP_Fee!$I$5:$J$14,2,1),0))^($A3507-$A3506)*(1+1*(B3507/B3506-1))</f>
        <v>19.249982197349297</v>
      </c>
      <c r="H3507" s="9">
        <f>IFERROR(VLOOKUP(A3507,'BITO-IV'!$A$1:$J$10000,4,0),"")</f>
        <v>19.242000000000001</v>
      </c>
      <c r="I3507" s="2">
        <f>-2*(C3507/C3506-1)</f>
        <v>-9.0171606864274612E-2</v>
      </c>
      <c r="J3507" s="9">
        <f>VLOOKUP(A3507,'ETH-Web'!$A$1:$G$10000,6,0)</f>
        <v>2049.338135</v>
      </c>
      <c r="K3507" s="2">
        <f>K3506*(1-K$1+IF(AND(WEEKDAY($A3507)&lt;&gt;1,WEEKDAY($A3507)&lt;&gt;7),-VLOOKUP($A3507,ETF_OP_Fee!$K$5:$L$14,2,1),0))^($A3507-$A3506)*(1+2*(J3507/J3506-1))-K$3*IFERROR(VLOOKUP($A5103,Dividends!$C$10:$E$100,3,0),0)</f>
        <v>109.17776944345864</v>
      </c>
      <c r="Q3507">
        <f>IF($A3507&gt;=$Q$2,B3507*Q$4,"")</f>
        <v>474.28103426511274</v>
      </c>
      <c r="R3507">
        <f>IF($A3507&gt;=$Q$2,G3507*R$4,"")</f>
        <v>363.20829664719116</v>
      </c>
      <c r="S3507">
        <f>IF($A3507&gt;=$Q$2,C3507*S$4,"")</f>
        <v>380.92500190065772</v>
      </c>
      <c r="T3507">
        <f>IF($A3507&gt;=$Q$2,J3507*T$4,"")</f>
        <v>616.53882471264251</v>
      </c>
      <c r="U3507">
        <f>IF($A3507&gt;=$Q$2,K3507*U$4,"")</f>
        <v>10.50303900362117</v>
      </c>
      <c r="W3507" t="str">
        <f t="shared" ca="1" si="24"/>
        <v/>
      </c>
    </row>
    <row r="3508" spans="1:23">
      <c r="A3508" s="25">
        <v>45259</v>
      </c>
      <c r="B3508">
        <f>IFERROR(VLOOKUP($A3508,'BTC-Web'!$A$2:$H$9999,2,0),"")</f>
        <v>37826.105469000002</v>
      </c>
      <c r="C3508">
        <f>VLOOKUP(A3508,H_SPBTFDUE!$B$2:$C$5828,2,0)</f>
        <v>196.66</v>
      </c>
      <c r="D3508" s="2">
        <f>D3507*(1-D$1+IF(AND(WEEKDAY($A3508)&lt;&gt;1,WEEKDAY($A3508)&lt;&gt;7),-VLOOKUP($A3508,ETF_OP_Fee!$G$5:$H$14,2,1),0))^($A3508-$A3507)*(1+2*(C3508/C3507-1))+IFERROR(VLOOKUP(A3508,BITXeom!$C$9:$D$100,2,0),0)-$D$3*IFERROR(VLOOKUP($A3508,Dividends!$C$10:$E$100,2,0),0)</f>
        <v>19.34077943468381</v>
      </c>
      <c r="E3508" s="9">
        <v>19.489999999999998</v>
      </c>
      <c r="F3508" s="60">
        <f>F3507*(1-F$1-2*(C3508/C3507-1))</f>
        <v>1.1007647344925148E-2</v>
      </c>
      <c r="G3508" s="2">
        <f>G3507*(1-G$1+IF(AND(WEEKDAY($A3508)&lt;&gt;1,WEEKDAY($A3508)&lt;&gt;7),-VLOOKUP($A3508,ETF_OP_Fee!$I$5:$J$14,2,1),0))^($A3508-$A3507)*(1+1*(B3508/B3507-1))</f>
        <v>19.533249444883975</v>
      </c>
      <c r="H3508" s="9">
        <f>IFERROR(VLOOKUP(A3508,'BITO-IV'!$A$1:$J$10000,4,0),"")</f>
        <v>18.815999999999999</v>
      </c>
      <c r="J3508" s="9">
        <f>VLOOKUP(A3508,'ETH-Web'!$A$1:$G$10000,6,0)</f>
        <v>2029.9291989999999</v>
      </c>
      <c r="K3508" s="2">
        <f>K3507*(1-K$1+IF(AND(WEEKDAY($A3508)&lt;&gt;1,WEEKDAY($A3508)&lt;&gt;7),-VLOOKUP($A3508,ETF_OP_Fee!$K$5:$L$14,2,1),0))^($A3508-$A3507)*(1+2*(J3508/J3507-1))-K$3*IFERROR(VLOOKUP($A5104,Dividends!$C$10:$E$100,3,0),0)</f>
        <v>107.10700250178955</v>
      </c>
      <c r="Q3508">
        <f>IF($A3508&gt;=$Q$2,B3508*Q$4,"")</f>
        <v>481.64218714151968</v>
      </c>
      <c r="R3508">
        <f>IF($A3508&gt;=$Q$2,G3508*R$4,"")</f>
        <v>368.55297766654166</v>
      </c>
      <c r="S3508">
        <f>IF($A3508&gt;=$Q$2,C3508*S$4,"")</f>
        <v>372.75568927592849</v>
      </c>
      <c r="T3508">
        <f>IF($A3508&gt;=$Q$2,J3508*T$4,"")</f>
        <v>610.69968943965216</v>
      </c>
      <c r="U3508">
        <f>IF($A3508&gt;=$Q$2,K3508*U$4,"")</f>
        <v>10.303828614302644</v>
      </c>
      <c r="W3508" t="str">
        <f t="shared" ca="1" si="24"/>
        <v/>
      </c>
    </row>
    <row r="3509" spans="1:23">
      <c r="A3509" s="25">
        <v>45260</v>
      </c>
      <c r="B3509">
        <f>IFERROR(VLOOKUP($A3509,'BTC-Web'!$A$2:$H$9999,2,0),"")</f>
        <v>37861.117187999997</v>
      </c>
      <c r="C3509">
        <f>VLOOKUP(A3509,H_SPBTFDUE!$B$2:$C$5828,2,0)</f>
        <v>197.32</v>
      </c>
      <c r="D3509" s="2">
        <f>D3508*(1-D$1+IF(AND(WEEKDAY($A3509)&lt;&gt;1,WEEKDAY($A3509)&lt;&gt;7),-VLOOKUP($A3509,ETF_OP_Fee!$G$5:$H$14,2,1),0))^($A3509-$A3508)*(1+2*(C3509/C3508-1))+IFERROR(VLOOKUP(A3509,BITXeom!$C$9:$D$100,2,0),0)-$D$3*IFERROR(VLOOKUP($A3509,Dividends!$C$10:$E$100,2,0),0)</f>
        <v>19.468249383947214</v>
      </c>
      <c r="E3509" s="9">
        <v>19.239999999999998</v>
      </c>
      <c r="F3509" s="60">
        <f>F3508*(1-F$1-2*(C3509/C3508-1))</f>
        <v>1.0933190003133739E-2</v>
      </c>
      <c r="G3509" s="2">
        <f>G3508*(1-G$1+IF(AND(WEEKDAY($A3509)&lt;&gt;1,WEEKDAY($A3509)&lt;&gt;7),-VLOOKUP($A3509,ETF_OP_Fee!$I$5:$J$14,2,1),0))^($A3509-$A3508)*(1+1*(B3509/B3508-1))</f>
        <v>19.535822206151988</v>
      </c>
      <c r="H3509" s="9">
        <f>IFERROR(VLOOKUP(A3509,'BITO-IV'!$A$1:$J$10000,4,0),"")</f>
        <v>18.8796</v>
      </c>
      <c r="J3509" s="9">
        <f>VLOOKUP(A3509,'ETH-Web'!$A$1:$G$10000,6,0)</f>
        <v>2052.5561520000001</v>
      </c>
      <c r="K3509" s="2">
        <f>K3508*(1-K$1+IF(AND(WEEKDAY($A3509)&lt;&gt;1,WEEKDAY($A3509)&lt;&gt;7),-VLOOKUP($A3509,ETF_OP_Fee!$K$5:$L$14,2,1),0))^($A3509-$A3508)*(1+2*(J3509/J3508-1))-K$3*IFERROR(VLOOKUP($A5105,Dividends!$C$10:$E$100,3,0),0)</f>
        <v>109.49195568061157</v>
      </c>
      <c r="Q3509">
        <f>IF($A3509&gt;=$Q$2,B3509*Q$4,"")</f>
        <v>482.08799356820992</v>
      </c>
      <c r="R3509">
        <f>IF($A3509&gt;=$Q$2,G3509*R$4,"")</f>
        <v>368.6015204770365</v>
      </c>
      <c r="S3509">
        <f>IF($A3509&gt;=$Q$2,C3509*S$4,"")</f>
        <v>374.00667450384526</v>
      </c>
      <c r="T3509">
        <f>IF($A3509&gt;=$Q$2,J3509*T$4,"")</f>
        <v>617.50695797732965</v>
      </c>
      <c r="U3509">
        <f>IF($A3509&gt;=$Q$2,K3509*U$4,"")</f>
        <v>10.53326411556511</v>
      </c>
      <c r="W3509" t="str">
        <f t="shared" ca="1" si="24"/>
        <v/>
      </c>
    </row>
    <row r="3510" spans="1:23">
      <c r="A3510" s="25">
        <v>45261</v>
      </c>
      <c r="B3510">
        <f>IFERROR(VLOOKUP($A3510,'BTC-Web'!$A$2:$H$9999,2,0),"")</f>
        <v>37718.007812999997</v>
      </c>
      <c r="C3510">
        <f>VLOOKUP(A3510,H_SPBTFDUE!$B$2:$C$5828,2,0)</f>
        <v>202.72</v>
      </c>
      <c r="D3510" s="2">
        <f>D3509*(1-D$1+IF(AND(WEEKDAY($A3510)&lt;&gt;1,WEEKDAY($A3510)&lt;&gt;7),-VLOOKUP($A3510,ETF_OP_Fee!$G$5:$H$14,2,1),0))^($A3510-$A3509)*(1+2*(C3510/C3509-1))+IFERROR(VLOOKUP(A3510,BITXeom!$C$9:$D$100,2,0),0)-$D$3*IFERROR(VLOOKUP($A3510,Dividends!$C$10:$E$100,2,0),0)</f>
        <v>20.531338099597221</v>
      </c>
      <c r="E3510" s="9">
        <v>20.3</v>
      </c>
      <c r="F3510" s="60">
        <f>F3509*(1-F$1-2*(C3510/C3509-1))</f>
        <v>1.0334209911045921E-2</v>
      </c>
      <c r="G3510" s="2">
        <f>G3509*(1-G$1+IF(AND(WEEKDAY($A3510)&lt;&gt;1,WEEKDAY($A3510)&lt;&gt;7),-VLOOKUP($A3510,ETF_OP_Fee!$I$5:$J$14,2,1),0))^($A3510-$A3509)*(1+1*(B3510/B3509-1))</f>
        <v>19.446543429949784</v>
      </c>
      <c r="H3510" s="9">
        <f>IFERROR(VLOOKUP(A3510,'BITO-IV'!$A$1:$J$10000,4,0),"")</f>
        <v>19.274799999999999</v>
      </c>
      <c r="J3510" s="9">
        <f>VLOOKUP(A3510,'ETH-Web'!$A$1:$G$10000,6,0)</f>
        <v>2087.139893</v>
      </c>
      <c r="K3510" s="2">
        <f>K3509*(1-K$1+IF(AND(WEEKDAY($A3510)&lt;&gt;1,WEEKDAY($A3510)&lt;&gt;7),-VLOOKUP($A3510,ETF_OP_Fee!$K$5:$L$14,2,1),0))^($A3510-$A3509)*(1+2*(J3510/J3509-1))-K$3*IFERROR(VLOOKUP($A5106,Dividends!$C$10:$E$100,3,0),0)</f>
        <v>113.17872451527508</v>
      </c>
      <c r="Q3510">
        <f>IF($A3510&gt;=$Q$2,B3510*Q$4,"")</f>
        <v>480.26577286848851</v>
      </c>
      <c r="R3510">
        <f>IF($A3510&gt;=$Q$2,G3510*R$4,"")</f>
        <v>366.91701023184714</v>
      </c>
      <c r="S3510">
        <f>IF($A3510&gt;=$Q$2,C3510*S$4,"")</f>
        <v>384.24200818680066</v>
      </c>
      <c r="T3510">
        <f>IF($A3510&gt;=$Q$2,J3510*T$4,"")</f>
        <v>627.91139961931685</v>
      </c>
      <c r="U3510">
        <f>IF($A3510&gt;=$Q$2,K3510*U$4,"")</f>
        <v>10.887935923435846</v>
      </c>
      <c r="W3510" t="str">
        <f t="shared" ca="1" si="24"/>
        <v/>
      </c>
    </row>
    <row r="3511" spans="1:23">
      <c r="A3511" s="25">
        <v>45264</v>
      </c>
      <c r="B3511">
        <f>IFERROR(VLOOKUP($A3511,'BTC-Web'!$A$2:$H$9999,2,0),"")</f>
        <v>39978.628905999998</v>
      </c>
      <c r="C3511">
        <f>VLOOKUP(A3511,H_SPBTFDUE!$B$2:$C$5828,2,0)</f>
        <v>218.44</v>
      </c>
      <c r="D3511" s="2">
        <f>D3510*(1-D$1+IF(AND(WEEKDAY($A3511)&lt;&gt;1,WEEKDAY($A3511)&lt;&gt;7),-VLOOKUP($A3511,ETF_OP_Fee!$G$5:$H$14,2,1),0))^($A3511-$A3510)*(1+2*(C3511/C3510-1))+IFERROR(VLOOKUP(A3511,BITXeom!$C$9:$D$100,2,0),0)-$D$3*IFERROR(VLOOKUP($A3511,Dividends!$C$10:$E$100,2,0),0)</f>
        <v>23.706983492121672</v>
      </c>
      <c r="E3511" s="9">
        <v>23.42</v>
      </c>
      <c r="F3511" s="60">
        <f>F3510*(1-F$1-2*(C3511/C3510-1))</f>
        <v>8.7309314390212282E-3</v>
      </c>
      <c r="G3511" s="2">
        <f>G3510*(1-G$1+IF(AND(WEEKDAY($A3511)&lt;&gt;1,WEEKDAY($A3511)&lt;&gt;7),-VLOOKUP($A3511,ETF_OP_Fee!$I$5:$J$14,2,1),0))^($A3511-$A3510)*(1+1*(B3511/B3510-1))</f>
        <v>20.563061500245354</v>
      </c>
      <c r="H3511" s="9">
        <f>IFERROR(VLOOKUP(A3511,'BITO-IV'!$A$1:$J$10000,4,0),"")</f>
        <v>20.769400000000001</v>
      </c>
      <c r="J3511" s="9">
        <f>VLOOKUP(A3511,'ETH-Web'!$A$1:$G$10000,6,0)</f>
        <v>2243.2158199999999</v>
      </c>
      <c r="K3511" s="2">
        <f>K3510*(1-K$1+IF(AND(WEEKDAY($A3511)&lt;&gt;1,WEEKDAY($A3511)&lt;&gt;7),-VLOOKUP($A3511,ETF_OP_Fee!$K$5:$L$14,2,1),0))^($A3511-$A3510)*(1+2*(J3511/J3510-1))-K$3*IFERROR(VLOOKUP($A5107,Dividends!$C$10:$E$100,3,0),0)</f>
        <v>130.09564005907902</v>
      </c>
      <c r="Q3511">
        <f>IF($A3511&gt;=$Q$2,B3511*Q$4,"")</f>
        <v>509.05040385364498</v>
      </c>
      <c r="R3511">
        <f>IF($A3511&gt;=$Q$2,G3511*R$4,"")</f>
        <v>387.98345186958039</v>
      </c>
      <c r="S3511">
        <f>IF($A3511&gt;=$Q$2,C3511*S$4,"")</f>
        <v>414.03820179718201</v>
      </c>
      <c r="T3511">
        <f>IF($A3511&gt;=$Q$2,J3511*T$4,"")</f>
        <v>674.8664954890944</v>
      </c>
      <c r="U3511">
        <f>IF($A3511&gt;=$Q$2,K3511*U$4,"")</f>
        <v>12.515364517033877</v>
      </c>
      <c r="W3511" t="str">
        <f t="shared" ca="1" si="24"/>
        <v/>
      </c>
    </row>
    <row r="3512" spans="1:23">
      <c r="A3512" s="25">
        <v>45265</v>
      </c>
      <c r="B3512">
        <f>IFERROR(VLOOKUP($A3512,'BTC-Web'!$A$2:$H$9999,2,0),"")</f>
        <v>41986.265625</v>
      </c>
      <c r="C3512">
        <f>VLOOKUP(A3512,H_SPBTFDUE!$B$2:$C$5828,2,0)</f>
        <v>228.87</v>
      </c>
      <c r="D3512" s="2">
        <f>D3511*(1-D$1+IF(AND(WEEKDAY($A3512)&lt;&gt;1,WEEKDAY($A3512)&lt;&gt;7),-VLOOKUP($A3512,ETF_OP_Fee!$G$5:$H$14,2,1),0))^($A3512-$A3511)*(1+2*(C3512/C3511-1))+IFERROR(VLOOKUP(A3512,BITXeom!$C$9:$D$100,2,0),0)-$D$3*IFERROR(VLOOKUP($A3512,Dividends!$C$10:$E$100,2,0),0)</f>
        <v>25.96775897907499</v>
      </c>
      <c r="E3512" s="9">
        <v>25.73</v>
      </c>
      <c r="F3512" s="60">
        <f>F3511*(1-F$1-2*(C3512/C3511-1))</f>
        <v>7.896713768613995E-3</v>
      </c>
      <c r="G3512" s="2">
        <f>G3511*(1-G$1+IF(AND(WEEKDAY($A3512)&lt;&gt;1,WEEKDAY($A3512)&lt;&gt;7),-VLOOKUP($A3512,ETF_OP_Fee!$I$5:$J$14,2,1),0))^($A3512-$A3511)*(1+1*(B3512/B3511-1))</f>
        <v>21.578563506467212</v>
      </c>
      <c r="H3512" s="9">
        <f>IFERROR(VLOOKUP(A3512,'BITO-IV'!$A$1:$J$10000,4,0),"")</f>
        <v>21.7697</v>
      </c>
      <c r="J3512" s="9">
        <f>VLOOKUP(A3512,'ETH-Web'!$A$1:$G$10000,6,0)</f>
        <v>2293.841797</v>
      </c>
      <c r="K3512" s="2">
        <f>K3511*(1-K$1+IF(AND(WEEKDAY($A3512)&lt;&gt;1,WEEKDAY($A3512)&lt;&gt;7),-VLOOKUP($A3512,ETF_OP_Fee!$K$5:$L$14,2,1),0))^($A3512-$A3511)*(1+2*(J3512/J3511-1))-K$3*IFERROR(VLOOKUP($A5108,Dividends!$C$10:$E$100,3,0),0)</f>
        <v>135.96426077817532</v>
      </c>
      <c r="Q3512">
        <f>IF($A3512&gt;=$Q$2,B3512*Q$4,"")</f>
        <v>534.61376884550884</v>
      </c>
      <c r="R3512">
        <f>IF($A3512&gt;=$Q$2,G3512*R$4,"")</f>
        <v>407.14392433861127</v>
      </c>
      <c r="S3512">
        <f>IF($A3512&gt;=$Q$2,C3512*S$4,"")</f>
        <v>433.80755926259405</v>
      </c>
      <c r="T3512">
        <f>IF($A3512&gt;=$Q$2,J3512*T$4,"")</f>
        <v>690.09720818917765</v>
      </c>
      <c r="U3512">
        <f>IF($A3512&gt;=$Q$2,K3512*U$4,"")</f>
        <v>13.07993322570354</v>
      </c>
      <c r="W3512" t="str">
        <f t="shared" ca="1" si="24"/>
        <v/>
      </c>
    </row>
    <row r="3513" spans="1:23">
      <c r="A3513" s="25">
        <v>45266</v>
      </c>
      <c r="B3513">
        <f>IFERROR(VLOOKUP($A3513,'BTC-Web'!$A$2:$H$9999,2,0),"")</f>
        <v>44080.023437999997</v>
      </c>
      <c r="C3513">
        <f>VLOOKUP(A3513,H_SPBTFDUE!$B$2:$C$5828,2,0)</f>
        <v>228.48</v>
      </c>
      <c r="D3513" s="2">
        <f>D3512*(1-D$1+IF(AND(WEEKDAY($A3513)&lt;&gt;1,WEEKDAY($A3513)&lt;&gt;7),-VLOOKUP($A3513,ETF_OP_Fee!$G$5:$H$14,2,1),0))^($A3513-$A3512)*(1+2*(C3513/C3512-1))+IFERROR(VLOOKUP(A3513,BITXeom!$C$9:$D$100,2,0),0)-$D$3*IFERROR(VLOOKUP($A3513,Dividends!$C$10:$E$100,2,0),0)</f>
        <v>25.876139912299074</v>
      </c>
      <c r="E3513" s="9">
        <v>25.62</v>
      </c>
      <c r="F3513" s="60">
        <f>F3512*(1-F$1-2*(C3513/C3512-1))</f>
        <v>7.9232150882385267E-3</v>
      </c>
      <c r="G3513" s="2">
        <f>G3512*(1-G$1+IF(AND(WEEKDAY($A3513)&lt;&gt;1,WEEKDAY($A3513)&lt;&gt;7),-VLOOKUP($A3513,ETF_OP_Fee!$I$5:$J$14,2,1),0))^($A3513-$A3512)*(1+1*(B3513/B3512-1))</f>
        <v>22.636667945183795</v>
      </c>
      <c r="H3513" s="9">
        <f>IFERROR(VLOOKUP(A3513,'BITO-IV'!$A$1:$J$10000,4,0),"")</f>
        <v>21.738199999999999</v>
      </c>
      <c r="J3513" s="9">
        <f>VLOOKUP(A3513,'ETH-Web'!$A$1:$G$10000,6,0)</f>
        <v>2231.6613769999999</v>
      </c>
      <c r="K3513" s="2">
        <f>K3512*(1-K$1+IF(AND(WEEKDAY($A3513)&lt;&gt;1,WEEKDAY($A3513)&lt;&gt;7),-VLOOKUP($A3513,ETF_OP_Fee!$K$5:$L$14,2,1),0))^($A3513-$A3512)*(1+2*(J3513/J3512-1))-K$3*IFERROR(VLOOKUP($A5109,Dividends!$C$10:$E$100,3,0),0)</f>
        <v>128.58963440314579</v>
      </c>
      <c r="Q3513">
        <f>IF($A3513&gt;=$Q$2,B3513*Q$4,"")</f>
        <v>561.27371916009838</v>
      </c>
      <c r="R3513">
        <f>IF($A3513&gt;=$Q$2,G3513*R$4,"")</f>
        <v>427.10821869073811</v>
      </c>
      <c r="S3513">
        <f>IF($A3513&gt;=$Q$2,C3513*S$4,"")</f>
        <v>433.06834071882503</v>
      </c>
      <c r="T3513">
        <f>IF($A3513&gt;=$Q$2,J3513*T$4,"")</f>
        <v>671.39036698410803</v>
      </c>
      <c r="U3513">
        <f>IF($A3513&gt;=$Q$2,K3513*U$4,"")</f>
        <v>12.370484875101528</v>
      </c>
      <c r="W3513" t="str">
        <f t="shared" ca="1" si="24"/>
        <v/>
      </c>
    </row>
    <row r="3514" spans="1:23">
      <c r="A3514" s="25">
        <v>45267</v>
      </c>
      <c r="B3514">
        <f>IFERROR(VLOOKUP($A3514,'BTC-Web'!$A$2:$H$9999,2,0),"")</f>
        <v>43769.132812999997</v>
      </c>
      <c r="C3514">
        <f>VLOOKUP(A3514,H_SPBTFDUE!$B$2:$C$5828,2,0)</f>
        <v>225.78</v>
      </c>
      <c r="D3514" s="2">
        <f>D3513*(1-D$1+IF(AND(WEEKDAY($A3514)&lt;&gt;1,WEEKDAY($A3514)&lt;&gt;7),-VLOOKUP($A3514,ETF_OP_Fee!$G$5:$H$14,2,1),0))^($A3514-$A3513)*(1+2*(C3514/C3513-1))+IFERROR(VLOOKUP(A3514,BITXeom!$C$9:$D$100,2,0),0)-$D$3*IFERROR(VLOOKUP($A3514,Dividends!$C$10:$E$100,2,0),0)</f>
        <v>25.261525887319539</v>
      </c>
      <c r="E3514" s="9">
        <v>25.04</v>
      </c>
      <c r="F3514" s="60">
        <f>F3513*(1-F$1-2*(C3514/C3513-1))</f>
        <v>8.1100635077091237E-3</v>
      </c>
      <c r="G3514" s="2">
        <f>G3513*(1-G$1+IF(AND(WEEKDAY($A3514)&lt;&gt;1,WEEKDAY($A3514)&lt;&gt;7),-VLOOKUP($A3514,ETF_OP_Fee!$I$5:$J$14,2,1),0))^($A3514-$A3513)*(1+1*(B3514/B3513-1))</f>
        <v>22.459186835119755</v>
      </c>
      <c r="H3514" s="9">
        <f>IFERROR(VLOOKUP(A3514,'BITO-IV'!$A$1:$J$10000,4,0),"")</f>
        <v>21.483899999999998</v>
      </c>
      <c r="J3514" s="9">
        <f>VLOOKUP(A3514,'ETH-Web'!$A$1:$G$10000,6,0)</f>
        <v>2357.5795899999998</v>
      </c>
      <c r="K3514" s="2">
        <f>K3513*(1-K$1+IF(AND(WEEKDAY($A3514)&lt;&gt;1,WEEKDAY($A3514)&lt;&gt;7),-VLOOKUP($A3514,ETF_OP_Fee!$K$5:$L$14,2,1),0))^($A3514-$A3513)*(1+2*(J3514/J3513-1))-K$3*IFERROR(VLOOKUP($A5110,Dividends!$C$10:$E$100,3,0),0)</f>
        <v>143.09691130133996</v>
      </c>
      <c r="Q3514">
        <f>IF($A3514&gt;=$Q$2,B3514*Q$4,"")</f>
        <v>557.31512921989133</v>
      </c>
      <c r="R3514">
        <f>IF($A3514&gt;=$Q$2,G3514*R$4,"")</f>
        <v>423.75950849388977</v>
      </c>
      <c r="S3514">
        <f>IF($A3514&gt;=$Q$2,C3514*S$4,"")</f>
        <v>427.95067387734736</v>
      </c>
      <c r="T3514">
        <f>IF($A3514&gt;=$Q$2,J3514*T$4,"")</f>
        <v>709.27258160113911</v>
      </c>
      <c r="U3514">
        <f>IF($A3514&gt;=$Q$2,K3514*U$4,"")</f>
        <v>13.766103194424089</v>
      </c>
      <c r="W3514" t="str">
        <f t="shared" ca="1" si="24"/>
        <v/>
      </c>
    </row>
    <row r="3515" spans="1:23">
      <c r="A3515" s="25">
        <v>45268</v>
      </c>
      <c r="B3515">
        <f>IFERROR(VLOOKUP($A3515,'BTC-Web'!$A$2:$H$9999,2,0),"")</f>
        <v>43293.136719000002</v>
      </c>
      <c r="C3515">
        <f>VLOOKUP(A3515,H_SPBTFDUE!$B$2:$C$5828,2,0)</f>
        <v>232.05</v>
      </c>
      <c r="D3515" s="2">
        <f>D3514*(1-D$1+IF(AND(WEEKDAY($A3515)&lt;&gt;1,WEEKDAY($A3515)&lt;&gt;7),-VLOOKUP($A3515,ETF_OP_Fee!$G$5:$H$14,2,1),0))^($A3515-$A3514)*(1+2*(C3515/C3514-1))+IFERROR(VLOOKUP(A3515,BITXeom!$C$9:$D$100,2,0),0)-$D$3*IFERROR(VLOOKUP($A3515,Dividends!$C$10:$E$100,2,0),0)</f>
        <v>26.661356680993997</v>
      </c>
      <c r="E3515" s="9">
        <v>26.3</v>
      </c>
      <c r="F3515" s="60">
        <f>F3514*(1-F$1-2*(C3515/C3514-1))</f>
        <v>7.6592019902691618E-3</v>
      </c>
      <c r="G3515" s="2">
        <f>G3514*(1-G$1+IF(AND(WEEKDAY($A3515)&lt;&gt;1,WEEKDAY($A3515)&lt;&gt;7),-VLOOKUP($A3515,ETF_OP_Fee!$I$5:$J$14,2,1),0))^($A3515-$A3514)*(1+1*(B3515/B3514-1))</f>
        <v>22.197319907377452</v>
      </c>
      <c r="H3515" s="9">
        <f>IFERROR(VLOOKUP(A3515,'BITO-IV'!$A$1:$J$10000,4,0),"")</f>
        <v>22.0839</v>
      </c>
      <c r="J3515" s="9">
        <f>VLOOKUP(A3515,'ETH-Web'!$A$1:$G$10000,6,0)</f>
        <v>2358.7319339999999</v>
      </c>
      <c r="K3515" s="2">
        <f>K3514*(1-K$1+IF(AND(WEEKDAY($A3515)&lt;&gt;1,WEEKDAY($A3515)&lt;&gt;7),-VLOOKUP($A3515,ETF_OP_Fee!$K$5:$L$14,2,1),0))^($A3515-$A3514)*(1+2*(J3515/J3514-1))-K$3*IFERROR(VLOOKUP($A5111,Dividends!$C$10:$E$100,3,0),0)</f>
        <v>143.23310903833328</v>
      </c>
      <c r="Q3515">
        <f>IF($A3515&gt;=$Q$2,B3515*Q$4,"")</f>
        <v>551.25424092746948</v>
      </c>
      <c r="R3515">
        <f>IF($A3515&gt;=$Q$2,G3515*R$4,"")</f>
        <v>418.81860829988273</v>
      </c>
      <c r="S3515">
        <f>IF($A3515&gt;=$Q$2,C3515*S$4,"")</f>
        <v>439.83503354255674</v>
      </c>
      <c r="T3515">
        <f>IF($A3515&gt;=$Q$2,J3515*T$4,"")</f>
        <v>709.61926173327095</v>
      </c>
      <c r="U3515">
        <f>IF($A3515&gt;=$Q$2,K3515*U$4,"")</f>
        <v>13.779205588355909</v>
      </c>
      <c r="W3515" t="str">
        <f t="shared" ca="1" si="24"/>
        <v/>
      </c>
    </row>
    <row r="3516" spans="1:23">
      <c r="A3516" s="25">
        <v>45271</v>
      </c>
      <c r="B3516">
        <f>IFERROR(VLOOKUP($A3516,'BTC-Web'!$A$2:$H$9999,2,0),"")</f>
        <v>43792.019530999998</v>
      </c>
      <c r="C3516">
        <f>VLOOKUP(A3516,H_SPBTFDUE!$B$2:$C$5828,2,0)</f>
        <v>212.03</v>
      </c>
      <c r="D3516" s="2">
        <f>D3515*(1-D$1+IF(AND(WEEKDAY($A3516)&lt;&gt;1,WEEKDAY($A3516)&lt;&gt;7),-VLOOKUP($A3516,ETF_OP_Fee!$G$5:$H$14,2,1),0))^($A3516-$A3515)*(1+2*(C3516/C3515-1))+IFERROR(VLOOKUP(A3516,BITXeom!$C$9:$D$100,2,0),0)-$D$3*IFERROR(VLOOKUP($A3516,Dividends!$C$10:$E$100,2,0),0)</f>
        <v>22.052988473729986</v>
      </c>
      <c r="E3516" s="9">
        <v>21.92</v>
      </c>
      <c r="F3516" s="60">
        <f>F3515*(1-F$1-2*(C3516/C3515-1))</f>
        <v>8.980391086482754E-3</v>
      </c>
      <c r="G3516" s="2">
        <f>G3515*(1-G$1+IF(AND(WEEKDAY($A3516)&lt;&gt;1,WEEKDAY($A3516)&lt;&gt;7),-VLOOKUP($A3516,ETF_OP_Fee!$I$5:$J$14,2,1),0))^($A3516-$A3515)*(1+1*(B3516/B3515-1))</f>
        <v>22.399724097160199</v>
      </c>
      <c r="H3516" s="9">
        <f>IFERROR(VLOOKUP(A3516,'BITO-IV'!$A$1:$J$10000,4,0),"")</f>
        <v>20.181799999999999</v>
      </c>
      <c r="J3516" s="9">
        <f>VLOOKUP(A3516,'ETH-Web'!$A$1:$G$10000,6,0)</f>
        <v>2224.578857</v>
      </c>
      <c r="K3516" s="2">
        <f>K3515*(1-K$1+IF(AND(WEEKDAY($A3516)&lt;&gt;1,WEEKDAY($A3516)&lt;&gt;7),-VLOOKUP($A3516,ETF_OP_Fee!$K$5:$L$14,2,1),0))^($A3516-$A3515)*(1+2*(J3516/J3515-1))-K$3*IFERROR(VLOOKUP($A5112,Dividends!$C$10:$E$100,3,0),0)</f>
        <v>126.93051161621806</v>
      </c>
      <c r="Q3516">
        <f>IF($A3516&gt;=$Q$2,B3516*Q$4,"")</f>
        <v>557.60654724396056</v>
      </c>
      <c r="R3516">
        <f>IF($A3516&gt;=$Q$2,G3516*R$4,"")</f>
        <v>422.6375666891206</v>
      </c>
      <c r="S3516">
        <f>IF($A3516&gt;=$Q$2,C3516*S$4,"")</f>
        <v>401.88848162908124</v>
      </c>
      <c r="T3516">
        <f>IF($A3516&gt;=$Q$2,J3516*T$4,"")</f>
        <v>669.25960657799101</v>
      </c>
      <c r="U3516">
        <f>IF($A3516&gt;=$Q$2,K3516*U$4,"")</f>
        <v>12.210875172213036</v>
      </c>
      <c r="W3516" t="str">
        <f t="shared" ca="1" si="24"/>
        <v/>
      </c>
    </row>
    <row r="3517" spans="1:23">
      <c r="A3517" s="25">
        <v>45272</v>
      </c>
      <c r="B3517">
        <f>IFERROR(VLOOKUP($A3517,'BTC-Web'!$A$2:$H$9999,2,0),"")</f>
        <v>41238.734375</v>
      </c>
      <c r="C3517">
        <f>VLOOKUP(A3517,H_SPBTFDUE!$B$2:$C$5828,2,0)</f>
        <v>214.21</v>
      </c>
      <c r="D3517" s="2">
        <f>D3516*(1-D$1+IF(AND(WEEKDAY($A3517)&lt;&gt;1,WEEKDAY($A3517)&lt;&gt;7),-VLOOKUP($A3517,ETF_OP_Fee!$G$5:$H$14,2,1),0))^($A3517-$A3516)*(1+2*(C3517/C3516-1))+IFERROR(VLOOKUP(A3517,BITXeom!$C$9:$D$100,2,0),0)-$D$3*IFERROR(VLOOKUP($A3517,Dividends!$C$10:$E$100,2,0),0)</f>
        <v>22.50375378705612</v>
      </c>
      <c r="E3517" s="9">
        <v>22.3</v>
      </c>
      <c r="F3517" s="60">
        <f>F3516*(1-F$1-2*(C3517/C3516-1))</f>
        <v>8.7952586839324838E-3</v>
      </c>
      <c r="G3517" s="2">
        <f>G3516*(1-G$1+IF(AND(WEEKDAY($A3517)&lt;&gt;1,WEEKDAY($A3517)&lt;&gt;7),-VLOOKUP($A3517,ETF_OP_Fee!$I$5:$J$14,2,1),0))^($A3517-$A3516)*(1+1*(B3517/B3516-1))</f>
        <v>21.076982060755718</v>
      </c>
      <c r="H3517" s="9">
        <f>IFERROR(VLOOKUP(A3517,'BITO-IV'!$A$1:$J$10000,4,0),"")</f>
        <v>20.390999999999998</v>
      </c>
      <c r="J3517" s="9">
        <f>VLOOKUP(A3517,'ETH-Web'!$A$1:$G$10000,6,0)</f>
        <v>2202.038086</v>
      </c>
      <c r="K3517" s="2">
        <f>K3516*(1-K$1+IF(AND(WEEKDAY($A3517)&lt;&gt;1,WEEKDAY($A3517)&lt;&gt;7),-VLOOKUP($A3517,ETF_OP_Fee!$K$5:$L$14,2,1),0))^($A3517-$A3516)*(1+2*(J3517/J3516-1))-K$3*IFERROR(VLOOKUP($A5113,Dividends!$C$10:$E$100,3,0),0)</f>
        <v>124.35503638810623</v>
      </c>
      <c r="Q3517">
        <f>IF($A3517&gt;=$Q$2,B3517*Q$4,"")</f>
        <v>525.09540628233924</v>
      </c>
      <c r="R3517">
        <f>IF($A3517&gt;=$Q$2,G3517*R$4,"")</f>
        <v>397.68009519534104</v>
      </c>
      <c r="S3517">
        <f>IF($A3517&gt;=$Q$2,C3517*S$4,"")</f>
        <v>406.02052374553364</v>
      </c>
      <c r="T3517">
        <f>IF($A3517&gt;=$Q$2,J3517*T$4,"")</f>
        <v>662.47826570353504</v>
      </c>
      <c r="U3517">
        <f>IF($A3517&gt;=$Q$2,K3517*U$4,"")</f>
        <v>11.963111209717654</v>
      </c>
      <c r="W3517" t="str">
        <f t="shared" ca="1" si="24"/>
        <v/>
      </c>
    </row>
    <row r="3518" spans="1:23">
      <c r="A3518" s="25">
        <v>45273</v>
      </c>
      <c r="B3518">
        <f>IFERROR(VLOOKUP($A3518,'BTC-Web'!$A$2:$H$9999,2,0),"")</f>
        <v>41468.464844000002</v>
      </c>
      <c r="C3518">
        <f>VLOOKUP(A3518,H_SPBTFDUE!$B$2:$C$5828,2,0)</f>
        <v>223.32</v>
      </c>
      <c r="D3518" s="2">
        <f>D3517*(1-D$1+IF(AND(WEEKDAY($A3518)&lt;&gt;1,WEEKDAY($A3518)&lt;&gt;7),-VLOOKUP($A3518,ETF_OP_Fee!$G$5:$H$14,2,1),0))^($A3518-$A3517)*(1+2*(C3518/C3517-1))+IFERROR(VLOOKUP(A3518,BITXeom!$C$9:$D$100,2,0),0)-$D$3*IFERROR(VLOOKUP($A3518,Dividends!$C$10:$E$100,2,0),0)</f>
        <v>24.414905751239001</v>
      </c>
      <c r="E3518" s="9">
        <v>24.17</v>
      </c>
      <c r="F3518" s="60">
        <f>F3517*(1-F$1-2*(C3518/C3517-1))</f>
        <v>8.0467049929808035E-3</v>
      </c>
      <c r="G3518" s="2">
        <f>G3517*(1-G$1+IF(AND(WEEKDAY($A3518)&lt;&gt;1,WEEKDAY($A3518)&lt;&gt;7),-VLOOKUP($A3518,ETF_OP_Fee!$I$5:$J$14,2,1),0))^($A3518-$A3517)*(1+1*(B3518/B3517-1))</f>
        <v>21.177586200833712</v>
      </c>
      <c r="H3518" s="9">
        <f>IFERROR(VLOOKUP(A3518,'BITO-IV'!$A$1:$J$10000,4,0),"")</f>
        <v>21.259399999999999</v>
      </c>
      <c r="J3518" s="9">
        <f>VLOOKUP(A3518,'ETH-Web'!$A$1:$G$10000,6,0)</f>
        <v>2260.648682</v>
      </c>
      <c r="K3518" s="2">
        <f>K3517*(1-K$1+IF(AND(WEEKDAY($A3518)&lt;&gt;1,WEEKDAY($A3518)&lt;&gt;7),-VLOOKUP($A3518,ETF_OP_Fee!$K$5:$L$14,2,1),0))^($A3518-$A3517)*(1+2*(J3518/J3517-1))-K$3*IFERROR(VLOOKUP($A5114,Dividends!$C$10:$E$100,3,0),0)</f>
        <v>130.97146055604395</v>
      </c>
      <c r="Q3518">
        <f>IF($A3518&gt;=$Q$2,B3518*Q$4,"")</f>
        <v>528.02057883632813</v>
      </c>
      <c r="R3518">
        <f>IF($A3518&gt;=$Q$2,G3518*R$4,"")</f>
        <v>399.57829218995516</v>
      </c>
      <c r="S3518">
        <f>IF($A3518&gt;=$Q$2,C3518*S$4,"")</f>
        <v>423.28791075511208</v>
      </c>
      <c r="T3518">
        <f>IF($A3518&gt;=$Q$2,J3518*T$4,"")</f>
        <v>680.11113328960937</v>
      </c>
      <c r="U3518">
        <f>IF($A3518&gt;=$Q$2,K3518*U$4,"")</f>
        <v>12.599619552529518</v>
      </c>
      <c r="W3518" t="str">
        <f t="shared" ca="1" si="24"/>
        <v/>
      </c>
    </row>
    <row r="3519" spans="1:23">
      <c r="A3519" s="25">
        <v>45274</v>
      </c>
      <c r="B3519">
        <f>IFERROR(VLOOKUP($A3519,'BTC-Web'!$A$2:$H$9999,2,0),"")</f>
        <v>42884.261719000002</v>
      </c>
      <c r="C3519">
        <f>VLOOKUP(A3519,H_SPBTFDUE!$B$2:$C$5828,2,0)</f>
        <v>223.2</v>
      </c>
      <c r="D3519" s="2">
        <f>D3518*(1-D$1+IF(AND(WEEKDAY($A3519)&lt;&gt;1,WEEKDAY($A3519)&lt;&gt;7),-VLOOKUP($A3519,ETF_OP_Fee!$G$5:$H$14,2,1),0))^($A3519-$A3518)*(1+2*(C3519/C3518-1))+IFERROR(VLOOKUP(A3519,BITXeom!$C$9:$D$100,2,0),0)-$D$3*IFERROR(VLOOKUP($A3519,Dividends!$C$10:$E$100,2,0),0)</f>
        <v>24.385727267393619</v>
      </c>
      <c r="E3519" s="9">
        <v>24.27</v>
      </c>
      <c r="F3519" s="60">
        <f>F3518*(1-F$1-2*(C3519/C3518-1))</f>
        <v>8.0549338450533071E-3</v>
      </c>
      <c r="G3519" s="2">
        <f>G3518*(1-G$1+IF(AND(WEEKDAY($A3519)&lt;&gt;1,WEEKDAY($A3519)&lt;&gt;7),-VLOOKUP($A3519,ETF_OP_Fee!$I$5:$J$14,2,1),0))^($A3519-$A3518)*(1+1*(B3519/B3518-1))</f>
        <v>21.883250922209921</v>
      </c>
      <c r="H3519" s="9">
        <f>IFERROR(VLOOKUP(A3519,'BITO-IV'!$A$1:$J$10000,4,0),"")</f>
        <v>21.244399999999999</v>
      </c>
      <c r="J3519" s="9">
        <f>VLOOKUP(A3519,'ETH-Web'!$A$1:$G$10000,6,0)</f>
        <v>2316.5791020000001</v>
      </c>
      <c r="K3519" s="2">
        <f>K3518*(1-K$1+IF(AND(WEEKDAY($A3519)&lt;&gt;1,WEEKDAY($A3519)&lt;&gt;7),-VLOOKUP($A3519,ETF_OP_Fee!$K$5:$L$14,2,1),0))^($A3519-$A3518)*(1+2*(J3519/J3518-1))-K$3*IFERROR(VLOOKUP($A5115,Dividends!$C$10:$E$100,3,0),0)</f>
        <v>137.44861701209018</v>
      </c>
      <c r="Q3519">
        <f>IF($A3519&gt;=$Q$2,B3519*Q$4,"")</f>
        <v>546.0480097591859</v>
      </c>
      <c r="R3519">
        <f>IF($A3519&gt;=$Q$2,G3519*R$4,"")</f>
        <v>412.89276068283306</v>
      </c>
      <c r="S3519">
        <f>IF($A3519&gt;=$Q$2,C3519*S$4,"")</f>
        <v>423.06045889549085</v>
      </c>
      <c r="T3519">
        <f>IF($A3519&gt;=$Q$2,J3519*T$4,"")</f>
        <v>696.9376758808761</v>
      </c>
      <c r="U3519">
        <f>IF($A3519&gt;=$Q$2,K3519*U$4,"")</f>
        <v>13.22273016595565</v>
      </c>
      <c r="W3519" t="str">
        <f t="shared" ca="1" si="24"/>
        <v/>
      </c>
    </row>
    <row r="3520" spans="1:23">
      <c r="A3520" s="25">
        <v>45275</v>
      </c>
      <c r="B3520">
        <f>IFERROR(VLOOKUP($A3520,'BTC-Web'!$A$2:$H$9999,2,0),"")</f>
        <v>43028.25</v>
      </c>
      <c r="C3520">
        <f>VLOOKUP(A3520,H_SPBTFDUE!$B$2:$C$5828,2,0)</f>
        <v>219.53</v>
      </c>
      <c r="D3520" s="2">
        <f>D3519*(1-D$1+IF(AND(WEEKDAY($A3520)&lt;&gt;1,WEEKDAY($A3520)&lt;&gt;7),-VLOOKUP($A3520,ETF_OP_Fee!$G$5:$H$14,2,1),0))^($A3520-$A3519)*(1+2*(C3520/C3519-1))+IFERROR(VLOOKUP(A3520,BITXeom!$C$9:$D$100,2,0),0)-$D$3*IFERROR(VLOOKUP($A3520,Dividends!$C$10:$E$100,2,0),0)</f>
        <v>23.580952218810822</v>
      </c>
      <c r="E3520" s="9">
        <v>23.31</v>
      </c>
      <c r="F3520" s="60">
        <f>F3519*(1-F$1-2*(C3520/C3519-1))</f>
        <v>8.3194035006338082E-3</v>
      </c>
      <c r="G3520" s="2">
        <f>G3519*(1-G$1+IF(AND(WEEKDAY($A3520)&lt;&gt;1,WEEKDAY($A3520)&lt;&gt;7),-VLOOKUP($A3520,ETF_OP_Fee!$I$5:$J$14,2,1),0))^($A3520-$A3519)*(1+1*(B3520/B3519-1))</f>
        <v>21.939311175895767</v>
      </c>
      <c r="H3520" s="9">
        <f>IFERROR(VLOOKUP(A3520,'BITO-IV'!$A$1:$J$10000,4,0),"")</f>
        <v>20.899699999999999</v>
      </c>
      <c r="J3520" s="9">
        <f>VLOOKUP(A3520,'ETH-Web'!$A$1:$G$10000,6,0)</f>
        <v>2219.3374020000001</v>
      </c>
      <c r="K3520" s="2">
        <f>K3519*(1-K$1+IF(AND(WEEKDAY($A3520)&lt;&gt;1,WEEKDAY($A3520)&lt;&gt;7),-VLOOKUP($A3520,ETF_OP_Fee!$K$5:$L$14,2,1),0))^($A3520-$A3519)*(1+2*(J3520/J3519-1))-K$3*IFERROR(VLOOKUP($A5116,Dividends!$C$10:$E$100,3,0),0)</f>
        <v>125.90617234661337</v>
      </c>
      <c r="Q3520">
        <f>IF($A3520&gt;=$Q$2,B3520*Q$4,"")</f>
        <v>547.88142162444979</v>
      </c>
      <c r="R3520">
        <f>IF($A3520&gt;=$Q$2,G3520*R$4,"")</f>
        <v>413.95050447927406</v>
      </c>
      <c r="S3520">
        <f>IF($A3520&gt;=$Q$2,C3520*S$4,"")</f>
        <v>416.10422285540818</v>
      </c>
      <c r="T3520">
        <f>IF($A3520&gt;=$Q$2,J3520*T$4,"")</f>
        <v>667.68272648666129</v>
      </c>
      <c r="U3520">
        <f>IF($A3520&gt;=$Q$2,K3520*U$4,"")</f>
        <v>12.112332443629718</v>
      </c>
      <c r="W3520" t="str">
        <f t="shared" ca="1" si="24"/>
        <v/>
      </c>
    </row>
    <row r="3521" spans="1:23">
      <c r="A3521" s="25">
        <v>45278</v>
      </c>
      <c r="B3521">
        <f>IFERROR(VLOOKUP($A3521,'BTC-Web'!$A$2:$H$9999,2,0),"")</f>
        <v>41348.203125</v>
      </c>
      <c r="C3521">
        <f>VLOOKUP(A3521,H_SPBTFDUE!$B$2:$C$5828,2,0)</f>
        <v>217.81</v>
      </c>
      <c r="D3521" s="2">
        <f>D3520*(1-D$1+IF(AND(WEEKDAY($A3521)&lt;&gt;1,WEEKDAY($A3521)&lt;&gt;7),-VLOOKUP($A3521,ETF_OP_Fee!$G$5:$H$14,2,1),0))^($A3521-$A3520)*(1+2*(C3521/C3520-1))+IFERROR(VLOOKUP(A3521,BITXeom!$C$9:$D$100,2,0),0)-$D$3*IFERROR(VLOOKUP($A3521,Dividends!$C$10:$E$100,2,0),0)</f>
        <v>23.2030492046182</v>
      </c>
      <c r="E3521" s="9">
        <v>23.08</v>
      </c>
      <c r="F3521" s="60">
        <f>F3520*(1-F$1-2*(C3521/C3520-1))</f>
        <v>8.4493341584842546E-3</v>
      </c>
      <c r="G3521" s="2">
        <f>G3520*(1-G$1+IF(AND(WEEKDAY($A3521)&lt;&gt;1,WEEKDAY($A3521)&lt;&gt;7),-VLOOKUP($A3521,ETF_OP_Fee!$I$5:$J$14,2,1),0))^($A3521-$A3520)*(1+1*(B3521/B3520-1))</f>
        <v>21.032560793610955</v>
      </c>
      <c r="H3521" s="9">
        <f>IFERROR(VLOOKUP(A3521,'BITO-IV'!$A$1:$J$10000,4,0),"")</f>
        <v>20.738199999999999</v>
      </c>
      <c r="J3521" s="9">
        <f>VLOOKUP(A3521,'ETH-Web'!$A$1:$G$10000,6,0)</f>
        <v>2217.2734380000002</v>
      </c>
      <c r="K3521" s="2">
        <f>K3520*(1-K$1+IF(AND(WEEKDAY($A3521)&lt;&gt;1,WEEKDAY($A3521)&lt;&gt;7),-VLOOKUP($A3521,ETF_OP_Fee!$K$5:$L$14,2,1),0))^($A3521-$A3520)*(1+2*(J3521/J3520-1))-K$3*IFERROR(VLOOKUP($A5117,Dividends!$C$10:$E$100,3,0),0)</f>
        <v>125.66227990852195</v>
      </c>
      <c r="Q3521">
        <f>IF($A3521&gt;=$Q$2,B3521*Q$4,"")</f>
        <v>526.48927878176585</v>
      </c>
      <c r="R3521">
        <f>IF($A3521&gt;=$Q$2,G3521*R$4,"")</f>
        <v>396.84195557478699</v>
      </c>
      <c r="S3521">
        <f>IF($A3521&gt;=$Q$2,C3521*S$4,"")</f>
        <v>412.84407953417053</v>
      </c>
      <c r="T3521">
        <f>IF($A3521&gt;=$Q$2,J3521*T$4,"")</f>
        <v>667.06178750295908</v>
      </c>
      <c r="U3521">
        <f>IF($A3521&gt;=$Q$2,K3521*U$4,"")</f>
        <v>12.088869683738025</v>
      </c>
      <c r="W3521" t="str">
        <f t="shared" ca="1" si="24"/>
        <v/>
      </c>
    </row>
    <row r="3522" spans="1:23">
      <c r="A3522" s="25">
        <v>45279</v>
      </c>
      <c r="B3522">
        <f>IFERROR(VLOOKUP($A3522,'BTC-Web'!$A$2:$H$9999,2,0),"")</f>
        <v>42641.511719000002</v>
      </c>
      <c r="C3522">
        <f>VLOOKUP(A3522,H_SPBTFDUE!$B$2:$C$5828,2,0)</f>
        <v>219</v>
      </c>
      <c r="D3522" s="2">
        <f>D3521*(1-D$1+IF(AND(WEEKDAY($A3522)&lt;&gt;1,WEEKDAY($A3522)&lt;&gt;7),-VLOOKUP($A3522,ETF_OP_Fee!$G$5:$H$14,2,1),0))^($A3522-$A3521)*(1+2*(C3522/C3521-1))+IFERROR(VLOOKUP(A3522,BITXeom!$C$9:$D$100,2,0),0)-$D$3*IFERROR(VLOOKUP($A3522,Dividends!$C$10:$E$100,2,0),0)</f>
        <v>23.453760228367816</v>
      </c>
      <c r="E3522" s="9">
        <v>23.29</v>
      </c>
      <c r="F3522" s="60">
        <f>F3521*(1-F$1-2*(C3522/C3521-1))</f>
        <v>8.3565688386602853E-3</v>
      </c>
      <c r="G3522" s="2">
        <f>G3521*(1-G$1+IF(AND(WEEKDAY($A3522)&lt;&gt;1,WEEKDAY($A3522)&lt;&gt;7),-VLOOKUP($A3522,ETF_OP_Fee!$I$5:$J$14,2,1),0))^($A3522-$A3521)*(1+1*(B3522/B3521-1))</f>
        <v>21.673223370315185</v>
      </c>
      <c r="H3522" s="9">
        <f>IFERROR(VLOOKUP(A3522,'BITO-IV'!$A$1:$J$10000,4,0),"")</f>
        <v>20.857199999999999</v>
      </c>
      <c r="J3522" s="9">
        <f>VLOOKUP(A3522,'ETH-Web'!$A$1:$G$10000,6,0)</f>
        <v>2177.8725589999999</v>
      </c>
      <c r="K3522" s="2">
        <f>K3521*(1-K$1+IF(AND(WEEKDAY($A3522)&lt;&gt;1,WEEKDAY($A3522)&lt;&gt;7),-VLOOKUP($A3522,ETF_OP_Fee!$K$5:$L$14,2,1),0))^($A3522-$A3521)*(1+2*(J3522/J3521-1))-K$3*IFERROR(VLOOKUP($A5118,Dividends!$C$10:$E$100,3,0),0)</f>
        <v>121.19312919569845</v>
      </c>
      <c r="Q3522">
        <f>IF($A3522&gt;=$Q$2,B3522*Q$4,"")</f>
        <v>542.95705869565586</v>
      </c>
      <c r="R3522">
        <f>IF($A3522&gt;=$Q$2,G3522*R$4,"")</f>
        <v>408.92996484278439</v>
      </c>
      <c r="S3522">
        <f>IF($A3522&gt;=$Q$2,C3522*S$4,"")</f>
        <v>415.09964380874777</v>
      </c>
      <c r="T3522">
        <f>IF($A3522&gt;=$Q$2,J3522*T$4,"")</f>
        <v>655.20812059634818</v>
      </c>
      <c r="U3522">
        <f>IF($A3522&gt;=$Q$2,K3522*U$4,"")</f>
        <v>11.658931753249751</v>
      </c>
      <c r="W3522" t="str">
        <f t="shared" ca="1" si="24"/>
        <v/>
      </c>
    </row>
    <row r="3523" spans="1:23">
      <c r="A3523" s="25">
        <v>45280</v>
      </c>
      <c r="B3523">
        <f>IFERROR(VLOOKUP($A3523,'BTC-Web'!$A$2:$H$9999,2,0),"")</f>
        <v>42261.300780999998</v>
      </c>
      <c r="C3523">
        <f>VLOOKUP(A3523,H_SPBTFDUE!$B$2:$C$5828,2,0)</f>
        <v>225.93</v>
      </c>
      <c r="D3523" s="2">
        <f>D3522*(1-D$1+IF(AND(WEEKDAY($A3523)&lt;&gt;1,WEEKDAY($A3523)&lt;&gt;7),-VLOOKUP($A3523,ETF_OP_Fee!$G$5:$H$14,2,1),0))^($A3523-$A3522)*(1+2*(C3523/C3522-1))+IFERROR(VLOOKUP(A3523,BITXeom!$C$9:$D$100,2,0),0)-$D$3*IFERROR(VLOOKUP($A3523,Dividends!$C$10:$E$100,2,0),0)</f>
        <v>24.935087858875001</v>
      </c>
      <c r="E3523" s="9">
        <v>24.76</v>
      </c>
      <c r="F3523" s="60">
        <f>F3522*(1-F$1-2*(C3523/C3522-1))</f>
        <v>7.8272660578904574E-3</v>
      </c>
      <c r="G3523" s="2">
        <f>G3522*(1-G$1+IF(AND(WEEKDAY($A3523)&lt;&gt;1,WEEKDAY($A3523)&lt;&gt;7),-VLOOKUP($A3523,ETF_OP_Fee!$I$5:$J$14,2,1),0))^($A3523-$A3522)*(1+1*(B3523/B3522-1))</f>
        <v>21.462938285127226</v>
      </c>
      <c r="H3523" s="9">
        <f>IFERROR(VLOOKUP(A3523,'BITO-IV'!$A$1:$J$10000,4,0),"")</f>
        <v>21.3535</v>
      </c>
      <c r="J3523" s="9">
        <f>VLOOKUP(A3523,'ETH-Web'!$A$1:$G$10000,6,0)</f>
        <v>2201.9113769999999</v>
      </c>
      <c r="K3523" s="2">
        <f>K3522*(1-K$1+IF(AND(WEEKDAY($A3523)&lt;&gt;1,WEEKDAY($A3523)&lt;&gt;7),-VLOOKUP($A3523,ETF_OP_Fee!$K$5:$L$14,2,1),0))^($A3523-$A3522)*(1+2*(J3523/J3522-1))-K$3*IFERROR(VLOOKUP($A5119,Dividends!$C$10:$E$100,3,0),0)</f>
        <v>123.86533865493017</v>
      </c>
      <c r="Q3523">
        <f>IF($A3523&gt;=$Q$2,B3523*Q$4,"")</f>
        <v>538.11580883704892</v>
      </c>
      <c r="R3523">
        <f>IF($A3523&gt;=$Q$2,G3523*R$4,"")</f>
        <v>404.96230986947512</v>
      </c>
      <c r="S3523">
        <f>IF($A3523&gt;=$Q$2,C3523*S$4,"")</f>
        <v>428.23498870187393</v>
      </c>
      <c r="T3523">
        <f>IF($A3523&gt;=$Q$2,J3523*T$4,"")</f>
        <v>662.44014558240599</v>
      </c>
      <c r="U3523">
        <f>IF($A3523&gt;=$Q$2,K3523*U$4,"")</f>
        <v>11.916001670680986</v>
      </c>
      <c r="W3523" t="str">
        <f t="shared" ca="1" si="24"/>
        <v/>
      </c>
    </row>
    <row r="3524" spans="1:23">
      <c r="A3524" s="25">
        <v>45281</v>
      </c>
      <c r="B3524">
        <f>IFERROR(VLOOKUP($A3524,'BTC-Web'!$A$2:$H$9999,2,0),"")</f>
        <v>43648.125</v>
      </c>
      <c r="C3524">
        <f>VLOOKUP(A3524,H_SPBTFDUE!$B$2:$C$5828,2,0)</f>
        <v>227.02</v>
      </c>
      <c r="D3524" s="2">
        <f>D3523*(1-D$1+IF(AND(WEEKDAY($A3524)&lt;&gt;1,WEEKDAY($A3524)&lt;&gt;7),-VLOOKUP($A3524,ETF_OP_Fee!$G$5:$H$14,2,1),0))^($A3524-$A3523)*(1+2*(C3524/C3523-1))+IFERROR(VLOOKUP(A3524,BITXeom!$C$9:$D$100,2,0),0)-$D$3*IFERROR(VLOOKUP($A3524,Dividends!$C$10:$E$100,2,0),0)</f>
        <v>25.172651802150934</v>
      </c>
      <c r="E3524" s="9">
        <v>25.03</v>
      </c>
      <c r="F3524" s="60">
        <f>F3523*(1-F$1-2*(C3524/C3523-1))</f>
        <v>7.7513332714297216E-3</v>
      </c>
      <c r="G3524" s="2">
        <f>G3523*(1-G$1+IF(AND(WEEKDAY($A3524)&lt;&gt;1,WEEKDAY($A3524)&lt;&gt;7),-VLOOKUP($A3524,ETF_OP_Fee!$I$5:$J$14,2,1),0))^($A3524-$A3523)*(1+1*(B3524/B3523-1))</f>
        <v>22.149672603114428</v>
      </c>
      <c r="H3524" s="9">
        <f>IFERROR(VLOOKUP(A3524,'BITO-IV'!$A$1:$J$10000,4,0),"")</f>
        <v>21.461600000000001</v>
      </c>
      <c r="J3524" s="9">
        <f>VLOOKUP(A3524,'ETH-Web'!$A$1:$G$10000,6,0)</f>
        <v>2239.5424800000001</v>
      </c>
      <c r="K3524" s="2">
        <f>K3523*(1-K$1+IF(AND(WEEKDAY($A3524)&lt;&gt;1,WEEKDAY($A3524)&lt;&gt;7),-VLOOKUP($A3524,ETF_OP_Fee!$K$5:$L$14,2,1),0))^($A3524-$A3523)*(1+2*(J3524/J3523-1))-K$3*IFERROR(VLOOKUP($A5120,Dividends!$C$10:$E$100,3,0),0)</f>
        <v>128.0958061689071</v>
      </c>
      <c r="Q3524">
        <f>IF($A3524&gt;=$Q$2,B3524*Q$4,"")</f>
        <v>555.77432910336086</v>
      </c>
      <c r="R3524">
        <f>IF($A3524&gt;=$Q$2,G3524*R$4,"")</f>
        <v>417.91959987256138</v>
      </c>
      <c r="S3524">
        <f>IF($A3524&gt;=$Q$2,C3524*S$4,"")</f>
        <v>430.3010097601001</v>
      </c>
      <c r="T3524">
        <f>IF($A3524&gt;=$Q$2,J3524*T$4,"")</f>
        <v>673.76137931149015</v>
      </c>
      <c r="U3524">
        <f>IF($A3524&gt;=$Q$2,K3524*U$4,"")</f>
        <v>12.322977976657478</v>
      </c>
      <c r="W3524" t="str">
        <f t="shared" ref="W3524:W3587" ca="1" si="25">IF(ROW()+$W$1&lt;3711,INDIRECT("m"&amp;ROW()+$W$1,1)/INDIRECT("m"&amp;ROW(),1),"")</f>
        <v/>
      </c>
    </row>
    <row r="3525" spans="1:23">
      <c r="A3525" s="25">
        <v>45282</v>
      </c>
      <c r="B3525">
        <f>IFERROR(VLOOKUP($A3525,'BTC-Web'!$A$2:$H$9999,2,0),"")</f>
        <v>43868.988280999998</v>
      </c>
      <c r="C3525">
        <f>VLOOKUP(A3525,H_SPBTFDUE!$B$2:$C$5828,2,0)</f>
        <v>226.67</v>
      </c>
      <c r="D3525" s="2">
        <f>D3524*(1-D$1+IF(AND(WEEKDAY($A3525)&lt;&gt;1,WEEKDAY($A3525)&lt;&gt;7),-VLOOKUP($A3525,ETF_OP_Fee!$G$5:$H$14,2,1),0))^($A3525-$A3524)*(1+2*(C3525/C3524-1))+IFERROR(VLOOKUP(A3525,BITXeom!$C$9:$D$100,2,0),0)-$D$3*IFERROR(VLOOKUP($A3525,Dividends!$C$10:$E$100,2,0),0)</f>
        <v>25.092008568546415</v>
      </c>
      <c r="E3525" s="9">
        <v>24.95</v>
      </c>
      <c r="F3525" s="60">
        <f>F3524*(1-F$1-2*(C3525/C3524-1))</f>
        <v>7.7748304614056714E-3</v>
      </c>
      <c r="G3525" s="2">
        <f>G3524*(1-G$1+IF(AND(WEEKDAY($A3525)&lt;&gt;1,WEEKDAY($A3525)&lt;&gt;7),-VLOOKUP($A3525,ETF_OP_Fee!$I$5:$J$14,2,1),0))^($A3525-$A3524)*(1+1*(B3525/B3524-1))</f>
        <v>22.244094935114152</v>
      </c>
      <c r="H3525" s="9">
        <f>IFERROR(VLOOKUP(A3525,'BITO-IV'!$A$1:$J$10000,4,0),"")</f>
        <v>21.428799999999999</v>
      </c>
      <c r="J3525" s="9">
        <f>VLOOKUP(A3525,'ETH-Web'!$A$1:$G$10000,6,0)</f>
        <v>2326.5249020000001</v>
      </c>
      <c r="K3525" s="2">
        <f>K3524*(1-K$1+IF(AND(WEEKDAY($A3525)&lt;&gt;1,WEEKDAY($A3525)&lt;&gt;7),-VLOOKUP($A3525,ETF_OP_Fee!$K$5:$L$14,2,1),0))^($A3525-$A3524)*(1+2*(J3525/J3524-1))-K$3*IFERROR(VLOOKUP($A5121,Dividends!$C$10:$E$100,3,0),0)</f>
        <v>138.04257217272794</v>
      </c>
      <c r="Q3525">
        <f>IF($A3525&gt;=$Q$2,B3525*Q$4,"")</f>
        <v>558.586595193172</v>
      </c>
      <c r="R3525">
        <f>IF($A3525&gt;=$Q$2,G3525*R$4,"")</f>
        <v>419.70115863035585</v>
      </c>
      <c r="S3525">
        <f>IF($A3525&gt;=$Q$2,C3525*S$4,"")</f>
        <v>429.63760850287144</v>
      </c>
      <c r="T3525">
        <f>IF($A3525&gt;=$Q$2,J3525*T$4,"")</f>
        <v>699.92984771338183</v>
      </c>
      <c r="U3525">
        <f>IF($A3525&gt;=$Q$2,K3525*U$4,"")</f>
        <v>13.2798694008968</v>
      </c>
      <c r="W3525" t="str">
        <f t="shared" ca="1" si="25"/>
        <v/>
      </c>
    </row>
    <row r="3526" spans="1:23">
      <c r="A3526" s="25">
        <v>45286</v>
      </c>
      <c r="B3526">
        <f>IFERROR(VLOOKUP($A3526,'BTC-Web'!$A$2:$H$9999,2,0),"")</f>
        <v>43599.847655999998</v>
      </c>
      <c r="C3526">
        <f>VLOOKUP(A3526,H_SPBTFDUE!$B$2:$C$5828,2,0)</f>
        <v>218.26</v>
      </c>
      <c r="D3526" s="2">
        <f>D3525*(1-D$1+IF(AND(WEEKDAY($A3526)&lt;&gt;1,WEEKDAY($A3526)&lt;&gt;7),-VLOOKUP($A3526,ETF_OP_Fee!$G$5:$H$14,2,1),0))^($A3526-$A3525)*(1+2*(C3526/C3525-1))+IFERROR(VLOOKUP(A3526,BITXeom!$C$9:$D$100,2,0),0)-$D$3*IFERROR(VLOOKUP($A3526,Dividends!$C$10:$E$100,2,0),0)</f>
        <v>23.21886199493925</v>
      </c>
      <c r="E3526" s="9">
        <v>23.07</v>
      </c>
      <c r="F3526" s="60">
        <f>F3525*(1-F$1-2*(C3526/C3525-1))</f>
        <v>8.3513554144768447E-3</v>
      </c>
      <c r="G3526" s="2">
        <f>G3525*(1-G$1+IF(AND(WEEKDAY($A3526)&lt;&gt;1,WEEKDAY($A3526)&lt;&gt;7),-VLOOKUP($A3526,ETF_OP_Fee!$I$5:$J$14,2,1),0))^($A3526-$A3525)*(1+1*(B3526/B3525-1))</f>
        <v>22.037569880302019</v>
      </c>
      <c r="H3526" s="9">
        <f>IFERROR(VLOOKUP(A3526,'BITO-IV'!$A$1:$J$10000,4,0),"")</f>
        <v>20.638000000000002</v>
      </c>
      <c r="J3526" s="9">
        <f>VLOOKUP(A3526,'ETH-Web'!$A$1:$G$10000,6,0)</f>
        <v>2231.4653320000002</v>
      </c>
      <c r="K3526" s="2">
        <f>K3525*(1-K$1+IF(AND(WEEKDAY($A3526)&lt;&gt;1,WEEKDAY($A3526)&lt;&gt;7),-VLOOKUP($A3526,ETF_OP_Fee!$K$5:$L$14,2,1),0))^($A3526-$A3525)*(1+2*(J3526/J3525-1))-K$3*IFERROR(VLOOKUP($A5122,Dividends!$C$10:$E$100,3,0),0)</f>
        <v>126.74894097706138</v>
      </c>
      <c r="Q3526">
        <f>IF($A3526&gt;=$Q$2,B3526*Q$4,"")</f>
        <v>555.15961063670295</v>
      </c>
      <c r="R3526">
        <f>IF($A3526&gt;=$Q$2,G3526*R$4,"")</f>
        <v>415.80444783840449</v>
      </c>
      <c r="S3526">
        <f>IF($A3526&gt;=$Q$2,C3526*S$4,"")</f>
        <v>413.69702400775014</v>
      </c>
      <c r="T3526">
        <f>IF($A3526&gt;=$Q$2,J3526*T$4,"")</f>
        <v>671.33138728142922</v>
      </c>
      <c r="U3526">
        <f>IF($A3526&gt;=$Q$2,K3526*U$4,"")</f>
        <v>12.193407847915276</v>
      </c>
      <c r="W3526" t="str">
        <f t="shared" ca="1" si="25"/>
        <v/>
      </c>
    </row>
    <row r="3527" spans="1:23">
      <c r="A3527" s="25">
        <v>45287</v>
      </c>
      <c r="B3527">
        <f>IFERROR(VLOOKUP($A3527,'BTC-Web'!$A$2:$H$9999,2,0),"")</f>
        <v>42518.46875</v>
      </c>
      <c r="C3527">
        <f>VLOOKUP(A3527,H_SPBTFDUE!$B$2:$C$5828,2,0)</f>
        <v>225.55</v>
      </c>
      <c r="D3527" s="2">
        <f>D3526*(1-D$1+IF(AND(WEEKDAY($A3527)&lt;&gt;1,WEEKDAY($A3527)&lt;&gt;7),-VLOOKUP($A3527,ETF_OP_Fee!$G$5:$H$14,2,1),0))^($A3527-$A3526)*(1+2*(C3527/C3526-1))+IFERROR(VLOOKUP(A3527,BITXeom!$C$9:$D$100,2,0),0)-$D$3*IFERROR(VLOOKUP($A3527,Dividends!$C$10:$E$100,2,0),0)</f>
        <v>24.766920695396852</v>
      </c>
      <c r="E3527" s="9">
        <v>24.64</v>
      </c>
      <c r="F3527" s="60">
        <f>F3526*(1-F$1-2*(C3527/C3526-1))</f>
        <v>7.7930412676060889E-3</v>
      </c>
      <c r="G3527" s="2">
        <f>G3526*(1-G$1+IF(AND(WEEKDAY($A3527)&lt;&gt;1,WEEKDAY($A3527)&lt;&gt;7),-VLOOKUP($A3527,ETF_OP_Fee!$I$5:$J$14,2,1),0))^($A3527-$A3526)*(1+1*(B3527/B3526-1))</f>
        <v>21.473940655052619</v>
      </c>
      <c r="H3527" s="9">
        <f>IFERROR(VLOOKUP(A3527,'BITO-IV'!$A$1:$J$10000,4,0),"")</f>
        <v>21.323499999999999</v>
      </c>
      <c r="J3527" s="9">
        <f>VLOOKUP(A3527,'ETH-Web'!$A$1:$G$10000,6,0)</f>
        <v>2378.73999</v>
      </c>
      <c r="K3527" s="2">
        <f>K3526*(1-K$1+IF(AND(WEEKDAY($A3527)&lt;&gt;1,WEEKDAY($A3527)&lt;&gt;7),-VLOOKUP($A3527,ETF_OP_Fee!$K$5:$L$14,2,1),0))^($A3527-$A3526)*(1+2*(J3527/J3526-1))-K$3*IFERROR(VLOOKUP($A5123,Dividends!$C$10:$E$100,3,0),0)</f>
        <v>143.47587276824143</v>
      </c>
      <c r="Q3527">
        <f>IF($A3527&gt;=$Q$2,B3527*Q$4,"")</f>
        <v>541.39034480939245</v>
      </c>
      <c r="R3527">
        <f>IF($A3527&gt;=$Q$2,G3527*R$4,"")</f>
        <v>405.16990237520923</v>
      </c>
      <c r="S3527">
        <f>IF($A3527&gt;=$Q$2,C3527*S$4,"")</f>
        <v>427.51472447974004</v>
      </c>
      <c r="T3527">
        <f>IF($A3527&gt;=$Q$2,J3527*T$4,"")</f>
        <v>715.63864092714164</v>
      </c>
      <c r="U3527">
        <f>IF($A3527&gt;=$Q$2,K3527*U$4,"")</f>
        <v>13.802559765098001</v>
      </c>
      <c r="W3527" t="str">
        <f t="shared" ca="1" si="25"/>
        <v/>
      </c>
    </row>
    <row r="3528" spans="1:23">
      <c r="A3528" s="25">
        <v>45288</v>
      </c>
      <c r="B3528">
        <f>IFERROR(VLOOKUP($A3528,'BTC-Web'!$A$2:$H$9999,2,0),"")</f>
        <v>43468.199219000002</v>
      </c>
      <c r="C3528">
        <f>VLOOKUP(A3528,H_SPBTFDUE!$B$2:$C$5828,2,0)</f>
        <v>219.94</v>
      </c>
      <c r="D3528" s="2">
        <f>D3527*(1-D$1+IF(AND(WEEKDAY($A3528)&lt;&gt;1,WEEKDAY($A3528)&lt;&gt;7),-VLOOKUP($A3528,ETF_OP_Fee!$G$5:$H$14,2,1),0))^($A3528-$A3527)*(1+2*(C3528/C3527-1))+IFERROR(VLOOKUP(A3528,BITXeom!$C$9:$D$100,2,0),0)-$D$3*IFERROR(VLOOKUP($A3528,Dividends!$C$10:$E$100,2,0),0)</f>
        <v>23.532051468395395</v>
      </c>
      <c r="E3528" s="9">
        <v>23.38</v>
      </c>
      <c r="F3528" s="60">
        <f>F3527*(1-F$1-2*(C3528/C3527-1))</f>
        <v>8.1803009672083028E-3</v>
      </c>
      <c r="G3528" s="2">
        <f>G3527*(1-G$1+IF(AND(WEEKDAY($A3528)&lt;&gt;1,WEEKDAY($A3528)&lt;&gt;7),-VLOOKUP($A3528,ETF_OP_Fee!$I$5:$J$14,2,1),0))^($A3528-$A3527)*(1+1*(B3528/B3527-1))</f>
        <v>21.936189246392537</v>
      </c>
      <c r="H3528" s="9">
        <f>IFERROR(VLOOKUP(A3528,'BITO-IV'!$A$1:$J$10000,4,0),"")</f>
        <v>20.7989</v>
      </c>
      <c r="J3528" s="9">
        <f>VLOOKUP(A3528,'ETH-Web'!$A$1:$G$10000,6,0)</f>
        <v>2347.5661620000001</v>
      </c>
      <c r="K3528" s="2">
        <f>K3527*(1-K$1+IF(AND(WEEKDAY($A3528)&lt;&gt;1,WEEKDAY($A3528)&lt;&gt;7),-VLOOKUP($A3528,ETF_OP_Fee!$K$5:$L$14,2,1),0))^($A3528-$A3527)*(1+2*(J3528/J3527-1))-K$3*IFERROR(VLOOKUP($A5124,Dividends!$C$10:$E$100,3,0),0)</f>
        <v>139.71171886509441</v>
      </c>
      <c r="Q3528">
        <f>IF($A3528&gt;=$Q$2,B3528*Q$4,"")</f>
        <v>553.48332278353212</v>
      </c>
      <c r="R3528">
        <f>IF($A3528&gt;=$Q$2,G3528*R$4,"")</f>
        <v>413.89159997299993</v>
      </c>
      <c r="S3528">
        <f>IF($A3528&gt;=$Q$2,C3528*S$4,"")</f>
        <v>416.88135004244742</v>
      </c>
      <c r="T3528">
        <f>IF($A3528&gt;=$Q$2,J3528*T$4,"")</f>
        <v>706.26006403508859</v>
      </c>
      <c r="U3528">
        <f>IF($A3528&gt;=$Q$2,K3528*U$4,"")</f>
        <v>13.440443416120377</v>
      </c>
      <c r="W3528" t="str">
        <f t="shared" ca="1" si="25"/>
        <v/>
      </c>
    </row>
    <row r="3529" spans="1:23">
      <c r="A3529" s="25">
        <v>45289</v>
      </c>
      <c r="B3529">
        <f>IFERROR(VLOOKUP($A3529,'BTC-Web'!$A$2:$H$9999,2,0),"")</f>
        <v>42614.644530999998</v>
      </c>
      <c r="C3529">
        <f>VLOOKUP(A3529,H_SPBTFDUE!$B$2:$C$5828,2,0)</f>
        <v>216.74</v>
      </c>
      <c r="D3529" s="2">
        <f>D3528*(1-D$1+IF(AND(WEEKDAY($A3529)&lt;&gt;1,WEEKDAY($A3529)&lt;&gt;7),-VLOOKUP($A3529,ETF_OP_Fee!$G$5:$H$14,2,1),0))^($A3529-$A3528)*(1+2*(C3529/C3528-1))+IFERROR(VLOOKUP(A3529,BITXeom!$C$9:$D$100,2,0),0)-$D$3*IFERROR(VLOOKUP($A3529,Dividends!$C$10:$E$100,2,0),0)</f>
        <v>22.844541752319948</v>
      </c>
      <c r="E3529" s="9">
        <v>22.76</v>
      </c>
      <c r="F3529" s="60">
        <f>F3528*(1-F$1-2*(C3529/C3528-1))</f>
        <v>8.4179124543623165E-3</v>
      </c>
      <c r="G3529" s="2">
        <f>G3528*(1-G$1+IF(AND(WEEKDAY($A3529)&lt;&gt;1,WEEKDAY($A3529)&lt;&gt;7),-VLOOKUP($A3529,ETF_OP_Fee!$I$5:$J$14,2,1),0))^($A3529-$A3528)*(1+1*(B3529/B3528-1))</f>
        <v>21.488386551919572</v>
      </c>
      <c r="H3529" s="9">
        <f>IFERROR(VLOOKUP(A3529,'BITO-IV'!$A$1:$J$10000,4,0),"")</f>
        <v>20.495799999999999</v>
      </c>
      <c r="J3529" s="9">
        <f>VLOOKUP(A3529,'ETH-Web'!$A$1:$G$10000,6,0)</f>
        <v>2300.6906739999999</v>
      </c>
      <c r="K3529" s="2">
        <f>K3528*(1-K$1+IF(AND(WEEKDAY($A3529)&lt;&gt;1,WEEKDAY($A3529)&lt;&gt;7),-VLOOKUP($A3529,ETF_OP_Fee!$K$5:$L$14,2,1),0))^($A3529-$A3528)*(1+2*(J3529/J3528-1))-K$3*IFERROR(VLOOKUP($A5125,Dividends!$C$10:$E$100,3,0),0)</f>
        <v>134.12882217579224</v>
      </c>
      <c r="Q3529">
        <f>IF($A3529&gt;=$Q$2,B3529*Q$4,"")</f>
        <v>542.61495709597443</v>
      </c>
      <c r="R3529">
        <f>IF($A3529&gt;=$Q$2,G3529*R$4,"")</f>
        <v>405.44246728154502</v>
      </c>
      <c r="S3529">
        <f>IF($A3529&gt;=$Q$2,C3529*S$4,"")</f>
        <v>410.81596711921458</v>
      </c>
      <c r="T3529">
        <f>IF($A3529&gt;=$Q$2,J3529*T$4,"")</f>
        <v>692.15767761785071</v>
      </c>
      <c r="U3529">
        <f>IF($A3529&gt;=$Q$2,K3529*U$4,"")</f>
        <v>12.903361719179358</v>
      </c>
      <c r="W3529" t="str">
        <f t="shared" ca="1" si="25"/>
        <v/>
      </c>
    </row>
    <row r="3530" spans="1:23">
      <c r="A3530" s="25">
        <v>45293</v>
      </c>
      <c r="B3530">
        <f>IFERROR(VLOOKUP($A3530,'BTC-Web'!$A$2:$H$9999,2,0),"")</f>
        <v>44187.140625</v>
      </c>
      <c r="C3530">
        <f>VLOOKUP(A3530,H_SPBTFDUE!$B$2:$C$5828,2,0)</f>
        <v>231.26</v>
      </c>
      <c r="D3530" s="2">
        <f>D3529*(1-D$1+IF(AND(WEEKDAY($A3530)&lt;&gt;1,WEEKDAY($A3530)&lt;&gt;7),-VLOOKUP($A3530,ETF_OP_Fee!$G$5:$H$14,2,1),0))^($A3530-$A3529)*(1+2*(C3530/C3529-1))+IFERROR(VLOOKUP(A3530,BITXeom!$C$9:$D$100,2,0),0)-$D$3*IFERROR(VLOOKUP($A3530,Dividends!$C$10:$E$100,2,0),0)</f>
        <v>25.892888179531958</v>
      </c>
      <c r="E3530" s="9">
        <v>25.719999000000001</v>
      </c>
      <c r="F3530" s="60">
        <f>F3529*(1-F$1-2*(C3530/C3529-1))</f>
        <v>7.2895967232506076E-3</v>
      </c>
      <c r="G3530" s="2">
        <f>G3529*(1-G$1+IF(AND(WEEKDAY($A3530)&lt;&gt;1,WEEKDAY($A3530)&lt;&gt;7),-VLOOKUP($A3530,ETF_OP_Fee!$I$5:$J$14,2,1),0))^($A3530-$A3529)*(1+1*(B3530/B3529-1))</f>
        <v>22.210710230843425</v>
      </c>
      <c r="H3530" s="9">
        <f>IFERROR(VLOOKUP(A3530,'BITO-IV'!$A$1:$J$10000,4,0),"")</f>
        <v>21.870100000000001</v>
      </c>
      <c r="J3530" s="9">
        <f>VLOOKUP(A3530,'ETH-Web'!$A$1:$G$10000,6,0)</f>
        <v>2355.8364259999998</v>
      </c>
      <c r="K3530" s="2">
        <f>K3529*(1-K$1+IF(AND(WEEKDAY($A3530)&lt;&gt;1,WEEKDAY($A3530)&lt;&gt;7),-VLOOKUP($A3530,ETF_OP_Fee!$K$5:$L$14,2,1),0))^($A3530-$A3529)*(1+2*(J3530/J3529-1))-K$3*IFERROR(VLOOKUP($A5126,Dividends!$C$10:$E$100,3,0),0)</f>
        <v>140.54426871308618</v>
      </c>
      <c r="Q3530">
        <f>IF($A3530&gt;=$Q$2,B3530*Q$4,"")</f>
        <v>562.63764905950109</v>
      </c>
      <c r="R3530">
        <f>IF($A3530&gt;=$Q$2,G3530*R$4,"")</f>
        <v>419.07125666743815</v>
      </c>
      <c r="S3530">
        <f>IF($A3530&gt;=$Q$2,C3530*S$4,"")</f>
        <v>438.33764213338361</v>
      </c>
      <c r="T3530">
        <f>IF($A3530&gt;=$Q$2,J3530*T$4,"")</f>
        <v>708.74815458468606</v>
      </c>
      <c r="U3530">
        <f>IF($A3530&gt;=$Q$2,K3530*U$4,"")</f>
        <v>13.520535760656186</v>
      </c>
      <c r="W3530" t="str">
        <f t="shared" ca="1" si="25"/>
        <v/>
      </c>
    </row>
    <row r="3531" spans="1:23">
      <c r="A3531" s="25">
        <v>45294</v>
      </c>
      <c r="B3531">
        <f>IFERROR(VLOOKUP($A3531,'BTC-Web'!$A$2:$H$9999,2,0),"")</f>
        <v>44961.601562999997</v>
      </c>
      <c r="C3531">
        <f>VLOOKUP(A3531,H_SPBTFDUE!$B$2:$C$5828,2,0)</f>
        <v>219.76</v>
      </c>
      <c r="D3531" s="2">
        <f>D3530*(1-D$1+IF(AND(WEEKDAY($A3531)&lt;&gt;1,WEEKDAY($A3531)&lt;&gt;7),-VLOOKUP($A3531,ETF_OP_Fee!$G$5:$H$14,2,1),0))^($A3531-$A3530)*(1+2*(C3531/C3530-1))+IFERROR(VLOOKUP(A3531,BITXeom!$C$9:$D$100,2,0),0)-$D$3*IFERROR(VLOOKUP($A3531,Dividends!$C$10:$E$100,2,0),0)</f>
        <v>23.314895974892096</v>
      </c>
      <c r="E3531" s="9">
        <v>23.309999000000001</v>
      </c>
      <c r="F3531" s="60">
        <f>F3530*(1-F$1-2*(C3531/C3530-1))</f>
        <v>8.0142052637306067E-3</v>
      </c>
      <c r="G3531" s="2">
        <f>G3530*(1-G$1+IF(AND(WEEKDAY($A3531)&lt;&gt;1,WEEKDAY($A3531)&lt;&gt;7),-VLOOKUP($A3531,ETF_OP_Fee!$I$5:$J$14,2,1),0))^($A3531-$A3530)*(1+1*(B3531/B3530-1))</f>
        <v>22.582068591878571</v>
      </c>
      <c r="H3531" s="9">
        <f>IFERROR(VLOOKUP(A3531,'BITO-IV'!$A$1:$J$10000,4,0),"")</f>
        <v>20.781700000000001</v>
      </c>
      <c r="J3531" s="9">
        <f>VLOOKUP(A3531,'ETH-Web'!$A$1:$G$10000,6,0)</f>
        <v>2210.7619629999999</v>
      </c>
      <c r="K3531" s="2">
        <f>K3530*(1-K$1+IF(AND(WEEKDAY($A3531)&lt;&gt;1,WEEKDAY($A3531)&lt;&gt;7),-VLOOKUP($A3531,ETF_OP_Fee!$K$5:$L$14,2,1),0))^($A3531-$A3530)*(1+2*(J3531/J3530-1))-K$3*IFERROR(VLOOKUP($A5127,Dividends!$C$10:$E$100,3,0),0)</f>
        <v>123.2314175658024</v>
      </c>
      <c r="Q3531">
        <f>IF($A3531&gt;=$Q$2,B3531*Q$4,"")</f>
        <v>572.49890903879475</v>
      </c>
      <c r="R3531">
        <f>IF($A3531&gt;=$Q$2,G3531*R$4,"")</f>
        <v>426.07803913479233</v>
      </c>
      <c r="S3531">
        <f>IF($A3531&gt;=$Q$2,C3531*S$4,"")</f>
        <v>416.54017225301556</v>
      </c>
      <c r="T3531">
        <f>IF($A3531&gt;=$Q$2,J3531*T$4,"")</f>
        <v>665.10282471634901</v>
      </c>
      <c r="U3531">
        <f>IF($A3531&gt;=$Q$2,K3531*U$4,"")</f>
        <v>11.855017663055008</v>
      </c>
      <c r="W3531" t="str">
        <f t="shared" ca="1" si="25"/>
        <v/>
      </c>
    </row>
    <row r="3532" spans="1:23">
      <c r="A3532" s="25">
        <v>45295</v>
      </c>
      <c r="B3532">
        <f>IFERROR(VLOOKUP($A3532,'BTC-Web'!$A$2:$H$9999,2,0),"")</f>
        <v>42855.816405999998</v>
      </c>
      <c r="C3532">
        <f>VLOOKUP(A3532,H_SPBTFDUE!$B$2:$C$5828,2,0)</f>
        <v>227.68</v>
      </c>
      <c r="D3532" s="2">
        <f>D3531*(1-D$1+IF(AND(WEEKDAY($A3532)&lt;&gt;1,WEEKDAY($A3532)&lt;&gt;7),-VLOOKUP($A3532,ETF_OP_Fee!$G$5:$H$14,2,1),0))^($A3532-$A3531)*(1+2*(C3532/C3531-1))+IFERROR(VLOOKUP(A3532,BITXeom!$C$9:$D$100,2,0),0)-$D$3*IFERROR(VLOOKUP($A3532,Dividends!$C$10:$E$100,2,0),0)</f>
        <v>24.992388619804885</v>
      </c>
      <c r="E3532" s="9">
        <v>24.83</v>
      </c>
      <c r="F3532" s="60">
        <f>F3531*(1-F$1-2*(C3532/C3531-1))</f>
        <v>7.4361351400837467E-3</v>
      </c>
      <c r="G3532" s="2">
        <f>G3531*(1-G$1+IF(AND(WEEKDAY($A3532)&lt;&gt;1,WEEKDAY($A3532)&lt;&gt;7),-VLOOKUP($A3532,ETF_OP_Fee!$I$5:$J$14,2,1),0))^($A3532-$A3531)*(1+1*(B3532/B3531-1))</f>
        <v>21.507360997358237</v>
      </c>
      <c r="H3532" s="9">
        <f>IFERROR(VLOOKUP(A3532,'BITO-IV'!$A$1:$J$10000,4,0),"")</f>
        <v>21.5413</v>
      </c>
      <c r="J3532" s="9">
        <f>VLOOKUP(A3532,'ETH-Web'!$A$1:$G$10000,6,0)</f>
        <v>2269.038086</v>
      </c>
      <c r="K3532" s="2">
        <f>K3531*(1-K$1+IF(AND(WEEKDAY($A3532)&lt;&gt;1,WEEKDAY($A3532)&lt;&gt;7),-VLOOKUP($A3532,ETF_OP_Fee!$K$5:$L$14,2,1),0))^($A3532-$A3531)*(1+2*(J3532/J3531-1))-K$3*IFERROR(VLOOKUP($A5128,Dividends!$C$10:$E$100,3,0),0)</f>
        <v>129.72488574497845</v>
      </c>
      <c r="Q3532">
        <f>IF($A3532&gt;=$Q$2,B3532*Q$4,"")</f>
        <v>545.68581379432578</v>
      </c>
      <c r="R3532">
        <f>IF($A3532&gt;=$Q$2,G3532*R$4,"")</f>
        <v>405.80047675588895</v>
      </c>
      <c r="S3532">
        <f>IF($A3532&gt;=$Q$2,C3532*S$4,"")</f>
        <v>431.55199498801687</v>
      </c>
      <c r="T3532">
        <f>IF($A3532&gt;=$Q$2,J3532*T$4,"")</f>
        <v>682.63506684350261</v>
      </c>
      <c r="U3532">
        <f>IF($A3532&gt;=$Q$2,K3532*U$4,"")</f>
        <v>12.479697484801864</v>
      </c>
      <c r="W3532" t="str">
        <f t="shared" ca="1" si="25"/>
        <v/>
      </c>
    </row>
    <row r="3533" spans="1:23">
      <c r="A3533" s="25">
        <v>45296</v>
      </c>
      <c r="B3533">
        <f>IFERROR(VLOOKUP($A3533,'BTC-Web'!$A$2:$H$9999,2,0),"")</f>
        <v>44192.980469000002</v>
      </c>
      <c r="C3533">
        <f>VLOOKUP(A3533,H_SPBTFDUE!$B$2:$C$5828,2,0)</f>
        <v>226.33</v>
      </c>
      <c r="D3533" s="2">
        <f>D3532*(1-D$1+IF(AND(WEEKDAY($A3533)&lt;&gt;1,WEEKDAY($A3533)&lt;&gt;7),-VLOOKUP($A3533,ETF_OP_Fee!$G$5:$H$14,2,1),0))^($A3533-$A3532)*(1+2*(C3533/C3532-1))+IFERROR(VLOOKUP(A3533,BITXeom!$C$9:$D$100,2,0),0)-$D$3*IFERROR(VLOOKUP($A3533,Dividends!$C$10:$E$100,2,0),0)</f>
        <v>24.693033099934993</v>
      </c>
      <c r="E3533" s="9">
        <v>24.57</v>
      </c>
      <c r="F3533" s="60">
        <f>F3532*(1-F$1-2*(C3533/C3532-1))</f>
        <v>7.5239313146573776E-3</v>
      </c>
      <c r="G3533" s="2">
        <f>G3532*(1-G$1+IF(AND(WEEKDAY($A3533)&lt;&gt;1,WEEKDAY($A3533)&lt;&gt;7),-VLOOKUP($A3533,ETF_OP_Fee!$I$5:$J$14,2,1),0))^($A3533-$A3532)*(1+1*(B3533/B3532-1))</f>
        <v>22.160831241426241</v>
      </c>
      <c r="H3533" s="9">
        <f>IFERROR(VLOOKUP(A3533,'BITO-IV'!$A$1:$J$10000,4,0),"")</f>
        <v>21.413699999999999</v>
      </c>
      <c r="J3533" s="9">
        <f>VLOOKUP(A3533,'ETH-Web'!$A$1:$G$10000,6,0)</f>
        <v>2268.6472170000002</v>
      </c>
      <c r="K3533" s="2">
        <f>K3532*(1-K$1+IF(AND(WEEKDAY($A3533)&lt;&gt;1,WEEKDAY($A3533)&lt;&gt;7),-VLOOKUP($A3533,ETF_OP_Fee!$K$5:$L$14,2,1),0))^($A3533-$A3532)*(1+2*(J3533/J3532-1))-K$3*IFERROR(VLOOKUP($A5129,Dividends!$C$10:$E$100,3,0),0)</f>
        <v>129.67685270381034</v>
      </c>
      <c r="Q3533">
        <f>IF($A3533&gt;=$Q$2,B3533*Q$4,"")</f>
        <v>562.71200816155113</v>
      </c>
      <c r="R3533">
        <f>IF($A3533&gt;=$Q$2,G3533*R$4,"")</f>
        <v>418.13014084722749</v>
      </c>
      <c r="S3533">
        <f>IF($A3533&gt;=$Q$2,C3533*S$4,"")</f>
        <v>428.99316156727804</v>
      </c>
      <c r="T3533">
        <f>IF($A3533&gt;=$Q$2,J3533*T$4,"")</f>
        <v>682.51747477328206</v>
      </c>
      <c r="U3533">
        <f>IF($A3533&gt;=$Q$2,K3533*U$4,"")</f>
        <v>12.475076645711425</v>
      </c>
      <c r="W3533" t="str">
        <f t="shared" ca="1" si="25"/>
        <v/>
      </c>
    </row>
    <row r="3534" spans="1:23">
      <c r="A3534" s="25">
        <v>45299</v>
      </c>
      <c r="B3534">
        <f>IFERROR(VLOOKUP($A3534,'BTC-Web'!$A$2:$H$9999,2,0),"")</f>
        <v>43948.707030999998</v>
      </c>
      <c r="C3534">
        <f>VLOOKUP(A3534,H_SPBTFDUE!$B$2:$C$5828,2,0)</f>
        <v>241.16</v>
      </c>
      <c r="D3534" s="2">
        <f>D3533*(1-D$1+IF(AND(WEEKDAY($A3534)&lt;&gt;1,WEEKDAY($A3534)&lt;&gt;7),-VLOOKUP($A3534,ETF_OP_Fee!$G$5:$H$14,2,1),0))^($A3534-$A3533)*(1+2*(C3534/C3533-1))+IFERROR(VLOOKUP(A3534,BITXeom!$C$9:$D$100,2,0),0)-$D$3*IFERROR(VLOOKUP($A3534,Dividends!$C$10:$E$100,2,0),0)</f>
        <v>27.918896331976008</v>
      </c>
      <c r="E3534" s="9">
        <v>27.719999000000001</v>
      </c>
      <c r="F3534" s="60">
        <f>F3533*(1-F$1-2*(C3534/C3533-1))</f>
        <v>6.5375466265765892E-3</v>
      </c>
      <c r="G3534" s="2">
        <f>G3533*(1-G$1+IF(AND(WEEKDAY($A3534)&lt;&gt;1,WEEKDAY($A3534)&lt;&gt;7),-VLOOKUP($A3534,ETF_OP_Fee!$I$5:$J$14,2,1),0))^($A3534-$A3533)*(1+1*(B3534/B3533-1))</f>
        <v>21.985941292689215</v>
      </c>
      <c r="H3534" s="9">
        <f>IFERROR(VLOOKUP(A3534,'BITO-IV'!$A$1:$J$10000,4,0),"")</f>
        <v>22.818200000000001</v>
      </c>
      <c r="J3534" s="9">
        <f>VLOOKUP(A3534,'ETH-Web'!$A$1:$G$10000,6,0)</f>
        <v>2333.0327149999998</v>
      </c>
      <c r="K3534" s="2">
        <f>K3533*(1-K$1+IF(AND(WEEKDAY($A3534)&lt;&gt;1,WEEKDAY($A3534)&lt;&gt;7),-VLOOKUP($A3534,ETF_OP_Fee!$K$5:$L$14,2,1),0))^($A3534-$A3533)*(1+2*(J3534/J3533-1))-K$3*IFERROR(VLOOKUP($A5130,Dividends!$C$10:$E$100,3,0),0)</f>
        <v>137.02687105616809</v>
      </c>
      <c r="Q3534">
        <f>IF($A3534&gt;=$Q$2,B3534*Q$4,"")</f>
        <v>559.60165906586326</v>
      </c>
      <c r="R3534">
        <f>IF($A3534&gt;=$Q$2,G3534*R$4,"")</f>
        <v>414.83032063283599</v>
      </c>
      <c r="S3534">
        <f>IF($A3534&gt;=$Q$2,C3534*S$4,"")</f>
        <v>457.10242055213519</v>
      </c>
      <c r="T3534">
        <f>IF($A3534&gt;=$Q$2,J3534*T$4,"")</f>
        <v>701.88770879542801</v>
      </c>
      <c r="U3534">
        <f>IF($A3534&gt;=$Q$2,K3534*U$4,"")</f>
        <v>13.182157673521983</v>
      </c>
      <c r="W3534" t="str">
        <f t="shared" ca="1" si="25"/>
        <v/>
      </c>
    </row>
    <row r="3535" spans="1:23">
      <c r="A3535" s="25">
        <v>45300</v>
      </c>
      <c r="B3535">
        <f>IFERROR(VLOOKUP($A3535,'BTC-Web'!$A$2:$H$9999,2,0),"")</f>
        <v>46987.640625</v>
      </c>
      <c r="C3535">
        <f>VLOOKUP(A3535,H_SPBTFDUE!$B$2:$C$5828,2,0)</f>
        <v>239.89</v>
      </c>
      <c r="D3535" s="2">
        <f>D3534*(1-D$1+IF(AND(WEEKDAY($A3535)&lt;&gt;1,WEEKDAY($A3535)&lt;&gt;7),-VLOOKUP($A3535,ETF_OP_Fee!$G$5:$H$14,2,1),0))^($A3535-$A3534)*(1+2*(C3535/C3534-1))+IFERROR(VLOOKUP(A3535,BITXeom!$C$9:$D$100,2,0),0)-$D$3*IFERROR(VLOOKUP($A3535,Dividends!$C$10:$E$100,2,0),0)</f>
        <v>27.621512487461306</v>
      </c>
      <c r="E3535" s="9">
        <v>27.469999000000001</v>
      </c>
      <c r="F3535" s="60">
        <f>F3534*(1-F$1-2*(C3535/C3534-1))</f>
        <v>6.606062545949783E-3</v>
      </c>
      <c r="G3535" s="2">
        <f>G3534*(1-G$1+IF(AND(WEEKDAY($A3535)&lt;&gt;1,WEEKDAY($A3535)&lt;&gt;7),-VLOOKUP($A3535,ETF_OP_Fee!$I$5:$J$14,2,1),0))^($A3535-$A3534)*(1+1*(B3535/B3534-1))</f>
        <v>23.487565386926054</v>
      </c>
      <c r="H3535" s="9">
        <f>IFERROR(VLOOKUP(A3535,'BITO-IV'!$A$1:$J$10000,4,0),"")</f>
        <v>22.701499999999999</v>
      </c>
      <c r="J3535" s="9">
        <f>VLOOKUP(A3535,'ETH-Web'!$A$1:$G$10000,6,0)</f>
        <v>2344.8271479999999</v>
      </c>
      <c r="K3535" s="2">
        <f>K3534*(1-K$1+IF(AND(WEEKDAY($A3535)&lt;&gt;1,WEEKDAY($A3535)&lt;&gt;7),-VLOOKUP($A3535,ETF_OP_Fee!$K$5:$L$14,2,1),0))^($A3535-$A3534)*(1+2*(J3535/J3534-1))-K$3*IFERROR(VLOOKUP($A5131,Dividends!$C$10:$E$100,3,0),0)</f>
        <v>138.40876003300241</v>
      </c>
      <c r="Q3535">
        <f>IF($A3535&gt;=$Q$2,B3535*Q$4,"")</f>
        <v>598.29659222496264</v>
      </c>
      <c r="R3535">
        <f>IF($A3535&gt;=$Q$2,G3535*R$4,"")</f>
        <v>443.16293537921456</v>
      </c>
      <c r="S3535">
        <f>IF($A3535&gt;=$Q$2,C3535*S$4,"")</f>
        <v>454.69522170447715</v>
      </c>
      <c r="T3535">
        <f>IF($A3535&gt;=$Q$2,J3535*T$4,"")</f>
        <v>705.43603775870668</v>
      </c>
      <c r="U3535">
        <f>IF($A3535&gt;=$Q$2,K3535*U$4,"")</f>
        <v>13.315097134516208</v>
      </c>
      <c r="W3535" t="str">
        <f t="shared" ca="1" si="25"/>
        <v/>
      </c>
    </row>
    <row r="3536" spans="1:23">
      <c r="A3536" s="25">
        <v>45301</v>
      </c>
      <c r="B3536">
        <f>IFERROR(VLOOKUP($A3536,'BTC-Web'!$A$2:$H$9999,2,0),"")</f>
        <v>46121.539062999997</v>
      </c>
      <c r="C3536">
        <f>VLOOKUP(A3536,H_SPBTFDUE!$B$2:$C$5828,2,0)</f>
        <v>236.17</v>
      </c>
      <c r="D3536" s="2">
        <f>D3535*(1-D$1+IF(AND(WEEKDAY($A3536)&lt;&gt;1,WEEKDAY($A3536)&lt;&gt;7),-VLOOKUP($A3536,ETF_OP_Fee!$G$5:$H$14,2,1),0))^($A3536-$A3535)*(1+2*(C3536/C3535-1))+IFERROR(VLOOKUP(A3536,BITXeom!$C$9:$D$100,2,0),0)-$D$3*IFERROR(VLOOKUP($A3536,Dividends!$C$10:$E$100,2,0),0)</f>
        <v>26.761626516706798</v>
      </c>
      <c r="E3536" s="9">
        <v>26.690000999999999</v>
      </c>
      <c r="F3536" s="60">
        <f>F3535*(1-F$1-2*(C3536/C3535-1))</f>
        <v>6.8106005118238949E-3</v>
      </c>
      <c r="G3536" s="2">
        <f>G3535*(1-G$1+IF(AND(WEEKDAY($A3536)&lt;&gt;1,WEEKDAY($A3536)&lt;&gt;7),-VLOOKUP($A3536,ETF_OP_Fee!$I$5:$J$14,2,1),0))^($A3536-$A3535)*(1+1*(B3536/B3535-1))</f>
        <v>23.036344104595347</v>
      </c>
      <c r="H3536" s="9">
        <f>IFERROR(VLOOKUP(A3536,'BITO-IV'!$A$1:$J$10000,4,0),"")</f>
        <v>22.3492</v>
      </c>
      <c r="J3536" s="9">
        <f>VLOOKUP(A3536,'ETH-Web'!$A$1:$G$10000,6,0)</f>
        <v>2582.1035160000001</v>
      </c>
      <c r="K3536" s="2">
        <f>K3535*(1-K$1+IF(AND(WEEKDAY($A3536)&lt;&gt;1,WEEKDAY($A3536)&lt;&gt;7),-VLOOKUP($A3536,ETF_OP_Fee!$K$5:$L$14,2,1),0))^($A3536-$A3535)*(1+2*(J3536/J3535-1))-K$3*IFERROR(VLOOKUP($A5132,Dividends!$C$10:$E$100,3,0),0)</f>
        <v>166.41602962541117</v>
      </c>
      <c r="Q3536">
        <f>IF($A3536&gt;=$Q$2,B3536*Q$4,"")</f>
        <v>587.26846639926168</v>
      </c>
      <c r="R3536">
        <f>IF($A3536&gt;=$Q$2,G3536*R$4,"")</f>
        <v>434.64930083731537</v>
      </c>
      <c r="S3536">
        <f>IF($A3536&gt;=$Q$2,C3536*S$4,"")</f>
        <v>447.64421405621897</v>
      </c>
      <c r="T3536">
        <f>IF($A3536&gt;=$Q$2,J3536*T$4,"")</f>
        <v>776.82010589288245</v>
      </c>
      <c r="U3536">
        <f>IF($A3536&gt;=$Q$2,K3536*U$4,"")</f>
        <v>16.009431763383521</v>
      </c>
      <c r="W3536" t="str">
        <f t="shared" ca="1" si="25"/>
        <v/>
      </c>
    </row>
    <row r="3537" spans="1:23">
      <c r="A3537" s="25">
        <v>45302</v>
      </c>
      <c r="B3537">
        <f>IFERROR(VLOOKUP($A3537,'BTC-Web'!$A$2:$H$9999,2,0),"")</f>
        <v>46656.074219000002</v>
      </c>
      <c r="C3537">
        <f>VLOOKUP(A3537,H_SPBTFDUE!$B$2:$C$5828,2,0)</f>
        <v>235.95</v>
      </c>
      <c r="D3537" s="2">
        <f>D3536*(1-D$1+IF(AND(WEEKDAY($A3537)&lt;&gt;1,WEEKDAY($A3537)&lt;&gt;7),-VLOOKUP($A3537,ETF_OP_Fee!$G$5:$H$14,2,1),0))^($A3537-$A3536)*(1+2*(C3537/C3536-1))+IFERROR(VLOOKUP(A3537,BITXeom!$C$9:$D$100,2,0),0)-$D$3*IFERROR(VLOOKUP($A3537,Dividends!$C$10:$E$100,2,0),0)</f>
        <v>26.708547825188333</v>
      </c>
      <c r="E3537" s="9">
        <v>26.66</v>
      </c>
      <c r="F3537" s="60">
        <f>F3536*(1-F$1-2*(C3537/C3536-1))</f>
        <v>6.8229345770957099E-3</v>
      </c>
      <c r="G3537" s="2">
        <f>G3536*(1-G$1+IF(AND(WEEKDAY($A3537)&lt;&gt;1,WEEKDAY($A3537)&lt;&gt;7),-VLOOKUP($A3537,ETF_OP_Fee!$I$5:$J$14,2,1),0))^($A3537-$A3536)*(1+1*(B3537/B3536-1))</f>
        <v>23.284845547997783</v>
      </c>
      <c r="H3537" s="9">
        <f>IFERROR(VLOOKUP(A3537,'BITO-IV'!$A$1:$J$10000,4,0),"")</f>
        <v>22.323899999999998</v>
      </c>
      <c r="J3537" s="9">
        <f>VLOOKUP(A3537,'ETH-Web'!$A$1:$G$10000,6,0)</f>
        <v>2619.6191410000001</v>
      </c>
      <c r="K3537" s="2">
        <f>K3536*(1-K$1+IF(AND(WEEKDAY($A3537)&lt;&gt;1,WEEKDAY($A3537)&lt;&gt;7),-VLOOKUP($A3537,ETF_OP_Fee!$K$5:$L$14,2,1),0))^($A3537-$A3536)*(1+2*(J3537/J3536-1))-K$3*IFERROR(VLOOKUP($A5133,Dividends!$C$10:$E$100,3,0),0)</f>
        <v>171.24736761917075</v>
      </c>
      <c r="Q3537">
        <f>IF($A3537&gt;=$Q$2,B3537*Q$4,"")</f>
        <v>594.07473626098113</v>
      </c>
      <c r="R3537">
        <f>IF($A3537&gt;=$Q$2,G3537*R$4,"")</f>
        <v>439.3380213279242</v>
      </c>
      <c r="S3537">
        <f>IF($A3537&gt;=$Q$2,C3537*S$4,"")</f>
        <v>447.22721898024673</v>
      </c>
      <c r="T3537">
        <f>IF($A3537&gt;=$Q$2,J3537*T$4,"")</f>
        <v>788.10659832223462</v>
      </c>
      <c r="U3537">
        <f>IF($A3537&gt;=$Q$2,K3537*U$4,"")</f>
        <v>16.474212566717419</v>
      </c>
      <c r="W3537" t="str">
        <f t="shared" ca="1" si="25"/>
        <v/>
      </c>
    </row>
    <row r="3538" spans="1:23">
      <c r="A3538" s="25">
        <v>45303</v>
      </c>
      <c r="B3538">
        <f>IFERROR(VLOOKUP($A3538,'BTC-Web'!$A$2:$H$9999,2,0),"")</f>
        <v>46354.792969000002</v>
      </c>
      <c r="C3538">
        <f>VLOOKUP(A3538,H_SPBTFDUE!$B$2:$C$5828,2,0)</f>
        <v>222.41</v>
      </c>
      <c r="D3538" s="2">
        <f>D3537*(1-D$1+IF(AND(WEEKDAY($A3538)&lt;&gt;1,WEEKDAY($A3538)&lt;&gt;7),-VLOOKUP($A3538,ETF_OP_Fee!$G$5:$H$14,2,1),0))^($A3538-$A3537)*(1+2*(C3538/C3537-1))+IFERROR(VLOOKUP(A3538,BITXeom!$C$9:$D$100,2,0),0)-$D$3*IFERROR(VLOOKUP($A3538,Dividends!$C$10:$E$100,2,0),0)</f>
        <v>23.6403555573044</v>
      </c>
      <c r="E3538" s="9">
        <v>23.440000999999999</v>
      </c>
      <c r="F3538" s="60">
        <f>F3537*(1-F$1-2*(C3538/C3537-1))</f>
        <v>7.6056481470135719E-3</v>
      </c>
      <c r="G3538" s="2">
        <f>G3537*(1-G$1+IF(AND(WEEKDAY($A3538)&lt;&gt;1,WEEKDAY($A3538)&lt;&gt;7),-VLOOKUP($A3538,ETF_OP_Fee!$I$5:$J$14,2,1),0))^($A3538-$A3537)*(1+1*(B3538/B3537-1))</f>
        <v>23.116134700485812</v>
      </c>
      <c r="H3538" s="9">
        <f>IFERROR(VLOOKUP(A3538,'BITO-IV'!$A$1:$J$10000,4,0),"")</f>
        <v>21.0474</v>
      </c>
      <c r="J3538" s="9">
        <f>VLOOKUP(A3538,'ETH-Web'!$A$1:$G$10000,6,0)</f>
        <v>2524.4602049999999</v>
      </c>
      <c r="K3538" s="2">
        <f>K3537*(1-K$1+IF(AND(WEEKDAY($A3538)&lt;&gt;1,WEEKDAY($A3538)&lt;&gt;7),-VLOOKUP($A3538,ETF_OP_Fee!$K$5:$L$14,2,1),0))^($A3538-$A3537)*(1+2*(J3538/J3537-1))-K$3*IFERROR(VLOOKUP($A5134,Dividends!$C$10:$E$100,3,0),0)</f>
        <v>158.80199042670372</v>
      </c>
      <c r="Q3538">
        <f>IF($A3538&gt;=$Q$2,B3538*Q$4,"")</f>
        <v>590.23850309884244</v>
      </c>
      <c r="R3538">
        <f>IF($A3538&gt;=$Q$2,G3538*R$4,"")</f>
        <v>436.15478827749757</v>
      </c>
      <c r="S3538">
        <f>IF($A3538&gt;=$Q$2,C3538*S$4,"")</f>
        <v>421.56306748631778</v>
      </c>
      <c r="T3538">
        <f>IF($A3538&gt;=$Q$2,J3538*T$4,"")</f>
        <v>759.47824384995238</v>
      </c>
      <c r="U3538">
        <f>IF($A3538&gt;=$Q$2,K3538*U$4,"")</f>
        <v>15.276951597441496</v>
      </c>
      <c r="W3538" t="str">
        <f t="shared" ca="1" si="25"/>
        <v/>
      </c>
    </row>
    <row r="3539" spans="1:23">
      <c r="A3539" s="25">
        <v>45307</v>
      </c>
      <c r="B3539">
        <f>IFERROR(VLOOKUP($A3539,'BTC-Web'!$A$2:$H$9999,2,0),"")</f>
        <v>42499.335937999997</v>
      </c>
      <c r="C3539">
        <f>VLOOKUP(A3539,H_SPBTFDUE!$B$2:$C$5828,2,0)</f>
        <v>220.67</v>
      </c>
      <c r="D3539" s="2">
        <f>D3538*(1-D$1+IF(AND(WEEKDAY($A3539)&lt;&gt;1,WEEKDAY($A3539)&lt;&gt;7),-VLOOKUP($A3539,ETF_OP_Fee!$G$5:$H$14,2,1),0))^($A3539-$A3538)*(1+2*(C3539/C3538-1))+IFERROR(VLOOKUP(A3539,BITXeom!$C$9:$D$100,2,0),0)-$D$3*IFERROR(VLOOKUP($A3539,Dividends!$C$10:$E$100,2,0),0)</f>
        <v>23.259241355082697</v>
      </c>
      <c r="E3539" s="9">
        <v>23.190000999999999</v>
      </c>
      <c r="F3539" s="60">
        <f>F3538*(1-F$1-2*(C3539/C3538-1))</f>
        <v>7.7242561282558344E-3</v>
      </c>
      <c r="G3539" s="2">
        <f>G3538*(1-G$1+IF(AND(WEEKDAY($A3539)&lt;&gt;1,WEEKDAY($A3539)&lt;&gt;7),-VLOOKUP($A3539,ETF_OP_Fee!$I$5:$J$14,2,1),0))^($A3539-$A3538)*(1+1*(B3539/B3538-1))</f>
        <v>21.126342890172936</v>
      </c>
      <c r="H3539" s="9">
        <f>IFERROR(VLOOKUP(A3539,'BITO-IV'!$A$1:$J$10000,4,0),"")</f>
        <v>20.885000000000002</v>
      </c>
      <c r="J3539" s="9">
        <f>VLOOKUP(A3539,'ETH-Web'!$A$1:$G$10000,6,0)</f>
        <v>2587.6911620000001</v>
      </c>
      <c r="K3539" s="2">
        <f>K3538*(1-K$1+IF(AND(WEEKDAY($A3539)&lt;&gt;1,WEEKDAY($A3539)&lt;&gt;7),-VLOOKUP($A3539,ETF_OP_Fee!$K$5:$L$14,2,1),0))^($A3539-$A3538)*(1+2*(J3539/J3538-1))-K$3*IFERROR(VLOOKUP($A5135,Dividends!$C$10:$E$100,3,0),0)</f>
        <v>166.73994066221238</v>
      </c>
      <c r="Q3539">
        <f>IF($A3539&gt;=$Q$2,B3539*Q$4,"")</f>
        <v>541.14672550723083</v>
      </c>
      <c r="R3539">
        <f>IF($A3539&gt;=$Q$2,G3539*R$4,"")</f>
        <v>398.61143438256323</v>
      </c>
      <c r="S3539">
        <f>IF($A3539&gt;=$Q$2,C3539*S$4,"")</f>
        <v>418.26501552180986</v>
      </c>
      <c r="T3539">
        <f>IF($A3539&gt;=$Q$2,J3539*T$4,"")</f>
        <v>778.50113677739785</v>
      </c>
      <c r="U3539">
        <f>IF($A3539&gt;=$Q$2,K3539*U$4,"")</f>
        <v>16.04059241330858</v>
      </c>
      <c r="W3539" t="str">
        <f t="shared" ca="1" si="25"/>
        <v/>
      </c>
    </row>
    <row r="3540" spans="1:23">
      <c r="A3540" s="25">
        <v>45308</v>
      </c>
      <c r="B3540">
        <f>IFERROR(VLOOKUP($A3540,'BTC-Web'!$A$2:$H$9999,2,0),"")</f>
        <v>43132.101562999997</v>
      </c>
      <c r="C3540">
        <f>VLOOKUP(A3540,H_SPBTFDUE!$B$2:$C$5828,2,0)</f>
        <v>218.36</v>
      </c>
      <c r="D3540" s="2">
        <f>D3539*(1-D$1+IF(AND(WEEKDAY($A3540)&lt;&gt;1,WEEKDAY($A3540)&lt;&gt;7),-VLOOKUP($A3540,ETF_OP_Fee!$G$5:$H$14,2,1),0))^($A3540-$A3539)*(1+2*(C3540/C3539-1))+IFERROR(VLOOKUP(A3540,BITXeom!$C$9:$D$100,2,0),0)-$D$3*IFERROR(VLOOKUP($A3540,Dividends!$C$10:$E$100,2,0),0)</f>
        <v>22.769535152772978</v>
      </c>
      <c r="E3540" s="9">
        <v>22.67</v>
      </c>
      <c r="F3540" s="60">
        <f>F3539*(1-F$1-2*(C3540/C3539-1))</f>
        <v>7.8855709209845939E-3</v>
      </c>
      <c r="G3540" s="2">
        <f>G3539*(1-G$1+IF(AND(WEEKDAY($A3540)&lt;&gt;1,WEEKDAY($A3540)&lt;&gt;7),-VLOOKUP($A3540,ETF_OP_Fee!$I$5:$J$14,2,1),0))^($A3540-$A3539)*(1+1*(B3540/B3539-1))</f>
        <v>21.423883679630602</v>
      </c>
      <c r="H3540" s="9">
        <f>IFERROR(VLOOKUP(A3540,'BITO-IV'!$A$1:$J$10000,4,0),"")</f>
        <v>20.665600000000001</v>
      </c>
      <c r="J3540" s="9">
        <f>VLOOKUP(A3540,'ETH-Web'!$A$1:$G$10000,6,0)</f>
        <v>2528.369385</v>
      </c>
      <c r="K3540" s="2">
        <f>K3539*(1-K$1+IF(AND(WEEKDAY($A3540)&lt;&gt;1,WEEKDAY($A3540)&lt;&gt;7),-VLOOKUP($A3540,ETF_OP_Fee!$K$5:$L$14,2,1),0))^($A3540-$A3539)*(1+2*(J3540/J3539-1))-K$3*IFERROR(VLOOKUP($A5136,Dividends!$C$10:$E$100,3,0),0)</f>
        <v>159.09095153924483</v>
      </c>
      <c r="Q3540">
        <f>IF($A3540&gt;=$Q$2,B3540*Q$4,"")</f>
        <v>549.20377012745325</v>
      </c>
      <c r="R3540">
        <f>IF($A3540&gt;=$Q$2,G3540*R$4,"")</f>
        <v>404.22542831845686</v>
      </c>
      <c r="S3540">
        <f>IF($A3540&gt;=$Q$2,C3540*S$4,"")</f>
        <v>413.88656722410121</v>
      </c>
      <c r="T3540">
        <f>IF($A3540&gt;=$Q$2,J3540*T$4,"")</f>
        <v>760.65431196756936</v>
      </c>
      <c r="U3540">
        <f>IF($A3540&gt;=$Q$2,K3540*U$4,"")</f>
        <v>15.304750020609692</v>
      </c>
      <c r="W3540" t="str">
        <f t="shared" ca="1" si="25"/>
        <v/>
      </c>
    </row>
    <row r="3541" spans="1:23">
      <c r="A3541" s="25">
        <v>45309</v>
      </c>
      <c r="B3541">
        <f>IFERROR(VLOOKUP($A3541,'BTC-Web'!$A$2:$H$9999,2,0),"")</f>
        <v>42742.3125</v>
      </c>
      <c r="C3541">
        <f>VLOOKUP(A3541,H_SPBTFDUE!$B$2:$C$5828,2,0)</f>
        <v>208.49</v>
      </c>
      <c r="D3541" s="2">
        <f>D3540*(1-D$1+IF(AND(WEEKDAY($A3541)&lt;&gt;1,WEEKDAY($A3541)&lt;&gt;7),-VLOOKUP($A3541,ETF_OP_Fee!$G$5:$H$14,2,1),0))^($A3541-$A3540)*(1+2*(C3541/C3540-1))+IFERROR(VLOOKUP(A3541,BITXeom!$C$9:$D$100,2,0),0)-$D$3*IFERROR(VLOOKUP($A3541,Dividends!$C$10:$E$100,2,0),0)</f>
        <v>20.70864579483931</v>
      </c>
      <c r="E3541" s="9">
        <v>20.629999000000002</v>
      </c>
      <c r="F3541" s="60">
        <f>F3540*(1-F$1-2*(C3541/C3540-1))</f>
        <v>8.5980252953208828E-3</v>
      </c>
      <c r="G3541" s="2">
        <f>G3540*(1-G$1+IF(AND(WEEKDAY($A3541)&lt;&gt;1,WEEKDAY($A3541)&lt;&gt;7),-VLOOKUP($A3541,ETF_OP_Fee!$I$5:$J$14,2,1),0))^($A3541-$A3540)*(1+1*(B3541/B3540-1))</f>
        <v>21.213435119969489</v>
      </c>
      <c r="H3541" s="9">
        <f>IFERROR(VLOOKUP(A3541,'BITO-IV'!$A$1:$J$10000,4,0),"")</f>
        <v>19.733499999999999</v>
      </c>
      <c r="J3541" s="9">
        <f>VLOOKUP(A3541,'ETH-Web'!$A$1:$G$10000,6,0)</f>
        <v>2467.0187989999999</v>
      </c>
      <c r="K3541" s="2">
        <f>K3540*(1-K$1+IF(AND(WEEKDAY($A3541)&lt;&gt;1,WEEKDAY($A3541)&lt;&gt;7),-VLOOKUP($A3541,ETF_OP_Fee!$K$5:$L$14,2,1),0))^($A3541-$A3540)*(1+2*(J3541/J3540-1))-K$3*IFERROR(VLOOKUP($A5137,Dividends!$C$10:$E$100,3,0),0)</f>
        <v>151.36640674916194</v>
      </c>
      <c r="Q3541">
        <f>IF($A3541&gt;=$Q$2,B3541*Q$4,"")</f>
        <v>544.24056139899926</v>
      </c>
      <c r="R3541">
        <f>IF($A3541&gt;=$Q$2,G3541*R$4,"")</f>
        <v>400.2546889119086</v>
      </c>
      <c r="S3541">
        <f>IF($A3541&gt;=$Q$2,C3541*S$4,"")</f>
        <v>395.17865177025493</v>
      </c>
      <c r="T3541">
        <f>IF($A3541&gt;=$Q$2,J3541*T$4,"")</f>
        <v>742.19712447768165</v>
      </c>
      <c r="U3541">
        <f>IF($A3541&gt;=$Q$2,K3541*U$4,"")</f>
        <v>14.561639077520899</v>
      </c>
      <c r="W3541" t="str">
        <f t="shared" ca="1" si="25"/>
        <v/>
      </c>
    </row>
    <row r="3542" spans="1:23">
      <c r="A3542" s="25">
        <v>45310</v>
      </c>
      <c r="B3542">
        <f>IFERROR(VLOOKUP($A3542,'BTC-Web'!$A$2:$H$9999,2,0),"")</f>
        <v>41278.460937999997</v>
      </c>
      <c r="C3542">
        <f>VLOOKUP(A3542,H_SPBTFDUE!$B$2:$C$5828,2,0)</f>
        <v>212.08</v>
      </c>
      <c r="D3542" s="2">
        <f>D3541*(1-D$1+IF(AND(WEEKDAY($A3542)&lt;&gt;1,WEEKDAY($A3542)&lt;&gt;7),-VLOOKUP($A3542,ETF_OP_Fee!$G$5:$H$14,2,1),0))^($A3542-$A3541)*(1+2*(C3542/C3541-1))+IFERROR(VLOOKUP(A3542,BITXeom!$C$9:$D$100,2,0),0)-$D$3*IFERROR(VLOOKUP($A3542,Dividends!$C$10:$E$100,2,0),0)</f>
        <v>21.419229906878304</v>
      </c>
      <c r="E3542" s="9">
        <v>21.35</v>
      </c>
      <c r="F3542" s="60">
        <f>F3541*(1-F$1-2*(C3542/C3541-1))</f>
        <v>8.3014780500598809E-3</v>
      </c>
      <c r="G3542" s="2">
        <f>G3541*(1-G$1+IF(AND(WEEKDAY($A3542)&lt;&gt;1,WEEKDAY($A3542)&lt;&gt;7),-VLOOKUP($A3542,ETF_OP_Fee!$I$5:$J$14,2,1),0))^($A3542-$A3541)*(1+1*(B3542/B3541-1))</f>
        <v>20.470661812116539</v>
      </c>
      <c r="H3542" s="9">
        <f>IFERROR(VLOOKUP(A3542,'BITO-IV'!$A$1:$J$10000,4,0),"")</f>
        <v>20.076699999999999</v>
      </c>
      <c r="J3542" s="9">
        <f>VLOOKUP(A3542,'ETH-Web'!$A$1:$G$10000,6,0)</f>
        <v>2489.4985350000002</v>
      </c>
      <c r="K3542" s="2">
        <f>K3541*(1-K$1+IF(AND(WEEKDAY($A3542)&lt;&gt;1,WEEKDAY($A3542)&lt;&gt;7),-VLOOKUP($A3542,ETF_OP_Fee!$K$5:$L$14,2,1),0))^($A3542-$A3541)*(1+2*(J3542/J3541-1))-K$3*IFERROR(VLOOKUP($A5138,Dividends!$C$10:$E$100,3,0),0)</f>
        <v>154.12097089217468</v>
      </c>
      <c r="Q3542">
        <f>IF($A3542&gt;=$Q$2,B3542*Q$4,"")</f>
        <v>525.6012471151106</v>
      </c>
      <c r="R3542">
        <f>IF($A3542&gt;=$Q$2,G3542*R$4,"")</f>
        <v>386.24005631773309</v>
      </c>
      <c r="S3542">
        <f>IF($A3542&gt;=$Q$2,C3542*S$4,"")</f>
        <v>401.98325323725675</v>
      </c>
      <c r="T3542">
        <f>IF($A3542&gt;=$Q$2,J3542*T$4,"")</f>
        <v>748.96010310799466</v>
      </c>
      <c r="U3542">
        <f>IF($A3542&gt;=$Q$2,K3542*U$4,"")</f>
        <v>14.826631619313231</v>
      </c>
      <c r="W3542" t="str">
        <f t="shared" ca="1" si="25"/>
        <v/>
      </c>
    </row>
    <row r="3543" spans="1:23">
      <c r="A3543" s="25">
        <v>45313</v>
      </c>
      <c r="B3543">
        <f>IFERROR(VLOOKUP($A3543,'BTC-Web'!$A$2:$H$9999,2,0),"")</f>
        <v>41553.652344000002</v>
      </c>
      <c r="C3543">
        <f>VLOOKUP(A3543,H_SPBTFDUE!$B$2:$C$5828,2,0)</f>
        <v>204.77</v>
      </c>
      <c r="D3543" s="2">
        <f>D3542*(1-D$1+IF(AND(WEEKDAY($A3543)&lt;&gt;1,WEEKDAY($A3543)&lt;&gt;7),-VLOOKUP($A3543,ETF_OP_Fee!$G$5:$H$14,2,1),0))^($A3543-$A3542)*(1+2*(C3543/C3542-1))+IFERROR(VLOOKUP(A3543,BITXeom!$C$9:$D$100,2,0),0)-$D$3*IFERROR(VLOOKUP($A3543,Dividends!$C$10:$E$100,2,0),0)</f>
        <v>19.935457235352704</v>
      </c>
      <c r="E3543" s="9">
        <v>19.870000999999998</v>
      </c>
      <c r="F3543" s="60">
        <f>F3542*(1-F$1-2*(C3543/C3542-1))</f>
        <v>8.8733186884685233E-3</v>
      </c>
      <c r="G3543" s="2">
        <f>G3542*(1-G$1+IF(AND(WEEKDAY($A3543)&lt;&gt;1,WEEKDAY($A3543)&lt;&gt;7),-VLOOKUP($A3543,ETF_OP_Fee!$I$5:$J$14,2,1),0))^($A3543-$A3542)*(1+1*(B3543/B3542-1))</f>
        <v>20.558138911418546</v>
      </c>
      <c r="H3543" s="9">
        <f>IFERROR(VLOOKUP(A3543,'BITO-IV'!$A$1:$J$10000,4,0),"")</f>
        <v>19.393899999999999</v>
      </c>
      <c r="J3543" s="9">
        <f>VLOOKUP(A3543,'ETH-Web'!$A$1:$G$10000,6,0)</f>
        <v>2310.8264159999999</v>
      </c>
      <c r="K3543" s="2">
        <f>K3542*(1-K$1+IF(AND(WEEKDAY($A3543)&lt;&gt;1,WEEKDAY($A3543)&lt;&gt;7),-VLOOKUP($A3543,ETF_OP_Fee!$K$5:$L$14,2,1),0))^($A3543-$A3542)*(1+2*(J3543/J3542-1))-K$3*IFERROR(VLOOKUP($A5139,Dividends!$C$10:$E$100,3,0),0)</f>
        <v>131.98814857896292</v>
      </c>
      <c r="Q3543">
        <f>IF($A3543&gt;=$Q$2,B3543*Q$4,"")</f>
        <v>529.10527664775748</v>
      </c>
      <c r="R3543">
        <f>IF($A3543&gt;=$Q$2,G3543*R$4,"")</f>
        <v>387.89057255756074</v>
      </c>
      <c r="S3543">
        <f>IF($A3543&gt;=$Q$2,C3543*S$4,"")</f>
        <v>388.12764412199675</v>
      </c>
      <c r="T3543">
        <f>IF($A3543&gt;=$Q$2,J3543*T$4,"")</f>
        <v>695.20699307904499</v>
      </c>
      <c r="U3543">
        <f>IF($A3543&gt;=$Q$2,K3543*U$4,"")</f>
        <v>12.697426221539756</v>
      </c>
      <c r="W3543" t="str">
        <f t="shared" ca="1" si="25"/>
        <v/>
      </c>
    </row>
    <row r="3544" spans="1:23">
      <c r="A3544" s="25">
        <v>45314</v>
      </c>
      <c r="B3544">
        <f>IFERROR(VLOOKUP($A3544,'BTC-Web'!$A$2:$H$9999,2,0),"")</f>
        <v>39518.714844000002</v>
      </c>
      <c r="C3544">
        <f>VLOOKUP(A3544,H_SPBTFDUE!$B$2:$C$5828,2,0)</f>
        <v>200.08</v>
      </c>
      <c r="D3544" s="2">
        <f>D3543*(1-D$1+IF(AND(WEEKDAY($A3544)&lt;&gt;1,WEEKDAY($A3544)&lt;&gt;7),-VLOOKUP($A3544,ETF_OP_Fee!$G$5:$H$14,2,1),0))^($A3544-$A3543)*(1+2*(C3544/C3543-1))+IFERROR(VLOOKUP(A3544,BITXeom!$C$9:$D$100,2,0),0)-$D$3*IFERROR(VLOOKUP($A3544,Dividends!$C$10:$E$100,2,0),0)</f>
        <v>19.019970856017618</v>
      </c>
      <c r="E3544" s="9">
        <v>18.899999999999999</v>
      </c>
      <c r="F3544" s="60">
        <f>F3543*(1-F$1-2*(C3544/C3543-1))</f>
        <v>9.2793212585932528E-3</v>
      </c>
      <c r="G3544" s="2">
        <f>G3543*(1-G$1+IF(AND(WEEKDAY($A3544)&lt;&gt;1,WEEKDAY($A3544)&lt;&gt;7),-VLOOKUP($A3544,ETF_OP_Fee!$I$5:$J$14,2,1),0))^($A3544-$A3543)*(1+1*(B3544/B3543-1))</f>
        <v>19.535872376688342</v>
      </c>
      <c r="H3544" s="9">
        <f>IFERROR(VLOOKUP(A3544,'BITO-IV'!$A$1:$J$10000,4,0),"")</f>
        <v>18.951799999999999</v>
      </c>
      <c r="J3544" s="9">
        <f>VLOOKUP(A3544,'ETH-Web'!$A$1:$G$10000,6,0)</f>
        <v>2240.6860350000002</v>
      </c>
      <c r="K3544" s="2">
        <f>K3543*(1-K$1+IF(AND(WEEKDAY($A3544)&lt;&gt;1,WEEKDAY($A3544)&lt;&gt;7),-VLOOKUP($A3544,ETF_OP_Fee!$K$5:$L$14,2,1),0))^($A3544-$A3543)*(1+2*(J3544/J3543-1))-K$3*IFERROR(VLOOKUP($A5140,Dividends!$C$10:$E$100,3,0),0)</f>
        <v>123.97249844930508</v>
      </c>
      <c r="Q3544">
        <f>IF($A3544&gt;=$Q$2,B3544*Q$4,"")</f>
        <v>503.19428908919065</v>
      </c>
      <c r="R3544">
        <f>IF($A3544&gt;=$Q$2,G3544*R$4,"")</f>
        <v>368.60246709375878</v>
      </c>
      <c r="S3544">
        <f>IF($A3544&gt;=$Q$2,C3544*S$4,"")</f>
        <v>379.23806727513357</v>
      </c>
      <c r="T3544">
        <f>IF($A3544&gt;=$Q$2,J3544*T$4,"")</f>
        <v>674.1054152924994</v>
      </c>
      <c r="U3544">
        <f>IF($A3544&gt;=$Q$2,K3544*U$4,"")</f>
        <v>11.92631057794001</v>
      </c>
      <c r="W3544" t="str">
        <f t="shared" ca="1" si="25"/>
        <v/>
      </c>
    </row>
    <row r="3545" spans="1:23">
      <c r="A3545" s="25">
        <v>45315</v>
      </c>
      <c r="B3545">
        <f>IFERROR(VLOOKUP($A3545,'BTC-Web'!$A$2:$H$9999,2,0),"")</f>
        <v>39877.59375</v>
      </c>
      <c r="C3545">
        <f>VLOOKUP(A3545,H_SPBTFDUE!$B$2:$C$5828,2,0)</f>
        <v>202.15</v>
      </c>
      <c r="D3545" s="2">
        <f>D3544*(1-D$1+IF(AND(WEEKDAY($A3545)&lt;&gt;1,WEEKDAY($A3545)&lt;&gt;7),-VLOOKUP($A3545,ETF_OP_Fee!$G$5:$H$14,2,1),0))^($A3545-$A3544)*(1+2*(C3545/C3544-1))+IFERROR(VLOOKUP(A3545,BITXeom!$C$9:$D$100,2,0),0)-$D$3*IFERROR(VLOOKUP($A3545,Dividends!$C$10:$E$100,2,0),0)</f>
        <v>19.411186569578859</v>
      </c>
      <c r="E3545" s="9">
        <v>19.219999000000001</v>
      </c>
      <c r="F3545" s="60">
        <f>F3544*(1-F$1-2*(C3545/C3544-1))</f>
        <v>9.086833077438166E-3</v>
      </c>
      <c r="G3545" s="2">
        <f>G3544*(1-G$1+IF(AND(WEEKDAY($A3545)&lt;&gt;1,WEEKDAY($A3545)&lt;&gt;7),-VLOOKUP($A3545,ETF_OP_Fee!$I$5:$J$14,2,1),0))^($A3545-$A3544)*(1+1*(B3545/B3544-1))</f>
        <v>19.6976467051485</v>
      </c>
      <c r="H3545" s="9">
        <f>IFERROR(VLOOKUP(A3545,'BITO-IV'!$A$1:$J$10000,4,0),"")</f>
        <v>19.1478</v>
      </c>
      <c r="J3545" s="9">
        <f>VLOOKUP(A3545,'ETH-Web'!$A$1:$G$10000,6,0)</f>
        <v>2233.561768</v>
      </c>
      <c r="K3545" s="2">
        <f>K3544*(1-K$1+IF(AND(WEEKDAY($A3545)&lt;&gt;1,WEEKDAY($A3545)&lt;&gt;7),-VLOOKUP($A3545,ETF_OP_Fee!$K$5:$L$14,2,1),0))^($A3545-$A3544)*(1+2*(J3545/J3544-1))-K$3*IFERROR(VLOOKUP($A5141,Dividends!$C$10:$E$100,3,0),0)</f>
        <v>123.18098428130637</v>
      </c>
      <c r="Q3545">
        <f>IF($A3545&gt;=$Q$2,B3545*Q$4,"")</f>
        <v>507.76391683864142</v>
      </c>
      <c r="R3545">
        <f>IF($A3545&gt;=$Q$2,G3545*R$4,"")</f>
        <v>371.65482203512323</v>
      </c>
      <c r="S3545">
        <f>IF($A3545&gt;=$Q$2,C3545*S$4,"")</f>
        <v>383.16161185359982</v>
      </c>
      <c r="T3545">
        <f>IF($A3545&gt;=$Q$2,J3545*T$4,"")</f>
        <v>671.96209539418544</v>
      </c>
      <c r="U3545">
        <f>IF($A3545&gt;=$Q$2,K3545*U$4,"")</f>
        <v>11.850165917531696</v>
      </c>
      <c r="W3545" t="str">
        <f t="shared" ca="1" si="25"/>
        <v/>
      </c>
    </row>
    <row r="3546" spans="1:23">
      <c r="A3546" s="25">
        <v>45316</v>
      </c>
      <c r="B3546">
        <f>IFERROR(VLOOKUP($A3546,'BTC-Web'!$A$2:$H$9999,2,0),"")</f>
        <v>40075.550780999998</v>
      </c>
      <c r="C3546">
        <f>VLOOKUP(A3546,H_SPBTFDUE!$B$2:$C$5828,2,0)</f>
        <v>202.45</v>
      </c>
      <c r="D3546" s="2">
        <f>D3545*(1-D$1+IF(AND(WEEKDAY($A3546)&lt;&gt;1,WEEKDAY($A3546)&lt;&gt;7),-VLOOKUP($A3546,ETF_OP_Fee!$G$5:$H$14,2,1),0))^($A3546-$A3545)*(1+2*(C3546/C3545-1))+IFERROR(VLOOKUP(A3546,BITXeom!$C$9:$D$100,2,0),0)-$D$3*IFERROR(VLOOKUP($A3546,Dividends!$C$10:$E$100,2,0),0)</f>
        <v>19.46645385263329</v>
      </c>
      <c r="E3546" s="9">
        <v>19.469999000000001</v>
      </c>
      <c r="F3546" s="60">
        <f>F3545*(1-F$1-2*(C3546/C3545-1))</f>
        <v>9.0593894985579199E-3</v>
      </c>
      <c r="G3546" s="2">
        <f>G3545*(1-G$1+IF(AND(WEEKDAY($A3546)&lt;&gt;1,WEEKDAY($A3546)&lt;&gt;7),-VLOOKUP($A3546,ETF_OP_Fee!$I$5:$J$14,2,1),0))^($A3546-$A3545)*(1+1*(B3546/B3545-1))</f>
        <v>19.779727365677271</v>
      </c>
      <c r="H3546" s="9">
        <f>IFERROR(VLOOKUP(A3546,'BITO-IV'!$A$1:$J$10000,4,0),"")</f>
        <v>19.173400000000001</v>
      </c>
      <c r="J3546" s="9">
        <f>VLOOKUP(A3546,'ETH-Web'!$A$1:$G$10000,6,0)</f>
        <v>2217.7102049999999</v>
      </c>
      <c r="K3546" s="2">
        <f>K3545*(1-K$1+IF(AND(WEEKDAY($A3546)&lt;&gt;1,WEEKDAY($A3546)&lt;&gt;7),-VLOOKUP($A3546,ETF_OP_Fee!$K$5:$L$14,2,1),0))^($A3546-$A3545)*(1+2*(J3546/J3545-1))-K$3*IFERROR(VLOOKUP($A5142,Dividends!$C$10:$E$100,3,0),0)</f>
        <v>121.42942882911812</v>
      </c>
      <c r="Q3546">
        <f>IF($A3546&gt;=$Q$2,B3546*Q$4,"")</f>
        <v>510.28451620219522</v>
      </c>
      <c r="R3546">
        <f>IF($A3546&gt;=$Q$2,G3546*R$4,"")</f>
        <v>373.20351837118722</v>
      </c>
      <c r="S3546">
        <f>IF($A3546&gt;=$Q$2,C3546*S$4,"")</f>
        <v>383.73024150265286</v>
      </c>
      <c r="T3546">
        <f>IF($A3546&gt;=$Q$2,J3546*T$4,"")</f>
        <v>667.1931878845038</v>
      </c>
      <c r="U3546">
        <f>IF($A3546&gt;=$Q$2,K3546*U$4,"")</f>
        <v>11.681664075763754</v>
      </c>
      <c r="W3546" t="str">
        <f t="shared" ca="1" si="25"/>
        <v/>
      </c>
    </row>
    <row r="3547" spans="1:23">
      <c r="A3547" s="25">
        <v>45317</v>
      </c>
      <c r="B3547">
        <f>IFERROR(VLOOKUP($A3547,'BTC-Web'!$A$2:$H$9999,2,0),"")</f>
        <v>39936.816405999998</v>
      </c>
      <c r="C3547">
        <f>VLOOKUP(A3547,H_SPBTFDUE!$B$2:$C$5828,2,0)</f>
        <v>214.41</v>
      </c>
      <c r="D3547" s="2">
        <f>D3546*(1-D$1+IF(AND(WEEKDAY($A3547)&lt;&gt;1,WEEKDAY($A3547)&lt;&gt;7),-VLOOKUP($A3547,ETF_OP_Fee!$G$5:$H$14,2,1),0))^($A3547-$A3546)*(1+2*(C3547/C3546-1))+IFERROR(VLOOKUP(A3547,BITXeom!$C$9:$D$100,2,0),0)-$D$3*IFERROR(VLOOKUP($A3547,Dividends!$C$10:$E$100,2,0),0)</f>
        <v>21.763842674707959</v>
      </c>
      <c r="E3547" s="9">
        <v>21.59</v>
      </c>
      <c r="F3547" s="60">
        <f>F3546*(1-F$1-2*(C3547/C3546-1))</f>
        <v>7.9885272159217861E-3</v>
      </c>
      <c r="G3547" s="2">
        <f>G3546*(1-G$1+IF(AND(WEEKDAY($A3547)&lt;&gt;1,WEEKDAY($A3547)&lt;&gt;7),-VLOOKUP($A3547,ETF_OP_Fee!$I$5:$J$14,2,1),0))^($A3547-$A3546)*(1+1*(B3547/B3546-1))</f>
        <v>19.695619499985511</v>
      </c>
      <c r="H3547" s="9">
        <f>IFERROR(VLOOKUP(A3547,'BITO-IV'!$A$1:$J$10000,4,0),"")</f>
        <v>20.3066</v>
      </c>
      <c r="J3547" s="9">
        <f>VLOOKUP(A3547,'ETH-Web'!$A$1:$G$10000,6,0)</f>
        <v>2267.1997070000002</v>
      </c>
      <c r="K3547" s="2">
        <f>K3546*(1-K$1+IF(AND(WEEKDAY($A3547)&lt;&gt;1,WEEKDAY($A3547)&lt;&gt;7),-VLOOKUP($A3547,ETF_OP_Fee!$K$5:$L$14,2,1),0))^($A3547-$A3546)*(1+2*(J3547/J3546-1))-K$3*IFERROR(VLOOKUP($A5143,Dividends!$C$10:$E$100,3,0),0)</f>
        <v>126.84569966984279</v>
      </c>
      <c r="Q3547">
        <f>IF($A3547&gt;=$Q$2,B3547*Q$4,"")</f>
        <v>508.51800265346435</v>
      </c>
      <c r="R3547">
        <f>IF($A3547&gt;=$Q$2,G3547*R$4,"")</f>
        <v>371.61657276680421</v>
      </c>
      <c r="S3547">
        <f>IF($A3547&gt;=$Q$2,C3547*S$4,"")</f>
        <v>406.39961017823566</v>
      </c>
      <c r="T3547">
        <f>IF($A3547&gt;=$Q$2,J3547*T$4,"")</f>
        <v>682.08199460584763</v>
      </c>
      <c r="U3547">
        <f>IF($A3547&gt;=$Q$2,K3547*U$4,"")</f>
        <v>12.202716156093791</v>
      </c>
      <c r="W3547" t="str">
        <f t="shared" ca="1" si="25"/>
        <v/>
      </c>
    </row>
    <row r="3548" spans="1:23">
      <c r="A3548" s="25">
        <v>45320</v>
      </c>
      <c r="B3548">
        <f>IFERROR(VLOOKUP($A3548,'BTC-Web'!$A$2:$H$9999,2,0),"")</f>
        <v>42030.914062999997</v>
      </c>
      <c r="C3548">
        <f>VLOOKUP(A3548,H_SPBTFDUE!$B$2:$C$5828,2,0)</f>
        <v>220.18</v>
      </c>
      <c r="D3548" s="2">
        <f>D3547*(1-D$1+IF(AND(WEEKDAY($A3548)&lt;&gt;1,WEEKDAY($A3548)&lt;&gt;7),-VLOOKUP($A3548,ETF_OP_Fee!$G$5:$H$14,2,1),0))^($A3548-$A3547)*(1+2*(C3548/C3547-1))+IFERROR(VLOOKUP(A3548,BITXeom!$C$9:$D$100,2,0),0)-$D$3*IFERROR(VLOOKUP($A3548,Dividends!$C$10:$E$100,2,0),0)</f>
        <v>22.926925370109743</v>
      </c>
      <c r="E3548" s="9">
        <v>22.809999000000001</v>
      </c>
      <c r="F3548" s="60">
        <f>F3547*(1-F$1-2*(C3548/C3547-1))</f>
        <v>7.5581519322542633E-3</v>
      </c>
      <c r="G3548" s="2">
        <f>G3547*(1-G$1+IF(AND(WEEKDAY($A3548)&lt;&gt;1,WEEKDAY($A3548)&lt;&gt;7),-VLOOKUP($A3548,ETF_OP_Fee!$I$5:$J$14,2,1),0))^($A3548-$A3547)*(1+1*(B3548/B3547-1))</f>
        <v>20.679081539695488</v>
      </c>
      <c r="H3548" s="9">
        <f>IFERROR(VLOOKUP(A3548,'BITO-IV'!$A$1:$J$10000,4,0),"")</f>
        <v>20.856999999999999</v>
      </c>
      <c r="J3548" s="9">
        <f>VLOOKUP(A3548,'ETH-Web'!$A$1:$G$10000,6,0)</f>
        <v>2317.0642090000001</v>
      </c>
      <c r="K3548" s="2">
        <f>K3547*(1-K$1+IF(AND(WEEKDAY($A3548)&lt;&gt;1,WEEKDAY($A3548)&lt;&gt;7),-VLOOKUP($A3548,ETF_OP_Fee!$K$5:$L$14,2,1),0))^($A3548-$A3547)*(1+2*(J3548/J3547-1))-K$3*IFERROR(VLOOKUP($A5144,Dividends!$C$10:$E$100,3,0),0)</f>
        <v>132.41512508515757</v>
      </c>
      <c r="Q3548">
        <f>IF($A3548&gt;=$Q$2,B3548*Q$4,"")</f>
        <v>535.18228022314452</v>
      </c>
      <c r="R3548">
        <f>IF($A3548&gt;=$Q$2,G3548*R$4,"")</f>
        <v>390.17251575928236</v>
      </c>
      <c r="S3548">
        <f>IF($A3548&gt;=$Q$2,C3548*S$4,"")</f>
        <v>417.33625376168987</v>
      </c>
      <c r="T3548">
        <f>IF($A3548&gt;=$Q$2,J3548*T$4,"")</f>
        <v>697.08361924401947</v>
      </c>
      <c r="U3548">
        <f>IF($A3548&gt;=$Q$2,K3548*U$4,"")</f>
        <v>12.738501899501053</v>
      </c>
      <c r="W3548" t="str">
        <f t="shared" ca="1" si="25"/>
        <v/>
      </c>
    </row>
    <row r="3549" spans="1:23">
      <c r="A3549" s="25">
        <v>45321</v>
      </c>
      <c r="B3549">
        <f>IFERROR(VLOOKUP($A3549,'BTC-Web'!$A$2:$H$9999,2,0),"")</f>
        <v>43300.226562999997</v>
      </c>
      <c r="C3549">
        <f>VLOOKUP(A3549,H_SPBTFDUE!$B$2:$C$5828,2,0)</f>
        <v>221.95</v>
      </c>
      <c r="D3549" s="2">
        <f>D3548*(1-D$1+IF(AND(WEEKDAY($A3549)&lt;&gt;1,WEEKDAY($A3549)&lt;&gt;7),-VLOOKUP($A3549,ETF_OP_Fee!$G$5:$H$14,2,1),0))^($A3549-$A3548)*(1+2*(C3549/C3548-1))+IFERROR(VLOOKUP(A3549,BITXeom!$C$9:$D$100,2,0),0)-$D$3*IFERROR(VLOOKUP($A3549,Dividends!$C$10:$E$100,2,0),0)</f>
        <v>23.292730619787047</v>
      </c>
      <c r="E3549" s="9">
        <v>23.200001</v>
      </c>
      <c r="F3549" s="60">
        <f>F3548*(1-F$1-2*(C3549/C3548-1))</f>
        <v>7.4362403824808901E-3</v>
      </c>
      <c r="G3549" s="2">
        <f>G3548*(1-G$1+IF(AND(WEEKDAY($A3549)&lt;&gt;1,WEEKDAY($A3549)&lt;&gt;7),-VLOOKUP($A3549,ETF_OP_Fee!$I$5:$J$14,2,1),0))^($A3549-$A3548)*(1+1*(B3549/B3548-1))</f>
        <v>21.286682470137507</v>
      </c>
      <c r="H3549" s="9">
        <f>IFERROR(VLOOKUP(A3549,'BITO-IV'!$A$1:$J$10000,4,0),"")</f>
        <v>21.015000000000001</v>
      </c>
      <c r="J3549" s="9">
        <f>VLOOKUP(A3549,'ETH-Web'!$A$1:$G$10000,6,0)</f>
        <v>2344.4936520000001</v>
      </c>
      <c r="K3549" s="2">
        <f>K3548*(1-K$1+IF(AND(WEEKDAY($A3549)&lt;&gt;1,WEEKDAY($A3549)&lt;&gt;7),-VLOOKUP($A3549,ETF_OP_Fee!$K$5:$L$14,2,1),0))^($A3549-$A3548)*(1+2*(J3549/J3548-1))-K$3*IFERROR(VLOOKUP($A5145,Dividends!$C$10:$E$100,3,0),0)</f>
        <v>135.54669892187911</v>
      </c>
      <c r="Q3549">
        <f>IF($A3549&gt;=$Q$2,B3549*Q$4,"")</f>
        <v>551.34451635837388</v>
      </c>
      <c r="R3549">
        <f>IF($A3549&gt;=$Q$2,G3549*R$4,"")</f>
        <v>401.63671851670006</v>
      </c>
      <c r="S3549">
        <f>IF($A3549&gt;=$Q$2,C3549*S$4,"")</f>
        <v>420.69116869110303</v>
      </c>
      <c r="T3549">
        <f>IF($A3549&gt;=$Q$2,J3549*T$4,"")</f>
        <v>705.33570622806531</v>
      </c>
      <c r="U3549">
        <f>IF($A3549&gt;=$Q$2,K3549*U$4,"")</f>
        <v>13.039763248926585</v>
      </c>
      <c r="W3549" t="str">
        <f t="shared" ca="1" si="25"/>
        <v/>
      </c>
    </row>
    <row r="3550" spans="1:23">
      <c r="A3550" s="25">
        <v>45322</v>
      </c>
      <c r="B3550">
        <f>IFERROR(VLOOKUP($A3550,'BTC-Web'!$A$2:$H$9999,2,0),"")</f>
        <v>42946.25</v>
      </c>
      <c r="C3550">
        <f>VLOOKUP(A3550,H_SPBTFDUE!$B$2:$C$5828,2,0)</f>
        <v>216.53</v>
      </c>
      <c r="D3550" s="2">
        <f>D3549*(1-D$1+IF(AND(WEEKDAY($A3550)&lt;&gt;1,WEEKDAY($A3550)&lt;&gt;7),-VLOOKUP($A3550,ETF_OP_Fee!$G$5:$H$14,2,1),0))^($A3550-$A3549)*(1+2*(C3550/C3549-1))+IFERROR(VLOOKUP(A3550,BITXeom!$C$9:$D$100,2,0),0)-$D$3*IFERROR(VLOOKUP($A3550,Dividends!$C$10:$E$100,2,0),0)</f>
        <v>22.152446890351015</v>
      </c>
      <c r="E3550" s="9">
        <v>22.09</v>
      </c>
      <c r="F3550" s="60">
        <f>F3549*(1-F$1-2*(C3550/C3549-1))</f>
        <v>7.7990379976394181E-3</v>
      </c>
      <c r="G3550" s="2">
        <f>G3549*(1-G$1+IF(AND(WEEKDAY($A3550)&lt;&gt;1,WEEKDAY($A3550)&lt;&gt;7),-VLOOKUP($A3550,ETF_OP_Fee!$I$5:$J$14,2,1),0))^($A3550-$A3549)*(1+1*(B3550/B3549-1))</f>
        <v>21.095919687236549</v>
      </c>
      <c r="H3550" s="9">
        <f>IFERROR(VLOOKUP(A3550,'BITO-IV'!$A$1:$J$10000,4,0),"")</f>
        <v>20.5077</v>
      </c>
      <c r="J3550" s="9">
        <f>VLOOKUP(A3550,'ETH-Web'!$A$1:$G$10000,6,0)</f>
        <v>2282.5444339999999</v>
      </c>
      <c r="K3550" s="2">
        <f>K3549*(1-K$1+IF(AND(WEEKDAY($A3550)&lt;&gt;1,WEEKDAY($A3550)&lt;&gt;7),-VLOOKUP($A3550,ETF_OP_Fee!$K$5:$L$14,2,1),0))^($A3550-$A3549)*(1+2*(J3550/J3549-1))-K$3*IFERROR(VLOOKUP($A5146,Dividends!$C$10:$E$100,3,0),0)</f>
        <v>128.38021518139385</v>
      </c>
      <c r="Q3550">
        <f>IF($A3550&gt;=$Q$2,B3550*Q$4,"")</f>
        <v>546.83731045159925</v>
      </c>
      <c r="R3550">
        <f>IF($A3550&gt;=$Q$2,G3550*R$4,"")</f>
        <v>398.03740997029138</v>
      </c>
      <c r="S3550">
        <f>IF($A3550&gt;=$Q$2,C3550*S$4,"")</f>
        <v>410.41792636487742</v>
      </c>
      <c r="T3550">
        <f>IF($A3550&gt;=$Q$2,J3550*T$4,"")</f>
        <v>686.69842163101305</v>
      </c>
      <c r="U3550">
        <f>IF($A3550&gt;=$Q$2,K3550*U$4,"")</f>
        <v>12.350338482064</v>
      </c>
      <c r="W3550" t="str">
        <f t="shared" ca="1" si="25"/>
        <v/>
      </c>
    </row>
    <row r="3551" spans="1:23">
      <c r="A3551" s="25">
        <v>45323</v>
      </c>
      <c r="B3551">
        <f>IFERROR(VLOOKUP($A3551,'BTC-Web'!$A$2:$H$9999,2,0),"")</f>
        <v>42569.761719000002</v>
      </c>
      <c r="C3551">
        <f>VLOOKUP(A3551,H_SPBTFDUE!$B$2:$C$5828,2,0)</f>
        <v>218.9</v>
      </c>
      <c r="D3551" s="2">
        <f>D3550*(1-D$1+IF(AND(WEEKDAY($A3551)&lt;&gt;1,WEEKDAY($A3551)&lt;&gt;7),-VLOOKUP($A3551,ETF_OP_Fee!$G$5:$H$14,2,1),0))^($A3551-$A3550)*(1+2*(C3551/C3550-1))+IFERROR(VLOOKUP(A3551,BITXeom!$C$9:$D$100,2,0),0)-$D$3*IFERROR(VLOOKUP($A3551,Dividends!$C$10:$E$100,2,0),0)</f>
        <v>22.634651258253026</v>
      </c>
      <c r="E3551" s="9">
        <v>22.58</v>
      </c>
      <c r="F3551" s="60">
        <f>F3550*(1-F$1-2*(C3551/C3550-1))</f>
        <v>7.627905376857068E-3</v>
      </c>
      <c r="G3551" s="2">
        <f>G3550*(1-G$1+IF(AND(WEEKDAY($A3551)&lt;&gt;1,WEEKDAY($A3551)&lt;&gt;7),-VLOOKUP($A3551,ETF_OP_Fee!$I$5:$J$14,2,1),0))^($A3551-$A3550)*(1+1*(B3551/B3550-1))</f>
        <v>20.894396756991249</v>
      </c>
      <c r="H3551" s="9">
        <f>IFERROR(VLOOKUP(A3551,'BITO-IV'!$A$1:$J$10000,4,0),"")</f>
        <v>20.377199999999998</v>
      </c>
      <c r="J3551" s="9">
        <f>VLOOKUP(A3551,'ETH-Web'!$A$1:$G$10000,6,0)</f>
        <v>2303.8247070000002</v>
      </c>
      <c r="K3551" s="2">
        <f>K3550*(1-K$1+IF(AND(WEEKDAY($A3551)&lt;&gt;1,WEEKDAY($A3551)&lt;&gt;7),-VLOOKUP($A3551,ETF_OP_Fee!$K$5:$L$14,2,1),0))^($A3551-$A3550)*(1+2*(J3551/J3550-1))-K$3*IFERROR(VLOOKUP($A5147,Dividends!$C$10:$E$100,3,0),0)</f>
        <v>130.77063730862261</v>
      </c>
      <c r="Q3551">
        <f>IF($A3551&gt;=$Q$2,B3551*Q$4,"")</f>
        <v>542.04346141941164</v>
      </c>
      <c r="R3551">
        <f>IF($A3551&gt;=$Q$2,G3551*R$4,"")</f>
        <v>394.23507916918419</v>
      </c>
      <c r="S3551">
        <f>IF($A3551&gt;=$Q$2,C3551*S$4,"")</f>
        <v>414.91010059239676</v>
      </c>
      <c r="T3551">
        <f>IF($A3551&gt;=$Q$2,J3551*T$4,"")</f>
        <v>693.10054448273286</v>
      </c>
      <c r="U3551">
        <f>IF($A3551&gt;=$Q$2,K3551*U$4,"")</f>
        <v>12.580300103055031</v>
      </c>
      <c r="W3551" t="str">
        <f t="shared" ca="1" si="25"/>
        <v/>
      </c>
    </row>
    <row r="3552" spans="1:23">
      <c r="A3552" s="25">
        <v>45324</v>
      </c>
      <c r="B3552">
        <f>IFERROR(VLOOKUP($A3552,'BTC-Web'!$A$2:$H$9999,2,0),"")</f>
        <v>43077.640625</v>
      </c>
      <c r="C3552">
        <f>VLOOKUP(A3552,H_SPBTFDUE!$B$2:$C$5828,2,0)</f>
        <v>218.48</v>
      </c>
      <c r="D3552" s="2">
        <f>D3551*(1-D$1+IF(AND(WEEKDAY($A3552)&lt;&gt;1,WEEKDAY($A3552)&lt;&gt;7),-VLOOKUP($A3552,ETF_OP_Fee!$G$5:$H$14,2,1),0))^($A3552-$A3551)*(1+2*(C3552/C3551-1))+IFERROR(VLOOKUP(A3552,BITXeom!$C$9:$D$100,2,0),0)-$D$3*IFERROR(VLOOKUP($A3552,Dividends!$C$10:$E$100,2,0),0)</f>
        <v>22.545075666644561</v>
      </c>
      <c r="E3552" s="9">
        <v>22.49</v>
      </c>
      <c r="F3552" s="60">
        <f>F3551*(1-F$1-2*(C3552/C3551-1))</f>
        <v>7.6567793928560123E-3</v>
      </c>
      <c r="G3552" s="2">
        <f>G3551*(1-G$1+IF(AND(WEEKDAY($A3552)&lt;&gt;1,WEEKDAY($A3552)&lt;&gt;7),-VLOOKUP($A3552,ETF_OP_Fee!$I$5:$J$14,2,1),0))^($A3552-$A3551)*(1+1*(B3552/B3551-1))</f>
        <v>21.12690741374939</v>
      </c>
      <c r="H3552" s="9">
        <f>IFERROR(VLOOKUP(A3552,'BITO-IV'!$A$1:$J$10000,4,0),"")</f>
        <v>20.349399999999999</v>
      </c>
      <c r="J3552" s="9">
        <f>VLOOKUP(A3552,'ETH-Web'!$A$1:$G$10000,6,0)</f>
        <v>2308.038086</v>
      </c>
      <c r="K3552" s="2">
        <f>K3551*(1-K$1+IF(AND(WEEKDAY($A3552)&lt;&gt;1,WEEKDAY($A3552)&lt;&gt;7),-VLOOKUP($A3552,ETF_OP_Fee!$K$5:$L$14,2,1),0))^($A3552-$A3551)*(1+2*(J3552/J3551-1))-K$3*IFERROR(VLOOKUP($A5148,Dividends!$C$10:$E$100,3,0),0)</f>
        <v>131.24558027167043</v>
      </c>
      <c r="Q3552">
        <f>IF($A3552&gt;=$Q$2,B3552*Q$4,"")</f>
        <v>548.51031556831038</v>
      </c>
      <c r="R3552">
        <f>IF($A3552&gt;=$Q$2,G3552*R$4,"")</f>
        <v>398.62208580262785</v>
      </c>
      <c r="S3552">
        <f>IF($A3552&gt;=$Q$2,C3552*S$4,"")</f>
        <v>414.11401908372238</v>
      </c>
      <c r="T3552">
        <f>IF($A3552&gt;=$Q$2,J3552*T$4,"")</f>
        <v>694.36813019363296</v>
      </c>
      <c r="U3552">
        <f>IF($A3552&gt;=$Q$2,K3552*U$4,"")</f>
        <v>12.625990214611761</v>
      </c>
      <c r="W3552" t="str">
        <f t="shared" ca="1" si="25"/>
        <v/>
      </c>
    </row>
    <row r="3553" spans="1:23">
      <c r="A3553" s="25">
        <v>45327</v>
      </c>
      <c r="B3553">
        <f>IFERROR(VLOOKUP($A3553,'BTC-Web'!$A$2:$H$9999,2,0),"")</f>
        <v>42577.621094000002</v>
      </c>
      <c r="C3553">
        <f>VLOOKUP(A3553,H_SPBTFDUE!$B$2:$C$5828,2,0)</f>
        <v>215.29</v>
      </c>
      <c r="D3553" s="2">
        <f>D3552*(1-D$1+IF(AND(WEEKDAY($A3553)&lt;&gt;1,WEEKDAY($A3553)&lt;&gt;7),-VLOOKUP($A3553,ETF_OP_Fee!$G$5:$H$14,2,1),0))^($A3553-$A3552)*(1+2*(C3553/C3552-1))+IFERROR(VLOOKUP(A3553,BITXeom!$C$9:$D$100,2,0),0)-$D$3*IFERROR(VLOOKUP($A3553,Dividends!$C$10:$E$100,2,0),0)</f>
        <v>21.878805588813101</v>
      </c>
      <c r="E3553" s="9">
        <v>21.809999000000001</v>
      </c>
      <c r="F3553" s="60">
        <f>F3552*(1-F$1-2*(C3553/C3552-1))</f>
        <v>7.8799722365891847E-3</v>
      </c>
      <c r="G3553" s="2">
        <f>G3552*(1-G$1+IF(AND(WEEKDAY($A3553)&lt;&gt;1,WEEKDAY($A3553)&lt;&gt;7),-VLOOKUP($A3553,ETF_OP_Fee!$I$5:$J$14,2,1),0))^($A3553-$A3552)*(1+1*(B3553/B3552-1))</f>
        <v>20.832031332314067</v>
      </c>
      <c r="H3553" s="9">
        <f>IFERROR(VLOOKUP(A3553,'BITO-IV'!$A$1:$J$10000,4,0),"")</f>
        <v>20.0594</v>
      </c>
      <c r="J3553" s="9">
        <f>VLOOKUP(A3553,'ETH-Web'!$A$1:$G$10000,6,0)</f>
        <v>2298.8889159999999</v>
      </c>
      <c r="K3553" s="2">
        <f>K3552*(1-K$1+IF(AND(WEEKDAY($A3553)&lt;&gt;1,WEEKDAY($A3553)&lt;&gt;7),-VLOOKUP($A3553,ETF_OP_Fee!$K$5:$L$14,2,1),0))^($A3553-$A3552)*(1+2*(J3553/J3552-1))-K$3*IFERROR(VLOOKUP($A5149,Dividends!$C$10:$E$100,3,0),0)</f>
        <v>130.19499372016904</v>
      </c>
      <c r="Q3553">
        <f>IF($A3553&gt;=$Q$2,B3553*Q$4,"")</f>
        <v>542.1435353370839</v>
      </c>
      <c r="R3553">
        <f>IF($A3553&gt;=$Q$2,G3553*R$4,"")</f>
        <v>393.05836952683461</v>
      </c>
      <c r="S3553">
        <f>IF($A3553&gt;=$Q$2,C3553*S$4,"")</f>
        <v>408.06759048212467</v>
      </c>
      <c r="T3553">
        <f>IF($A3553&gt;=$Q$2,J3553*T$4,"")</f>
        <v>691.61562272668141</v>
      </c>
      <c r="U3553">
        <f>IF($A3553&gt;=$Q$2,K3553*U$4,"")</f>
        <v>12.524922464433795</v>
      </c>
      <c r="W3553" t="str">
        <f t="shared" ca="1" si="25"/>
        <v/>
      </c>
    </row>
    <row r="3554" spans="1:23">
      <c r="A3554" s="25">
        <v>45328</v>
      </c>
      <c r="B3554">
        <f>IFERROR(VLOOKUP($A3554,'BTC-Web'!$A$2:$H$9999,2,0),"")</f>
        <v>42657.390625</v>
      </c>
      <c r="C3554">
        <f>VLOOKUP(A3554,H_SPBTFDUE!$B$2:$C$5828,2,0)</f>
        <v>219.11</v>
      </c>
      <c r="D3554" s="2">
        <f>D3553*(1-D$1+IF(AND(WEEKDAY($A3554)&lt;&gt;1,WEEKDAY($A3554)&lt;&gt;7),-VLOOKUP($A3554,ETF_OP_Fee!$G$5:$H$14,2,1),0))^($A3554-$A3553)*(1+2*(C3554/C3553-1))+IFERROR(VLOOKUP(A3554,BITXeom!$C$9:$D$100,2,0),0)-$D$3*IFERROR(VLOOKUP($A3554,Dividends!$C$10:$E$100,2,0),0)</f>
        <v>22.652488105752642</v>
      </c>
      <c r="E3554" s="9">
        <v>22.59</v>
      </c>
      <c r="F3554" s="60">
        <f>F3553*(1-F$1-2*(C3554/C3553-1))</f>
        <v>7.599925333505465E-3</v>
      </c>
      <c r="G3554" s="2">
        <f>G3553*(1-G$1+IF(AND(WEEKDAY($A3554)&lt;&gt;1,WEEKDAY($A3554)&lt;&gt;7),-VLOOKUP($A3554,ETF_OP_Fee!$I$5:$J$14,2,1),0))^($A3554-$A3553)*(1+1*(B3554/B3553-1))</f>
        <v>20.854506422329393</v>
      </c>
      <c r="H3554" s="9">
        <f>IFERROR(VLOOKUP(A3554,'BITO-IV'!$A$1:$J$10000,4,0),"")</f>
        <v>20.422899999999998</v>
      </c>
      <c r="J3554" s="9">
        <f>VLOOKUP(A3554,'ETH-Web'!$A$1:$G$10000,6,0)</f>
        <v>2372.201904</v>
      </c>
      <c r="K3554" s="2">
        <f>K3553*(1-K$1+IF(AND(WEEKDAY($A3554)&lt;&gt;1,WEEKDAY($A3554)&lt;&gt;7),-VLOOKUP($A3554,ETF_OP_Fee!$K$5:$L$14,2,1),0))^($A3554-$A3553)*(1+2*(J3554/J3553-1))-K$3*IFERROR(VLOOKUP($A5150,Dividends!$C$10:$E$100,3,0),0)</f>
        <v>138.49542448961159</v>
      </c>
      <c r="Q3554">
        <f>IF($A3554&gt;=$Q$2,B3554*Q$4,"")</f>
        <v>543.1592458074515</v>
      </c>
      <c r="R3554">
        <f>IF($A3554&gt;=$Q$2,G3554*R$4,"")</f>
        <v>393.48242909622911</v>
      </c>
      <c r="S3554">
        <f>IF($A3554&gt;=$Q$2,C3554*S$4,"")</f>
        <v>415.30814134673392</v>
      </c>
      <c r="T3554">
        <f>IF($A3554&gt;=$Q$2,J3554*T$4,"")</f>
        <v>713.67167228030576</v>
      </c>
      <c r="U3554">
        <f>IF($A3554&gt;=$Q$2,K3554*U$4,"")</f>
        <v>13.323434364454444</v>
      </c>
      <c r="W3554" t="str">
        <f t="shared" ca="1" si="25"/>
        <v/>
      </c>
    </row>
    <row r="3555" spans="1:23">
      <c r="A3555" s="25">
        <v>45329</v>
      </c>
      <c r="B3555">
        <f>IFERROR(VLOOKUP($A3555,'BTC-Web'!$A$2:$H$9999,2,0),"")</f>
        <v>43090.019530999998</v>
      </c>
      <c r="C3555">
        <f>VLOOKUP(A3555,H_SPBTFDUE!$B$2:$C$5828,2,0)</f>
        <v>224.67</v>
      </c>
      <c r="D3555" s="2">
        <f>D3554*(1-D$1+IF(AND(WEEKDAY($A3555)&lt;&gt;1,WEEKDAY($A3555)&lt;&gt;7),-VLOOKUP($A3555,ETF_OP_Fee!$G$5:$H$14,2,1),0))^($A3555-$A3554)*(1+2*(C3555/C3554-1))+IFERROR(VLOOKUP(A3555,BITXeom!$C$9:$D$100,2,0),0)-$D$3*IFERROR(VLOOKUP($A3555,Dividends!$C$10:$E$100,2,0),0)</f>
        <v>23.7992498973944</v>
      </c>
      <c r="E3555" s="9">
        <v>23.709999</v>
      </c>
      <c r="F3555" s="60">
        <f>F3554*(1-F$1-2*(C3555/C3554-1))</f>
        <v>7.2138277004683473E-3</v>
      </c>
      <c r="G3555" s="2">
        <f>G3554*(1-G$1+IF(AND(WEEKDAY($A3555)&lt;&gt;1,WEEKDAY($A3555)&lt;&gt;7),-VLOOKUP($A3555,ETF_OP_Fee!$I$5:$J$14,2,1),0))^($A3555-$A3554)*(1+1*(B3555/B3554-1))</f>
        <v>21.049303156134307</v>
      </c>
      <c r="H3555" s="9">
        <f>IFERROR(VLOOKUP(A3555,'BITO-IV'!$A$1:$J$10000,4,0),"")</f>
        <v>20.944600000000001</v>
      </c>
      <c r="J3555" s="9">
        <f>VLOOKUP(A3555,'ETH-Web'!$A$1:$G$10000,6,0)</f>
        <v>2423.7451169999999</v>
      </c>
      <c r="K3555" s="2">
        <f>K3554*(1-K$1+IF(AND(WEEKDAY($A3555)&lt;&gt;1,WEEKDAY($A3555)&lt;&gt;7),-VLOOKUP($A3555,ETF_OP_Fee!$K$5:$L$14,2,1),0))^($A3555-$A3554)*(1+2*(J3555/J3554-1))-K$3*IFERROR(VLOOKUP($A5151,Dividends!$C$10:$E$100,3,0),0)</f>
        <v>144.51016109998162</v>
      </c>
      <c r="Q3555">
        <f>IF($A3555&gt;=$Q$2,B3555*Q$4,"")</f>
        <v>548.66793695931358</v>
      </c>
      <c r="R3555">
        <f>IF($A3555&gt;=$Q$2,G3555*R$4,"")</f>
        <v>397.15785015129177</v>
      </c>
      <c r="S3555">
        <f>IF($A3555&gt;=$Q$2,C3555*S$4,"")</f>
        <v>425.84674417585092</v>
      </c>
      <c r="T3555">
        <f>IF($A3555&gt;=$Q$2,J3555*T$4,"")</f>
        <v>729.17833339308174</v>
      </c>
      <c r="U3555">
        <f>IF($A3555&gt;=$Q$2,K3555*U$4,"")</f>
        <v>13.902059605996319</v>
      </c>
      <c r="W3555" t="str">
        <f t="shared" ca="1" si="25"/>
        <v/>
      </c>
    </row>
    <row r="3556" spans="1:23">
      <c r="A3556" s="25">
        <v>45330</v>
      </c>
      <c r="B3556">
        <f>IFERROR(VLOOKUP($A3556,'BTC-Web'!$A$2:$H$9999,2,0),"")</f>
        <v>44332.125</v>
      </c>
      <c r="C3556">
        <f>VLOOKUP(A3556,H_SPBTFDUE!$B$2:$C$5828,2,0)</f>
        <v>231.47</v>
      </c>
      <c r="D3556" s="2">
        <f>D3555*(1-D$1+IF(AND(WEEKDAY($A3556)&lt;&gt;1,WEEKDAY($A3556)&lt;&gt;7),-VLOOKUP($A3556,ETF_OP_Fee!$G$5:$H$14,2,1),0))^($A3556-$A3555)*(1+2*(C3556/C3555-1))+IFERROR(VLOOKUP(A3556,BITXeom!$C$9:$D$100,2,0),0)-$D$3*IFERROR(VLOOKUP($A3556,Dividends!$C$10:$E$100,2,0),0)</f>
        <v>25.236852664687824</v>
      </c>
      <c r="E3556" s="9">
        <v>25.139999</v>
      </c>
      <c r="F3556" s="60">
        <f>F3555*(1-F$1-2*(C3556/C3555-1))</f>
        <v>6.7767759199531845E-3</v>
      </c>
      <c r="G3556" s="2">
        <f>G3555*(1-G$1+IF(AND(WEEKDAY($A3556)&lt;&gt;1,WEEKDAY($A3556)&lt;&gt;7),-VLOOKUP($A3556,ETF_OP_Fee!$I$5:$J$14,2,1),0))^($A3556-$A3555)*(1+1*(B3556/B3555-1))</f>
        <v>21.638890213267587</v>
      </c>
      <c r="H3556" s="9">
        <f>IFERROR(VLOOKUP(A3556,'BITO-IV'!$A$1:$J$10000,4,0),"")</f>
        <v>21.579699999999999</v>
      </c>
      <c r="J3556" s="9">
        <f>VLOOKUP(A3556,'ETH-Web'!$A$1:$G$10000,6,0)</f>
        <v>2419.9064939999998</v>
      </c>
      <c r="K3556" s="2">
        <f>K3555*(1-K$1+IF(AND(WEEKDAY($A3556)&lt;&gt;1,WEEKDAY($A3556)&lt;&gt;7),-VLOOKUP($A3556,ETF_OP_Fee!$K$5:$L$14,2,1),0))^($A3556-$A3555)*(1+2*(J3556/J3555-1))-K$3*IFERROR(VLOOKUP($A5152,Dividends!$C$10:$E$100,3,0),0)</f>
        <v>144.04871333353705</v>
      </c>
      <c r="Q3556">
        <f>IF($A3556&gt;=$Q$2,B3556*Q$4,"")</f>
        <v>564.48374425250415</v>
      </c>
      <c r="R3556">
        <f>IF($A3556&gt;=$Q$2,G3556*R$4,"")</f>
        <v>408.2821674909772</v>
      </c>
      <c r="S3556">
        <f>IF($A3556&gt;=$Q$2,C3556*S$4,"")</f>
        <v>438.73568288772077</v>
      </c>
      <c r="T3556">
        <f>IF($A3556&gt;=$Q$2,J3556*T$4,"")</f>
        <v>728.02349219215171</v>
      </c>
      <c r="U3556">
        <f>IF($A3556&gt;=$Q$2,K3556*U$4,"")</f>
        <v>13.857667749359139</v>
      </c>
      <c r="W3556" t="str">
        <f t="shared" ca="1" si="25"/>
        <v/>
      </c>
    </row>
    <row r="3557" spans="1:23">
      <c r="A3557" s="25">
        <v>45331</v>
      </c>
      <c r="B3557">
        <f>IFERROR(VLOOKUP($A3557,'BTC-Web'!$A$2:$H$9999,2,0),"")</f>
        <v>45297.382812999997</v>
      </c>
      <c r="C3557">
        <f>VLOOKUP(A3557,H_SPBTFDUE!$B$2:$C$5828,2,0)</f>
        <v>241.67</v>
      </c>
      <c r="D3557" s="2">
        <f>D3556*(1-D$1+IF(AND(WEEKDAY($A3557)&lt;&gt;1,WEEKDAY($A3557)&lt;&gt;7),-VLOOKUP($A3557,ETF_OP_Fee!$G$5:$H$14,2,1),0))^($A3557-$A3556)*(1+2*(C3557/C3556-1))+IFERROR(VLOOKUP(A3557,BITXeom!$C$9:$D$100,2,0),0)-$D$3*IFERROR(VLOOKUP($A3557,Dividends!$C$10:$E$100,2,0),0)</f>
        <v>27.45772596432802</v>
      </c>
      <c r="E3557" s="9">
        <v>27.34</v>
      </c>
      <c r="F3557" s="60">
        <f>F3556*(1-F$1-2*(C3557/C3556-1))</f>
        <v>6.1791698242362582E-3</v>
      </c>
      <c r="G3557" s="2">
        <f>G3556*(1-G$1+IF(AND(WEEKDAY($A3557)&lt;&gt;1,WEEKDAY($A3557)&lt;&gt;7),-VLOOKUP($A3557,ETF_OP_Fee!$I$5:$J$14,2,1),0))^($A3557-$A3556)*(1+1*(B3557/B3556-1))</f>
        <v>22.092504231648753</v>
      </c>
      <c r="H3557" s="9">
        <f>IFERROR(VLOOKUP(A3557,'BITO-IV'!$A$1:$J$10000,4,0),"")</f>
        <v>22.5365</v>
      </c>
      <c r="J3557" s="9">
        <f>VLOOKUP(A3557,'ETH-Web'!$A$1:$G$10000,6,0)</f>
        <v>2487.515625</v>
      </c>
      <c r="K3557" s="2">
        <f>K3556*(1-K$1+IF(AND(WEEKDAY($A3557)&lt;&gt;1,WEEKDAY($A3557)&lt;&gt;7),-VLOOKUP($A3557,ETF_OP_Fee!$K$5:$L$14,2,1),0))^($A3557-$A3556)*(1+2*(J3557/J3556-1))-K$3*IFERROR(VLOOKUP($A5153,Dividends!$C$10:$E$100,3,0),0)</f>
        <v>152.09387451659003</v>
      </c>
      <c r="Q3557">
        <f>IF($A3557&gt;=$Q$2,B3557*Q$4,"")</f>
        <v>576.77443287731558</v>
      </c>
      <c r="R3557">
        <f>IF($A3557&gt;=$Q$2,G3557*R$4,"")</f>
        <v>416.84094813100285</v>
      </c>
      <c r="S3557">
        <f>IF($A3557&gt;=$Q$2,C3557*S$4,"")</f>
        <v>458.06909095552544</v>
      </c>
      <c r="T3557">
        <f>IF($A3557&gt;=$Q$2,J3557*T$4,"")</f>
        <v>748.36354904010727</v>
      </c>
      <c r="U3557">
        <f>IF($A3557&gt;=$Q$2,K3557*U$4,"")</f>
        <v>14.631622393484609</v>
      </c>
      <c r="W3557" t="str">
        <f t="shared" ca="1" si="25"/>
        <v/>
      </c>
    </row>
    <row r="3558" spans="1:23">
      <c r="A3558" s="25">
        <v>45334</v>
      </c>
      <c r="B3558">
        <f>IFERROR(VLOOKUP($A3558,'BTC-Web'!$A$2:$H$9999,2,0),"")</f>
        <v>48296.386719000002</v>
      </c>
      <c r="C3558">
        <f>VLOOKUP(A3558,H_SPBTFDUE!$B$2:$C$5828,2,0)</f>
        <v>255.4</v>
      </c>
      <c r="D3558" s="2">
        <f>D3557*(1-D$1+IF(AND(WEEKDAY($A3558)&lt;&gt;1,WEEKDAY($A3558)&lt;&gt;7),-VLOOKUP($A3558,ETF_OP_Fee!$G$5:$H$14,2,1),0))^($A3558-$A3557)*(1+2*(C3558/C3557-1))+IFERROR(VLOOKUP(A3558,BITXeom!$C$9:$D$100,2,0),0)-$D$3*IFERROR(VLOOKUP($A3558,Dividends!$C$10:$E$100,2,0),0)</f>
        <v>30.566581173795942</v>
      </c>
      <c r="E3558" s="9">
        <v>30.41</v>
      </c>
      <c r="F3558" s="60">
        <f>F3557*(1-F$1-2*(C3558/C3557-1))</f>
        <v>5.4767337012677723E-3</v>
      </c>
      <c r="G3558" s="2">
        <f>G3557*(1-G$1+IF(AND(WEEKDAY($A3558)&lt;&gt;1,WEEKDAY($A3558)&lt;&gt;7),-VLOOKUP($A3558,ETF_OP_Fee!$I$5:$J$14,2,1),0))^($A3558-$A3557)*(1+1*(B3558/B3557-1))</f>
        <v>23.499178714576093</v>
      </c>
      <c r="H3558" s="9">
        <f>IFERROR(VLOOKUP(A3558,'BITO-IV'!$A$1:$J$10000,4,0),"")</f>
        <v>23.8156</v>
      </c>
      <c r="J3558" s="9">
        <f>VLOOKUP(A3558,'ETH-Web'!$A$1:$G$10000,6,0)</f>
        <v>2658.1159670000002</v>
      </c>
      <c r="K3558" s="2">
        <f>K3557*(1-K$1+IF(AND(WEEKDAY($A3558)&lt;&gt;1,WEEKDAY($A3558)&lt;&gt;7),-VLOOKUP($A3558,ETF_OP_Fee!$K$5:$L$14,2,1),0))^($A3558-$A3557)*(1+2*(J3558/J3557-1))-K$3*IFERROR(VLOOKUP($A5154,Dividends!$C$10:$E$100,3,0),0)</f>
        <v>172.94250542837423</v>
      </c>
      <c r="Q3558">
        <f>IF($A3558&gt;=$Q$2,B3558*Q$4,"")</f>
        <v>614.96093880020487</v>
      </c>
      <c r="R3558">
        <f>IF($A3558&gt;=$Q$2,G3558*R$4,"")</f>
        <v>443.38205542363505</v>
      </c>
      <c r="S3558">
        <f>IF($A3558&gt;=$Q$2,C3558*S$4,"")</f>
        <v>484.0933745605214</v>
      </c>
      <c r="T3558">
        <f>IF($A3558&gt;=$Q$2,J3558*T$4,"")</f>
        <v>799.68828289241276</v>
      </c>
      <c r="U3558">
        <f>IF($A3558&gt;=$Q$2,K3558*U$4,"")</f>
        <v>16.637286960134091</v>
      </c>
      <c r="W3558" t="str">
        <f t="shared" ca="1" si="25"/>
        <v/>
      </c>
    </row>
    <row r="3559" spans="1:23">
      <c r="A3559" s="25">
        <v>45335</v>
      </c>
      <c r="B3559">
        <f>IFERROR(VLOOKUP($A3559,'BTC-Web'!$A$2:$H$9999,2,0),"")</f>
        <v>49941.359375</v>
      </c>
      <c r="C3559">
        <f>VLOOKUP(A3559,H_SPBTFDUE!$B$2:$C$5828,2,0)</f>
        <v>251.29</v>
      </c>
      <c r="D3559" s="2">
        <f>D3558*(1-D$1+IF(AND(WEEKDAY($A3559)&lt;&gt;1,WEEKDAY($A3559)&lt;&gt;7),-VLOOKUP($A3559,ETF_OP_Fee!$G$5:$H$14,2,1),0))^($A3559-$A3558)*(1+2*(C3559/C3558-1))+IFERROR(VLOOKUP(A3559,BITXeom!$C$9:$D$100,2,0),0)-$D$3*IFERROR(VLOOKUP($A3559,Dividends!$C$10:$E$100,2,0),0)</f>
        <v>29.579235477147545</v>
      </c>
      <c r="E3559" s="9">
        <v>29.629999000000002</v>
      </c>
      <c r="F3559" s="60">
        <f>F3558*(1-F$1-2*(C3559/C3558-1))</f>
        <v>5.6527162344518732E-3</v>
      </c>
      <c r="G3559" s="2">
        <f>G3558*(1-G$1+IF(AND(WEEKDAY($A3559)&lt;&gt;1,WEEKDAY($A3559)&lt;&gt;7),-VLOOKUP($A3559,ETF_OP_Fee!$I$5:$J$14,2,1),0))^($A3559-$A3558)*(1+1*(B3559/B3558-1))</f>
        <v>24.280286421983003</v>
      </c>
      <c r="H3559" s="9">
        <f>IFERROR(VLOOKUP(A3559,'BITO-IV'!$A$1:$J$10000,4,0),"")</f>
        <v>23.432600000000001</v>
      </c>
      <c r="J3559" s="9">
        <f>VLOOKUP(A3559,'ETH-Web'!$A$1:$G$10000,6,0)</f>
        <v>2642.1853030000002</v>
      </c>
      <c r="K3559" s="2">
        <f>K3558*(1-K$1+IF(AND(WEEKDAY($A3559)&lt;&gt;1,WEEKDAY($A3559)&lt;&gt;7),-VLOOKUP($A3559,ETF_OP_Fee!$K$5:$L$14,2,1),0))^($A3559-$A3558)*(1+2*(J3559/J3558-1))-K$3*IFERROR(VLOOKUP($A5155,Dividends!$C$10:$E$100,3,0),0)</f>
        <v>170.86514125979809</v>
      </c>
      <c r="Q3559">
        <f>IF($A3559&gt;=$Q$2,B3559*Q$4,"")</f>
        <v>635.90647939975577</v>
      </c>
      <c r="R3559">
        <f>IF($A3559&gt;=$Q$2,G3559*R$4,"")</f>
        <v>458.11998073685027</v>
      </c>
      <c r="S3559">
        <f>IF($A3559&gt;=$Q$2,C3559*S$4,"")</f>
        <v>476.30314836849419</v>
      </c>
      <c r="T3559">
        <f>IF($A3559&gt;=$Q$2,J3559*T$4,"")</f>
        <v>794.89557802262709</v>
      </c>
      <c r="U3559">
        <f>IF($A3559&gt;=$Q$2,K3559*U$4,"")</f>
        <v>16.437441909273439</v>
      </c>
      <c r="W3559" t="str">
        <f t="shared" ca="1" si="25"/>
        <v/>
      </c>
    </row>
    <row r="3560" spans="1:23">
      <c r="A3560" s="25">
        <v>45336</v>
      </c>
      <c r="B3560">
        <f>IFERROR(VLOOKUP($A3560,'BTC-Web'!$A$2:$H$9999,2,0),"")</f>
        <v>49733.445312999997</v>
      </c>
      <c r="C3560">
        <f>VLOOKUP(A3560,H_SPBTFDUE!$B$2:$C$5828,2,0)</f>
        <v>263.33</v>
      </c>
      <c r="D3560" s="2">
        <f>D3559*(1-D$1+IF(AND(WEEKDAY($A3560)&lt;&gt;1,WEEKDAY($A3560)&lt;&gt;7),-VLOOKUP($A3560,ETF_OP_Fee!$G$5:$H$14,2,1),0))^($A3560-$A3559)*(1+2*(C3560/C3559-1))+IFERROR(VLOOKUP(A3560,BITXeom!$C$9:$D$100,2,0),0)-$D$3*IFERROR(VLOOKUP($A3560,Dividends!$C$10:$E$100,2,0),0)</f>
        <v>32.409774293093072</v>
      </c>
      <c r="E3560" s="9">
        <v>32.340000000000003</v>
      </c>
      <c r="F3560" s="60">
        <f>F3559*(1-F$1-2*(C3560/C3559-1))</f>
        <v>5.1107473966354681E-3</v>
      </c>
      <c r="G3560" s="2">
        <f>G3559*(1-G$1+IF(AND(WEEKDAY($A3560)&lt;&gt;1,WEEKDAY($A3560)&lt;&gt;7),-VLOOKUP($A3560,ETF_OP_Fee!$I$5:$J$14,2,1),0))^($A3560-$A3559)*(1+1*(B3560/B3559-1))</f>
        <v>24.160025859363326</v>
      </c>
      <c r="H3560" s="9">
        <f>IFERROR(VLOOKUP(A3560,'BITO-IV'!$A$1:$J$10000,4,0),"")</f>
        <v>24.5534</v>
      </c>
      <c r="J3560" s="9">
        <f>VLOOKUP(A3560,'ETH-Web'!$A$1:$G$10000,6,0)</f>
        <v>2777.9023440000001</v>
      </c>
      <c r="K3560" s="2">
        <f>K3559*(1-K$1+IF(AND(WEEKDAY($A3560)&lt;&gt;1,WEEKDAY($A3560)&lt;&gt;7),-VLOOKUP($A3560,ETF_OP_Fee!$K$5:$L$14,2,1),0))^($A3560-$A3559)*(1+2*(J3560/J3559-1))-K$3*IFERROR(VLOOKUP($A5156,Dividends!$C$10:$E$100,3,0),0)</f>
        <v>188.41341909232005</v>
      </c>
      <c r="Q3560">
        <f>IF($A3560&gt;=$Q$2,B3560*Q$4,"")</f>
        <v>633.25909653235408</v>
      </c>
      <c r="R3560">
        <f>IF($A3560&gt;=$Q$2,G3560*R$4,"")</f>
        <v>455.85090673693037</v>
      </c>
      <c r="S3560">
        <f>IF($A3560&gt;=$Q$2,C3560*S$4,"")</f>
        <v>499.12415161715774</v>
      </c>
      <c r="T3560">
        <f>IF($A3560&gt;=$Q$2,J3560*T$4,"")</f>
        <v>835.72574827250503</v>
      </c>
      <c r="U3560">
        <f>IF($A3560&gt;=$Q$2,K3560*U$4,"")</f>
        <v>18.125608350673492</v>
      </c>
      <c r="W3560" t="str">
        <f t="shared" ca="1" si="25"/>
        <v/>
      </c>
    </row>
    <row r="3561" spans="1:23">
      <c r="A3561" s="25">
        <v>45337</v>
      </c>
      <c r="B3561">
        <f>IFERROR(VLOOKUP($A3561,'BTC-Web'!$A$2:$H$9999,2,0),"")</f>
        <v>51836.785155999998</v>
      </c>
      <c r="C3561">
        <f>VLOOKUP(A3561,H_SPBTFDUE!$B$2:$C$5828,2,0)</f>
        <v>263.24</v>
      </c>
      <c r="D3561" s="2">
        <f>D3560*(1-D$1+IF(AND(WEEKDAY($A3561)&lt;&gt;1,WEEKDAY($A3561)&lt;&gt;7),-VLOOKUP($A3561,ETF_OP_Fee!$G$5:$H$14,2,1),0))^($A3561-$A3560)*(1+2*(C3561/C3560-1))+IFERROR(VLOOKUP(A3561,BITXeom!$C$9:$D$100,2,0),0)-$D$3*IFERROR(VLOOKUP($A3561,Dividends!$C$10:$E$100,2,0),0)</f>
        <v>32.383716234958975</v>
      </c>
      <c r="E3561" s="9">
        <v>32.290000999999997</v>
      </c>
      <c r="F3561" s="60">
        <f>F3560*(1-F$1-2*(C3561/C3560-1))</f>
        <v>5.1139748242221015E-3</v>
      </c>
      <c r="G3561" s="2">
        <f>G3560*(1-G$1+IF(AND(WEEKDAY($A3561)&lt;&gt;1,WEEKDAY($A3561)&lt;&gt;7),-VLOOKUP($A3561,ETF_OP_Fee!$I$5:$J$14,2,1),0))^($A3561-$A3560)*(1+1*(B3561/B3560-1))</f>
        <v>25.161835007321205</v>
      </c>
      <c r="H3561" s="9">
        <f>IFERROR(VLOOKUP(A3561,'BITO-IV'!$A$1:$J$10000,4,0),"")</f>
        <v>24.5441</v>
      </c>
      <c r="J3561" s="9">
        <f>VLOOKUP(A3561,'ETH-Web'!$A$1:$G$10000,6,0)</f>
        <v>2824.3789059999999</v>
      </c>
      <c r="K3561" s="2">
        <f>K3560*(1-K$1+IF(AND(WEEKDAY($A3561)&lt;&gt;1,WEEKDAY($A3561)&lt;&gt;7),-VLOOKUP($A3561,ETF_OP_Fee!$K$5:$L$14,2,1),0))^($A3561-$A3560)*(1+2*(J3561/J3560-1))-K$3*IFERROR(VLOOKUP($A5157,Dividends!$C$10:$E$100,3,0),0)</f>
        <v>194.71302343960551</v>
      </c>
      <c r="Q3561">
        <f>IF($A3561&gt;=$Q$2,B3561*Q$4,"")</f>
        <v>660.04105543940216</v>
      </c>
      <c r="R3561">
        <f>IF($A3561&gt;=$Q$2,G3561*R$4,"")</f>
        <v>474.75302261761203</v>
      </c>
      <c r="S3561">
        <f>IF($A3561&gt;=$Q$2,C3561*S$4,"")</f>
        <v>498.95356272244186</v>
      </c>
      <c r="T3561">
        <f>IF($A3561&gt;=$Q$2,J3561*T$4,"")</f>
        <v>849.70811868897329</v>
      </c>
      <c r="U3561">
        <f>IF($A3561&gt;=$Q$2,K3561*U$4,"")</f>
        <v>18.731638227490002</v>
      </c>
      <c r="W3561" t="str">
        <f t="shared" ca="1" si="25"/>
        <v/>
      </c>
    </row>
    <row r="3562" spans="1:23">
      <c r="A3562" s="25">
        <v>45338</v>
      </c>
      <c r="B3562">
        <f>IFERROR(VLOOKUP($A3562,'BTC-Web'!$A$2:$H$9999,2,0),"")</f>
        <v>51937.726562999997</v>
      </c>
      <c r="C3562">
        <f>VLOOKUP(A3562,H_SPBTFDUE!$B$2:$C$5828,2,0)</f>
        <v>263.70999999999998</v>
      </c>
      <c r="D3562" s="2">
        <f>D3561*(1-D$1+IF(AND(WEEKDAY($A3562)&lt;&gt;1,WEEKDAY($A3562)&lt;&gt;7),-VLOOKUP($A3562,ETF_OP_Fee!$G$5:$H$14,2,1),0))^($A3562-$A3561)*(1+2*(C3562/C3561-1))+IFERROR(VLOOKUP(A3562,BITXeom!$C$9:$D$100,2,0),0)-$D$3*IFERROR(VLOOKUP($A3562,Dividends!$C$10:$E$100,2,0),0)</f>
        <v>32.495437059680583</v>
      </c>
      <c r="E3562" s="9">
        <v>32.43</v>
      </c>
      <c r="F3562" s="60">
        <f>F3561*(1-F$1-2*(C3562/C3561-1))</f>
        <v>5.0954471968045218E-3</v>
      </c>
      <c r="G3562" s="2">
        <f>G3561*(1-G$1+IF(AND(WEEKDAY($A3562)&lt;&gt;1,WEEKDAY($A3562)&lt;&gt;7),-VLOOKUP($A3562,ETF_OP_Fee!$I$5:$J$14,2,1),0))^($A3562-$A3561)*(1+1*(B3562/B3561-1))</f>
        <v>25.190836482544579</v>
      </c>
      <c r="H3562" s="9">
        <f>IFERROR(VLOOKUP(A3562,'BITO-IV'!$A$1:$J$10000,4,0),"")</f>
        <v>24.592500000000001</v>
      </c>
      <c r="J3562" s="9">
        <f>VLOOKUP(A3562,'ETH-Web'!$A$1:$G$10000,6,0)</f>
        <v>2803.6914059999999</v>
      </c>
      <c r="K3562" s="2">
        <f>K3561*(1-K$1+IF(AND(WEEKDAY($A3562)&lt;&gt;1,WEEKDAY($A3562)&lt;&gt;7),-VLOOKUP($A3562,ETF_OP_Fee!$K$5:$L$14,2,1),0))^($A3562-$A3561)*(1+2*(J3562/J3561-1))-K$3*IFERROR(VLOOKUP($A5158,Dividends!$C$10:$E$100,3,0),0)</f>
        <v>191.85568486637248</v>
      </c>
      <c r="Q3562">
        <f>IF($A3562&gt;=$Q$2,B3562*Q$4,"")</f>
        <v>661.32634874247469</v>
      </c>
      <c r="R3562">
        <f>IF($A3562&gt;=$Q$2,G3562*R$4,"")</f>
        <v>475.30022189853332</v>
      </c>
      <c r="S3562">
        <f>IF($A3562&gt;=$Q$2,C3562*S$4,"")</f>
        <v>499.84441583929163</v>
      </c>
      <c r="T3562">
        <f>IF($A3562&gt;=$Q$2,J3562*T$4,"")</f>
        <v>843.48433027728549</v>
      </c>
      <c r="U3562">
        <f>IF($A3562&gt;=$Q$2,K3562*U$4,"")</f>
        <v>18.456758655996651</v>
      </c>
      <c r="W3562" t="str">
        <f t="shared" ca="1" si="25"/>
        <v/>
      </c>
    </row>
    <row r="3563" spans="1:23">
      <c r="A3563" s="25">
        <v>45342</v>
      </c>
      <c r="B3563">
        <f>IFERROR(VLOOKUP($A3563,'BTC-Web'!$A$2:$H$9999,2,0),"")</f>
        <v>51777.726562999997</v>
      </c>
      <c r="C3563">
        <f>VLOOKUP(A3563,H_SPBTFDUE!$B$2:$C$5828,2,0)</f>
        <v>264.31</v>
      </c>
      <c r="D3563" s="2">
        <f>D3562*(1-D$1+IF(AND(WEEKDAY($A3563)&lt;&gt;1,WEEKDAY($A3563)&lt;&gt;7),-VLOOKUP($A3563,ETF_OP_Fee!$G$5:$H$14,2,1),0))^($A3563-$A3562)*(1+2*(C3563/C3562-1))+IFERROR(VLOOKUP(A3563,BITXeom!$C$9:$D$100,2,0),0)-$D$3*IFERROR(VLOOKUP($A3563,Dividends!$C$10:$E$100,2,0),0)</f>
        <v>32.627568535691651</v>
      </c>
      <c r="E3563" s="9">
        <v>32.529998999999997</v>
      </c>
      <c r="F3563" s="60">
        <f>F3562*(1-F$1-2*(C3563/C3562-1))</f>
        <v>5.0719953606039479E-3</v>
      </c>
      <c r="G3563" s="2">
        <f>G3562*(1-G$1+IF(AND(WEEKDAY($A3563)&lt;&gt;1,WEEKDAY($A3563)&lt;&gt;7),-VLOOKUP($A3563,ETF_OP_Fee!$I$5:$J$14,2,1),0))^($A3563-$A3562)*(1+1*(B3563/B3562-1))</f>
        <v>25.033653709261017</v>
      </c>
      <c r="H3563" s="9">
        <f>IFERROR(VLOOKUP(A3563,'BITO-IV'!$A$1:$J$10000,4,0),"")</f>
        <v>24.645900000000001</v>
      </c>
      <c r="J3563" s="9">
        <f>VLOOKUP(A3563,'ETH-Web'!$A$1:$G$10000,6,0)</f>
        <v>3013.5036620000001</v>
      </c>
      <c r="K3563" s="2">
        <f>K3562*(1-K$1+IF(AND(WEEKDAY($A3563)&lt;&gt;1,WEEKDAY($A3563)&lt;&gt;7),-VLOOKUP($A3563,ETF_OP_Fee!$K$5:$L$14,2,1),0))^($A3563-$A3562)*(1+2*(J3563/J3562-1))-K$3*IFERROR(VLOOKUP($A5159,Dividends!$C$10:$E$100,3,0),0)</f>
        <v>220.54773191943696</v>
      </c>
      <c r="Q3563">
        <f>IF($A3563&gt;=$Q$2,B3563*Q$4,"")</f>
        <v>659.2890586491078</v>
      </c>
      <c r="R3563">
        <f>IF($A3563&gt;=$Q$2,G3563*R$4,"")</f>
        <v>472.33450033259516</v>
      </c>
      <c r="S3563">
        <f>IF($A3563&gt;=$Q$2,C3563*S$4,"")</f>
        <v>500.98167513739781</v>
      </c>
      <c r="T3563">
        <f>IF($A3563&gt;=$Q$2,J3563*T$4,"")</f>
        <v>906.60588133579256</v>
      </c>
      <c r="U3563">
        <f>IF($A3563&gt;=$Q$2,K3563*U$4,"")</f>
        <v>21.216969739518888</v>
      </c>
      <c r="W3563" t="str">
        <f t="shared" ca="1" si="25"/>
        <v/>
      </c>
    </row>
    <row r="3564" spans="1:23">
      <c r="A3564" s="25">
        <v>45343</v>
      </c>
      <c r="B3564">
        <f>IFERROR(VLOOKUP($A3564,'BTC-Web'!$A$2:$H$9999,2,0),"")</f>
        <v>52273.535155999998</v>
      </c>
      <c r="C3564">
        <f>VLOOKUP(A3564,H_SPBTFDUE!$B$2:$C$5828,2,0)</f>
        <v>258.48</v>
      </c>
      <c r="D3564" s="2">
        <f>D3563*(1-D$1+IF(AND(WEEKDAY($A3564)&lt;&gt;1,WEEKDAY($A3564)&lt;&gt;7),-VLOOKUP($A3564,ETF_OP_Fee!$G$5:$H$14,2,1),0))^($A3564-$A3563)*(1+2*(C3564/C3563-1))+IFERROR(VLOOKUP(A3564,BITXeom!$C$9:$D$100,2,0),0)-$D$3*IFERROR(VLOOKUP($A3564,Dividends!$C$10:$E$100,2,0),0)</f>
        <v>31.1844480761707</v>
      </c>
      <c r="E3564" s="9">
        <v>31.139999</v>
      </c>
      <c r="F3564" s="60">
        <f>F3563*(1-F$1-2*(C3564/C3563-1))</f>
        <v>5.2954817301524987E-3</v>
      </c>
      <c r="G3564" s="2">
        <f>G3563*(1-G$1+IF(AND(WEEKDAY($A3564)&lt;&gt;1,WEEKDAY($A3564)&lt;&gt;7),-VLOOKUP($A3564,ETF_OP_Fee!$I$5:$J$14,2,1),0))^($A3564-$A3563)*(1+1*(B3564/B3563-1))</f>
        <v>25.253323175526589</v>
      </c>
      <c r="H3564" s="9">
        <f>IFERROR(VLOOKUP(A3564,'BITO-IV'!$A$1:$J$10000,4,0),"")</f>
        <v>24.1113</v>
      </c>
      <c r="J3564" s="9">
        <f>VLOOKUP(A3564,'ETH-Web'!$A$1:$G$10000,6,0)</f>
        <v>2970.3554690000001</v>
      </c>
      <c r="K3564" s="2">
        <f>K3563*(1-K$1+IF(AND(WEEKDAY($A3564)&lt;&gt;1,WEEKDAY($A3564)&lt;&gt;7),-VLOOKUP($A3564,ETF_OP_Fee!$K$5:$L$14,2,1),0))^($A3564-$A3563)*(1+2*(J3564/J3563-1))-K$3*IFERROR(VLOOKUP($A5160,Dividends!$C$10:$E$100,3,0),0)</f>
        <v>214.22648579947824</v>
      </c>
      <c r="Q3564">
        <f>IF($A3564&gt;=$Q$2,B3564*Q$4,"")</f>
        <v>665.60222074113938</v>
      </c>
      <c r="R3564">
        <f>IF($A3564&gt;=$Q$2,G3564*R$4,"")</f>
        <v>476.4792196289435</v>
      </c>
      <c r="S3564">
        <f>IF($A3564&gt;=$Q$2,C3564*S$4,"")</f>
        <v>489.93130562413302</v>
      </c>
      <c r="T3564">
        <f>IF($A3564&gt;=$Q$2,J3564*T$4,"")</f>
        <v>893.62484333803229</v>
      </c>
      <c r="U3564">
        <f>IF($A3564&gt;=$Q$2,K3564*U$4,"")</f>
        <v>20.608857896898776</v>
      </c>
      <c r="W3564" t="str">
        <f t="shared" ca="1" si="25"/>
        <v/>
      </c>
    </row>
    <row r="3565" spans="1:23">
      <c r="A3565" s="25">
        <v>45344</v>
      </c>
      <c r="B3565">
        <f>IFERROR(VLOOKUP($A3565,'BTC-Web'!$A$2:$H$9999,2,0),"")</f>
        <v>51854.644530999998</v>
      </c>
      <c r="C3565">
        <f>VLOOKUP(A3565,H_SPBTFDUE!$B$2:$C$5828,2,0)</f>
        <v>263.91000000000003</v>
      </c>
      <c r="D3565" s="2">
        <f>D3564*(1-D$1+IF(AND(WEEKDAY($A3565)&lt;&gt;1,WEEKDAY($A3565)&lt;&gt;7),-VLOOKUP($A3565,ETF_OP_Fee!$G$5:$H$14,2,1),0))^($A3565-$A3564)*(1+2*(C3565/C3564-1))+IFERROR(VLOOKUP(A3565,BITXeom!$C$9:$D$100,2,0),0)-$D$3*IFERROR(VLOOKUP($A3565,Dividends!$C$10:$E$100,2,0),0)</f>
        <v>32.49074100980549</v>
      </c>
      <c r="E3565" s="9">
        <v>32.369999</v>
      </c>
      <c r="F3565" s="60">
        <f>F3564*(1-F$1-2*(C3565/C3564-1))</f>
        <v>5.0727171721634736E-3</v>
      </c>
      <c r="G3565" s="2">
        <f>G3564*(1-G$1+IF(AND(WEEKDAY($A3565)&lt;&gt;1,WEEKDAY($A3565)&lt;&gt;7),-VLOOKUP($A3565,ETF_OP_Fee!$I$5:$J$14,2,1),0))^($A3565-$A3564)*(1+1*(B3565/B3564-1))</f>
        <v>25.031088104215502</v>
      </c>
      <c r="H3565" s="9">
        <f>IFERROR(VLOOKUP(A3565,'BITO-IV'!$A$1:$J$10000,4,0),"")</f>
        <v>24.613499999999998</v>
      </c>
      <c r="J3565" s="9">
        <f>VLOOKUP(A3565,'ETH-Web'!$A$1:$G$10000,6,0)</f>
        <v>2971.0073240000002</v>
      </c>
      <c r="K3565" s="2">
        <f>K3564*(1-K$1+IF(AND(WEEKDAY($A3565)&lt;&gt;1,WEEKDAY($A3565)&lt;&gt;7),-VLOOKUP($A3565,ETF_OP_Fee!$K$5:$L$14,2,1),0))^($A3565-$A3564)*(1+2*(J3565/J3564-1))-K$3*IFERROR(VLOOKUP($A5161,Dividends!$C$10:$E$100,3,0),0)</f>
        <v>214.31499183039969</v>
      </c>
      <c r="Q3565">
        <f>IF($A3565&gt;=$Q$2,B3565*Q$4,"")</f>
        <v>660.26845998790975</v>
      </c>
      <c r="R3565">
        <f>IF($A3565&gt;=$Q$2,G3565*R$4,"")</f>
        <v>472.28609254556983</v>
      </c>
      <c r="S3565">
        <f>IF($A3565&gt;=$Q$2,C3565*S$4,"")</f>
        <v>500.22350227199377</v>
      </c>
      <c r="T3565">
        <f>IF($A3565&gt;=$Q$2,J3565*T$4,"")</f>
        <v>893.82095246649635</v>
      </c>
      <c r="U3565">
        <f>IF($A3565&gt;=$Q$2,K3565*U$4,"")</f>
        <v>20.61737228860656</v>
      </c>
      <c r="W3565" t="str">
        <f t="shared" ca="1" si="25"/>
        <v/>
      </c>
    </row>
    <row r="3566" spans="1:23">
      <c r="A3566" s="25">
        <v>45345</v>
      </c>
      <c r="B3566">
        <f>IFERROR(VLOOKUP($A3566,'BTC-Web'!$A$2:$H$9999,2,0),"")</f>
        <v>51283.90625</v>
      </c>
      <c r="C3566">
        <f>VLOOKUP(A3566,H_SPBTFDUE!$B$2:$C$5828,2,0)</f>
        <v>259.08</v>
      </c>
      <c r="D3566" s="2">
        <f>D3565*(1-D$1+IF(AND(WEEKDAY($A3566)&lt;&gt;1,WEEKDAY($A3566)&lt;&gt;7),-VLOOKUP($A3566,ETF_OP_Fee!$G$5:$H$14,2,1),0))^($A3566-$A3565)*(1+2*(C3566/C3565-1))+IFERROR(VLOOKUP(A3566,BITXeom!$C$9:$D$100,2,0),0)-$D$3*IFERROR(VLOOKUP($A3566,Dividends!$C$10:$E$100,2,0),0)</f>
        <v>31.297696497991829</v>
      </c>
      <c r="E3566" s="9">
        <v>31.200001</v>
      </c>
      <c r="F3566" s="60">
        <f>F3565*(1-F$1-2*(C3566/C3565-1))</f>
        <v>5.2581317453377265E-3</v>
      </c>
      <c r="G3566" s="2">
        <f>G3565*(1-G$1+IF(AND(WEEKDAY($A3566)&lt;&gt;1,WEEKDAY($A3566)&lt;&gt;7),-VLOOKUP($A3566,ETF_OP_Fee!$I$5:$J$14,2,1),0))^($A3566-$A3565)*(1+1*(B3566/B3565-1))</f>
        <v>24.735948459458019</v>
      </c>
      <c r="H3566" s="9">
        <f>IFERROR(VLOOKUP(A3566,'BITO-IV'!$A$1:$J$10000,4,0),"")</f>
        <v>24.167899999999999</v>
      </c>
      <c r="J3566" s="9">
        <f>VLOOKUP(A3566,'ETH-Web'!$A$1:$G$10000,6,0)</f>
        <v>2921.658203</v>
      </c>
      <c r="K3566" s="2">
        <f>K3565*(1-K$1+IF(AND(WEEKDAY($A3566)&lt;&gt;1,WEEKDAY($A3566)&lt;&gt;7),-VLOOKUP($A3566,ETF_OP_Fee!$K$5:$L$14,2,1),0))^($A3566-$A3565)*(1+2*(J3566/J3565-1))-K$3*IFERROR(VLOOKUP($A5162,Dividends!$C$10:$E$100,3,0),0)</f>
        <v>207.19001235907311</v>
      </c>
      <c r="Q3566">
        <f>IF($A3566&gt;=$Q$2,B3566*Q$4,"")</f>
        <v>653.00121345174398</v>
      </c>
      <c r="R3566">
        <f>IF($A3566&gt;=$Q$2,G3566*R$4,"")</f>
        <v>466.7174033620451</v>
      </c>
      <c r="S3566">
        <f>IF($A3566&gt;=$Q$2,C3566*S$4,"")</f>
        <v>491.06856492223909</v>
      </c>
      <c r="T3566">
        <f>IF($A3566&gt;=$Q$2,J3566*T$4,"")</f>
        <v>878.97437905710535</v>
      </c>
      <c r="U3566">
        <f>IF($A3566&gt;=$Q$2,K3566*U$4,"")</f>
        <v>19.931940284739706</v>
      </c>
      <c r="W3566" t="str">
        <f t="shared" ca="1" si="25"/>
        <v/>
      </c>
    </row>
    <row r="3567" spans="1:23">
      <c r="A3567" s="25">
        <v>45348</v>
      </c>
      <c r="B3567">
        <f>IFERROR(VLOOKUP($A3567,'BTC-Web'!$A$2:$H$9999,2,0),"")</f>
        <v>51730.539062999997</v>
      </c>
      <c r="C3567">
        <f>VLOOKUP(A3567,H_SPBTFDUE!$B$2:$C$5828,2,0)</f>
        <v>276.79000000000002</v>
      </c>
      <c r="D3567" s="2">
        <f>D3566*(1-D$1+IF(AND(WEEKDAY($A3567)&lt;&gt;1,WEEKDAY($A3567)&lt;&gt;7),-VLOOKUP($A3567,ETF_OP_Fee!$G$5:$H$14,2,1),0))^($A3567-$A3566)*(1+2*(C3567/C3566-1))+IFERROR(VLOOKUP(A3567,BITXeom!$C$9:$D$100,2,0),0)-$D$3*IFERROR(VLOOKUP($A3567,Dividends!$C$10:$E$100,2,0),0)</f>
        <v>35.563681824807865</v>
      </c>
      <c r="E3567" s="9">
        <v>35.43</v>
      </c>
      <c r="F3567" s="60">
        <f>F3566*(1-F$1-2*(C3567/C3566-1))</f>
        <v>4.5389950329039631E-3</v>
      </c>
      <c r="G3567" s="2">
        <f>G3566*(1-G$1+IF(AND(WEEKDAY($A3567)&lt;&gt;1,WEEKDAY($A3567)&lt;&gt;7),-VLOOKUP($A3567,ETF_OP_Fee!$I$5:$J$14,2,1),0))^($A3567-$A3566)*(1+1*(B3567/B3566-1))</f>
        <v>24.892050927007563</v>
      </c>
      <c r="H3567" s="9">
        <f>IFERROR(VLOOKUP(A3567,'BITO-IV'!$A$1:$J$10000,4,0),"")</f>
        <v>25.818000000000001</v>
      </c>
      <c r="J3567" s="9">
        <f>VLOOKUP(A3567,'ETH-Web'!$A$1:$G$10000,6,0)</f>
        <v>3178.9936520000001</v>
      </c>
      <c r="K3567" s="2">
        <f>K3566*(1-K$1+IF(AND(WEEKDAY($A3567)&lt;&gt;1,WEEKDAY($A3567)&lt;&gt;7),-VLOOKUP($A3567,ETF_OP_Fee!$K$5:$L$14,2,1),0))^($A3567-$A3566)*(1+2*(J3567/J3566-1))-K$3*IFERROR(VLOOKUP($A5163,Dividends!$C$10:$E$100,3,0),0)</f>
        <v>243.66918154809244</v>
      </c>
      <c r="Q3567">
        <f>IF($A3567&gt;=$Q$2,B3567*Q$4,"")</f>
        <v>658.68821723485314</v>
      </c>
      <c r="R3567">
        <f>IF($A3567&gt;=$Q$2,G3567*R$4,"")</f>
        <v>469.66274174001518</v>
      </c>
      <c r="S3567">
        <f>IF($A3567&gt;=$Q$2,C3567*S$4,"")</f>
        <v>524.63666853800601</v>
      </c>
      <c r="T3567">
        <f>IF($A3567&gt;=$Q$2,J3567*T$4,"")</f>
        <v>956.39317714303479</v>
      </c>
      <c r="U3567">
        <f>IF($A3567&gt;=$Q$2,K3567*U$4,"")</f>
        <v>23.441282330882064</v>
      </c>
      <c r="W3567" t="str">
        <f t="shared" ca="1" si="25"/>
        <v/>
      </c>
    </row>
    <row r="3568" spans="1:23">
      <c r="A3568" s="25">
        <v>45349</v>
      </c>
      <c r="B3568">
        <f>IFERROR(VLOOKUP($A3568,'BTC-Web'!$A$2:$H$9999,2,0),"")</f>
        <v>54519.363280999998</v>
      </c>
      <c r="C3568">
        <f>VLOOKUP(A3568,H_SPBTFDUE!$B$2:$C$5828,2,0)</f>
        <v>288.45</v>
      </c>
      <c r="D3568" s="2">
        <f>D3567*(1-D$1+IF(AND(WEEKDAY($A3568)&lt;&gt;1,WEEKDAY($A3568)&lt;&gt;7),-VLOOKUP($A3568,ETF_OP_Fee!$G$5:$H$14,2,1),0))^($A3568-$A3567)*(1+2*(C3568/C3567-1))+IFERROR(VLOOKUP(A3568,BITXeom!$C$9:$D$100,2,0),0)-$D$3*IFERROR(VLOOKUP($A3568,Dividends!$C$10:$E$100,2,0),0)</f>
        <v>38.555330547449501</v>
      </c>
      <c r="E3568" s="9">
        <v>38.610000999999997</v>
      </c>
      <c r="F3568" s="60">
        <f>F3567*(1-F$1-2*(C3568/C3567-1))</f>
        <v>4.1563411685051101E-3</v>
      </c>
      <c r="G3568" s="2">
        <f>G3567*(1-G$1+IF(AND(WEEKDAY($A3568)&lt;&gt;1,WEEKDAY($A3568)&lt;&gt;7),-VLOOKUP($A3568,ETF_OP_Fee!$I$5:$J$14,2,1),0))^($A3568-$A3567)*(1+1*(B3568/B3567-1))</f>
        <v>26.213188728430701</v>
      </c>
      <c r="H3568" s="9">
        <f>IFERROR(VLOOKUP(A3568,'BITO-IV'!$A$1:$J$10000,4,0),"")</f>
        <v>26.9025</v>
      </c>
      <c r="J3568" s="9">
        <f>VLOOKUP(A3568,'ETH-Web'!$A$1:$G$10000,6,0)</f>
        <v>3244.5192870000001</v>
      </c>
      <c r="K3568" s="2">
        <f>K3567*(1-K$1+IF(AND(WEEKDAY($A3568)&lt;&gt;1,WEEKDAY($A3568)&lt;&gt;7),-VLOOKUP($A3568,ETF_OP_Fee!$K$5:$L$14,2,1),0))^($A3568-$A3567)*(1+2*(J3568/J3567-1))-K$3*IFERROR(VLOOKUP($A5164,Dividends!$C$10:$E$100,3,0),0)</f>
        <v>253.70769927338091</v>
      </c>
      <c r="Q3568">
        <f>IF($A3568&gt;=$Q$2,B3568*Q$4,"")</f>
        <v>694.19849193155903</v>
      </c>
      <c r="R3568">
        <f>IF($A3568&gt;=$Q$2,G3568*R$4,"")</f>
        <v>494.58994455878906</v>
      </c>
      <c r="S3568">
        <f>IF($A3568&gt;=$Q$2,C3568*S$4,"")</f>
        <v>546.7374075645356</v>
      </c>
      <c r="T3568">
        <f>IF($A3568&gt;=$Q$2,J3568*T$4,"")</f>
        <v>976.10641884848405</v>
      </c>
      <c r="U3568">
        <f>IF($A3568&gt;=$Q$2,K3568*U$4,"")</f>
        <v>24.407000386349853</v>
      </c>
      <c r="W3568" t="str">
        <f t="shared" ca="1" si="25"/>
        <v/>
      </c>
    </row>
    <row r="3569" spans="1:25">
      <c r="A3569" s="25">
        <v>45350</v>
      </c>
      <c r="B3569">
        <f>IFERROR(VLOOKUP($A3569,'BTC-Web'!$A$2:$H$9999,2,0),"")</f>
        <v>57071.097655999998</v>
      </c>
      <c r="C3569">
        <f>VLOOKUP(A3569,H_SPBTFDUE!$B$2:$C$5828,2,0)</f>
        <v>304.67</v>
      </c>
      <c r="D3569" s="2">
        <f>D3568*(1-D$1+IF(AND(WEEKDAY($A3569)&lt;&gt;1,WEEKDAY($A3569)&lt;&gt;7),-VLOOKUP($A3569,ETF_OP_Fee!$G$5:$H$14,2,1),0))^($A3569-$A3568)*(1+2*(C3569/C3568-1))+IFERROR(VLOOKUP(A3569,BITXeom!$C$9:$D$100,2,0),0)-$D$3*IFERROR(VLOOKUP($A3569,Dividends!$C$10:$E$100,2,0),0)</f>
        <v>42.88621458755312</v>
      </c>
      <c r="E3569" s="9">
        <v>43.09</v>
      </c>
      <c r="F3569" s="60">
        <f>F3568*(1-F$1-2*(C3569/C3568-1))</f>
        <v>3.6886895275864283E-3</v>
      </c>
      <c r="G3569" s="2">
        <f>G3568*(1-G$1+IF(AND(WEEKDAY($A3569)&lt;&gt;1,WEEKDAY($A3569)&lt;&gt;7),-VLOOKUP($A3569,ETF_OP_Fee!$I$5:$J$14,2,1),0))^($A3569-$A3568)*(1+1*(B3569/B3568-1))</f>
        <v>27.418311553072172</v>
      </c>
      <c r="H3569" s="9">
        <f>IFERROR(VLOOKUP(A3569,'BITO-IV'!$A$1:$J$10000,4,0),"")</f>
        <v>28.410499999999999</v>
      </c>
      <c r="J3569" s="9">
        <f>VLOOKUP(A3569,'ETH-Web'!$A$1:$G$10000,6,0)</f>
        <v>3385.703857</v>
      </c>
      <c r="K3569" s="2">
        <f>K3568*(1-K$1+IF(AND(WEEKDAY($A3569)&lt;&gt;1,WEEKDAY($A3569)&lt;&gt;7),-VLOOKUP($A3569,ETF_OP_Fee!$K$5:$L$14,2,1),0))^($A3569-$A3568)*(1+2*(J3569/J3568-1))-K$3*IFERROR(VLOOKUP($A5165,Dividends!$C$10:$E$100,3,0),0)</f>
        <v>275.78067045589199</v>
      </c>
      <c r="Q3569">
        <f>IF($A3569&gt;=$Q$2,B3569*Q$4,"")</f>
        <v>726.68988670087867</v>
      </c>
      <c r="R3569">
        <f>IF($A3569&gt;=$Q$2,G3569*R$4,"")</f>
        <v>517.32817901019303</v>
      </c>
      <c r="S3569">
        <f>IF($A3569&gt;=$Q$2,C3569*S$4,"")</f>
        <v>577.48131725667213</v>
      </c>
      <c r="T3569">
        <f>IF($A3569&gt;=$Q$2,J3569*T$4,"")</f>
        <v>1018.5814830503024</v>
      </c>
      <c r="U3569">
        <f>IF($A3569&gt;=$Q$2,K3569*U$4,"")</f>
        <v>26.530448029926987</v>
      </c>
      <c r="W3569" t="str">
        <f t="shared" ca="1" si="25"/>
        <v/>
      </c>
    </row>
    <row r="3570" spans="1:25">
      <c r="A3570" s="25">
        <v>45351</v>
      </c>
      <c r="B3570">
        <f>IFERROR(VLOOKUP($A3570,'BTC-Web'!$A$2:$H$9999,2,0),"")</f>
        <v>62499.183594000002</v>
      </c>
      <c r="C3570">
        <f>VLOOKUP(A3570,H_SPBTFDUE!$B$2:$C$5828,2,0)</f>
        <v>314.12</v>
      </c>
      <c r="D3570" s="2">
        <f>D3569*(1-D$1+IF(AND(WEEKDAY($A3570)&lt;&gt;1,WEEKDAY($A3570)&lt;&gt;7),-VLOOKUP($A3570,ETF_OP_Fee!$G$5:$H$14,2,1),0))^($A3570-$A3569)*(1+2*(C3570/C3569-1))+IFERROR(VLOOKUP(A3570,BITXeom!$C$9:$D$100,2,0),0)-$D$3*IFERROR(VLOOKUP($A3570,Dividends!$C$10:$E$100,2,0),0)</f>
        <v>43.684141718360763</v>
      </c>
      <c r="E3570" s="9">
        <v>43.900002000000001</v>
      </c>
      <c r="F3570" s="60">
        <f>F3569*(1-F$1-2*(C3570/C3569-1))</f>
        <v>3.4596721219696258E-3</v>
      </c>
      <c r="G3570" s="2">
        <f>G3569*(1-G$1+IF(AND(WEEKDAY($A3570)&lt;&gt;1,WEEKDAY($A3570)&lt;&gt;7),-VLOOKUP($A3570,ETF_OP_Fee!$I$5:$J$14,2,1),0))^($A3570-$A3569)*(1+1*(B3570/B3569-1))</f>
        <v>30.002277814617209</v>
      </c>
      <c r="H3570" s="9">
        <f>IFERROR(VLOOKUP(A3570,'BITO-IV'!$A$1:$J$10000,4,0),"")</f>
        <v>29.292200000000001</v>
      </c>
      <c r="J3570" s="9">
        <f>VLOOKUP(A3570,'ETH-Web'!$A$1:$G$10000,6,0)</f>
        <v>3341.9196780000002</v>
      </c>
      <c r="K3570" s="2">
        <f>K3569*(1-K$1+IF(AND(WEEKDAY($A3570)&lt;&gt;1,WEEKDAY($A3570)&lt;&gt;7),-VLOOKUP($A3570,ETF_OP_Fee!$K$5:$L$14,2,1),0))^($A3570-$A3569)*(1+2*(J3570/J3569-1))-K$3*IFERROR(VLOOKUP($A5166,Dividends!$C$10:$E$100,3,0),0)</f>
        <v>268.64091877119722</v>
      </c>
      <c r="Q3570">
        <f>IF($A3570&gt;=$Q$2,B3570*Q$4,"")</f>
        <v>795.8060473723242</v>
      </c>
      <c r="R3570">
        <f>IF($A3570&gt;=$Q$2,G3570*R$4,"")</f>
        <v>566.08240510910423</v>
      </c>
      <c r="S3570">
        <f>IF($A3570&gt;=$Q$2,C3570*S$4,"")</f>
        <v>595.39315120184403</v>
      </c>
      <c r="T3570">
        <f>IF($A3570&gt;=$Q$2,J3570*T$4,"")</f>
        <v>1005.4091100774705</v>
      </c>
      <c r="U3570">
        <f>IF($A3570&gt;=$Q$2,K3570*U$4,"")</f>
        <v>25.84359492051853</v>
      </c>
      <c r="W3570" t="str">
        <f t="shared" ca="1" si="25"/>
        <v/>
      </c>
      <c r="X3570">
        <f>D3570/D3569-1</f>
        <v>1.8605678735731157E-2</v>
      </c>
      <c r="Y3570">
        <f>D3570-E3570</f>
        <v>-0.21586028163923743</v>
      </c>
    </row>
    <row r="3571" spans="1:25">
      <c r="A3571" s="25">
        <v>45352</v>
      </c>
      <c r="B3571">
        <f>IFERROR(VLOOKUP($A3571,'BTC-Web'!$A$2:$H$9999,2,0),"")</f>
        <v>61168.0625</v>
      </c>
      <c r="C3571">
        <f>VLOOKUP(A3571,H_SPBTFDUE!$B$2:$C$5828,2,0)</f>
        <v>319.47000000000003</v>
      </c>
      <c r="D3571" s="2">
        <f>D3570*(1-D$1+IF(AND(WEEKDAY($A3571)&lt;&gt;1,WEEKDAY($A3571)&lt;&gt;7),-VLOOKUP($A3571,ETF_OP_Fee!$G$5:$H$14,2,1),0))^($A3571-$A3570)*(1+2*(C3571/C3570-1))+IFERROR(VLOOKUP(A3571,BITXeom!$C$9:$D$100,2,0),0)-$D$3*IFERROR(VLOOKUP($A3571,Dividends!$C$10:$E$100,2,0),0)</f>
        <v>45.166727365176556</v>
      </c>
      <c r="E3571" s="9">
        <v>45.380001</v>
      </c>
      <c r="F3571" s="60">
        <f>F3570*(1-F$1-2*(C3571/C3570-1))</f>
        <v>3.3416437813103147E-3</v>
      </c>
      <c r="G3571" s="2">
        <f>G3570*(1-G$1+IF(AND(WEEKDAY($A3571)&lt;&gt;1,WEEKDAY($A3571)&lt;&gt;7),-VLOOKUP($A3571,ETF_OP_Fee!$I$5:$J$14,2,1),0))^($A3571-$A3570)*(1+1*(B3571/B3570-1))</f>
        <v>29.339993321986061</v>
      </c>
      <c r="H3571" s="9">
        <f>IFERROR(VLOOKUP(A3571,'BITO-IV'!$A$1:$J$10000,4,0),"")</f>
        <v>29.0595</v>
      </c>
      <c r="J3571" s="9">
        <f>VLOOKUP(A3571,'ETH-Web'!$A$1:$G$10000,6,0)</f>
        <v>3435.0539549999999</v>
      </c>
      <c r="K3571" s="2">
        <f>K3570*(1-K$1+IF(AND(WEEKDAY($A3571)&lt;&gt;1,WEEKDAY($A3571)&lt;&gt;7),-VLOOKUP($A3571,ETF_OP_Fee!$K$5:$L$14,2,1),0))^($A3571-$A3570)*(1+2*(J3571/J3570-1))-K$3*IFERROR(VLOOKUP($A5167,Dividends!$C$10:$E$100,3,0),0)</f>
        <v>283.60685176864359</v>
      </c>
      <c r="Q3571">
        <f>IF($A3571&gt;=$Q$2,B3571*Q$4,"")</f>
        <v>778.85679851058762</v>
      </c>
      <c r="R3571">
        <f>IF($A3571&gt;=$Q$2,G3571*R$4,"")</f>
        <v>553.58643394412661</v>
      </c>
      <c r="S3571">
        <f>IF($A3571&gt;=$Q$2,C3571*S$4,"")</f>
        <v>605.53371327662398</v>
      </c>
      <c r="T3571">
        <f>IF($A3571&gt;=$Q$2,J3571*T$4,"")</f>
        <v>1033.4283503879726</v>
      </c>
      <c r="U3571">
        <f>IF($A3571&gt;=$Q$2,K3571*U$4,"")</f>
        <v>27.283336534576375</v>
      </c>
      <c r="W3571" t="str">
        <f t="shared" ca="1" si="25"/>
        <v/>
      </c>
    </row>
    <row r="3572" spans="1:25">
      <c r="A3572" s="25">
        <v>45355</v>
      </c>
      <c r="B3572">
        <f>IFERROR(VLOOKUP($A3572,'BTC-Web'!$A$2:$H$9999,2,0),"")</f>
        <v>63137.003905999998</v>
      </c>
      <c r="C3572">
        <f>VLOOKUP(A3572,H_SPBTFDUE!$B$2:$C$5828,2,0)</f>
        <v>342.84</v>
      </c>
      <c r="D3572" s="2">
        <f>D3571*(1-D$1+IF(AND(WEEKDAY($A3572)&lt;&gt;1,WEEKDAY($A3572)&lt;&gt;7),-VLOOKUP($A3572,ETF_OP_Fee!$G$5:$H$14,2,1),0))^($A3572-$A3571)*(1+2*(C3572/C3571-1))+IFERROR(VLOOKUP(A3572,BITXeom!$C$9:$D$100,2,0),0)-$D$3*IFERROR(VLOOKUP($A3572,Dividends!$C$10:$E$100,2,0),0)</f>
        <v>51.756115369160135</v>
      </c>
      <c r="E3572" s="9">
        <v>52.07</v>
      </c>
      <c r="F3572" s="60">
        <f>F3571*(1-F$1-2*(C3572/C3571-1))</f>
        <v>2.8525712496440449E-3</v>
      </c>
      <c r="G3572" s="2">
        <f>G3571*(1-G$1+IF(AND(WEEKDAY($A3572)&lt;&gt;1,WEEKDAY($A3572)&lt;&gt;7),-VLOOKUP($A3572,ETF_OP_Fee!$I$5:$J$14,2,1),0))^($A3572-$A3571)*(1+1*(B3572/B3571-1))</f>
        <v>30.212416449442017</v>
      </c>
      <c r="H3572" s="9">
        <f>IFERROR(VLOOKUP(A3572,'BITO-IV'!$A$1:$J$10000,4,0),"")</f>
        <v>31.197800000000001</v>
      </c>
      <c r="J3572" s="9">
        <f>VLOOKUP(A3572,'ETH-Web'!$A$1:$G$10000,6,0)</f>
        <v>3630.4338379999999</v>
      </c>
      <c r="K3572" s="2">
        <f>K3571*(1-K$1+IF(AND(WEEKDAY($A3572)&lt;&gt;1,WEEKDAY($A3572)&lt;&gt;7),-VLOOKUP($A3572,ETF_OP_Fee!$K$5:$L$14,2,1),0))^($A3572-$A3571)*(1+2*(J3572/J3571-1))-K$3*IFERROR(VLOOKUP($A5168,Dividends!$C$10:$E$100,3,0),0)</f>
        <v>315.84457529804627</v>
      </c>
      <c r="Q3572">
        <f>IF($A3572&gt;=$Q$2,B3572*Q$4,"")</f>
        <v>803.92745364098505</v>
      </c>
      <c r="R3572">
        <f>IF($A3572&gt;=$Q$2,G3572*R$4,"")</f>
        <v>570.04729685975713</v>
      </c>
      <c r="S3572">
        <f>IF($A3572&gt;=$Q$2,C3572*S$4,"")</f>
        <v>649.8299629378588</v>
      </c>
      <c r="T3572">
        <f>IF($A3572&gt;=$Q$2,J3572*T$4,"")</f>
        <v>1092.2079540951538</v>
      </c>
      <c r="U3572">
        <f>IF($A3572&gt;=$Q$2,K3572*U$4,"")</f>
        <v>30.384646163297305</v>
      </c>
      <c r="W3572" t="str">
        <f t="shared" ca="1" si="25"/>
        <v/>
      </c>
    </row>
    <row r="3573" spans="1:25">
      <c r="A3573" s="25">
        <v>45356</v>
      </c>
      <c r="B3573">
        <f>IFERROR(VLOOKUP($A3573,'BTC-Web'!$A$2:$H$9999,2,0),"")</f>
        <v>68341.054688000004</v>
      </c>
      <c r="C3573">
        <f>VLOOKUP(A3573,H_SPBTFDUE!$B$2:$C$5828,2,0)</f>
        <v>312.52999999999997</v>
      </c>
      <c r="D3573" s="2">
        <f>D3572*(1-D$1+IF(AND(WEEKDAY($A3573)&lt;&gt;1,WEEKDAY($A3573)&lt;&gt;7),-VLOOKUP($A3573,ETF_OP_Fee!$G$5:$H$14,2,1),0))^($A3573-$A3572)*(1+2*(C3573/C3572-1))+IFERROR(VLOOKUP(A3573,BITXeom!$C$9:$D$100,2,0),0)-$D$3*IFERROR(VLOOKUP($A3573,Dividends!$C$10:$E$100,2,0),0)</f>
        <v>42.599609387925661</v>
      </c>
      <c r="E3573" s="9">
        <v>43.110000999999997</v>
      </c>
      <c r="F3573" s="60">
        <f>F3572*(1-F$1-2*(C3573/C3572-1))</f>
        <v>3.3568063471773146E-3</v>
      </c>
      <c r="G3573" s="2">
        <f>G3572*(1-G$1+IF(AND(WEEKDAY($A3573)&lt;&gt;1,WEEKDAY($A3573)&lt;&gt;7),-VLOOKUP($A3573,ETF_OP_Fee!$I$5:$J$14,2,1),0))^($A3573-$A3572)*(1+1*(B3573/B3572-1))</f>
        <v>32.676728710283108</v>
      </c>
      <c r="H3573" s="9">
        <f>IFERROR(VLOOKUP(A3573,'BITO-IV'!$A$1:$J$10000,4,0),"")</f>
        <v>28.446899999999999</v>
      </c>
      <c r="J3573" s="9">
        <f>VLOOKUP(A3573,'ETH-Web'!$A$1:$G$10000,6,0)</f>
        <v>3554.9645999999998</v>
      </c>
      <c r="K3573" s="2">
        <f>K3572*(1-K$1+IF(AND(WEEKDAY($A3573)&lt;&gt;1,WEEKDAY($A3573)&lt;&gt;7),-VLOOKUP($A3573,ETF_OP_Fee!$K$5:$L$14,2,1),0))^($A3573-$A3572)*(1+2*(J3573/J3572-1))-K$3*IFERROR(VLOOKUP($A5169,Dividends!$C$10:$E$100,3,0),0)</f>
        <v>302.70526372573158</v>
      </c>
      <c r="Q3573">
        <f>IF($A3573&gt;=$Q$2,B3573*Q$4,"")</f>
        <v>870.19096053815133</v>
      </c>
      <c r="R3573">
        <f>IF($A3573&gt;=$Q$2,G3573*R$4,"")</f>
        <v>616.54389355739613</v>
      </c>
      <c r="S3573">
        <f>IF($A3573&gt;=$Q$2,C3573*S$4,"")</f>
        <v>592.37941406186269</v>
      </c>
      <c r="T3573">
        <f>IF($A3573&gt;=$Q$2,J3573*T$4,"")</f>
        <v>1069.5032015197673</v>
      </c>
      <c r="U3573">
        <f>IF($A3573&gt;=$Q$2,K3573*U$4,"")</f>
        <v>29.120627832200871</v>
      </c>
      <c r="W3573" t="str">
        <f t="shared" ca="1" si="25"/>
        <v/>
      </c>
    </row>
    <row r="3574" spans="1:25">
      <c r="A3574" s="25">
        <v>45357</v>
      </c>
      <c r="B3574">
        <f>IFERROR(VLOOKUP($A3574,'BTC-Web'!$A$2:$H$9999,2,0),"")</f>
        <v>63776.050780999998</v>
      </c>
      <c r="C3574">
        <f>VLOOKUP(A3574,H_SPBTFDUE!$B$2:$C$5828,2,0)</f>
        <v>339.25</v>
      </c>
      <c r="D3574" s="2">
        <f>D3573*(1-D$1+IF(AND(WEEKDAY($A3574)&lt;&gt;1,WEEKDAY($A3574)&lt;&gt;7),-VLOOKUP($A3574,ETF_OP_Fee!$G$5:$H$14,2,1),0))^($A3574-$A3573)*(1+2*(C3574/C3573-1))+IFERROR(VLOOKUP(A3574,BITXeom!$C$9:$D$100,2,0),0)-$D$3*IFERROR(VLOOKUP($A3574,Dividends!$C$10:$E$100,2,0),0)</f>
        <v>49.877770721689345</v>
      </c>
      <c r="E3574" s="9">
        <v>50.060001</v>
      </c>
      <c r="F3574" s="60">
        <f>F3573*(1-F$1-2*(C3574/C3573-1))</f>
        <v>2.7826459721157397E-3</v>
      </c>
      <c r="G3574" s="2">
        <f>G3573*(1-G$1+IF(AND(WEEKDAY($A3574)&lt;&gt;1,WEEKDAY($A3574)&lt;&gt;7),-VLOOKUP($A3574,ETF_OP_Fee!$I$5:$J$14,2,1),0))^($A3574-$A3573)*(1+1*(B3574/B3573-1))</f>
        <v>30.469822259044165</v>
      </c>
      <c r="H3574" s="9">
        <f>IFERROR(VLOOKUP(A3574,'BITO-IV'!$A$1:$J$10000,4,0),"")</f>
        <v>30.888300000000001</v>
      </c>
      <c r="J3574" s="9">
        <f>VLOOKUP(A3574,'ETH-Web'!$A$1:$G$10000,6,0)</f>
        <v>3819.226318</v>
      </c>
      <c r="K3574" s="2">
        <f>K3573*(1-K$1+IF(AND(WEEKDAY($A3574)&lt;&gt;1,WEEKDAY($A3574)&lt;&gt;7),-VLOOKUP($A3574,ETF_OP_Fee!$K$5:$L$14,2,1),0))^($A3574-$A3573)*(1+2*(J3574/J3573-1))-K$3*IFERROR(VLOOKUP($A5170,Dividends!$C$10:$E$100,3,0),0)</f>
        <v>347.70008377073287</v>
      </c>
      <c r="Q3574">
        <f>IF($A3574&gt;=$Q$2,B3574*Q$4,"")</f>
        <v>812.06447781370093</v>
      </c>
      <c r="R3574">
        <f>IF($A3574&gt;=$Q$2,G3574*R$4,"")</f>
        <v>574.90402476185147</v>
      </c>
      <c r="S3574">
        <f>IF($A3574&gt;=$Q$2,C3574*S$4,"")</f>
        <v>643.02536147085698</v>
      </c>
      <c r="T3574">
        <f>IF($A3574&gt;=$Q$2,J3574*T$4,"")</f>
        <v>1149.0057522456211</v>
      </c>
      <c r="U3574">
        <f>IF($A3574&gt;=$Q$2,K3574*U$4,"")</f>
        <v>33.449186221904064</v>
      </c>
      <c r="W3574" t="str">
        <f t="shared" ca="1" si="25"/>
        <v/>
      </c>
    </row>
    <row r="3575" spans="1:25">
      <c r="A3575" s="25">
        <v>45358</v>
      </c>
      <c r="B3575">
        <f>IFERROR(VLOOKUP($A3575,'BTC-Web'!$A$2:$H$9999,2,0),"")</f>
        <v>66099.742188000004</v>
      </c>
      <c r="C3575">
        <f>VLOOKUP(A3575,H_SPBTFDUE!$B$2:$C$5828,2,0)</f>
        <v>342.23</v>
      </c>
      <c r="D3575" s="2">
        <f>D3574*(1-D$1+IF(AND(WEEKDAY($A3575)&lt;&gt;1,WEEKDAY($A3575)&lt;&gt;7),-VLOOKUP($A3575,ETF_OP_Fee!$G$5:$H$14,2,1),0))^($A3575-$A3574)*(1+2*(C3575/C3574-1))+IFERROR(VLOOKUP(A3575,BITXeom!$C$9:$D$100,2,0),0)-$D$3*IFERROR(VLOOKUP($A3575,Dividends!$C$10:$E$100,2,0),0)</f>
        <v>50.747913336827963</v>
      </c>
      <c r="E3575" s="9">
        <v>51.16</v>
      </c>
      <c r="F3575" s="60">
        <f>F3574*(1-F$1-2*(C3575/C3574-1))</f>
        <v>2.7336151382819167E-3</v>
      </c>
      <c r="G3575" s="2">
        <f>G3574*(1-G$1+IF(AND(WEEKDAY($A3575)&lt;&gt;1,WEEKDAY($A3575)&lt;&gt;7),-VLOOKUP($A3575,ETF_OP_Fee!$I$5:$J$14,2,1),0))^($A3575-$A3574)*(1+1*(B3575/B3574-1))</f>
        <v>31.554947791860673</v>
      </c>
      <c r="H3575" s="9">
        <f>IFERROR(VLOOKUP(A3575,'BITO-IV'!$A$1:$J$10000,4,0),"")</f>
        <v>31.161300000000001</v>
      </c>
      <c r="J3575" s="9">
        <f>VLOOKUP(A3575,'ETH-Web'!$A$1:$G$10000,6,0)</f>
        <v>3874.3476559999999</v>
      </c>
      <c r="K3575" s="2">
        <f>K3574*(1-K$1+IF(AND(WEEKDAY($A3575)&lt;&gt;1,WEEKDAY($A3575)&lt;&gt;7),-VLOOKUP($A3575,ETF_OP_Fee!$K$5:$L$14,2,1),0))^($A3575-$A3574)*(1+2*(J3575/J3574-1))-K$3*IFERROR(VLOOKUP($A5171,Dividends!$C$10:$E$100,3,0),0)</f>
        <v>357.72729823451226</v>
      </c>
      <c r="Q3575">
        <f>IF($A3575&gt;=$Q$2,B3575*Q$4,"")</f>
        <v>841.65218708571831</v>
      </c>
      <c r="R3575">
        <f>IF($A3575&gt;=$Q$2,G3575*R$4,"")</f>
        <v>595.37815260166485</v>
      </c>
      <c r="S3575">
        <f>IF($A3575&gt;=$Q$2,C3575*S$4,"")</f>
        <v>648.67374931811764</v>
      </c>
      <c r="T3575">
        <f>IF($A3575&gt;=$Q$2,J3575*T$4,"")</f>
        <v>1165.5888843147993</v>
      </c>
      <c r="U3575">
        <f>IF($A3575&gt;=$Q$2,K3575*U$4,"")</f>
        <v>34.413816889370587</v>
      </c>
      <c r="W3575" t="str">
        <f t="shared" ca="1" si="25"/>
        <v/>
      </c>
    </row>
    <row r="3576" spans="1:25">
      <c r="A3576" s="25">
        <v>45359</v>
      </c>
      <c r="B3576">
        <f>IFERROR(VLOOKUP($A3576,'BTC-Web'!$A$2:$H$9999,2,0),"")</f>
        <v>66938.09375</v>
      </c>
      <c r="C3576">
        <f>VLOOKUP(A3576,H_SPBTFDUE!$B$2:$C$5828,2,0)</f>
        <v>349.42</v>
      </c>
      <c r="D3576" s="2">
        <f>D3575*(1-D$1+IF(AND(WEEKDAY($A3576)&lt;&gt;1,WEEKDAY($A3576)&lt;&gt;7),-VLOOKUP($A3576,ETF_OP_Fee!$G$5:$H$14,2,1),0))^($A3576-$A3575)*(1+2*(C3576/C3575-1))+IFERROR(VLOOKUP(A3576,BITXeom!$C$9:$D$100,2,0),0)-$D$3*IFERROR(VLOOKUP($A3576,Dividends!$C$10:$E$100,2,0),0)</f>
        <v>52.873891222744682</v>
      </c>
      <c r="E3576" s="9">
        <v>53.27</v>
      </c>
      <c r="F3576" s="60">
        <f>F3575*(1-F$1-2*(C3576/C3575-1))</f>
        <v>2.6186103629676546E-3</v>
      </c>
      <c r="G3576" s="2">
        <f>G3575*(1-G$1+IF(AND(WEEKDAY($A3576)&lt;&gt;1,WEEKDAY($A3576)&lt;&gt;7),-VLOOKUP($A3576,ETF_OP_Fee!$I$5:$J$14,2,1),0))^($A3576-$A3575)*(1+1*(B3576/B3575-1))</f>
        <v>31.929818008029446</v>
      </c>
      <c r="H3576" s="9">
        <f>IFERROR(VLOOKUP(A3576,'BITO-IV'!$A$1:$J$10000,4,0),"")</f>
        <v>31.823499999999999</v>
      </c>
      <c r="J3576" s="9">
        <f>VLOOKUP(A3576,'ETH-Web'!$A$1:$G$10000,6,0)</f>
        <v>3892.0610350000002</v>
      </c>
      <c r="K3576" s="2">
        <f>K3575*(1-K$1+IF(AND(WEEKDAY($A3576)&lt;&gt;1,WEEKDAY($A3576)&lt;&gt;7),-VLOOKUP($A3576,ETF_OP_Fee!$K$5:$L$14,2,1),0))^($A3576-$A3575)*(1+2*(J3576/J3575-1))-K$3*IFERROR(VLOOKUP($A5172,Dividends!$C$10:$E$100,3,0),0)</f>
        <v>360.98903413330652</v>
      </c>
      <c r="Q3576">
        <f>IF($A3576&gt;=$Q$2,B3576*Q$4,"")</f>
        <v>852.32697041085089</v>
      </c>
      <c r="R3576">
        <f>IF($A3576&gt;=$Q$2,G3576*R$4,"")</f>
        <v>602.4511966846444</v>
      </c>
      <c r="S3576">
        <f>IF($A3576&gt;=$Q$2,C3576*S$4,"")</f>
        <v>662.30190657375636</v>
      </c>
      <c r="T3576">
        <f>IF($A3576&gt;=$Q$2,J3576*T$4,"")</f>
        <v>1170.917915031514</v>
      </c>
      <c r="U3576">
        <f>IF($A3576&gt;=$Q$2,K3576*U$4,"")</f>
        <v>34.727599993194566</v>
      </c>
      <c r="W3576" t="str">
        <f t="shared" ca="1" si="25"/>
        <v/>
      </c>
    </row>
    <row r="3577" spans="1:25">
      <c r="A3577" s="25">
        <v>45362</v>
      </c>
      <c r="B3577">
        <f>IFERROR(VLOOKUP($A3577,'BTC-Web'!$A$2:$H$9999,2,0),"")</f>
        <v>69020.546875</v>
      </c>
      <c r="C3577">
        <f>VLOOKUP(A3577,H_SPBTFDUE!$B$2:$C$5828,2,0)</f>
        <v>363.92</v>
      </c>
      <c r="D3577" s="2">
        <f>D3576*(1-D$1+IF(AND(WEEKDAY($A3577)&lt;&gt;1,WEEKDAY($A3577)&lt;&gt;7),-VLOOKUP($A3577,ETF_OP_Fee!$G$5:$H$14,2,1),0))^($A3577-$A3576)*(1+2*(C3577/C3576-1))+IFERROR(VLOOKUP(A3577,BITXeom!$C$9:$D$100,2,0),0)-$D$3*IFERROR(VLOOKUP($A3577,Dividends!$C$10:$E$100,2,0),0)</f>
        <v>57.241436736189776</v>
      </c>
      <c r="E3577" s="9">
        <v>57.919998</v>
      </c>
      <c r="F3577" s="60">
        <f>F3576*(1-F$1-2*(C3577/C3576-1))</f>
        <v>2.4011433307597595E-3</v>
      </c>
      <c r="G3577" s="2">
        <f>G3576*(1-G$1+IF(AND(WEEKDAY($A3577)&lt;&gt;1,WEEKDAY($A3577)&lt;&gt;7),-VLOOKUP($A3577,ETF_OP_Fee!$I$5:$J$14,2,1),0))^($A3577-$A3576)*(1+1*(B3577/B3576-1))</f>
        <v>32.844881992916186</v>
      </c>
      <c r="H3577" s="9">
        <f>IFERROR(VLOOKUP(A3577,'BITO-IV'!$A$1:$J$10000,4,0),"")</f>
        <v>33.148899999999998</v>
      </c>
      <c r="J3577" s="9">
        <f>VLOOKUP(A3577,'ETH-Web'!$A$1:$G$10000,6,0)</f>
        <v>4066.445068</v>
      </c>
      <c r="K3577" s="2">
        <f>K3576*(1-K$1+IF(AND(WEEKDAY($A3577)&lt;&gt;1,WEEKDAY($A3577)&lt;&gt;7),-VLOOKUP($A3577,ETF_OP_Fee!$K$5:$L$14,2,1),0))^($A3577-$A3576)*(1+2*(J3577/J3576-1))-K$3*IFERROR(VLOOKUP($A5173,Dividends!$C$10:$E$100,3,0),0)</f>
        <v>393.30691712628567</v>
      </c>
      <c r="Q3577">
        <f>IF($A3577&gt;=$Q$2,B3577*Q$4,"")</f>
        <v>878.84297741999671</v>
      </c>
      <c r="R3577">
        <f>IF($A3577&gt;=$Q$2,G3577*R$4,"")</f>
        <v>619.7166064843309</v>
      </c>
      <c r="S3577">
        <f>IF($A3577&gt;=$Q$2,C3577*S$4,"")</f>
        <v>689.78567294465518</v>
      </c>
      <c r="T3577">
        <f>IF($A3577&gt;=$Q$2,J3577*T$4,"")</f>
        <v>1223.3809639145968</v>
      </c>
      <c r="U3577">
        <f>IF($A3577&gt;=$Q$2,K3577*U$4,"")</f>
        <v>37.836621063326554</v>
      </c>
      <c r="W3577" t="str">
        <f t="shared" ca="1" si="25"/>
        <v/>
      </c>
    </row>
    <row r="3578" spans="1:25">
      <c r="A3578" s="25">
        <v>45363</v>
      </c>
      <c r="B3578">
        <f>IFERROR(VLOOKUP($A3578,'BTC-Web'!$A$2:$H$9999,2,0),"")</f>
        <v>72125.125</v>
      </c>
      <c r="C3578">
        <f>VLOOKUP(A3578,H_SPBTFDUE!$B$2:$C$5828,2,0)</f>
        <v>359.67</v>
      </c>
      <c r="D3578" s="2">
        <f>D3577*(1-D$1+IF(AND(WEEKDAY($A3578)&lt;&gt;1,WEEKDAY($A3578)&lt;&gt;7),-VLOOKUP($A3578,ETF_OP_Fee!$G$5:$H$14,2,1),0))^($A3578-$A3577)*(1+2*(C3578/C3577-1))+IFERROR(VLOOKUP(A3578,BITXeom!$C$9:$D$100,2,0),0)-$D$3*IFERROR(VLOOKUP($A3578,Dividends!$C$10:$E$100,2,0),0)</f>
        <v>55.89772182566</v>
      </c>
      <c r="E3578" s="9">
        <v>56.59</v>
      </c>
      <c r="F3578" s="60">
        <f>F3577*(1-F$1-2*(C3578/C3577-1))</f>
        <v>2.4571013203686788E-3</v>
      </c>
      <c r="G3578" s="2">
        <f>G3577*(1-G$1+IF(AND(WEEKDAY($A3578)&lt;&gt;1,WEEKDAY($A3578)&lt;&gt;7),-VLOOKUP($A3578,ETF_OP_Fee!$I$5:$J$14,2,1),0))^($A3578-$A3577)*(1+1*(B3578/B3577-1))</f>
        <v>34.295038204862664</v>
      </c>
      <c r="H3578" s="9">
        <f>IFERROR(VLOOKUP(A3578,'BITO-IV'!$A$1:$J$10000,4,0),"")</f>
        <v>32.7639</v>
      </c>
      <c r="J3578" s="9">
        <f>VLOOKUP(A3578,'ETH-Web'!$A$1:$G$10000,6,0)</f>
        <v>3980.273193</v>
      </c>
      <c r="K3578" s="2">
        <f>K3577*(1-K$1+IF(AND(WEEKDAY($A3578)&lt;&gt;1,WEEKDAY($A3578)&lt;&gt;7),-VLOOKUP($A3578,ETF_OP_Fee!$K$5:$L$14,2,1),0))^($A3578-$A3577)*(1+2*(J3578/J3577-1))-K$3*IFERROR(VLOOKUP($A5174,Dividends!$C$10:$E$100,3,0),0)</f>
        <v>376.62811507269868</v>
      </c>
      <c r="Q3578">
        <f>IF($A3578&gt;=$Q$2,B3578*Q$4,"")</f>
        <v>918.37376653340868</v>
      </c>
      <c r="R3578">
        <f>IF($A3578&gt;=$Q$2,G3578*R$4,"")</f>
        <v>647.07812621009714</v>
      </c>
      <c r="S3578">
        <f>IF($A3578&gt;=$Q$2,C3578*S$4,"")</f>
        <v>681.73008624973659</v>
      </c>
      <c r="T3578">
        <f>IF($A3578&gt;=$Q$2,J3578*T$4,"")</f>
        <v>1197.4563467767887</v>
      </c>
      <c r="U3578">
        <f>IF($A3578&gt;=$Q$2,K3578*U$4,"")</f>
        <v>36.232099287552202</v>
      </c>
      <c r="W3578" t="str">
        <f t="shared" ca="1" si="25"/>
        <v/>
      </c>
    </row>
    <row r="3579" spans="1:25">
      <c r="A3579" s="25">
        <v>45364</v>
      </c>
      <c r="B3579">
        <f>IFERROR(VLOOKUP($A3579,'BTC-Web'!$A$2:$H$9999,2,0),"")</f>
        <v>71482.117188000004</v>
      </c>
      <c r="C3579">
        <f>VLOOKUP(A3579,H_SPBTFDUE!$B$2:$C$5828,2,0)</f>
        <v>370.26</v>
      </c>
      <c r="D3579" s="2">
        <f>D3578*(1-D$1+IF(AND(WEEKDAY($A3579)&lt;&gt;1,WEEKDAY($A3579)&lt;&gt;7),-VLOOKUP($A3579,ETF_OP_Fee!$G$5:$H$14,2,1),0))^($A3579-$A3578)*(1+2*(C3579/C3578-1))+IFERROR(VLOOKUP(A3579,BITXeom!$C$9:$D$100,2,0),0)-$D$3*IFERROR(VLOOKUP($A3579,Dividends!$C$10:$E$100,2,0),0)</f>
        <v>59.182253328349539</v>
      </c>
      <c r="E3579" s="9">
        <v>59.669998</v>
      </c>
      <c r="F3579" s="60">
        <f>F3578*(1-F$1-2*(C3579/C3578-1))</f>
        <v>2.3122813210284913E-3</v>
      </c>
      <c r="G3579" s="2">
        <f>G3578*(1-G$1+IF(AND(WEEKDAY($A3579)&lt;&gt;1,WEEKDAY($A3579)&lt;&gt;7),-VLOOKUP($A3579,ETF_OP_Fee!$I$5:$J$14,2,1),0))^($A3579-$A3578)*(1+1*(B3579/B3578-1))</f>
        <v>33.962333449642962</v>
      </c>
      <c r="H3579" s="9">
        <f>IFERROR(VLOOKUP(A3579,'BITO-IV'!$A$1:$J$10000,4,0),"")</f>
        <v>33.731400000000001</v>
      </c>
      <c r="J3579" s="9">
        <f>VLOOKUP(A3579,'ETH-Web'!$A$1:$G$10000,6,0)</f>
        <v>4006.4570309999999</v>
      </c>
      <c r="K3579" s="2">
        <f>K3578*(1-K$1+IF(AND(WEEKDAY($A3579)&lt;&gt;1,WEEKDAY($A3579)&lt;&gt;7),-VLOOKUP($A3579,ETF_OP_Fee!$K$5:$L$14,2,1),0))^($A3579-$A3578)*(1+2*(J3579/J3578-1))-K$3*IFERROR(VLOOKUP($A5175,Dividends!$C$10:$E$100,3,0),0)</f>
        <v>381.573510449872</v>
      </c>
      <c r="Q3579">
        <f>IF($A3579&gt;=$Q$2,B3579*Q$4,"")</f>
        <v>910.18630750000193</v>
      </c>
      <c r="R3579">
        <f>IF($A3579&gt;=$Q$2,G3579*R$4,"")</f>
        <v>640.80065923943118</v>
      </c>
      <c r="S3579">
        <f>IF($A3579&gt;=$Q$2,C3579*S$4,"")</f>
        <v>701.80271286131028</v>
      </c>
      <c r="T3579">
        <f>IF($A3579&gt;=$Q$2,J3579*T$4,"")</f>
        <v>1205.3336962640592</v>
      </c>
      <c r="U3579">
        <f>IF($A3579&gt;=$Q$2,K3579*U$4,"")</f>
        <v>36.707852554902836</v>
      </c>
      <c r="W3579" t="str">
        <f t="shared" ca="1" si="25"/>
        <v/>
      </c>
    </row>
    <row r="3580" spans="1:25">
      <c r="A3580" s="25">
        <v>45365</v>
      </c>
      <c r="B3580">
        <f>IFERROR(VLOOKUP($A3580,'BTC-Web'!$A$2:$H$9999,2,0),"")</f>
        <v>73079.375</v>
      </c>
      <c r="C3580">
        <f>VLOOKUP(A3580,H_SPBTFDUE!$B$2:$C$5828,2,0)</f>
        <v>348.42</v>
      </c>
      <c r="D3580" s="2">
        <f>D3579*(1-D$1+IF(AND(WEEKDAY($A3580)&lt;&gt;1,WEEKDAY($A3580)&lt;&gt;7),-VLOOKUP($A3580,ETF_OP_Fee!$G$5:$H$14,2,1),0))^($A3580-$A3579)*(1+2*(C3580/C3579-1))+IFERROR(VLOOKUP(A3580,BITXeom!$C$9:$D$100,2,0),0)-$D$3*IFERROR(VLOOKUP($A3580,Dividends!$C$10:$E$100,2,0),0)</f>
        <v>52.19416186624192</v>
      </c>
      <c r="E3580" s="9">
        <v>52.82</v>
      </c>
      <c r="F3580" s="60">
        <f>F3579*(1-F$1-2*(C3580/C3579-1))</f>
        <v>2.5849434547609881E-3</v>
      </c>
      <c r="G3580" s="2">
        <f>G3579*(1-G$1+IF(AND(WEEKDAY($A3580)&lt;&gt;1,WEEKDAY($A3580)&lt;&gt;7),-VLOOKUP($A3580,ETF_OP_Fee!$I$5:$J$14,2,1),0))^($A3580-$A3579)*(1+1*(B3580/B3579-1))</f>
        <v>34.69367783649011</v>
      </c>
      <c r="H3580" s="9">
        <f>IFERROR(VLOOKUP(A3580,'BITO-IV'!$A$1:$J$10000,4,0),"")</f>
        <v>31.7468</v>
      </c>
      <c r="J3580" s="9">
        <f>VLOOKUP(A3580,'ETH-Web'!$A$1:$G$10000,6,0)</f>
        <v>3883.1403810000002</v>
      </c>
      <c r="K3580" s="2">
        <f>K3579*(1-K$1+IF(AND(WEEKDAY($A3580)&lt;&gt;1,WEEKDAY($A3580)&lt;&gt;7),-VLOOKUP($A3580,ETF_OP_Fee!$K$5:$L$14,2,1),0))^($A3580-$A3579)*(1+2*(J3580/J3579-1))-K$3*IFERROR(VLOOKUP($A5176,Dividends!$C$10:$E$100,3,0),0)</f>
        <v>358.0750227648893</v>
      </c>
      <c r="Q3580">
        <f>IF($A3580&gt;=$Q$2,B3580*Q$4,"")</f>
        <v>930.52429198087941</v>
      </c>
      <c r="R3580">
        <f>IF($A3580&gt;=$Q$2,G3580*R$4,"")</f>
        <v>654.59965117022966</v>
      </c>
      <c r="S3580">
        <f>IF($A3580&gt;=$Q$2,C3580*S$4,"")</f>
        <v>660.40647441024612</v>
      </c>
      <c r="T3580">
        <f>IF($A3580&gt;=$Q$2,J3580*T$4,"")</f>
        <v>1168.2341560954474</v>
      </c>
      <c r="U3580">
        <f>IF($A3580&gt;=$Q$2,K3580*U$4,"")</f>
        <v>34.447268427386824</v>
      </c>
      <c r="W3580" t="str">
        <f t="shared" ca="1" si="25"/>
        <v/>
      </c>
    </row>
    <row r="3581" spans="1:25">
      <c r="A3581" s="25">
        <v>45366</v>
      </c>
      <c r="B3581">
        <f>IFERROR(VLOOKUP($A3581,'BTC-Web'!$A$2:$H$9999,2,0),"")</f>
        <v>71387.875</v>
      </c>
      <c r="C3581">
        <f>VLOOKUP(A3581,H_SPBTFDUE!$B$2:$C$5828,2,0)</f>
        <v>346.26</v>
      </c>
      <c r="D3581" s="2">
        <f>D3580*(1-D$1+IF(AND(WEEKDAY($A3581)&lt;&gt;1,WEEKDAY($A3581)&lt;&gt;7),-VLOOKUP($A3581,ETF_OP_Fee!$G$5:$H$14,2,1),0))^($A3581-$A3580)*(1+2*(C3581/C3580-1))+IFERROR(VLOOKUP(A3581,BITXeom!$C$9:$D$100,2,0),0)-$D$3*IFERROR(VLOOKUP($A3581,Dividends!$C$10:$E$100,2,0),0)</f>
        <v>51.540801491705665</v>
      </c>
      <c r="E3581" s="9">
        <v>52.43</v>
      </c>
      <c r="F3581" s="60">
        <f>F3580*(1-F$1-2*(C3581/C3580-1))</f>
        <v>2.6168591679295197E-3</v>
      </c>
      <c r="G3581" s="2">
        <f>G3580*(1-G$1+IF(AND(WEEKDAY($A3581)&lt;&gt;1,WEEKDAY($A3581)&lt;&gt;7),-VLOOKUP($A3581,ETF_OP_Fee!$I$5:$J$14,2,1),0))^($A3581-$A3580)*(1+1*(B3581/B3580-1))</f>
        <v>33.863775300285091</v>
      </c>
      <c r="H3581" s="9">
        <f>IFERROR(VLOOKUP(A3581,'BITO-IV'!$A$1:$J$10000,4,0),"")</f>
        <v>31.5578</v>
      </c>
      <c r="J3581" s="9">
        <f>VLOOKUP(A3581,'ETH-Web'!$A$1:$G$10000,6,0)</f>
        <v>3735.2202149999998</v>
      </c>
      <c r="K3581" s="2">
        <f>K3580*(1-K$1+IF(AND(WEEKDAY($A3581)&lt;&gt;1,WEEKDAY($A3581)&lt;&gt;7),-VLOOKUP($A3581,ETF_OP_Fee!$K$5:$L$14,2,1),0))^($A3581-$A3580)*(1+2*(J3581/J3580-1))-K$3*IFERROR(VLOOKUP($A5177,Dividends!$C$10:$E$100,3,0),0)</f>
        <v>330.78625540824498</v>
      </c>
      <c r="Q3581">
        <f>IF($A3581&gt;=$Q$2,B3581*Q$4,"")</f>
        <v>908.98631577506671</v>
      </c>
      <c r="R3581">
        <f>IF($A3581&gt;=$Q$2,G3581*R$4,"")</f>
        <v>638.94106595866958</v>
      </c>
      <c r="S3581">
        <f>IF($A3581&gt;=$Q$2,C3581*S$4,"")</f>
        <v>656.31234093706394</v>
      </c>
      <c r="T3581">
        <f>IF($A3581&gt;=$Q$2,J3581*T$4,"")</f>
        <v>1123.7327028021191</v>
      </c>
      <c r="U3581">
        <f>IF($A3581&gt;=$Q$2,K3581*U$4,"")</f>
        <v>31.822054619039029</v>
      </c>
      <c r="W3581" t="str">
        <f t="shared" ca="1" si="25"/>
        <v/>
      </c>
    </row>
    <row r="3582" spans="1:25">
      <c r="A3582" s="25">
        <v>45369</v>
      </c>
      <c r="B3582">
        <f>IFERROR(VLOOKUP($A3582,'BTC-Web'!$A$2:$H$9999,2,0),"")</f>
        <v>68371.304688000004</v>
      </c>
      <c r="C3582">
        <f>VLOOKUP(A3582,H_SPBTFDUE!$B$2:$C$5828,2,0)</f>
        <v>336.14</v>
      </c>
      <c r="D3582" s="2">
        <f>D3581*(1-D$1+IF(AND(WEEKDAY($A3582)&lt;&gt;1,WEEKDAY($A3582)&lt;&gt;7),-VLOOKUP($A3582,ETF_OP_Fee!$G$5:$H$14,2,1),0))^($A3582-$A3581)*(1+2*(C3582/C3581-1))+IFERROR(VLOOKUP(A3582,BITXeom!$C$9:$D$100,2,0),0)-$D$3*IFERROR(VLOOKUP($A3582,Dividends!$C$10:$E$100,2,0),0)</f>
        <v>48.510529698412071</v>
      </c>
      <c r="E3582" s="9">
        <v>48.799999</v>
      </c>
      <c r="F3582" s="60">
        <f>F3581*(1-F$1-2*(C3582/C3581-1))</f>
        <v>2.7696867021487336E-3</v>
      </c>
      <c r="G3582" s="2">
        <f>G3581*(1-G$1+IF(AND(WEEKDAY($A3582)&lt;&gt;1,WEEKDAY($A3582)&lt;&gt;7),-VLOOKUP($A3582,ETF_OP_Fee!$I$5:$J$14,2,1),0))^($A3582-$A3581)*(1+1*(B3582/B3581-1))</f>
        <v>32.355714427198329</v>
      </c>
      <c r="H3582" s="9">
        <f>IFERROR(VLOOKUP(A3582,'BITO-IV'!$A$1:$J$10000,4,0),"")</f>
        <v>30.641200000000001</v>
      </c>
      <c r="J3582" s="9">
        <f>VLOOKUP(A3582,'ETH-Web'!$A$1:$G$10000,6,0)</f>
        <v>3517.985107</v>
      </c>
      <c r="K3582" s="2">
        <f>K3581*(1-K$1+IF(AND(WEEKDAY($A3582)&lt;&gt;1,WEEKDAY($A3582)&lt;&gt;7),-VLOOKUP($A3582,ETF_OP_Fee!$K$5:$L$14,2,1),0))^($A3582-$A3581)*(1+2*(J3582/J3581-1))-K$3*IFERROR(VLOOKUP($A5178,Dividends!$C$10:$E$100,3,0),0)</f>
        <v>292.28755346939897</v>
      </c>
      <c r="Q3582">
        <f>IF($A3582&gt;=$Q$2,B3582*Q$4,"")</f>
        <v>870.57613569642842</v>
      </c>
      <c r="R3582">
        <f>IF($A3582&gt;=$Q$2,G3582*R$4,"")</f>
        <v>610.48700219181876</v>
      </c>
      <c r="S3582">
        <f>IF($A3582&gt;=$Q$2,C3582*S$4,"")</f>
        <v>637.13056744234007</v>
      </c>
      <c r="T3582">
        <f>IF($A3582&gt;=$Q$2,J3582*T$4,"")</f>
        <v>1058.3780032114419</v>
      </c>
      <c r="U3582">
        <f>IF($A3582&gt;=$Q$2,K3582*U$4,"")</f>
        <v>28.118430977397463</v>
      </c>
      <c r="W3582" t="str">
        <f t="shared" ca="1" si="25"/>
        <v/>
      </c>
    </row>
    <row r="3583" spans="1:25">
      <c r="A3583" s="25">
        <v>45370</v>
      </c>
      <c r="B3583">
        <f>IFERROR(VLOOKUP($A3583,'BTC-Web'!$A$2:$H$9999,2,0),"")</f>
        <v>67556.132813000004</v>
      </c>
      <c r="C3583">
        <f>VLOOKUP(A3583,H_SPBTFDUE!$B$2:$C$5828,2,0)</f>
        <v>323.22000000000003</v>
      </c>
      <c r="D3583" s="2">
        <f>D3582*(1-D$1+IF(AND(WEEKDAY($A3583)&lt;&gt;1,WEEKDAY($A3583)&lt;&gt;7),-VLOOKUP($A3583,ETF_OP_Fee!$G$5:$H$14,2,1),0))^($A3583-$A3582)*(1+2*(C3583/C3582-1))+IFERROR(VLOOKUP(A3583,BITXeom!$C$9:$D$100,2,0),0)-$D$3*IFERROR(VLOOKUP($A3583,Dividends!$C$10:$E$100,2,0),0)</f>
        <v>44.775994464253927</v>
      </c>
      <c r="E3583" s="9">
        <v>45.110000999999997</v>
      </c>
      <c r="F3583" s="60">
        <f>F3582*(1-F$1-2*(C3583/C3582-1))</f>
        <v>2.9824559091467372E-3</v>
      </c>
      <c r="G3583" s="2">
        <f>G3582*(1-G$1+IF(AND(WEEKDAY($A3583)&lt;&gt;1,WEEKDAY($A3583)&lt;&gt;7),-VLOOKUP($A3583,ETF_OP_Fee!$I$5:$J$14,2,1),0))^($A3583-$A3582)*(1+1*(B3583/B3582-1))</f>
        <v>31.944589341018787</v>
      </c>
      <c r="H3583" s="9">
        <f>IFERROR(VLOOKUP(A3583,'BITO-IV'!$A$1:$J$10000,4,0),"")</f>
        <v>29.466000000000001</v>
      </c>
      <c r="J3583" s="9">
        <f>VLOOKUP(A3583,'ETH-Web'!$A$1:$G$10000,6,0)</f>
        <v>3157.618164</v>
      </c>
      <c r="K3583" s="2">
        <f>K3582*(1-K$1+IF(AND(WEEKDAY($A3583)&lt;&gt;1,WEEKDAY($A3583)&lt;&gt;7),-VLOOKUP($A3583,ETF_OP_Fee!$K$5:$L$14,2,1),0))^($A3583-$A3582)*(1+2*(J3583/J3582-1))-K$3*IFERROR(VLOOKUP($A5179,Dividends!$C$10:$E$100,3,0),0)</f>
        <v>232.40026177324881</v>
      </c>
      <c r="Q3583">
        <f>IF($A3583&gt;=$Q$2,B3583*Q$4,"")</f>
        <v>860.19650078812367</v>
      </c>
      <c r="R3583">
        <f>IF($A3583&gt;=$Q$2,G3583*R$4,"")</f>
        <v>602.7299019135254</v>
      </c>
      <c r="S3583">
        <f>IF($A3583&gt;=$Q$2,C3583*S$4,"")</f>
        <v>612.64158388978751</v>
      </c>
      <c r="T3583">
        <f>IF($A3583&gt;=$Q$2,J3583*T$4,"")</f>
        <v>949.96240907011293</v>
      </c>
      <c r="U3583">
        <f>IF($A3583&gt;=$Q$2,K3583*U$4,"")</f>
        <v>22.357198047724438</v>
      </c>
      <c r="W3583" t="str">
        <f t="shared" ca="1" si="25"/>
        <v/>
      </c>
    </row>
    <row r="3584" spans="1:25">
      <c r="A3584" s="25">
        <v>45371</v>
      </c>
      <c r="B3584">
        <f>IFERROR(VLOOKUP($A3584,'BTC-Web'!$A$2:$H$9999,2,0),"")</f>
        <v>61930.15625</v>
      </c>
      <c r="C3584">
        <f>VLOOKUP(A3584,H_SPBTFDUE!$B$2:$C$5828,2,0)</f>
        <v>330.29</v>
      </c>
      <c r="D3584" s="2">
        <f>D3583*(1-D$1+IF(AND(WEEKDAY($A3584)&lt;&gt;1,WEEKDAY($A3584)&lt;&gt;7),-VLOOKUP($A3584,ETF_OP_Fee!$G$5:$H$14,2,1),0))^($A3584-$A3583)*(1+2*(C3584/C3583-1))+IFERROR(VLOOKUP(A3584,BITXeom!$C$9:$D$100,2,0),0)-$D$3*IFERROR(VLOOKUP($A3584,Dividends!$C$10:$E$100,2,0),0)</f>
        <v>46.729189220544377</v>
      </c>
      <c r="E3584" s="9">
        <v>47.25</v>
      </c>
      <c r="F3584" s="60">
        <f>F3583*(1-F$1-2*(C3584/C3583-1))</f>
        <v>2.8518262859012159E-3</v>
      </c>
      <c r="G3584" s="2">
        <f>G3583*(1-G$1+IF(AND(WEEKDAY($A3584)&lt;&gt;1,WEEKDAY($A3584)&lt;&gt;7),-VLOOKUP($A3584,ETF_OP_Fee!$I$5:$J$14,2,1),0))^($A3584-$A3583)*(1+1*(B3584/B3583-1))</f>
        <v>29.261063510024201</v>
      </c>
      <c r="H3584" s="9">
        <f>IFERROR(VLOOKUP(A3584,'BITO-IV'!$A$1:$J$10000,4,0),"")</f>
        <v>30.11</v>
      </c>
      <c r="J3584" s="9">
        <f>VLOOKUP(A3584,'ETH-Web'!$A$1:$G$10000,6,0)</f>
        <v>3513.3930660000001</v>
      </c>
      <c r="K3584" s="2">
        <f>K3583*(1-K$1+IF(AND(WEEKDAY($A3584)&lt;&gt;1,WEEKDAY($A3584)&lt;&gt;7),-VLOOKUP($A3584,ETF_OP_Fee!$K$5:$L$14,2,1),0))^($A3584-$A3583)*(1+2*(J3584/J3583-1))-K$3*IFERROR(VLOOKUP($A5180,Dividends!$C$10:$E$100,3,0),0)</f>
        <v>284.76289549254074</v>
      </c>
      <c r="Q3584">
        <f>IF($A3584&gt;=$Q$2,B3584*Q$4,"")</f>
        <v>788.56058630491134</v>
      </c>
      <c r="R3584">
        <f>IF($A3584&gt;=$Q$2,G3584*R$4,"")</f>
        <v>552.09718775867839</v>
      </c>
      <c r="S3584">
        <f>IF($A3584&gt;=$Q$2,C3584*S$4,"")</f>
        <v>626.04228928580505</v>
      </c>
      <c r="T3584">
        <f>IF($A3584&gt;=$Q$2,J3584*T$4,"")</f>
        <v>1056.9964978791495</v>
      </c>
      <c r="U3584">
        <f>IF($A3584&gt;=$Q$2,K3584*U$4,"")</f>
        <v>27.394549397633366</v>
      </c>
      <c r="W3584" t="str">
        <f t="shared" ca="1" si="25"/>
        <v/>
      </c>
    </row>
    <row r="3585" spans="1:23">
      <c r="A3585" s="25">
        <v>45372</v>
      </c>
      <c r="B3585">
        <f>IFERROR(VLOOKUP($A3585,'BTC-Web'!$A$2:$H$9999,2,0),"")</f>
        <v>67911.585938000004</v>
      </c>
      <c r="C3585">
        <f>VLOOKUP(A3585,H_SPBTFDUE!$B$2:$C$5828,2,0)</f>
        <v>327.5</v>
      </c>
      <c r="D3585" s="2">
        <f>D3584*(1-D$1+IF(AND(WEEKDAY($A3585)&lt;&gt;1,WEEKDAY($A3585)&lt;&gt;7),-VLOOKUP($A3585,ETF_OP_Fee!$G$5:$H$14,2,1),0))^($A3585-$A3584)*(1+2*(C3585/C3584-1))+IFERROR(VLOOKUP(A3585,BITXeom!$C$9:$D$100,2,0),0)-$D$3*IFERROR(VLOOKUP($A3585,Dividends!$C$10:$E$100,2,0),0)</f>
        <v>45.934196934173521</v>
      </c>
      <c r="E3585" s="9">
        <v>46.110000999999997</v>
      </c>
      <c r="F3585" s="60">
        <f>F3584*(1-F$1-2*(C3585/C3584-1))</f>
        <v>2.8998572850781087E-3</v>
      </c>
      <c r="G3585" s="2">
        <f>G3584*(1-G$1+IF(AND(WEEKDAY($A3585)&lt;&gt;1,WEEKDAY($A3585)&lt;&gt;7),-VLOOKUP($A3585,ETF_OP_Fee!$I$5:$J$14,2,1),0))^($A3585-$A3584)*(1+1*(B3585/B3584-1))</f>
        <v>32.061748717704454</v>
      </c>
      <c r="H3585" s="9">
        <f>IFERROR(VLOOKUP(A3585,'BITO-IV'!$A$1:$J$10000,4,0),"")</f>
        <v>29.854700000000001</v>
      </c>
      <c r="J3585" s="9">
        <f>VLOOKUP(A3585,'ETH-Web'!$A$1:$G$10000,6,0)</f>
        <v>3492.991211</v>
      </c>
      <c r="K3585" s="2">
        <f>K3584*(1-K$1+IF(AND(WEEKDAY($A3585)&lt;&gt;1,WEEKDAY($A3585)&lt;&gt;7),-VLOOKUP($A3585,ETF_OP_Fee!$K$5:$L$14,2,1),0))^($A3585-$A3584)*(1+2*(J3585/J3584-1))-K$3*IFERROR(VLOOKUP($A5181,Dividends!$C$10:$E$100,3,0),0)</f>
        <v>281.44847862040154</v>
      </c>
      <c r="Q3585">
        <f>IF($A3585&gt;=$Q$2,B3585*Q$4,"")</f>
        <v>864.72250785199105</v>
      </c>
      <c r="R3585">
        <f>IF($A3585&gt;=$Q$2,G3585*R$4,"")</f>
        <v>604.94046279643919</v>
      </c>
      <c r="S3585">
        <f>IF($A3585&gt;=$Q$2,C3585*S$4,"")</f>
        <v>620.75403354961134</v>
      </c>
      <c r="T3585">
        <f>IF($A3585&gt;=$Q$2,J3585*T$4,"")</f>
        <v>1050.8586451310682</v>
      </c>
      <c r="U3585">
        <f>IF($A3585&gt;=$Q$2,K3585*U$4,"")</f>
        <v>27.075698317786326</v>
      </c>
      <c r="W3585" t="str">
        <f t="shared" ca="1" si="25"/>
        <v/>
      </c>
    </row>
    <row r="3586" spans="1:23">
      <c r="A3586" s="25">
        <v>45373</v>
      </c>
      <c r="B3586">
        <f>IFERROR(VLOOKUP($A3586,'BTC-Web'!$A$2:$H$9999,2,0),"")</f>
        <v>65489.929687999997</v>
      </c>
      <c r="C3586">
        <f>VLOOKUP(A3586,H_SPBTFDUE!$B$2:$C$5828,2,0)</f>
        <v>320.45999999999998</v>
      </c>
      <c r="D3586" s="2">
        <f>D3585*(1-D$1+IF(AND(WEEKDAY($A3586)&lt;&gt;1,WEEKDAY($A3586)&lt;&gt;7),-VLOOKUP($A3586,ETF_OP_Fee!$G$5:$H$14,2,1),0))^($A3586-$A3585)*(1+2*(C3586/C3585-1))+IFERROR(VLOOKUP(A3586,BITXeom!$C$9:$D$100,2,0),0)-$D$3*IFERROR(VLOOKUP($A3586,Dividends!$C$10:$E$100,2,0),0)</f>
        <v>43.954077896145776</v>
      </c>
      <c r="E3586" s="9">
        <v>44.16</v>
      </c>
      <c r="F3586" s="60">
        <f>F3585*(1-F$1-2*(C3586/C3585-1))</f>
        <v>3.0243780605462003E-3</v>
      </c>
      <c r="G3586" s="2">
        <f>G3585*(1-G$1+IF(AND(WEEKDAY($A3586)&lt;&gt;1,WEEKDAY($A3586)&lt;&gt;7),-VLOOKUP($A3586,ETF_OP_Fee!$I$5:$J$14,2,1),0))^($A3586-$A3585)*(1+1*(B3586/B3585-1))</f>
        <v>30.893937235277107</v>
      </c>
      <c r="H3586" s="9">
        <f>IFERROR(VLOOKUP(A3586,'BITO-IV'!$A$1:$J$10000,4,0),"")</f>
        <v>29.215900000000001</v>
      </c>
      <c r="J3586" s="9">
        <f>VLOOKUP(A3586,'ETH-Web'!$A$1:$G$10000,6,0)</f>
        <v>3333.6879880000001</v>
      </c>
      <c r="K3586" s="2">
        <f>K3585*(1-K$1+IF(AND(WEEKDAY($A3586)&lt;&gt;1,WEEKDAY($A3586)&lt;&gt;7),-VLOOKUP($A3586,ETF_OP_Fee!$K$5:$L$14,2,1),0))^($A3586-$A3585)*(1+2*(J3586/J3585-1))-K$3*IFERROR(VLOOKUP($A5182,Dividends!$C$10:$E$100,3,0),0)</f>
        <v>255.77011218307499</v>
      </c>
      <c r="Q3586">
        <f>IF($A3586&gt;=$Q$2,B3586*Q$4,"")</f>
        <v>833.88740605408532</v>
      </c>
      <c r="R3586">
        <f>IF($A3586&gt;=$Q$2,G3586*R$4,"")</f>
        <v>582.90621803771558</v>
      </c>
      <c r="S3586">
        <f>IF($A3586&gt;=$Q$2,C3586*S$4,"")</f>
        <v>607.41019111849914</v>
      </c>
      <c r="T3586">
        <f>IF($A3586&gt;=$Q$2,J3586*T$4,"")</f>
        <v>1002.9326244300695</v>
      </c>
      <c r="U3586">
        <f>IF($A3586&gt;=$Q$2,K3586*U$4,"")</f>
        <v>24.605407107264835</v>
      </c>
      <c r="W3586" t="str">
        <f t="shared" ca="1" si="25"/>
        <v/>
      </c>
    </row>
    <row r="3587" spans="1:23">
      <c r="A3587" s="25">
        <v>45376</v>
      </c>
      <c r="B3587">
        <f>IFERROR(VLOOKUP($A3587,'BTC-Web'!$A$2:$H$9999,2,0),"")</f>
        <v>67234.09375</v>
      </c>
      <c r="C3587">
        <f>VLOOKUP(A3587,H_SPBTFDUE!$B$2:$C$5828,2,0)</f>
        <v>356.18</v>
      </c>
      <c r="D3587" s="2">
        <f>D3586*(1-D$1+IF(AND(WEEKDAY($A3587)&lt;&gt;1,WEEKDAY($A3587)&lt;&gt;7),-VLOOKUP($A3587,ETF_OP_Fee!$G$5:$H$14,2,1),0))^($A3587-$A3586)*(1+2*(C3587/C3586-1))+IFERROR(VLOOKUP(A3587,BITXeom!$C$9:$D$100,2,0),0)-$D$3*IFERROR(VLOOKUP($A3587,Dividends!$C$10:$E$100,2,0),0)</f>
        <v>53.733303205520031</v>
      </c>
      <c r="E3587" s="9">
        <v>54.060001</v>
      </c>
      <c r="F3587" s="60">
        <f>F3586*(1-F$1-2*(C3587/C3586-1))</f>
        <v>2.3499974210096182E-3</v>
      </c>
      <c r="G3587" s="2">
        <f>G3586*(1-G$1+IF(AND(WEEKDAY($A3587)&lt;&gt;1,WEEKDAY($A3587)&lt;&gt;7),-VLOOKUP($A3587,ETF_OP_Fee!$I$5:$J$14,2,1),0))^($A3587-$A3586)*(1+1*(B3587/B3586-1))</f>
        <v>31.641313097735019</v>
      </c>
      <c r="H3587" s="9">
        <f>IFERROR(VLOOKUP(A3587,'BITO-IV'!$A$1:$J$10000,4,0),"")</f>
        <v>32.4754</v>
      </c>
      <c r="J3587" s="9">
        <f>VLOOKUP(A3587,'ETH-Web'!$A$1:$G$10000,6,0)</f>
        <v>3590.883789</v>
      </c>
      <c r="K3587" s="2">
        <f>K3586*(1-K$1+IF(AND(WEEKDAY($A3587)&lt;&gt;1,WEEKDAY($A3587)&lt;&gt;7),-VLOOKUP($A3587,ETF_OP_Fee!$K$5:$L$14,2,1),0))^($A3587-$A3586)*(1+2*(J3587/J3586-1))-K$3*IFERROR(VLOOKUP($A5183,Dividends!$C$10:$E$100,3,0),0)</f>
        <v>295.21290310554321</v>
      </c>
      <c r="Q3587">
        <f>IF($A3587&gt;=$Q$2,B3587*Q$4,"")</f>
        <v>856.09595708357961</v>
      </c>
      <c r="R3587">
        <f>IF($A3587&gt;=$Q$2,G3587*R$4,"")</f>
        <v>597.0076915443218</v>
      </c>
      <c r="S3587">
        <f>IF($A3587&gt;=$Q$2,C3587*S$4,"")</f>
        <v>675.11502799908578</v>
      </c>
      <c r="T3587">
        <f>IF($A3587&gt;=$Q$2,J3587*T$4,"")</f>
        <v>1080.3094097254677</v>
      </c>
      <c r="U3587">
        <f>IF($A3587&gt;=$Q$2,K3587*U$4,"")</f>
        <v>28.399853298848754</v>
      </c>
      <c r="W3587" t="str">
        <f t="shared" ca="1" si="25"/>
        <v/>
      </c>
    </row>
    <row r="3588" spans="1:23">
      <c r="A3588" s="25">
        <v>45377</v>
      </c>
      <c r="B3588">
        <f>IFERROR(VLOOKUP($A3588,'BTC-Web'!$A$2:$H$9999,2,0),"")</f>
        <v>69931.328125</v>
      </c>
      <c r="C3588">
        <f>VLOOKUP(A3588,H_SPBTFDUE!$B$2:$C$5828,2,0)</f>
        <v>347.69</v>
      </c>
      <c r="D3588" s="2">
        <f>D3587*(1-D$1+IF(AND(WEEKDAY($A3588)&lt;&gt;1,WEEKDAY($A3588)&lt;&gt;7),-VLOOKUP($A3588,ETF_OP_Fee!$G$5:$H$14,2,1),0))^($A3588-$A3587)*(1+2*(C3588/C3587-1))+IFERROR(VLOOKUP(A3588,BITXeom!$C$9:$D$100,2,0),0)-$D$3*IFERROR(VLOOKUP($A3588,Dividends!$C$10:$E$100,2,0),0)</f>
        <v>51.165532314854971</v>
      </c>
      <c r="E3588" s="9">
        <v>51.490001999999997</v>
      </c>
      <c r="F3588" s="60">
        <f>F3587*(1-F$1-2*(C3588/C3587-1))</f>
        <v>2.4619054034799599E-3</v>
      </c>
      <c r="G3588" s="2">
        <f>G3587*(1-G$1+IF(AND(WEEKDAY($A3588)&lt;&gt;1,WEEKDAY($A3588)&lt;&gt;7),-VLOOKUP($A3588,ETF_OP_Fee!$I$5:$J$14,2,1),0))^($A3588-$A3587)*(1+1*(B3588/B3587-1))</f>
        <v>32.884566528639411</v>
      </c>
      <c r="H3588" s="9">
        <f>IFERROR(VLOOKUP(A3588,'BITO-IV'!$A$1:$J$10000,4,0),"")</f>
        <v>31.7028</v>
      </c>
      <c r="J3588" s="9">
        <f>VLOOKUP(A3588,'ETH-Web'!$A$1:$G$10000,6,0)</f>
        <v>3587.5048830000001</v>
      </c>
      <c r="K3588" s="2">
        <f>K3587*(1-K$1+IF(AND(WEEKDAY($A3588)&lt;&gt;1,WEEKDAY($A3588)&lt;&gt;7),-VLOOKUP($A3588,ETF_OP_Fee!$K$5:$L$14,2,1),0))^($A3588-$A3587)*(1+2*(J3588/J3587-1))-K$3*IFERROR(VLOOKUP($A5184,Dividends!$C$10:$E$100,3,0),0)</f>
        <v>294.64974300134713</v>
      </c>
      <c r="Q3588">
        <f>IF($A3588&gt;=$Q$2,B3588*Q$4,"")</f>
        <v>890.44001253155466</v>
      </c>
      <c r="R3588">
        <f>IF($A3588&gt;=$Q$2,G3588*R$4,"")</f>
        <v>620.46537354684028</v>
      </c>
      <c r="S3588">
        <f>IF($A3588&gt;=$Q$2,C3588*S$4,"")</f>
        <v>659.02280893088357</v>
      </c>
      <c r="T3588">
        <f>IF($A3588&gt;=$Q$2,J3588*T$4,"")</f>
        <v>1079.2928733625924</v>
      </c>
      <c r="U3588">
        <f>IF($A3588&gt;=$Q$2,K3588*U$4,"")</f>
        <v>28.345676587144471</v>
      </c>
      <c r="W3588" t="str">
        <f t="shared" ref="W3588:W3651" ca="1" si="26">IF(ROW()+$W$1&lt;3711,INDIRECT("m"&amp;ROW()+$W$1,1)/INDIRECT("m"&amp;ROW(),1),"")</f>
        <v/>
      </c>
    </row>
    <row r="3589" spans="1:23">
      <c r="A3589" s="25">
        <v>45378</v>
      </c>
      <c r="B3589">
        <f>IFERROR(VLOOKUP($A3589,'BTC-Web'!$A$2:$H$9999,2,0),"")</f>
        <v>69991.898438000004</v>
      </c>
      <c r="C3589">
        <f>VLOOKUP(A3589,H_SPBTFDUE!$B$2:$C$5828,2,0)</f>
        <v>343.23</v>
      </c>
      <c r="D3589" s="2">
        <f>D3588*(1-D$1+IF(AND(WEEKDAY($A3589)&lt;&gt;1,WEEKDAY($A3589)&lt;&gt;7),-VLOOKUP($A3589,ETF_OP_Fee!$G$5:$H$14,2,1),0))^($A3589-$A3588)*(1+2*(C3589/C3588-1))+IFERROR(VLOOKUP(A3589,BITXeom!$C$9:$D$100,2,0),0)-$D$3*IFERROR(VLOOKUP($A3589,Dividends!$C$10:$E$100,2,0),0)</f>
        <v>49.846869000813804</v>
      </c>
      <c r="E3589" s="9">
        <v>50.060001</v>
      </c>
      <c r="F3589" s="60">
        <f>F3588*(1-F$1-2*(C3589/C3588-1))</f>
        <v>2.5249375250300972E-3</v>
      </c>
      <c r="G3589" s="2">
        <f>G3588*(1-G$1+IF(AND(WEEKDAY($A3589)&lt;&gt;1,WEEKDAY($A3589)&lt;&gt;7),-VLOOKUP($A3589,ETF_OP_Fee!$I$5:$J$14,2,1),0))^($A3589-$A3588)*(1+1*(B3589/B3588-1))</f>
        <v>32.886944156058632</v>
      </c>
      <c r="H3589" s="9">
        <f>IFERROR(VLOOKUP(A3589,'BITO-IV'!$A$1:$J$10000,4,0),"")</f>
        <v>31.286100000000001</v>
      </c>
      <c r="J3589" s="9">
        <f>VLOOKUP(A3589,'ETH-Web'!$A$1:$G$10000,6,0)</f>
        <v>3500.1152339999999</v>
      </c>
      <c r="K3589" s="2">
        <f>K3588*(1-K$1+IF(AND(WEEKDAY($A3589)&lt;&gt;1,WEEKDAY($A3589)&lt;&gt;7),-VLOOKUP($A3589,ETF_OP_Fee!$K$5:$L$14,2,1),0))^($A3589-$A3588)*(1+2*(J3589/J3588-1))-K$3*IFERROR(VLOOKUP($A5185,Dividends!$C$10:$E$100,3,0),0)</f>
        <v>280.28751256579858</v>
      </c>
      <c r="Q3589">
        <f>IF($A3589&gt;=$Q$2,B3589*Q$4,"")</f>
        <v>891.21125814797358</v>
      </c>
      <c r="R3589">
        <f>IF($A3589&gt;=$Q$2,G3589*R$4,"")</f>
        <v>620.51023457560086</v>
      </c>
      <c r="S3589">
        <f>IF($A3589&gt;=$Q$2,C3589*S$4,"")</f>
        <v>650.56918148162788</v>
      </c>
      <c r="T3589">
        <f>IF($A3589&gt;=$Q$2,J3589*T$4,"")</f>
        <v>1053.0018916225242</v>
      </c>
      <c r="U3589">
        <f>IF($A3589&gt;=$Q$2,K3589*U$4,"")</f>
        <v>26.964011920312434</v>
      </c>
      <c r="W3589" t="str">
        <f t="shared" ca="1" si="26"/>
        <v/>
      </c>
    </row>
    <row r="3590" spans="1:23">
      <c r="A3590" s="25">
        <v>45379</v>
      </c>
      <c r="B3590">
        <f>IFERROR(VLOOKUP($A3590,'BTC-Web'!$A$2:$H$9999,2,0),"")</f>
        <v>69452.773438000004</v>
      </c>
      <c r="C3590">
        <f>VLOOKUP(A3590,H_SPBTFDUE!$B$2:$C$5828,2,0)</f>
        <v>354.22</v>
      </c>
      <c r="D3590" s="2">
        <f>D3589*(1-D$1+IF(AND(WEEKDAY($A3590)&lt;&gt;1,WEEKDAY($A3590)&lt;&gt;7),-VLOOKUP($A3590,ETF_OP_Fee!$G$5:$H$14,2,1),0))^($A3590-$A3589)*(1+2*(C3590/C3589-1))+IFERROR(VLOOKUP(A3590,BITXeom!$C$9:$D$100,2,0),0)-$D$3*IFERROR(VLOOKUP($A3590,Dividends!$C$10:$E$100,2,0),0)</f>
        <v>53.032603512729878</v>
      </c>
      <c r="E3590" s="9">
        <v>53.25</v>
      </c>
      <c r="F3590" s="60">
        <f>F3589*(1-F$1-2*(C3590/C3589-1))</f>
        <v>2.3631123953184686E-3</v>
      </c>
      <c r="G3590" s="2">
        <f>G3589*(1-G$1+IF(AND(WEEKDAY($A3590)&lt;&gt;1,WEEKDAY($A3590)&lt;&gt;7),-VLOOKUP($A3590,ETF_OP_Fee!$I$5:$J$14,2,1),0))^($A3590-$A3589)*(1+1*(B3590/B3589-1))</f>
        <v>32.607743257940783</v>
      </c>
      <c r="H3590" s="9">
        <f>IFERROR(VLOOKUP(A3590,'BITO-IV'!$A$1:$J$10000,4,0),"")</f>
        <v>32.296199999999999</v>
      </c>
      <c r="J3590" s="9">
        <f>VLOOKUP(A3590,'ETH-Web'!$A$1:$G$10000,6,0)</f>
        <v>3561.2939449999999</v>
      </c>
      <c r="K3590" s="2">
        <f>K3589*(1-K$1+IF(AND(WEEKDAY($A3590)&lt;&gt;1,WEEKDAY($A3590)&lt;&gt;7),-VLOOKUP($A3590,ETF_OP_Fee!$K$5:$L$14,2,1),0))^($A3590-$A3589)*(1+2*(J3590/J3589-1))-K$3*IFERROR(VLOOKUP($A5186,Dividends!$C$10:$E$100,3,0),0)</f>
        <v>290.07836424966439</v>
      </c>
      <c r="Q3590">
        <f>IF($A3590&gt;=$Q$2,B3590*Q$4,"")</f>
        <v>884.34654551305869</v>
      </c>
      <c r="R3590">
        <f>IF($A3590&gt;=$Q$2,G3590*R$4,"")</f>
        <v>615.24227735942668</v>
      </c>
      <c r="S3590">
        <f>IF($A3590&gt;=$Q$2,C3590*S$4,"")</f>
        <v>671.39998095860574</v>
      </c>
      <c r="T3590">
        <f>IF($A3590&gt;=$Q$2,J3590*T$4,"")</f>
        <v>1071.4073709005324</v>
      </c>
      <c r="U3590">
        <f>IF($A3590&gt;=$Q$2,K3590*U$4,"")</f>
        <v>27.905904190492659</v>
      </c>
      <c r="W3590" t="str">
        <f t="shared" ca="1" si="26"/>
        <v/>
      </c>
    </row>
    <row r="3591" spans="1:23">
      <c r="A3591" s="25">
        <v>45383</v>
      </c>
      <c r="B3591">
        <f>IFERROR(VLOOKUP($A3591,'BTC-Web'!$A$2:$H$9999,2,0),"")</f>
        <v>71333.48</v>
      </c>
      <c r="C3591">
        <f>VLOOKUP(A3591,H_SPBTFDUE!$B$2:$C$5828,2,0)</f>
        <v>348.53</v>
      </c>
      <c r="D3591" s="2">
        <f>D3590*(1-D$1+IF(AND(WEEKDAY($A3591)&lt;&gt;1,WEEKDAY($A3591)&lt;&gt;7),-VLOOKUP($A3591,ETF_OP_Fee!$G$5:$H$14,2,1),0))^($A3591-$A3590)*(1+2*(C3591/C3590-1))+IFERROR(VLOOKUP(A3591,BITXeom!$C$9:$D$100,2,0),0)-$D$3*IFERROR(VLOOKUP($A3591,Dividends!$C$10:$E$100,2,0),0)</f>
        <v>51.304083078932727</v>
      </c>
      <c r="E3591" s="9">
        <v>51.57</v>
      </c>
      <c r="F3591" s="60">
        <f>F3590*(1-F$1-2*(C3591/C3590-1))</f>
        <v>2.4389089228588467E-3</v>
      </c>
      <c r="G3591" s="2">
        <f>G3590*(1-G$1+IF(AND(WEEKDAY($A3591)&lt;&gt;1,WEEKDAY($A3591)&lt;&gt;7),-VLOOKUP($A3591,ETF_OP_Fee!$I$5:$J$14,2,1),0))^($A3591-$A3590)*(1+1*(B3591/B3590-1))</f>
        <v>33.384599523883757</v>
      </c>
      <c r="H3591" s="9">
        <f>IFERROR(VLOOKUP(A3591,'BITO-IV'!$A$1:$J$10000,4,0),"")</f>
        <v>30.654</v>
      </c>
      <c r="J3591" s="9">
        <f>VLOOKUP(A3591,'ETH-Web'!$A$1:$G$10000,6,0)</f>
        <v>3505.03</v>
      </c>
      <c r="K3591" s="2">
        <f>K3590*(1-K$1+IF(AND(WEEKDAY($A3591)&lt;&gt;1,WEEKDAY($A3591)&lt;&gt;7),-VLOOKUP($A3591,ETF_OP_Fee!$K$5:$L$14,2,1),0))^($A3591-$A3590)*(1+2*(J3591/J3590-1))-K$3*IFERROR(VLOOKUP($A5187,Dividends!$C$10:$E$100,3,0),0)</f>
        <v>280.8836841779023</v>
      </c>
      <c r="Q3591">
        <f>IF($A3591&gt;=$Q$2,B3591*Q$4,"")</f>
        <v>908.29370080863737</v>
      </c>
      <c r="R3591">
        <f>IF($A3591&gt;=$Q$2,G3591*R$4,"")</f>
        <v>629.89998655625379</v>
      </c>
      <c r="S3591">
        <f>IF($A3591&gt;=$Q$2,C3591*S$4,"")</f>
        <v>660.61497194823221</v>
      </c>
      <c r="T3591">
        <f>IF($A3591&gt;=$Q$2,J3591*T$4,"")</f>
        <v>1054.4804880540389</v>
      </c>
      <c r="U3591">
        <f>IF($A3591&gt;=$Q$2,K3591*U$4,"")</f>
        <v>27.021364380677724</v>
      </c>
      <c r="W3591" t="str">
        <f t="shared" ca="1" si="26"/>
        <v/>
      </c>
    </row>
    <row r="3592" spans="1:23">
      <c r="A3592" s="25">
        <v>45384</v>
      </c>
      <c r="B3592">
        <f>IFERROR(VLOOKUP($A3592,'BTC-Web'!$A$2:$H$9999,2,0),"")</f>
        <v>69705.02</v>
      </c>
      <c r="C3592">
        <f>VLOOKUP(A3592,H_SPBTFDUE!$B$2:$C$5828,2,0)</f>
        <v>329.56</v>
      </c>
      <c r="D3592" s="2">
        <f>D3591*(1-D$1+IF(AND(WEEKDAY($A3592)&lt;&gt;1,WEEKDAY($A3592)&lt;&gt;7),-VLOOKUP($A3592,ETF_OP_Fee!$G$5:$H$14,2,1),0))^($A3592-$A3591)*(1+2*(C3592/C3591-1))+IFERROR(VLOOKUP(A3592,BITXeom!$C$9:$D$100,2,0),0)-$D$3*IFERROR(VLOOKUP($A3592,Dividends!$C$10:$E$100,2,0),0)</f>
        <v>45.713752870668102</v>
      </c>
      <c r="E3592" s="9">
        <v>45.73</v>
      </c>
      <c r="F3592" s="60">
        <f>F3591*(1-F$1-2*(C3592/C3591-1))</f>
        <v>2.7042747629412497E-3</v>
      </c>
      <c r="G3592" s="2">
        <f>G3591*(1-G$1+IF(AND(WEEKDAY($A3592)&lt;&gt;1,WEEKDAY($A3592)&lt;&gt;7),-VLOOKUP($A3592,ETF_OP_Fee!$I$5:$J$14,2,1),0))^($A3592-$A3591)*(1+1*(B3592/B3591-1))</f>
        <v>32.596593591487945</v>
      </c>
      <c r="H3592" s="9">
        <f>IFERROR(VLOOKUP(A3592,'BITO-IV'!$A$1:$J$10000,4,0),"")</f>
        <v>28.992599999999999</v>
      </c>
      <c r="J3592" s="9">
        <f>VLOOKUP(A3592,'ETH-Web'!$A$1:$G$10000,6,0)</f>
        <v>3277.23</v>
      </c>
      <c r="K3592" s="2">
        <f>K3591*(1-K$1+IF(AND(WEEKDAY($A3592)&lt;&gt;1,WEEKDAY($A3592)&lt;&gt;7),-VLOOKUP($A3592,ETF_OP_Fee!$K$5:$L$14,2,1),0))^($A3592-$A3591)*(1+2*(J3592/J3591-1))-K$3*IFERROR(VLOOKUP($A5188,Dividends!$C$10:$E$100,3,0),0)</f>
        <v>244.36683119106115</v>
      </c>
      <c r="Q3592">
        <f>IF($A3592&gt;=$Q$2,B3592*Q$4,"")</f>
        <v>887.55841689961142</v>
      </c>
      <c r="R3592">
        <f>IF($A3592&gt;=$Q$2,G3592*R$4,"")</f>
        <v>615.03190566562444</v>
      </c>
      <c r="S3592">
        <f>IF($A3592&gt;=$Q$2,C3592*S$4,"")</f>
        <v>624.65862380644251</v>
      </c>
      <c r="T3592">
        <f>IF($A3592&gt;=$Q$2,J3592*T$4,"")</f>
        <v>985.94736417814897</v>
      </c>
      <c r="U3592">
        <f>IF($A3592&gt;=$Q$2,K3592*U$4,"")</f>
        <v>23.508397105696709</v>
      </c>
      <c r="W3592" t="str">
        <f t="shared" ca="1" si="26"/>
        <v/>
      </c>
    </row>
    <row r="3593" spans="1:23">
      <c r="A3593" s="25">
        <v>45385</v>
      </c>
      <c r="B3593">
        <f>IFERROR(VLOOKUP($A3593,'BTC-Web'!$A$2:$H$9999,2,0),"")</f>
        <v>65446.67</v>
      </c>
      <c r="C3593">
        <f>VLOOKUP(A3593,H_SPBTFDUE!$B$2:$C$5828,2,0)</f>
        <v>328.34</v>
      </c>
      <c r="D3593" s="2">
        <f>D3592*(1-D$1+IF(AND(WEEKDAY($A3593)&lt;&gt;1,WEEKDAY($A3593)&lt;&gt;7),-VLOOKUP($A3593,ETF_OP_Fee!$G$5:$H$14,2,1),0))^($A3593-$A3592)*(1+2*(C3593/C3592-1))+IFERROR(VLOOKUP(A3593,BITXeom!$C$9:$D$100,2,0),0)-$D$3*IFERROR(VLOOKUP($A3593,Dividends!$C$10:$E$100,2,0),0)</f>
        <v>45.369826979014007</v>
      </c>
      <c r="E3593" s="9">
        <v>45.560001</v>
      </c>
      <c r="F3593" s="60">
        <f>F3592*(1-F$1-2*(C3593/C3592-1))</f>
        <v>2.7241559320953803E-3</v>
      </c>
      <c r="G3593" s="2">
        <f>G3592*(1-G$1+IF(AND(WEEKDAY($A3593)&lt;&gt;1,WEEKDAY($A3593)&lt;&gt;7),-VLOOKUP($A3593,ETF_OP_Fee!$I$5:$J$14,2,1),0))^($A3593-$A3592)*(1+1*(B3593/B3592-1))</f>
        <v>30.580960238023923</v>
      </c>
      <c r="H3593" s="9">
        <f>IFERROR(VLOOKUP(A3593,'BITO-IV'!$A$1:$J$10000,4,0),"")</f>
        <v>28.896100000000001</v>
      </c>
      <c r="J3593" s="9">
        <f>VLOOKUP(A3593,'ETH-Web'!$A$1:$G$10000,6,0)</f>
        <v>3311.44</v>
      </c>
      <c r="K3593" s="2">
        <f>K3592*(1-K$1+IF(AND(WEEKDAY($A3593)&lt;&gt;1,WEEKDAY($A3593)&lt;&gt;7),-VLOOKUP($A3593,ETF_OP_Fee!$K$5:$L$14,2,1),0))^($A3593-$A3592)*(1+2*(J3593/J3592-1))-K$3*IFERROR(VLOOKUP($A5189,Dividends!$C$10:$E$100,3,0),0)</f>
        <v>249.46214750043629</v>
      </c>
      <c r="Q3593">
        <f>IF($A3593&gt;=$Q$2,B3593*Q$4,"")</f>
        <v>833.3365777178069</v>
      </c>
      <c r="R3593">
        <f>IF($A3593&gt;=$Q$2,G3593*R$4,"")</f>
        <v>577.00097402778943</v>
      </c>
      <c r="S3593">
        <f>IF($A3593&gt;=$Q$2,C3593*S$4,"")</f>
        <v>622.34619656695997</v>
      </c>
      <c r="T3593">
        <f>IF($A3593&gt;=$Q$2,J3593*T$4,"")</f>
        <v>996.23936667066084</v>
      </c>
      <c r="U3593">
        <f>IF($A3593&gt;=$Q$2,K3593*U$4,"")</f>
        <v>23.998572955651852</v>
      </c>
      <c r="W3593" t="str">
        <f t="shared" ca="1" si="26"/>
        <v/>
      </c>
    </row>
    <row r="3594" spans="1:23">
      <c r="A3594" s="25">
        <v>45386</v>
      </c>
      <c r="B3594">
        <f>IFERROR(VLOOKUP($A3594,'BTC-Web'!$A$2:$H$9999,2,0),"")</f>
        <v>65975.7</v>
      </c>
      <c r="C3594">
        <f>VLOOKUP(A3594,H_SPBTFDUE!$B$2:$C$5828,2,0)</f>
        <v>340.88</v>
      </c>
      <c r="D3594" s="2">
        <f>D3593*(1-D$1+IF(AND(WEEKDAY($A3594)&lt;&gt;1,WEEKDAY($A3594)&lt;&gt;7),-VLOOKUP($A3594,ETF_OP_Fee!$G$5:$H$14,2,1),0))^($A3594-$A3593)*(1+2*(C3594/C3593-1))+IFERROR(VLOOKUP(A3594,BITXeom!$C$9:$D$100,2,0),0)-$D$3*IFERROR(VLOOKUP($A3594,Dividends!$C$10:$E$100,2,0),0)</f>
        <v>48.829479540502227</v>
      </c>
      <c r="E3594" s="9">
        <v>49.169998</v>
      </c>
      <c r="F3594" s="60">
        <f>F3593*(1-F$1-2*(C3594/C3593-1))</f>
        <v>2.5159315575003544E-3</v>
      </c>
      <c r="G3594" s="2">
        <f>G3593*(1-G$1+IF(AND(WEEKDAY($A3594)&lt;&gt;1,WEEKDAY($A3594)&lt;&gt;7),-VLOOKUP($A3594,ETF_OP_Fee!$I$5:$J$14,2,1),0))^($A3594-$A3593)*(1+1*(B3594/B3593-1))</f>
        <v>30.803706244319933</v>
      </c>
      <c r="H3594" s="9">
        <f>IFERROR(VLOOKUP(A3594,'BITO-IV'!$A$1:$J$10000,4,0),"")</f>
        <v>30.009699999999999</v>
      </c>
      <c r="J3594" s="9">
        <f>VLOOKUP(A3594,'ETH-Web'!$A$1:$G$10000,6,0)</f>
        <v>3330.04</v>
      </c>
      <c r="K3594" s="2">
        <f>K3593*(1-K$1+IF(AND(WEEKDAY($A3594)&lt;&gt;1,WEEKDAY($A3594)&lt;&gt;7),-VLOOKUP($A3594,ETF_OP_Fee!$K$5:$L$14,2,1),0))^($A3594-$A3593)*(1+2*(J3594/J3593-1))-K$3*IFERROR(VLOOKUP($A5190,Dividends!$C$10:$E$100,3,0),0)</f>
        <v>252.25805457828267</v>
      </c>
      <c r="Q3594">
        <f>IF($A3594&gt;=$Q$2,B3594*Q$4,"")</f>
        <v>840.07275008089357</v>
      </c>
      <c r="R3594">
        <f>IF($A3594&gt;=$Q$2,G3594*R$4,"")</f>
        <v>581.20374142270566</v>
      </c>
      <c r="S3594">
        <f>IF($A3594&gt;=$Q$2,C3594*S$4,"")</f>
        <v>646.11491589737875</v>
      </c>
      <c r="T3594">
        <f>IF($A3594&gt;=$Q$2,J3594*T$4,"")</f>
        <v>1001.8351353453384</v>
      </c>
      <c r="U3594">
        <f>IF($A3594&gt;=$Q$2,K3594*U$4,"")</f>
        <v>24.267542739874536</v>
      </c>
      <c r="W3594" t="str">
        <f t="shared" ca="1" si="26"/>
        <v/>
      </c>
    </row>
    <row r="3595" spans="1:23">
      <c r="A3595" s="25">
        <v>45387</v>
      </c>
      <c r="B3595">
        <f>IFERROR(VLOOKUP($A3595,'BTC-Web'!$A$2:$H$9999,2,0),"")</f>
        <v>68515.759999999995</v>
      </c>
      <c r="C3595">
        <f>VLOOKUP(A3595,H_SPBTFDUE!$B$2:$C$5828,2,0)</f>
        <v>335.42</v>
      </c>
      <c r="D3595" s="2">
        <f>D3594*(1-D$1+IF(AND(WEEKDAY($A3595)&lt;&gt;1,WEEKDAY($A3595)&lt;&gt;7),-VLOOKUP($A3595,ETF_OP_Fee!$G$5:$H$14,2,1),0))^($A3595-$A3594)*(1+2*(C3595/C3594-1))+IFERROR(VLOOKUP(A3595,BITXeom!$C$9:$D$100,2,0),0)-$D$3*IFERROR(VLOOKUP($A3595,Dividends!$C$10:$E$100,2,0),0)</f>
        <v>47.259542442519113</v>
      </c>
      <c r="E3595" s="9">
        <v>47.450001</v>
      </c>
      <c r="F3595" s="60">
        <f>F3594*(1-F$1-2*(C3595/C3594-1))</f>
        <v>2.5963977884774533E-3</v>
      </c>
      <c r="G3595" s="2">
        <f>G3594*(1-G$1+IF(AND(WEEKDAY($A3595)&lt;&gt;1,WEEKDAY($A3595)&lt;&gt;7),-VLOOKUP($A3595,ETF_OP_Fee!$I$5:$J$14,2,1),0))^($A3595-$A3594)*(1+1*(B3595/B3594-1))</f>
        <v>31.964274246729346</v>
      </c>
      <c r="H3595" s="9">
        <f>IFERROR(VLOOKUP(A3595,'BITO-IV'!$A$1:$J$10000,4,0),"")</f>
        <v>29.5336</v>
      </c>
      <c r="J3595" s="9">
        <f>VLOOKUP(A3595,'ETH-Web'!$A$1:$G$10000,6,0)</f>
        <v>3318.89</v>
      </c>
      <c r="K3595" s="2">
        <f>K3594*(1-K$1+IF(AND(WEEKDAY($A3595)&lt;&gt;1,WEEKDAY($A3595)&lt;&gt;7),-VLOOKUP($A3595,ETF_OP_Fee!$K$5:$L$14,2,1),0))^($A3595-$A3594)*(1+2*(J3595/J3594-1))-K$3*IFERROR(VLOOKUP($A5191,Dividends!$C$10:$E$100,3,0),0)</f>
        <v>250.56232618489304</v>
      </c>
      <c r="Q3595">
        <f>IF($A3595&gt;=$Q$2,B3595*Q$4,"")</f>
        <v>872.41549429687723</v>
      </c>
      <c r="R3595">
        <f>IF($A3595&gt;=$Q$2,G3595*R$4,"")</f>
        <v>603.10131633871777</v>
      </c>
      <c r="S3595">
        <f>IF($A3595&gt;=$Q$2,C3595*S$4,"")</f>
        <v>635.76585628461271</v>
      </c>
      <c r="T3595">
        <f>IF($A3595&gt;=$Q$2,J3595*T$4,"")</f>
        <v>998.48068261831384</v>
      </c>
      <c r="U3595">
        <f>IF($A3595&gt;=$Q$2,K3595*U$4,"")</f>
        <v>24.10441153151492</v>
      </c>
      <c r="W3595" t="str">
        <f t="shared" ca="1" si="26"/>
        <v/>
      </c>
    </row>
    <row r="3596" spans="1:23">
      <c r="A3596" s="25">
        <v>45390</v>
      </c>
      <c r="B3596">
        <f>IFERROR(VLOOKUP($A3596,'BTC-Web'!$A$2:$H$9999,2,0),"")</f>
        <v>69362.55</v>
      </c>
      <c r="C3596">
        <f>VLOOKUP(A3596,H_SPBTFDUE!$B$2:$C$5828,2,0)</f>
        <v>357.09</v>
      </c>
      <c r="D3596" s="2">
        <f>D3595*(1-D$1+IF(AND(WEEKDAY($A3596)&lt;&gt;1,WEEKDAY($A3596)&lt;&gt;7),-VLOOKUP($A3596,ETF_OP_Fee!$G$5:$H$14,2,1),0))^($A3596-$A3595)*(1+2*(C3596/C3595-1))+IFERROR(VLOOKUP(A3596,BITXeom!$C$9:$D$100,2,0),0)-$D$3*IFERROR(VLOOKUP($A3596,Dividends!$C$10:$E$100,2,0),0)</f>
        <v>53.346704556712226</v>
      </c>
      <c r="E3596" s="9">
        <v>53.740001999999997</v>
      </c>
      <c r="F3596" s="60">
        <f>F3595*(1-F$1-2*(C3596/C3595-1))</f>
        <v>2.260779119861769E-3</v>
      </c>
      <c r="G3596" s="2">
        <f>G3595*(1-G$1+IF(AND(WEEKDAY($A3596)&lt;&gt;1,WEEKDAY($A3596)&lt;&gt;7),-VLOOKUP($A3596,ETF_OP_Fee!$I$5:$J$14,2,1),0))^($A3596-$A3595)*(1+1*(B3596/B3595-1))</f>
        <v>32.282386046770156</v>
      </c>
      <c r="H3596" s="9">
        <f>IFERROR(VLOOKUP(A3596,'BITO-IV'!$A$1:$J$10000,4,0),"")</f>
        <v>31.4483</v>
      </c>
      <c r="J3596" s="9">
        <f>VLOOKUP(A3596,'ETH-Web'!$A$1:$G$10000,6,0)</f>
        <v>3695.29</v>
      </c>
      <c r="K3596" s="2">
        <f>K3595*(1-K$1+IF(AND(WEEKDAY($A3596)&lt;&gt;1,WEEKDAY($A3596)&lt;&gt;7),-VLOOKUP($A3596,ETF_OP_Fee!$K$5:$L$14,2,1),0))^($A3596-$A3595)*(1+2*(J3596/J3595-1))-K$3*IFERROR(VLOOKUP($A5192,Dividends!$C$10:$E$100,3,0),0)</f>
        <v>307.37183156595842</v>
      </c>
      <c r="Q3596">
        <f>IF($A3596&gt;=$Q$2,B3596*Q$4,"")</f>
        <v>883.19772478539051</v>
      </c>
      <c r="R3596">
        <f>IF($A3596&gt;=$Q$2,G3596*R$4,"")</f>
        <v>609.10344370962548</v>
      </c>
      <c r="S3596">
        <f>IF($A3596&gt;=$Q$2,C3596*S$4,"")</f>
        <v>676.83987126788008</v>
      </c>
      <c r="T3596">
        <f>IF($A3596&gt;=$Q$2,J3596*T$4,"")</f>
        <v>1111.7197863359825</v>
      </c>
      <c r="U3596">
        <f>IF($A3596&gt;=$Q$2,K3596*U$4,"")</f>
        <v>29.56955753912559</v>
      </c>
      <c r="W3596" t="str">
        <f t="shared" ca="1" si="26"/>
        <v/>
      </c>
    </row>
    <row r="3597" spans="1:23">
      <c r="A3597" s="25">
        <v>45391</v>
      </c>
      <c r="B3597">
        <f>IFERROR(VLOOKUP($A3597,'BTC-Web'!$A$2:$H$9999,2,0),"")</f>
        <v>71632.5</v>
      </c>
      <c r="C3597">
        <f>VLOOKUP(A3597,H_SPBTFDUE!$B$2:$C$5828,2,0)</f>
        <v>343.45</v>
      </c>
      <c r="D3597" s="2">
        <f>D3596*(1-D$1+IF(AND(WEEKDAY($A3597)&lt;&gt;1,WEEKDAY($A3597)&lt;&gt;7),-VLOOKUP($A3597,ETF_OP_Fee!$G$5:$H$14,2,1),0))^($A3597-$A3596)*(1+2*(C3597/C3596-1))+IFERROR(VLOOKUP(A3597,BITXeom!$C$9:$D$100,2,0),0)-$D$3*IFERROR(VLOOKUP($A3597,Dividends!$C$10:$E$100,2,0),0)</f>
        <v>49.265327161091484</v>
      </c>
      <c r="E3597" s="9">
        <v>49.450001</v>
      </c>
      <c r="F3597" s="60">
        <f>F3596*(1-F$1-2*(C3597/C3596-1))</f>
        <v>2.4333743492719918E-3</v>
      </c>
      <c r="G3597" s="2">
        <f>G3596*(1-G$1+IF(AND(WEEKDAY($A3597)&lt;&gt;1,WEEKDAY($A3597)&lt;&gt;7),-VLOOKUP($A3597,ETF_OP_Fee!$I$5:$J$14,2,1),0))^($A3597-$A3596)*(1+1*(B3597/B3596-1))</f>
        <v>33.312412575698431</v>
      </c>
      <c r="H3597" s="9">
        <f>IFERROR(VLOOKUP(A3597,'BITO-IV'!$A$1:$J$10000,4,0),"")</f>
        <v>30.249400000000001</v>
      </c>
      <c r="J3597" s="9">
        <f>VLOOKUP(A3597,'ETH-Web'!$A$1:$G$10000,6,0)</f>
        <v>3505.16</v>
      </c>
      <c r="K3597" s="2">
        <f>K3596*(1-K$1+IF(AND(WEEKDAY($A3597)&lt;&gt;1,WEEKDAY($A3597)&lt;&gt;7),-VLOOKUP($A3597,ETF_OP_Fee!$K$5:$L$14,2,1),0))^($A3597-$A3596)*(1+2*(J3597/J3596-1))-K$3*IFERROR(VLOOKUP($A5193,Dividends!$C$10:$E$100,3,0),0)</f>
        <v>275.73494946955532</v>
      </c>
      <c r="Q3597">
        <f>IF($A3597&gt;=$Q$2,B3597*Q$4,"")</f>
        <v>912.10114133187847</v>
      </c>
      <c r="R3597">
        <f>IF($A3597&gt;=$Q$2,G3597*R$4,"")</f>
        <v>628.53796459583032</v>
      </c>
      <c r="S3597">
        <f>IF($A3597&gt;=$Q$2,C3597*S$4,"")</f>
        <v>650.98617655760006</v>
      </c>
      <c r="T3597">
        <f>IF($A3597&gt;=$Q$2,J3597*T$4,"")</f>
        <v>1054.5195982652058</v>
      </c>
      <c r="U3597">
        <f>IF($A3597&gt;=$Q$2,K3597*U$4,"")</f>
        <v>26.526049613424927</v>
      </c>
      <c r="W3597" t="str">
        <f t="shared" ca="1" si="26"/>
        <v/>
      </c>
    </row>
    <row r="3598" spans="1:23">
      <c r="A3598" s="25">
        <v>45392</v>
      </c>
      <c r="B3598">
        <f>IFERROR(VLOOKUP($A3598,'BTC-Web'!$A$2:$H$9999,2,0),"")</f>
        <v>69140.240000000005</v>
      </c>
      <c r="C3598">
        <f>VLOOKUP(A3598,H_SPBTFDUE!$B$2:$C$5828,2,0)</f>
        <v>348.65</v>
      </c>
      <c r="D3598" s="2">
        <f>D3597*(1-D$1+IF(AND(WEEKDAY($A3598)&lt;&gt;1,WEEKDAY($A3598)&lt;&gt;7),-VLOOKUP($A3598,ETF_OP_Fee!$G$5:$H$14,2,1),0))^($A3598-$A3597)*(1+2*(C3598/C3597-1))+IFERROR(VLOOKUP(A3598,BITXeom!$C$9:$D$100,2,0),0)-$D$3*IFERROR(VLOOKUP($A3598,Dividends!$C$10:$E$100,2,0),0)</f>
        <v>50.751010509697991</v>
      </c>
      <c r="E3598" s="9">
        <v>51.080002</v>
      </c>
      <c r="F3598" s="60">
        <f>F3597*(1-F$1-2*(C3598/C3597-1))</f>
        <v>2.3595627387540501E-3</v>
      </c>
      <c r="G3598" s="2">
        <f>G3597*(1-G$1+IF(AND(WEEKDAY($A3598)&lt;&gt;1,WEEKDAY($A3598)&lt;&gt;7),-VLOOKUP($A3598,ETF_OP_Fee!$I$5:$J$14,2,1),0))^($A3598-$A3597)*(1+1*(B3598/B3597-1))</f>
        <v>32.127894369707285</v>
      </c>
      <c r="H3598" s="9">
        <f>IFERROR(VLOOKUP(A3598,'BITO-IV'!$A$1:$J$10000,4,0),"")</f>
        <v>30.709099999999999</v>
      </c>
      <c r="J3598" s="9">
        <f>VLOOKUP(A3598,'ETH-Web'!$A$1:$G$10000,6,0)</f>
        <v>3543.74</v>
      </c>
      <c r="K3598" s="2">
        <f>K3597*(1-K$1+IF(AND(WEEKDAY($A3598)&lt;&gt;1,WEEKDAY($A3598)&lt;&gt;7),-VLOOKUP($A3598,ETF_OP_Fee!$K$5:$L$14,2,1),0))^($A3598-$A3597)*(1+2*(J3598/J3597-1))-K$3*IFERROR(VLOOKUP($A5194,Dividends!$C$10:$E$100,3,0),0)</f>
        <v>281.79751728944689</v>
      </c>
      <c r="Q3598">
        <f>IF($A3598&gt;=$Q$2,B3598*Q$4,"")</f>
        <v>880.36703753128813</v>
      </c>
      <c r="R3598">
        <f>IF($A3598&gt;=$Q$2,G3598*R$4,"")</f>
        <v>606.18849769581038</v>
      </c>
      <c r="S3598">
        <f>IF($A3598&gt;=$Q$2,C3598*S$4,"")</f>
        <v>660.84242380785338</v>
      </c>
      <c r="T3598">
        <f>IF($A3598&gt;=$Q$2,J3598*T$4,"")</f>
        <v>1066.1263055484885</v>
      </c>
      <c r="U3598">
        <f>IF($A3598&gt;=$Q$2,K3598*U$4,"")</f>
        <v>27.1092762775985</v>
      </c>
      <c r="W3598" t="str">
        <f t="shared" ca="1" si="26"/>
        <v/>
      </c>
    </row>
    <row r="3599" spans="1:23">
      <c r="A3599" s="25">
        <v>45393</v>
      </c>
      <c r="B3599">
        <f>IFERROR(VLOOKUP($A3599,'BTC-Web'!$A$2:$H$9999,2,0),"")</f>
        <v>70575.73</v>
      </c>
      <c r="C3599">
        <f>VLOOKUP(A3599,H_SPBTFDUE!$B$2:$C$5828,2,0)</f>
        <v>350.65</v>
      </c>
      <c r="D3599" s="2">
        <f>D3598*(1-D$1+IF(AND(WEEKDAY($A3599)&lt;&gt;1,WEEKDAY($A3599)&lt;&gt;7),-VLOOKUP($A3599,ETF_OP_Fee!$G$5:$H$14,2,1),0))^($A3599-$A3598)*(1+2*(C3599/C3598-1))+IFERROR(VLOOKUP(A3599,BITXeom!$C$9:$D$100,2,0),0)-$D$3*IFERROR(VLOOKUP($A3599,Dividends!$C$10:$E$100,2,0),0)</f>
        <v>51.327079788379436</v>
      </c>
      <c r="E3599" s="9">
        <v>51.740001999999997</v>
      </c>
      <c r="F3599" s="60">
        <f>F3598*(1-F$1-2*(C3599/C3598-1))</f>
        <v>2.3323690647746942E-3</v>
      </c>
      <c r="G3599" s="2">
        <f>G3598*(1-G$1+IF(AND(WEEKDAY($A3599)&lt;&gt;1,WEEKDAY($A3599)&lt;&gt;7),-VLOOKUP($A3599,ETF_OP_Fee!$I$5:$J$14,2,1),0))^($A3599-$A3598)*(1+1*(B3599/B3598-1))</f>
        <v>32.76892254500244</v>
      </c>
      <c r="H3599" s="9">
        <f>IFERROR(VLOOKUP(A3599,'BITO-IV'!$A$1:$J$10000,4,0),"")</f>
        <v>30.8872</v>
      </c>
      <c r="J3599" s="9">
        <f>VLOOKUP(A3599,'ETH-Web'!$A$1:$G$10000,6,0)</f>
        <v>3505.25</v>
      </c>
      <c r="K3599" s="2">
        <f>K3598*(1-K$1+IF(AND(WEEKDAY($A3599)&lt;&gt;1,WEEKDAY($A3599)&lt;&gt;7),-VLOOKUP($A3599,ETF_OP_Fee!$K$5:$L$14,2,1),0))^($A3599-$A3598)*(1+2*(J3599/J3598-1))-K$3*IFERROR(VLOOKUP($A5195,Dividends!$C$10:$E$100,3,0),0)</f>
        <v>275.66898302088612</v>
      </c>
      <c r="Q3599">
        <f>IF($A3599&gt;=$Q$2,B3599*Q$4,"")</f>
        <v>898.64522225708288</v>
      </c>
      <c r="R3599">
        <f>IF($A3599&gt;=$Q$2,G3599*R$4,"")</f>
        <v>618.28340507104269</v>
      </c>
      <c r="S3599">
        <f>IF($A3599&gt;=$Q$2,C3599*S$4,"")</f>
        <v>664.63328813487396</v>
      </c>
      <c r="T3599">
        <f>IF($A3599&gt;=$Q$2,J3599*T$4,"")</f>
        <v>1054.5466745652445</v>
      </c>
      <c r="U3599">
        <f>IF($A3599&gt;=$Q$2,K3599*U$4,"")</f>
        <v>26.519703557933642</v>
      </c>
      <c r="W3599" t="str">
        <f t="shared" ca="1" si="26"/>
        <v/>
      </c>
    </row>
    <row r="3600" spans="1:23">
      <c r="A3600" s="25">
        <v>45394</v>
      </c>
      <c r="B3600">
        <f>IFERROR(VLOOKUP($A3600,'BTC-Web'!$A$2:$H$9999,2,0),"")</f>
        <v>70061.38</v>
      </c>
      <c r="C3600">
        <f>VLOOKUP(A3600,H_SPBTFDUE!$B$2:$C$5828,2,0)</f>
        <v>332.7</v>
      </c>
      <c r="D3600" s="2">
        <f>D3599*(1-D$1+IF(AND(WEEKDAY($A3600)&lt;&gt;1,WEEKDAY($A3600)&lt;&gt;7),-VLOOKUP($A3600,ETF_OP_Fee!$G$5:$H$14,2,1),0))^($A3600-$A3599)*(1+2*(C3600/C3599-1))+IFERROR(VLOOKUP(A3600,BITXeom!$C$9:$D$100,2,0),0)-$D$3*IFERROR(VLOOKUP($A3600,Dividends!$C$10:$E$100,2,0),0)</f>
        <v>46.066593148225685</v>
      </c>
      <c r="E3600" s="9">
        <v>46.139999000000003</v>
      </c>
      <c r="F3600" s="60">
        <f>F3599*(1-F$1-2*(C3600/C3599-1))</f>
        <v>2.5710386117900139E-3</v>
      </c>
      <c r="G3600" s="2">
        <f>G3599*(1-G$1+IF(AND(WEEKDAY($A3600)&lt;&gt;1,WEEKDAY($A3600)&lt;&gt;7),-VLOOKUP($A3600,ETF_OP_Fee!$I$5:$J$14,2,1),0))^($A3600-$A3599)*(1+1*(B3600/B3599-1))</f>
        <v>32.504304110945107</v>
      </c>
      <c r="H3600" s="9">
        <f>IFERROR(VLOOKUP(A3600,'BITO-IV'!$A$1:$J$10000,4,0),"")</f>
        <v>29.314</v>
      </c>
      <c r="J3600" s="9">
        <f>VLOOKUP(A3600,'ETH-Web'!$A$1:$G$10000,6,0)</f>
        <v>3243.03</v>
      </c>
      <c r="K3600" s="2">
        <f>K3599*(1-K$1+IF(AND(WEEKDAY($A3600)&lt;&gt;1,WEEKDAY($A3600)&lt;&gt;7),-VLOOKUP($A3600,ETF_OP_Fee!$K$5:$L$14,2,1),0))^($A3600-$A3599)*(1+2*(J3600/J3599-1))-K$3*IFERROR(VLOOKUP($A5196,Dividends!$C$10:$E$100,3,0),0)</f>
        <v>234.41857192930917</v>
      </c>
      <c r="Q3600">
        <f>IF($A3600&gt;=$Q$2,B3600*Q$4,"")</f>
        <v>892.0959712600627</v>
      </c>
      <c r="R3600">
        <f>IF($A3600&gt;=$Q$2,G3600*R$4,"")</f>
        <v>613.29058950840567</v>
      </c>
      <c r="S3600">
        <f>IF($A3600&gt;=$Q$2,C3600*S$4,"")</f>
        <v>630.61028079986477</v>
      </c>
      <c r="T3600">
        <f>IF($A3600&gt;=$Q$2,J3600*T$4,"")</f>
        <v>975.65837016341925</v>
      </c>
      <c r="U3600">
        <f>IF($A3600&gt;=$Q$2,K3600*U$4,"")</f>
        <v>22.551362028162643</v>
      </c>
      <c r="W3600" t="str">
        <f t="shared" ca="1" si="26"/>
        <v/>
      </c>
    </row>
    <row r="3601" spans="1:23">
      <c r="A3601" s="25">
        <v>45397</v>
      </c>
      <c r="B3601">
        <f>IFERROR(VLOOKUP($A3601,'BTC-Web'!$A$2:$H$9999,2,0),"")</f>
        <v>65739.649999999994</v>
      </c>
      <c r="C3601">
        <f>VLOOKUP(A3601,H_SPBTFDUE!$B$2:$C$5828,2,0)</f>
        <v>314.89999999999998</v>
      </c>
      <c r="D3601" s="2">
        <f>D3600*(1-D$1+IF(AND(WEEKDAY($A3601)&lt;&gt;1,WEEKDAY($A3601)&lt;&gt;7),-VLOOKUP($A3601,ETF_OP_Fee!$G$5:$H$14,2,1),0))^($A3601-$A3600)*(1+2*(C3601/C3600-1))+IFERROR(VLOOKUP(A3601,BITXeom!$C$9:$D$100,2,0),0)-$D$3*IFERROR(VLOOKUP($A3601,Dividends!$C$10:$E$100,2,0),0)</f>
        <v>41.122440109029128</v>
      </c>
      <c r="E3601" s="9">
        <v>41.290000999999997</v>
      </c>
      <c r="F3601" s="60">
        <f>F3600*(1-F$1-2*(C3601/C3600-1))</f>
        <v>2.846014408943423E-3</v>
      </c>
      <c r="G3601" s="2">
        <f>G3600*(1-G$1+IF(AND(WEEKDAY($A3601)&lt;&gt;1,WEEKDAY($A3601)&lt;&gt;7),-VLOOKUP($A3601,ETF_OP_Fee!$I$5:$J$14,2,1),0))^($A3601-$A3600)*(1+1*(B3601/B3600-1))</f>
        <v>30.426764972917333</v>
      </c>
      <c r="H3601" s="9">
        <f>IFERROR(VLOOKUP(A3601,'BITO-IV'!$A$1:$J$10000,4,0),"")</f>
        <v>27.745799999999999</v>
      </c>
      <c r="J3601" s="9">
        <f>VLOOKUP(A3601,'ETH-Web'!$A$1:$G$10000,6,0)</f>
        <v>3101.6</v>
      </c>
      <c r="K3601" s="2">
        <f>K3600*(1-K$1+IF(AND(WEEKDAY($A3601)&lt;&gt;1,WEEKDAY($A3601)&lt;&gt;7),-VLOOKUP($A3601,ETF_OP_Fee!$K$5:$L$14,2,1),0))^($A3601-$A3600)*(1+2*(J3601/J3600-1))-K$3*IFERROR(VLOOKUP($A5197,Dividends!$C$10:$E$100,3,0),0)</f>
        <v>213.95584163273568</v>
      </c>
      <c r="Q3601">
        <f>IF($A3601&gt;=$Q$2,B3601*Q$4,"")</f>
        <v>837.06711054002324</v>
      </c>
      <c r="R3601">
        <f>IF($A3601&gt;=$Q$2,G3601*R$4,"")</f>
        <v>574.09162070910747</v>
      </c>
      <c r="S3601">
        <f>IF($A3601&gt;=$Q$2,C3601*S$4,"")</f>
        <v>596.87158828938198</v>
      </c>
      <c r="T3601">
        <f>IF($A3601&gt;=$Q$2,J3601*T$4,"")</f>
        <v>933.10946889139507</v>
      </c>
      <c r="U3601">
        <f>IF($A3601&gt;=$Q$2,K3601*U$4,"")</f>
        <v>20.582821586998971</v>
      </c>
      <c r="W3601" t="str">
        <f t="shared" ca="1" si="26"/>
        <v/>
      </c>
    </row>
    <row r="3602" spans="1:23">
      <c r="A3602" s="25">
        <v>45398</v>
      </c>
      <c r="B3602">
        <f>IFERROR(VLOOKUP($A3602,'BTC-Web'!$A$2:$H$9999,2,0),"")</f>
        <v>63419.3</v>
      </c>
      <c r="C3602">
        <f>VLOOKUP(A3602,H_SPBTFDUE!$B$2:$C$5828,2,0)</f>
        <v>311.70999999999998</v>
      </c>
      <c r="D3602" s="2">
        <f>D3601*(1-D$1+IF(AND(WEEKDAY($A3602)&lt;&gt;1,WEEKDAY($A3602)&lt;&gt;7),-VLOOKUP($A3602,ETF_OP_Fee!$G$5:$H$14,2,1),0))^($A3602-$A3601)*(1+2*(C3602/C3601-1))+IFERROR(VLOOKUP(A3602,BITXeom!$C$9:$D$100,2,0),0)-$D$3*IFERROR(VLOOKUP($A3602,Dividends!$C$10:$E$100,2,0),0)</f>
        <v>40.284426227938951</v>
      </c>
      <c r="E3602" s="9">
        <v>40.549999</v>
      </c>
      <c r="F3602" s="60">
        <f>F3601*(1-F$1-2*(C3602/C3601-1))</f>
        <v>2.9035276509406329E-3</v>
      </c>
      <c r="G3602" s="2">
        <f>G3601*(1-G$1+IF(AND(WEEKDAY($A3602)&lt;&gt;1,WEEKDAY($A3602)&lt;&gt;7),-VLOOKUP($A3602,ETF_OP_Fee!$I$5:$J$14,2,1),0))^($A3602-$A3601)*(1+1*(B3602/B3601-1))</f>
        <v>29.329539133215878</v>
      </c>
      <c r="H3602" s="9">
        <f>IFERROR(VLOOKUP(A3602,'BITO-IV'!$A$1:$J$10000,4,0),"")</f>
        <v>27.467300000000002</v>
      </c>
      <c r="J3602" s="9">
        <f>VLOOKUP(A3602,'ETH-Web'!$A$1:$G$10000,6,0)</f>
        <v>3084.92</v>
      </c>
      <c r="K3602" s="2">
        <f>K3601*(1-K$1+IF(AND(WEEKDAY($A3602)&lt;&gt;1,WEEKDAY($A3602)&lt;&gt;7),-VLOOKUP($A3602,ETF_OP_Fee!$K$5:$L$14,2,1),0))^($A3602-$A3601)*(1+2*(J3602/J3601-1))-K$3*IFERROR(VLOOKUP($A5198,Dividends!$C$10:$E$100,3,0),0)</f>
        <v>211.64913761779582</v>
      </c>
      <c r="Q3602">
        <f>IF($A3602&gt;=$Q$2,B3602*Q$4,"")</f>
        <v>807.52194761412488</v>
      </c>
      <c r="R3602">
        <f>IF($A3602&gt;=$Q$2,G3602*R$4,"")</f>
        <v>553.38918450996516</v>
      </c>
      <c r="S3602">
        <f>IF($A3602&gt;=$Q$2,C3602*S$4,"")</f>
        <v>590.82515968778432</v>
      </c>
      <c r="T3602">
        <f>IF($A3602&gt;=$Q$2,J3602*T$4,"")</f>
        <v>928.09132795087783</v>
      </c>
      <c r="U3602">
        <f>IF($A3602&gt;=$Q$2,K3602*U$4,"")</f>
        <v>20.360913753909653</v>
      </c>
      <c r="W3602" t="str">
        <f t="shared" ca="1" si="26"/>
        <v/>
      </c>
    </row>
    <row r="3603" spans="1:23">
      <c r="A3603" s="25">
        <v>45399</v>
      </c>
      <c r="B3603">
        <f>IFERROR(VLOOKUP($A3603,'BTC-Web'!$A$2:$H$9999,2,0),"")</f>
        <v>63831.85</v>
      </c>
      <c r="C3603">
        <f>VLOOKUP(A3603,H_SPBTFDUE!$B$2:$C$5828,2,0)</f>
        <v>302.74</v>
      </c>
      <c r="D3603" s="2">
        <f>D3602*(1-D$1+IF(AND(WEEKDAY($A3603)&lt;&gt;1,WEEKDAY($A3603)&lt;&gt;7),-VLOOKUP($A3603,ETF_OP_Fee!$G$5:$H$14,2,1),0))^($A3603-$A3602)*(1+2*(C3603/C3602-1))+IFERROR(VLOOKUP(A3603,BITXeom!$C$9:$D$100,2,0),0)-$D$3*IFERROR(VLOOKUP($A3603,Dividends!$C$10:$E$100,2,0),0)</f>
        <v>37.961339981700625</v>
      </c>
      <c r="E3603" s="9">
        <v>38.080002</v>
      </c>
      <c r="F3603" s="60">
        <f>F3602*(1-F$1-2*(C3603/C3602-1))</f>
        <v>3.0704846732312573E-3</v>
      </c>
      <c r="G3603" s="2">
        <f>G3602*(1-G$1+IF(AND(WEEKDAY($A3603)&lt;&gt;1,WEEKDAY($A3603)&lt;&gt;7),-VLOOKUP($A3603,ETF_OP_Fee!$I$5:$J$14,2,1),0))^($A3603-$A3602)*(1+1*(B3603/B3602-1))</f>
        <v>29.496917161363097</v>
      </c>
      <c r="H3603" s="9">
        <f>IFERROR(VLOOKUP(A3603,'BITO-IV'!$A$1:$J$10000,4,0),"")</f>
        <v>26.682200000000002</v>
      </c>
      <c r="J3603" s="9">
        <f>VLOOKUP(A3603,'ETH-Web'!$A$1:$G$10000,6,0)</f>
        <v>2984.73</v>
      </c>
      <c r="K3603" s="2">
        <f>K3602*(1-K$1+IF(AND(WEEKDAY($A3603)&lt;&gt;1,WEEKDAY($A3603)&lt;&gt;7),-VLOOKUP($A3603,ETF_OP_Fee!$K$5:$L$14,2,1),0))^($A3603-$A3602)*(1+2*(J3603/J3602-1))-K$3*IFERROR(VLOOKUP($A5199,Dividends!$C$10:$E$100,3,0),0)</f>
        <v>197.89643838101458</v>
      </c>
      <c r="Q3603">
        <f>IF($A3603&gt;=$Q$2,B3603*Q$4,"")</f>
        <v>812.77497278924034</v>
      </c>
      <c r="R3603">
        <f>IF($A3603&gt;=$Q$2,G3603*R$4,"")</f>
        <v>556.5472699500591</v>
      </c>
      <c r="S3603">
        <f>IF($A3603&gt;=$Q$2,C3603*S$4,"")</f>
        <v>573.82313318109732</v>
      </c>
      <c r="T3603">
        <f>IF($A3603&gt;=$Q$2,J3603*T$4,"")</f>
        <v>897.94938905217111</v>
      </c>
      <c r="U3603">
        <f>IF($A3603&gt;=$Q$2,K3603*U$4,"")</f>
        <v>19.03788675651537</v>
      </c>
      <c r="W3603" t="str">
        <f t="shared" ca="1" si="26"/>
        <v/>
      </c>
    </row>
    <row r="3604" spans="1:23">
      <c r="A3604" s="25">
        <v>45400</v>
      </c>
      <c r="B3604">
        <f>IFERROR(VLOOKUP($A3604,'BTC-Web'!$A$2:$H$9999,2,0),"")</f>
        <v>61275.32</v>
      </c>
      <c r="C3604">
        <f>VLOOKUP(A3604,H_SPBTFDUE!$B$2:$C$5828,2,0)</f>
        <v>315.13</v>
      </c>
      <c r="D3604" s="2">
        <f>D3603*(1-D$1+IF(AND(WEEKDAY($A3604)&lt;&gt;1,WEEKDAY($A3604)&lt;&gt;7),-VLOOKUP($A3604,ETF_OP_Fee!$G$5:$H$14,2,1),0))^($A3604-$A3603)*(1+2*(C3604/C3603-1))+IFERROR(VLOOKUP(A3604,BITXeom!$C$9:$D$100,2,0),0)-$D$3*IFERROR(VLOOKUP($A3604,Dividends!$C$10:$E$100,2,0),0)</f>
        <v>41.063616589752314</v>
      </c>
      <c r="E3604" s="9">
        <v>41.310001</v>
      </c>
      <c r="F3604" s="60">
        <f>F3603*(1-F$1-2*(C3604/C3603-1))</f>
        <v>2.8189982552457148E-3</v>
      </c>
      <c r="G3604" s="2">
        <f>G3603*(1-G$1+IF(AND(WEEKDAY($A3604)&lt;&gt;1,WEEKDAY($A3604)&lt;&gt;7),-VLOOKUP($A3604,ETF_OP_Fee!$I$5:$J$14,2,1),0))^($A3604-$A3603)*(1+1*(B3604/B3603-1))</f>
        <v>28.293077379457081</v>
      </c>
      <c r="H3604" s="9">
        <f>IFERROR(VLOOKUP(A3604,'BITO-IV'!$A$1:$J$10000,4,0),"")</f>
        <v>27.78</v>
      </c>
      <c r="J3604" s="9">
        <f>VLOOKUP(A3604,'ETH-Web'!$A$1:$G$10000,6,0)</f>
        <v>3066.03</v>
      </c>
      <c r="K3604" s="2">
        <f>K3603*(1-K$1+IF(AND(WEEKDAY($A3604)&lt;&gt;1,WEEKDAY($A3604)&lt;&gt;7),-VLOOKUP($A3604,ETF_OP_Fee!$K$5:$L$14,2,1),0))^($A3604-$A3603)*(1+2*(J3604/J3603-1))-K$3*IFERROR(VLOOKUP($A5200,Dividends!$C$10:$E$100,3,0),0)</f>
        <v>208.67192577141091</v>
      </c>
      <c r="Q3604">
        <f>IF($A3604&gt;=$Q$2,B3604*Q$4,"")</f>
        <v>780.22251502427082</v>
      </c>
      <c r="R3604">
        <f>IF($A3604&gt;=$Q$2,G3604*R$4,"")</f>
        <v>533.8332439244964</v>
      </c>
      <c r="S3604">
        <f>IF($A3604&gt;=$Q$2,C3604*S$4,"")</f>
        <v>597.30753768698946</v>
      </c>
      <c r="T3604">
        <f>IF($A3604&gt;=$Q$2,J3604*T$4,"")</f>
        <v>922.4083134205199</v>
      </c>
      <c r="U3604">
        <f>IF($A3604&gt;=$Q$2,K3604*U$4,"")</f>
        <v>20.074502222477719</v>
      </c>
      <c r="W3604" t="str">
        <f t="shared" ca="1" si="26"/>
        <v/>
      </c>
    </row>
    <row r="3605" spans="1:23">
      <c r="A3605" s="25">
        <v>45401</v>
      </c>
      <c r="B3605">
        <f>IFERROR(VLOOKUP($A3605,'BTC-Web'!$A$2:$H$9999,2,0),"")</f>
        <v>63510.75</v>
      </c>
      <c r="C3605">
        <f>VLOOKUP(A3605,H_SPBTFDUE!$B$2:$C$5828,2,0)</f>
        <v>318.52</v>
      </c>
      <c r="D3605" s="2">
        <f>D3604*(1-D$1+IF(AND(WEEKDAY($A3605)&lt;&gt;1,WEEKDAY($A3605)&lt;&gt;7),-VLOOKUP($A3605,ETF_OP_Fee!$G$5:$H$14,2,1),0))^($A3605-$A3604)*(1+2*(C3605/C3604-1))+IFERROR(VLOOKUP(A3605,BITXeom!$C$9:$D$100,2,0),0)-$D$3*IFERROR(VLOOKUP($A3605,Dividends!$C$10:$E$100,2,0),0)</f>
        <v>41.942040804040367</v>
      </c>
      <c r="E3605" s="9">
        <v>42.220001000000003</v>
      </c>
      <c r="F3605" s="60">
        <f>F3604*(1-F$1-2*(C3605/C3604-1))</f>
        <v>2.7582009617630964E-3</v>
      </c>
      <c r="G3605" s="2">
        <f>G3604*(1-G$1+IF(AND(WEEKDAY($A3605)&lt;&gt;1,WEEKDAY($A3605)&lt;&gt;7),-VLOOKUP($A3605,ETF_OP_Fee!$I$5:$J$14,2,1),0))^($A3605-$A3604)*(1+1*(B3605/B3604-1))</f>
        <v>29.301998588665274</v>
      </c>
      <c r="H3605" s="9">
        <f>IFERROR(VLOOKUP(A3605,'BITO-IV'!$A$1:$J$10000,4,0),"")</f>
        <v>28.087299999999999</v>
      </c>
      <c r="J3605" s="9">
        <f>VLOOKUP(A3605,'ETH-Web'!$A$1:$G$10000,6,0)</f>
        <v>3059.28</v>
      </c>
      <c r="K3605" s="2">
        <f>K3604*(1-K$1+IF(AND(WEEKDAY($A3605)&lt;&gt;1,WEEKDAY($A3605)&lt;&gt;7),-VLOOKUP($A3605,ETF_OP_Fee!$K$5:$L$14,2,1),0))^($A3605-$A3604)*(1+2*(J3605/J3604-1))-K$3*IFERROR(VLOOKUP($A5201,Dividends!$C$10:$E$100,3,0),0)</f>
        <v>207.74777455789777</v>
      </c>
      <c r="Q3605">
        <f>IF($A3605&gt;=$Q$2,B3605*Q$4,"")</f>
        <v>808.68638623311483</v>
      </c>
      <c r="R3605">
        <f>IF($A3605&gt;=$Q$2,G3605*R$4,"")</f>
        <v>552.86955004109075</v>
      </c>
      <c r="S3605">
        <f>IF($A3605&gt;=$Q$2,C3605*S$4,"")</f>
        <v>603.73305272128914</v>
      </c>
      <c r="T3605">
        <f>IF($A3605&gt;=$Q$2,J3605*T$4,"")</f>
        <v>920.37759091761268</v>
      </c>
      <c r="U3605">
        <f>IF($A3605&gt;=$Q$2,K3605*U$4,"")</f>
        <v>19.985597711144951</v>
      </c>
      <c r="W3605" t="str">
        <f t="shared" ca="1" si="26"/>
        <v/>
      </c>
    </row>
    <row r="3606" spans="1:23">
      <c r="A3606" s="25">
        <v>45404</v>
      </c>
      <c r="B3606">
        <f>IFERROR(VLOOKUP($A3606,'BTC-Web'!$A$2:$H$9999,2,0),"")</f>
        <v>64935.63</v>
      </c>
      <c r="C3606">
        <f>VLOOKUP(A3606,H_SPBTFDUE!$B$2:$C$5828,2,0)</f>
        <v>329.76</v>
      </c>
      <c r="D3606" s="2">
        <f>D3605*(1-D$1+IF(AND(WEEKDAY($A3606)&lt;&gt;1,WEEKDAY($A3606)&lt;&gt;7),-VLOOKUP($A3606,ETF_OP_Fee!$G$5:$H$14,2,1),0))^($A3606-$A3605)*(1+2*(C3606/C3605-1))+IFERROR(VLOOKUP(A3606,BITXeom!$C$9:$D$100,2,0),0)-$D$3*IFERROR(VLOOKUP($A3606,Dividends!$C$10:$E$100,2,0),0)</f>
        <v>44.885923088694021</v>
      </c>
      <c r="E3606" s="9">
        <v>45.150002000000001</v>
      </c>
      <c r="F3606" s="60">
        <f>F3605*(1-F$1-2*(C3606/C3605-1))</f>
        <v>2.5633934459003897E-3</v>
      </c>
      <c r="G3606" s="2">
        <f>G3605*(1-G$1+IF(AND(WEEKDAY($A3606)&lt;&gt;1,WEEKDAY($A3606)&lt;&gt;7),-VLOOKUP($A3606,ETF_OP_Fee!$I$5:$J$14,2,1),0))^($A3606-$A3605)*(1+1*(B3606/B3605-1))</f>
        <v>29.888166037181289</v>
      </c>
      <c r="H3606" s="9">
        <f>IFERROR(VLOOKUP(A3606,'BITO-IV'!$A$1:$J$10000,4,0),"")</f>
        <v>29.077500000000001</v>
      </c>
      <c r="J3606" s="9">
        <f>VLOOKUP(A3606,'ETH-Web'!$A$1:$G$10000,6,0)</f>
        <v>3201.65</v>
      </c>
      <c r="K3606" s="2">
        <f>K3605*(1-K$1+IF(AND(WEEKDAY($A3606)&lt;&gt;1,WEEKDAY($A3606)&lt;&gt;7),-VLOOKUP($A3606,ETF_OP_Fee!$K$5:$L$14,2,1),0))^($A3606-$A3605)*(1+2*(J3606/J3605-1))-K$3*IFERROR(VLOOKUP($A5202,Dividends!$C$10:$E$100,3,0),0)</f>
        <v>227.06618575770324</v>
      </c>
      <c r="Q3606">
        <f>IF($A3606&gt;=$Q$2,B3606*Q$4,"")</f>
        <v>826.82947315959325</v>
      </c>
      <c r="R3606">
        <f>IF($A3606&gt;=$Q$2,G3606*R$4,"")</f>
        <v>563.92934627066063</v>
      </c>
      <c r="S3606">
        <f>IF($A3606&gt;=$Q$2,C3606*S$4,"")</f>
        <v>625.03771023914453</v>
      </c>
      <c r="T3606">
        <f>IF($A3606&gt;=$Q$2,J3606*T$4,"")</f>
        <v>963.20928910115276</v>
      </c>
      <c r="U3606">
        <f>IF($A3606&gt;=$Q$2,K3606*U$4,"")</f>
        <v>21.844053213156542</v>
      </c>
      <c r="W3606" t="str">
        <f t="shared" ca="1" si="26"/>
        <v/>
      </c>
    </row>
    <row r="3607" spans="1:23">
      <c r="A3607" s="25">
        <v>45405</v>
      </c>
      <c r="B3607">
        <f>IFERROR(VLOOKUP($A3607,'BTC-Web'!$A$2:$H$9999,2,0),"")</f>
        <v>66839.89</v>
      </c>
      <c r="C3607">
        <f>VLOOKUP(A3607,H_SPBTFDUE!$B$2:$C$5828,2,0)</f>
        <v>328.8</v>
      </c>
      <c r="D3607" s="2">
        <f>D3606*(1-D$1+IF(AND(WEEKDAY($A3607)&lt;&gt;1,WEEKDAY($A3607)&lt;&gt;7),-VLOOKUP($A3607,ETF_OP_Fee!$G$5:$H$14,2,1),0))^($A3607-$A3606)*(1+2*(C3607/C3606-1))+IFERROR(VLOOKUP(A3607,BITXeom!$C$9:$D$100,2,0),0)-$D$3*IFERROR(VLOOKUP($A3607,Dividends!$C$10:$E$100,2,0),0)</f>
        <v>44.619199157086861</v>
      </c>
      <c r="F3607" s="60">
        <f>F3606*(1-F$1-2*(C3607/C3606-1))</f>
        <v>2.5781851527711011E-3</v>
      </c>
      <c r="G3607" s="2">
        <f>G3606*(1-G$1+IF(AND(WEEKDAY($A3607)&lt;&gt;1,WEEKDAY($A3607)&lt;&gt;7),-VLOOKUP($A3607,ETF_OP_Fee!$I$5:$J$14,2,1),0))^($A3607-$A3606)*(1+1*(B3607/B3606-1))</f>
        <v>30.740245930751751</v>
      </c>
      <c r="H3607" s="9">
        <f>IFERROR(VLOOKUP(A3607,'BITO-IV'!$A$1:$J$10000,4,0),"")</f>
        <v>28.997499999999999</v>
      </c>
      <c r="J3607" s="9">
        <f>VLOOKUP(A3607,'ETH-Web'!$A$1:$G$10000,6,0)</f>
        <v>3219.91</v>
      </c>
      <c r="K3607" s="2">
        <f>K3606*(1-K$1+IF(AND(WEEKDAY($A3607)&lt;&gt;1,WEEKDAY($A3607)&lt;&gt;7),-VLOOKUP($A3607,ETF_OP_Fee!$K$5:$L$14,2,1),0))^($A3607-$A3606)*(1+2*(J3607/J3606-1))-K$3*IFERROR(VLOOKUP($A5203,Dividends!$C$10:$E$100,3,0),0)</f>
        <v>229.6503286695897</v>
      </c>
      <c r="Q3607">
        <f>IF($A3607&gt;=$Q$2,B3607*Q$4,"")</f>
        <v>851.07653586706044</v>
      </c>
      <c r="R3607">
        <f>IF($A3607&gt;=$Q$2,G3607*R$4,"")</f>
        <v>580.0063734376605</v>
      </c>
      <c r="S3607">
        <f>IF($A3607&gt;=$Q$2,C3607*S$4,"")</f>
        <v>623.21809536217472</v>
      </c>
      <c r="T3607">
        <f>IF($A3607&gt;=$Q$2,J3607*T$4,"")</f>
        <v>968.70276953123937</v>
      </c>
      <c r="U3607">
        <f>IF($A3607&gt;=$Q$2,K3607*U$4,"")</f>
        <v>22.092651017753848</v>
      </c>
      <c r="W3607" t="str">
        <f t="shared" ca="1" si="26"/>
        <v/>
      </c>
    </row>
    <row r="3608" spans="1:23">
      <c r="A3608" s="25">
        <v>45406</v>
      </c>
      <c r="B3608">
        <f>IFERROR(VLOOKUP($A3608,'BTC-Web'!$A$2:$H$9999,2,0),"")</f>
        <v>66408.72</v>
      </c>
      <c r="C3608">
        <f>VLOOKUP(A3608,H_SPBTFDUE!$B$2:$C$5828,2,0)</f>
        <v>315.77</v>
      </c>
      <c r="D3608" s="2">
        <f>D3607*(1-D$1+IF(AND(WEEKDAY($A3608)&lt;&gt;1,WEEKDAY($A3608)&lt;&gt;7),-VLOOKUP($A3608,ETF_OP_Fee!$G$5:$H$14,2,1),0))^($A3608-$A3607)*(1+2*(C3608/C3607-1))+IFERROR(VLOOKUP(A3608,BITXeom!$C$9:$D$100,2,0),0)-$D$3*IFERROR(VLOOKUP($A3608,Dividends!$C$10:$E$100,2,0),0)</f>
        <v>41.077822351585581</v>
      </c>
      <c r="F3608" s="60">
        <f>F3607*(1-F$1-2*(C3608/C3607-1))</f>
        <v>2.7823925063387204E-3</v>
      </c>
      <c r="G3608" s="2">
        <f>G3607*(1-G$1+IF(AND(WEEKDAY($A3608)&lt;&gt;1,WEEKDAY($A3608)&lt;&gt;7),-VLOOKUP($A3608,ETF_OP_Fee!$I$5:$J$14,2,1),0))^($A3608-$A3607)*(1+1*(B3608/B3607-1))</f>
        <v>30.517722736677719</v>
      </c>
      <c r="H3608" s="9">
        <f>IFERROR(VLOOKUP(A3608,'BITO-IV'!$A$1:$J$10000,4,0),"")</f>
        <v>27.854800000000001</v>
      </c>
      <c r="J3608" s="9">
        <f>VLOOKUP(A3608,'ETH-Web'!$A$1:$G$10000,6,0)</f>
        <v>3139.81</v>
      </c>
      <c r="K3608" s="2">
        <f>K3607*(1-K$1+IF(AND(WEEKDAY($A3608)&lt;&gt;1,WEEKDAY($A3608)&lt;&gt;7),-VLOOKUP($A3608,ETF_OP_Fee!$K$5:$L$14,2,1),0))^($A3608-$A3607)*(1+2*(J3608/J3607-1))-K$3*IFERROR(VLOOKUP($A5204,Dividends!$C$10:$E$100,3,0),0)</f>
        <v>218.21892883481686</v>
      </c>
      <c r="Q3608">
        <f>IF($A3608&gt;=$Q$2,B3608*Q$4,"")</f>
        <v>845.58642105732929</v>
      </c>
      <c r="R3608">
        <f>IF($A3608&gt;=$Q$2,G3608*R$4,"")</f>
        <v>575.8078100594953</v>
      </c>
      <c r="S3608">
        <f>IF($A3608&gt;=$Q$2,C3608*S$4,"")</f>
        <v>598.52061427163596</v>
      </c>
      <c r="T3608">
        <f>IF($A3608&gt;=$Q$2,J3608*T$4,"")</f>
        <v>944.60486249674079</v>
      </c>
      <c r="U3608">
        <f>IF($A3608&gt;=$Q$2,K3608*U$4,"")</f>
        <v>20.992935948077626</v>
      </c>
      <c r="W3608" t="str">
        <f t="shared" ca="1" si="26"/>
        <v/>
      </c>
    </row>
    <row r="3609" spans="1:23">
      <c r="A3609" s="25">
        <v>45407</v>
      </c>
      <c r="B3609">
        <f>IFERROR(VLOOKUP($A3609,'BTC-Web'!$A$2:$H$9999,2,0),"")</f>
        <v>64275.02</v>
      </c>
      <c r="C3609">
        <f>VLOOKUP(A3609,H_SPBTFDUE!$B$2:$C$5828,2,0)</f>
        <v>319.58999999999997</v>
      </c>
      <c r="D3609" s="2">
        <f>D3608*(1-D$1+IF(AND(WEEKDAY($A3609)&lt;&gt;1,WEEKDAY($A3609)&lt;&gt;7),-VLOOKUP($A3609,ETF_OP_Fee!$G$5:$H$14,2,1),0))^($A3609-$A3608)*(1+2*(C3609/C3608-1))+IFERROR(VLOOKUP(A3609,BITXeom!$C$9:$D$100,2,0),0)-$D$3*IFERROR(VLOOKUP($A3609,Dividends!$C$10:$E$100,2,0),0)</f>
        <v>42.066621432887224</v>
      </c>
      <c r="F3609" s="60">
        <f>F3608*(1-F$1-2*(C3609/C3608-1))</f>
        <v>2.7149281687292933E-3</v>
      </c>
      <c r="G3609" s="2">
        <f>G3608*(1-G$1+IF(AND(WEEKDAY($A3609)&lt;&gt;1,WEEKDAY($A3609)&lt;&gt;7),-VLOOKUP($A3609,ETF_OP_Fee!$I$5:$J$14,2,1),0))^($A3609-$A3608)*(1+1*(B3609/B3608-1))</f>
        <v>29.513766453879676</v>
      </c>
      <c r="H3609" s="9">
        <f>IFERROR(VLOOKUP(A3609,'BITO-IV'!$A$1:$J$10000,4,0),"")</f>
        <v>28.182600000000001</v>
      </c>
      <c r="J3609" s="9">
        <f>VLOOKUP(A3609,'ETH-Web'!$A$1:$G$10000,6,0)</f>
        <v>3156.51</v>
      </c>
      <c r="K3609" s="2">
        <f>K3608*(1-K$1+IF(AND(WEEKDAY($A3609)&lt;&gt;1,WEEKDAY($A3609)&lt;&gt;7),-VLOOKUP($A3609,ETF_OP_Fee!$K$5:$L$14,2,1),0))^($A3609-$A3608)*(1+2*(J3609/J3608-1))-K$3*IFERROR(VLOOKUP($A5205,Dividends!$C$10:$E$100,3,0),0)</f>
        <v>220.53457186691719</v>
      </c>
      <c r="Q3609">
        <f>IF($A3609&gt;=$Q$2,B3609*Q$4,"")</f>
        <v>818.41788435597402</v>
      </c>
      <c r="R3609">
        <f>IF($A3609&gt;=$Q$2,G3609*R$4,"")</f>
        <v>556.86518207963502</v>
      </c>
      <c r="S3609">
        <f>IF($A3609&gt;=$Q$2,C3609*S$4,"")</f>
        <v>605.76116513624515</v>
      </c>
      <c r="T3609">
        <f>IF($A3609&gt;=$Q$2,J3609*T$4,"")</f>
        <v>949.62902039282233</v>
      </c>
      <c r="U3609">
        <f>IF($A3609&gt;=$Q$2,K3609*U$4,"")</f>
        <v>21.215703725882513</v>
      </c>
      <c r="W3609" t="str">
        <f t="shared" ca="1" si="26"/>
        <v/>
      </c>
    </row>
    <row r="3610" spans="1:23">
      <c r="A3610" s="25">
        <v>45408</v>
      </c>
      <c r="B3610">
        <f>IFERROR(VLOOKUP($A3610,'BTC-Web'!$A$2:$H$9999,2,0),"")</f>
        <v>64485.37</v>
      </c>
      <c r="C3610">
        <f>VLOOKUP(A3610,H_SPBTFDUE!$B$2:$C$5828,2,0)</f>
        <v>314.83999999999997</v>
      </c>
      <c r="D3610" s="2">
        <f>D3609*(1-D$1+IF(AND(WEEKDAY($A3610)&lt;&gt;1,WEEKDAY($A3610)&lt;&gt;7),-VLOOKUP($A3610,ETF_OP_Fee!$G$5:$H$14,2,1),0))^($A3610-$A3609)*(1+2*(C3610/C3609-1))+IFERROR(VLOOKUP(A3610,BITXeom!$C$9:$D$100,2,0),0)-$D$3*IFERROR(VLOOKUP($A3610,Dividends!$C$10:$E$100,2,0),0)</f>
        <v>40.81124615867072</v>
      </c>
      <c r="F3610" s="60">
        <f>F3609*(1-F$1-2*(C3610/C3609-1))</f>
        <v>2.795489674212075E-3</v>
      </c>
      <c r="G3610" s="2">
        <f>G3609*(1-G$1+IF(AND(WEEKDAY($A3610)&lt;&gt;1,WEEKDAY($A3610)&lt;&gt;7),-VLOOKUP($A3610,ETF_OP_Fee!$I$5:$J$14,2,1),0))^($A3610-$A3609)*(1+1*(B3610/B3609-1))</f>
        <v>29.586869371813215</v>
      </c>
      <c r="H3610" s="9">
        <f>IFERROR(VLOOKUP(A3610,'BITO-IV'!$A$1:$J$10000,4,0),"")</f>
        <v>27.771100000000001</v>
      </c>
      <c r="J3610" s="9">
        <f>VLOOKUP(A3610,'ETH-Web'!$A$1:$G$10000,6,0)</f>
        <v>3130.16</v>
      </c>
      <c r="K3610" s="2">
        <f>K3609*(1-K$1+IF(AND(WEEKDAY($A3610)&lt;&gt;1,WEEKDAY($A3610)&lt;&gt;7),-VLOOKUP($A3610,ETF_OP_Fee!$K$5:$L$14,2,1),0))^($A3610-$A3609)*(1+2*(J3610/J3609-1))-K$3*IFERROR(VLOOKUP($A5206,Dividends!$C$10:$E$100,3,0),0)</f>
        <v>216.84701817950585</v>
      </c>
      <c r="Q3610">
        <f>IF($A3610&gt;=$Q$2,B3610*Q$4,"")</f>
        <v>821.09628417559736</v>
      </c>
      <c r="R3610">
        <f>IF($A3610&gt;=$Q$2,G3610*R$4,"")</f>
        <v>558.24448653978334</v>
      </c>
      <c r="S3610">
        <f>IF($A3610&gt;=$Q$2,C3610*S$4,"")</f>
        <v>596.75786235957139</v>
      </c>
      <c r="T3610">
        <f>IF($A3610&gt;=$Q$2,J3610*T$4,"")</f>
        <v>941.70168143702904</v>
      </c>
      <c r="U3610">
        <f>IF($A3610&gt;=$Q$2,K3610*U$4,"")</f>
        <v>20.860956414188383</v>
      </c>
      <c r="W3610" t="str">
        <f t="shared" ca="1" si="26"/>
        <v/>
      </c>
    </row>
    <row r="3611" spans="1:23">
      <c r="A3611" s="25">
        <v>45411</v>
      </c>
      <c r="B3611">
        <f>IFERROR(VLOOKUP($A3611,'BTC-Web'!$A$2:$H$9999,2,0),"")</f>
        <v>63106.36</v>
      </c>
      <c r="C3611">
        <f>VLOOKUP(A3611,H_SPBTFDUE!$B$2:$C$5828,2,0)</f>
        <v>310.67</v>
      </c>
      <c r="D3611" s="2">
        <f>D3610*(1-D$1+IF(AND(WEEKDAY($A3611)&lt;&gt;1,WEEKDAY($A3611)&lt;&gt;7),-VLOOKUP($A3611,ETF_OP_Fee!$G$5:$H$14,2,1),0))^($A3611-$A3610)*(1+2*(C3611/C3610-1))+IFERROR(VLOOKUP(A3611,BITXeom!$C$9:$D$100,2,0),0)-$D$3*IFERROR(VLOOKUP($A3611,Dividends!$C$10:$E$100,2,0),0)</f>
        <v>39.715804274774129</v>
      </c>
      <c r="E3611" s="9">
        <v>39.880000000000003</v>
      </c>
      <c r="F3611" s="60">
        <f>F3610*(1-F$1-2*(C3611/C3610-1))</f>
        <v>2.8693956861360042E-3</v>
      </c>
      <c r="G3611" s="2">
        <f>G3610*(1-G$1+IF(AND(WEEKDAY($A3611)&lt;&gt;1,WEEKDAY($A3611)&lt;&gt;7),-VLOOKUP($A3611,ETF_OP_Fee!$I$5:$J$14,2,1),0))^($A3611-$A3610)*(1+1*(B3611/B3610-1))</f>
        <v>28.885318189643844</v>
      </c>
      <c r="H3611" s="9">
        <f>IFERROR(VLOOKUP(A3611,'BITO-IV'!$A$1:$J$10000,4,0),"")</f>
        <v>27.400500000000001</v>
      </c>
      <c r="J3611" s="9">
        <f>VLOOKUP(A3611,'ETH-Web'!$A$1:$G$10000,6,0)</f>
        <v>3215.43</v>
      </c>
      <c r="K3611" s="2">
        <f>K3610*(1-K$1+IF(AND(WEEKDAY($A3611)&lt;&gt;1,WEEKDAY($A3611)&lt;&gt;7),-VLOOKUP($A3611,ETF_OP_Fee!$K$5:$L$14,2,1),0))^($A3611-$A3610)*(1+2*(J3611/J3610-1))-K$3*IFERROR(VLOOKUP($A5207,Dividends!$C$10:$E$100,3,0),0)</f>
        <v>228.64379313630616</v>
      </c>
      <c r="Q3611">
        <f>IF($A3611&gt;=$Q$2,B3611*Q$4,"")</f>
        <v>803.53726285276093</v>
      </c>
      <c r="R3611">
        <f>IF($A3611&gt;=$Q$2,G3611*R$4,"")</f>
        <v>545.00763222613898</v>
      </c>
      <c r="S3611">
        <f>IF($A3611&gt;=$Q$2,C3611*S$4,"")</f>
        <v>588.85391023773366</v>
      </c>
      <c r="T3611">
        <f>IF($A3611&gt;=$Q$2,J3611*T$4,"")</f>
        <v>967.35497148486536</v>
      </c>
      <c r="U3611">
        <f>IF($A3611&gt;=$Q$2,K3611*U$4,"")</f>
        <v>21.99582103104046</v>
      </c>
      <c r="W3611" t="str">
        <f t="shared" ca="1" si="26"/>
        <v/>
      </c>
    </row>
    <row r="3612" spans="1:23">
      <c r="A3612" s="25">
        <v>45412</v>
      </c>
      <c r="B3612">
        <f>IFERROR(VLOOKUP($A3612,'BTC-Web'!$A$2:$H$9999,2,0),"")</f>
        <v>63839.42</v>
      </c>
      <c r="C3612">
        <f>VLOOKUP(A3612,H_SPBTFDUE!$B$2:$C$5828,2,0)</f>
        <v>290.76</v>
      </c>
      <c r="D3612" s="2">
        <f>D3611*(1-D$1+IF(AND(WEEKDAY($A3612)&lt;&gt;1,WEEKDAY($A3612)&lt;&gt;7),-VLOOKUP($A3612,ETF_OP_Fee!$G$5:$H$14,2,1),0))^($A3612-$A3611)*(1+2*(C3612/C3611-1))+IFERROR(VLOOKUP(A3612,BITXeom!$C$9:$D$100,2,0),0)-$D$3*IFERROR(VLOOKUP($A3612,Dividends!$C$10:$E$100,2,0),0)</f>
        <v>34.621073326975363</v>
      </c>
      <c r="E3612" s="9">
        <v>34.700000000000003</v>
      </c>
      <c r="F3612" s="60">
        <f>F3611*(1-F$1-2*(C3612/C3611-1))</f>
        <v>3.2370299371031644E-3</v>
      </c>
      <c r="G3612" s="2">
        <f>G3611*(1-G$1+IF(AND(WEEKDAY($A3612)&lt;&gt;1,WEEKDAY($A3612)&lt;&gt;7),-VLOOKUP($A3612,ETF_OP_Fee!$I$5:$J$14,2,1),0))^($A3612-$A3611)*(1+1*(B3612/B3611-1))</f>
        <v>29.197681065140099</v>
      </c>
      <c r="H3612" s="9">
        <f>IFERROR(VLOOKUP(A3612,'BITO-IV'!$A$1:$J$10000,4,0),"")</f>
        <v>25.631799999999998</v>
      </c>
      <c r="J3612" s="9">
        <f>VLOOKUP(A3612,'ETH-Web'!$A$1:$G$10000,6,0)</f>
        <v>3012.29</v>
      </c>
      <c r="K3612" s="2">
        <f>K3611*(1-K$1+IF(AND(WEEKDAY($A3612)&lt;&gt;1,WEEKDAY($A3612)&lt;&gt;7),-VLOOKUP($A3612,ETF_OP_Fee!$K$5:$L$14,2,1),0))^($A3612-$A3611)*(1+2*(J3612/J3611-1))-K$3*IFERROR(VLOOKUP($A5208,Dividends!$C$10:$E$100,3,0),0)</f>
        <v>199.74876461325366</v>
      </c>
      <c r="Q3612">
        <f>IF($A3612&gt;=$Q$2,B3612*Q$4,"")</f>
        <v>812.87136207678282</v>
      </c>
      <c r="R3612">
        <f>IF($A3612&gt;=$Q$2,G3612*R$4,"")</f>
        <v>550.90128899847798</v>
      </c>
      <c r="S3612">
        <f>IF($A3612&gt;=$Q$2,C3612*S$4,"")</f>
        <v>551.1158558622443</v>
      </c>
      <c r="T3612">
        <f>IF($A3612&gt;=$Q$2,J3612*T$4,"")</f>
        <v>906.24075381959653</v>
      </c>
      <c r="U3612">
        <f>IF($A3612&gt;=$Q$2,K3612*U$4,"")</f>
        <v>19.216082874313077</v>
      </c>
      <c r="W3612" t="str">
        <f t="shared" ca="1" si="26"/>
        <v/>
      </c>
    </row>
    <row r="3613" spans="1:23">
      <c r="A3613" s="25">
        <v>45413</v>
      </c>
      <c r="B3613">
        <f>IFERROR(VLOOKUP($A3613,'BTC-Web'!$A$2:$H$9999,2,0),"")</f>
        <v>60609.5</v>
      </c>
      <c r="C3613">
        <f>VLOOKUP(A3613,H_SPBTFDUE!$B$2:$C$5828,2,0)</f>
        <v>280.72000000000003</v>
      </c>
      <c r="D3613" s="2">
        <f>D3612*(1-D$1+IF(AND(WEEKDAY($A3613)&lt;&gt;1,WEEKDAY($A3613)&lt;&gt;7),-VLOOKUP($A3613,ETF_OP_Fee!$G$5:$H$14,2,1),0))^($A3613-$A3612)*(1+2*(C3613/C3612-1))+IFERROR(VLOOKUP(A3613,BITXeom!$C$9:$D$100,2,0),0)-$D$3*IFERROR(VLOOKUP($A3613,Dividends!$C$10:$E$100,2,0),0)</f>
        <v>32.226243105546168</v>
      </c>
      <c r="E3613" s="9">
        <v>32.299999999999997</v>
      </c>
      <c r="F3613" s="60">
        <f>F3612*(1-F$1-2*(C3613/C3612-1))</f>
        <v>3.460411995246025E-3</v>
      </c>
      <c r="G3613" s="2">
        <f>G3612*(1-G$1+IF(AND(WEEKDAY($A3613)&lt;&gt;1,WEEKDAY($A3613)&lt;&gt;7),-VLOOKUP($A3613,ETF_OP_Fee!$I$5:$J$14,2,1),0))^($A3613-$A3612)*(1+1*(B3613/B3612-1))</f>
        <v>27.698454120894691</v>
      </c>
      <c r="H3613" s="9">
        <f>IFERROR(VLOOKUP(A3613,'BITO-IV'!$A$1:$J$10000,4,0),"")</f>
        <v>23.121300000000002</v>
      </c>
      <c r="J3613" s="9">
        <f>VLOOKUP(A3613,'ETH-Web'!$A$1:$G$10000,6,0)</f>
        <v>2969.78</v>
      </c>
      <c r="K3613" s="2">
        <f>K3612*(1-K$1+IF(AND(WEEKDAY($A3613)&lt;&gt;1,WEEKDAY($A3613)&lt;&gt;7),-VLOOKUP($A3613,ETF_OP_Fee!$K$5:$L$14,2,1),0))^($A3613-$A3612)*(1+2*(J3613/J3612-1))-K$3*IFERROR(VLOOKUP($A5209,Dividends!$C$10:$E$100,3,0),0)</f>
        <v>194.10598172284176</v>
      </c>
      <c r="Q3613">
        <f>IF($A3613&gt;=$Q$2,B3613*Q$4,"")</f>
        <v>771.74458696198633</v>
      </c>
      <c r="R3613">
        <f>IF($A3613&gt;=$Q$2,G3613*R$4,"")</f>
        <v>522.6139036323799</v>
      </c>
      <c r="S3613">
        <f>IF($A3613&gt;=$Q$2,C3613*S$4,"")</f>
        <v>532.08571694060129</v>
      </c>
      <c r="T3613">
        <f>IF($A3613&gt;=$Q$2,J3613*T$4,"")</f>
        <v>893.45171476795451</v>
      </c>
      <c r="U3613">
        <f>IF($A3613&gt;=$Q$2,K3613*U$4,"")</f>
        <v>18.673240049358174</v>
      </c>
      <c r="W3613" t="str">
        <f t="shared" ca="1" si="26"/>
        <v/>
      </c>
    </row>
    <row r="3614" spans="1:23">
      <c r="A3614" s="25">
        <v>45414</v>
      </c>
      <c r="B3614">
        <f>IFERROR(VLOOKUP($A3614,'BTC-Web'!$A$2:$H$9999,2,0),"")</f>
        <v>58253.7</v>
      </c>
      <c r="C3614">
        <f>VLOOKUP(A3614,H_SPBTFDUE!$B$2:$C$5828,2,0)</f>
        <v>292.61</v>
      </c>
      <c r="D3614" s="2">
        <f>D3613*(1-D$1+IF(AND(WEEKDAY($A3614)&lt;&gt;1,WEEKDAY($A3614)&lt;&gt;7),-VLOOKUP($A3614,ETF_OP_Fee!$G$5:$H$14,2,1),0))^($A3614-$A3613)*(1+2*(C3614/C3613-1))+IFERROR(VLOOKUP(A3614,BITXeom!$C$9:$D$100,2,0),0)-$D$3*IFERROR(VLOOKUP($A3614,Dividends!$C$10:$E$100,2,0),0)</f>
        <v>34.951938236638448</v>
      </c>
      <c r="F3614" s="60">
        <f>F3613*(1-F$1-2*(C3614/C3613-1))</f>
        <v>3.1670977902332033E-3</v>
      </c>
      <c r="G3614" s="2">
        <f>G3613*(1-G$1+IF(AND(WEEKDAY($A3614)&lt;&gt;1,WEEKDAY($A3614)&lt;&gt;7),-VLOOKUP($A3614,ETF_OP_Fee!$I$5:$J$14,2,1),0))^($A3614-$A3613)*(1+1*(B3614/B3613-1))</f>
        <v>26.600741773140918</v>
      </c>
      <c r="H3614" s="9">
        <f>IFERROR(VLOOKUP(A3614,'BITO-IV'!$A$1:$J$10000,4,0),"")</f>
        <v>24.114599999999999</v>
      </c>
      <c r="J3614" s="9">
        <f>VLOOKUP(A3614,'ETH-Web'!$A$1:$G$10000,6,0)</f>
        <v>2988.17</v>
      </c>
      <c r="K3614" s="2">
        <f>K3613*(1-K$1+IF(AND(WEEKDAY($A3614)&lt;&gt;1,WEEKDAY($A3614)&lt;&gt;7),-VLOOKUP($A3614,ETF_OP_Fee!$K$5:$L$14,2,1),0))^($A3614-$A3613)*(1+2*(J3614/J3613-1))-K$3*IFERROR(VLOOKUP($A5210,Dividends!$C$10:$E$100,3,0),0)</f>
        <v>196.50487609673314</v>
      </c>
      <c r="Q3614">
        <f>IF($A3614&gt;=$Q$2,B3614*Q$4,"")</f>
        <v>741.74803694977618</v>
      </c>
      <c r="R3614">
        <f>IF($A3614&gt;=$Q$2,G3614*R$4,"")</f>
        <v>501.90228800859308</v>
      </c>
      <c r="S3614">
        <f>IF($A3614&gt;=$Q$2,C3614*S$4,"")</f>
        <v>554.62240536473826</v>
      </c>
      <c r="T3614">
        <f>IF($A3614&gt;=$Q$2,J3614*T$4,"")</f>
        <v>898.98430540920822</v>
      </c>
      <c r="U3614">
        <f>IF($A3614&gt;=$Q$2,K3614*U$4,"")</f>
        <v>18.904016711154668</v>
      </c>
      <c r="W3614" t="str">
        <f t="shared" ca="1" si="26"/>
        <v/>
      </c>
    </row>
    <row r="3615" spans="1:23">
      <c r="A3615" s="25">
        <v>45415</v>
      </c>
      <c r="B3615">
        <f>IFERROR(VLOOKUP($A3615,'BTC-Web'!$A$2:$H$9999,2,0),"")</f>
        <v>59122.3</v>
      </c>
      <c r="C3615">
        <f>VLOOKUP(A3615,H_SPBTFDUE!$B$2:$C$5828,2,0)</f>
        <v>306.49</v>
      </c>
      <c r="D3615" s="2">
        <f>D3614*(1-D$1+IF(AND(WEEKDAY($A3615)&lt;&gt;1,WEEKDAY($A3615)&lt;&gt;7),-VLOOKUP($A3615,ETF_OP_Fee!$G$5:$H$14,2,1),0))^($A3615-$A3614)*(1+2*(C3615/C3614-1))+IFERROR(VLOOKUP(A3615,BITXeom!$C$9:$D$100,2,0),0)-$D$3*IFERROR(VLOOKUP($A3615,Dividends!$C$10:$E$100,2,0),0)</f>
        <v>38.263226174540634</v>
      </c>
      <c r="F3615" s="60">
        <f>F3614*(1-F$1-2*(C3615/C3614-1))</f>
        <v>2.8664693937003232E-3</v>
      </c>
      <c r="G3615" s="2">
        <f>G3614*(1-G$1+IF(AND(WEEKDAY($A3615)&lt;&gt;1,WEEKDAY($A3615)&lt;&gt;7),-VLOOKUP($A3615,ETF_OP_Fee!$I$5:$J$14,2,1),0))^($A3615-$A3614)*(1+1*(B3615/B3614-1))</f>
        <v>26.975962893402553</v>
      </c>
      <c r="H3615" s="9">
        <f>IFERROR(VLOOKUP(A3615,'BITO-IV'!$A$1:$J$10000,4,0),"")</f>
        <v>25.2666</v>
      </c>
      <c r="J3615" s="9">
        <f>VLOOKUP(A3615,'ETH-Web'!$A$1:$G$10000,6,0)</f>
        <v>3103.54</v>
      </c>
      <c r="K3615" s="2">
        <f>K3614*(1-K$1+IF(AND(WEEKDAY($A3615)&lt;&gt;1,WEEKDAY($A3615)&lt;&gt;7),-VLOOKUP($A3615,ETF_OP_Fee!$K$5:$L$14,2,1),0))^($A3615-$A3614)*(1+2*(J3615/J3614-1))-K$3*IFERROR(VLOOKUP($A5211,Dividends!$C$10:$E$100,3,0),0)</f>
        <v>211.67310456363938</v>
      </c>
      <c r="Q3615">
        <f>IF($A3615&gt;=$Q$2,B3615*Q$4,"")</f>
        <v>752.80797554414153</v>
      </c>
      <c r="R3615">
        <f>IF($A3615&gt;=$Q$2,G3615*R$4,"")</f>
        <v>508.98195294329855</v>
      </c>
      <c r="S3615">
        <f>IF($A3615&gt;=$Q$2,C3615*S$4,"")</f>
        <v>580.93100379426073</v>
      </c>
      <c r="T3615">
        <f>IF($A3615&gt;=$Q$2,J3615*T$4,"")</f>
        <v>933.69311358111952</v>
      </c>
      <c r="U3615">
        <f>IF($A3615&gt;=$Q$2,K3615*U$4,"")</f>
        <v>20.363219404302363</v>
      </c>
      <c r="W3615" t="str">
        <f t="shared" ca="1" si="26"/>
        <v/>
      </c>
    </row>
    <row r="3616" spans="1:23">
      <c r="A3616" s="25">
        <v>45418</v>
      </c>
      <c r="B3616">
        <f>IFERROR(VLOOKUP($A3616,'BTC-Web'!$A$2:$H$9999,2,0),"")</f>
        <v>64038.31</v>
      </c>
      <c r="C3616">
        <f>VLOOKUP(A3616,H_SPBTFDUE!$B$2:$C$5828,2,0)</f>
        <v>311.37</v>
      </c>
      <c r="D3616" s="2">
        <f>D3615*(1-D$1+IF(AND(WEEKDAY($A3616)&lt;&gt;1,WEEKDAY($A3616)&lt;&gt;7),-VLOOKUP($A3616,ETF_OP_Fee!$G$5:$H$14,2,1),0))^($A3616-$A3615)*(1+2*(C3616/C3615-1))+IFERROR(VLOOKUP(A3616,BITXeom!$C$9:$D$100,2,0),0)-$D$3*IFERROR(VLOOKUP($A3616,Dividends!$C$10:$E$100,2,0),0)</f>
        <v>39.467420291945324</v>
      </c>
      <c r="F3616" s="60">
        <f>F3615*(1-F$1-2*(C3616/C3615-1))</f>
        <v>2.7750390901975777E-3</v>
      </c>
      <c r="G3616" s="2">
        <f>G3615*(1-G$1+IF(AND(WEEKDAY($A3616)&lt;&gt;1,WEEKDAY($A3616)&lt;&gt;7),-VLOOKUP($A3616,ETF_OP_Fee!$I$5:$J$14,2,1),0))^($A3616-$A3615)*(1+1*(B3616/B3615-1))</f>
        <v>29.149539885784833</v>
      </c>
      <c r="H3616" s="9">
        <f>IFERROR(VLOOKUP(A3616,'BITO-IV'!$A$1:$J$10000,4,0),"")</f>
        <v>25.6873</v>
      </c>
      <c r="J3616" s="9">
        <f>VLOOKUP(A3616,'ETH-Web'!$A$1:$G$10000,6,0)</f>
        <v>3062.73</v>
      </c>
      <c r="K3616" s="2">
        <f>K3615*(1-K$1+IF(AND(WEEKDAY($A3616)&lt;&gt;1,WEEKDAY($A3616)&lt;&gt;7),-VLOOKUP($A3616,ETF_OP_Fee!$K$5:$L$14,2,1),0))^($A3616-$A3615)*(1+2*(J3616/J3615-1))-K$3*IFERROR(VLOOKUP($A5212,Dividends!$C$10:$E$100,3,0),0)</f>
        <v>206.09039006152904</v>
      </c>
      <c r="Q3616">
        <f>IF($A3616&gt;=$Q$2,B3616*Q$4,"")</f>
        <v>815.40384099346863</v>
      </c>
      <c r="R3616">
        <f>IF($A3616&gt;=$Q$2,G3616*R$4,"")</f>
        <v>549.99296214534354</v>
      </c>
      <c r="S3616">
        <f>IF($A3616&gt;=$Q$2,C3616*S$4,"")</f>
        <v>590.18071275219086</v>
      </c>
      <c r="T3616">
        <f>IF($A3616&gt;=$Q$2,J3616*T$4,"")</f>
        <v>921.41551575243182</v>
      </c>
      <c r="U3616">
        <f>IF($A3616&gt;=$Q$2,K3616*U$4,"")</f>
        <v>19.826155233998787</v>
      </c>
      <c r="W3616" t="str">
        <f t="shared" ca="1" si="26"/>
        <v/>
      </c>
    </row>
    <row r="3617" spans="1:23">
      <c r="A3617" s="25">
        <v>45419</v>
      </c>
      <c r="B3617">
        <f>IFERROR(VLOOKUP($A3617,'BTC-Web'!$A$2:$H$9999,2,0),"")</f>
        <v>63162.76</v>
      </c>
      <c r="C3617">
        <f>VLOOKUP(A3617,H_SPBTFDUE!$B$2:$C$5828,2,0)</f>
        <v>310.27999999999997</v>
      </c>
      <c r="D3617" s="2">
        <f>D3616*(1-D$1+IF(AND(WEEKDAY($A3617)&lt;&gt;1,WEEKDAY($A3617)&lt;&gt;7),-VLOOKUP($A3617,ETF_OP_Fee!$G$5:$H$14,2,1),0))^($A3617-$A3616)*(1+2*(C3617/C3616-1))+IFERROR(VLOOKUP(A3617,BITXeom!$C$9:$D$100,2,0),0)-$D$3*IFERROR(VLOOKUP($A3617,Dividends!$C$10:$E$100,2,0),0)</f>
        <v>39.186371974586699</v>
      </c>
      <c r="F3617" s="60">
        <f>F3616*(1-F$1-2*(C3617/C3616-1))</f>
        <v>2.7943235638037173E-3</v>
      </c>
      <c r="G3617" s="2">
        <f>G3616*(1-G$1+IF(AND(WEEKDAY($A3617)&lt;&gt;1,WEEKDAY($A3617)&lt;&gt;7),-VLOOKUP($A3617,ETF_OP_Fee!$I$5:$J$14,2,1),0))^($A3617-$A3616)*(1+1*(B3617/B3616-1))</f>
        <v>28.728195205722702</v>
      </c>
      <c r="H3617" s="9">
        <f>IFERROR(VLOOKUP(A3617,'BITO-IV'!$A$1:$J$10000,4,0),"")</f>
        <v>25.603200000000001</v>
      </c>
      <c r="J3617" s="9">
        <f>VLOOKUP(A3617,'ETH-Web'!$A$1:$G$10000,6,0)</f>
        <v>3006.58</v>
      </c>
      <c r="K3617" s="2">
        <f>K3616*(1-K$1+IF(AND(WEEKDAY($A3617)&lt;&gt;1,WEEKDAY($A3617)&lt;&gt;7),-VLOOKUP($A3617,ETF_OP_Fee!$K$5:$L$14,2,1),0))^($A3617-$A3616)*(1+2*(J3617/J3616-1))-K$3*IFERROR(VLOOKUP($A5213,Dividends!$C$10:$E$100,3,0),0)</f>
        <v>198.52863623096559</v>
      </c>
      <c r="Q3617">
        <f>IF($A3617&gt;=$Q$2,B3617*Q$4,"")</f>
        <v>804.25540761067282</v>
      </c>
      <c r="R3617">
        <f>IF($A3617&gt;=$Q$2,G3617*R$4,"")</f>
        <v>542.04303876474967</v>
      </c>
      <c r="S3617">
        <f>IF($A3617&gt;=$Q$2,C3617*S$4,"")</f>
        <v>588.11469169396457</v>
      </c>
      <c r="T3617">
        <f>IF($A3617&gt;=$Q$2,J3617*T$4,"")</f>
        <v>904.5229130060261</v>
      </c>
      <c r="U3617">
        <f>IF($A3617&gt;=$Q$2,K3617*U$4,"")</f>
        <v>19.098704986360957</v>
      </c>
      <c r="W3617" t="str">
        <f t="shared" ca="1" si="26"/>
        <v/>
      </c>
    </row>
    <row r="3618" spans="1:23">
      <c r="A3618" s="25">
        <v>45420</v>
      </c>
      <c r="B3618">
        <f>IFERROR(VLOOKUP($A3618,'BTC-Web'!$A$2:$H$9999,2,0),"")</f>
        <v>62332.639999999999</v>
      </c>
      <c r="C3618">
        <f>VLOOKUP(A3618,H_SPBTFDUE!$B$2:$C$5828,2,0)</f>
        <v>305.76</v>
      </c>
      <c r="D3618" s="2">
        <f>D3617*(1-D$1+IF(AND(WEEKDAY($A3618)&lt;&gt;1,WEEKDAY($A3618)&lt;&gt;7),-VLOOKUP($A3618,ETF_OP_Fee!$G$5:$H$14,2,1),0))^($A3618-$A3617)*(1+2*(C3618/C3617-1))+IFERROR(VLOOKUP(A3618,BITXeom!$C$9:$D$100,2,0),0)-$D$3*IFERROR(VLOOKUP($A3618,Dividends!$C$10:$E$100,2,0),0)</f>
        <v>38.04009180443667</v>
      </c>
      <c r="F3618" s="60">
        <f>F3617*(1-F$1-2*(C3618/C3617-1))</f>
        <v>2.8755906526508617E-3</v>
      </c>
      <c r="G3618" s="2">
        <f>G3617*(1-G$1+IF(AND(WEEKDAY($A3618)&lt;&gt;1,WEEKDAY($A3618)&lt;&gt;7),-VLOOKUP($A3618,ETF_OP_Fee!$I$5:$J$14,2,1),0))^($A3618-$A3617)*(1+1*(B3618/B3617-1))</f>
        <v>28.328147017419006</v>
      </c>
      <c r="H3618" s="9">
        <f>IFERROR(VLOOKUP(A3618,'BITO-IV'!$A$1:$J$10000,4,0),"")</f>
        <v>25.230799999999999</v>
      </c>
      <c r="J3618" s="9">
        <f>VLOOKUP(A3618,'ETH-Web'!$A$1:$G$10000,6,0)</f>
        <v>2973.66</v>
      </c>
      <c r="K3618" s="2">
        <f>K3617*(1-K$1+IF(AND(WEEKDAY($A3618)&lt;&gt;1,WEEKDAY($A3618)&lt;&gt;7),-VLOOKUP($A3618,ETF_OP_Fee!$K$5:$L$14,2,1),0))^($A3618-$A3617)*(1+2*(J3618/J3617-1))-K$3*IFERROR(VLOOKUP($A5214,Dividends!$C$10:$E$100,3,0),0)</f>
        <v>194.1761291291412</v>
      </c>
      <c r="Q3618">
        <f>IF($A3618&gt;=$Q$2,B3618*Q$4,"")</f>
        <v>793.68543728376221</v>
      </c>
      <c r="R3618">
        <f>IF($A3618&gt;=$Q$2,G3618*R$4,"")</f>
        <v>534.49493718413692</v>
      </c>
      <c r="S3618">
        <f>IF($A3618&gt;=$Q$2,C3618*S$4,"")</f>
        <v>579.54733831489818</v>
      </c>
      <c r="T3618">
        <f>IF($A3618&gt;=$Q$2,J3618*T$4,"")</f>
        <v>894.61900414740319</v>
      </c>
      <c r="U3618">
        <f>IF($A3618&gt;=$Q$2,K3618*U$4,"")</f>
        <v>18.679988318242231</v>
      </c>
      <c r="W3618" t="str">
        <f t="shared" ca="1" si="26"/>
        <v/>
      </c>
    </row>
    <row r="3619" spans="1:23">
      <c r="A3619" s="25">
        <v>45421</v>
      </c>
      <c r="B3619">
        <f>IFERROR(VLOOKUP($A3619,'BTC-Web'!$A$2:$H$9999,2,0),"")</f>
        <v>61191.199999999997</v>
      </c>
      <c r="C3619">
        <f>VLOOKUP(A3619,H_SPBTFDUE!$B$2:$C$5828,2,0)</f>
        <v>307.64</v>
      </c>
      <c r="D3619" s="2">
        <f>D3618*(1-D$1+IF(AND(WEEKDAY($A3619)&lt;&gt;1,WEEKDAY($A3619)&lt;&gt;7),-VLOOKUP($A3619,ETF_OP_Fee!$G$5:$H$14,2,1),0))^($A3619-$A3618)*(1+2*(C3619/C3618-1))+IFERROR(VLOOKUP(A3619,BITXeom!$C$9:$D$100,2,0),0)-$D$3*IFERROR(VLOOKUP($A3619,Dividends!$C$10:$E$100,2,0),0)</f>
        <v>38.503237386851879</v>
      </c>
      <c r="F3619" s="60">
        <f>F3618*(1-F$1-2*(C3619/C3618-1))</f>
        <v>2.8400791745548789E-3</v>
      </c>
      <c r="G3619" s="2">
        <f>G3618*(1-G$1+IF(AND(WEEKDAY($A3619)&lt;&gt;1,WEEKDAY($A3619)&lt;&gt;7),-VLOOKUP($A3619,ETF_OP_Fee!$I$5:$J$14,2,1),0))^($A3619-$A3618)*(1+1*(B3619/B3618-1))</f>
        <v>27.787342810369669</v>
      </c>
      <c r="H3619" s="9">
        <f>IFERROR(VLOOKUP(A3619,'BITO-IV'!$A$1:$J$10000,4,0),"")</f>
        <v>25.388300000000001</v>
      </c>
      <c r="J3619" s="9">
        <f>VLOOKUP(A3619,'ETH-Web'!$A$1:$G$10000,6,0)</f>
        <v>3036.02</v>
      </c>
      <c r="K3619" s="2">
        <f>K3618*(1-K$1+IF(AND(WEEKDAY($A3619)&lt;&gt;1,WEEKDAY($A3619)&lt;&gt;7),-VLOOKUP($A3619,ETF_OP_Fee!$K$5:$L$14,2,1),0))^($A3619-$A3618)*(1+2*(J3619/J3618-1))-K$3*IFERROR(VLOOKUP($A5215,Dividends!$C$10:$E$100,3,0),0)</f>
        <v>202.31497242499697</v>
      </c>
      <c r="Q3619">
        <f>IF($A3619&gt;=$Q$2,B3619*Q$4,"")</f>
        <v>779.15140975768315</v>
      </c>
      <c r="R3619">
        <f>IF($A3619&gt;=$Q$2,G3619*R$4,"")</f>
        <v>524.29105372864603</v>
      </c>
      <c r="S3619">
        <f>IF($A3619&gt;=$Q$2,C3619*S$4,"")</f>
        <v>583.11075078229749</v>
      </c>
      <c r="T3619">
        <f>IF($A3619&gt;=$Q$2,J3619*T$4,"")</f>
        <v>913.37987159648355</v>
      </c>
      <c r="U3619">
        <f>IF($A3619&gt;=$Q$2,K3619*U$4,"")</f>
        <v>19.462955299675237</v>
      </c>
      <c r="W3619" t="str">
        <f t="shared" ca="1" si="26"/>
        <v/>
      </c>
    </row>
    <row r="3620" spans="1:23">
      <c r="A3620" s="25">
        <v>45422</v>
      </c>
      <c r="B3620">
        <f>IFERROR(VLOOKUP($A3620,'BTC-Web'!$A$2:$H$9999,2,0),"")</f>
        <v>63055.19</v>
      </c>
      <c r="C3620">
        <f>VLOOKUP(A3620,H_SPBTFDUE!$B$2:$C$5828,2,0)</f>
        <v>298.33999999999997</v>
      </c>
      <c r="D3620" s="2">
        <f>D3619*(1-D$1+IF(AND(WEEKDAY($A3620)&lt;&gt;1,WEEKDAY($A3620)&lt;&gt;7),-VLOOKUP($A3620,ETF_OP_Fee!$G$5:$H$14,2,1),0))^($A3620-$A3619)*(1+2*(C3620/C3619-1))+IFERROR(VLOOKUP(A3620,BITXeom!$C$9:$D$100,2,0),0)-$D$3*IFERROR(VLOOKUP($A3620,Dividends!$C$10:$E$100,2,0),0)</f>
        <v>36.170960080414304</v>
      </c>
      <c r="F3620" s="60">
        <f>F3619*(1-F$1-2*(C3620/C3619-1))</f>
        <v>3.011643311954981E-3</v>
      </c>
      <c r="G3620" s="2">
        <f>G3619*(1-G$1+IF(AND(WEEKDAY($A3620)&lt;&gt;1,WEEKDAY($A3620)&lt;&gt;7),-VLOOKUP($A3620,ETF_OP_Fee!$I$5:$J$14,2,1),0))^($A3620-$A3619)*(1+1*(B3620/B3619-1))</f>
        <v>28.611082516625498</v>
      </c>
      <c r="H3620" s="9">
        <f>IFERROR(VLOOKUP(A3620,'BITO-IV'!$A$1:$J$10000,4,0),"")</f>
        <v>24.627199999999998</v>
      </c>
      <c r="J3620" s="9">
        <f>VLOOKUP(A3620,'ETH-Web'!$A$1:$G$10000,6,0)</f>
        <v>2909.79</v>
      </c>
      <c r="K3620" s="2">
        <f>K3619*(1-K$1+IF(AND(WEEKDAY($A3620)&lt;&gt;1,WEEKDAY($A3620)&lt;&gt;7),-VLOOKUP($A3620,ETF_OP_Fee!$K$5:$L$14,2,1),0))^($A3620-$A3619)*(1+2*(J3620/J3619-1))-K$3*IFERROR(VLOOKUP($A5216,Dividends!$C$10:$E$100,3,0),0)</f>
        <v>185.4867100517105</v>
      </c>
      <c r="Q3620">
        <f>IF($A3620&gt;=$Q$2,B3620*Q$4,"")</f>
        <v>802.88571201477612</v>
      </c>
      <c r="R3620">
        <f>IF($A3620&gt;=$Q$2,G3620*R$4,"")</f>
        <v>539.8333587823638</v>
      </c>
      <c r="S3620">
        <f>IF($A3620&gt;=$Q$2,C3620*S$4,"")</f>
        <v>565.4832316616521</v>
      </c>
      <c r="T3620">
        <f>IF($A3620&gt;=$Q$2,J3620*T$4,"")</f>
        <v>875.40385655322814</v>
      </c>
      <c r="U3620">
        <f>IF($A3620&gt;=$Q$2,K3620*U$4,"")</f>
        <v>17.844055252799549</v>
      </c>
      <c r="W3620" t="str">
        <f t="shared" ca="1" si="26"/>
        <v/>
      </c>
    </row>
    <row r="3621" spans="1:23">
      <c r="A3621" s="25">
        <v>45425</v>
      </c>
      <c r="B3621">
        <f>IFERROR(VLOOKUP($A3621,'BTC-Web'!$A$2:$H$9999,2,0),"")</f>
        <v>61451.22</v>
      </c>
      <c r="C3621">
        <f>VLOOKUP(A3621,H_SPBTFDUE!$B$2:$C$5828,2,0)</f>
        <v>310.83</v>
      </c>
      <c r="D3621" s="2">
        <f>D3620*(1-D$1+IF(AND(WEEKDAY($A3621)&lt;&gt;1,WEEKDAY($A3621)&lt;&gt;7),-VLOOKUP($A3621,ETF_OP_Fee!$G$5:$H$14,2,1),0))^($A3621-$A3620)*(1+2*(C3621/C3620-1))+IFERROR(VLOOKUP(A3621,BITXeom!$C$9:$D$100,2,0),0)-$D$3*IFERROR(VLOOKUP($A3621,Dividends!$C$10:$E$100,2,0),0)</f>
        <v>39.185379005716904</v>
      </c>
      <c r="F3621" s="60">
        <f>F3620*(1-F$1-2*(C3621/C3620-1))</f>
        <v>2.7593217297474963E-3</v>
      </c>
      <c r="G3621" s="2">
        <f>G3620*(1-G$1+IF(AND(WEEKDAY($A3621)&lt;&gt;1,WEEKDAY($A3621)&lt;&gt;7),-VLOOKUP($A3621,ETF_OP_Fee!$I$5:$J$14,2,1),0))^($A3621-$A3620)*(1+1*(B3621/B3620-1))</f>
        <v>27.62705260251721</v>
      </c>
      <c r="H3621" s="9">
        <f>IFERROR(VLOOKUP(A3621,'BITO-IV'!$A$1:$J$10000,4,0),"")</f>
        <v>25.658300000000001</v>
      </c>
      <c r="J3621" s="9">
        <f>VLOOKUP(A3621,'ETH-Web'!$A$1:$G$10000,6,0)</f>
        <v>2949.36</v>
      </c>
      <c r="K3621" s="2">
        <f>K3620*(1-K$1+IF(AND(WEEKDAY($A3621)&lt;&gt;1,WEEKDAY($A3621)&lt;&gt;7),-VLOOKUP($A3621,ETF_OP_Fee!$K$5:$L$14,2,1),0))^($A3621-$A3620)*(1+2*(J3621/J3620-1))-K$3*IFERROR(VLOOKUP($A5217,Dividends!$C$10:$E$100,3,0),0)</f>
        <v>190.51682759144083</v>
      </c>
      <c r="Q3621">
        <f>IF($A3621&gt;=$Q$2,B3621*Q$4,"")</f>
        <v>782.46226082066596</v>
      </c>
      <c r="R3621">
        <f>IF($A3621&gt;=$Q$2,G3621*R$4,"")</f>
        <v>521.26670114657816</v>
      </c>
      <c r="S3621">
        <f>IF($A3621&gt;=$Q$2,C3621*S$4,"")</f>
        <v>589.15717938389525</v>
      </c>
      <c r="T3621">
        <f>IF($A3621&gt;=$Q$2,J3621*T$4,"")</f>
        <v>887.3084031369375</v>
      </c>
      <c r="U3621">
        <f>IF($A3621&gt;=$Q$2,K3621*U$4,"")</f>
        <v>18.327958898952964</v>
      </c>
      <c r="W3621" t="str">
        <f t="shared" ca="1" si="26"/>
        <v/>
      </c>
    </row>
    <row r="3622" spans="1:23">
      <c r="A3622" s="25">
        <v>45426</v>
      </c>
      <c r="B3622">
        <f>IFERROR(VLOOKUP($A3622,'BTC-Web'!$A$2:$H$9999,2,0),"")</f>
        <v>62900.77</v>
      </c>
      <c r="C3622">
        <f>VLOOKUP(A3622,H_SPBTFDUE!$B$2:$C$5828,2,0)</f>
        <v>302.81</v>
      </c>
      <c r="D3622" s="2">
        <f>D3621*(1-D$1+IF(AND(WEEKDAY($A3622)&lt;&gt;1,WEEKDAY($A3622)&lt;&gt;7),-VLOOKUP($A3622,ETF_OP_Fee!$G$5:$H$14,2,1),0))^($A3622-$A3621)*(1+2*(C3622/C3621-1))+IFERROR(VLOOKUP(A3622,BITXeom!$C$9:$D$100,2,0),0)-$D$3*IFERROR(VLOOKUP($A3622,Dividends!$C$10:$E$100,2,0),0)</f>
        <v>37.158785743281143</v>
      </c>
      <c r="F3622" s="60">
        <f>F3621*(1-F$1-2*(C3622/C3621-1))</f>
        <v>2.9015694992368555E-3</v>
      </c>
      <c r="G3622" s="2">
        <f>G3621*(1-G$1+IF(AND(WEEKDAY($A3622)&lt;&gt;1,WEEKDAY($A3622)&lt;&gt;7),-VLOOKUP($A3622,ETF_OP_Fee!$I$5:$J$14,2,1),0))^($A3622-$A3621)*(1+1*(B3622/B3621-1))</f>
        <v>28.191847558731244</v>
      </c>
      <c r="H3622" s="9">
        <f>IFERROR(VLOOKUP(A3622,'BITO-IV'!$A$1:$J$10000,4,0),"")</f>
        <v>24.9971</v>
      </c>
      <c r="J3622" s="9">
        <f>VLOOKUP(A3622,'ETH-Web'!$A$1:$G$10000,6,0)</f>
        <v>2881.16</v>
      </c>
      <c r="K3622" s="2">
        <f>K3621*(1-K$1+IF(AND(WEEKDAY($A3622)&lt;&gt;1,WEEKDAY($A3622)&lt;&gt;7),-VLOOKUP($A3622,ETF_OP_Fee!$K$5:$L$14,2,1),0))^($A3622-$A3621)*(1+2*(J3622/J3621-1))-K$3*IFERROR(VLOOKUP($A5218,Dividends!$C$10:$E$100,3,0),0)</f>
        <v>181.70125507355655</v>
      </c>
      <c r="Q3622">
        <f>IF($A3622&gt;=$Q$2,B3622*Q$4,"")</f>
        <v>800.91947241341529</v>
      </c>
      <c r="R3622">
        <f>IF($A3622&gt;=$Q$2,G3622*R$4,"")</f>
        <v>531.92324159936209</v>
      </c>
      <c r="S3622">
        <f>IF($A3622&gt;=$Q$2,C3622*S$4,"")</f>
        <v>573.95581343254298</v>
      </c>
      <c r="T3622">
        <f>IF($A3622&gt;=$Q$2,J3622*T$4,"")</f>
        <v>866.7905846631196</v>
      </c>
      <c r="U3622">
        <f>IF($A3622&gt;=$Q$2,K3622*U$4,"")</f>
        <v>17.479889713563164</v>
      </c>
      <c r="W3622" t="str">
        <f t="shared" ca="1" si="26"/>
        <v/>
      </c>
    </row>
    <row r="3623" spans="1:23">
      <c r="A3623" s="25">
        <v>45427</v>
      </c>
      <c r="B3623">
        <f>IFERROR(VLOOKUP($A3623,'BTC-Web'!$A$2:$H$9999,2,0),"")</f>
        <v>61553.99</v>
      </c>
      <c r="C3623">
        <f>VLOOKUP(A3623,H_SPBTFDUE!$B$2:$C$5828,2,0)</f>
        <v>325.64999999999998</v>
      </c>
      <c r="D3623" s="2">
        <f>D3622*(1-D$1+IF(AND(WEEKDAY($A3623)&lt;&gt;1,WEEKDAY($A3623)&lt;&gt;7),-VLOOKUP($A3623,ETF_OP_Fee!$G$5:$H$14,2,1),0))^($A3623-$A3622)*(1+2*(C3623/C3622-1))+IFERROR(VLOOKUP(A3623,BITXeom!$C$9:$D$100,2,0),0)-$D$3*IFERROR(VLOOKUP($A3623,Dividends!$C$10:$E$100,2,0),0)</f>
        <v>42.759169816879925</v>
      </c>
      <c r="F3623" s="60">
        <f>F3622*(1-F$1-2*(C3623/C3622-1))</f>
        <v>2.4637060491181084E-3</v>
      </c>
      <c r="G3623" s="2">
        <f>G3622*(1-G$1+IF(AND(WEEKDAY($A3623)&lt;&gt;1,WEEKDAY($A3623)&lt;&gt;7),-VLOOKUP($A3623,ETF_OP_Fee!$I$5:$J$14,2,1),0))^($A3623-$A3622)*(1+1*(B3623/B3622-1))</f>
        <v>27.503459044558792</v>
      </c>
      <c r="H3623" s="9">
        <f>IFERROR(VLOOKUP(A3623,'BITO-IV'!$A$1:$J$10000,4,0),"")</f>
        <v>26.8842</v>
      </c>
      <c r="J3623" s="9">
        <f>VLOOKUP(A3623,'ETH-Web'!$A$1:$G$10000,6,0)</f>
        <v>3037.06</v>
      </c>
      <c r="K3623" s="2">
        <f>K3622*(1-K$1+IF(AND(WEEKDAY($A3623)&lt;&gt;1,WEEKDAY($A3623)&lt;&gt;7),-VLOOKUP($A3623,ETF_OP_Fee!$K$5:$L$14,2,1),0))^($A3623-$A3622)*(1+2*(J3623/J3622-1))-K$3*IFERROR(VLOOKUP($A5219,Dividends!$C$10:$E$100,3,0),0)</f>
        <v>201.35983359764217</v>
      </c>
      <c r="Q3623">
        <f>IF($A3623&gt;=$Q$2,B3623*Q$4,"")</f>
        <v>783.77083771376158</v>
      </c>
      <c r="R3623">
        <f>IF($A3623&gt;=$Q$2,G3623*R$4,"")</f>
        <v>518.93474025422859</v>
      </c>
      <c r="S3623">
        <f>IF($A3623&gt;=$Q$2,C3623*S$4,"")</f>
        <v>617.24748404711738</v>
      </c>
      <c r="T3623">
        <f>IF($A3623&gt;=$Q$2,J3623*T$4,"")</f>
        <v>913.69275328582034</v>
      </c>
      <c r="U3623">
        <f>IF($A3623&gt;=$Q$2,K3623*U$4,"")</f>
        <v>19.371069740841069</v>
      </c>
      <c r="W3623" t="str">
        <f t="shared" ca="1" si="26"/>
        <v/>
      </c>
    </row>
    <row r="3624" spans="1:23">
      <c r="A3624" s="25">
        <v>45428</v>
      </c>
      <c r="B3624">
        <f>IFERROR(VLOOKUP($A3624,'BTC-Web'!$A$2:$H$9999,2,0),"")</f>
        <v>66256.11</v>
      </c>
      <c r="C3624">
        <f>VLOOKUP(A3624,H_SPBTFDUE!$B$2:$C$5828,2,0)</f>
        <v>320.58</v>
      </c>
      <c r="D3624" s="2">
        <f>D3623*(1-D$1+IF(AND(WEEKDAY($A3624)&lt;&gt;1,WEEKDAY($A3624)&lt;&gt;7),-VLOOKUP($A3624,ETF_OP_Fee!$G$5:$H$14,2,1),0))^($A3624-$A3623)*(1+2*(C3624/C3623-1))+IFERROR(VLOOKUP(A3624,BITXeom!$C$9:$D$100,2,0),0)-$D$3*IFERROR(VLOOKUP($A3624,Dividends!$C$10:$E$100,2,0),0)</f>
        <v>41.422752535373924</v>
      </c>
      <c r="F3624" s="60">
        <f>F3623*(1-F$1-2*(C3624/C3623-1))</f>
        <v>2.5402920017377835E-3</v>
      </c>
      <c r="G3624" s="2">
        <f>G3623*(1-G$1+IF(AND(WEEKDAY($A3624)&lt;&gt;1,WEEKDAY($A3624)&lt;&gt;7),-VLOOKUP($A3624,ETF_OP_Fee!$I$5:$J$14,2,1),0))^($A3624-$A3623)*(1+1*(B3624/B3623-1))</f>
        <v>29.51349034008123</v>
      </c>
      <c r="H3624" s="9">
        <f>IFERROR(VLOOKUP(A3624,'BITO-IV'!$A$1:$J$10000,4,0),"")</f>
        <v>26.465399999999999</v>
      </c>
      <c r="J3624" s="9">
        <f>VLOOKUP(A3624,'ETH-Web'!$A$1:$G$10000,6,0)</f>
        <v>2945.13</v>
      </c>
      <c r="K3624" s="2">
        <f>K3623*(1-K$1+IF(AND(WEEKDAY($A3624)&lt;&gt;1,WEEKDAY($A3624)&lt;&gt;7),-VLOOKUP($A3624,ETF_OP_Fee!$K$5:$L$14,2,1),0))^($A3624-$A3623)*(1+2*(J3624/J3623-1))-K$3*IFERROR(VLOOKUP($A5220,Dividends!$C$10:$E$100,3,0),0)</f>
        <v>189.16487700816594</v>
      </c>
      <c r="Q3624">
        <f>IF($A3624&gt;=$Q$2,B3624*Q$4,"")</f>
        <v>843.64322830014987</v>
      </c>
      <c r="R3624">
        <f>IF($A3624&gt;=$Q$2,G3624*R$4,"")</f>
        <v>556.85997236975652</v>
      </c>
      <c r="S3624">
        <f>IF($A3624&gt;=$Q$2,C3624*S$4,"")</f>
        <v>607.63764297812031</v>
      </c>
      <c r="T3624">
        <f>IF($A3624&gt;=$Q$2,J3624*T$4,"")</f>
        <v>886.03581703511566</v>
      </c>
      <c r="U3624">
        <f>IF($A3624&gt;=$Q$2,K3624*U$4,"")</f>
        <v>18.197899549146793</v>
      </c>
      <c r="W3624" t="str">
        <f t="shared" ca="1" si="26"/>
        <v/>
      </c>
    </row>
    <row r="3625" spans="1:23">
      <c r="A3625" s="25">
        <v>45429</v>
      </c>
      <c r="B3625">
        <f>IFERROR(VLOOKUP($A3625,'BTC-Web'!$A$2:$H$9999,2,0),"")</f>
        <v>65231.3</v>
      </c>
      <c r="C3625">
        <f>VLOOKUP(A3625,H_SPBTFDUE!$B$2:$C$5828,2,0)</f>
        <v>329.93</v>
      </c>
      <c r="D3625" s="2">
        <f>D3624*(1-D$1+IF(AND(WEEKDAY($A3625)&lt;&gt;1,WEEKDAY($A3625)&lt;&gt;7),-VLOOKUP($A3625,ETF_OP_Fee!$G$5:$H$14,2,1),0))^($A3625-$A3624)*(1+2*(C3625/C3624-1))+IFERROR(VLOOKUP(A3625,BITXeom!$C$9:$D$100,2,0),0)-$D$3*IFERROR(VLOOKUP($A3625,Dividends!$C$10:$E$100,2,0),0)</f>
        <v>43.833730457454088</v>
      </c>
      <c r="F3625" s="60">
        <f>F3624*(1-F$1-2*(C3625/C3624-1))</f>
        <v>2.3919800292833216E-3</v>
      </c>
      <c r="G3625" s="2">
        <f>G3624*(1-G$1+IF(AND(WEEKDAY($A3625)&lt;&gt;1,WEEKDAY($A3625)&lt;&gt;7),-VLOOKUP($A3625,ETF_OP_Fee!$I$5:$J$14,2,1),0))^($A3625-$A3624)*(1+1*(B3625/B3624-1))</f>
        <v>28.967712673691356</v>
      </c>
      <c r="H3625" s="9">
        <f>IFERROR(VLOOKUP(A3625,'BITO-IV'!$A$1:$J$10000,4,0),"")</f>
        <v>27.244599999999998</v>
      </c>
      <c r="J3625" s="9">
        <f>VLOOKUP(A3625,'ETH-Web'!$A$1:$G$10000,6,0)</f>
        <v>3094.12</v>
      </c>
      <c r="K3625" s="2">
        <f>K3624*(1-K$1+IF(AND(WEEKDAY($A3625)&lt;&gt;1,WEEKDAY($A3625)&lt;&gt;7),-VLOOKUP($A3625,ETF_OP_Fee!$K$5:$L$14,2,1),0))^($A3625-$A3624)*(1+2*(J3625/J3624-1))-K$3*IFERROR(VLOOKUP($A5221,Dividends!$C$10:$E$100,3,0),0)</f>
        <v>208.29868460764052</v>
      </c>
      <c r="Q3625">
        <f>IF($A3625&gt;=$Q$2,B3625*Q$4,"")</f>
        <v>830.59425792150444</v>
      </c>
      <c r="R3625">
        <f>IF($A3625&gt;=$Q$2,G3625*R$4,"")</f>
        <v>546.56224977836405</v>
      </c>
      <c r="S3625">
        <f>IF($A3625&gt;=$Q$2,C3625*S$4,"")</f>
        <v>625.35993370694132</v>
      </c>
      <c r="T3625">
        <f>IF($A3625&gt;=$Q$2,J3625*T$4,"")</f>
        <v>930.85912751039575</v>
      </c>
      <c r="U3625">
        <f>IF($A3625&gt;=$Q$2,K3625*U$4,"")</f>
        <v>20.038595952173601</v>
      </c>
      <c r="W3625" t="str">
        <f t="shared" ca="1" si="26"/>
        <v/>
      </c>
    </row>
    <row r="3626" spans="1:23">
      <c r="A3626" s="25">
        <v>45432</v>
      </c>
      <c r="B3626">
        <f>IFERROR(VLOOKUP($A3626,'BTC-Web'!$A$2:$H$9999,2,0),"")</f>
        <v>66278.740000000005</v>
      </c>
      <c r="C3626">
        <f>VLOOKUP(A3626,H_SPBTFDUE!$B$2:$C$5828,2,0)</f>
        <v>344.92</v>
      </c>
      <c r="D3626" s="2">
        <f>D3625*(1-D$1+IF(AND(WEEKDAY($A3626)&lt;&gt;1,WEEKDAY($A3626)&lt;&gt;7),-VLOOKUP($A3626,ETF_OP_Fee!$G$5:$H$14,2,1),0))^($A3626-$A3625)*(1+2*(C3626/C3625-1))+IFERROR(VLOOKUP(A3626,BITXeom!$C$9:$D$100,2,0),0)-$D$3*IFERROR(VLOOKUP($A3626,Dividends!$C$10:$E$100,2,0),0)</f>
        <v>47.799512781360271</v>
      </c>
      <c r="E3626" s="9">
        <v>48.05</v>
      </c>
      <c r="F3626" s="60">
        <f>F3625*(1-F$1-2*(C3626/C3625-1))</f>
        <v>2.1745016484404881E-3</v>
      </c>
      <c r="G3626" s="2">
        <f>G3625*(1-G$1+IF(AND(WEEKDAY($A3626)&lt;&gt;1,WEEKDAY($A3626)&lt;&gt;7),-VLOOKUP($A3626,ETF_OP_Fee!$I$5:$J$14,2,1),0))^($A3626-$A3625)*(1+1*(B3626/B3625-1))</f>
        <v>29.162382904655139</v>
      </c>
      <c r="H3626" s="9">
        <f>IFERROR(VLOOKUP(A3626,'BITO-IV'!$A$1:$J$10000,4,0),"")</f>
        <v>28.485299999999999</v>
      </c>
      <c r="J3626" s="9">
        <f>VLOOKUP(A3626,'ETH-Web'!$A$1:$G$10000,6,0)</f>
        <v>3663.86</v>
      </c>
      <c r="K3626" s="2">
        <f>K3625*(1-K$1+IF(AND(WEEKDAY($A3626)&lt;&gt;1,WEEKDAY($A3626)&lt;&gt;7),-VLOOKUP($A3626,ETF_OP_Fee!$K$5:$L$14,2,1),0))^($A3626-$A3625)*(1+2*(J3626/J3625-1))-K$3*IFERROR(VLOOKUP($A5222,Dividends!$C$10:$E$100,3,0),0)</f>
        <v>284.98738920310359</v>
      </c>
      <c r="Q3626">
        <f>IF($A3626&gt;=$Q$2,B3626*Q$4,"")</f>
        <v>843.93137751773043</v>
      </c>
      <c r="R3626">
        <f>IF($A3626&gt;=$Q$2,G3626*R$4,"")</f>
        <v>550.23528398023507</v>
      </c>
      <c r="S3626">
        <f>IF($A3626&gt;=$Q$2,C3626*S$4,"")</f>
        <v>653.77246183796024</v>
      </c>
      <c r="T3626">
        <f>IF($A3626&gt;=$Q$2,J3626*T$4,"")</f>
        <v>1102.2641406668904</v>
      </c>
      <c r="U3626">
        <f>IF($A3626&gt;=$Q$2,K3626*U$4,"")</f>
        <v>27.416145975491009</v>
      </c>
      <c r="W3626" t="str">
        <f t="shared" ca="1" si="26"/>
        <v/>
      </c>
    </row>
    <row r="3627" spans="1:23">
      <c r="A3627" s="25">
        <v>45433</v>
      </c>
      <c r="B3627">
        <f>IFERROR(VLOOKUP($A3627,'BTC-Web'!$A$2:$H$9999,2,0),"")</f>
        <v>71443.06</v>
      </c>
      <c r="C3627">
        <f>VLOOKUP(A3627,H_SPBTFDUE!$B$2:$C$5828,2,0)</f>
        <v>340.36</v>
      </c>
      <c r="D3627" s="2">
        <f>D3626*(1-D$1+IF(AND(WEEKDAY($A3627)&lt;&gt;1,WEEKDAY($A3627)&lt;&gt;7),-VLOOKUP($A3627,ETF_OP_Fee!$G$5:$H$14,2,1),0))^($A3627-$A3626)*(1+2*(C3627/C3626-1))+IFERROR(VLOOKUP(A3627,BITXeom!$C$9:$D$100,2,0),0)-$D$3*IFERROR(VLOOKUP($A3627,Dividends!$C$10:$E$100,2,0),0)</f>
        <v>46.530040205564738</v>
      </c>
      <c r="F3627" s="60">
        <f>F3626*(1-F$1-2*(C3627/C3626-1))</f>
        <v>2.2318842659246755E-3</v>
      </c>
      <c r="G3627" s="2">
        <f>G3626*(1-G$1+IF(AND(WEEKDAY($A3627)&lt;&gt;1,WEEKDAY($A3627)&lt;&gt;7),-VLOOKUP($A3627,ETF_OP_Fee!$I$5:$J$14,2,1),0))^($A3627-$A3626)*(1+1*(B3627/B3626-1))</f>
        <v>31.338077003526177</v>
      </c>
      <c r="H3627" s="9">
        <f>IFERROR(VLOOKUP(A3627,'BITO-IV'!$A$1:$J$10000,4,0),"")</f>
        <v>28.110600000000002</v>
      </c>
      <c r="J3627" s="9">
        <f>VLOOKUP(A3627,'ETH-Web'!$A$1:$G$10000,6,0)</f>
        <v>3789.31</v>
      </c>
      <c r="K3627" s="2">
        <f>K3626*(1-K$1+IF(AND(WEEKDAY($A3627)&lt;&gt;1,WEEKDAY($A3627)&lt;&gt;7),-VLOOKUP($A3627,ETF_OP_Fee!$K$5:$L$14,2,1),0))^($A3627-$A3626)*(1+2*(J3627/J3626-1))-K$3*IFERROR(VLOOKUP($A5223,Dividends!$C$10:$E$100,3,0),0)</f>
        <v>304.49539550154219</v>
      </c>
      <c r="Q3627">
        <f>IF($A3627&gt;=$Q$2,B3627*Q$4,"")</f>
        <v>909.68898986133206</v>
      </c>
      <c r="R3627">
        <f>IF($A3627&gt;=$Q$2,G3627*R$4,"")</f>
        <v>591.2862387070976</v>
      </c>
      <c r="S3627">
        <f>IF($A3627&gt;=$Q$2,C3627*S$4,"")</f>
        <v>645.12929117235342</v>
      </c>
      <c r="T3627">
        <f>IF($A3627&gt;=$Q$2,J3627*T$4,"")</f>
        <v>1140.0054944431431</v>
      </c>
      <c r="U3627">
        <f>IF($A3627&gt;=$Q$2,K3627*U$4,"")</f>
        <v>29.292840764914224</v>
      </c>
      <c r="W3627" t="str">
        <f t="shared" ca="1" si="26"/>
        <v/>
      </c>
    </row>
    <row r="3628" spans="1:23">
      <c r="A3628" s="25">
        <v>45434</v>
      </c>
      <c r="B3628">
        <f>IFERROR(VLOOKUP($A3628,'BTC-Web'!$A$2:$H$9999,2,0),"")</f>
        <v>70135.320000000007</v>
      </c>
      <c r="C3628">
        <f>VLOOKUP(A3628,H_SPBTFDUE!$B$2:$C$5828,2,0)</f>
        <v>341.95</v>
      </c>
      <c r="D3628" s="2">
        <f>D3627*(1-D$1+IF(AND(WEEKDAY($A3628)&lt;&gt;1,WEEKDAY($A3628)&lt;&gt;7),-VLOOKUP($A3628,ETF_OP_Fee!$G$5:$H$14,2,1),0))^($A3628-$A3627)*(1+2*(C3628/C3627-1))+IFERROR(VLOOKUP(A3628,BITXeom!$C$9:$D$100,2,0),0)-$D$3*IFERROR(VLOOKUP($A3628,Dividends!$C$10:$E$100,2,0),0)</f>
        <v>45.991411122789053</v>
      </c>
      <c r="F3628" s="60">
        <f>F3627*(1-F$1-2*(C3628/C3627-1))</f>
        <v>2.2109154826226679E-3</v>
      </c>
      <c r="G3628" s="2">
        <f>G3627*(1-G$1+IF(AND(WEEKDAY($A3628)&lt;&gt;1,WEEKDAY($A3628)&lt;&gt;7),-VLOOKUP($A3628,ETF_OP_Fee!$I$5:$J$14,2,1),0))^($A3628-$A3627)*(1+1*(B3628/B3627-1))</f>
        <v>30.669917646989617</v>
      </c>
      <c r="H3628" s="9">
        <f>IFERROR(VLOOKUP(A3628,'BITO-IV'!$A$1:$J$10000,4,0),"")</f>
        <v>28.241900000000001</v>
      </c>
      <c r="J3628" s="9">
        <f>VLOOKUP(A3628,'ETH-Web'!$A$1:$G$10000,6,0)</f>
        <v>3737.22</v>
      </c>
      <c r="K3628" s="2">
        <f>K3627*(1-K$1+IF(AND(WEEKDAY($A3628)&lt;&gt;1,WEEKDAY($A3628)&lt;&gt;7),-VLOOKUP($A3628,ETF_OP_Fee!$K$5:$L$14,2,1),0))^($A3628-$A3627)*(1+2*(J3628/J3627-1))-K$3*IFERROR(VLOOKUP($A5224,Dividends!$C$10:$E$100,3,0),0)</f>
        <v>296.11623719754101</v>
      </c>
      <c r="Q3628">
        <f>IF($A3628&gt;=$Q$2,B3628*Q$4,"")</f>
        <v>893.03745394445991</v>
      </c>
      <c r="R3628">
        <f>IF($A3628&gt;=$Q$2,G3628*R$4,"")</f>
        <v>578.67942072209473</v>
      </c>
      <c r="S3628">
        <f>IF($A3628&gt;=$Q$2,C3628*S$4,"")</f>
        <v>648.14302831233465</v>
      </c>
      <c r="T3628">
        <f>IF($A3628&gt;=$Q$2,J3628*T$4,"")</f>
        <v>1124.3343336762637</v>
      </c>
      <c r="U3628">
        <f>IF($A3628&gt;=$Q$2,K3628*U$4,"")</f>
        <v>28.486755176858519</v>
      </c>
      <c r="W3628" t="str">
        <f t="shared" ca="1" si="26"/>
        <v/>
      </c>
    </row>
    <row r="3629" spans="1:23">
      <c r="A3629" s="25">
        <v>45435</v>
      </c>
      <c r="B3629">
        <f>IFERROR(VLOOKUP($A3629,'BTC-Web'!$A$2:$H$9999,2,0),"")</f>
        <v>69121.3</v>
      </c>
      <c r="C3629">
        <f>VLOOKUP(A3629,H_SPBTFDUE!$B$2:$C$5828,2,0)</f>
        <v>329.26</v>
      </c>
      <c r="D3629" s="2">
        <f>D3628*(1-D$1+IF(AND(WEEKDAY($A3629)&lt;&gt;1,WEEKDAY($A3629)&lt;&gt;7),-VLOOKUP($A3629,ETF_OP_Fee!$G$5:$H$14,2,1),0))^($A3629-$A3628)*(1+2*(C3629/C3628-1))+IFERROR(VLOOKUP(A3629,BITXeom!$C$9:$D$100,2,0),0)-$D$3*IFERROR(VLOOKUP($A3629,Dividends!$C$10:$E$100,2,0),0)</f>
        <v>42.572732566779521</v>
      </c>
      <c r="F3629" s="60">
        <f>F3628*(1-F$1-2*(C3629/C3628-1))</f>
        <v>2.3748975862942791E-3</v>
      </c>
      <c r="G3629" s="2">
        <f>G3628*(1-G$1+IF(AND(WEEKDAY($A3629)&lt;&gt;1,WEEKDAY($A3629)&lt;&gt;7),-VLOOKUP($A3629,ETF_OP_Fee!$I$5:$J$14,2,1),0))^($A3629-$A3628)*(1+1*(B3629/B3628-1))</f>
        <v>30.133616430814421</v>
      </c>
      <c r="H3629" s="9">
        <f>IFERROR(VLOOKUP(A3629,'BITO-IV'!$A$1:$J$10000,4,0),"")</f>
        <v>27.191700000000001</v>
      </c>
      <c r="J3629" s="9">
        <f>VLOOKUP(A3629,'ETH-Web'!$A$1:$G$10000,6,0)</f>
        <v>3776.93</v>
      </c>
      <c r="K3629" s="2">
        <f>K3628*(1-K$1+IF(AND(WEEKDAY($A3629)&lt;&gt;1,WEEKDAY($A3629)&lt;&gt;7),-VLOOKUP($A3629,ETF_OP_Fee!$K$5:$L$14,2,1),0))^($A3629-$A3628)*(1+2*(J3629/J3628-1))-K$3*IFERROR(VLOOKUP($A5225,Dividends!$C$10:$E$100,3,0),0)</f>
        <v>302.40124204983545</v>
      </c>
      <c r="Q3629">
        <f>IF($A3629&gt;=$Q$2,B3629*Q$4,"")</f>
        <v>880.12587331648581</v>
      </c>
      <c r="R3629">
        <f>IF($A3629&gt;=$Q$2,G3629*R$4,"")</f>
        <v>568.56049961246208</v>
      </c>
      <c r="S3629">
        <f>IF($A3629&gt;=$Q$2,C3629*S$4,"")</f>
        <v>624.08999415738947</v>
      </c>
      <c r="T3629">
        <f>IF($A3629&gt;=$Q$2,J3629*T$4,"")</f>
        <v>1136.2809989489222</v>
      </c>
      <c r="U3629">
        <f>IF($A3629&gt;=$Q$2,K3629*U$4,"")</f>
        <v>29.091380563858966</v>
      </c>
      <c r="W3629" t="str">
        <f t="shared" ca="1" si="26"/>
        <v/>
      </c>
    </row>
    <row r="3630" spans="1:23">
      <c r="A3630" s="25">
        <v>45440</v>
      </c>
      <c r="B3630">
        <f>IFERROR(VLOOKUP($A3630,'BTC-Web'!$A$2:$H$9999,2,0),"")</f>
        <v>69392.2</v>
      </c>
      <c r="C3630">
        <f>VLOOKUP(A3630,H_SPBTFDUE!$B$2:$C$5828,2,0)</f>
        <v>335.54</v>
      </c>
      <c r="D3630" s="2">
        <f>D3629*(1-D$1+IF(AND(WEEKDAY($A3630)&lt;&gt;1,WEEKDAY($A3630)&lt;&gt;7),-VLOOKUP($A3630,ETF_OP_Fee!$G$5:$H$14,2,1),0))^($A3630-$A3629)*(1+2*(C3630/C3629-1))+IFERROR(VLOOKUP(A3630,BITXeom!$C$9:$D$100,2,0),0)-$D$3*IFERROR(VLOOKUP($A3630,Dividends!$C$10:$E$100,2,0),0)</f>
        <v>44.170085538726013</v>
      </c>
      <c r="F3630" s="60">
        <f>F3629*(1-F$1-2*(C3630/C3629-1))</f>
        <v>2.28418077165711E-3</v>
      </c>
      <c r="G3630" s="2">
        <f>G3629*(1-G$1+IF(AND(WEEKDAY($A3630)&lt;&gt;1,WEEKDAY($A3630)&lt;&gt;7),-VLOOKUP($A3630,ETF_OP_Fee!$I$5:$J$14,2,1),0))^($A3630-$A3629)*(1+1*(B3630/B3629-1))</f>
        <v>29.789805754600071</v>
      </c>
      <c r="H3630" s="9">
        <f>IFERROR(VLOOKUP(A3630,'BITO-IV'!$A$1:$J$10000,4,0),"")</f>
        <v>27.714600000000001</v>
      </c>
      <c r="J3630" s="9">
        <f>VLOOKUP(A3630,'ETH-Web'!$A$1:$G$10000,6,0)</f>
        <v>3840.26</v>
      </c>
      <c r="K3630" s="2">
        <f>K3629*(1-K$1+IF(AND(WEEKDAY($A3630)&lt;&gt;1,WEEKDAY($A3630)&lt;&gt;7),-VLOOKUP($A3630,ETF_OP_Fee!$K$5:$L$14,2,1),0))^($A3630-$A3629)*(1+2*(J3630/J3629-1))-K$3*IFERROR(VLOOKUP($A5226,Dividends!$C$10:$E$100,3,0),0)</f>
        <v>312.50207683802222</v>
      </c>
      <c r="Q3630">
        <f>IF($A3630&gt;=$Q$2,B3630*Q$4,"")</f>
        <v>883.57526010581751</v>
      </c>
      <c r="R3630">
        <f>IF($A3630&gt;=$Q$2,G3630*R$4,"")</f>
        <v>562.07348633646393</v>
      </c>
      <c r="S3630">
        <f>IF($A3630&gt;=$Q$2,C3630*S$4,"")</f>
        <v>635.99330814423399</v>
      </c>
      <c r="T3630">
        <f>IF($A3630&gt;=$Q$2,J3630*T$4,"")</f>
        <v>1155.3336887428648</v>
      </c>
      <c r="U3630">
        <f>IF($A3630&gt;=$Q$2,K3630*U$4,"")</f>
        <v>30.063093599308012</v>
      </c>
      <c r="W3630" t="str">
        <f t="shared" ca="1" si="26"/>
        <v/>
      </c>
    </row>
    <row r="3631" spans="1:23">
      <c r="A3631" s="25">
        <v>45441</v>
      </c>
      <c r="B3631">
        <f>IFERROR(VLOOKUP($A3631,'BTC-Web'!$A$2:$H$9999,2,0),"")</f>
        <v>68296.350000000006</v>
      </c>
      <c r="C3631">
        <f>VLOOKUP(A3631,H_SPBTFDUE!$B$2:$C$5828,2,0)</f>
        <v>329.25</v>
      </c>
      <c r="D3631" s="2">
        <f>D3630*(1-D$1+IF(AND(WEEKDAY($A3631)&lt;&gt;1,WEEKDAY($A3631)&lt;&gt;7),-VLOOKUP($A3631,ETF_OP_Fee!$G$5:$H$14,2,1),0))^($A3631-$A3630)*(1+2*(C3631/C3630-1))+IFERROR(VLOOKUP(A3631,BITXeom!$C$9:$D$100,2,0),0)-$D$3*IFERROR(VLOOKUP($A3631,Dividends!$C$10:$E$100,2,0),0)</f>
        <v>42.508944354043997</v>
      </c>
      <c r="F3631" s="60">
        <f>F3630*(1-F$1-2*(C3631/C3630-1))</f>
        <v>2.3696999274722846E-3</v>
      </c>
      <c r="G3631" s="2">
        <f>G3630*(1-G$1+IF(AND(WEEKDAY($A3631)&lt;&gt;1,WEEKDAY($A3631)&lt;&gt;7),-VLOOKUP($A3631,ETF_OP_Fee!$I$5:$J$14,2,1),0))^($A3631-$A3630)*(1+1*(B3631/B3630-1))</f>
        <v>29.22927479503964</v>
      </c>
      <c r="H3631" s="9">
        <f>IFERROR(VLOOKUP(A3631,'BITO-IV'!$A$1:$J$10000,4,0),"")</f>
        <v>27.199200000000001</v>
      </c>
      <c r="J3631" s="9">
        <f>VLOOKUP(A3631,'ETH-Web'!$A$1:$G$10000,6,0)</f>
        <v>3763.2</v>
      </c>
      <c r="K3631" s="2">
        <f>K3630*(1-K$1+IF(AND(WEEKDAY($A3631)&lt;&gt;1,WEEKDAY($A3631)&lt;&gt;7),-VLOOKUP($A3631,ETF_OP_Fee!$K$5:$L$14,2,1),0))^($A3631-$A3630)*(1+2*(J3631/J3630-1))-K$3*IFERROR(VLOOKUP($A5227,Dividends!$C$10:$E$100,3,0),0)</f>
        <v>299.95279993172636</v>
      </c>
      <c r="Q3631">
        <f>IF($A3631&gt;=$Q$2,B3631*Q$4,"")</f>
        <v>869.6217329257172</v>
      </c>
      <c r="R3631">
        <f>IF($A3631&gt;=$Q$2,G3631*R$4,"")</f>
        <v>551.4973988911471</v>
      </c>
      <c r="S3631">
        <f>IF($A3631&gt;=$Q$2,C3631*S$4,"")</f>
        <v>624.07103983575439</v>
      </c>
      <c r="T3631">
        <f>IF($A3631&gt;=$Q$2,J3631*T$4,"")</f>
        <v>1132.1503589541198</v>
      </c>
      <c r="U3631">
        <f>IF($A3631&gt;=$Q$2,K3631*U$4,"")</f>
        <v>28.855837346629873</v>
      </c>
      <c r="W3631" t="str">
        <f t="shared" ca="1" si="26"/>
        <v/>
      </c>
    </row>
    <row r="3632" spans="1:23">
      <c r="A3632" s="25">
        <v>45442</v>
      </c>
      <c r="B3632">
        <f>IFERROR(VLOOKUP($A3632,'BTC-Web'!$A$2:$H$9999,2,0),"")</f>
        <v>67576.09</v>
      </c>
      <c r="C3632">
        <f>VLOOKUP(A3632,H_SPBTFDUE!$B$2:$C$5828,2,0)</f>
        <v>336.85</v>
      </c>
      <c r="D3632" s="2">
        <f>D3631*(1-D$1+IF(AND(WEEKDAY($A3632)&lt;&gt;1,WEEKDAY($A3632)&lt;&gt;7),-VLOOKUP($A3632,ETF_OP_Fee!$G$5:$H$14,2,1),0))^($A3632-$A3631)*(1+2*(C3632/C3631-1))+IFERROR(VLOOKUP(A3632,BITXeom!$C$9:$D$100,2,0),0)-$D$3*IFERROR(VLOOKUP($A3632,Dividends!$C$10:$E$100,2,0),0)</f>
        <v>44.466031267784416</v>
      </c>
      <c r="F3632" s="60">
        <f>F3631*(1-F$1-2*(C3632/C3631-1))</f>
        <v>2.2601781255527074E-3</v>
      </c>
      <c r="G3632" s="2">
        <f>G3631*(1-G$1+IF(AND(WEEKDAY($A3632)&lt;&gt;1,WEEKDAY($A3632)&lt;&gt;7),-VLOOKUP($A3632,ETF_OP_Fee!$I$5:$J$14,2,1),0))^($A3632-$A3631)*(1+1*(B3632/B3631-1))</f>
        <v>28.832157193359617</v>
      </c>
      <c r="H3632" s="9">
        <f>IFERROR(VLOOKUP(A3632,'BITO-IV'!$A$1:$J$10000,4,0),"")</f>
        <v>27.828499999999998</v>
      </c>
      <c r="J3632" s="9">
        <f>VLOOKUP(A3632,'ETH-Web'!$A$1:$G$10000,6,0)</f>
        <v>3746.85</v>
      </c>
      <c r="K3632" s="2">
        <f>K3631*(1-K$1+IF(AND(WEEKDAY($A3632)&lt;&gt;1,WEEKDAY($A3632)&lt;&gt;7),-VLOOKUP($A3632,ETF_OP_Fee!$K$5:$L$14,2,1),0))^($A3632-$A3631)*(1+2*(J3632/J3631-1))-K$3*IFERROR(VLOOKUP($A5228,Dividends!$C$10:$E$100,3,0),0)</f>
        <v>297.3387284052825</v>
      </c>
      <c r="Q3632">
        <f>IF($A3632&gt;=$Q$2,B3632*Q$4,"")</f>
        <v>860.45061690916464</v>
      </c>
      <c r="R3632">
        <f>IF($A3632&gt;=$Q$2,G3632*R$4,"")</f>
        <v>544.0045915630094</v>
      </c>
      <c r="S3632">
        <f>IF($A3632&gt;=$Q$2,C3632*S$4,"")</f>
        <v>638.47632427843234</v>
      </c>
      <c r="T3632">
        <f>IF($A3632&gt;=$Q$2,J3632*T$4,"")</f>
        <v>1127.2314977804112</v>
      </c>
      <c r="U3632">
        <f>IF($A3632&gt;=$Q$2,K3632*U$4,"")</f>
        <v>28.604360371596833</v>
      </c>
      <c r="W3632" t="str">
        <f t="shared" ca="1" si="26"/>
        <v/>
      </c>
    </row>
    <row r="3633" spans="1:23">
      <c r="A3633" s="25">
        <v>45443</v>
      </c>
      <c r="B3633">
        <f>IFERROR(VLOOKUP($A3633,'BTC-Web'!$A$2:$H$9999,2,0),"")</f>
        <v>68362.52</v>
      </c>
      <c r="C3633">
        <f>VLOOKUP(A3633,H_SPBTFDUE!$B$2:$C$5828,2,0)</f>
        <v>330.47</v>
      </c>
      <c r="D3633" s="2">
        <f>D3632*(1-D$1+IF(AND(WEEKDAY($A3633)&lt;&gt;1,WEEKDAY($A3633)&lt;&gt;7),-VLOOKUP($A3633,ETF_OP_Fee!$G$5:$H$14,2,1),0))^($A3633-$A3632)*(1+2*(C3633/C3632-1))+IFERROR(VLOOKUP(A3633,BITXeom!$C$9:$D$100,2,0),0)-$D$3*IFERROR(VLOOKUP($A3633,Dividends!$C$10:$E$100,2,0),0)</f>
        <v>42.776484659674097</v>
      </c>
      <c r="F3633" s="60">
        <f>F3632*(1-F$1-2*(C3633/C3632-1))</f>
        <v>2.3456768384298179E-3</v>
      </c>
      <c r="G3633" s="2">
        <f>G3632*(1-G$1+IF(AND(WEEKDAY($A3633)&lt;&gt;1,WEEKDAY($A3633)&lt;&gt;7),-VLOOKUP($A3633,ETF_OP_Fee!$I$5:$J$14,2,1),0))^($A3633-$A3632)*(1+1*(B3633/B3632-1))</f>
        <v>29.078076331139734</v>
      </c>
      <c r="H3633" s="9">
        <f>IFERROR(VLOOKUP(A3633,'BITO-IV'!$A$1:$J$10000,4,0),"")</f>
        <v>27.295999999999999</v>
      </c>
      <c r="J3633" s="9">
        <f>VLOOKUP(A3633,'ETH-Web'!$A$1:$G$10000,6,0)</f>
        <v>3760.03</v>
      </c>
      <c r="K3633" s="2">
        <f>K3632*(1-K$1+IF(AND(WEEKDAY($A3633)&lt;&gt;1,WEEKDAY($A3633)&lt;&gt;7),-VLOOKUP($A3633,ETF_OP_Fee!$K$5:$L$14,2,1),0))^($A3633-$A3632)*(1+2*(J3633/J3632-1))-K$3*IFERROR(VLOOKUP($A5229,Dividends!$C$10:$E$100,3,0),0)</f>
        <v>299.4228672314656</v>
      </c>
      <c r="Q3633">
        <f>IF($A3633&gt;=$Q$2,B3633*Q$4,"")</f>
        <v>870.46427970995524</v>
      </c>
      <c r="R3633">
        <f>IF($A3633&gt;=$Q$2,G3633*R$4,"")</f>
        <v>548.6445891604285</v>
      </c>
      <c r="S3633">
        <f>IF($A3633&gt;=$Q$2,C3633*S$4,"")</f>
        <v>626.38346707523692</v>
      </c>
      <c r="T3633">
        <f>IF($A3633&gt;=$Q$2,J3633*T$4,"")</f>
        <v>1131.1966714971991</v>
      </c>
      <c r="U3633">
        <f>IF($A3633&gt;=$Q$2,K3633*U$4,"")</f>
        <v>28.804857153056531</v>
      </c>
      <c r="W3633" t="str">
        <f t="shared" ca="1" si="26"/>
        <v/>
      </c>
    </row>
    <row r="3634" spans="1:23">
      <c r="A3634" s="1">
        <v>45446</v>
      </c>
      <c r="B3634">
        <f>IFERROR(VLOOKUP($A3634,'BTC-Web'!$A$2:$H$9999,2,0),"")</f>
        <v>67753.899999999994</v>
      </c>
      <c r="C3634">
        <f>VLOOKUP(A3634,H_SPBTFDUE!$B$2:$C$5828,2,0)</f>
        <v>338.38</v>
      </c>
      <c r="D3634" s="2">
        <f>D3633*(1-D$1+IF(AND(WEEKDAY($A3634)&lt;&gt;1,WEEKDAY($A3634)&lt;&gt;7),-VLOOKUP($A3634,ETF_OP_Fee!$G$5:$H$14,2,1),0))^($A3634-$A3633)*(1+2*(C3634/C3633-1))+IFERROR(VLOOKUP(A3634,BITXeom!$C$9:$D$100,2,0),0)-$D$3*IFERROR(VLOOKUP($A3634,Dividends!$C$10:$E$100,2,0),0)</f>
        <v>44.808038440736397</v>
      </c>
      <c r="F3634" s="60">
        <f>F3633*(1-F$1-2*(C3634/C3633-1))</f>
        <v>2.2332643374396023E-3</v>
      </c>
      <c r="G3634" s="2">
        <f>G3633*(1-G$1+IF(AND(WEEKDAY($A3634)&lt;&gt;1,WEEKDAY($A3634)&lt;&gt;7),-VLOOKUP($A3634,ETF_OP_Fee!$I$5:$J$14,2,1),0))^($A3634-$A3633)*(1+1*(B3634/B3633-1))</f>
        <v>28.554364665709503</v>
      </c>
      <c r="H3634" s="9">
        <f>IFERROR(VLOOKUP(A3634,'BITO-IV'!$A$1:$J$10000,4,0),"")</f>
        <v>26.1433</v>
      </c>
      <c r="J3634" s="9">
        <f>VLOOKUP(A3634,'ETH-Web'!$A$1:$G$10000,6,0)</f>
        <v>3766.39</v>
      </c>
      <c r="K3634" s="2">
        <f>K3633*(1-K$1+IF(AND(WEEKDAY($A3634)&lt;&gt;1,WEEKDAY($A3634)&lt;&gt;7),-VLOOKUP($A3634,ETF_OP_Fee!$K$5:$L$14,2,1),0))^($A3634-$A3633)*(1+2*(J3634/J3633-1))-K$3*IFERROR(VLOOKUP($A5230,Dividends!$C$10:$E$100,3,0),0)</f>
        <v>300.41258918422886</v>
      </c>
      <c r="Q3634">
        <f>IF($A3634&gt;=$Q$2,B3634*Q$4,"")</f>
        <v>862.71468285604931</v>
      </c>
      <c r="R3634">
        <f>IF($A3634&gt;=$Q$2,G3634*R$4,"")</f>
        <v>538.76320745393684</v>
      </c>
      <c r="S3634">
        <f>IF($A3634&gt;=$Q$2,C3634*S$4,"")</f>
        <v>641.3763354886031</v>
      </c>
      <c r="T3634">
        <f>IF($A3634&gt;=$Q$2,J3634*T$4,"")</f>
        <v>1133.1100633666049</v>
      </c>
      <c r="U3634">
        <f>IF($A3634&gt;=$Q$2,K3634*U$4,"")</f>
        <v>28.900069652135805</v>
      </c>
      <c r="W3634" t="str">
        <f t="shared" ca="1" si="26"/>
        <v/>
      </c>
    </row>
    <row r="3635" spans="1:23">
      <c r="A3635" s="1">
        <v>45447</v>
      </c>
      <c r="B3635">
        <f>IFERROR(VLOOKUP($A3635,'BTC-Web'!$A$2:$H$9999,2,0),"")</f>
        <v>68804.570000000007</v>
      </c>
      <c r="C3635">
        <f>VLOOKUP(A3635,H_SPBTFDUE!$B$2:$C$5828,2,0)</f>
        <v>345.3</v>
      </c>
      <c r="D3635" s="2">
        <f>D3634*(1-D$1+IF(AND(WEEKDAY($A3635)&lt;&gt;1,WEEKDAY($A3635)&lt;&gt;7),-VLOOKUP($A3635,ETF_OP_Fee!$G$5:$H$14,2,1),0))^($A3635-$A3634)*(1+2*(C3635/C3634-1))+IFERROR(VLOOKUP(A3635,BITXeom!$C$9:$D$100,2,0),0)-$D$3*IFERROR(VLOOKUP($A3635,Dividends!$C$10:$E$100,2,0),0)</f>
        <v>46.635098934013733</v>
      </c>
      <c r="F3635" s="60">
        <f>F3634*(1-F$1-2*(C3635/C3634-1))</f>
        <v>2.1418058711554174E-3</v>
      </c>
      <c r="G3635" s="2">
        <f>G3634*(1-G$1+IF(AND(WEEKDAY($A3635)&lt;&gt;1,WEEKDAY($A3635)&lt;&gt;7),-VLOOKUP($A3635,ETF_OP_Fee!$I$5:$J$14,2,1),0))^($A3635-$A3634)*(1+1*(B3635/B3634-1))</f>
        <v>28.908064769976772</v>
      </c>
      <c r="H3635" s="9">
        <f>IFERROR(VLOOKUP(A3635,'BITO-IV'!$A$1:$J$10000,4,0),"")</f>
        <v>26.684799999999999</v>
      </c>
      <c r="J3635" s="9">
        <f>VLOOKUP(A3635,'ETH-Web'!$A$1:$G$10000,6,0)</f>
        <v>3812.52</v>
      </c>
      <c r="K3635" s="2">
        <f>K3634*(1-K$1+IF(AND(WEEKDAY($A3635)&lt;&gt;1,WEEKDAY($A3635)&lt;&gt;7),-VLOOKUP($A3635,ETF_OP_Fee!$K$5:$L$14,2,1),0))^($A3635-$A3634)*(1+2*(J3635/J3634-1))-K$3*IFERROR(VLOOKUP($A5231,Dividends!$C$10:$E$100,3,0),0)</f>
        <v>307.72972263197204</v>
      </c>
      <c r="M3635" s="9">
        <f>VLOOKUP(A3635,'ETHU-Web'!$A$3:$G$5000,5,0)</f>
        <v>15.45</v>
      </c>
      <c r="N3635" s="44"/>
      <c r="O3635" s="44"/>
      <c r="Q3635">
        <f>IF($A3635&gt;=$Q$2,B3635*Q$4,"")</f>
        <v>876.09293024603539</v>
      </c>
      <c r="R3635">
        <f>IF($A3635&gt;=$Q$2,G3635*R$4,"")</f>
        <v>545.43681426966361</v>
      </c>
      <c r="S3635">
        <f>IF($A3635&gt;=$Q$2,C3635*S$4,"")</f>
        <v>654.49272606009413</v>
      </c>
      <c r="T3635">
        <f>IF($A3635&gt;=$Q$2,J3635*T$4,"")</f>
        <v>1146.9881713753616</v>
      </c>
      <c r="U3635">
        <f>IF($A3635&gt;=$Q$2,K3635*U$4,"")</f>
        <v>29.603987110681686</v>
      </c>
      <c r="W3635" t="str">
        <f t="shared" ca="1" si="26"/>
        <v/>
      </c>
    </row>
    <row r="3636" spans="1:23">
      <c r="A3636" s="1">
        <v>45448</v>
      </c>
      <c r="B3636">
        <f>IFERROR(VLOOKUP($A3636,'BTC-Web'!$A$2:$H$9999,2,0),"")</f>
        <v>70568.350000000006</v>
      </c>
      <c r="C3636">
        <f>VLOOKUP(A3636,H_SPBTFDUE!$B$2:$C$5828,2,0)</f>
        <v>349.23</v>
      </c>
      <c r="D3636" s="2">
        <f>D3635*(1-D$1+IF(AND(WEEKDAY($A3636)&lt;&gt;1,WEEKDAY($A3636)&lt;&gt;7),-VLOOKUP($A3636,ETF_OP_Fee!$G$5:$H$14,2,1),0))^($A3636-$A3635)*(1+2*(C3636/C3635-1))+IFERROR(VLOOKUP(A3636,BITXeom!$C$9:$D$100,2,0),0)-$D$3*IFERROR(VLOOKUP($A3636,Dividends!$C$10:$E$100,2,0),0)</f>
        <v>47.690895328366501</v>
      </c>
      <c r="F3636" s="60">
        <f>F3635*(1-F$1-2*(C3636/C3635-1))</f>
        <v>2.0929408492008201E-3</v>
      </c>
      <c r="G3636" s="2">
        <f>G3635*(1-G$1+IF(AND(WEEKDAY($A3636)&lt;&gt;1,WEEKDAY($A3636)&lt;&gt;7),-VLOOKUP($A3636,ETF_OP_Fee!$I$5:$J$14,2,1),0))^($A3636-$A3635)*(1+1*(B3636/B3635-1))</f>
        <v>29.558012498705143</v>
      </c>
      <c r="H3636" s="9">
        <f>IFERROR(VLOOKUP(A3636,'BITO-IV'!$A$1:$J$10000,4,0),"")</f>
        <v>26.992799999999999</v>
      </c>
      <c r="J3636" s="9">
        <f>VLOOKUP(A3636,'ETH-Web'!$A$1:$G$10000,6,0)</f>
        <v>3864.26</v>
      </c>
      <c r="K3636" s="2">
        <f>K3635*(1-K$1+IF(AND(WEEKDAY($A3636)&lt;&gt;1,WEEKDAY($A3636)&lt;&gt;7),-VLOOKUP($A3636,ETF_OP_Fee!$K$5:$L$14,2,1),0))^($A3636-$A3635)*(1+2*(J3636/J3635-1))-K$3*IFERROR(VLOOKUP($A5232,Dividends!$C$10:$E$100,3,0),0)</f>
        <v>316.03939041278988</v>
      </c>
      <c r="M3636" s="9">
        <f>VLOOKUP(A3636,'ETHU-Web'!$A$3:$G$5000,5,0)</f>
        <v>16.12</v>
      </c>
      <c r="N3636" s="44"/>
      <c r="O3636" s="44"/>
      <c r="Q3636">
        <f>IF($A3636&gt;=$Q$2,B3636*Q$4,"")</f>
        <v>898.55125225152642</v>
      </c>
      <c r="R3636">
        <f>IF($A3636&gt;=$Q$2,G3636*R$4,"")</f>
        <v>557.70001560881326</v>
      </c>
      <c r="S3636">
        <f>IF($A3636&gt;=$Q$2,C3636*S$4,"")</f>
        <v>661.94177446268941</v>
      </c>
      <c r="T3636">
        <f>IF($A3636&gt;=$Q$2,J3636*T$4,"")</f>
        <v>1162.5540354198681</v>
      </c>
      <c r="U3636">
        <f>IF($A3636&gt;=$Q$2,K3636*U$4,"")</f>
        <v>30.403387622836895</v>
      </c>
      <c r="W3636" t="str">
        <f t="shared" ca="1" si="26"/>
        <v/>
      </c>
    </row>
    <row r="3637" spans="1:23">
      <c r="A3637" s="1">
        <v>45449</v>
      </c>
      <c r="B3637">
        <f>IFERROR(VLOOKUP($A3637,'BTC-Web'!$A$2:$H$9999,2,0),"")</f>
        <v>71082.84</v>
      </c>
      <c r="C3637">
        <f>VLOOKUP(A3637,H_SPBTFDUE!$B$2:$C$5828,2,0)</f>
        <v>344.68</v>
      </c>
      <c r="D3637" s="2">
        <f>D3636*(1-D$1+IF(AND(WEEKDAY($A3637)&lt;&gt;1,WEEKDAY($A3637)&lt;&gt;7),-VLOOKUP($A3637,ETF_OP_Fee!$G$5:$H$14,2,1),0))^($A3637-$A3636)*(1+2*(C3637/C3636-1))+IFERROR(VLOOKUP(A3637,BITXeom!$C$9:$D$100,2,0),0)-$D$3*IFERROR(VLOOKUP($A3637,Dividends!$C$10:$E$100,2,0),0)</f>
        <v>46.442598881120311</v>
      </c>
      <c r="E3637" s="9">
        <v>46.7</v>
      </c>
      <c r="F3637" s="60">
        <f>F3636*(1-F$1-2*(C3637/C3636-1))</f>
        <v>2.1473683438471476E-3</v>
      </c>
      <c r="G3637" s="2">
        <f>G3636*(1-G$1+IF(AND(WEEKDAY($A3637)&lt;&gt;1,WEEKDAY($A3637)&lt;&gt;7),-VLOOKUP($A3637,ETF_OP_Fee!$I$5:$J$14,2,1),0))^($A3637-$A3636)*(1+1*(B3637/B3636-1))</f>
        <v>29.682027814013882</v>
      </c>
      <c r="H3637" s="9">
        <f>IFERROR(VLOOKUP(A3637,'BITO-IV'!$A$1:$J$10000,4,0),"")</f>
        <v>26.659300000000002</v>
      </c>
      <c r="J3637" s="9">
        <f>VLOOKUP(A3637,'ETH-Web'!$A$1:$G$10000,6,0)</f>
        <v>3811.61</v>
      </c>
      <c r="K3637" s="2">
        <f>K3636*(1-K$1+IF(AND(WEEKDAY($A3637)&lt;&gt;1,WEEKDAY($A3637)&lt;&gt;7),-VLOOKUP($A3637,ETF_OP_Fee!$K$5:$L$14,2,1),0))^($A3637-$A3636)*(1+2*(J3637/J3636-1))-K$3*IFERROR(VLOOKUP($A5233,Dividends!$C$10:$E$100,3,0),0)</f>
        <v>307.3857977778793</v>
      </c>
      <c r="L3637" s="9">
        <v>289.20000000000005</v>
      </c>
      <c r="M3637" s="9">
        <f>VLOOKUP(A3637,'ETHU-Web'!$A$3:$G$5000,5,0)</f>
        <v>15.36</v>
      </c>
      <c r="N3637" s="44"/>
      <c r="O3637" s="44"/>
      <c r="Q3637">
        <f>IF($A3637&gt;=$Q$2,B3637*Q$4,"")</f>
        <v>905.10228587737822</v>
      </c>
      <c r="R3637">
        <f>IF($A3637&gt;=$Q$2,G3637*R$4,"")</f>
        <v>560.03993421079792</v>
      </c>
      <c r="S3637">
        <f>IF($A3637&gt;=$Q$2,C3637*S$4,"")</f>
        <v>653.31755811871778</v>
      </c>
      <c r="T3637">
        <f>IF($A3637&gt;=$Q$2,J3637*T$4,"")</f>
        <v>1146.7143998971919</v>
      </c>
      <c r="U3637">
        <f>IF($A3637&gt;=$Q$2,K3637*U$4,"")</f>
        <v>29.57090110631226</v>
      </c>
      <c r="W3637" t="str">
        <f t="shared" ca="1" si="26"/>
        <v/>
      </c>
    </row>
    <row r="3638" spans="1:23">
      <c r="A3638" s="1">
        <v>45450</v>
      </c>
      <c r="B3638">
        <f>IFERROR(VLOOKUP($A3638,'BTC-Web'!$A$2:$H$9999,2,0),"")</f>
        <v>70759.19</v>
      </c>
      <c r="C3638">
        <f>VLOOKUP(A3638,H_SPBTFDUE!$B$2:$C$5828,2,0)</f>
        <v>338.78</v>
      </c>
      <c r="D3638" s="2">
        <f>D3637*(1-D$1+IF(AND(WEEKDAY($A3638)&lt;&gt;1,WEEKDAY($A3638)&lt;&gt;7),-VLOOKUP($A3638,ETF_OP_Fee!$G$5:$H$14,2,1),0))^($A3638-$A3637)*(1+2*(C3638/C3637-1))+IFERROR(VLOOKUP(A3638,BITXeom!$C$9:$D$100,2,0),0)-$D$3*IFERROR(VLOOKUP($A3638,Dividends!$C$10:$E$100,2,0),0)</f>
        <v>44.847245755307604</v>
      </c>
      <c r="F3638" s="60">
        <f>F3637*(1-F$1-2*(C3638/C3637-1))</f>
        <v>2.2207709719227046E-3</v>
      </c>
      <c r="G3638" s="2">
        <f>G3637*(1-G$1+IF(AND(WEEKDAY($A3638)&lt;&gt;1,WEEKDAY($A3638)&lt;&gt;7),-VLOOKUP($A3638,ETF_OP_Fee!$I$5:$J$14,2,1),0))^($A3638-$A3637)*(1+1*(B3638/B3637-1))</f>
        <v>29.45609560803204</v>
      </c>
      <c r="H3638" s="9">
        <f>IFERROR(VLOOKUP(A3638,'BITO-IV'!$A$1:$J$10000,4,0),"")</f>
        <v>26.211500000000001</v>
      </c>
      <c r="J3638" s="9">
        <f>VLOOKUP(A3638,'ETH-Web'!$A$1:$G$10000,6,0)</f>
        <v>3678.63</v>
      </c>
      <c r="K3638" s="2">
        <f>K3637*(1-K$1+IF(AND(WEEKDAY($A3638)&lt;&gt;1,WEEKDAY($A3638)&lt;&gt;7),-VLOOKUP($A3638,ETF_OP_Fee!$K$5:$L$14,2,1),0))^($A3638-$A3637)*(1+2*(J3638/J3637-1))-K$3*IFERROR(VLOOKUP($A5234,Dividends!$C$10:$E$100,3,0),0)</f>
        <v>285.89885809735171</v>
      </c>
      <c r="L3638" s="9" t="e">
        <v>#DIV/0!</v>
      </c>
      <c r="M3638" s="9">
        <f>VLOOKUP(A3638,'ETHU-Web'!$A$3:$G$5000,5,0)</f>
        <v>14.49</v>
      </c>
      <c r="N3638" s="44"/>
      <c r="O3638" s="44"/>
      <c r="Q3638">
        <f>IF($A3638&gt;=$Q$2,B3638*Q$4,"")</f>
        <v>900.98123001038971</v>
      </c>
      <c r="R3638">
        <f>IF($A3638&gt;=$Q$2,G3638*R$4,"")</f>
        <v>555.77704966102908</v>
      </c>
      <c r="S3638">
        <f>IF($A3638&gt;=$Q$2,C3638*S$4,"")</f>
        <v>642.13450835400715</v>
      </c>
      <c r="T3638">
        <f>IF($A3638&gt;=$Q$2,J3638*T$4,"")</f>
        <v>1106.7076623510295</v>
      </c>
      <c r="U3638">
        <f>IF($A3638&gt;=$Q$2,K3638*U$4,"")</f>
        <v>27.503830431728531</v>
      </c>
      <c r="W3638" t="str">
        <f t="shared" ca="1" si="26"/>
        <v/>
      </c>
    </row>
    <row r="3639" spans="1:23">
      <c r="A3639" s="1">
        <v>45453</v>
      </c>
      <c r="B3639">
        <f>IFERROR(VLOOKUP($A3639,'BTC-Web'!$A$2:$H$9999,2,0),"")</f>
        <v>69644.31</v>
      </c>
      <c r="C3639">
        <f>VLOOKUP(A3639,H_SPBTFDUE!$B$2:$C$5828,2,0)</f>
        <v>339.24</v>
      </c>
      <c r="D3639" s="2">
        <f>D3638*(1-D$1+IF(AND(WEEKDAY($A3639)&lt;&gt;1,WEEKDAY($A3639)&lt;&gt;7),-VLOOKUP($A3639,ETF_OP_Fee!$G$5:$H$14,2,1),0))^($A3639-$A3638)*(1+2*(C3639/C3638-1))+IFERROR(VLOOKUP(A3639,BITXeom!$C$9:$D$100,2,0),0)-$D$3*IFERROR(VLOOKUP($A3639,Dividends!$C$10:$E$100,2,0),0)</f>
        <v>44.952773317902789</v>
      </c>
      <c r="F3639" s="60">
        <f>F3638*(1-F$1-2*(C3639/C3638-1))</f>
        <v>2.2146245852881557E-3</v>
      </c>
      <c r="G3639" s="2">
        <f>G3638*(1-G$1+IF(AND(WEEKDAY($A3639)&lt;&gt;1,WEEKDAY($A3639)&lt;&gt;7),-VLOOKUP($A3639,ETF_OP_Fee!$I$5:$J$14,2,1),0))^($A3639-$A3638)*(1+1*(B3639/B3638-1))</f>
        <v>28.725563835317477</v>
      </c>
      <c r="H3639" s="9">
        <f>IFERROR(VLOOKUP(A3639,'BITO-IV'!$A$1:$J$10000,4,0),"")</f>
        <v>26.249600000000001</v>
      </c>
      <c r="J3639" s="9">
        <f>VLOOKUP(A3639,'ETH-Web'!$A$1:$G$10000,6,0)</f>
        <v>3666.72</v>
      </c>
      <c r="K3639" s="2">
        <f>K3638*(1-K$1+IF(AND(WEEKDAY($A3639)&lt;&gt;1,WEEKDAY($A3639)&lt;&gt;7),-VLOOKUP($A3639,ETF_OP_Fee!$K$5:$L$14,2,1),0))^($A3639-$A3638)*(1+2*(J3639/J3638-1))-K$3*IFERROR(VLOOKUP($A5235,Dividends!$C$10:$E$100,3,0),0)</f>
        <v>283.93227982015821</v>
      </c>
      <c r="L3639" s="9" t="e">
        <v>#DIV/0!</v>
      </c>
      <c r="M3639" s="9">
        <f>VLOOKUP(A3639,'ETHU-Web'!$A$3:$G$5000,5,0)</f>
        <v>14.3</v>
      </c>
      <c r="N3639" s="44"/>
      <c r="O3639" s="44"/>
      <c r="Q3639">
        <f>IF($A3639&gt;=$Q$2,B3639*Q$4,"")</f>
        <v>886.7853926398094</v>
      </c>
      <c r="R3639">
        <f>IF($A3639&gt;=$Q$2,G3639*R$4,"")</f>
        <v>541.99339011817267</v>
      </c>
      <c r="S3639">
        <f>IF($A3639&gt;=$Q$2,C3639*S$4,"")</f>
        <v>643.0064071492219</v>
      </c>
      <c r="T3639">
        <f>IF($A3639&gt;=$Q$2,J3639*T$4,"")</f>
        <v>1103.1245653125663</v>
      </c>
      <c r="U3639">
        <f>IF($A3639&gt;=$Q$2,K3639*U$4,"")</f>
        <v>27.314643123228571</v>
      </c>
      <c r="W3639" t="str">
        <f t="shared" ca="1" si="26"/>
        <v/>
      </c>
    </row>
    <row r="3640" spans="1:23">
      <c r="A3640" s="1">
        <v>45454</v>
      </c>
      <c r="B3640">
        <f>IFERROR(VLOOKUP($A3640,'BTC-Web'!$A$2:$H$9999,2,0),"")</f>
        <v>69508.08</v>
      </c>
      <c r="C3640">
        <f>VLOOKUP(A3640,H_SPBTFDUE!$B$2:$C$5828,2,0)</f>
        <v>328.8</v>
      </c>
      <c r="D3640" s="2">
        <f>D3639*(1-D$1+IF(AND(WEEKDAY($A3640)&lt;&gt;1,WEEKDAY($A3640)&lt;&gt;7),-VLOOKUP($A3640,ETF_OP_Fee!$G$5:$H$14,2,1),0))^($A3640-$A3639)*(1+2*(C3640/C3639-1))+IFERROR(VLOOKUP(A3640,BITXeom!$C$9:$D$100,2,0),0)-$D$3*IFERROR(VLOOKUP($A3640,Dividends!$C$10:$E$100,2,0),0)</f>
        <v>42.180874106720069</v>
      </c>
      <c r="F3640" s="60">
        <f>F3639*(1-F$1-2*(C3640/C3639-1))</f>
        <v>2.3508179974258119E-3</v>
      </c>
      <c r="G3640" s="2">
        <f>G3639*(1-G$1+IF(AND(WEEKDAY($A3640)&lt;&gt;1,WEEKDAY($A3640)&lt;&gt;7),-VLOOKUP($A3640,ETF_OP_Fee!$I$5:$J$14,2,1),0))^($A3640-$A3639)*(1+1*(B3640/B3639-1))</f>
        <v>28.581284671276602</v>
      </c>
      <c r="H3640" s="9">
        <f>IFERROR(VLOOKUP(A3640,'BITO-IV'!$A$1:$J$10000,4,0),"")</f>
        <v>25.444099999999999</v>
      </c>
      <c r="J3640" s="9">
        <f>VLOOKUP(A3640,'ETH-Web'!$A$1:$G$10000,6,0)</f>
        <v>3498.33</v>
      </c>
      <c r="K3640" s="2">
        <f>K3639*(1-K$1+IF(AND(WEEKDAY($A3640)&lt;&gt;1,WEEKDAY($A3640)&lt;&gt;7),-VLOOKUP($A3640,ETF_OP_Fee!$K$5:$L$14,2,1),0))^($A3640-$A3639)*(1+2*(J3640/J3639-1))-K$3*IFERROR(VLOOKUP($A5236,Dividends!$C$10:$E$100,3,0),0)</f>
        <v>257.81883880256652</v>
      </c>
      <c r="L3640" s="9" t="e">
        <v>#DIV/0!</v>
      </c>
      <c r="M3640" s="9">
        <f>VLOOKUP(A3640,'ETHU-Web'!$A$3:$G$5000,5,0)</f>
        <v>12.93</v>
      </c>
      <c r="N3640" s="44"/>
      <c r="O3640" s="44"/>
      <c r="Q3640">
        <f>IF($A3640&gt;=$Q$2,B3640*Q$4,"")</f>
        <v>885.05076745593851</v>
      </c>
      <c r="R3640">
        <f>IF($A3640&gt;=$Q$2,G3640*R$4,"")</f>
        <v>539.27113360511555</v>
      </c>
      <c r="S3640">
        <f>IF($A3640&gt;=$Q$2,C3640*S$4,"")</f>
        <v>623.21809536217472</v>
      </c>
      <c r="T3640">
        <f>IF($A3640&gt;=$Q$2,J3640*T$4,"")</f>
        <v>1052.464807940042</v>
      </c>
      <c r="U3640">
        <f>IF($A3640&gt;=$Q$2,K3640*U$4,"")</f>
        <v>24.802497189815206</v>
      </c>
      <c r="W3640" t="str">
        <f t="shared" ca="1" si="26"/>
        <v/>
      </c>
    </row>
    <row r="3641" spans="1:23">
      <c r="A3641" s="1">
        <v>45455</v>
      </c>
      <c r="B3641">
        <f>IFERROR(VLOOKUP($A3641,'BTC-Web'!$A$2:$H$9999,2,0),"")</f>
        <v>67321.38</v>
      </c>
      <c r="C3641">
        <f>VLOOKUP(A3641,H_SPBTFDUE!$B$2:$C$5828,2,0)</f>
        <v>329.62</v>
      </c>
      <c r="D3641" s="2">
        <f>D3640*(1-D$1+IF(AND(WEEKDAY($A3641)&lt;&gt;1,WEEKDAY($A3641)&lt;&gt;7),-VLOOKUP($A3641,ETF_OP_Fee!$G$5:$H$14,2,1),0))^($A3641-$A3640)*(1+2*(C3641/C3640-1))+IFERROR(VLOOKUP(A3641,BITXeom!$C$9:$D$100,2,0),0)-$D$3*IFERROR(VLOOKUP($A3641,Dividends!$C$10:$E$100,2,0),0)</f>
        <v>42.386155148003695</v>
      </c>
      <c r="F3641" s="60">
        <f>F3640*(1-F$1-2*(C3641/C3640-1))</f>
        <v>2.3389701348499642E-3</v>
      </c>
      <c r="G3641" s="2">
        <f>G3640*(1-G$1+IF(AND(WEEKDAY($A3641)&lt;&gt;1,WEEKDAY($A3641)&lt;&gt;7),-VLOOKUP($A3641,ETF_OP_Fee!$I$5:$J$14,2,1),0))^($A3641-$A3640)*(1+1*(B3641/B3640-1))</f>
        <v>27.597071224583665</v>
      </c>
      <c r="H3641" s="9">
        <f>IFERROR(VLOOKUP(A3641,'BITO-IV'!$A$1:$J$10000,4,0),"")</f>
        <v>25.507100000000001</v>
      </c>
      <c r="J3641" s="9">
        <f>VLOOKUP(A3641,'ETH-Web'!$A$1:$G$10000,6,0)</f>
        <v>3559.62</v>
      </c>
      <c r="K3641" s="2">
        <f>K3640*(1-K$1+IF(AND(WEEKDAY($A3641)&lt;&gt;1,WEEKDAY($A3641)&lt;&gt;7),-VLOOKUP($A3641,ETF_OP_Fee!$K$5:$L$14,2,1),0))^($A3641-$A3640)*(1+2*(J3641/J3640-1))-K$3*IFERROR(VLOOKUP($A5237,Dividends!$C$10:$E$100,3,0),0)</f>
        <v>266.8165851031668</v>
      </c>
      <c r="L3641" s="9" t="e">
        <v>#DIV/0!</v>
      </c>
      <c r="M3641" s="9">
        <f>VLOOKUP(A3641,'ETHU-Web'!$A$3:$G$5000,5,0)</f>
        <v>13.18</v>
      </c>
      <c r="N3641" s="44"/>
      <c r="O3641" s="44"/>
      <c r="Q3641">
        <f>IF($A3641&gt;=$Q$2,B3641*Q$4,"")</f>
        <v>857.20737841115556</v>
      </c>
      <c r="R3641">
        <f>IF($A3641&gt;=$Q$2,G3641*R$4,"")</f>
        <v>520.70101308002609</v>
      </c>
      <c r="S3641">
        <f>IF($A3641&gt;=$Q$2,C3641*S$4,"")</f>
        <v>624.7723497362532</v>
      </c>
      <c r="T3641">
        <f>IF($A3641&gt;=$Q$2,J3641*T$4,"")</f>
        <v>1070.9037682664391</v>
      </c>
      <c r="U3641">
        <f>IF($A3641&gt;=$Q$2,K3641*U$4,"")</f>
        <v>25.668091722673239</v>
      </c>
      <c r="W3641" t="str">
        <f t="shared" ca="1" si="26"/>
        <v/>
      </c>
    </row>
    <row r="3642" spans="1:23">
      <c r="A3642" s="1">
        <v>45456</v>
      </c>
      <c r="B3642">
        <f>IFERROR(VLOOKUP($A3642,'BTC-Web'!$A$2:$H$9999,2,0),"")</f>
        <v>68243.100000000006</v>
      </c>
      <c r="C3642">
        <f>VLOOKUP(A3642,H_SPBTFDUE!$B$2:$C$5828,2,0)</f>
        <v>324.72000000000003</v>
      </c>
      <c r="D3642" s="2">
        <f>D3641*(1-D$1+IF(AND(WEEKDAY($A3642)&lt;&gt;1,WEEKDAY($A3642)&lt;&gt;7),-VLOOKUP($A3642,ETF_OP_Fee!$G$5:$H$14,2,1),0))^($A3642-$A3641)*(1+2*(C3642/C3641-1))+IFERROR(VLOOKUP(A3642,BITXeom!$C$9:$D$100,2,0),0)-$D$3*IFERROR(VLOOKUP($A3642,Dividends!$C$10:$E$100,2,0),0)</f>
        <v>41.121006002989525</v>
      </c>
      <c r="F3642" s="60">
        <f>F3641*(1-F$1-2*(C3642/C3641-1))</f>
        <v>2.4083887822835561E-3</v>
      </c>
      <c r="G3642" s="2">
        <f>G3641*(1-G$1+IF(AND(WEEKDAY($A3642)&lt;&gt;1,WEEKDAY($A3642)&lt;&gt;7),-VLOOKUP($A3642,ETF_OP_Fee!$I$5:$J$14,2,1),0))^($A3642-$A3641)*(1+1*(B3642/B3641-1))</f>
        <v>27.888956357834417</v>
      </c>
      <c r="H3642" s="9">
        <f>IFERROR(VLOOKUP(A3642,'BITO-IV'!$A$1:$J$10000,4,0),"")</f>
        <v>25.1295</v>
      </c>
      <c r="J3642" s="9">
        <f>VLOOKUP(A3642,'ETH-Web'!$A$1:$G$10000,6,0)</f>
        <v>3469.28</v>
      </c>
      <c r="K3642" s="2">
        <f>K3641*(1-K$1+IF(AND(WEEKDAY($A3642)&lt;&gt;1,WEEKDAY($A3642)&lt;&gt;7),-VLOOKUP($A3642,ETF_OP_Fee!$K$5:$L$14,2,1),0))^($A3642-$A3641)*(1+2*(J3642/J3641-1))-K$3*IFERROR(VLOOKUP($A5238,Dividends!$C$10:$E$100,3,0),0)</f>
        <v>253.23916965566232</v>
      </c>
      <c r="L3642" s="9" t="e">
        <v>#DIV/0!</v>
      </c>
      <c r="M3642" s="9">
        <f>VLOOKUP(A3642,'ETHU-Web'!$A$3:$G$5000,5,0)</f>
        <v>12.8</v>
      </c>
      <c r="N3642" s="44"/>
      <c r="O3642" s="44"/>
      <c r="Q3642">
        <f>IF($A3642&gt;=$Q$2,B3642*Q$4,"")</f>
        <v>868.94369731651852</v>
      </c>
      <c r="R3642">
        <f>IF($A3642&gt;=$Q$2,G3642*R$4,"")</f>
        <v>526.20829620256541</v>
      </c>
      <c r="S3642">
        <f>IF($A3642&gt;=$Q$2,C3642*S$4,"")</f>
        <v>615.48473213505292</v>
      </c>
      <c r="T3642">
        <f>IF($A3642&gt;=$Q$2,J3642*T$4,"")</f>
        <v>1043.725179983086</v>
      </c>
      <c r="U3642">
        <f>IF($A3642&gt;=$Q$2,K3642*U$4,"")</f>
        <v>24.361927246695736</v>
      </c>
      <c r="W3642" t="str">
        <f t="shared" ca="1" si="26"/>
        <v/>
      </c>
    </row>
    <row r="3643" spans="1:23">
      <c r="A3643" s="1">
        <v>45457</v>
      </c>
      <c r="B3643">
        <f>IFERROR(VLOOKUP($A3643,'BTC-Web'!$A$2:$H$9999,2,0),"")</f>
        <v>66747.570000000007</v>
      </c>
      <c r="C3643">
        <f>VLOOKUP(A3643,H_SPBTFDUE!$B$2:$C$5828,2,0)</f>
        <v>318.85000000000002</v>
      </c>
      <c r="D3643" s="2">
        <f>D3642*(1-D$1+IF(AND(WEEKDAY($A3643)&lt;&gt;1,WEEKDAY($A3643)&lt;&gt;7),-VLOOKUP($A3643,ETF_OP_Fee!$G$5:$H$14,2,1),0))^($A3643-$A3642)*(1+2*(C3643/C3642-1))+IFERROR(VLOOKUP(A3643,BITXeom!$C$9:$D$100,2,0),0)-$D$3*IFERROR(VLOOKUP($A3643,Dividends!$C$10:$E$100,2,0),0)</f>
        <v>39.629530058010168</v>
      </c>
      <c r="F3643" s="60">
        <f>F3642*(1-F$1-2*(C3643/C3642-1))</f>
        <v>2.4953368444526999E-3</v>
      </c>
      <c r="G3643" s="2">
        <f>G3642*(1-G$1+IF(AND(WEEKDAY($A3643)&lt;&gt;1,WEEKDAY($A3643)&lt;&gt;7),-VLOOKUP($A3643,ETF_OP_Fee!$I$5:$J$14,2,1),0))^($A3643-$A3642)*(1+1*(B3643/B3642-1))</f>
        <v>27.193963273421556</v>
      </c>
      <c r="H3643" s="9">
        <f>IFERROR(VLOOKUP(A3643,'BITO-IV'!$A$1:$J$10000,4,0),"")</f>
        <v>24.679500000000001</v>
      </c>
      <c r="J3643" s="9">
        <f>VLOOKUP(A3643,'ETH-Web'!$A$1:$G$10000,6,0)</f>
        <v>3480.27</v>
      </c>
      <c r="K3643" s="2">
        <f>K3642*(1-K$1+IF(AND(WEEKDAY($A3643)&lt;&gt;1,WEEKDAY($A3643)&lt;&gt;7),-VLOOKUP($A3643,ETF_OP_Fee!$K$5:$L$14,2,1),0))^($A3643-$A3642)*(1+2*(J3643/J3642-1))-K$3*IFERROR(VLOOKUP($A5239,Dividends!$C$10:$E$100,3,0),0)</f>
        <v>254.80910274153248</v>
      </c>
      <c r="L3643" s="9">
        <v>265.59999999999997</v>
      </c>
      <c r="M3643" s="9">
        <f>VLOOKUP(A3643,'ETHU-Web'!$A$3:$G$5000,5,0)</f>
        <v>12.21</v>
      </c>
      <c r="N3643" s="44"/>
      <c r="O3643" s="44"/>
      <c r="Q3643">
        <f>IF($A3643&gt;=$Q$2,B3643*Q$4,"")</f>
        <v>849.90101948318784</v>
      </c>
      <c r="R3643">
        <f>IF($A3643&gt;=$Q$2,G3643*R$4,"")</f>
        <v>513.09517995220699</v>
      </c>
      <c r="S3643">
        <f>IF($A3643&gt;=$Q$2,C3643*S$4,"")</f>
        <v>604.35854533524764</v>
      </c>
      <c r="T3643">
        <f>IF($A3643&gt;=$Q$2,J3643*T$4,"")</f>
        <v>1047.031497065597</v>
      </c>
      <c r="U3643">
        <f>IF($A3643&gt;=$Q$2,K3643*U$4,"")</f>
        <v>24.512956787947804</v>
      </c>
      <c r="W3643" t="str">
        <f t="shared" ca="1" si="26"/>
        <v/>
      </c>
    </row>
    <row r="3644" spans="1:23">
      <c r="A3644" s="1">
        <v>45460</v>
      </c>
      <c r="B3644">
        <f>IFERROR(VLOOKUP($A3644,'BTC-Web'!$A$2:$H$9999,2,0),"")</f>
        <v>66636.52</v>
      </c>
      <c r="C3644">
        <f>VLOOKUP(A3644,H_SPBTFDUE!$B$2:$C$5828,2,0)</f>
        <v>324.91000000000003</v>
      </c>
      <c r="D3644" s="2">
        <f>D3643*(1-D$1+IF(AND(WEEKDAY($A3644)&lt;&gt;1,WEEKDAY($A3644)&lt;&gt;7),-VLOOKUP($A3644,ETF_OP_Fee!$G$5:$H$14,2,1),0))^($A3644-$A3643)*(1+2*(C3644/C3643-1))+IFERROR(VLOOKUP(A3644,BITXeom!$C$9:$D$100,2,0),0)-$D$3*IFERROR(VLOOKUP($A3644,Dividends!$C$10:$E$100,2,0),0)</f>
        <v>41.121037313553444</v>
      </c>
      <c r="F3644" s="60">
        <f>F3643*(1-F$1-2*(C3644/C3643-1))</f>
        <v>2.4003551937224941E-3</v>
      </c>
      <c r="G3644" s="2">
        <f>G3643*(1-G$1+IF(AND(WEEKDAY($A3644)&lt;&gt;1,WEEKDAY($A3644)&lt;&gt;7),-VLOOKUP($A3644,ETF_OP_Fee!$I$5:$J$14,2,1),0))^($A3644-$A3643)*(1+1*(B3644/B3643-1))</f>
        <v>26.899236277950198</v>
      </c>
      <c r="H3644" s="9">
        <f>IFERROR(VLOOKUP(A3644,'BITO-IV'!$A$1:$J$10000,4,0),"")</f>
        <v>25.146599999999999</v>
      </c>
      <c r="J3644" s="9">
        <f>VLOOKUP(A3644,'ETH-Web'!$A$1:$G$10000,6,0)</f>
        <v>3511.38</v>
      </c>
      <c r="K3644" s="2">
        <f>K3643*(1-K$1+IF(AND(WEEKDAY($A3644)&lt;&gt;1,WEEKDAY($A3644)&lt;&gt;7),-VLOOKUP($A3644,ETF_OP_Fee!$K$5:$L$14,2,1),0))^($A3644-$A3643)*(1+2*(J3644/J3643-1))-K$3*IFERROR(VLOOKUP($A5240,Dividends!$C$10:$E$100,3,0),0)</f>
        <v>259.25926546224196</v>
      </c>
      <c r="L3644" s="9">
        <v>245.2</v>
      </c>
      <c r="M3644" s="9">
        <f>VLOOKUP(A3644,'ETHU-Web'!$A$3:$G$5000,5,0)</f>
        <v>13.3</v>
      </c>
      <c r="N3644" s="44"/>
      <c r="O3644" s="44"/>
      <c r="Q3644">
        <f>IF($A3644&gt;=$Q$2,B3644*Q$4,"")</f>
        <v>848.4870128277604</v>
      </c>
      <c r="R3644">
        <f>IF($A3644&gt;=$Q$2,G3644*R$4,"")</f>
        <v>507.53427662753597</v>
      </c>
      <c r="S3644">
        <f>IF($A3644&gt;=$Q$2,C3644*S$4,"")</f>
        <v>615.84486424611987</v>
      </c>
      <c r="T3644">
        <f>IF($A3644&gt;=$Q$2,J3644*T$4,"")</f>
        <v>1056.3908714456627</v>
      </c>
      <c r="U3644">
        <f>IF($A3644&gt;=$Q$2,K3644*U$4,"")</f>
        <v>24.941068049666505</v>
      </c>
      <c r="W3644" t="str">
        <f t="shared" ca="1" si="26"/>
        <v/>
      </c>
    </row>
    <row r="3645" spans="1:23">
      <c r="A3645" s="1">
        <v>45461</v>
      </c>
      <c r="B3645">
        <f>IFERROR(VLOOKUP($A3645,'BTC-Web'!$A$2:$H$9999,2,0),"")</f>
        <v>66490.98</v>
      </c>
      <c r="C3645">
        <f>VLOOKUP(A3645,H_SPBTFDUE!$B$2:$C$5828,2,0)</f>
        <v>313.32</v>
      </c>
      <c r="D3645" s="2">
        <f>D3644*(1-D$1+IF(AND(WEEKDAY($A3645)&lt;&gt;1,WEEKDAY($A3645)&lt;&gt;7),-VLOOKUP($A3645,ETF_OP_Fee!$G$5:$H$14,2,1),0))^($A3645-$A3644)*(1+2*(C3645/C3644-1))+IFERROR(VLOOKUP(A3645,BITXeom!$C$9:$D$100,2,0),0)-$D$3*IFERROR(VLOOKUP($A3645,Dividends!$C$10:$E$100,2,0),0)</f>
        <v>38.182742593163589</v>
      </c>
      <c r="F3645" s="60">
        <f>F3644*(1-F$1-2*(C3645/C3644-1))</f>
        <v>2.571478384412722E-3</v>
      </c>
      <c r="G3645" s="2">
        <f>G3644*(1-G$1+IF(AND(WEEKDAY($A3645)&lt;&gt;1,WEEKDAY($A3645)&lt;&gt;7),-VLOOKUP($A3645,ETF_OP_Fee!$I$5:$J$14,2,1),0))^($A3645-$A3644)*(1+1*(B3645/B3644-1))</f>
        <v>26.758015837567463</v>
      </c>
      <c r="H3645" s="9">
        <f>IFERROR(VLOOKUP(A3645,'BITO-IV'!$A$1:$J$10000,4,0),"")</f>
        <v>24.252300000000002</v>
      </c>
      <c r="J3645" s="9">
        <f>VLOOKUP(A3645,'ETH-Web'!$A$1:$G$10000,6,0)</f>
        <v>3483.68</v>
      </c>
      <c r="K3645" s="2">
        <f>K3644*(1-K$1+IF(AND(WEEKDAY($A3645)&lt;&gt;1,WEEKDAY($A3645)&lt;&gt;7),-VLOOKUP($A3645,ETF_OP_Fee!$K$5:$L$14,2,1),0))^($A3645-$A3644)*(1+2*(J3645/J3644-1))-K$3*IFERROR(VLOOKUP($A5241,Dividends!$C$10:$E$100,3,0),0)</f>
        <v>255.13432613438536</v>
      </c>
      <c r="L3645" s="9">
        <v>260.79999999999995</v>
      </c>
      <c r="M3645" s="9">
        <f>VLOOKUP(A3645,'ETHU-Web'!$A$3:$G$5000,5,0)</f>
        <v>12.28</v>
      </c>
      <c r="N3645" s="44"/>
      <c r="O3645" s="44"/>
      <c r="Q3645">
        <f>IF($A3645&gt;=$Q$2,B3645*Q$4,"")</f>
        <v>846.63384282658149</v>
      </c>
      <c r="R3645">
        <f>IF($A3645&gt;=$Q$2,G3645*R$4,"")</f>
        <v>504.8697320540744</v>
      </c>
      <c r="S3645">
        <f>IF($A3645&gt;=$Q$2,C3645*S$4,"")</f>
        <v>593.87680547103582</v>
      </c>
      <c r="T3645">
        <f>IF($A3645&gt;=$Q$2,J3645*T$4,"")</f>
        <v>1048.0573879892879</v>
      </c>
      <c r="U3645">
        <f>IF($A3645&gt;=$Q$2,K3645*U$4,"")</f>
        <v>24.544243688178831</v>
      </c>
      <c r="W3645" t="str">
        <f t="shared" ca="1" si="26"/>
        <v/>
      </c>
    </row>
    <row r="3646" spans="1:23">
      <c r="A3646" s="1">
        <v>45463</v>
      </c>
      <c r="B3646">
        <f>IFERROR(VLOOKUP($A3646,'BTC-Web'!$A$2:$H$9999,2,0),"")</f>
        <v>64960.3</v>
      </c>
      <c r="C3646">
        <f>VLOOKUP(A3646,H_SPBTFDUE!$B$2:$C$5828,2,0)</f>
        <v>316.31</v>
      </c>
      <c r="D3646" s="2">
        <f>D3645*(1-D$1+IF(AND(WEEKDAY($A3646)&lt;&gt;1,WEEKDAY($A3646)&lt;&gt;7),-VLOOKUP($A3646,ETF_OP_Fee!$G$5:$H$14,2,1),0))^($A3646-$A3645)*(1+2*(C3646/C3645-1))+IFERROR(VLOOKUP(A3646,BITXeom!$C$9:$D$100,2,0),0)-$D$3*IFERROR(VLOOKUP($A3646,Dividends!$C$10:$E$100,2,0),0)</f>
        <v>38.902114472147616</v>
      </c>
      <c r="F3646" s="60">
        <f>F3645*(1-F$1-2*(C3646/C3645-1))</f>
        <v>2.5222654996365263E-3</v>
      </c>
      <c r="G3646" s="2">
        <f>G3645*(1-G$1+IF(AND(WEEKDAY($A3646)&lt;&gt;1,WEEKDAY($A3646)&lt;&gt;7),-VLOOKUP($A3646,ETF_OP_Fee!$I$5:$J$14,2,1),0))^($A3646-$A3645)*(1+1*(B3646/B3645-1))</f>
        <v>25.981621816917464</v>
      </c>
      <c r="H3646" s="9">
        <f>IFERROR(VLOOKUP(A3646,'BITO-IV'!$A$1:$J$10000,4,0),"")</f>
        <v>24.4879</v>
      </c>
      <c r="J3646" s="9">
        <f>VLOOKUP(A3646,'ETH-Web'!$A$1:$G$10000,6,0)</f>
        <v>3511.09</v>
      </c>
      <c r="K3646" s="2">
        <f>K3645*(1-K$1+IF(AND(WEEKDAY($A3646)&lt;&gt;1,WEEKDAY($A3646)&lt;&gt;7),-VLOOKUP($A3646,ETF_OP_Fee!$K$5:$L$14,2,1),0))^($A3646-$A3645)*(1+2*(J3646/J3645-1))-K$3*IFERROR(VLOOKUP($A5242,Dividends!$C$10:$E$100,3,0),0)</f>
        <v>259.07903629287017</v>
      </c>
      <c r="L3646" s="9" t="e">
        <v>#DIV/0!</v>
      </c>
      <c r="M3646" s="9">
        <f>VLOOKUP(A3646,'ETHU-Web'!$A$3:$G$5000,5,0)</f>
        <v>13.08</v>
      </c>
      <c r="N3646" s="44"/>
      <c r="O3646" s="44"/>
      <c r="Q3646">
        <f>IF($A3646&gt;=$Q$2,B3646*Q$4,"")</f>
        <v>827.14359782586428</v>
      </c>
      <c r="R3646">
        <f>IF($A3646&gt;=$Q$2,G3646*R$4,"")</f>
        <v>490.22074449261157</v>
      </c>
      <c r="S3646">
        <f>IF($A3646&gt;=$Q$2,C3646*S$4,"")</f>
        <v>599.54414763993157</v>
      </c>
      <c r="T3646">
        <f>IF($A3646&gt;=$Q$2,J3646*T$4,"")</f>
        <v>1056.3036255899822</v>
      </c>
      <c r="U3646">
        <f>IF($A3646&gt;=$Q$2,K3646*U$4,"")</f>
        <v>24.923729776452536</v>
      </c>
      <c r="W3646" t="str">
        <f t="shared" ca="1" si="26"/>
        <v/>
      </c>
    </row>
    <row r="3647" spans="1:23">
      <c r="A3647" s="1">
        <v>45464</v>
      </c>
      <c r="B3647">
        <f>IFERROR(VLOOKUP($A3647,'BTC-Web'!$A$2:$H$9999,2,0),"")</f>
        <v>64837.99</v>
      </c>
      <c r="C3647">
        <f>VLOOKUP(A3647,H_SPBTFDUE!$B$2:$C$5828,2,0)</f>
        <v>312.17</v>
      </c>
      <c r="D3647" s="2">
        <f>D3646*(1-D$1+IF(AND(WEEKDAY($A3647)&lt;&gt;1,WEEKDAY($A3647)&lt;&gt;7),-VLOOKUP($A3647,ETF_OP_Fee!$G$5:$H$14,2,1),0))^($A3647-$A3646)*(1+2*(C3647/C3646-1))+IFERROR(VLOOKUP(A3647,BITXeom!$C$9:$D$100,2,0),0)-$D$3*IFERROR(VLOOKUP($A3647,Dividends!$C$10:$E$100,2,0),0)</f>
        <v>37.879212774239484</v>
      </c>
      <c r="F3647" s="60">
        <f>F3646*(1-F$1-2*(C3647/C3646-1))</f>
        <v>2.5881591738654052E-3</v>
      </c>
      <c r="G3647" s="2">
        <f>G3646*(1-G$1+IF(AND(WEEKDAY($A3647)&lt;&gt;1,WEEKDAY($A3647)&lt;&gt;7),-VLOOKUP($A3647,ETF_OP_Fee!$I$5:$J$14,2,1),0))^($A3647-$A3646)*(1+1*(B3647/B3646-1))</f>
        <v>25.853021627788916</v>
      </c>
      <c r="H3647" s="9">
        <f>IFERROR(VLOOKUP(A3647,'BITO-IV'!$A$1:$J$10000,4,0),"")</f>
        <v>24.174600000000002</v>
      </c>
      <c r="J3647" s="9">
        <f>VLOOKUP(A3647,'ETH-Web'!$A$1:$G$10000,6,0)</f>
        <v>3516.08</v>
      </c>
      <c r="K3647" s="2">
        <f>K3646*(1-K$1+IF(AND(WEEKDAY($A3647)&lt;&gt;1,WEEKDAY($A3647)&lt;&gt;7),-VLOOKUP($A3647,ETF_OP_Fee!$K$5:$L$14,2,1),0))^($A3647-$A3646)*(1+2*(J3647/J3646-1))-K$3*IFERROR(VLOOKUP($A5243,Dividends!$C$10:$E$100,3,0),0)</f>
        <v>259.78028422180347</v>
      </c>
      <c r="L3647" s="9" t="e">
        <v>#DIV/0!</v>
      </c>
      <c r="M3647" s="9">
        <f>VLOOKUP(A3647,'ETHU-Web'!$A$3:$G$5000,5,0)</f>
        <v>13.06</v>
      </c>
      <c r="N3647" s="44"/>
      <c r="O3647" s="44"/>
      <c r="Q3647">
        <f>IF($A3647&gt;=$Q$2,B3647*Q$4,"")</f>
        <v>825.58621688011613</v>
      </c>
      <c r="R3647">
        <f>IF($A3647&gt;=$Q$2,G3647*R$4,"")</f>
        <v>487.79431857891291</v>
      </c>
      <c r="S3647">
        <f>IF($A3647&gt;=$Q$2,C3647*S$4,"")</f>
        <v>591.69705848299907</v>
      </c>
      <c r="T3647">
        <f>IF($A3647&gt;=$Q$2,J3647*T$4,"")</f>
        <v>1057.8048560032423</v>
      </c>
      <c r="U3647">
        <f>IF($A3647&gt;=$Q$2,K3647*U$4,"")</f>
        <v>24.991190710911447</v>
      </c>
      <c r="W3647" t="str">
        <f t="shared" ca="1" si="26"/>
        <v/>
      </c>
    </row>
    <row r="3648" spans="1:23">
      <c r="A3648" s="1">
        <v>45467</v>
      </c>
      <c r="B3648">
        <f>IFERROR(VLOOKUP($A3648,'BTC-Web'!$A$2:$H$9999,2,0),"")</f>
        <v>63173.35</v>
      </c>
      <c r="C3648">
        <f>VLOOKUP(A3648,H_SPBTFDUE!$B$2:$C$5828,2,0)</f>
        <v>287.07</v>
      </c>
      <c r="D3648" s="2">
        <f>D3647*(1-D$1+IF(AND(WEEKDAY($A3648)&lt;&gt;1,WEEKDAY($A3648)&lt;&gt;7),-VLOOKUP($A3648,ETF_OP_Fee!$G$5:$H$14,2,1),0))^($A3648-$A3647)*(1+2*(C3648/C3647-1))+IFERROR(VLOOKUP(A3648,BITXeom!$C$9:$D$100,2,0),0)-$D$3*IFERROR(VLOOKUP($A3648,Dividends!$C$10:$E$100,2,0),0)</f>
        <v>31.776369070267691</v>
      </c>
      <c r="F3648" s="60">
        <f>F3647*(1-F$1-2*(C3648/C3647-1))</f>
        <v>3.004225846137837E-3</v>
      </c>
      <c r="G3648" s="2">
        <f>G3647*(1-G$1+IF(AND(WEEKDAY($A3648)&lt;&gt;1,WEEKDAY($A3648)&lt;&gt;7),-VLOOKUP($A3648,ETF_OP_Fee!$I$5:$J$14,2,1),0))^($A3648-$A3647)*(1+1*(B3648/B3647-1))</f>
        <v>24.957798146460906</v>
      </c>
      <c r="H3648" s="9">
        <f>IFERROR(VLOOKUP(A3648,'BITO-IV'!$A$1:$J$10000,4,0),"")</f>
        <v>22.238600000000002</v>
      </c>
      <c r="J3648" s="9">
        <f>VLOOKUP(A3648,'ETH-Web'!$A$1:$G$10000,6,0)</f>
        <v>3350.26</v>
      </c>
      <c r="K3648" s="2">
        <f>K3647*(1-K$1+IF(AND(WEEKDAY($A3648)&lt;&gt;1,WEEKDAY($A3648)&lt;&gt;7),-VLOOKUP($A3648,ETF_OP_Fee!$K$5:$L$14,2,1),0))^($A3648-$A3647)*(1+2*(J3648/J3647-1))-K$3*IFERROR(VLOOKUP($A5244,Dividends!$C$10:$E$100,3,0),0)</f>
        <v>235.18204524952586</v>
      </c>
      <c r="L3648" s="9" t="e">
        <v>#DIV/0!</v>
      </c>
      <c r="M3648" s="9">
        <f>VLOOKUP(A3648,'ETHU-Web'!$A$3:$G$5000,5,0)</f>
        <v>11.29</v>
      </c>
      <c r="N3648" s="44"/>
      <c r="O3648" s="44"/>
      <c r="Q3648">
        <f>IF($A3648&gt;=$Q$2,B3648*Q$4,"")</f>
        <v>804.39025074872745</v>
      </c>
      <c r="R3648">
        <f>IF($A3648&gt;=$Q$2,G3648*R$4,"")</f>
        <v>470.90325902164807</v>
      </c>
      <c r="S3648">
        <f>IF($A3648&gt;=$Q$2,C3648*S$4,"")</f>
        <v>544.12171117889136</v>
      </c>
      <c r="T3648">
        <f>IF($A3648&gt;=$Q$2,J3648*T$4,"")</f>
        <v>1007.9182774207137</v>
      </c>
      <c r="U3648">
        <f>IF($A3648&gt;=$Q$2,K3648*U$4,"")</f>
        <v>22.624809123677935</v>
      </c>
      <c r="W3648" t="str">
        <f t="shared" ca="1" si="26"/>
        <v/>
      </c>
    </row>
    <row r="3649" spans="1:23">
      <c r="A3649" s="1">
        <v>45468</v>
      </c>
      <c r="B3649">
        <f>IFERROR(VLOOKUP($A3649,'BTC-Web'!$A$2:$H$9999,2,0),"")</f>
        <v>60266.28</v>
      </c>
      <c r="C3649">
        <f>VLOOKUP(A3649,H_SPBTFDUE!$B$2:$C$5828,2,0)</f>
        <v>301.32</v>
      </c>
      <c r="D3649" s="2">
        <f>D3648*(1-D$1+IF(AND(WEEKDAY($A3649)&lt;&gt;1,WEEKDAY($A3649)&lt;&gt;7),-VLOOKUP($A3649,ETF_OP_Fee!$G$5:$H$14,2,1),0))^($A3649-$A3648)*(1+2*(C3649/C3648-1))+IFERROR(VLOOKUP(A3649,BITXeom!$C$9:$D$100,2,0),0)-$D$3*IFERROR(VLOOKUP($A3649,Dividends!$C$10:$E$100,2,0),0)</f>
        <v>34.069881849851406</v>
      </c>
      <c r="F3649" s="60">
        <f>F3648*(1-F$1-2*(C3649/C3648-1))</f>
        <v>2.7058131597794597E-3</v>
      </c>
      <c r="G3649" s="2">
        <f>G3648*(1-G$1+IF(AND(WEEKDAY($A3649)&lt;&gt;1,WEEKDAY($A3649)&lt;&gt;7),-VLOOKUP($A3649,ETF_OP_Fee!$I$5:$J$14,2,1),0))^($A3649-$A3648)*(1+1*(B3649/B3648-1))</f>
        <v>23.736149935887802</v>
      </c>
      <c r="H3649" s="9">
        <f>IFERROR(VLOOKUP(A3649,'BITO-IV'!$A$1:$J$10000,4,0),"")</f>
        <v>23.340199999999999</v>
      </c>
      <c r="J3649" s="9">
        <f>VLOOKUP(A3649,'ETH-Web'!$A$1:$G$10000,6,0)</f>
        <v>3395.03</v>
      </c>
      <c r="K3649" s="2">
        <f>K3648*(1-K$1+IF(AND(WEEKDAY($A3649)&lt;&gt;1,WEEKDAY($A3649)&lt;&gt;7),-VLOOKUP($A3649,ETF_OP_Fee!$K$5:$L$14,2,1),0))^($A3649-$A3648)*(1+2*(J3649/J3648-1))-K$3*IFERROR(VLOOKUP($A5245,Dividends!$C$10:$E$100,3,0),0)</f>
        <v>241.43490654747674</v>
      </c>
      <c r="L3649" s="9" t="e">
        <v>#DIV/0!</v>
      </c>
      <c r="M3649" s="9">
        <f>VLOOKUP(A3649,'ETHU-Web'!$A$3:$G$5000,5,0)</f>
        <v>12.07</v>
      </c>
      <c r="N3649" s="44"/>
      <c r="O3649" s="44"/>
      <c r="Q3649">
        <f>IF($A3649&gt;=$Q$2,B3649*Q$4,"")</f>
        <v>767.37434505045269</v>
      </c>
      <c r="R3649">
        <f>IF($A3649&gt;=$Q$2,G3649*R$4,"")</f>
        <v>447.85322390393014</v>
      </c>
      <c r="S3649">
        <f>IF($A3649&gt;=$Q$2,C3649*S$4,"")</f>
        <v>571.13161950891265</v>
      </c>
      <c r="T3649">
        <f>IF($A3649&gt;=$Q$2,J3649*T$4,"")</f>
        <v>1021.3872324511069</v>
      </c>
      <c r="U3649">
        <f>IF($A3649&gt;=$Q$2,K3649*U$4,"")</f>
        <v>23.22634226024401</v>
      </c>
      <c r="W3649" t="str">
        <f t="shared" ca="1" si="26"/>
        <v/>
      </c>
    </row>
    <row r="3650" spans="1:23">
      <c r="A3650" s="1">
        <v>45469</v>
      </c>
      <c r="B3650">
        <f>IFERROR(VLOOKUP($A3650,'BTC-Web'!$A$2:$H$9999,2,0),"")</f>
        <v>61789.68</v>
      </c>
      <c r="C3650">
        <f>VLOOKUP(A3650,H_SPBTFDUE!$B$2:$C$5828,2,0)</f>
        <v>295.92</v>
      </c>
      <c r="D3650" s="2">
        <f>D3649*(1-D$1+IF(AND(WEEKDAY($A3650)&lt;&gt;1,WEEKDAY($A3650)&lt;&gt;7),-VLOOKUP($A3650,ETF_OP_Fee!$G$5:$H$14,2,1),0))^($A3650-$A3649)*(1+2*(C3650/C3649-1))+IFERROR(VLOOKUP(A3650,BITXeom!$C$9:$D$100,2,0),0)-$D$3*IFERROR(VLOOKUP($A3650,Dividends!$C$10:$E$100,2,0),0)</f>
        <v>32.844779283213889</v>
      </c>
      <c r="F3650" s="60">
        <f>F3649*(1-F$1-2*(C3650/C3649-1))</f>
        <v>2.8026548597611463E-3</v>
      </c>
      <c r="G3650" s="2">
        <f>G3649*(1-G$1+IF(AND(WEEKDAY($A3650)&lt;&gt;1,WEEKDAY($A3650)&lt;&gt;7),-VLOOKUP($A3650,ETF_OP_Fee!$I$5:$J$14,2,1),0))^($A3650-$A3649)*(1+1*(B3650/B3649-1))</f>
        <v>24.261372676396956</v>
      </c>
      <c r="H3650" s="9">
        <f>IFERROR(VLOOKUP(A3650,'BITO-IV'!$A$1:$J$10000,4,0),"")</f>
        <v>22.923300000000001</v>
      </c>
      <c r="J3650" s="9">
        <f>VLOOKUP(A3650,'ETH-Web'!$A$1:$G$10000,6,0)</f>
        <v>3369.48</v>
      </c>
      <c r="K3650" s="2">
        <f>K3649*(1-K$1+IF(AND(WEEKDAY($A3650)&lt;&gt;1,WEEKDAY($A3650)&lt;&gt;7),-VLOOKUP($A3650,ETF_OP_Fee!$K$5:$L$14,2,1),0))^($A3650-$A3649)*(1+2*(J3650/J3649-1))-K$3*IFERROR(VLOOKUP($A5246,Dividends!$C$10:$E$100,3,0),0)</f>
        <v>237.7687853927246</v>
      </c>
      <c r="L3650" s="9" t="e">
        <v>#DIV/0!</v>
      </c>
      <c r="M3650" s="9">
        <f>VLOOKUP(A3650,'ETHU-Web'!$A$3:$G$5000,5,0)</f>
        <v>12.04</v>
      </c>
      <c r="N3650" s="44"/>
      <c r="O3650" s="44"/>
      <c r="Q3650">
        <f>IF($A3650&gt;=$Q$2,B3650*Q$4,"")</f>
        <v>786.77189335192179</v>
      </c>
      <c r="R3650">
        <f>IF($A3650&gt;=$Q$2,G3650*R$4,"")</f>
        <v>457.76311654616688</v>
      </c>
      <c r="S3650">
        <f>IF($A3650&gt;=$Q$2,C3650*S$4,"")</f>
        <v>560.89628582595731</v>
      </c>
      <c r="T3650">
        <f>IF($A3650&gt;=$Q$2,J3650*T$4,"")</f>
        <v>1013.7005717178805</v>
      </c>
      <c r="U3650">
        <f>IF($A3650&gt;=$Q$2,K3650*U$4,"")</f>
        <v>22.873656785200449</v>
      </c>
      <c r="W3650" t="str">
        <f t="shared" ca="1" si="26"/>
        <v/>
      </c>
    </row>
    <row r="3651" spans="1:23">
      <c r="A3651" s="1">
        <v>45470</v>
      </c>
      <c r="B3651">
        <f>IFERROR(VLOOKUP($A3651,'BTC-Web'!$A$2:$H$9999,2,0),"")</f>
        <v>60811.23</v>
      </c>
      <c r="C3651">
        <f>VLOOKUP(A3651,H_SPBTFDUE!$B$2:$C$5828,2,0)</f>
        <v>297.92</v>
      </c>
      <c r="D3651" s="2">
        <f>D3650*(1-D$1+IF(AND(WEEKDAY($A3651)&lt;&gt;1,WEEKDAY($A3651)&lt;&gt;7),-VLOOKUP($A3651,ETF_OP_Fee!$G$5:$H$14,2,1),0))^($A3651-$A3650)*(1+2*(C3651/C3650-1))+IFERROR(VLOOKUP(A3651,BITXeom!$C$9:$D$100,2,0),0)-$D$3*IFERROR(VLOOKUP($A3651,Dividends!$C$10:$E$100,2,0),0)</f>
        <v>33.284734753227781</v>
      </c>
      <c r="F3651" s="60">
        <f>F3650*(1-F$1-2*(C3651/C3650-1))</f>
        <v>2.7646250149109351E-3</v>
      </c>
      <c r="G3651" s="2">
        <f>G3650*(1-G$1+IF(AND(WEEKDAY($A3651)&lt;&gt;1,WEEKDAY($A3651)&lt;&gt;7),-VLOOKUP($A3651,ETF_OP_Fee!$I$5:$J$14,2,1),0))^($A3651-$A3650)*(1+1*(B3651/B3650-1))</f>
        <v>23.803824631168599</v>
      </c>
      <c r="H3651" s="9">
        <f>IFERROR(VLOOKUP(A3651,'BITO-IV'!$A$1:$J$10000,4,0),"")</f>
        <v>23.079899999999999</v>
      </c>
      <c r="J3651" s="9">
        <f>VLOOKUP(A3651,'ETH-Web'!$A$1:$G$10000,6,0)</f>
        <v>3444.8</v>
      </c>
      <c r="K3651" s="2">
        <f>K3650*(1-K$1+IF(AND(WEEKDAY($A3651)&lt;&gt;1,WEEKDAY($A3651)&lt;&gt;7),-VLOOKUP($A3651,ETF_OP_Fee!$K$5:$L$14,2,1),0))^($A3651-$A3650)*(1+2*(J3651/J3650-1))-K$3*IFERROR(VLOOKUP($A5247,Dividends!$C$10:$E$100,3,0),0)</f>
        <v>248.36514198713405</v>
      </c>
      <c r="L3651" s="9">
        <v>246</v>
      </c>
      <c r="M3651" s="9">
        <f>VLOOKUP(A3651,'ETHU-Web'!$A$3:$G$5000,5,0)</f>
        <v>12.32</v>
      </c>
      <c r="N3651" s="44"/>
      <c r="O3651" s="44"/>
      <c r="Q3651">
        <f>IF($A3651&gt;=$Q$2,B3651*Q$4,"")</f>
        <v>774.31322777782941</v>
      </c>
      <c r="R3651">
        <f>IF($A3651&gt;=$Q$2,G3651*R$4,"")</f>
        <v>449.13010876268294</v>
      </c>
      <c r="S3651">
        <f>IF($A3651&gt;=$Q$2,C3651*S$4,"")</f>
        <v>564.68715015297778</v>
      </c>
      <c r="T3651">
        <f>IF($A3651&gt;=$Q$2,J3651*T$4,"")</f>
        <v>1036.3604263725426</v>
      </c>
      <c r="U3651">
        <f>IF($A3651&gt;=$Q$2,K3651*U$4,"")</f>
        <v>23.893039642852603</v>
      </c>
      <c r="W3651" t="str">
        <f t="shared" ca="1" si="26"/>
        <v/>
      </c>
    </row>
    <row r="3652" spans="1:23">
      <c r="A3652" s="1">
        <v>45471</v>
      </c>
      <c r="B3652">
        <f>IFERROR(VLOOKUP($A3652,'BTC-Web'!$A$2:$H$9999,2,0),"")</f>
        <v>61612.800000000003</v>
      </c>
      <c r="C3652">
        <f>VLOOKUP(A3652,H_SPBTFDUE!$B$2:$C$5828,2,0)</f>
        <v>290.60000000000002</v>
      </c>
      <c r="D3652" s="2">
        <f>D3651*(1-D$1+IF(AND(WEEKDAY($A3652)&lt;&gt;1,WEEKDAY($A3652)&lt;&gt;7),-VLOOKUP($A3652,ETF_OP_Fee!$G$5:$H$14,2,1),0))^($A3652-$A3651)*(1+2*(C3652/C3651-1))+IFERROR(VLOOKUP(A3652,BITXeom!$C$9:$D$100,2,0),0)-$D$3*IFERROR(VLOOKUP($A3652,Dividends!$C$10:$E$100,2,0),0)</f>
        <v>31.645284057514424</v>
      </c>
      <c r="E3652" s="9">
        <v>31.67</v>
      </c>
      <c r="F3652" s="60">
        <f>F3651*(1-F$1-2*(C3652/C3651-1))</f>
        <v>2.9003367360411246E-3</v>
      </c>
      <c r="G3652" s="2">
        <f>G3651*(1-G$1+IF(AND(WEEKDAY($A3652)&lt;&gt;1,WEEKDAY($A3652)&lt;&gt;7),-VLOOKUP($A3652,ETF_OP_Fee!$I$5:$J$14,2,1),0))^($A3652-$A3651)*(1+1*(B3652/B3651-1))</f>
        <v>24.043485795726223</v>
      </c>
      <c r="H3652" s="9">
        <f>IFERROR(VLOOKUP(A3652,'BITO-IV'!$A$1:$J$10000,4,0),"")</f>
        <v>22.517700000000001</v>
      </c>
      <c r="J3652" s="9">
        <f>VLOOKUP(A3652,'ETH-Web'!$A$1:$G$10000,6,0)</f>
        <v>3373.64</v>
      </c>
      <c r="K3652" s="2">
        <f>K3651*(1-K$1+IF(AND(WEEKDAY($A3652)&lt;&gt;1,WEEKDAY($A3652)&lt;&gt;7),-VLOOKUP($A3652,ETF_OP_Fee!$K$5:$L$14,2,1),0))^($A3652-$A3651)*(1+2*(J3652/J3651-1))-K$3*IFERROR(VLOOKUP($A5248,Dividends!$C$10:$E$100,3,0),0)</f>
        <v>238.07184840591393</v>
      </c>
      <c r="L3652" s="9">
        <v>234.4</v>
      </c>
      <c r="M3652" s="9">
        <f>VLOOKUP(A3652,'ETHU-Web'!$A$3:$G$5000,5,0)</f>
        <v>11.72</v>
      </c>
      <c r="N3652" s="44"/>
      <c r="O3652" s="44"/>
      <c r="Q3652">
        <f>IF($A3652&gt;=$Q$2,B3652*Q$4,"")</f>
        <v>784.51966915370485</v>
      </c>
      <c r="R3652">
        <f>IF($A3652&gt;=$Q$2,G3652*R$4,"")</f>
        <v>453.65203104079512</v>
      </c>
      <c r="S3652">
        <f>IF($A3652&gt;=$Q$2,C3652*S$4,"")</f>
        <v>550.81258671608271</v>
      </c>
      <c r="T3652">
        <f>IF($A3652&gt;=$Q$2,J3652*T$4,"")</f>
        <v>1014.9520984752277</v>
      </c>
      <c r="U3652">
        <f>IF($A3652&gt;=$Q$2,K3652*U$4,"")</f>
        <v>22.902811828981875</v>
      </c>
      <c r="W3652" t="str">
        <f t="shared" ref="W3652:W3711" ca="1" si="27">IF(ROW()+$W$1&lt;3711,INDIRECT("m"&amp;ROW()+$W$1,1)/INDIRECT("m"&amp;ROW(),1),"")</f>
        <v/>
      </c>
    </row>
    <row r="3653" spans="1:23">
      <c r="A3653" s="1">
        <v>45474</v>
      </c>
      <c r="B3653">
        <f>IFERROR(VLOOKUP($A3653,'BTC-Web'!$A$2:$H$9999,2,0),"")</f>
        <v>62673.61</v>
      </c>
      <c r="C3653">
        <f>VLOOKUP(A3653,H_SPBTFDUE!$B$2:$C$5828,2,0)</f>
        <v>306.83</v>
      </c>
      <c r="D3653" s="2">
        <f>D3652*(1-D$1+IF(AND(WEEKDAY($A3653)&lt;&gt;1,WEEKDAY($A3653)&lt;&gt;7),-VLOOKUP($A3653,ETF_OP_Fee!$G$5:$H$14,2,1),0))^($A3653-$A3652)*(1+2*(C3653/C3652-1))+IFERROR(VLOOKUP(A3653,BITXeom!$C$9:$D$100,2,0),0)-$D$3*IFERROR(VLOOKUP($A3653,Dividends!$C$10:$E$100,2,0),0)</f>
        <v>35.167338990564396</v>
      </c>
      <c r="F3653" s="60">
        <f>F3652*(1-F$1-2*(C3653/C3652-1))</f>
        <v>2.576218345802734E-3</v>
      </c>
      <c r="G3653" s="2">
        <f>G3652*(1-G$1+IF(AND(WEEKDAY($A3653)&lt;&gt;1,WEEKDAY($A3653)&lt;&gt;7),-VLOOKUP($A3653,ETF_OP_Fee!$I$5:$J$14,2,1),0))^($A3653-$A3652)*(1+1*(B3653/B3652-1))</f>
        <v>24.23269913629542</v>
      </c>
      <c r="H3653" s="9">
        <f>IFERROR(VLOOKUP(A3653,'BITO-IV'!$A$1:$J$10000,4,0),"")</f>
        <v>22.1906</v>
      </c>
      <c r="J3653" s="9">
        <f>VLOOKUP(A3653,'ETH-Web'!$A$1:$G$10000,6,0)</f>
        <v>3440.34</v>
      </c>
      <c r="K3653" s="2">
        <f>K3652*(1-K$1+IF(AND(WEEKDAY($A3653)&lt;&gt;1,WEEKDAY($A3653)&lt;&gt;7),-VLOOKUP($A3653,ETF_OP_Fee!$K$5:$L$14,2,1),0))^($A3653-$A3652)*(1+2*(J3653/J3652-1))-K$3*IFERROR(VLOOKUP($A5249,Dividends!$C$10:$E$100,3,0),0)</f>
        <v>247.38517970950573</v>
      </c>
      <c r="L3653" s="9">
        <v>249.4</v>
      </c>
      <c r="M3653" s="9">
        <f>VLOOKUP(A3653,'ETHU-Web'!$A$3:$G$5000,5,0)</f>
        <v>12.43</v>
      </c>
      <c r="N3653" s="44"/>
      <c r="O3653" s="44"/>
      <c r="Q3653">
        <f>IF($A3653&gt;=$Q$2,B3653*Q$4,"")</f>
        <v>798.02702980335778</v>
      </c>
      <c r="R3653">
        <f>IF($A3653&gt;=$Q$2,G3653*R$4,"")</f>
        <v>457.22210473886463</v>
      </c>
      <c r="S3653">
        <f>IF($A3653&gt;=$Q$2,C3653*S$4,"")</f>
        <v>581.5754507298542</v>
      </c>
      <c r="T3653">
        <f>IF($A3653&gt;=$Q$2,J3653*T$4,"")</f>
        <v>1035.0186452817327</v>
      </c>
      <c r="U3653">
        <f>IF($A3653&gt;=$Q$2,K3653*U$4,"")</f>
        <v>23.798766036820215</v>
      </c>
      <c r="W3653" t="str">
        <f t="shared" ca="1" si="27"/>
        <v/>
      </c>
    </row>
    <row r="3654" spans="1:23">
      <c r="A3654" s="1">
        <v>45475</v>
      </c>
      <c r="B3654">
        <f>IFERROR(VLOOKUP($A3654,'BTC-Web'!$A$2:$H$9999,2,0),"")</f>
        <v>62844.41</v>
      </c>
      <c r="C3654">
        <f>VLOOKUP(A3654,H_SPBTFDUE!$B$2:$C$5828,2,0)</f>
        <v>299.57</v>
      </c>
      <c r="D3654" s="2">
        <f>D3653*(1-D$1+IF(AND(WEEKDAY($A3654)&lt;&gt;1,WEEKDAY($A3654)&lt;&gt;7),-VLOOKUP($A3654,ETF_OP_Fee!$G$5:$H$14,2,1),0))^($A3654-$A3653)*(1+2*(C3654/C3653-1))+IFERROR(VLOOKUP(A3654,BITXeom!$C$9:$D$100,2,0),0)-$D$3*IFERROR(VLOOKUP($A3654,Dividends!$C$10:$E$100,2,0),0)</f>
        <v>33.499089579900179</v>
      </c>
      <c r="F3654" s="60">
        <f>F3653*(1-F$1-2*(C3654/C3653-1))</f>
        <v>2.6979976473450137E-3</v>
      </c>
      <c r="G3654" s="2">
        <f>G3653*(1-G$1+IF(AND(WEEKDAY($A3654)&lt;&gt;1,WEEKDAY($A3654)&lt;&gt;7),-VLOOKUP($A3654,ETF_OP_Fee!$I$5:$J$14,2,1),0))^($A3654-$A3653)*(1+1*(B3654/B3653-1))</f>
        <v>24.224078442667466</v>
      </c>
      <c r="H3654" s="9">
        <f>IFERROR(VLOOKUP(A3654,'BITO-IV'!$A$1:$J$10000,4,0),"")</f>
        <v>21.671299999999999</v>
      </c>
      <c r="J3654" s="9">
        <f>VLOOKUP(A3654,'ETH-Web'!$A$1:$G$10000,6,0)</f>
        <v>3416.35</v>
      </c>
      <c r="K3654" s="2">
        <f>K3653*(1-K$1+IF(AND(WEEKDAY($A3654)&lt;&gt;1,WEEKDAY($A3654)&lt;&gt;7),-VLOOKUP($A3654,ETF_OP_Fee!$K$5:$L$14,2,1),0))^($A3654-$A3653)*(1+2*(J3654/J3653-1))-K$3*IFERROR(VLOOKUP($A5250,Dividends!$C$10:$E$100,3,0),0)</f>
        <v>243.90205799163974</v>
      </c>
      <c r="L3654" s="9">
        <v>239.60000000000002</v>
      </c>
      <c r="M3654" s="9">
        <f>VLOOKUP(A3654,'ETHU-Web'!$A$3:$G$5000,5,0)</f>
        <v>12.01</v>
      </c>
      <c r="N3654" s="44"/>
      <c r="O3654" s="44"/>
      <c r="Q3654">
        <f>IF($A3654&gt;=$Q$2,B3654*Q$4,"")</f>
        <v>800.2018369780269</v>
      </c>
      <c r="R3654">
        <f>IF($A3654&gt;=$Q$2,G3654*R$4,"")</f>
        <v>457.05944965604812</v>
      </c>
      <c r="S3654">
        <f>IF($A3654&gt;=$Q$2,C3654*S$4,"")</f>
        <v>567.81461322276971</v>
      </c>
      <c r="T3654">
        <f>IF($A3654&gt;=$Q$2,J3654*T$4,"")</f>
        <v>1027.8013070825116</v>
      </c>
      <c r="U3654">
        <f>IF($A3654&gt;=$Q$2,K3654*U$4,"")</f>
        <v>23.463685338216525</v>
      </c>
      <c r="W3654" t="str">
        <f t="shared" ca="1" si="27"/>
        <v/>
      </c>
    </row>
    <row r="3655" spans="1:23">
      <c r="A3655" s="1">
        <v>45476</v>
      </c>
      <c r="B3655">
        <f>IFERROR(VLOOKUP($A3655,'BTC-Web'!$A$2:$H$9999,2,0),"")</f>
        <v>62034.33</v>
      </c>
      <c r="C3655">
        <f>VLOOKUP(A3655,H_SPBTFDUE!$B$2:$C$5828,2,0)</f>
        <v>288.24</v>
      </c>
      <c r="D3655" s="2">
        <f>D3654*(1-D$1+IF(AND(WEEKDAY($A3655)&lt;&gt;1,WEEKDAY($A3655)&lt;&gt;7),-VLOOKUP($A3655,ETF_OP_Fee!$G$5:$H$14,2,1),0))^($A3655-$A3654)*(1+2*(C3655/C3654-1))+IFERROR(VLOOKUP(A3655,BITXeom!$C$9:$D$100,2,0),0)-$D$3*IFERROR(VLOOKUP($A3655,Dividends!$C$10:$E$100,2,0),0)</f>
        <v>30.961426927780995</v>
      </c>
      <c r="F3655" s="60">
        <f>F3654*(1-F$1-2*(C3655/C3654-1))</f>
        <v>2.9019384757513621E-3</v>
      </c>
      <c r="G3655" s="2">
        <f>G3654*(1-G$1+IF(AND(WEEKDAY($A3655)&lt;&gt;1,WEEKDAY($A3655)&lt;&gt;7),-VLOOKUP($A3655,ETF_OP_Fee!$I$5:$J$14,2,1),0))^($A3655-$A3654)*(1+1*(B3655/B3654-1))</f>
        <v>23.838352539488071</v>
      </c>
      <c r="H3655" s="9">
        <f>IFERROR(VLOOKUP(A3655,'BITO-IV'!$A$1:$J$10000,4,0),"")</f>
        <v>20.854099999999999</v>
      </c>
      <c r="J3655" s="9">
        <f>VLOOKUP(A3655,'ETH-Web'!$A$1:$G$10000,6,0)</f>
        <v>3292.92</v>
      </c>
      <c r="K3655" s="2">
        <f>K3654*(1-K$1+IF(AND(WEEKDAY($A3655)&lt;&gt;1,WEEKDAY($A3655)&lt;&gt;7),-VLOOKUP($A3655,ETF_OP_Fee!$K$5:$L$14,2,1),0))^($A3655-$A3654)*(1+2*(J3655/J3654-1))-K$3*IFERROR(VLOOKUP($A5251,Dividends!$C$10:$E$100,3,0),0)</f>
        <v>226.24745940825071</v>
      </c>
      <c r="L3655" s="9">
        <v>218</v>
      </c>
      <c r="M3655" s="9">
        <f>VLOOKUP(A3655,'ETHU-Web'!$A$3:$G$5000,5,0)</f>
        <v>11.28</v>
      </c>
      <c r="N3655" s="44"/>
      <c r="O3655" s="44"/>
      <c r="Q3655">
        <f>IF($A3655&gt;=$Q$2,B3655*Q$4,"")</f>
        <v>789.88703723531057</v>
      </c>
      <c r="R3655">
        <f>IF($A3655&gt;=$Q$2,G3655*R$4,"")</f>
        <v>449.78158067777036</v>
      </c>
      <c r="S3655">
        <f>IF($A3655&gt;=$Q$2,C3655*S$4,"")</f>
        <v>546.3393668101985</v>
      </c>
      <c r="T3655">
        <f>IF($A3655&gt;=$Q$2,J3655*T$4,"")</f>
        <v>990.66766581823993</v>
      </c>
      <c r="U3655">
        <f>IF($A3655&gt;=$Q$2,K3655*U$4,"")</f>
        <v>21.765290706600247</v>
      </c>
      <c r="W3655" t="str">
        <f t="shared" ca="1" si="27"/>
        <v/>
      </c>
    </row>
    <row r="3656" spans="1:23">
      <c r="A3656" s="1">
        <v>45478</v>
      </c>
      <c r="B3656">
        <f>IFERROR(VLOOKUP($A3656,'BTC-Web'!$A$2:$H$9999,2,0),"")</f>
        <v>57022.81</v>
      </c>
      <c r="C3656">
        <f>VLOOKUP(A3656,H_SPBTFDUE!$B$2:$C$5828,2,0)</f>
        <v>273.12</v>
      </c>
      <c r="D3656" s="2">
        <f>D3655*(1-D$1+IF(AND(WEEKDAY($A3656)&lt;&gt;1,WEEKDAY($A3656)&lt;&gt;7),-VLOOKUP($A3656,ETF_OP_Fee!$G$5:$H$14,2,1),0))^($A3656-$A3655)*(1+2*(C3656/C3655-1))+IFERROR(VLOOKUP(A3656,BITXeom!$C$9:$D$100,2,0),0)-$D$3*IFERROR(VLOOKUP($A3656,Dividends!$C$10:$E$100,2,0),0)</f>
        <v>27.706502837453289</v>
      </c>
      <c r="F3656" s="60">
        <f>F3655*(1-F$1-2*(C3656/C3655-1))</f>
        <v>3.2062372477010548E-3</v>
      </c>
      <c r="G3656" s="2">
        <f>G3655*(1-G$1+IF(AND(WEEKDAY($A3656)&lt;&gt;1,WEEKDAY($A3656)&lt;&gt;7),-VLOOKUP($A3656,ETF_OP_Fee!$I$5:$J$14,2,1),0))^($A3656-$A3655)*(1+1*(B3656/B3655-1))</f>
        <v>21.778091576468366</v>
      </c>
      <c r="H3656" s="9">
        <f>IFERROR(VLOOKUP(A3656,'BITO-IV'!$A$1:$J$10000,4,0),"")</f>
        <v>19.775400000000001</v>
      </c>
      <c r="J3656" s="9">
        <f>VLOOKUP(A3656,'ETH-Web'!$A$1:$G$10000,6,0)</f>
        <v>2981.6</v>
      </c>
      <c r="K3656" s="2">
        <f>K3655*(1-K$1+IF(AND(WEEKDAY($A3656)&lt;&gt;1,WEEKDAY($A3656)&lt;&gt;7),-VLOOKUP($A3656,ETF_OP_Fee!$K$5:$L$14,2,1),0))^($A3656-$A3655)*(1+2*(J3656/J3655-1))-K$3*IFERROR(VLOOKUP($A5252,Dividends!$C$10:$E$100,3,0),0)</f>
        <v>183.41792217242505</v>
      </c>
      <c r="L3656" s="9" t="e">
        <v>#DIV/0!</v>
      </c>
      <c r="M3656" s="9">
        <f>VLOOKUP(A3656,'ETHU-Web'!$A$3:$G$5000,5,0)</f>
        <v>9.1199999999999992</v>
      </c>
      <c r="N3656" s="44"/>
      <c r="O3656" s="44"/>
      <c r="Q3656">
        <f>IF($A3656&gt;=$Q$2,B3656*Q$4,"")</f>
        <v>726.07503693087426</v>
      </c>
      <c r="R3656">
        <f>IF($A3656&gt;=$Q$2,G3656*R$4,"")</f>
        <v>410.90861615471073</v>
      </c>
      <c r="S3656">
        <f>IF($A3656&gt;=$Q$2,C3656*S$4,"")</f>
        <v>517.68043249792322</v>
      </c>
      <c r="T3656">
        <f>IF($A3656&gt;=$Q$2,J3656*T$4,"")</f>
        <v>897.00773550637848</v>
      </c>
      <c r="U3656">
        <f>IF($A3656&gt;=$Q$2,K3656*U$4,"")</f>
        <v>17.645035251776296</v>
      </c>
      <c r="W3656" t="str">
        <f t="shared" ca="1" si="27"/>
        <v/>
      </c>
    </row>
    <row r="3657" spans="1:23">
      <c r="A3657" s="1">
        <v>45481</v>
      </c>
      <c r="B3657">
        <f>IFERROR(VLOOKUP($A3657,'BTC-Web'!$A$2:$H$9999,2,0),"")</f>
        <v>55849.57</v>
      </c>
      <c r="C3657">
        <f>VLOOKUP(A3657,H_SPBTFDUE!$B$2:$C$5828,2,0)</f>
        <v>273.45999999999998</v>
      </c>
      <c r="D3657" s="2">
        <f>D3656*(1-D$1+IF(AND(WEEKDAY($A3657)&lt;&gt;1,WEEKDAY($A3657)&lt;&gt;7),-VLOOKUP($A3657,ETF_OP_Fee!$G$5:$H$14,2,1),0))^($A3657-$A3656)*(1+2*(C3657/C3656-1))+IFERROR(VLOOKUP(A3657,BITXeom!$C$9:$D$100,2,0),0)-$D$3*IFERROR(VLOOKUP($A3657,Dividends!$C$10:$E$100,2,0),0)</f>
        <v>27.765441428027401</v>
      </c>
      <c r="F3657" s="60">
        <f>F3656*(1-F$1-2*(C3657/C3656-1))</f>
        <v>3.1980876245969146E-3</v>
      </c>
      <c r="G3657" s="2">
        <f>G3656*(1-G$1+IF(AND(WEEKDAY($A3657)&lt;&gt;1,WEEKDAY($A3657)&lt;&gt;7),-VLOOKUP($A3657,ETF_OP_Fee!$I$5:$J$14,2,1),0))^($A3657-$A3656)*(1+1*(B3657/B3656-1))</f>
        <v>21.133996562269949</v>
      </c>
      <c r="H3657" s="9">
        <f>IFERROR(VLOOKUP(A3657,'BITO-IV'!$A$1:$J$10000,4,0),"")</f>
        <v>19.803799999999999</v>
      </c>
      <c r="J3657" s="9">
        <f>VLOOKUP(A3657,'ETH-Web'!$A$1:$G$10000,6,0)</f>
        <v>3018.73</v>
      </c>
      <c r="K3657" s="2">
        <f>K3656*(1-K$1+IF(AND(WEEKDAY($A3657)&lt;&gt;1,WEEKDAY($A3657)&lt;&gt;7),-VLOOKUP($A3657,ETF_OP_Fee!$K$5:$L$14,2,1),0))^($A3657-$A3656)*(1+2*(J3657/J3656-1))-K$3*IFERROR(VLOOKUP($A5253,Dividends!$C$10:$E$100,3,0),0)</f>
        <v>187.90982838062277</v>
      </c>
      <c r="L3657" s="9">
        <v>191.6</v>
      </c>
      <c r="M3657" s="9">
        <f>VLOOKUP(A3657,'ETHU-Web'!$A$3:$G$5000,5,0)</f>
        <v>9.1999999999999993</v>
      </c>
      <c r="N3657" s="44"/>
      <c r="O3657" s="44"/>
      <c r="Q3657">
        <f>IF($A3657&gt;=$Q$2,B3657*Q$4,"")</f>
        <v>711.13609799873848</v>
      </c>
      <c r="R3657">
        <f>IF($A3657&gt;=$Q$2,G3657*R$4,"")</f>
        <v>398.7558437215929</v>
      </c>
      <c r="S3657">
        <f>IF($A3657&gt;=$Q$2,C3657*S$4,"")</f>
        <v>518.32487943351668</v>
      </c>
      <c r="T3657">
        <f>IF($A3657&gt;=$Q$2,J3657*T$4,"")</f>
        <v>908.17821351125906</v>
      </c>
      <c r="U3657">
        <f>IF($A3657&gt;=$Q$2,K3657*U$4,"")</f>
        <v>18.077162289595488</v>
      </c>
      <c r="W3657" t="str">
        <f t="shared" ca="1" si="27"/>
        <v/>
      </c>
    </row>
    <row r="3658" spans="1:23">
      <c r="A3658" s="1">
        <v>45482</v>
      </c>
      <c r="B3658">
        <f>IFERROR(VLOOKUP($A3658,'BTC-Web'!$A$2:$H$9999,2,0),"")</f>
        <v>56704.6</v>
      </c>
      <c r="C3658">
        <f>VLOOKUP(A3658,H_SPBTFDUE!$B$2:$C$5828,2,0)</f>
        <v>280.20999999999998</v>
      </c>
      <c r="D3658" s="2">
        <f>D3657*(1-D$1+IF(AND(WEEKDAY($A3658)&lt;&gt;1,WEEKDAY($A3658)&lt;&gt;7),-VLOOKUP($A3658,ETF_OP_Fee!$G$5:$H$14,2,1),0))^($A3658-$A3657)*(1+2*(C3658/C3657-1))+IFERROR(VLOOKUP(A3658,BITXeom!$C$9:$D$100,2,0),0)-$D$3*IFERROR(VLOOKUP($A3658,Dividends!$C$10:$E$100,2,0),0)</f>
        <v>29.132635843873739</v>
      </c>
      <c r="F3658" s="60">
        <f>F3657*(1-F$1-2*(C3658/C3657-1))</f>
        <v>3.0400399854441E-3</v>
      </c>
      <c r="G3658" s="2">
        <f>G3657*(1-G$1+IF(AND(WEEKDAY($A3658)&lt;&gt;1,WEEKDAY($A3658)&lt;&gt;7),-VLOOKUP($A3658,ETF_OP_Fee!$I$5:$J$14,2,1),0))^($A3658-$A3657)*(1+1*(B3658/B3657-1))</f>
        <v>21.391617343753698</v>
      </c>
      <c r="H3658" s="9">
        <f>IFERROR(VLOOKUP(A3658,'BITO-IV'!$A$1:$J$10000,4,0),"")</f>
        <v>20.295200000000001</v>
      </c>
      <c r="J3658" s="9">
        <f>VLOOKUP(A3658,'ETH-Web'!$A$1:$G$10000,6,0)</f>
        <v>3064.03</v>
      </c>
      <c r="K3658" s="2">
        <f>K3657*(1-K$1+IF(AND(WEEKDAY($A3658)&lt;&gt;1,WEEKDAY($A3658)&lt;&gt;7),-VLOOKUP($A3658,ETF_OP_Fee!$K$5:$L$14,2,1),0))^($A3658-$A3657)*(1+2*(J3658/J3657-1))-K$3*IFERROR(VLOOKUP($A5254,Dividends!$C$10:$E$100,3,0),0)</f>
        <v>193.52329941399157</v>
      </c>
      <c r="L3658" s="9">
        <v>196.8</v>
      </c>
      <c r="M3658" s="9">
        <f>VLOOKUP(A3658,'ETHU-Web'!$A$3:$G$5000,5,0)</f>
        <v>9.59</v>
      </c>
      <c r="N3658" s="44"/>
      <c r="O3658" s="44"/>
      <c r="Q3658">
        <f>IF($A3658&gt;=$Q$2,B3658*Q$4,"")</f>
        <v>722.02324892706008</v>
      </c>
      <c r="R3658">
        <f>IF($A3658&gt;=$Q$2,G3658*R$4,"")</f>
        <v>403.61662770904587</v>
      </c>
      <c r="S3658">
        <f>IF($A3658&gt;=$Q$2,C3658*S$4,"")</f>
        <v>531.11904653721092</v>
      </c>
      <c r="T3658">
        <f>IF($A3658&gt;=$Q$2,J3658*T$4,"")</f>
        <v>921.80661786410292</v>
      </c>
      <c r="U3658">
        <f>IF($A3658&gt;=$Q$2,K3658*U$4,"")</f>
        <v>18.617185276964761</v>
      </c>
      <c r="W3658" t="str">
        <f t="shared" ca="1" si="27"/>
        <v/>
      </c>
    </row>
    <row r="3659" spans="1:23">
      <c r="A3659" s="1">
        <v>45483</v>
      </c>
      <c r="B3659">
        <f>IFERROR(VLOOKUP($A3659,'BTC-Web'!$A$2:$H$9999,2,0),"")</f>
        <v>58033.88</v>
      </c>
      <c r="C3659">
        <f>VLOOKUP(A3659,H_SPBTFDUE!$B$2:$C$5828,2,0)</f>
        <v>277.63</v>
      </c>
      <c r="D3659" s="2">
        <f>D3658*(1-D$1+IF(AND(WEEKDAY($A3659)&lt;&gt;1,WEEKDAY($A3659)&lt;&gt;7),-VLOOKUP($A3659,ETF_OP_Fee!$G$5:$H$14,2,1),0))^($A3659-$A3658)*(1+2*(C3659/C3658-1))+IFERROR(VLOOKUP(A3659,BITXeom!$C$9:$D$100,2,0),0)-$D$3*IFERROR(VLOOKUP($A3659,Dividends!$C$10:$E$100,2,0),0)</f>
        <v>28.592718127231073</v>
      </c>
      <c r="F3659" s="60">
        <f>F3658*(1-F$1-2*(C3659/C3658-1))</f>
        <v>3.0958633445989348E-3</v>
      </c>
      <c r="G3659" s="2">
        <f>G3658*(1-G$1+IF(AND(WEEKDAY($A3659)&lt;&gt;1,WEEKDAY($A3659)&lt;&gt;7),-VLOOKUP($A3659,ETF_OP_Fee!$I$5:$J$14,2,1),0))^($A3659-$A3658)*(1+1*(B3659/B3658-1))</f>
        <v>21.825814950309212</v>
      </c>
      <c r="H3659" s="9">
        <f>IFERROR(VLOOKUP(A3659,'BITO-IV'!$A$1:$J$10000,4,0),"")</f>
        <v>20.1099</v>
      </c>
      <c r="J3659" s="9">
        <f>VLOOKUP(A3659,'ETH-Web'!$A$1:$G$10000,6,0)</f>
        <v>3102.22</v>
      </c>
      <c r="K3659" s="2">
        <f>K3658*(1-K$1+IF(AND(WEEKDAY($A3659)&lt;&gt;1,WEEKDAY($A3659)&lt;&gt;7),-VLOOKUP($A3659,ETF_OP_Fee!$K$5:$L$14,2,1),0))^($A3659-$A3658)*(1+2*(J3659/J3658-1))-K$3*IFERROR(VLOOKUP($A5255,Dividends!$C$10:$E$100,3,0),0)</f>
        <v>198.32059455800442</v>
      </c>
      <c r="L3659" s="9">
        <v>196.4</v>
      </c>
      <c r="M3659" s="9">
        <f>VLOOKUP(A3659,'ETHU-Web'!$A$3:$G$5000,5,0)</f>
        <v>9.85</v>
      </c>
      <c r="N3659" s="44"/>
      <c r="O3659" s="44"/>
      <c r="Q3659">
        <f>IF($A3659&gt;=$Q$2,B3659*Q$4,"")</f>
        <v>738.94905502275185</v>
      </c>
      <c r="R3659">
        <f>IF($A3659&gt;=$Q$2,G3659*R$4,"")</f>
        <v>411.80905986137441</v>
      </c>
      <c r="S3659">
        <f>IF($A3659&gt;=$Q$2,C3659*S$4,"")</f>
        <v>526.22883155535453</v>
      </c>
      <c r="T3659">
        <f>IF($A3659&gt;=$Q$2,J3659*T$4,"")</f>
        <v>933.29599451388435</v>
      </c>
      <c r="U3659">
        <f>IF($A3659&gt;=$Q$2,K3659*U$4,"")</f>
        <v>19.078691115253054</v>
      </c>
      <c r="W3659" t="str">
        <f t="shared" ca="1" si="27"/>
        <v/>
      </c>
    </row>
    <row r="3660" spans="1:23">
      <c r="A3660" s="1">
        <v>45484</v>
      </c>
      <c r="B3660">
        <f>IFERROR(VLOOKUP($A3660,'BTC-Web'!$A$2:$H$9999,2,0),"")</f>
        <v>57729.89</v>
      </c>
      <c r="C3660">
        <f>VLOOKUP(A3660,H_SPBTFDUE!$B$2:$C$5828,2,0)</f>
        <v>277.42</v>
      </c>
      <c r="D3660" s="2">
        <f>D3659*(1-D$1+IF(AND(WEEKDAY($A3660)&lt;&gt;1,WEEKDAY($A3660)&lt;&gt;7),-VLOOKUP($A3660,ETF_OP_Fee!$G$5:$H$14,2,1),0))^($A3660-$A3659)*(1+2*(C3660/C3659-1))+IFERROR(VLOOKUP(A3660,BITXeom!$C$9:$D$100,2,0),0)-$D$3*IFERROR(VLOOKUP($A3660,Dividends!$C$10:$E$100,2,0),0)</f>
        <v>28.546021346563059</v>
      </c>
      <c r="F3660" s="60">
        <f>F3659*(1-F$1-2*(C3660/C3659-1))</f>
        <v>3.1003856270341665E-3</v>
      </c>
      <c r="G3660" s="2">
        <f>G3659*(1-G$1+IF(AND(WEEKDAY($A3660)&lt;&gt;1,WEEKDAY($A3660)&lt;&gt;7),-VLOOKUP($A3660,ETF_OP_Fee!$I$5:$J$14,2,1),0))^($A3660-$A3659)*(1+1*(B3660/B3659-1))</f>
        <v>21.644777343221826</v>
      </c>
      <c r="H3660" s="9">
        <f>IFERROR(VLOOKUP(A3660,'BITO-IV'!$A$1:$J$10000,4,0),"")</f>
        <v>20.095700000000001</v>
      </c>
      <c r="J3660" s="9">
        <f>VLOOKUP(A3660,'ETH-Web'!$A$1:$G$10000,6,0)</f>
        <v>3100.33</v>
      </c>
      <c r="K3660" s="2">
        <f>K3659*(1-K$1+IF(AND(WEEKDAY($A3660)&lt;&gt;1,WEEKDAY($A3660)&lt;&gt;7),-VLOOKUP($A3660,ETF_OP_Fee!$K$5:$L$14,2,1),0))^($A3660-$A3659)*(1+2*(J3660/J3659-1))-K$3*IFERROR(VLOOKUP($A5256,Dividends!$C$10:$E$100,3,0),0)</f>
        <v>198.05213594133019</v>
      </c>
      <c r="L3660" s="9">
        <v>198</v>
      </c>
      <c r="M3660" s="9">
        <f>VLOOKUP(A3660,'ETHU-Web'!$A$3:$G$5000,5,0)</f>
        <v>9.83</v>
      </c>
      <c r="N3660" s="44"/>
      <c r="O3660" s="44"/>
      <c r="Q3660">
        <f>IF($A3660&gt;=$Q$2,B3660*Q$4,"")</f>
        <v>735.07833117598568</v>
      </c>
      <c r="R3660">
        <f>IF($A3660&gt;=$Q$2,G3660*R$4,"")</f>
        <v>408.39324574657758</v>
      </c>
      <c r="S3660">
        <f>IF($A3660&gt;=$Q$2,C3660*S$4,"")</f>
        <v>525.83079080101743</v>
      </c>
      <c r="T3660">
        <f>IF($A3660&gt;=$Q$2,J3660*T$4,"")</f>
        <v>932.72739221307029</v>
      </c>
      <c r="U3660">
        <f>IF($A3660&gt;=$Q$2,K3660*U$4,"")</f>
        <v>19.052865058023997</v>
      </c>
      <c r="W3660" t="str">
        <f t="shared" ca="1" si="27"/>
        <v/>
      </c>
    </row>
    <row r="3661" spans="1:23">
      <c r="A3661" s="1">
        <v>45485</v>
      </c>
      <c r="B3661">
        <f>IFERROR(VLOOKUP($A3661,'BTC-Web'!$A$2:$H$9999,2,0),"")</f>
        <v>57341.2</v>
      </c>
      <c r="C3661">
        <f>VLOOKUP(A3661,H_SPBTFDUE!$B$2:$C$5828,2,0)</f>
        <v>278.66000000000003</v>
      </c>
      <c r="D3661" s="2">
        <f>D3660*(1-D$1+IF(AND(WEEKDAY($A3661)&lt;&gt;1,WEEKDAY($A3661)&lt;&gt;7),-VLOOKUP($A3661,ETF_OP_Fee!$G$5:$H$14,2,1),0))^($A3661-$A3660)*(1+2*(C3661/C3660-1))+IFERROR(VLOOKUP(A3661,BITXeom!$C$9:$D$100,2,0),0)-$D$3*IFERROR(VLOOKUP($A3661,Dividends!$C$10:$E$100,2,0),0)</f>
        <v>28.797736980169521</v>
      </c>
      <c r="F3661" s="60">
        <f>F3660*(1-F$1-2*(C3661/C3660-1))</f>
        <v>3.0725082960872349E-3</v>
      </c>
      <c r="G3661" s="2">
        <f>G3660*(1-G$1+IF(AND(WEEKDAY($A3661)&lt;&gt;1,WEEKDAY($A3661)&lt;&gt;7),-VLOOKUP($A3661,ETF_OP_Fee!$I$5:$J$14,2,1),0))^($A3661-$A3660)*(1+1*(B3661/B3660-1))</f>
        <v>21.432987038257242</v>
      </c>
      <c r="H3661" s="9">
        <f>IFERROR(VLOOKUP(A3661,'BITO-IV'!$A$1:$J$10000,4,0),"")</f>
        <v>20.192900000000002</v>
      </c>
      <c r="J3661" s="9">
        <f>VLOOKUP(A3661,'ETH-Web'!$A$1:$G$10000,6,0)</f>
        <v>3134.16</v>
      </c>
      <c r="K3661" s="2">
        <f>K3660*(1-K$1+IF(AND(WEEKDAY($A3661)&lt;&gt;1,WEEKDAY($A3661)&lt;&gt;7),-VLOOKUP($A3661,ETF_OP_Fee!$K$5:$L$14,2,1),0))^($A3661-$A3660)*(1+2*(J3661/J3660-1))-K$3*IFERROR(VLOOKUP($A5257,Dividends!$C$10:$E$100,3,0),0)</f>
        <v>202.34693358394799</v>
      </c>
      <c r="L3661" s="9">
        <v>235.39999999999998</v>
      </c>
      <c r="M3661" s="9">
        <f>VLOOKUP(A3661,'ETHU-Web'!$A$3:$G$5000,5,0)</f>
        <v>9.89</v>
      </c>
      <c r="N3661" s="44"/>
      <c r="O3661" s="44"/>
      <c r="Q3661">
        <f>IF($A3661&gt;=$Q$2,B3661*Q$4,"")</f>
        <v>730.12911688604345</v>
      </c>
      <c r="R3661">
        <f>IF($A3661&gt;=$Q$2,G3661*R$4,"")</f>
        <v>404.39719031525527</v>
      </c>
      <c r="S3661">
        <f>IF($A3661&gt;=$Q$2,C3661*S$4,"")</f>
        <v>528.18112668377012</v>
      </c>
      <c r="T3661">
        <f>IF($A3661&gt;=$Q$2,J3661*T$4,"")</f>
        <v>942.90507254986289</v>
      </c>
      <c r="U3661">
        <f>IF($A3661&gt;=$Q$2,K3661*U$4,"")</f>
        <v>19.466030003442999</v>
      </c>
      <c r="W3661" t="str">
        <f t="shared" ca="1" si="27"/>
        <v/>
      </c>
    </row>
    <row r="3662" spans="1:23">
      <c r="A3662" s="1">
        <v>45488</v>
      </c>
      <c r="B3662">
        <f>IFERROR(VLOOKUP($A3662,'BTC-Web'!$A$2:$H$9999,2,0),"")</f>
        <v>60815.46</v>
      </c>
      <c r="C3662">
        <f>VLOOKUP(A3662,H_SPBTFDUE!$B$2:$C$5828,2,0)</f>
        <v>306.87</v>
      </c>
      <c r="D3662" s="2">
        <f>D3661*(1-D$1+IF(AND(WEEKDAY($A3662)&lt;&gt;1,WEEKDAY($A3662)&lt;&gt;7),-VLOOKUP($A3662,ETF_OP_Fee!$G$5:$H$14,2,1),0))^($A3662-$A3661)*(1+2*(C3662/C3661-1))+IFERROR(VLOOKUP(A3662,BITXeom!$C$9:$D$100,2,0),0)-$D$3*IFERROR(VLOOKUP($A3662,Dividends!$C$10:$E$100,2,0),0)</f>
        <v>34.615863163901388</v>
      </c>
      <c r="F3662" s="60">
        <f>F3661*(1-F$1-2*(C3662/C3661-1))</f>
        <v>2.4502608023389033E-3</v>
      </c>
      <c r="G3662" s="2">
        <f>G3661*(1-G$1+IF(AND(WEEKDAY($A3662)&lt;&gt;1,WEEKDAY($A3662)&lt;&gt;7),-VLOOKUP($A3662,ETF_OP_Fee!$I$5:$J$14,2,1),0))^($A3662-$A3661)*(1+1*(B3662/B3661-1))</f>
        <v>22.522703207000905</v>
      </c>
      <c r="H3662" s="9">
        <f>IFERROR(VLOOKUP(A3662,'BITO-IV'!$A$1:$J$10000,4,0),"")</f>
        <v>22.235800000000001</v>
      </c>
      <c r="J3662" s="9">
        <f>VLOOKUP(A3662,'ETH-Web'!$A$1:$G$10000,6,0)</f>
        <v>3489.55</v>
      </c>
      <c r="K3662" s="2">
        <f>K3661*(1-K$1+IF(AND(WEEKDAY($A3662)&lt;&gt;1,WEEKDAY($A3662)&lt;&gt;7),-VLOOKUP($A3662,ETF_OP_Fee!$K$5:$L$14,2,1),0))^($A3662-$A3661)*(1+2*(J3662/J3661-1))-K$3*IFERROR(VLOOKUP($A5258,Dividends!$C$10:$E$100,3,0),0)</f>
        <v>248.13537517305872</v>
      </c>
      <c r="L3662" s="9">
        <v>244.8</v>
      </c>
      <c r="M3662" s="9">
        <f>VLOOKUP(A3662,'ETHU-Web'!$A$3:$G$5000,5,0)</f>
        <v>11.78</v>
      </c>
      <c r="N3662" s="44"/>
      <c r="O3662" s="44"/>
      <c r="Q3662">
        <f>IF($A3662&gt;=$Q$2,B3662*Q$4,"")</f>
        <v>774.36708863467277</v>
      </c>
      <c r="R3662">
        <f>IF($A3662&gt;=$Q$2,G3662*R$4,"")</f>
        <v>424.95793418611396</v>
      </c>
      <c r="S3662">
        <f>IF($A3662&gt;=$Q$2,C3662*S$4,"")</f>
        <v>581.65126801639462</v>
      </c>
      <c r="T3662">
        <f>IF($A3662&gt;=$Q$2,J3662*T$4,"")</f>
        <v>1049.8233644473717</v>
      </c>
      <c r="U3662">
        <f>IF($A3662&gt;=$Q$2,K3662*U$4,"")</f>
        <v>23.870935785792025</v>
      </c>
      <c r="W3662" t="str">
        <f t="shared" ca="1" si="27"/>
        <v/>
      </c>
    </row>
    <row r="3663" spans="1:23">
      <c r="A3663" s="1">
        <v>45489</v>
      </c>
      <c r="B3663">
        <f>IFERROR(VLOOKUP($A3663,'BTC-Web'!$A$2:$H$9999,2,0),"")</f>
        <v>64784.42</v>
      </c>
      <c r="C3663">
        <f>VLOOKUP(A3663,H_SPBTFDUE!$B$2:$C$5828,2,0)</f>
        <v>315.32</v>
      </c>
      <c r="D3663" s="2">
        <f>D3662*(1-D$1+IF(AND(WEEKDAY($A3663)&lt;&gt;1,WEEKDAY($A3663)&lt;&gt;7),-VLOOKUP($A3663,ETF_OP_Fee!$G$5:$H$14,2,1),0))^($A3663-$A3662)*(1+2*(C3663/C3662-1))+IFERROR(VLOOKUP(A3663,BITXeom!$C$9:$D$100,2,0),0)-$D$3*IFERROR(VLOOKUP($A3663,Dividends!$C$10:$E$100,2,0),0)</f>
        <v>36.517831544548919</v>
      </c>
      <c r="F3663" s="60">
        <f>F3662*(1-F$1-2*(C3663/C3662-1))</f>
        <v>2.3151920495776525E-3</v>
      </c>
      <c r="G3663" s="2">
        <f>G3662*(1-G$1+IF(AND(WEEKDAY($A3663)&lt;&gt;1,WEEKDAY($A3663)&lt;&gt;7),-VLOOKUP($A3663,ETF_OP_Fee!$I$5:$J$14,2,1),0))^($A3663-$A3662)*(1+1*(B3663/B3662-1))</f>
        <v>23.918868116374313</v>
      </c>
      <c r="H3663" s="9">
        <f>IFERROR(VLOOKUP(A3663,'BITO-IV'!$A$1:$J$10000,4,0),"")</f>
        <v>22.848299999999998</v>
      </c>
      <c r="J3663" s="9">
        <f>VLOOKUP(A3663,'ETH-Web'!$A$1:$G$10000,6,0)</f>
        <v>3443.51</v>
      </c>
      <c r="K3663" s="2">
        <f>K3662*(1-K$1+IF(AND(WEEKDAY($A3663)&lt;&gt;1,WEEKDAY($A3663)&lt;&gt;7),-VLOOKUP($A3663,ETF_OP_Fee!$K$5:$L$14,2,1),0))^($A3663-$A3662)*(1+2*(J3663/J3662-1))-K$3*IFERROR(VLOOKUP($A5259,Dividends!$C$10:$E$100,3,0),0)</f>
        <v>241.55504147895485</v>
      </c>
      <c r="L3663" s="9">
        <v>235.79999999999998</v>
      </c>
      <c r="M3663" s="9">
        <f>VLOOKUP(A3663,'ETHU-Web'!$A$3:$G$5000,5,0)</f>
        <v>12.23</v>
      </c>
      <c r="N3663" s="44"/>
      <c r="O3663" s="44"/>
      <c r="Q3663">
        <f>IF($A3663&gt;=$Q$2,B3663*Q$4,"")</f>
        <v>824.90410669073071</v>
      </c>
      <c r="R3663">
        <f>IF($A3663&gt;=$Q$2,G3663*R$4,"")</f>
        <v>451.3007470455421</v>
      </c>
      <c r="S3663">
        <f>IF($A3663&gt;=$Q$2,C3663*S$4,"")</f>
        <v>597.66766979805641</v>
      </c>
      <c r="T3663">
        <f>IF($A3663&gt;=$Q$2,J3663*T$4,"")</f>
        <v>1035.9723327386537</v>
      </c>
      <c r="U3663">
        <f>IF($A3663&gt;=$Q$2,K3663*U$4,"")</f>
        <v>23.23789939204331</v>
      </c>
      <c r="W3663" t="str">
        <f t="shared" ca="1" si="27"/>
        <v/>
      </c>
    </row>
    <row r="3664" spans="1:23">
      <c r="A3664" s="1">
        <v>45490</v>
      </c>
      <c r="B3664">
        <f>IFERROR(VLOOKUP($A3664,'BTC-Web'!$A$2:$H$9999,2,0),"")</f>
        <v>65091.83</v>
      </c>
      <c r="C3664">
        <f>VLOOKUP(A3664,H_SPBTFDUE!$B$2:$C$5828,2,0)</f>
        <v>311.83999999999997</v>
      </c>
      <c r="D3664" s="2">
        <f>D3663*(1-D$1+IF(AND(WEEKDAY($A3664)&lt;&gt;1,WEEKDAY($A3664)&lt;&gt;7),-VLOOKUP($A3664,ETF_OP_Fee!$G$5:$H$14,2,1),0))^($A3664-$A3663)*(1+2*(C3664/C3663-1))+IFERROR(VLOOKUP(A3664,BITXeom!$C$9:$D$100,2,0),0)-$D$3*IFERROR(VLOOKUP($A3664,Dividends!$C$10:$E$100,2,0),0)</f>
        <v>35.707475225929201</v>
      </c>
      <c r="F3664" s="60">
        <f>F3663*(1-F$1-2*(C3664/C3663-1))</f>
        <v>2.3661743383416025E-3</v>
      </c>
      <c r="G3664" s="2">
        <f>G3663*(1-G$1+IF(AND(WEEKDAY($A3664)&lt;&gt;1,WEEKDAY($A3664)&lt;&gt;7),-VLOOKUP($A3664,ETF_OP_Fee!$I$5:$J$14,2,1),0))^($A3664-$A3663)*(1+1*(B3664/B3663-1))</f>
        <v>23.958524158492217</v>
      </c>
      <c r="H3664" s="9">
        <f>IFERROR(VLOOKUP(A3664,'BITO-IV'!$A$1:$J$10000,4,0),"")</f>
        <v>22.598500000000001</v>
      </c>
      <c r="J3664" s="9">
        <f>VLOOKUP(A3664,'ETH-Web'!$A$1:$G$10000,6,0)</f>
        <v>3388.75</v>
      </c>
      <c r="K3664" s="2">
        <f>K3663*(1-K$1+IF(AND(WEEKDAY($A3664)&lt;&gt;1,WEEKDAY($A3664)&lt;&gt;7),-VLOOKUP($A3664,ETF_OP_Fee!$K$5:$L$14,2,1),0))^($A3664-$A3663)*(1+2*(J3664/J3663-1))-K$3*IFERROR(VLOOKUP($A5260,Dividends!$C$10:$E$100,3,0),0)</f>
        <v>233.8407891238341</v>
      </c>
      <c r="L3664" s="9" t="e">
        <v>#DIV/0!</v>
      </c>
      <c r="M3664" s="9">
        <f>VLOOKUP(A3664,'ETHU-Web'!$A$3:$G$5000,5,0)</f>
        <v>11.81</v>
      </c>
      <c r="N3664" s="44"/>
      <c r="O3664" s="44"/>
      <c r="Q3664">
        <f>IF($A3664&gt;=$Q$2,B3664*Q$4,"")</f>
        <v>828.81837761324266</v>
      </c>
      <c r="R3664">
        <f>IF($A3664&gt;=$Q$2,G3664*R$4,"")</f>
        <v>452.04897649125019</v>
      </c>
      <c r="S3664">
        <f>IF($A3664&gt;=$Q$2,C3664*S$4,"")</f>
        <v>591.07156586904057</v>
      </c>
      <c r="T3664">
        <f>IF($A3664&gt;=$Q$2,J3664*T$4,"")</f>
        <v>1019.4979084039577</v>
      </c>
      <c r="U3664">
        <f>IF($A3664&gt;=$Q$2,K3664*U$4,"")</f>
        <v>22.495778594168151</v>
      </c>
      <c r="W3664" t="str">
        <f t="shared" ca="1" si="27"/>
        <v/>
      </c>
    </row>
    <row r="3665" spans="1:23">
      <c r="A3665" s="1">
        <v>45491</v>
      </c>
      <c r="B3665">
        <f>IFERROR(VLOOKUP($A3665,'BTC-Web'!$A$2:$H$9999,2,0),"")</f>
        <v>64104.74</v>
      </c>
      <c r="C3665">
        <f>VLOOKUP(A3665,H_SPBTFDUE!$B$2:$C$5828,2,0)</f>
        <v>306.58999999999997</v>
      </c>
      <c r="D3665" s="2">
        <f>D3664*(1-D$1+IF(AND(WEEKDAY($A3665)&lt;&gt;1,WEEKDAY($A3665)&lt;&gt;7),-VLOOKUP($A3665,ETF_OP_Fee!$G$5:$H$14,2,1),0))^($A3665-$A3664)*(1+2*(C3665/C3664-1))+IFERROR(VLOOKUP(A3665,BITXeom!$C$9:$D$100,2,0),0)-$D$3*IFERROR(VLOOKUP($A3665,Dividends!$C$10:$E$100,2,0),0)</f>
        <v>34.501005251960329</v>
      </c>
      <c r="F3665" s="60">
        <f>F3664*(1-F$1-2*(C3665/C3664-1))</f>
        <v>2.4457228920729372E-3</v>
      </c>
      <c r="G3665" s="2">
        <f>G3664*(1-G$1+IF(AND(WEEKDAY($A3665)&lt;&gt;1,WEEKDAY($A3665)&lt;&gt;7),-VLOOKUP($A3665,ETF_OP_Fee!$I$5:$J$14,2,1),0))^($A3665-$A3664)*(1+1*(B3665/B3664-1))</f>
        <v>23.522704612850955</v>
      </c>
      <c r="H3665" s="9">
        <f>IFERROR(VLOOKUP(A3665,'BITO-IV'!$A$1:$J$10000,4,0),"")</f>
        <v>22.222999999999999</v>
      </c>
      <c r="J3665" s="9">
        <f>VLOOKUP(A3665,'ETH-Web'!$A$1:$G$10000,6,0)</f>
        <v>3426.26</v>
      </c>
      <c r="K3665" s="2">
        <f>K3664*(1-K$1+IF(AND(WEEKDAY($A3665)&lt;&gt;1,WEEKDAY($A3665)&lt;&gt;7),-VLOOKUP($A3665,ETF_OP_Fee!$K$5:$L$14,2,1),0))^($A3665-$A3664)*(1+2*(J3665/J3664-1))-K$3*IFERROR(VLOOKUP($A5261,Dividends!$C$10:$E$100,3,0),0)</f>
        <v>238.98519711113656</v>
      </c>
      <c r="L3665" s="9">
        <v>251.20000000000002</v>
      </c>
      <c r="M3665" s="9">
        <f>VLOOKUP(A3665,'ETHU-Web'!$A$3:$G$5000,5,0)</f>
        <v>11.71</v>
      </c>
      <c r="N3665" s="44"/>
      <c r="O3665" s="44"/>
      <c r="Q3665">
        <f>IF($A3665&gt;=$Q$2,B3665*Q$4,"")</f>
        <v>816.24969837410833</v>
      </c>
      <c r="R3665">
        <f>IF($A3665&gt;=$Q$2,G3665*R$4,"")</f>
        <v>443.82594162321209</v>
      </c>
      <c r="S3665">
        <f>IF($A3665&gt;=$Q$2,C3665*S$4,"")</f>
        <v>581.12054701061174</v>
      </c>
      <c r="T3665">
        <f>IF($A3665&gt;=$Q$2,J3665*T$4,"")</f>
        <v>1030.7827085645574</v>
      </c>
      <c r="U3665">
        <f>IF($A3665&gt;=$Q$2,K3665*U$4,"")</f>
        <v>22.990677125404041</v>
      </c>
      <c r="W3665" t="str">
        <f t="shared" ca="1" si="27"/>
        <v/>
      </c>
    </row>
    <row r="3666" spans="1:23">
      <c r="A3666" s="1">
        <v>45492</v>
      </c>
      <c r="B3666">
        <f>IFERROR(VLOOKUP($A3666,'BTC-Web'!$A$2:$H$9999,2,0),"")</f>
        <v>63972.32</v>
      </c>
      <c r="C3666">
        <f>VLOOKUP(A3666,H_SPBTFDUE!$B$2:$C$5828,2,0)</f>
        <v>325.35000000000002</v>
      </c>
      <c r="D3666" s="2">
        <f>D3665*(1-D$1+IF(AND(WEEKDAY($A3666)&lt;&gt;1,WEEKDAY($A3666)&lt;&gt;7),-VLOOKUP($A3666,ETF_OP_Fee!$G$5:$H$14,2,1),0))^($A3666-$A3665)*(1+2*(C3666/C3665-1))+IFERROR(VLOOKUP(A3666,BITXeom!$C$9:$D$100,2,0),0)-$D$3*IFERROR(VLOOKUP($A3666,Dividends!$C$10:$E$100,2,0),0)</f>
        <v>38.718515786748775</v>
      </c>
      <c r="F3666" s="60">
        <f>F3665*(1-F$1-2*(C3666/C3665-1))</f>
        <v>2.1462918754878617E-3</v>
      </c>
      <c r="G3666" s="2">
        <f>G3665*(1-G$1+IF(AND(WEEKDAY($A3666)&lt;&gt;1,WEEKDAY($A3666)&lt;&gt;7),-VLOOKUP($A3666,ETF_OP_Fee!$I$5:$J$14,2,1),0))^($A3666-$A3665)*(1+1*(B3666/B3665-1))</f>
        <v>23.401987560537915</v>
      </c>
      <c r="H3666" s="9">
        <f>IFERROR(VLOOKUP(A3666,'BITO-IV'!$A$1:$J$10000,4,0),"")</f>
        <v>23.565999999999999</v>
      </c>
      <c r="J3666" s="9">
        <f>VLOOKUP(A3666,'ETH-Web'!$A$1:$G$10000,6,0)</f>
        <v>3505.73</v>
      </c>
      <c r="K3666" s="2">
        <f>K3665*(1-K$1+IF(AND(WEEKDAY($A3666)&lt;&gt;1,WEEKDAY($A3666)&lt;&gt;7),-VLOOKUP($A3666,ETF_OP_Fee!$K$5:$L$14,2,1),0))^($A3666-$A3665)*(1+2*(J3666/J3665-1))-K$3*IFERROR(VLOOKUP($A5262,Dividends!$C$10:$E$100,3,0),0)</f>
        <v>250.03758206951176</v>
      </c>
      <c r="L3666" s="9">
        <v>246.6</v>
      </c>
      <c r="M3666" s="9">
        <f>VLOOKUP(A3666,'ETHU-Web'!$A$3:$G$5000,5,0)</f>
        <v>12.56</v>
      </c>
      <c r="N3666" s="44"/>
      <c r="O3666" s="44"/>
      <c r="Q3666">
        <f>IF($A3666&gt;=$Q$2,B3666*Q$4,"")</f>
        <v>814.5635861605856</v>
      </c>
      <c r="R3666">
        <f>IF($A3666&gt;=$Q$2,G3666*R$4,"")</f>
        <v>441.54825458447152</v>
      </c>
      <c r="S3666">
        <f>IF($A3666&gt;=$Q$2,C3666*S$4,"")</f>
        <v>616.67885439806435</v>
      </c>
      <c r="T3666">
        <f>IF($A3666&gt;=$Q$2,J3666*T$4,"")</f>
        <v>1054.6910814987848</v>
      </c>
      <c r="U3666">
        <f>IF($A3666&gt;=$Q$2,K3666*U$4,"")</f>
        <v>24.053930486345511</v>
      </c>
      <c r="W3666" t="str">
        <f t="shared" ca="1" si="27"/>
        <v/>
      </c>
    </row>
    <row r="3667" spans="1:23">
      <c r="A3667" s="1">
        <v>45495</v>
      </c>
      <c r="B3667">
        <f>IFERROR(VLOOKUP($A3667,'BTC-Web'!$A$2:$H$9999,2,0),"")</f>
        <v>68152.98</v>
      </c>
      <c r="C3667">
        <f>VLOOKUP(A3667,H_SPBTFDUE!$B$2:$C$5828,2,0)</f>
        <v>329.39</v>
      </c>
      <c r="D3667" s="2">
        <f>D3666*(1-D$1+IF(AND(WEEKDAY($A3667)&lt;&gt;1,WEEKDAY($A3667)&lt;&gt;7),-VLOOKUP($A3667,ETF_OP_Fee!$G$5:$H$14,2,1),0))^($A3667-$A3666)*(1+2*(C3667/C3666-1))+IFERROR(VLOOKUP(A3667,BITXeom!$C$9:$D$100,2,0),0)-$D$3*IFERROR(VLOOKUP($A3667,Dividends!$C$10:$E$100,2,0),0)</f>
        <v>39.66573379588079</v>
      </c>
      <c r="F3667" s="60">
        <f>F3666*(1-F$1-2*(C3667/C3666-1))</f>
        <v>2.0928774356171152E-3</v>
      </c>
      <c r="G3667" s="2">
        <f>G3666*(1-G$1+IF(AND(WEEKDAY($A3667)&lt;&gt;1,WEEKDAY($A3667)&lt;&gt;7),-VLOOKUP($A3667,ETF_OP_Fee!$I$5:$J$14,2,1),0))^($A3667-$A3666)*(1+1*(B3667/B3666-1))</f>
        <v>24.702225803353201</v>
      </c>
      <c r="H3667" s="9">
        <f>IFERROR(VLOOKUP(A3667,'BITO-IV'!$A$1:$J$10000,4,0),"")</f>
        <v>23.864599999999999</v>
      </c>
      <c r="J3667" s="9">
        <f>VLOOKUP(A3667,'ETH-Web'!$A$1:$G$10000,6,0)</f>
        <v>3440.42</v>
      </c>
      <c r="K3667" s="2">
        <f>K3666*(1-K$1+IF(AND(WEEKDAY($A3667)&lt;&gt;1,WEEKDAY($A3667)&lt;&gt;7),-VLOOKUP($A3667,ETF_OP_Fee!$K$5:$L$14,2,1),0))^($A3667-$A3666)*(1+2*(J3667/J3666-1))-K$3*IFERROR(VLOOKUP($A5263,Dividends!$C$10:$E$100,3,0),0)</f>
        <v>240.62370510770231</v>
      </c>
      <c r="L3667" s="9">
        <v>239.8</v>
      </c>
      <c r="M3667" s="9">
        <f>VLOOKUP(A3667,'ETHU-Web'!$A$3:$G$5000,5,0)</f>
        <v>12.34</v>
      </c>
      <c r="N3667" s="44"/>
      <c r="O3667" s="44"/>
      <c r="Q3667">
        <f>IF($A3667&gt;=$Q$2,B3667*Q$4,"")</f>
        <v>867.79619367142959</v>
      </c>
      <c r="R3667">
        <f>IF($A3667&gt;=$Q$2,G3667*R$4,"")</f>
        <v>466.08112493037277</v>
      </c>
      <c r="S3667">
        <f>IF($A3667&gt;=$Q$2,C3667*S$4,"")</f>
        <v>624.33640033864572</v>
      </c>
      <c r="T3667">
        <f>IF($A3667&gt;=$Q$2,J3667*T$4,"")</f>
        <v>1035.0427131039894</v>
      </c>
      <c r="U3667">
        <f>IF($A3667&gt;=$Q$2,K3667*U$4,"")</f>
        <v>23.148303659481453</v>
      </c>
      <c r="W3667" t="str">
        <f t="shared" ca="1" si="27"/>
        <v/>
      </c>
    </row>
    <row r="3668" spans="1:23">
      <c r="A3668" s="1">
        <v>45496</v>
      </c>
      <c r="B3668">
        <f>IFERROR(VLOOKUP($A3668,'BTC-Web'!$A$2:$H$9999,2,0),"")</f>
        <v>67584.800000000003</v>
      </c>
      <c r="C3668">
        <f>VLOOKUP(A3668,H_SPBTFDUE!$B$2:$C$5828,2,0)</f>
        <v>316.06</v>
      </c>
      <c r="D3668" s="2">
        <f>D3667*(1-D$1+IF(AND(WEEKDAY($A3668)&lt;&gt;1,WEEKDAY($A3668)&lt;&gt;7),-VLOOKUP($A3668,ETF_OP_Fee!$G$5:$H$14,2,1),0))^($A3668-$A3667)*(1+2*(C3668/C3667-1))+IFERROR(VLOOKUP(A3668,BITXeom!$C$9:$D$100,2,0),0)-$D$3*IFERROR(VLOOKUP($A3668,Dividends!$C$10:$E$100,2,0),0)</f>
        <v>36.450894232932882</v>
      </c>
      <c r="F3668" s="60">
        <f>F3667*(1-F$1-2*(C3668/C3667-1))</f>
        <v>2.2621607389018898E-3</v>
      </c>
      <c r="G3668" s="2">
        <f>G3667*(1-G$1+IF(AND(WEEKDAY($A3668)&lt;&gt;1,WEEKDAY($A3668)&lt;&gt;7),-VLOOKUP($A3668,ETF_OP_Fee!$I$5:$J$14,2,1),0))^($A3668-$A3667)*(1+1*(B3668/B3667-1))</f>
        <v>24.421020116695924</v>
      </c>
      <c r="H3668" s="9">
        <f>IFERROR(VLOOKUP(A3668,'BITO-IV'!$A$1:$J$10000,4,0),"")</f>
        <v>22.898700000000002</v>
      </c>
      <c r="J3668" s="9">
        <f>VLOOKUP(A3668,'ETH-Web'!$A$1:$G$10000,6,0)</f>
        <v>3482</v>
      </c>
      <c r="K3668" s="2">
        <f>K3667*(1-K$1+IF(AND(WEEKDAY($A3668)&lt;&gt;1,WEEKDAY($A3668)&lt;&gt;7),-VLOOKUP($A3668,ETF_OP_Fee!$K$5:$L$14,2,1),0))^($A3668-$A3667)*(1+2*(J3668/J3667-1))-K$3*IFERROR(VLOOKUP($A5264,Dividends!$C$10:$E$100,3,0),0)</f>
        <v>246.4065793720971</v>
      </c>
      <c r="L3668" s="9">
        <v>226.6</v>
      </c>
      <c r="M3668" s="9">
        <f>VLOOKUP(A3668,'ETHU-Web'!$A$3:$G$5000,5,0)</f>
        <v>12.01</v>
      </c>
      <c r="N3668" s="44"/>
      <c r="O3668" s="44"/>
      <c r="Q3668">
        <f>IF($A3668&gt;=$Q$2,B3668*Q$4,"")</f>
        <v>860.56152188862234</v>
      </c>
      <c r="R3668">
        <f>IF($A3668&gt;=$Q$2,G3668*R$4,"")</f>
        <v>460.775341402305</v>
      </c>
      <c r="S3668">
        <f>IF($A3668&gt;=$Q$2,C3668*S$4,"")</f>
        <v>599.07028959905392</v>
      </c>
      <c r="T3668">
        <f>IF($A3668&gt;=$Q$2,J3668*T$4,"")</f>
        <v>1047.5519637218977</v>
      </c>
      <c r="U3668">
        <f>IF($A3668&gt;=$Q$2,K3668*U$4,"")</f>
        <v>23.704623451153243</v>
      </c>
      <c r="W3668" t="str">
        <f t="shared" ca="1" si="27"/>
        <v/>
      </c>
    </row>
    <row r="3669" spans="1:23">
      <c r="A3669" s="1">
        <v>45497</v>
      </c>
      <c r="B3669">
        <f>IFERROR(VLOOKUP($A3669,'BTC-Web'!$A$2:$H$9999,2,0),"")</f>
        <v>65927.86</v>
      </c>
      <c r="C3669">
        <f>VLOOKUP(A3669,H_SPBTFDUE!$B$2:$C$5828,2,0)</f>
        <v>316.77</v>
      </c>
      <c r="D3669" s="2">
        <f>D3668*(1-D$1+IF(AND(WEEKDAY($A3669)&lt;&gt;1,WEEKDAY($A3669)&lt;&gt;7),-VLOOKUP($A3669,ETF_OP_Fee!$G$5:$H$14,2,1),0))^($A3669-$A3668)*(1+2*(C3669/C3668-1))+IFERROR(VLOOKUP(A3669,BITXeom!$C$9:$D$100,2,0),0)-$D$3*IFERROR(VLOOKUP($A3669,Dividends!$C$10:$E$100,2,0),0)</f>
        <v>35.9264476378723</v>
      </c>
      <c r="F3669" s="60">
        <f>F3668*(1-F$1-2*(C3669/C3668-1))</f>
        <v>2.2518795065113659E-3</v>
      </c>
      <c r="G3669" s="2">
        <f>G3668*(1-G$1+IF(AND(WEEKDAY($A3669)&lt;&gt;1,WEEKDAY($A3669)&lt;&gt;7),-VLOOKUP($A3669,ETF_OP_Fee!$I$5:$J$14,2,1),0))^($A3669-$A3668)*(1+1*(B3669/B3668-1))</f>
        <v>23.749106696410017</v>
      </c>
      <c r="H3669" s="9">
        <f>IFERROR(VLOOKUP(A3669,'BITO-IV'!$A$1:$J$10000,4,0),"")</f>
        <v>22.950900000000001</v>
      </c>
      <c r="J3669" s="9">
        <f>VLOOKUP(A3669,'ETH-Web'!$A$1:$G$10000,6,0)</f>
        <v>3336.34</v>
      </c>
      <c r="K3669" s="2">
        <f>K3668*(1-K$1+IF(AND(WEEKDAY($A3669)&lt;&gt;1,WEEKDAY($A3669)&lt;&gt;7),-VLOOKUP($A3669,ETF_OP_Fee!$K$5:$L$14,2,1),0))^($A3669-$A3668)*(1+2*(J3669/J3668-1))-K$3*IFERROR(VLOOKUP($A5265,Dividends!$C$10:$E$100,3,0),0)</f>
        <v>225.7605220589605</v>
      </c>
      <c r="L3669" s="9">
        <v>194</v>
      </c>
      <c r="M3669" s="9">
        <f>VLOOKUP(A3669,'ETHU-Web'!$A$3:$G$5000,5,0)</f>
        <v>11.32</v>
      </c>
      <c r="N3669" s="44"/>
      <c r="O3669" s="44"/>
      <c r="Q3669">
        <f>IF($A3669&gt;=$Q$2,B3669*Q$4,"")</f>
        <v>839.46360034297686</v>
      </c>
      <c r="R3669">
        <f>IF($A3669&gt;=$Q$2,G3669*R$4,"")</f>
        <v>448.09769181413878</v>
      </c>
      <c r="S3669">
        <f>IF($A3669&gt;=$Q$2,C3669*S$4,"")</f>
        <v>600.4160464351462</v>
      </c>
      <c r="T3669">
        <f>IF($A3669&gt;=$Q$2,J3669*T$4,"")</f>
        <v>1003.7304763480518</v>
      </c>
      <c r="U3669">
        <f>IF($A3669&gt;=$Q$2,K3669*U$4,"")</f>
        <v>21.718446719971965</v>
      </c>
      <c r="W3669" t="str">
        <f t="shared" ca="1" si="27"/>
        <v/>
      </c>
    </row>
    <row r="3670" spans="1:23">
      <c r="A3670" s="1">
        <v>45498</v>
      </c>
      <c r="B3670">
        <f>IFERROR(VLOOKUP($A3670,'BTC-Web'!$A$2:$H$9999,2,0),"")</f>
        <v>65375.88</v>
      </c>
      <c r="C3670">
        <f>VLOOKUP(A3670,H_SPBTFDUE!$B$2:$C$5828,2,0)</f>
        <v>311.74</v>
      </c>
      <c r="D3670" s="2">
        <f>D3669*(1-D$1+IF(AND(WEEKDAY($A3670)&lt;&gt;1,WEEKDAY($A3670)&lt;&gt;7),-VLOOKUP($A3670,ETF_OP_Fee!$G$5:$H$14,2,1),0))^($A3670-$A3669)*(1+2*(C3670/C3669-1))+IFERROR(VLOOKUP(A3670,BITXeom!$C$9:$D$100,2,0),0)-$D$3*IFERROR(VLOOKUP($A3670,Dividends!$C$10:$E$100,2,0),0)</f>
        <v>34.781300114002534</v>
      </c>
      <c r="F3670" s="60">
        <f>F3669*(1-F$1-2*(C3670/C3669-1))</f>
        <v>2.3232776051309921E-3</v>
      </c>
      <c r="G3670" s="2">
        <f>G3669*(1-G$1+IF(AND(WEEKDAY($A3670)&lt;&gt;1,WEEKDAY($A3670)&lt;&gt;7),-VLOOKUP($A3670,ETF_OP_Fee!$I$5:$J$14,2,1),0))^($A3670-$A3669)*(1+1*(B3670/B3669-1))</f>
        <v>23.477907046706196</v>
      </c>
      <c r="H3670" s="9">
        <f>IFERROR(VLOOKUP(A3670,'BITO-IV'!$A$1:$J$10000,4,0),"")</f>
        <v>22.589500000000001</v>
      </c>
      <c r="J3670" s="9">
        <f>VLOOKUP(A3670,'ETH-Web'!$A$1:$G$10000,6,0)</f>
        <v>3174.43</v>
      </c>
      <c r="K3670" s="2">
        <f>K3669*(1-K$1+IF(AND(WEEKDAY($A3670)&lt;&gt;1,WEEKDAY($A3670)&lt;&gt;7),-VLOOKUP($A3670,ETF_OP_Fee!$K$5:$L$14,2,1),0))^($A3670-$A3669)*(1+2*(J3670/J3669-1))-K$3*IFERROR(VLOOKUP($A5266,Dividends!$C$10:$E$100,3,0),0)</f>
        <v>203.82096561125741</v>
      </c>
      <c r="L3670" s="9">
        <v>212.2</v>
      </c>
      <c r="M3670" s="9">
        <f>VLOOKUP(A3670,'ETHU-Web'!$A$3:$G$5000,5,0)</f>
        <v>9.73</v>
      </c>
      <c r="N3670" s="44"/>
      <c r="O3670" s="44"/>
      <c r="Q3670">
        <f>IF($A3670&gt;=$Q$2,B3670*Q$4,"")</f>
        <v>832.4352041821229</v>
      </c>
      <c r="R3670">
        <f>IF($A3670&gt;=$Q$2,G3670*R$4,"")</f>
        <v>442.98070200030907</v>
      </c>
      <c r="S3670">
        <f>IF($A3670&gt;=$Q$2,C3670*S$4,"")</f>
        <v>590.88202265268967</v>
      </c>
      <c r="T3670">
        <f>IF($A3670&gt;=$Q$2,J3670*T$4,"")</f>
        <v>955.02021257831802</v>
      </c>
      <c r="U3670">
        <f>IF($A3670&gt;=$Q$2,K3670*U$4,"")</f>
        <v>19.607833742009351</v>
      </c>
      <c r="W3670" t="str">
        <f t="shared" ca="1" si="27"/>
        <v/>
      </c>
    </row>
    <row r="3671" spans="1:23">
      <c r="A3671" s="1">
        <v>45499</v>
      </c>
      <c r="B3671">
        <f>IFERROR(VLOOKUP($A3671,'BTC-Web'!$A$2:$H$9999,2,0),"")</f>
        <v>65771.81</v>
      </c>
      <c r="C3671">
        <f>VLOOKUP(A3671,H_SPBTFDUE!$B$2:$C$5828,2,0)</f>
        <v>327.89</v>
      </c>
      <c r="D3671" s="2">
        <f>D3670*(1-D$1+IF(AND(WEEKDAY($A3671)&lt;&gt;1,WEEKDAY($A3671)&lt;&gt;7),-VLOOKUP($A3671,ETF_OP_Fee!$G$5:$H$14,2,1),0))^($A3671-$A3670)*(1+2*(C3671/C3670-1))+IFERROR(VLOOKUP(A3671,BITXeom!$C$9:$D$100,2,0),0)-$D$3*IFERROR(VLOOKUP($A3671,Dividends!$C$10:$E$100,2,0),0)</f>
        <v>38.380432396879804</v>
      </c>
      <c r="F3671" s="60">
        <f>F3670*(1-F$1-2*(C3671/C3670-1))</f>
        <v>2.0824372645385628E-3</v>
      </c>
      <c r="G3671" s="2">
        <f>G3670*(1-G$1+IF(AND(WEEKDAY($A3671)&lt;&gt;1,WEEKDAY($A3671)&lt;&gt;7),-VLOOKUP($A3671,ETF_OP_Fee!$I$5:$J$14,2,1),0))^($A3671-$A3670)*(1+1*(B3671/B3670-1))</f>
        <v>23.547518995202925</v>
      </c>
      <c r="H3671" s="9">
        <f>IFERROR(VLOOKUP(A3671,'BITO-IV'!$A$1:$J$10000,4,0),"")</f>
        <v>23.764299999999999</v>
      </c>
      <c r="J3671" s="9">
        <f>VLOOKUP(A3671,'ETH-Web'!$A$1:$G$10000,6,0)</f>
        <v>3275.95</v>
      </c>
      <c r="K3671" s="2">
        <f>K3670*(1-K$1+IF(AND(WEEKDAY($A3671)&lt;&gt;1,WEEKDAY($A3671)&lt;&gt;7),-VLOOKUP($A3671,ETF_OP_Fee!$K$5:$L$14,2,1),0))^($A3671-$A3670)*(1+2*(J3671/J3670-1))-K$3*IFERROR(VLOOKUP($A5267,Dividends!$C$10:$E$100,3,0),0)</f>
        <v>216.82822650943524</v>
      </c>
      <c r="L3671" s="9">
        <v>217.2</v>
      </c>
      <c r="M3671" s="9">
        <f>VLOOKUP(A3671,'ETHU-Web'!$A$3:$G$5000,5,0)</f>
        <v>10.66</v>
      </c>
      <c r="N3671" s="44"/>
      <c r="O3671" s="44"/>
      <c r="Q3671">
        <f>IF($A3671&gt;=$Q$2,B3671*Q$4,"")</f>
        <v>837.47660584878997</v>
      </c>
      <c r="R3671">
        <f>IF($A3671&gt;=$Q$2,G3671*R$4,"")</f>
        <v>444.29413891576087</v>
      </c>
      <c r="S3671">
        <f>IF($A3671&gt;=$Q$2,C3671*S$4,"")</f>
        <v>621.49325209338042</v>
      </c>
      <c r="T3671">
        <f>IF($A3671&gt;=$Q$2,J3671*T$4,"")</f>
        <v>985.56227902204205</v>
      </c>
      <c r="U3671">
        <f>IF($A3671&gt;=$Q$2,K3671*U$4,"")</f>
        <v>20.859148631846786</v>
      </c>
      <c r="W3671" t="str">
        <f t="shared" ca="1" si="27"/>
        <v/>
      </c>
    </row>
    <row r="3672" spans="1:23">
      <c r="A3672" s="1">
        <v>45502</v>
      </c>
      <c r="B3672">
        <f>IFERROR(VLOOKUP($A3672,'BTC-Web'!$A$2:$H$9999,2,0),"")</f>
        <v>68259.05</v>
      </c>
      <c r="C3672">
        <f>VLOOKUP(A3672,H_SPBTFDUE!$B$2:$C$5828,2,0)</f>
        <v>323.52999999999997</v>
      </c>
      <c r="D3672" s="2">
        <f>D3671*(1-D$1+IF(AND(WEEKDAY($A3672)&lt;&gt;1,WEEKDAY($A3672)&lt;&gt;7),-VLOOKUP($A3672,ETF_OP_Fee!$G$5:$H$14,2,1),0))^($A3672-$A3671)*(1+2*(C3672/C3671-1))+IFERROR(VLOOKUP(A3672,BITXeom!$C$9:$D$100,2,0),0)-$D$3*IFERROR(VLOOKUP($A3672,Dividends!$C$10:$E$100,2,0),0)</f>
        <v>37.346222963790339</v>
      </c>
      <c r="F3672" s="60">
        <f>F3671*(1-F$1-2*(C3672/C3671-1))</f>
        <v>2.1377097931123759E-3</v>
      </c>
      <c r="G3672" s="2">
        <f>G3671*(1-G$1+IF(AND(WEEKDAY($A3672)&lt;&gt;1,WEEKDAY($A3672)&lt;&gt;7),-VLOOKUP($A3672,ETF_OP_Fee!$I$5:$J$14,2,1),0))^($A3672-$A3671)*(1+1*(B3672/B3671-1))</f>
        <v>24.213423384493069</v>
      </c>
      <c r="H3672" s="9">
        <f>IFERROR(VLOOKUP(A3672,'BITO-IV'!$A$1:$J$10000,4,0),"")</f>
        <v>23.449200000000001</v>
      </c>
      <c r="J3672" s="9">
        <f>VLOOKUP(A3672,'ETH-Web'!$A$1:$G$10000,6,0)</f>
        <v>3320.54</v>
      </c>
      <c r="K3672" s="2">
        <f>K3671*(1-K$1+IF(AND(WEEKDAY($A3672)&lt;&gt;1,WEEKDAY($A3672)&lt;&gt;7),-VLOOKUP($A3672,ETF_OP_Fee!$K$5:$L$14,2,1),0))^($A3672-$A3671)*(1+2*(J3672/J3671-1))-K$3*IFERROR(VLOOKUP($A5268,Dividends!$C$10:$E$100,3,0),0)</f>
        <v>222.64044017122458</v>
      </c>
      <c r="L3672" s="9">
        <v>211.20000000000002</v>
      </c>
      <c r="M3672" s="9">
        <f>VLOOKUP(A3672,'ETHU-Web'!$A$3:$G$5000,5,0)</f>
        <v>10.86</v>
      </c>
      <c r="N3672" s="44"/>
      <c r="O3672" s="44"/>
      <c r="Q3672">
        <f>IF($A3672&gt;=$Q$2,B3672*Q$4,"")</f>
        <v>869.14678967270106</v>
      </c>
      <c r="R3672">
        <f>IF($A3672&gt;=$Q$2,G3672*R$4,"")</f>
        <v>456.85841022180216</v>
      </c>
      <c r="S3672">
        <f>IF($A3672&gt;=$Q$2,C3672*S$4,"")</f>
        <v>613.22916786047563</v>
      </c>
      <c r="T3672">
        <f>IF($A3672&gt;=$Q$2,J3672*T$4,"")</f>
        <v>998.97708145235788</v>
      </c>
      <c r="U3672">
        <f>IF($A3672&gt;=$Q$2,K3672*U$4,"")</f>
        <v>21.418290910520724</v>
      </c>
      <c r="W3672" t="str">
        <f t="shared" ca="1" si="27"/>
        <v/>
      </c>
    </row>
    <row r="3673" spans="1:23">
      <c r="A3673" s="1">
        <v>45503</v>
      </c>
      <c r="B3673">
        <f>IFERROR(VLOOKUP($A3673,'BTC-Web'!$A$2:$H$9999,2,0),"")</f>
        <v>66819.05</v>
      </c>
      <c r="C3673">
        <f>VLOOKUP(A3673,H_SPBTFDUE!$B$2:$C$5828,2,0)</f>
        <v>316.5</v>
      </c>
      <c r="D3673" s="2">
        <f>D3672*(1-D$1+IF(AND(WEEKDAY($A3673)&lt;&gt;1,WEEKDAY($A3673)&lt;&gt;7),-VLOOKUP($A3673,ETF_OP_Fee!$G$5:$H$14,2,1),0))^($A3673-$A3672)*(1+2*(C3673/C3672-1))+IFERROR(VLOOKUP(A3673,BITXeom!$C$9:$D$100,2,0),0)-$D$3*IFERROR(VLOOKUP($A3673,Dividends!$C$10:$E$100,2,0),0)</f>
        <v>35.718920605302436</v>
      </c>
      <c r="F3673" s="60">
        <f>F3672*(1-F$1-2*(C3673/C3672-1))</f>
        <v>2.2304993270213691E-3</v>
      </c>
      <c r="G3673" s="2">
        <f>G3672*(1-G$1+IF(AND(WEEKDAY($A3673)&lt;&gt;1,WEEKDAY($A3673)&lt;&gt;7),-VLOOKUP($A3673,ETF_OP_Fee!$I$5:$J$14,2,1),0))^($A3673-$A3672)*(1+1*(B3673/B3672-1))</f>
        <v>23.629785774641615</v>
      </c>
      <c r="H3673" s="9">
        <f>IFERROR(VLOOKUP(A3673,'BITO-IV'!$A$1:$J$10000,4,0),"")</f>
        <v>22.9421</v>
      </c>
      <c r="J3673" s="9">
        <f>VLOOKUP(A3673,'ETH-Web'!$A$1:$G$10000,6,0)</f>
        <v>3278.67</v>
      </c>
      <c r="K3673" s="2">
        <f>K3672*(1-K$1+IF(AND(WEEKDAY($A3673)&lt;&gt;1,WEEKDAY($A3673)&lt;&gt;7),-VLOOKUP($A3673,ETF_OP_Fee!$K$5:$L$14,2,1),0))^($A3673-$A3672)*(1+2*(J3673/J3672-1))-K$3*IFERROR(VLOOKUP($A5269,Dividends!$C$10:$E$100,3,0),0)</f>
        <v>216.99634493273865</v>
      </c>
      <c r="L3673" s="9">
        <v>211</v>
      </c>
      <c r="M3673" s="9">
        <f>VLOOKUP(A3673,'ETHU-Web'!$A$3:$G$5000,5,0)</f>
        <v>10.59</v>
      </c>
      <c r="N3673" s="44"/>
      <c r="O3673" s="44"/>
      <c r="Q3673">
        <f>IF($A3673&gt;=$Q$2,B3673*Q$4,"")</f>
        <v>850.81117883239949</v>
      </c>
      <c r="R3673">
        <f>IF($A3673&gt;=$Q$2,G3673*R$4,"")</f>
        <v>445.84634693986447</v>
      </c>
      <c r="S3673">
        <f>IF($A3673&gt;=$Q$2,C3673*S$4,"")</f>
        <v>599.90427975099851</v>
      </c>
      <c r="T3673">
        <f>IF($A3673&gt;=$Q$2,J3673*T$4,"")</f>
        <v>986.38058497876921</v>
      </c>
      <c r="U3673">
        <f>IF($A3673&gt;=$Q$2,K3673*U$4,"")</f>
        <v>20.875321836027307</v>
      </c>
      <c r="W3673" t="str">
        <f t="shared" ca="1" si="27"/>
        <v/>
      </c>
    </row>
    <row r="3674" spans="1:23">
      <c r="A3674" s="1">
        <v>45504</v>
      </c>
      <c r="B3674">
        <f>IFERROR(VLOOKUP($A3674,'BTC-Web'!$A$2:$H$9999,2,0),"")</f>
        <v>66201.27</v>
      </c>
      <c r="C3674">
        <f>VLOOKUP(A3674,H_SPBTFDUE!$B$2:$C$5828,2,0)</f>
        <v>313.17</v>
      </c>
      <c r="D3674" s="2">
        <f>D3673*(1-D$1+IF(AND(WEEKDAY($A3674)&lt;&gt;1,WEEKDAY($A3674)&lt;&gt;7),-VLOOKUP($A3674,ETF_OP_Fee!$G$5:$H$14,2,1),0))^($A3674-$A3673)*(1+2*(C3674/C3673-1))+IFERROR(VLOOKUP(A3674,BITXeom!$C$9:$D$100,2,0),0)-$D$3*IFERROR(VLOOKUP($A3674,Dividends!$C$10:$E$100,2,0),0)</f>
        <v>34.963084480605659</v>
      </c>
      <c r="F3674" s="60">
        <f>F3673*(1-F$1-2*(C3674/C3673-1))</f>
        <v>2.2773188444863922E-3</v>
      </c>
      <c r="G3674" s="2">
        <f>G3673*(1-G$1+IF(AND(WEEKDAY($A3674)&lt;&gt;1,WEEKDAY($A3674)&lt;&gt;7),-VLOOKUP($A3674,ETF_OP_Fee!$I$5:$J$14,2,1),0))^($A3674-$A3673)*(1+1*(B3674/B3673-1))</f>
        <v>23.339381337722507</v>
      </c>
      <c r="H3674" s="9">
        <f>IFERROR(VLOOKUP(A3674,'BITO-IV'!$A$1:$J$10000,4,0),"")</f>
        <v>22.703600000000002</v>
      </c>
      <c r="J3674" s="9">
        <f>VLOOKUP(A3674,'ETH-Web'!$A$1:$G$10000,6,0)</f>
        <v>3231.3</v>
      </c>
      <c r="K3674" s="2">
        <f>K3673*(1-K$1+IF(AND(WEEKDAY($A3674)&lt;&gt;1,WEEKDAY($A3674)&lt;&gt;7),-VLOOKUP($A3674,ETF_OP_Fee!$K$5:$L$14,2,1),0))^($A3674-$A3673)*(1+2*(J3674/J3673-1))-K$3*IFERROR(VLOOKUP($A5270,Dividends!$C$10:$E$100,3,0),0)</f>
        <v>210.69752803832455</v>
      </c>
      <c r="L3674" s="9" t="e">
        <v>#DIV/0!</v>
      </c>
      <c r="M3674" s="9">
        <f>VLOOKUP(A3674,'ETHU-Web'!$A$3:$G$5000,5,0)</f>
        <v>10.58</v>
      </c>
      <c r="N3674" s="44"/>
      <c r="O3674" s="44"/>
      <c r="Q3674">
        <f>IF($A3674&gt;=$Q$2,B3674*Q$4,"")</f>
        <v>842.94494712064841</v>
      </c>
      <c r="R3674">
        <f>IF($A3674&gt;=$Q$2,G3674*R$4,"")</f>
        <v>440.36700156744644</v>
      </c>
      <c r="S3674">
        <f>IF($A3674&gt;=$Q$2,C3674*S$4,"")</f>
        <v>593.5924906465093</v>
      </c>
      <c r="T3674">
        <f>IF($A3674&gt;=$Q$2,J3674*T$4,"")</f>
        <v>972.12942572503391</v>
      </c>
      <c r="U3674">
        <f>IF($A3674&gt;=$Q$2,K3674*U$4,"")</f>
        <v>20.269367713169348</v>
      </c>
      <c r="W3674" t="str">
        <f t="shared" ca="1" si="27"/>
        <v/>
      </c>
    </row>
    <row r="3675" spans="1:23">
      <c r="A3675" s="1">
        <v>45505</v>
      </c>
      <c r="B3675">
        <f>IFERROR(VLOOKUP($A3675,'BTC-Web'!$A$2:$H$9999,2,0),"")</f>
        <v>64625.84</v>
      </c>
      <c r="C3675">
        <f>VLOOKUP(A3675,H_SPBTFDUE!$B$2:$C$5828,2,0)</f>
        <v>304.12</v>
      </c>
      <c r="D3675" s="2">
        <f>D3674*(1-D$1+IF(AND(WEEKDAY($A3675)&lt;&gt;1,WEEKDAY($A3675)&lt;&gt;7),-VLOOKUP($A3675,ETF_OP_Fee!$G$5:$H$14,2,1),0))^($A3675-$A3674)*(1+2*(C3675/C3674-1))+IFERROR(VLOOKUP(A3675,BITXeom!$C$9:$D$100,2,0),0)-$D$3*IFERROR(VLOOKUP($A3675,Dividends!$C$10:$E$100,2,0),0)</f>
        <v>32.938383938128368</v>
      </c>
      <c r="F3675" s="60">
        <f>F3674*(1-F$1-2*(C3675/C3674-1))</f>
        <v>2.4088204130702311E-3</v>
      </c>
      <c r="G3675" s="2">
        <f>G3674*(1-G$1+IF(AND(WEEKDAY($A3675)&lt;&gt;1,WEEKDAY($A3675)&lt;&gt;7),-VLOOKUP($A3675,ETF_OP_Fee!$I$5:$J$14,2,1),0))^($A3675-$A3674)*(1+1*(B3675/B3674-1))</f>
        <v>22.713954490252846</v>
      </c>
      <c r="H3675" s="9">
        <f>IFERROR(VLOOKUP(A3675,'BITO-IV'!$A$1:$J$10000,4,0),"")</f>
        <v>20.644400000000001</v>
      </c>
      <c r="J3675" s="9">
        <f>VLOOKUP(A3675,'ETH-Web'!$A$1:$G$10000,6,0)</f>
        <v>3201.56</v>
      </c>
      <c r="K3675" s="2">
        <f>K3674*(1-K$1+IF(AND(WEEKDAY($A3675)&lt;&gt;1,WEEKDAY($A3675)&lt;&gt;7),-VLOOKUP($A3675,ETF_OP_Fee!$K$5:$L$14,2,1),0))^($A3675-$A3674)*(1+2*(J3675/J3674-1))-K$3*IFERROR(VLOOKUP($A5271,Dividends!$C$10:$E$100,3,0),0)</f>
        <v>206.79113197133867</v>
      </c>
      <c r="L3675" s="9">
        <v>177.39999999999998</v>
      </c>
      <c r="M3675" s="9">
        <f>VLOOKUP(A3675,'ETHU-Web'!$A$3:$G$5000,5,0)</f>
        <v>9.67</v>
      </c>
      <c r="N3675" s="44"/>
      <c r="O3675" s="44"/>
      <c r="Q3675">
        <f>IF($A3675&gt;=$Q$2,B3675*Q$4,"")</f>
        <v>822.88489754694251</v>
      </c>
      <c r="R3675">
        <f>IF($A3675&gt;=$Q$2,G3675*R$4,"")</f>
        <v>428.56645974782032</v>
      </c>
      <c r="S3675">
        <f>IF($A3675&gt;=$Q$2,C3675*S$4,"")</f>
        <v>576.43882956674145</v>
      </c>
      <c r="T3675">
        <f>IF($A3675&gt;=$Q$2,J3675*T$4,"")</f>
        <v>963.18221280111391</v>
      </c>
      <c r="U3675">
        <f>IF($A3675&gt;=$Q$2,K3675*U$4,"")</f>
        <v>19.893567488780324</v>
      </c>
      <c r="W3675" t="str">
        <f t="shared" ca="1" si="27"/>
        <v/>
      </c>
    </row>
    <row r="3676" spans="1:23">
      <c r="A3676" s="1">
        <v>45506</v>
      </c>
      <c r="B3676">
        <f>IFERROR(VLOOKUP($A3676,'BTC-Web'!$A$2:$H$9999,2,0),"")</f>
        <v>65353.5</v>
      </c>
      <c r="C3676">
        <f>VLOOKUP(A3676,H_SPBTFDUE!$B$2:$C$5828,2,0)</f>
        <v>300.06</v>
      </c>
      <c r="D3676" s="2">
        <f>D3675*(1-D$1+IF(AND(WEEKDAY($A3676)&lt;&gt;1,WEEKDAY($A3676)&lt;&gt;7),-VLOOKUP($A3676,ETF_OP_Fee!$G$5:$H$14,2,1),0))^($A3676-$A3675)*(1+2*(C3676/C3675-1))+IFERROR(VLOOKUP(A3676,BITXeom!$C$9:$D$100,2,0),0)-$D$3*IFERROR(VLOOKUP($A3676,Dividends!$C$10:$E$100,2,0),0)</f>
        <v>32.055064882129969</v>
      </c>
      <c r="F3676" s="60">
        <f>F3675*(1-F$1-2*(C3676/C3675-1))</f>
        <v>2.4730104957650686E-3</v>
      </c>
      <c r="G3676" s="2">
        <f>G3675*(1-G$1+IF(AND(WEEKDAY($A3676)&lt;&gt;1,WEEKDAY($A3676)&lt;&gt;7),-VLOOKUP($A3676,ETF_OP_Fee!$I$5:$J$14,2,1),0))^($A3676-$A3675)*(1+1*(B3676/B3675-1))</f>
        <v>22.899127366901769</v>
      </c>
      <c r="H3676" s="9">
        <f>IFERROR(VLOOKUP(A3676,'BITO-IV'!$A$1:$J$10000,4,0),"")</f>
        <v>20.379799999999999</v>
      </c>
      <c r="J3676" s="9">
        <f>VLOOKUP(A3676,'ETH-Web'!$A$1:$G$10000,6,0)</f>
        <v>2986.01</v>
      </c>
      <c r="K3676" s="2">
        <f>K3675*(1-K$1+IF(AND(WEEKDAY($A3676)&lt;&gt;1,WEEKDAY($A3676)&lt;&gt;7),-VLOOKUP($A3676,ETF_OP_Fee!$K$5:$L$14,2,1),0))^($A3676-$A3675)*(1+2*(J3676/J3675-1))-K$3*IFERROR(VLOOKUP($A5272,Dividends!$C$10:$E$100,3,0),0)</f>
        <v>178.92184463040158</v>
      </c>
      <c r="L3676" s="9">
        <v>107</v>
      </c>
      <c r="M3676" s="9">
        <f>VLOOKUP(A3676,'ETHU-Web'!$A$3:$G$5000,5,0)</f>
        <v>8.8699999999999992</v>
      </c>
      <c r="N3676" s="44"/>
      <c r="O3676" s="44"/>
      <c r="Q3676">
        <f>IF($A3676&gt;=$Q$2,B3676*Q$4,"")</f>
        <v>832.15023823031322</v>
      </c>
      <c r="R3676">
        <f>IF($A3676&gt;=$Q$2,G3676*R$4,"")</f>
        <v>432.06029804976828</v>
      </c>
      <c r="S3676">
        <f>IF($A3676&gt;=$Q$2,C3676*S$4,"")</f>
        <v>568.7433749828898</v>
      </c>
      <c r="T3676">
        <f>IF($A3676&gt;=$Q$2,J3676*T$4,"")</f>
        <v>898.33447420827792</v>
      </c>
      <c r="U3676">
        <f>IF($A3676&gt;=$Q$2,K3676*U$4,"")</f>
        <v>17.21250692638645</v>
      </c>
      <c r="W3676" t="str">
        <f t="shared" ca="1" si="27"/>
        <v/>
      </c>
    </row>
    <row r="3677" spans="1:23">
      <c r="A3677" s="1">
        <v>45509</v>
      </c>
      <c r="B3677">
        <f>IFERROR(VLOOKUP($A3677,'BTC-Web'!$A$2:$H$9999,2,0),"")</f>
        <v>58110.3</v>
      </c>
      <c r="C3677">
        <f>VLOOKUP(A3677,H_SPBTFDUE!$B$2:$C$5828,2,0)</f>
        <v>256.29000000000002</v>
      </c>
      <c r="D3677" s="2">
        <f>D3676*(1-D$1+IF(AND(WEEKDAY($A3677)&lt;&gt;1,WEEKDAY($A3677)&lt;&gt;7),-VLOOKUP($A3677,ETF_OP_Fee!$G$5:$H$14,2,1),0))^($A3677-$A3676)*(1+2*(C3677/C3676-1))+IFERROR(VLOOKUP(A3677,BITXeom!$C$9:$D$100,2,0),0)-$D$3*IFERROR(VLOOKUP($A3677,Dividends!$C$10:$E$100,2,0),0)</f>
        <v>22.695057802087131</v>
      </c>
      <c r="F3677" s="60">
        <f>F3676*(1-F$1-2*(C3677/C3676-1))</f>
        <v>3.1943619303427856E-3</v>
      </c>
      <c r="G3677" s="2">
        <f>G3676*(1-G$1+IF(AND(WEEKDAY($A3677)&lt;&gt;1,WEEKDAY($A3677)&lt;&gt;7),-VLOOKUP($A3677,ETF_OP_Fee!$I$5:$J$14,2,1),0))^($A3677-$A3676)*(1+1*(B3677/B3676-1))</f>
        <v>20.174082524363602</v>
      </c>
      <c r="H3677" s="9">
        <f>IFERROR(VLOOKUP(A3677,'BITO-IV'!$A$1:$J$10000,4,0),"")</f>
        <v>17.4162</v>
      </c>
      <c r="J3677" s="9">
        <f>VLOOKUP(A3677,'ETH-Web'!$A$1:$G$10000,6,0)</f>
        <v>2417.21</v>
      </c>
      <c r="K3677" s="2">
        <f>K3676*(1-K$1+IF(AND(WEEKDAY($A3677)&lt;&gt;1,WEEKDAY($A3677)&lt;&gt;7),-VLOOKUP($A3677,ETF_OP_Fee!$K$5:$L$14,2,1),0))^($A3677-$A3676)*(1+2*(J3677/J3676-1))-K$3*IFERROR(VLOOKUP($A5273,Dividends!$C$10:$E$100,3,0),0)</f>
        <v>110.7118406332675</v>
      </c>
      <c r="L3677" s="9">
        <v>114.39999999999999</v>
      </c>
      <c r="M3677" s="9">
        <f>VLOOKUP(A3677,'ETHU-Web'!$A$3:$G$5000,5,0)</f>
        <v>5.32</v>
      </c>
      <c r="N3677" s="44"/>
      <c r="O3677" s="44"/>
      <c r="Q3677">
        <f>IF($A3677&gt;=$Q$2,B3677*Q$4,"")</f>
        <v>739.92211570359621</v>
      </c>
      <c r="R3677">
        <f>IF($A3677&gt;=$Q$2,G3677*R$4,"")</f>
        <v>380.64420397765065</v>
      </c>
      <c r="S3677">
        <f>IF($A3677&gt;=$Q$2,C3677*S$4,"")</f>
        <v>485.78030918604554</v>
      </c>
      <c r="T3677">
        <f>IF($A3677&gt;=$Q$2,J3677*T$4,"")</f>
        <v>727.21225796329929</v>
      </c>
      <c r="U3677">
        <f>IF($A3677&gt;=$Q$2,K3677*U$4,"")</f>
        <v>10.650618585279854</v>
      </c>
      <c r="W3677" t="str">
        <f t="shared" ca="1" si="27"/>
        <v/>
      </c>
    </row>
    <row r="3678" spans="1:23">
      <c r="A3678" s="1">
        <v>45510</v>
      </c>
      <c r="B3678">
        <f>IFERROR(VLOOKUP($A3678,'BTC-Web'!$A$2:$H$9999,2,0),"")</f>
        <v>53991.35</v>
      </c>
      <c r="C3678">
        <f>VLOOKUP(A3678,H_SPBTFDUE!$B$2:$C$5828,2,0)</f>
        <v>272.42</v>
      </c>
      <c r="D3678" s="2">
        <f>D3677*(1-D$1+IF(AND(WEEKDAY($A3678)&lt;&gt;1,WEEKDAY($A3678)&lt;&gt;7),-VLOOKUP($A3678,ETF_OP_Fee!$G$5:$H$14,2,1),0))^($A3678-$A3677)*(1+2*(C3678/C3677-1))+IFERROR(VLOOKUP(A3678,BITXeom!$C$9:$D$100,2,0),0)-$D$3*IFERROR(VLOOKUP($A3678,Dividends!$C$10:$E$100,2,0),0)</f>
        <v>25.548673383333426</v>
      </c>
      <c r="E3678" s="9">
        <v>25.69</v>
      </c>
      <c r="F3678" s="60">
        <f>F3677*(1-F$1-2*(C3678/C3677-1))</f>
        <v>2.792111619174982E-3</v>
      </c>
      <c r="G3678" s="2">
        <f>G3677*(1-G$1+IF(AND(WEEKDAY($A3678)&lt;&gt;1,WEEKDAY($A3678)&lt;&gt;7),-VLOOKUP($A3678,ETF_OP_Fee!$I$5:$J$14,2,1),0))^($A3678-$A3677)*(1+1*(B3678/B3677-1))</f>
        <v>18.68651842895504</v>
      </c>
      <c r="H3678" s="9">
        <f>IFERROR(VLOOKUP(A3678,'BITO-IV'!$A$1:$J$10000,4,0),"")</f>
        <v>18.517499999999998</v>
      </c>
      <c r="J3678" s="9">
        <f>VLOOKUP(A3678,'ETH-Web'!$A$1:$G$10000,6,0)</f>
        <v>2458.7199999999998</v>
      </c>
      <c r="K3678" s="2">
        <f>K3677*(1-K$1+IF(AND(WEEKDAY($A3678)&lt;&gt;1,WEEKDAY($A3678)&lt;&gt;7),-VLOOKUP($A3678,ETF_OP_Fee!$K$5:$L$14,2,1),0))^($A3678-$A3677)*(1+2*(J3678/J3677-1))-K$3*IFERROR(VLOOKUP($A5274,Dividends!$C$10:$E$100,3,0),0)</f>
        <v>114.49878240882785</v>
      </c>
      <c r="L3678" s="9">
        <v>101</v>
      </c>
      <c r="M3678" s="9">
        <f>VLOOKUP(A3678,'ETHU-Web'!$A$3:$G$5000,5,0)</f>
        <v>5.71</v>
      </c>
      <c r="N3678" s="44"/>
      <c r="O3678" s="44"/>
      <c r="Q3678">
        <f>IF($A3678&gt;=$Q$2,B3678*Q$4,"")</f>
        <v>687.4752655156376</v>
      </c>
      <c r="R3678">
        <f>IF($A3678&gt;=$Q$2,G3678*R$4,"")</f>
        <v>352.5768730207804</v>
      </c>
      <c r="S3678">
        <f>IF($A3678&gt;=$Q$2,C3678*S$4,"")</f>
        <v>516.35362998346613</v>
      </c>
      <c r="T3678">
        <f>IF($A3678&gt;=$Q$2,J3678*T$4,"")</f>
        <v>739.70044923673288</v>
      </c>
      <c r="U3678">
        <f>IF($A3678&gt;=$Q$2,K3678*U$4,"")</f>
        <v>11.014927156300361</v>
      </c>
      <c r="W3678" t="str">
        <f t="shared" ca="1" si="27"/>
        <v/>
      </c>
    </row>
    <row r="3679" spans="1:23">
      <c r="A3679" s="1">
        <v>45511</v>
      </c>
      <c r="B3679">
        <f>IFERROR(VLOOKUP($A3679,'BTC-Web'!$A$2:$H$9999,2,0),"")</f>
        <v>56040.63</v>
      </c>
      <c r="C3679">
        <f>VLOOKUP(A3679,H_SPBTFDUE!$B$2:$C$5828,2,0)</f>
        <v>262.22000000000003</v>
      </c>
      <c r="D3679" s="2">
        <f>D3678*(1-D$1+IF(AND(WEEKDAY($A3679)&lt;&gt;1,WEEKDAY($A3679)&lt;&gt;7),-VLOOKUP($A3679,ETF_OP_Fee!$G$5:$H$14,2,1),0))^($A3679-$A3678)*(1+2*(C3679/C3678-1))+IFERROR(VLOOKUP(A3679,BITXeom!$C$9:$D$100,2,0),0)-$D$3*IFERROR(VLOOKUP($A3679,Dividends!$C$10:$E$100,2,0),0)</f>
        <v>23.632627871562146</v>
      </c>
      <c r="F3679" s="60">
        <f>F3678*(1-F$1-2*(C3679/C3678-1))</f>
        <v>3.0010517951771687E-3</v>
      </c>
      <c r="G3679" s="2">
        <f>G3678*(1-G$1+IF(AND(WEEKDAY($A3679)&lt;&gt;1,WEEKDAY($A3679)&lt;&gt;7),-VLOOKUP($A3679,ETF_OP_Fee!$I$5:$J$14,2,1),0))^($A3679-$A3678)*(1+1*(B3679/B3678-1))</f>
        <v>19.33618297321226</v>
      </c>
      <c r="H3679" s="9">
        <f>IFERROR(VLOOKUP(A3679,'BITO-IV'!$A$1:$J$10000,4,0),"")</f>
        <v>17.8264</v>
      </c>
      <c r="J3679" s="9">
        <f>VLOOKUP(A3679,'ETH-Web'!$A$1:$G$10000,6,0)</f>
        <v>2336.59</v>
      </c>
      <c r="K3679" s="2">
        <f>K3678*(1-K$1+IF(AND(WEEKDAY($A3679)&lt;&gt;1,WEEKDAY($A3679)&lt;&gt;7),-VLOOKUP($A3679,ETF_OP_Fee!$K$5:$L$14,2,1),0))^($A3679-$A3678)*(1+2*(J3679/J3678-1))-K$3*IFERROR(VLOOKUP($A5275,Dividends!$C$10:$E$100,3,0),0)</f>
        <v>103.11001545861028</v>
      </c>
      <c r="L3679" s="9">
        <v>120.19999999999999</v>
      </c>
      <c r="M3679" s="9">
        <f>VLOOKUP(A3679,'ETHU-Web'!$A$3:$G$5000,5,0)</f>
        <v>5.04</v>
      </c>
      <c r="N3679" s="44"/>
      <c r="O3679" s="44"/>
      <c r="Q3679">
        <f>IF($A3679&gt;=$Q$2,B3679*Q$4,"")</f>
        <v>713.56887703148016</v>
      </c>
      <c r="R3679">
        <f>IF($A3679&gt;=$Q$2,G3679*R$4,"")</f>
        <v>364.83473124073402</v>
      </c>
      <c r="S3679">
        <f>IF($A3679&gt;=$Q$2,C3679*S$4,"")</f>
        <v>497.02022191566141</v>
      </c>
      <c r="T3679">
        <f>IF($A3679&gt;=$Q$2,J3679*T$4,"")</f>
        <v>702.95791008413244</v>
      </c>
      <c r="U3679">
        <f>IF($A3679&gt;=$Q$2,K3679*U$4,"")</f>
        <v>9.9193134238432759</v>
      </c>
      <c r="W3679" t="str">
        <f t="shared" ca="1" si="27"/>
        <v/>
      </c>
    </row>
    <row r="3680" spans="1:23">
      <c r="A3680" s="1">
        <v>45512</v>
      </c>
      <c r="B3680">
        <f>IFERROR(VLOOKUP($A3680,'BTC-Web'!$A$2:$H$9999,2,0),"")</f>
        <v>55030.03</v>
      </c>
      <c r="C3680">
        <f>VLOOKUP(A3680,H_SPBTFDUE!$B$2:$C$5828,2,0)</f>
        <v>284.61</v>
      </c>
      <c r="D3680" s="2">
        <f>D3679*(1-D$1+IF(AND(WEEKDAY($A3680)&lt;&gt;1,WEEKDAY($A3680)&lt;&gt;7),-VLOOKUP($A3680,ETF_OP_Fee!$G$5:$H$14,2,1),0))^($A3680-$A3679)*(1+2*(C3680/C3679-1))+IFERROR(VLOOKUP(A3680,BITXeom!$C$9:$D$100,2,0),0)-$D$3*IFERROR(VLOOKUP($A3680,Dividends!$C$10:$E$100,2,0),0)</f>
        <v>27.665098600783896</v>
      </c>
      <c r="F3680" s="60">
        <f>F3679*(1-F$1-2*(C3680/C3679-1))</f>
        <v>2.4883980572109822E-3</v>
      </c>
      <c r="G3680" s="2">
        <f>G3679*(1-G$1+IF(AND(WEEKDAY($A3680)&lt;&gt;1,WEEKDAY($A3680)&lt;&gt;7),-VLOOKUP($A3680,ETF_OP_Fee!$I$5:$J$14,2,1),0))^($A3680-$A3679)*(1+1*(B3680/B3679-1))</f>
        <v>18.929145915452075</v>
      </c>
      <c r="H3680" s="9">
        <f>IFERROR(VLOOKUP(A3680,'BITO-IV'!$A$1:$J$10000,4,0),"")</f>
        <v>19.3491</v>
      </c>
      <c r="J3680" s="9">
        <f>VLOOKUP(A3680,'ETH-Web'!$A$1:$G$10000,6,0)</f>
        <v>2683.35</v>
      </c>
      <c r="K3680" s="2">
        <f>K3679*(1-K$1+IF(AND(WEEKDAY($A3680)&lt;&gt;1,WEEKDAY($A3680)&lt;&gt;7),-VLOOKUP($A3680,ETF_OP_Fee!$K$5:$L$14,2,1),0))^($A3680-$A3679)*(1+2*(J3680/J3679-1))-K$3*IFERROR(VLOOKUP($A5276,Dividends!$C$10:$E$100,3,0),0)</f>
        <v>133.69585732203822</v>
      </c>
      <c r="L3680" s="9">
        <v>121.6</v>
      </c>
      <c r="M3680" s="9">
        <f>VLOOKUP(A3680,'ETHU-Web'!$A$3:$G$5000,5,0)</f>
        <v>6.04</v>
      </c>
      <c r="N3680" s="44"/>
      <c r="O3680" s="44"/>
      <c r="Q3680">
        <f>IF($A3680&gt;=$Q$2,B3680*Q$4,"")</f>
        <v>700.70084347925183</v>
      </c>
      <c r="R3680">
        <f>IF($A3680&gt;=$Q$2,G3680*R$4,"")</f>
        <v>357.15476380462292</v>
      </c>
      <c r="S3680">
        <f>IF($A3680&gt;=$Q$2,C3680*S$4,"")</f>
        <v>539.45894805665625</v>
      </c>
      <c r="T3680">
        <f>IF($A3680&gt;=$Q$2,J3680*T$4,"")</f>
        <v>807.27988565570195</v>
      </c>
      <c r="U3680">
        <f>IF($A3680&gt;=$Q$2,K3680*U$4,"")</f>
        <v>12.861709954636479</v>
      </c>
      <c r="W3680" t="str">
        <f t="shared" ca="1" si="27"/>
        <v/>
      </c>
    </row>
    <row r="3681" spans="1:23">
      <c r="A3681" s="1">
        <v>45513</v>
      </c>
      <c r="B3681">
        <f>IFERROR(VLOOKUP($A3681,'BTC-Web'!$A$2:$H$9999,2,0),"")</f>
        <v>61728.21</v>
      </c>
      <c r="C3681">
        <f>VLOOKUP(A3681,H_SPBTFDUE!$B$2:$C$5828,2,0)</f>
        <v>290.75</v>
      </c>
      <c r="D3681" s="2">
        <f>D3680*(1-D$1+IF(AND(WEEKDAY($A3681)&lt;&gt;1,WEEKDAY($A3681)&lt;&gt;7),-VLOOKUP($A3681,ETF_OP_Fee!$G$5:$H$14,2,1),0))^($A3681-$A3680)*(1+2*(C3681/C3680-1))+IFERROR(VLOOKUP(A3681,BITXeom!$C$9:$D$100,2,0),0)-$D$3*IFERROR(VLOOKUP($A3681,Dividends!$C$10:$E$100,2,0),0)</f>
        <v>28.855279168366607</v>
      </c>
      <c r="F3681" s="60">
        <f>F3680*(1-F$1-2*(C3681/C3680-1))</f>
        <v>2.3809022048383167E-3</v>
      </c>
      <c r="G3681" s="2">
        <f>G3680*(1-G$1+IF(AND(WEEKDAY($A3681)&lt;&gt;1,WEEKDAY($A3681)&lt;&gt;7),-VLOOKUP($A3681,ETF_OP_Fee!$I$5:$J$14,2,1),0))^($A3681-$A3680)*(1+1*(B3681/B3680-1))</f>
        <v>21.167934557609261</v>
      </c>
      <c r="H3681" s="9">
        <f>IFERROR(VLOOKUP(A3681,'BITO-IV'!$A$1:$J$10000,4,0),"")</f>
        <v>19.7727</v>
      </c>
      <c r="J3681" s="9">
        <f>VLOOKUP(A3681,'ETH-Web'!$A$1:$G$10000,6,0)</f>
        <v>2599.6</v>
      </c>
      <c r="K3681" s="2">
        <f>K3680*(1-K$1+IF(AND(WEEKDAY($A3681)&lt;&gt;1,WEEKDAY($A3681)&lt;&gt;7),-VLOOKUP($A3681,ETF_OP_Fee!$K$5:$L$14,2,1),0))^($A3681-$A3680)*(1+2*(J3681/J3680-1))-K$3*IFERROR(VLOOKUP($A5277,Dividends!$C$10:$E$100,3,0),0)</f>
        <v>125.33333296988823</v>
      </c>
      <c r="L3681" s="9">
        <v>127.8</v>
      </c>
      <c r="M3681" s="9">
        <f>VLOOKUP(A3681,'ETHU-Web'!$A$3:$G$5000,5,0)</f>
        <v>6.1</v>
      </c>
      <c r="N3681" s="44"/>
      <c r="O3681" s="44"/>
      <c r="Q3681">
        <f>IF($A3681&gt;=$Q$2,B3681*Q$4,"")</f>
        <v>785.98919196417648</v>
      </c>
      <c r="R3681">
        <f>IF($A3681&gt;=$Q$2,G3681*R$4,"")</f>
        <v>399.39618516983114</v>
      </c>
      <c r="S3681">
        <f>IF($A3681&gt;=$Q$2,C3681*S$4,"")</f>
        <v>551.09690154060922</v>
      </c>
      <c r="T3681">
        <f>IF($A3681&gt;=$Q$2,J3681*T$4,"")</f>
        <v>782.08388423074246</v>
      </c>
      <c r="U3681">
        <f>IF($A3681&gt;=$Q$2,K3681*U$4,"")</f>
        <v>12.057224573710558</v>
      </c>
      <c r="W3681" t="str">
        <f t="shared" ca="1" si="27"/>
        <v/>
      </c>
    </row>
    <row r="3682" spans="1:23">
      <c r="A3682" s="1">
        <v>45516</v>
      </c>
      <c r="B3682">
        <f>IFERROR(VLOOKUP($A3682,'BTC-Web'!$A$2:$H$9999,2,0),"")</f>
        <v>58719.39</v>
      </c>
      <c r="C3682">
        <f>VLOOKUP(A3682,H_SPBTFDUE!$B$2:$C$5828,2,0)</f>
        <v>282.25</v>
      </c>
      <c r="D3682" s="2">
        <f>D3681*(1-D$1+IF(AND(WEEKDAY($A3682)&lt;&gt;1,WEEKDAY($A3682)&lt;&gt;7),-VLOOKUP($A3682,ETF_OP_Fee!$G$5:$H$14,2,1),0))^($A3682-$A3681)*(1+2*(C3682/C3681-1))+IFERROR(VLOOKUP(A3682,BITXeom!$C$9:$D$100,2,0),0)-$D$3*IFERROR(VLOOKUP($A3682,Dividends!$C$10:$E$100,2,0),0)</f>
        <v>27.158302129165502</v>
      </c>
      <c r="F3682" s="60">
        <f>F3681*(1-F$1-2*(C3682/C3681-1))</f>
        <v>2.5199883705836535E-3</v>
      </c>
      <c r="G3682" s="2">
        <f>G3681*(1-G$1+IF(AND(WEEKDAY($A3682)&lt;&gt;1,WEEKDAY($A3682)&lt;&gt;7),-VLOOKUP($A3682,ETF_OP_Fee!$I$5:$J$14,2,1),0))^($A3682-$A3681)*(1+1*(B3682/B3681-1))</f>
        <v>19.951103885268839</v>
      </c>
      <c r="H3682" s="9">
        <f>IFERROR(VLOOKUP(A3682,'BITO-IV'!$A$1:$J$10000,4,0),"")</f>
        <v>19.193899999999999</v>
      </c>
      <c r="J3682" s="9">
        <f>VLOOKUP(A3682,'ETH-Web'!$A$1:$G$10000,6,0)</f>
        <v>2724.43</v>
      </c>
      <c r="K3682" s="2">
        <f>K3681*(1-K$1+IF(AND(WEEKDAY($A3682)&lt;&gt;1,WEEKDAY($A3682)&lt;&gt;7),-VLOOKUP($A3682,ETF_OP_Fee!$K$5:$L$14,2,1),0))^($A3682-$A3681)*(1+2*(J3682/J3681-1))-K$3*IFERROR(VLOOKUP($A5278,Dividends!$C$10:$E$100,3,0),0)</f>
        <v>137.31430858313988</v>
      </c>
      <c r="L3682" s="9">
        <v>133.19999999999999</v>
      </c>
      <c r="M3682" s="9">
        <f>VLOOKUP(A3682,'ETHU-Web'!$A$3:$G$5000,5,0)</f>
        <v>6.42</v>
      </c>
      <c r="N3682" s="44"/>
      <c r="O3682" s="44"/>
      <c r="Q3682">
        <f>IF($A3682&gt;=$Q$2,B3682*Q$4,"")</f>
        <v>747.67769709715128</v>
      </c>
      <c r="R3682">
        <f>IF($A3682&gt;=$Q$2,G3682*R$4,"")</f>
        <v>376.43704727152812</v>
      </c>
      <c r="S3682">
        <f>IF($A3682&gt;=$Q$2,C3682*S$4,"")</f>
        <v>534.98572815077193</v>
      </c>
      <c r="T3682">
        <f>IF($A3682&gt;=$Q$2,J3682*T$4,"")</f>
        <v>819.63871238450588</v>
      </c>
      <c r="U3682">
        <f>IF($A3682&gt;=$Q$2,K3682*U$4,"")</f>
        <v>13.209809525838425</v>
      </c>
      <c r="W3682" t="str">
        <f t="shared" ca="1" si="27"/>
        <v/>
      </c>
    </row>
    <row r="3683" spans="1:23">
      <c r="A3683" s="1">
        <v>45517</v>
      </c>
      <c r="B3683">
        <f>IFERROR(VLOOKUP($A3683,'BTC-Web'!$A$2:$H$9999,2,0),"")</f>
        <v>59356.21</v>
      </c>
      <c r="C3683">
        <f>VLOOKUP(A3683,H_SPBTFDUE!$B$2:$C$5828,2,0)</f>
        <v>291.31</v>
      </c>
      <c r="D3683" s="2">
        <f>D3682*(1-D$1+IF(AND(WEEKDAY($A3683)&lt;&gt;1,WEEKDAY($A3683)&lt;&gt;7),-VLOOKUP($A3683,ETF_OP_Fee!$G$5:$H$14,2,1),0))^($A3683-$A3682)*(1+2*(C3683/C3682-1))+IFERROR(VLOOKUP(A3683,BITXeom!$C$9:$D$100,2,0),0)-$D$3*IFERROR(VLOOKUP($A3683,Dividends!$C$10:$E$100,2,0),0)</f>
        <v>28.898337771293814</v>
      </c>
      <c r="F3683" s="60">
        <f>F3682*(1-F$1-2*(C3683/C3682-1))</f>
        <v>2.3580779574116084E-3</v>
      </c>
      <c r="G3683" s="2">
        <f>G3682*(1-G$1+IF(AND(WEEKDAY($A3683)&lt;&gt;1,WEEKDAY($A3683)&lt;&gt;7),-VLOOKUP($A3683,ETF_OP_Fee!$I$5:$J$14,2,1),0))^($A3683-$A3682)*(1+1*(B3683/B3682-1))</f>
        <v>20.105509755035683</v>
      </c>
      <c r="H3683" s="9">
        <f>IFERROR(VLOOKUP(A3683,'BITO-IV'!$A$1:$J$10000,4,0),"")</f>
        <v>19.812799999999999</v>
      </c>
      <c r="J3683" s="9">
        <f>VLOOKUP(A3683,'ETH-Web'!$A$1:$G$10000,6,0)</f>
        <v>2703.67</v>
      </c>
      <c r="K3683" s="2">
        <f>K3682*(1-K$1+IF(AND(WEEKDAY($A3683)&lt;&gt;1,WEEKDAY($A3683)&lt;&gt;7),-VLOOKUP($A3683,ETF_OP_Fee!$K$5:$L$14,2,1),0))^($A3683-$A3682)*(1+2*(J3683/J3682-1))-K$3*IFERROR(VLOOKUP($A5279,Dividends!$C$10:$E$100,3,0),0)</f>
        <v>135.20335307384491</v>
      </c>
      <c r="L3683" s="9">
        <v>128.80000000000001</v>
      </c>
      <c r="M3683" s="9">
        <f>VLOOKUP(A3683,'ETHU-Web'!$A$3:$G$5000,5,0)</f>
        <v>6.64</v>
      </c>
      <c r="N3683" s="44"/>
      <c r="O3683" s="44"/>
      <c r="Q3683">
        <f>IF($A3683&gt;=$Q$2,B3683*Q$4,"")</f>
        <v>755.78636633001292</v>
      </c>
      <c r="R3683">
        <f>IF($A3683&gt;=$Q$2,G3683*R$4,"")</f>
        <v>379.35037427491966</v>
      </c>
      <c r="S3683">
        <f>IF($A3683&gt;=$Q$2,C3683*S$4,"")</f>
        <v>552.15834355217498</v>
      </c>
      <c r="T3683">
        <f>IF($A3683&gt;=$Q$2,J3683*T$4,"")</f>
        <v>813.39311250889807</v>
      </c>
      <c r="U3683">
        <f>IF($A3683&gt;=$Q$2,K3683*U$4,"")</f>
        <v>13.006732945669636</v>
      </c>
      <c r="W3683" t="str">
        <f t="shared" ca="1" si="27"/>
        <v/>
      </c>
    </row>
    <row r="3684" spans="1:23">
      <c r="A3684" s="1">
        <v>45518</v>
      </c>
      <c r="B3684">
        <f>IFERROR(VLOOKUP($A3684,'BTC-Web'!$A$2:$H$9999,2,0),"")</f>
        <v>60611.05</v>
      </c>
      <c r="C3684">
        <f>VLOOKUP(A3684,H_SPBTFDUE!$B$2:$C$5828,2,0)</f>
        <v>281.66000000000003</v>
      </c>
      <c r="D3684" s="2">
        <f>D3683*(1-D$1+IF(AND(WEEKDAY($A3684)&lt;&gt;1,WEEKDAY($A3684)&lt;&gt;7),-VLOOKUP($A3684,ETF_OP_Fee!$G$5:$H$14,2,1),0))^($A3684-$A3683)*(1+2*(C3684/C3683-1))+IFERROR(VLOOKUP(A3684,BITXeom!$C$9:$D$100,2,0),0)-$D$3*IFERROR(VLOOKUP($A3684,Dividends!$C$10:$E$100,2,0),0)</f>
        <v>26.980499377118853</v>
      </c>
      <c r="F3684" s="60">
        <f>F3683*(1-F$1-2*(C3684/C3683-1))</f>
        <v>2.5141836403270012E-3</v>
      </c>
      <c r="G3684" s="2">
        <f>G3683*(1-G$1+IF(AND(WEEKDAY($A3684)&lt;&gt;1,WEEKDAY($A3684)&lt;&gt;7),-VLOOKUP($A3684,ETF_OP_Fee!$I$5:$J$14,2,1),0))^($A3684-$A3683)*(1+1*(B3684/B3683-1))</f>
        <v>20.46747482702192</v>
      </c>
      <c r="H3684" s="9">
        <f>IFERROR(VLOOKUP(A3684,'BITO-IV'!$A$1:$J$10000,4,0),"")</f>
        <v>19.157499999999999</v>
      </c>
      <c r="J3684" s="9">
        <f>VLOOKUP(A3684,'ETH-Web'!$A$1:$G$10000,6,0)</f>
        <v>2662.91</v>
      </c>
      <c r="K3684" s="2">
        <f>K3683*(1-K$1+IF(AND(WEEKDAY($A3684)&lt;&gt;1,WEEKDAY($A3684)&lt;&gt;7),-VLOOKUP($A3684,ETF_OP_Fee!$K$5:$L$14,2,1),0))^($A3684-$A3683)*(1+2*(J3684/J3683-1))-K$3*IFERROR(VLOOKUP($A5280,Dividends!$C$10:$E$100,3,0),0)</f>
        <v>131.10900745345361</v>
      </c>
      <c r="L3684" s="9">
        <v>117</v>
      </c>
      <c r="M3684" s="9">
        <f>VLOOKUP(A3684,'ETHU-Web'!$A$3:$G$5000,5,0)</f>
        <v>6.45</v>
      </c>
      <c r="N3684" s="44"/>
      <c r="O3684" s="44"/>
      <c r="Q3684">
        <f>IF($A3684&gt;=$Q$2,B3684*Q$4,"")</f>
        <v>771.76432320976585</v>
      </c>
      <c r="R3684">
        <f>IF($A3684&gt;=$Q$2,G3684*R$4,"")</f>
        <v>386.17992434380244</v>
      </c>
      <c r="S3684">
        <f>IF($A3684&gt;=$Q$2,C3684*S$4,"")</f>
        <v>533.86742317430094</v>
      </c>
      <c r="T3684">
        <f>IF($A3684&gt;=$Q$2,J3684*T$4,"")</f>
        <v>801.13055706912075</v>
      </c>
      <c r="U3684">
        <f>IF($A3684&gt;=$Q$2,K3684*U$4,"")</f>
        <v>12.612851737393571</v>
      </c>
      <c r="W3684" t="str">
        <f t="shared" ca="1" si="27"/>
        <v/>
      </c>
    </row>
    <row r="3685" spans="1:23">
      <c r="A3685" s="1">
        <v>45519</v>
      </c>
      <c r="B3685">
        <f>IFERROR(VLOOKUP($A3685,'BTC-Web'!$A$2:$H$9999,2,0),"")</f>
        <v>58733.26</v>
      </c>
      <c r="C3685">
        <f>VLOOKUP(A3685,H_SPBTFDUE!$B$2:$C$5828,2,0)</f>
        <v>272.77999999999997</v>
      </c>
      <c r="D3685" s="2">
        <f>D3684*(1-D$1+IF(AND(WEEKDAY($A3685)&lt;&gt;1,WEEKDAY($A3685)&lt;&gt;7),-VLOOKUP($A3685,ETF_OP_Fee!$G$5:$H$14,2,1),0))^($A3685-$A3684)*(1+2*(C3685/C3684-1))+IFERROR(VLOOKUP(A3685,BITXeom!$C$9:$D$100,2,0),0)-$D$3*IFERROR(VLOOKUP($A3685,Dividends!$C$10:$E$100,2,0),0)</f>
        <v>25.276203457051977</v>
      </c>
      <c r="F3685" s="60">
        <f>F3684*(1-F$1-2*(C3685/C3684-1))</f>
        <v>2.6725839780093455E-3</v>
      </c>
      <c r="G3685" s="2">
        <f>G3684*(1-G$1+IF(AND(WEEKDAY($A3685)&lt;&gt;1,WEEKDAY($A3685)&lt;&gt;7),-VLOOKUP($A3685,ETF_OP_Fee!$I$5:$J$14,2,1),0))^($A3685-$A3684)*(1+1*(B3685/B3684-1))</f>
        <v>19.772432232759215</v>
      </c>
      <c r="H3685" s="9">
        <f>IFERROR(VLOOKUP(A3685,'BITO-IV'!$A$1:$J$10000,4,0),"")</f>
        <v>18.555599999999998</v>
      </c>
      <c r="J3685" s="9">
        <f>VLOOKUP(A3685,'ETH-Web'!$A$1:$G$10000,6,0)</f>
        <v>2570.09</v>
      </c>
      <c r="K3685" s="2">
        <f>K3684*(1-K$1+IF(AND(WEEKDAY($A3685)&lt;&gt;1,WEEKDAY($A3685)&lt;&gt;7),-VLOOKUP($A3685,ETF_OP_Fee!$K$5:$L$14,2,1),0))^($A3685-$A3684)*(1+2*(J3685/J3684-1))-K$3*IFERROR(VLOOKUP($A5281,Dividends!$C$10:$E$100,3,0),0)</f>
        <v>121.95247030071189</v>
      </c>
      <c r="L3685" s="9">
        <v>124.2</v>
      </c>
      <c r="M3685" s="9">
        <f>VLOOKUP(A3685,'ETHU-Web'!$A$3:$G$5000,5,0)</f>
        <v>5.83</v>
      </c>
      <c r="N3685" s="44"/>
      <c r="O3685" s="44"/>
      <c r="Q3685">
        <f>IF($A3685&gt;=$Q$2,B3685*Q$4,"")</f>
        <v>747.85430468212007</v>
      </c>
      <c r="R3685">
        <f>IF($A3685&gt;=$Q$2,G3685*R$4,"")</f>
        <v>373.06587394254211</v>
      </c>
      <c r="S3685">
        <f>IF($A3685&gt;=$Q$2,C3685*S$4,"")</f>
        <v>517.03598556232976</v>
      </c>
      <c r="T3685">
        <f>IF($A3685&gt;=$Q$2,J3685*T$4,"")</f>
        <v>773.20586629581044</v>
      </c>
      <c r="U3685">
        <f>IF($A3685&gt;=$Q$2,K3685*U$4,"")</f>
        <v>11.731981324455173</v>
      </c>
      <c r="W3685" t="str">
        <f t="shared" ca="1" si="27"/>
        <v/>
      </c>
    </row>
    <row r="3686" spans="1:23">
      <c r="A3686" s="1">
        <v>45520</v>
      </c>
      <c r="B3686">
        <f>IFERROR(VLOOKUP($A3686,'BTC-Web'!$A$2:$H$9999,2,0),"")</f>
        <v>57560.27</v>
      </c>
      <c r="C3686">
        <f>VLOOKUP(A3686,H_SPBTFDUE!$B$2:$C$5828,2,0)</f>
        <v>286.02</v>
      </c>
      <c r="D3686" s="2">
        <f>D3685*(1-D$1+IF(AND(WEEKDAY($A3686)&lt;&gt;1,WEEKDAY($A3686)&lt;&gt;7),-VLOOKUP($A3686,ETF_OP_Fee!$G$5:$H$14,2,1),0))^($A3686-$A3685)*(1+2*(C3686/C3685-1))+IFERROR(VLOOKUP(A3686,BITXeom!$C$9:$D$100,2,0),0)-$D$3*IFERROR(VLOOKUP($A3686,Dividends!$C$10:$E$100,2,0),0)</f>
        <v>27.726537147211751</v>
      </c>
      <c r="F3686" s="60">
        <f>F3685*(1-F$1-2*(C3686/C3685-1))</f>
        <v>2.4130049285475495E-3</v>
      </c>
      <c r="G3686" s="2">
        <f>G3685*(1-G$1+IF(AND(WEEKDAY($A3686)&lt;&gt;1,WEEKDAY($A3686)&lt;&gt;7),-VLOOKUP($A3686,ETF_OP_Fee!$I$5:$J$14,2,1),0))^($A3686-$A3685)*(1+1*(B3686/B3685-1))</f>
        <v>19.318008035105667</v>
      </c>
      <c r="H3686" s="9">
        <f>IFERROR(VLOOKUP(A3686,'BITO-IV'!$A$1:$J$10000,4,0),"")</f>
        <v>19.457599999999999</v>
      </c>
      <c r="J3686" s="9">
        <f>VLOOKUP(A3686,'ETH-Web'!$A$1:$G$10000,6,0)</f>
        <v>2593.19</v>
      </c>
      <c r="K3686" s="2">
        <f>K3685*(1-K$1+IF(AND(WEEKDAY($A3686)&lt;&gt;1,WEEKDAY($A3686)&lt;&gt;7),-VLOOKUP($A3686,ETF_OP_Fee!$K$5:$L$14,2,1),0))^($A3686-$A3685)*(1+2*(J3686/J3685-1))-K$3*IFERROR(VLOOKUP($A5282,Dividends!$C$10:$E$100,3,0),0)</f>
        <v>124.12788880779991</v>
      </c>
      <c r="L3686" s="9">
        <v>122.4</v>
      </c>
      <c r="M3686" s="9">
        <f>VLOOKUP(A3686,'ETHU-Web'!$A$3:$G$5000,5,0)</f>
        <v>6.22</v>
      </c>
      <c r="N3686" s="44"/>
      <c r="O3686" s="44"/>
      <c r="Q3686">
        <f>IF($A3686&gt;=$Q$2,B3686*Q$4,"")</f>
        <v>732.91854901575516</v>
      </c>
      <c r="R3686">
        <f>IF($A3686&gt;=$Q$2,G3686*R$4,"")</f>
        <v>364.49180685547026</v>
      </c>
      <c r="S3686">
        <f>IF($A3686&gt;=$Q$2,C3686*S$4,"")</f>
        <v>542.13150740720562</v>
      </c>
      <c r="T3686">
        <f>IF($A3686&gt;=$Q$2,J3686*T$4,"")</f>
        <v>780.15544997242614</v>
      </c>
      <c r="U3686">
        <f>IF($A3686&gt;=$Q$2,K3686*U$4,"")</f>
        <v>11.941259326246348</v>
      </c>
      <c r="W3686" t="str">
        <f t="shared" ca="1" si="27"/>
        <v/>
      </c>
    </row>
    <row r="3687" spans="1:23">
      <c r="A3687" s="1">
        <v>45523</v>
      </c>
      <c r="B3687">
        <f>IFERROR(VLOOKUP($A3687,'BTC-Web'!$A$2:$H$9999,2,0),"")</f>
        <v>58480.71</v>
      </c>
      <c r="C3687">
        <f>VLOOKUP(A3687,H_SPBTFDUE!$B$2:$C$5828,2,0)</f>
        <v>282.24</v>
      </c>
      <c r="D3687" s="2">
        <f>D3686*(1-D$1+IF(AND(WEEKDAY($A3687)&lt;&gt;1,WEEKDAY($A3687)&lt;&gt;7),-VLOOKUP($A3687,ETF_OP_Fee!$G$5:$H$14,2,1),0))^($A3687-$A3686)*(1+2*(C3687/C3686-1))+IFERROR(VLOOKUP(A3687,BITXeom!$C$9:$D$100,2,0),0)-$D$3*IFERROR(VLOOKUP($A3687,Dividends!$C$10:$E$100,2,0),0)</f>
        <v>26.983916214327252</v>
      </c>
      <c r="F3687" s="60">
        <f>F3686*(1-F$1-2*(C3687/C3686-1))</f>
        <v>2.4766591860246145E-3</v>
      </c>
      <c r="G3687" s="2">
        <f>G3686*(1-G$1+IF(AND(WEEKDAY($A3687)&lt;&gt;1,WEEKDAY($A3687)&lt;&gt;7),-VLOOKUP($A3687,ETF_OP_Fee!$I$5:$J$14,2,1),0))^($A3687-$A3686)*(1+1*(B3687/B3686-1))</f>
        <v>19.446558325771591</v>
      </c>
      <c r="H3687" s="9">
        <f>IFERROR(VLOOKUP(A3687,'BITO-IV'!$A$1:$J$10000,4,0),"")</f>
        <v>19.203199999999999</v>
      </c>
      <c r="J3687" s="9">
        <f>VLOOKUP(A3687,'ETH-Web'!$A$1:$G$10000,6,0)</f>
        <v>2637.31</v>
      </c>
      <c r="K3687" s="2">
        <f>K3686*(1-K$1+IF(AND(WEEKDAY($A3687)&lt;&gt;1,WEEKDAY($A3687)&lt;&gt;7),-VLOOKUP($A3687,ETF_OP_Fee!$K$5:$L$14,2,1),0))^($A3687-$A3686)*(1+2*(J3687/J3686-1))-K$3*IFERROR(VLOOKUP($A5283,Dividends!$C$10:$E$100,3,0),0)</f>
        <v>128.29955418508698</v>
      </c>
      <c r="L3687" s="9">
        <v>121.6</v>
      </c>
      <c r="M3687" s="9">
        <f>VLOOKUP(A3687,'ETHU-Web'!$A$3:$G$5000,5,0)</f>
        <v>6.12</v>
      </c>
      <c r="N3687" s="44"/>
      <c r="O3687" s="44"/>
      <c r="Q3687">
        <f>IF($A3687&gt;=$Q$2,B3687*Q$4,"")</f>
        <v>744.63856960037128</v>
      </c>
      <c r="R3687">
        <f>IF($A3687&gt;=$Q$2,G3687*R$4,"")</f>
        <v>366.91729128592863</v>
      </c>
      <c r="S3687">
        <f>IF($A3687&gt;=$Q$2,C3687*S$4,"")</f>
        <v>534.96677382913686</v>
      </c>
      <c r="T3687">
        <f>IF($A3687&gt;=$Q$2,J3687*T$4,"")</f>
        <v>793.42885394698385</v>
      </c>
      <c r="U3687">
        <f>IF($A3687&gt;=$Q$2,K3687*U$4,"")</f>
        <v>12.34257879257226</v>
      </c>
      <c r="W3687" t="str">
        <f t="shared" ca="1" si="27"/>
        <v/>
      </c>
    </row>
    <row r="3688" spans="1:23">
      <c r="A3688" s="1">
        <v>45524</v>
      </c>
      <c r="B3688">
        <f>IFERROR(VLOOKUP($A3688,'BTC-Web'!$A$2:$H$9999,2,0),"")</f>
        <v>59493.45</v>
      </c>
      <c r="C3688">
        <f>VLOOKUP(A3688,H_SPBTFDUE!$B$2:$C$5828,2,0)</f>
        <v>284.49</v>
      </c>
      <c r="D3688" s="2">
        <f>D3687*(1-D$1+IF(AND(WEEKDAY($A3688)&lt;&gt;1,WEEKDAY($A3688)&lt;&gt;7),-VLOOKUP($A3688,ETF_OP_Fee!$G$5:$H$14,2,1),0))^($A3688-$A3687)*(1+2*(C3688/C3687-1))+IFERROR(VLOOKUP(A3688,BITXeom!$C$9:$D$100,2,0),0)-$D$3*IFERROR(VLOOKUP($A3688,Dividends!$C$10:$E$100,2,0),0)</f>
        <v>27.410839751510018</v>
      </c>
      <c r="F3688" s="60">
        <f>F3687*(1-F$1-2*(C3688/C3687-1))</f>
        <v>2.4370427132420023E-3</v>
      </c>
      <c r="G3688" s="2">
        <f>G3687*(1-G$1+IF(AND(WEEKDAY($A3688)&lt;&gt;1,WEEKDAY($A3688)&lt;&gt;7),-VLOOKUP($A3688,ETF_OP_Fee!$I$5:$J$14,2,1),0))^($A3688-$A3687)*(1+1*(B3688/B3687-1))</f>
        <v>19.722537904717854</v>
      </c>
      <c r="H3688" s="9">
        <f>IFERROR(VLOOKUP(A3688,'BITO-IV'!$A$1:$J$10000,4,0),"")</f>
        <v>19.357199999999999</v>
      </c>
      <c r="J3688" s="9">
        <f>VLOOKUP(A3688,'ETH-Web'!$A$1:$G$10000,6,0)</f>
        <v>2573.11</v>
      </c>
      <c r="K3688" s="2">
        <f>K3687*(1-K$1+IF(AND(WEEKDAY($A3688)&lt;&gt;1,WEEKDAY($A3688)&lt;&gt;7),-VLOOKUP($A3688,ETF_OP_Fee!$K$5:$L$14,2,1),0))^($A3688-$A3687)*(1+2*(J3688/J3687-1))-K$3*IFERROR(VLOOKUP($A5284,Dividends!$C$10:$E$100,3,0),0)</f>
        <v>122.03664674568114</v>
      </c>
      <c r="L3688" s="9">
        <v>126.19999999999999</v>
      </c>
      <c r="M3688" s="9">
        <f>VLOOKUP(A3688,'ETHU-Web'!$A$3:$G$5000,5,0)</f>
        <v>6.08</v>
      </c>
      <c r="N3688" s="44"/>
      <c r="O3688" s="44"/>
      <c r="Q3688">
        <f>IF($A3688&gt;=$Q$2,B3688*Q$4,"")</f>
        <v>757.53385190759832</v>
      </c>
      <c r="R3688">
        <f>IF($A3688&gt;=$Q$2,G3688*R$4,"")</f>
        <v>372.12446871346327</v>
      </c>
      <c r="S3688">
        <f>IF($A3688&gt;=$Q$2,C3688*S$4,"")</f>
        <v>539.23149619703497</v>
      </c>
      <c r="T3688">
        <f>IF($A3688&gt;=$Q$2,J3688*T$4,"")</f>
        <v>774.11442658600004</v>
      </c>
      <c r="U3688">
        <f>IF($A3688&gt;=$Q$2,K3688*U$4,"")</f>
        <v>11.740079204538315</v>
      </c>
      <c r="W3688" t="str">
        <f t="shared" ca="1" si="27"/>
        <v/>
      </c>
    </row>
    <row r="3689" spans="1:23">
      <c r="A3689" s="1">
        <v>45525</v>
      </c>
      <c r="B3689">
        <f>IFERROR(VLOOKUP($A3689,'BTC-Web'!$A$2:$H$9999,2,0),"")</f>
        <v>59014.99</v>
      </c>
      <c r="C3689">
        <f>VLOOKUP(A3689,H_SPBTFDUE!$B$2:$C$5828,2,0)</f>
        <v>294.3</v>
      </c>
      <c r="D3689" s="2">
        <f>D3688*(1-D$1+IF(AND(WEEKDAY($A3689)&lt;&gt;1,WEEKDAY($A3689)&lt;&gt;7),-VLOOKUP($A3689,ETF_OP_Fee!$G$5:$H$14,2,1),0))^($A3689-$A3688)*(1+2*(C3689/C3688-1))+IFERROR(VLOOKUP(A3689,BITXeom!$C$9:$D$100,2,0),0)-$D$3*IFERROR(VLOOKUP($A3689,Dividends!$C$10:$E$100,2,0),0)</f>
        <v>29.297710288418976</v>
      </c>
      <c r="F3689" s="60">
        <f>F3688*(1-F$1-2*(C3689/C3688-1))</f>
        <v>2.2688439422262571E-3</v>
      </c>
      <c r="G3689" s="2">
        <f>G3688*(1-G$1+IF(AND(WEEKDAY($A3689)&lt;&gt;1,WEEKDAY($A3689)&lt;&gt;7),-VLOOKUP($A3689,ETF_OP_Fee!$I$5:$J$14,2,1),0))^($A3689-$A3688)*(1+1*(B3689/B3688-1))</f>
        <v>19.503812552787874</v>
      </c>
      <c r="H3689" s="9">
        <f>IFERROR(VLOOKUP(A3689,'BITO-IV'!$A$1:$J$10000,4,0),"")</f>
        <v>20.027200000000001</v>
      </c>
      <c r="J3689" s="9">
        <f>VLOOKUP(A3689,'ETH-Web'!$A$1:$G$10000,6,0)</f>
        <v>2631.4</v>
      </c>
      <c r="K3689" s="2">
        <f>K3688*(1-K$1+IF(AND(WEEKDAY($A3689)&lt;&gt;1,WEEKDAY($A3689)&lt;&gt;7),-VLOOKUP($A3689,ETF_OP_Fee!$K$5:$L$14,2,1),0))^($A3689-$A3688)*(1+2*(J3689/J3688-1))-K$3*IFERROR(VLOOKUP($A5285,Dividends!$C$10:$E$100,3,0),0)</f>
        <v>127.54850102527439</v>
      </c>
      <c r="L3689" s="9">
        <v>121.6</v>
      </c>
      <c r="M3689" s="9">
        <f>VLOOKUP(A3689,'ETHU-Web'!$A$3:$G$5000,5,0)</f>
        <v>6.3</v>
      </c>
      <c r="N3689" s="44"/>
      <c r="O3689" s="44"/>
      <c r="Q3689">
        <f>IF($A3689&gt;=$Q$2,B3689*Q$4,"")</f>
        <v>751.44159054464649</v>
      </c>
      <c r="R3689">
        <f>IF($A3689&gt;=$Q$2,G3689*R$4,"")</f>
        <v>367.99756294837721</v>
      </c>
      <c r="S3689">
        <f>IF($A3689&gt;=$Q$2,C3689*S$4,"")</f>
        <v>557.82568572107061</v>
      </c>
      <c r="T3689">
        <f>IF($A3689&gt;=$Q$2,J3689*T$4,"")</f>
        <v>791.65084357777187</v>
      </c>
      <c r="U3689">
        <f>IF($A3689&gt;=$Q$2,K3689*U$4,"")</f>
        <v>12.270326532139427</v>
      </c>
      <c r="W3689" t="str">
        <f t="shared" ca="1" si="27"/>
        <v/>
      </c>
    </row>
    <row r="3690" spans="1:23">
      <c r="A3690" s="1">
        <v>45526</v>
      </c>
      <c r="B3690">
        <f>IFERROR(VLOOKUP($A3690,'BTC-Web'!$A$2:$H$9999,2,0),"")</f>
        <v>61168.32</v>
      </c>
      <c r="C3690">
        <f>VLOOKUP(A3690,H_SPBTFDUE!$B$2:$C$5828,2,0)</f>
        <v>287.67</v>
      </c>
      <c r="D3690" s="2">
        <f>D3689*(1-D$1+IF(AND(WEEKDAY($A3690)&lt;&gt;1,WEEKDAY($A3690)&lt;&gt;7),-VLOOKUP($A3690,ETF_OP_Fee!$G$5:$H$14,2,1),0))^($A3690-$A3689)*(1+2*(C3690/C3689-1))+IFERROR(VLOOKUP(A3690,BITXeom!$C$9:$D$100,2,0),0)-$D$3*IFERROR(VLOOKUP($A3690,Dividends!$C$10:$E$100,2,0),0)</f>
        <v>27.974298091574873</v>
      </c>
      <c r="F3690" s="60">
        <f>F3689*(1-F$1-2*(C3690/C3689-1))</f>
        <v>2.3709510187003529E-3</v>
      </c>
      <c r="G3690" s="2">
        <f>G3689*(1-G$1+IF(AND(WEEKDAY($A3690)&lt;&gt;1,WEEKDAY($A3690)&lt;&gt;7),-VLOOKUP($A3690,ETF_OP_Fee!$I$5:$J$14,2,1),0))^($A3690-$A3689)*(1+1*(B3690/B3689-1))</f>
        <v>20.153350613404807</v>
      </c>
      <c r="H3690" s="9">
        <f>IFERROR(VLOOKUP(A3690,'BITO-IV'!$A$1:$J$10000,4,0),"")</f>
        <v>19.5806</v>
      </c>
      <c r="J3690" s="9">
        <f>VLOOKUP(A3690,'ETH-Web'!$A$1:$G$10000,6,0)</f>
        <v>2622.95</v>
      </c>
      <c r="K3690" s="2">
        <f>K3689*(1-K$1+IF(AND(WEEKDAY($A3690)&lt;&gt;1,WEEKDAY($A3690)&lt;&gt;7),-VLOOKUP($A3690,ETF_OP_Fee!$K$5:$L$14,2,1),0))^($A3690-$A3689)*(1+2*(J3690/J3689-1))-K$3*IFERROR(VLOOKUP($A5286,Dividends!$C$10:$E$100,3,0),0)</f>
        <v>126.71217698813243</v>
      </c>
      <c r="L3690" s="9">
        <v>135.39999999999998</v>
      </c>
      <c r="M3690" s="9">
        <f>VLOOKUP(A3690,'ETHU-Web'!$A$3:$G$5000,5,0)</f>
        <v>6.09</v>
      </c>
      <c r="N3690" s="44"/>
      <c r="O3690" s="44"/>
      <c r="Q3690">
        <f>IF($A3690&gt;=$Q$2,B3690*Q$4,"")</f>
        <v>778.86007727433173</v>
      </c>
      <c r="R3690">
        <f>IF($A3690&gt;=$Q$2,G3690*R$4,"")</f>
        <v>380.25303467742026</v>
      </c>
      <c r="S3690">
        <f>IF($A3690&gt;=$Q$2,C3690*S$4,"")</f>
        <v>545.25897047699766</v>
      </c>
      <c r="T3690">
        <f>IF($A3690&gt;=$Q$2,J3690*T$4,"")</f>
        <v>789.10867985191021</v>
      </c>
      <c r="U3690">
        <f>IF($A3690&gt;=$Q$2,K3690*U$4,"")</f>
        <v>12.18987110585123</v>
      </c>
      <c r="W3690" t="str">
        <f t="shared" ca="1" si="27"/>
        <v/>
      </c>
    </row>
    <row r="3691" spans="1:23">
      <c r="A3691" s="1">
        <v>45527</v>
      </c>
      <c r="B3691">
        <f>IFERROR(VLOOKUP($A3691,'BTC-Web'!$A$2:$H$9999,2,0),"")</f>
        <v>60380.95</v>
      </c>
      <c r="C3691">
        <f>VLOOKUP(A3691,H_SPBTFDUE!$B$2:$C$5828,2,0)</f>
        <v>304.19</v>
      </c>
      <c r="D3691" s="2">
        <f>D3690*(1-D$1+IF(AND(WEEKDAY($A3691)&lt;&gt;1,WEEKDAY($A3691)&lt;&gt;7),-VLOOKUP($A3691,ETF_OP_Fee!$G$5:$H$14,2,1),0))^($A3691-$A3690)*(1+2*(C3691/C3690-1))+IFERROR(VLOOKUP(A3691,BITXeom!$C$9:$D$100,2,0),0)-$D$3*IFERROR(VLOOKUP($A3691,Dividends!$C$10:$E$100,2,0),0)</f>
        <v>31.183493685565079</v>
      </c>
      <c r="F3691" s="60">
        <f>F3690*(1-F$1-2*(C3691/C3690-1))</f>
        <v>2.0985148046096243E-3</v>
      </c>
      <c r="G3691" s="2">
        <f>G3690*(1-G$1+IF(AND(WEEKDAY($A3691)&lt;&gt;1,WEEKDAY($A3691)&lt;&gt;7),-VLOOKUP($A3691,ETF_OP_Fee!$I$5:$J$14,2,1),0))^($A3691-$A3690)*(1+1*(B3691/B3690-1))</f>
        <v>19.832806780429884</v>
      </c>
      <c r="H3691" s="9">
        <f>IFERROR(VLOOKUP(A3691,'BITO-IV'!$A$1:$J$10000,4,0),"")</f>
        <v>20.708600000000001</v>
      </c>
      <c r="J3691" s="9">
        <f>VLOOKUP(A3691,'ETH-Web'!$A$1:$G$10000,6,0)</f>
        <v>2764.45</v>
      </c>
      <c r="K3691" s="2">
        <f>K3690*(1-K$1+IF(AND(WEEKDAY($A3691)&lt;&gt;1,WEEKDAY($A3691)&lt;&gt;7),-VLOOKUP($A3691,ETF_OP_Fee!$K$5:$L$14,2,1),0))^($A3691-$A3690)*(1+2*(J3691/J3690-1))-K$3*IFERROR(VLOOKUP($A5287,Dividends!$C$10:$E$100,3,0),0)</f>
        <v>140.36463333930621</v>
      </c>
      <c r="L3691" s="9">
        <v>128</v>
      </c>
      <c r="M3691" s="9">
        <f>VLOOKUP(A3691,'ETHU-Web'!$A$3:$G$5000,5,0)</f>
        <v>6.78</v>
      </c>
      <c r="N3691" s="44"/>
      <c r="O3691" s="44"/>
      <c r="Q3691">
        <f>IF($A3691&gt;=$Q$2,B3691*Q$4,"")</f>
        <v>768.83444539424261</v>
      </c>
      <c r="R3691">
        <f>IF($A3691&gt;=$Q$2,G3691*R$4,"")</f>
        <v>374.20501975553555</v>
      </c>
      <c r="S3691">
        <f>IF($A3691&gt;=$Q$2,C3691*S$4,"")</f>
        <v>576.57150981818711</v>
      </c>
      <c r="T3691">
        <f>IF($A3691&gt;=$Q$2,J3691*T$4,"")</f>
        <v>831.67864046840896</v>
      </c>
      <c r="U3691">
        <f>IF($A3691&gt;=$Q$2,K3691*U$4,"")</f>
        <v>13.503254611326438</v>
      </c>
      <c r="W3691" t="str">
        <f t="shared" ca="1" si="27"/>
        <v/>
      </c>
    </row>
    <row r="3692" spans="1:23">
      <c r="A3692" s="1">
        <v>45530</v>
      </c>
      <c r="B3692">
        <f>IFERROR(VLOOKUP($A3692,'BTC-Web'!$A$2:$H$9999,2,0),"")</f>
        <v>64342.23</v>
      </c>
      <c r="C3692">
        <f>VLOOKUP(A3692,H_SPBTFDUE!$B$2:$C$5828,2,0)</f>
        <v>301.95999999999998</v>
      </c>
      <c r="D3692" s="2">
        <f>D3691*(1-D$1+IF(AND(WEEKDAY($A3692)&lt;&gt;1,WEEKDAY($A3692)&lt;&gt;7),-VLOOKUP($A3692,ETF_OP_Fee!$G$5:$H$14,2,1),0))^($A3692-$A3691)*(1+2*(C3692/C3691-1))+IFERROR(VLOOKUP(A3692,BITXeom!$C$9:$D$100,2,0),0)-$D$3*IFERROR(VLOOKUP($A3692,Dividends!$C$10:$E$100,2,0),0)</f>
        <v>30.715174132038786</v>
      </c>
      <c r="F3692" s="60">
        <f>F3691*(1-F$1-2*(C3692/C3691-1))</f>
        <v>2.1291737578798555E-3</v>
      </c>
      <c r="G3692" s="2">
        <f>G3691*(1-G$1+IF(AND(WEEKDAY($A3692)&lt;&gt;1,WEEKDAY($A3692)&lt;&gt;7),-VLOOKUP($A3692,ETF_OP_Fee!$I$5:$J$14,2,1),0))^($A3692-$A3691)*(1+1*(B3692/B3691-1))</f>
        <v>20.939723459109185</v>
      </c>
      <c r="H3692" s="9">
        <f>IFERROR(VLOOKUP(A3692,'BITO-IV'!$A$1:$J$10000,4,0),"")</f>
        <v>20.553999999999998</v>
      </c>
      <c r="J3692" s="9">
        <f>VLOOKUP(A3692,'ETH-Web'!$A$1:$G$10000,6,0)</f>
        <v>2681.34</v>
      </c>
      <c r="K3692" s="2">
        <f>K3691*(1-K$1+IF(AND(WEEKDAY($A3692)&lt;&gt;1,WEEKDAY($A3692)&lt;&gt;7),-VLOOKUP($A3692,ETF_OP_Fee!$K$5:$L$14,2,1),0))^($A3692-$A3691)*(1+2*(J3692/J3691-1))-K$3*IFERROR(VLOOKUP($A5288,Dividends!$C$10:$E$100,3,0),0)</f>
        <v>131.87127395743715</v>
      </c>
      <c r="L3692" s="9">
        <v>118.6</v>
      </c>
      <c r="M3692" s="9">
        <f>VLOOKUP(A3692,'ETHU-Web'!$A$3:$G$5000,5,0)</f>
        <v>6.41</v>
      </c>
      <c r="N3692" s="44"/>
      <c r="O3692" s="44"/>
      <c r="Q3692">
        <f>IF($A3692&gt;=$Q$2,B3692*Q$4,"")</f>
        <v>819.27367352581905</v>
      </c>
      <c r="R3692">
        <f>IF($A3692&gt;=$Q$2,G3692*R$4,"")</f>
        <v>395.09030251952873</v>
      </c>
      <c r="S3692">
        <f>IF($A3692&gt;=$Q$2,C3692*S$4,"")</f>
        <v>572.34469609355926</v>
      </c>
      <c r="T3692">
        <f>IF($A3692&gt;=$Q$2,J3692*T$4,"")</f>
        <v>806.67518162150293</v>
      </c>
      <c r="U3692">
        <f>IF($A3692&gt;=$Q$2,K3692*U$4,"")</f>
        <v>12.686182735666431</v>
      </c>
      <c r="W3692" t="str">
        <f t="shared" ca="1" si="27"/>
        <v/>
      </c>
    </row>
    <row r="3693" spans="1:23">
      <c r="A3693" s="1">
        <v>45531</v>
      </c>
      <c r="B3693">
        <f>IFERROR(VLOOKUP($A3693,'BTC-Web'!$A$2:$H$9999,2,0),"")</f>
        <v>62879.71</v>
      </c>
      <c r="C3693">
        <f>VLOOKUP(A3693,H_SPBTFDUE!$B$2:$C$5828,2,0)</f>
        <v>295.73</v>
      </c>
      <c r="D3693" s="2">
        <f>D3692*(1-D$1+IF(AND(WEEKDAY($A3693)&lt;&gt;1,WEEKDAY($A3693)&lt;&gt;7),-VLOOKUP($A3693,ETF_OP_Fee!$G$5:$H$14,2,1),0))^($A3693-$A3692)*(1+2*(C3693/C3692-1))+IFERROR(VLOOKUP(A3693,BITXeom!$C$9:$D$100,2,0),0)-$D$3*IFERROR(VLOOKUP($A3693,Dividends!$C$10:$E$100,2,0),0)</f>
        <v>29.444201197918947</v>
      </c>
      <c r="F3693" s="60">
        <f>F3692*(1-F$1-2*(C3693/C3692-1))</f>
        <v>2.2169206040793072E-3</v>
      </c>
      <c r="G3693" s="2">
        <f>G3692*(1-G$1+IF(AND(WEEKDAY($A3693)&lt;&gt;1,WEEKDAY($A3693)&lt;&gt;7),-VLOOKUP($A3693,ETF_OP_Fee!$I$5:$J$14,2,1),0))^($A3693-$A3692)*(1+1*(B3693/B3692-1))</f>
        <v>20.400879679278152</v>
      </c>
      <c r="H3693" s="9">
        <f>IFERROR(VLOOKUP(A3693,'BITO-IV'!$A$1:$J$10000,4,0),"")</f>
        <v>20.133800000000001</v>
      </c>
      <c r="J3693" s="9">
        <f>VLOOKUP(A3693,'ETH-Web'!$A$1:$G$10000,6,0)</f>
        <v>2458.73</v>
      </c>
      <c r="K3693" s="2">
        <f>K3692*(1-K$1+IF(AND(WEEKDAY($A3693)&lt;&gt;1,WEEKDAY($A3693)&lt;&gt;7),-VLOOKUP($A3693,ETF_OP_Fee!$K$5:$L$14,2,1),0))^($A3693-$A3692)*(1+2*(J3693/J3692-1))-K$3*IFERROR(VLOOKUP($A5289,Dividends!$C$10:$E$100,3,0),0)</f>
        <v>109.95997648054106</v>
      </c>
      <c r="L3693" s="9">
        <v>111.4</v>
      </c>
      <c r="M3693" s="9">
        <f>VLOOKUP(A3693,'ETHU-Web'!$A$3:$G$5000,5,0)</f>
        <v>5.95</v>
      </c>
      <c r="N3693" s="44"/>
      <c r="O3693" s="44"/>
      <c r="Q3693">
        <f>IF($A3693&gt;=$Q$2,B3693*Q$4,"")</f>
        <v>800.65131410487595</v>
      </c>
      <c r="R3693">
        <f>IF($A3693&gt;=$Q$2,G3693*R$4,"")</f>
        <v>384.92340836737139</v>
      </c>
      <c r="S3693">
        <f>IF($A3693&gt;=$Q$2,C3693*S$4,"")</f>
        <v>560.53615371489036</v>
      </c>
      <c r="T3693">
        <f>IF($A3693&gt;=$Q$2,J3693*T$4,"")</f>
        <v>739.70345771451503</v>
      </c>
      <c r="U3693">
        <f>IF($A3693&gt;=$Q$2,K3693*U$4,"")</f>
        <v>10.578288306306716</v>
      </c>
      <c r="W3693" t="str">
        <f t="shared" ca="1" si="27"/>
        <v/>
      </c>
    </row>
    <row r="3694" spans="1:23">
      <c r="A3694" s="1">
        <v>45532</v>
      </c>
      <c r="B3694">
        <f>IFERROR(VLOOKUP($A3694,'BTC-Web'!$A$2:$H$9999,2,0),"")</f>
        <v>59507.93</v>
      </c>
      <c r="C3694">
        <f>VLOOKUP(A3694,H_SPBTFDUE!$B$2:$C$5828,2,0)</f>
        <v>280.61</v>
      </c>
      <c r="D3694" s="2">
        <f>D3693*(1-D$1+IF(AND(WEEKDAY($A3694)&lt;&gt;1,WEEKDAY($A3694)&lt;&gt;7),-VLOOKUP($A3694,ETF_OP_Fee!$G$5:$H$14,2,1),0))^($A3694-$A3693)*(1+2*(C3694/C3693-1))+IFERROR(VLOOKUP(A3694,BITXeom!$C$9:$D$100,2,0),0)-$D$3*IFERROR(VLOOKUP($A3694,Dividends!$C$10:$E$100,2,0),0)</f>
        <v>25.80408508691529</v>
      </c>
      <c r="F3694" s="60">
        <f>F3693*(1-F$1-2*(C3694/C3693-1))</f>
        <v>2.4434973850185216E-3</v>
      </c>
      <c r="G3694" s="2">
        <f>G3693*(1-G$1+IF(AND(WEEKDAY($A3694)&lt;&gt;1,WEEKDAY($A3694)&lt;&gt;7),-VLOOKUP($A3694,ETF_OP_Fee!$I$5:$J$14,2,1),0))^($A3694-$A3693)*(1+1*(B3694/B3693-1))</f>
        <v>19.247606847774232</v>
      </c>
      <c r="H3694" s="9">
        <f>IFERROR(VLOOKUP(A3694,'BITO-IV'!$A$1:$J$10000,4,0),"")</f>
        <v>19.109400000000001</v>
      </c>
      <c r="J3694" s="9">
        <f>VLOOKUP(A3694,'ETH-Web'!$A$1:$G$10000,6,0)</f>
        <v>2528.42</v>
      </c>
      <c r="K3694" s="2">
        <f>K3693*(1-K$1+IF(AND(WEEKDAY($A3694)&lt;&gt;1,WEEKDAY($A3694)&lt;&gt;7),-VLOOKUP($A3694,ETF_OP_Fee!$K$5:$L$14,2,1),0))^($A3694-$A3693)*(1+2*(J3694/J3693-1))-K$3*IFERROR(VLOOKUP($A5290,Dividends!$C$10:$E$100,3,0),0)</f>
        <v>116.17763998487288</v>
      </c>
      <c r="L3694" s="9">
        <v>113.4</v>
      </c>
      <c r="M3694" s="9">
        <f>VLOOKUP(A3694,'ETHU-Web'!$A$3:$G$5000,5,0)</f>
        <v>5.57</v>
      </c>
      <c r="N3694" s="44"/>
      <c r="O3694" s="44"/>
      <c r="Q3694">
        <f>IF($A3694&gt;=$Q$2,B3694*Q$4,"")</f>
        <v>757.71822666104811</v>
      </c>
      <c r="R3694">
        <f>IF($A3694&gt;=$Q$2,G3694*R$4,"")</f>
        <v>363.16347859675056</v>
      </c>
      <c r="S3694">
        <f>IF($A3694&gt;=$Q$2,C3694*S$4,"")</f>
        <v>531.8772194026152</v>
      </c>
      <c r="T3694">
        <f>IF($A3694&gt;=$Q$2,J3694*T$4,"")</f>
        <v>760.66953937786343</v>
      </c>
      <c r="U3694">
        <f>IF($A3694&gt;=$Q$2,K3694*U$4,"")</f>
        <v>11.176435370771237</v>
      </c>
      <c r="W3694" t="str">
        <f t="shared" ca="1" si="27"/>
        <v/>
      </c>
    </row>
    <row r="3695" spans="1:23">
      <c r="A3695" s="1">
        <v>45533</v>
      </c>
      <c r="B3695">
        <f>IFERROR(VLOOKUP($A3695,'BTC-Web'!$A$2:$H$9999,2,0),"")</f>
        <v>59027.47</v>
      </c>
      <c r="C3695">
        <f>VLOOKUP(A3695,H_SPBTFDUE!$B$2:$C$5828,2,0)</f>
        <v>282.06</v>
      </c>
      <c r="D3695" s="2">
        <f>D3694*(1-D$1+IF(AND(WEEKDAY($A3695)&lt;&gt;1,WEEKDAY($A3695)&lt;&gt;7),-VLOOKUP($A3695,ETF_OP_Fee!$G$5:$H$14,2,1),0))^($A3695-$A3694)*(1+2*(C3695/C3694-1))+IFERROR(VLOOKUP(A3695,BITXeom!$C$9:$D$100,2,0),0)-$D$3*IFERROR(VLOOKUP($A3695,Dividends!$C$10:$E$100,2,0),0)</f>
        <v>26.067617933930364</v>
      </c>
      <c r="F3695" s="60">
        <f>F3694*(1-F$1-2*(C3695/C3694-1))</f>
        <v>2.4181175524496013E-3</v>
      </c>
      <c r="G3695" s="2">
        <f>G3694*(1-G$1+IF(AND(WEEKDAY($A3695)&lt;&gt;1,WEEKDAY($A3695)&lt;&gt;7),-VLOOKUP($A3695,ETF_OP_Fee!$I$5:$J$14,2,1),0))^($A3695-$A3694)*(1+1*(B3695/B3694-1))</f>
        <v>19.033541184740397</v>
      </c>
      <c r="H3695" s="9">
        <f>IFERROR(VLOOKUP(A3695,'BITO-IV'!$A$1:$J$10000,4,0),"")</f>
        <v>19.209700000000002</v>
      </c>
      <c r="J3695" s="9">
        <f>VLOOKUP(A3695,'ETH-Web'!$A$1:$G$10000,6,0)</f>
        <v>2528.79</v>
      </c>
      <c r="K3695" s="2">
        <f>K3694*(1-K$1+IF(AND(WEEKDAY($A3695)&lt;&gt;1,WEEKDAY($A3695)&lt;&gt;7),-VLOOKUP($A3695,ETF_OP_Fee!$K$5:$L$14,2,1),0))^($A3695-$A3694)*(1+2*(J3695/J3694-1))-K$3*IFERROR(VLOOKUP($A5291,Dividends!$C$10:$E$100,3,0),0)</f>
        <v>116.19591366086573</v>
      </c>
      <c r="L3695" s="9">
        <v>111.4</v>
      </c>
      <c r="M3695" s="9">
        <f>VLOOKUP(A3695,'ETHU-Web'!$A$3:$G$5000,5,0)</f>
        <v>5.68</v>
      </c>
      <c r="N3695" s="44"/>
      <c r="O3695" s="44"/>
      <c r="Q3695">
        <f>IF($A3695&gt;=$Q$2,B3695*Q$4,"")</f>
        <v>751.60049917192919</v>
      </c>
      <c r="R3695">
        <f>IF($A3695&gt;=$Q$2,G3695*R$4,"")</f>
        <v>359.12449175281068</v>
      </c>
      <c r="S3695">
        <f>IF($A3695&gt;=$Q$2,C3695*S$4,"")</f>
        <v>534.62559603970499</v>
      </c>
      <c r="T3695">
        <f>IF($A3695&gt;=$Q$2,J3695*T$4,"")</f>
        <v>760.78085305580055</v>
      </c>
      <c r="U3695">
        <f>IF($A3695&gt;=$Q$2,K3695*U$4,"")</f>
        <v>11.17819332142979</v>
      </c>
      <c r="W3695" t="str">
        <f t="shared" ca="1" si="27"/>
        <v/>
      </c>
    </row>
    <row r="3696" spans="1:23">
      <c r="A3696" s="1">
        <v>45534</v>
      </c>
      <c r="B3696">
        <f>IFERROR(VLOOKUP($A3696,'BTC-Web'!$A$2:$H$9999,2,0),"")</f>
        <v>59388.6</v>
      </c>
      <c r="C3696">
        <f>VLOOKUP(A3696,H_SPBTFDUE!$B$2:$C$5828,2,0)</f>
        <v>278.92</v>
      </c>
      <c r="D3696" s="2">
        <f>D3695*(1-D$1+IF(AND(WEEKDAY($A3696)&lt;&gt;1,WEEKDAY($A3696)&lt;&gt;7),-VLOOKUP($A3696,ETF_OP_Fee!$G$5:$H$14,2,1),0))^($A3696-$A3695)*(1+2*(C3696/C3695-1))+IFERROR(VLOOKUP(A3696,BITXeom!$C$9:$D$100,2,0),0)-$D$3*IFERROR(VLOOKUP($A3696,Dividends!$C$10:$E$100,2,0),0)</f>
        <v>25.484156077997611</v>
      </c>
      <c r="F3696" s="60">
        <f>F3695*(1-F$1-2*(C3696/C3695-1))</f>
        <v>2.4718305001778604E-3</v>
      </c>
      <c r="G3696" s="2">
        <f>G3695*(1-G$1+IF(AND(WEEKDAY($A3696)&lt;&gt;1,WEEKDAY($A3696)&lt;&gt;7),-VLOOKUP($A3696,ETF_OP_Fee!$I$5:$J$14,2,1),0))^($A3696-$A3695)*(1+1*(B3696/B3695-1))</f>
        <v>19.091148063159675</v>
      </c>
      <c r="H3696" s="9">
        <f>IFERROR(VLOOKUP(A3696,'BITO-IV'!$A$1:$J$10000,4,0),"")</f>
        <v>19</v>
      </c>
      <c r="J3696" s="9">
        <f>VLOOKUP(A3696,'ETH-Web'!$A$1:$G$10000,6,0)</f>
        <v>2525.8200000000002</v>
      </c>
      <c r="K3696" s="2">
        <f>K3695*(1-K$1+IF(AND(WEEKDAY($A3696)&lt;&gt;1,WEEKDAY($A3696)&lt;&gt;7),-VLOOKUP($A3696,ETF_OP_Fee!$K$5:$L$14,2,1),0))^($A3696-$A3695)*(1+2*(J3696/J3695-1))-K$3*IFERROR(VLOOKUP($A5292,Dividends!$C$10:$E$100,3,0),0)</f>
        <v>115.90728602653219</v>
      </c>
      <c r="L3696" s="9">
        <v>105.39999999999999</v>
      </c>
      <c r="M3696" s="9">
        <f>VLOOKUP(A3696,'ETHU-Web'!$A$3:$G$5000,5,0)</f>
        <v>5.56</v>
      </c>
      <c r="N3696" s="44"/>
      <c r="O3696" s="44"/>
      <c r="Q3696">
        <f>IF($A3696&gt;=$Q$2,B3696*Q$4,"")</f>
        <v>756.19879024328895</v>
      </c>
      <c r="R3696">
        <f>IF($A3696&gt;=$Q$2,G3696*R$4,"")</f>
        <v>360.21141723519941</v>
      </c>
      <c r="S3696">
        <f>IF($A3696&gt;=$Q$2,C3696*S$4,"")</f>
        <v>528.67393904628284</v>
      </c>
      <c r="T3696">
        <f>IF($A3696&gt;=$Q$2,J3696*T$4,"")</f>
        <v>759.88733515452145</v>
      </c>
      <c r="U3696">
        <f>IF($A3696&gt;=$Q$2,K3696*U$4,"")</f>
        <v>11.150426979285402</v>
      </c>
      <c r="W3696" t="str">
        <f t="shared" ca="1" si="27"/>
        <v/>
      </c>
    </row>
    <row r="3697" spans="1:23">
      <c r="A3697" s="1">
        <v>45538</v>
      </c>
      <c r="B3697">
        <f>IFERROR(VLOOKUP($A3697,'BTC-Web'!$A$2:$H$9999,2,0),"")</f>
        <v>59106.19</v>
      </c>
      <c r="C3697">
        <f>VLOOKUP(A3697,H_SPBTFDUE!$B$2:$C$5828,2,0)</f>
        <v>275.39999999999998</v>
      </c>
      <c r="D3697" s="2">
        <f>D3696*(1-D$1+IF(AND(WEEKDAY($A3697)&lt;&gt;1,WEEKDAY($A3697)&lt;&gt;7),-VLOOKUP($A3697,ETF_OP_Fee!$G$5:$H$14,2,1),0))^($A3697-$A3696)*(1+2*(C3697/C3696-1))+IFERROR(VLOOKUP(A3697,BITXeom!$C$9:$D$100,2,0),0)-$D$3*IFERROR(VLOOKUP($A3697,Dividends!$C$10:$E$100,2,0),0)</f>
        <v>24.828954642826126</v>
      </c>
      <c r="F3697" s="60">
        <f>F3696*(1-F$1-2*(C3697/C3696-1))</f>
        <v>2.5340913560127744E-3</v>
      </c>
      <c r="G3697" s="2">
        <f>G3696*(1-G$1+IF(AND(WEEKDAY($A3697)&lt;&gt;1,WEEKDAY($A3697)&lt;&gt;7),-VLOOKUP($A3697,ETF_OP_Fee!$I$5:$J$14,2,1),0))^($A3697-$A3696)*(1+1*(B3697/B3696-1))</f>
        <v>18.767915918141941</v>
      </c>
      <c r="H3697" s="9">
        <f>IFERROR(VLOOKUP(A3697,'BITO-IV'!$A$1:$J$10000,4,0),"")</f>
        <v>17.572600000000001</v>
      </c>
      <c r="J3697" s="9">
        <f>VLOOKUP(A3697,'ETH-Web'!$A$1:$G$10000,6,0)</f>
        <v>2420.6</v>
      </c>
      <c r="K3697" s="2">
        <f>K3696*(1-K$1+IF(AND(WEEKDAY($A3697)&lt;&gt;1,WEEKDAY($A3697)&lt;&gt;7),-VLOOKUP($A3697,ETF_OP_Fee!$K$5:$L$14,2,1),0))^($A3697-$A3696)*(1+2*(J3697/J3696-1))-K$3*IFERROR(VLOOKUP($A5293,Dividends!$C$10:$E$100,3,0),0)</f>
        <v>106.19290143436844</v>
      </c>
      <c r="L3697" s="9">
        <v>98.2</v>
      </c>
      <c r="M3697" s="9">
        <f>VLOOKUP(A3697,'ETHU-Web'!$A$3:$G$5000,5,0)</f>
        <v>5.26</v>
      </c>
      <c r="N3697" s="44"/>
      <c r="O3697" s="44"/>
      <c r="Q3697">
        <f>IF($A3697&gt;=$Q$2,B3697*Q$4,"")</f>
        <v>752.60284589786568</v>
      </c>
      <c r="R3697">
        <f>IF($A3697&gt;=$Q$2,G3697*R$4,"")</f>
        <v>354.11267929300664</v>
      </c>
      <c r="S3697">
        <f>IF($A3697&gt;=$Q$2,C3697*S$4,"")</f>
        <v>522.00201783072657</v>
      </c>
      <c r="T3697">
        <f>IF($A3697&gt;=$Q$2,J3697*T$4,"")</f>
        <v>728.23213193142601</v>
      </c>
      <c r="U3697">
        <f>IF($A3697&gt;=$Q$2,K3697*U$4,"")</f>
        <v>10.215890939688876</v>
      </c>
      <c r="W3697" t="str">
        <f t="shared" ca="1" si="27"/>
        <v/>
      </c>
    </row>
    <row r="3698" spans="1:23">
      <c r="A3698" s="1">
        <v>45539</v>
      </c>
      <c r="B3698">
        <f>IFERROR(VLOOKUP($A3698,'BTC-Web'!$A$2:$H$9999,2,0),"")</f>
        <v>57430.35</v>
      </c>
      <c r="C3698">
        <f>VLOOKUP(A3698,H_SPBTFDUE!$B$2:$C$5828,2,0)</f>
        <v>275.93</v>
      </c>
      <c r="D3698" s="2">
        <f>D3697*(1-D$1+IF(AND(WEEKDAY($A3698)&lt;&gt;1,WEEKDAY($A3698)&lt;&gt;7),-VLOOKUP($A3698,ETF_OP_Fee!$G$5:$H$14,2,1),0))^($A3698-$A3697)*(1+2*(C3698/C3697-1))+IFERROR(VLOOKUP(A3698,BITXeom!$C$9:$D$100,2,0),0)-$D$3*IFERROR(VLOOKUP($A3698,Dividends!$C$10:$E$100,2,0),0)</f>
        <v>24.921515373301204</v>
      </c>
      <c r="F3698" s="60">
        <f>F3697*(1-F$1-2*(C3698/C3697-1))</f>
        <v>2.5242058611204552E-3</v>
      </c>
      <c r="G3698" s="2">
        <f>G3697*(1-G$1+IF(AND(WEEKDAY($A3698)&lt;&gt;1,WEEKDAY($A3698)&lt;&gt;7),-VLOOKUP($A3698,ETF_OP_Fee!$I$5:$J$14,2,1),0))^($A3698-$A3697)*(1+1*(B3698/B3697-1))</f>
        <v>18.179757167451701</v>
      </c>
      <c r="H3698" s="9">
        <f>IFERROR(VLOOKUP(A3698,'BITO-IV'!$A$1:$J$10000,4,0),"")</f>
        <v>17.6129</v>
      </c>
      <c r="J3698" s="9">
        <f>VLOOKUP(A3698,'ETH-Web'!$A$1:$G$10000,6,0)</f>
        <v>2448.98</v>
      </c>
      <c r="K3698" s="2">
        <f>K3697*(1-K$1+IF(AND(WEEKDAY($A3698)&lt;&gt;1,WEEKDAY($A3698)&lt;&gt;7),-VLOOKUP($A3698,ETF_OP_Fee!$K$5:$L$14,2,1),0))^($A3698-$A3697)*(1+2*(J3698/J3697-1))-K$3*IFERROR(VLOOKUP($A5294,Dividends!$C$10:$E$100,3,0),0)</f>
        <v>108.66828086671713</v>
      </c>
      <c r="L3698" s="9">
        <v>98.2</v>
      </c>
      <c r="M3698" s="9">
        <f>VLOOKUP(A3698,'ETHU-Web'!$A$3:$G$5000,5,0)</f>
        <v>5.32</v>
      </c>
      <c r="N3698" s="44"/>
      <c r="O3698" s="44"/>
      <c r="Q3698">
        <f>IF($A3698&gt;=$Q$2,B3698*Q$4,"")</f>
        <v>731.26426945994126</v>
      </c>
      <c r="R3698">
        <f>IF($A3698&gt;=$Q$2,G3698*R$4,"")</f>
        <v>343.0153112120243</v>
      </c>
      <c r="S3698">
        <f>IF($A3698&gt;=$Q$2,C3698*S$4,"")</f>
        <v>523.0065968773871</v>
      </c>
      <c r="T3698">
        <f>IF($A3698&gt;=$Q$2,J3698*T$4,"")</f>
        <v>736.77019187698249</v>
      </c>
      <c r="U3698">
        <f>IF($A3698&gt;=$Q$2,K3698*U$4,"")</f>
        <v>10.454025560493566</v>
      </c>
      <c r="W3698" t="str">
        <f t="shared" ca="1" si="27"/>
        <v/>
      </c>
    </row>
    <row r="3699" spans="1:23">
      <c r="A3699" s="1">
        <v>45540</v>
      </c>
      <c r="B3699">
        <f>IFERROR(VLOOKUP($A3699,'BTC-Web'!$A$2:$H$9999,2,0),"")</f>
        <v>57971.7</v>
      </c>
      <c r="C3699">
        <f>VLOOKUP(A3699,H_SPBTFDUE!$B$2:$C$5828,2,0)</f>
        <v>265.83</v>
      </c>
      <c r="D3699" s="2">
        <f>D3698*(1-D$1+IF(AND(WEEKDAY($A3699)&lt;&gt;1,WEEKDAY($A3699)&lt;&gt;7),-VLOOKUP($A3699,ETF_OP_Fee!$G$5:$H$14,2,1),0))^($A3699-$A3698)*(1+2*(C3699/C3698-1))+IFERROR(VLOOKUP(A3699,BITXeom!$C$9:$D$100,2,0),0)-$D$3*IFERROR(VLOOKUP($A3699,Dividends!$C$10:$E$100,2,0),0)</f>
        <v>23.094302369319035</v>
      </c>
      <c r="F3699" s="60">
        <f>F3698*(1-F$1-2*(C3699/C3698-1))</f>
        <v>2.7088639338766407E-3</v>
      </c>
      <c r="G3699" s="2">
        <f>G3698*(1-G$1+IF(AND(WEEKDAY($A3699)&lt;&gt;1,WEEKDAY($A3699)&lt;&gt;7),-VLOOKUP($A3699,ETF_OP_Fee!$I$5:$J$14,2,1),0))^($A3699-$A3698)*(1+1*(B3699/B3698-1))</f>
        <v>18.294737494050846</v>
      </c>
      <c r="H3699" s="9">
        <f>IFERROR(VLOOKUP(A3699,'BITO-IV'!$A$1:$J$10000,4,0),"")</f>
        <v>16.975899999999999</v>
      </c>
      <c r="J3699" s="9">
        <f>VLOOKUP(A3699,'ETH-Web'!$A$1:$G$10000,6,0)</f>
        <v>2367.7399999999998</v>
      </c>
      <c r="K3699" s="2">
        <f>K3698*(1-K$1+IF(AND(WEEKDAY($A3699)&lt;&gt;1,WEEKDAY($A3699)&lt;&gt;7),-VLOOKUP($A3699,ETF_OP_Fee!$K$5:$L$14,2,1),0))^($A3699-$A3698)*(1+2*(J3699/J3698-1))-K$3*IFERROR(VLOOKUP($A5295,Dividends!$C$10:$E$100,3,0),0)</f>
        <v>101.44484465206223</v>
      </c>
      <c r="L3699" s="9">
        <v>86.199999999999989</v>
      </c>
      <c r="M3699" s="9">
        <f>VLOOKUP(A3699,'ETHU-Web'!$A$3:$G$5000,5,0)</f>
        <v>4.91</v>
      </c>
      <c r="N3699" s="44"/>
      <c r="O3699" s="44"/>
      <c r="Q3699">
        <f>IF($A3699&gt;=$Q$2,B3699*Q$4,"")</f>
        <v>738.15731316021709</v>
      </c>
      <c r="R3699">
        <f>IF($A3699&gt;=$Q$2,G3699*R$4,"")</f>
        <v>345.18475781950036</v>
      </c>
      <c r="S3699">
        <f>IF($A3699&gt;=$Q$2,C3699*S$4,"")</f>
        <v>503.86273202593338</v>
      </c>
      <c r="T3699">
        <f>IF($A3699&gt;=$Q$2,J3699*T$4,"")</f>
        <v>712.32931837532612</v>
      </c>
      <c r="U3699">
        <f>IF($A3699&gt;=$Q$2,K3699*U$4,"")</f>
        <v>9.7591218938457445</v>
      </c>
      <c r="W3699" t="str">
        <f t="shared" ca="1" si="27"/>
        <v/>
      </c>
    </row>
    <row r="3700" spans="1:23">
      <c r="A3700" s="1">
        <v>45541</v>
      </c>
      <c r="B3700">
        <f>IFERROR(VLOOKUP($A3700,'BTC-Web'!$A$2:$H$9999,2,0),"")</f>
        <v>56160.19</v>
      </c>
      <c r="C3700">
        <f>VLOOKUP(A3700,H_SPBTFDUE!$B$2:$C$5828,2,0)</f>
        <v>253.9</v>
      </c>
      <c r="D3700" s="2">
        <f>D3699*(1-D$1+IF(AND(WEEKDAY($A3700)&lt;&gt;1,WEEKDAY($A3700)&lt;&gt;7),-VLOOKUP($A3700,ETF_OP_Fee!$G$5:$H$14,2,1),0))^($A3700-$A3699)*(1+2*(C3700/C3699-1))+IFERROR(VLOOKUP(A3700,BITXeom!$C$9:$D$100,2,0),0)-$D$3*IFERROR(VLOOKUP($A3700,Dividends!$C$10:$E$100,2,0),0)</f>
        <v>21.018901955816418</v>
      </c>
      <c r="F3700" s="60">
        <f>F3699*(1-F$1-2*(C3700/C3699-1))</f>
        <v>2.9518613718833896E-3</v>
      </c>
      <c r="G3700" s="2">
        <f>G3699*(1-G$1+IF(AND(WEEKDAY($A3700)&lt;&gt;1,WEEKDAY($A3700)&lt;&gt;7),-VLOOKUP($A3700,ETF_OP_Fee!$I$5:$J$14,2,1),0))^($A3700-$A3699)*(1+1*(B3700/B3699-1))</f>
        <v>17.668604356976669</v>
      </c>
      <c r="H3700" s="9">
        <f>IFERROR(VLOOKUP(A3700,'BITO-IV'!$A$1:$J$10000,4,0),"")</f>
        <v>16.222300000000001</v>
      </c>
      <c r="J3700" s="9">
        <f>VLOOKUP(A3700,'ETH-Web'!$A$1:$G$10000,6,0)</f>
        <v>2223.88</v>
      </c>
      <c r="K3700" s="2">
        <f>K3699*(1-K$1+IF(AND(WEEKDAY($A3700)&lt;&gt;1,WEEKDAY($A3700)&lt;&gt;7),-VLOOKUP($A3700,ETF_OP_Fee!$K$5:$L$14,2,1),0))^($A3700-$A3699)*(1+2*(J3700/J3699-1))-K$3*IFERROR(VLOOKUP($A5296,Dividends!$C$10:$E$100,3,0),0)</f>
        <v>89.105538413899836</v>
      </c>
      <c r="L3700" s="9">
        <v>95.8</v>
      </c>
      <c r="M3700" s="9">
        <f>VLOOKUP(A3700,'ETHU-Web'!$A$3:$G$5000,5,0)</f>
        <v>4.3</v>
      </c>
      <c r="N3700" s="44"/>
      <c r="O3700" s="44"/>
      <c r="Q3700">
        <f>IF($A3700&gt;=$Q$2,B3700*Q$4,"")</f>
        <v>715.0912420537486</v>
      </c>
      <c r="R3700">
        <f>IF($A3700&gt;=$Q$2,G3700*R$4,"")</f>
        <v>333.37088974109821</v>
      </c>
      <c r="S3700">
        <f>IF($A3700&gt;=$Q$2,C3700*S$4,"")</f>
        <v>481.25022631525599</v>
      </c>
      <c r="T3700">
        <f>IF($A3700&gt;=$Q$2,J3700*T$4,"")</f>
        <v>669.04935700225553</v>
      </c>
      <c r="U3700">
        <f>IF($A3700&gt;=$Q$2,K3700*U$4,"")</f>
        <v>8.5720650840419541</v>
      </c>
      <c r="W3700" t="str">
        <f t="shared" ca="1" si="27"/>
        <v/>
      </c>
    </row>
    <row r="3701" spans="1:23">
      <c r="A3701" s="1">
        <v>45544</v>
      </c>
      <c r="B3701">
        <f>IFERROR(VLOOKUP($A3701,'BTC-Web'!$A$2:$H$9999,2,0),"")</f>
        <v>54851.89</v>
      </c>
      <c r="C3701">
        <f>VLOOKUP(A3701,H_SPBTFDUE!$B$2:$C$5828,2,0)</f>
        <v>271.47000000000003</v>
      </c>
      <c r="D3701" s="2">
        <f>D3700*(1-D$1+IF(AND(WEEKDAY($A3701)&lt;&gt;1,WEEKDAY($A3701)&lt;&gt;7),-VLOOKUP($A3701,ETF_OP_Fee!$G$5:$H$14,2,1),0))^($A3701-$A3700)*(1+2*(C3701/C3700-1))+IFERROR(VLOOKUP(A3701,BITXeom!$C$9:$D$100,2,0),0)-$D$3*IFERROR(VLOOKUP($A3701,Dividends!$C$10:$E$100,2,0),0)</f>
        <v>23.919285506585787</v>
      </c>
      <c r="F3701" s="60">
        <f>F3700*(1-F$1-2*(C3701/C3700-1))</f>
        <v>2.543167309218683E-3</v>
      </c>
      <c r="G3701" s="2">
        <f>G3700*(1-G$1+IF(AND(WEEKDAY($A3701)&lt;&gt;1,WEEKDAY($A3701)&lt;&gt;7),-VLOOKUP($A3701,ETF_OP_Fee!$I$5:$J$14,2,1),0))^($A3701-$A3700)*(1+1*(B3701/B3700-1))</f>
        <v>17.098415555866673</v>
      </c>
      <c r="H3701" s="9">
        <f>IFERROR(VLOOKUP(A3701,'BITO-IV'!$A$1:$J$10000,4,0),"")</f>
        <v>17.349799999999998</v>
      </c>
      <c r="J3701" s="9">
        <f>VLOOKUP(A3701,'ETH-Web'!$A$1:$G$10000,6,0)</f>
        <v>2358.48</v>
      </c>
      <c r="K3701" s="2">
        <f>K3700*(1-K$1+IF(AND(WEEKDAY($A3701)&lt;&gt;1,WEEKDAY($A3701)&lt;&gt;7),-VLOOKUP($A3701,ETF_OP_Fee!$K$5:$L$14,2,1),0))^($A3701-$A3700)*(1+2*(J3701/J3700-1))-K$3*IFERROR(VLOOKUP($A5297,Dividends!$C$10:$E$100,3,0),0)</f>
        <v>99.85118354050239</v>
      </c>
      <c r="L3701" s="9">
        <v>96.6</v>
      </c>
      <c r="M3701" s="9">
        <f>VLOOKUP(A3701,'ETHU-Web'!$A$3:$G$5000,5,0)</f>
        <v>4.83</v>
      </c>
      <c r="N3701" s="44"/>
      <c r="O3701" s="44"/>
      <c r="Q3701">
        <f>IF($A3701&gt;=$Q$2,B3701*Q$4,"")</f>
        <v>698.43257562154952</v>
      </c>
      <c r="R3701">
        <f>IF($A3701&gt;=$Q$2,G3701*R$4,"")</f>
        <v>322.61257832577741</v>
      </c>
      <c r="S3701">
        <f>IF($A3701&gt;=$Q$2,C3701*S$4,"")</f>
        <v>514.55296942813141</v>
      </c>
      <c r="T3701">
        <f>IF($A3701&gt;=$Q$2,J3701*T$4,"")</f>
        <v>709.54346794911578</v>
      </c>
      <c r="U3701">
        <f>IF($A3701&gt;=$Q$2,K3701*U$4,"")</f>
        <v>9.6058096866208498</v>
      </c>
      <c r="W3701" t="str">
        <f t="shared" ca="1" si="27"/>
        <v/>
      </c>
    </row>
    <row r="3702" spans="1:23">
      <c r="A3702" s="1">
        <v>45545</v>
      </c>
      <c r="B3702">
        <f>IFERROR(VLOOKUP($A3702,'BTC-Web'!$A$2:$H$9999,2,0),"")</f>
        <v>57020.1</v>
      </c>
      <c r="C3702">
        <f>VLOOKUP(A3702,H_SPBTFDUE!$B$2:$C$5828,2,0)</f>
        <v>275.18</v>
      </c>
      <c r="D3702" s="2">
        <f>D3701*(1-D$1+IF(AND(WEEKDAY($A3702)&lt;&gt;1,WEEKDAY($A3702)&lt;&gt;7),-VLOOKUP($A3702,ETF_OP_Fee!$G$5:$H$14,2,1),0))^($A3702-$A3701)*(1+2*(C3702/C3701-1))+IFERROR(VLOOKUP(A3702,BITXeom!$C$9:$D$100,2,0),0)-$D$3*IFERROR(VLOOKUP($A3702,Dividends!$C$10:$E$100,2,0),0)</f>
        <v>24.570101218283778</v>
      </c>
      <c r="F3702" s="60">
        <f>F3701*(1-F$1-2*(C3702/C3701-1))</f>
        <v>2.4735233716457619E-3</v>
      </c>
      <c r="G3702" s="2">
        <f>G3701*(1-G$1+IF(AND(WEEKDAY($A3702)&lt;&gt;1,WEEKDAY($A3702)&lt;&gt;7),-VLOOKUP($A3702,ETF_OP_Fee!$I$5:$J$14,2,1),0))^($A3702-$A3701)*(1+1*(B3702/B3701-1))</f>
        <v>17.71967603043705</v>
      </c>
      <c r="H3702" s="9">
        <f>IFERROR(VLOOKUP(A3702,'BITO-IV'!$A$1:$J$10000,4,0),"")</f>
        <v>17.589300000000001</v>
      </c>
      <c r="J3702" s="9">
        <f>VLOOKUP(A3702,'ETH-Web'!$A$1:$G$10000,6,0)</f>
        <v>2389.58</v>
      </c>
      <c r="K3702" s="2">
        <f>K3701*(1-K$1+IF(AND(WEEKDAY($A3702)&lt;&gt;1,WEEKDAY($A3702)&lt;&gt;7),-VLOOKUP($A3702,ETF_OP_Fee!$K$5:$L$14,2,1),0))^($A3702-$A3701)*(1+2*(J3702/J3701-1))-K$3*IFERROR(VLOOKUP($A5298,Dividends!$C$10:$E$100,3,0),0)</f>
        <v>102.47068011947984</v>
      </c>
      <c r="L3702" s="9">
        <v>95.8</v>
      </c>
      <c r="M3702" s="9">
        <f>VLOOKUP(A3702,'ETHU-Web'!$A$3:$G$5000,5,0)</f>
        <v>4.95</v>
      </c>
      <c r="N3702" s="44"/>
      <c r="O3702" s="44"/>
      <c r="Q3702">
        <f>IF($A3702&gt;=$Q$2,B3702*Q$4,"")</f>
        <v>726.04053032991783</v>
      </c>
      <c r="R3702">
        <f>IF($A3702&gt;=$Q$2,G3702*R$4,"")</f>
        <v>334.33450910106939</v>
      </c>
      <c r="S3702">
        <f>IF($A3702&gt;=$Q$2,C3702*S$4,"")</f>
        <v>521.58502275475439</v>
      </c>
      <c r="T3702">
        <f>IF($A3702&gt;=$Q$2,J3702*T$4,"")</f>
        <v>718.89983385139919</v>
      </c>
      <c r="U3702">
        <f>IF($A3702&gt;=$Q$2,K3702*U$4,"")</f>
        <v>9.8578085585441375</v>
      </c>
      <c r="W3702" t="str">
        <f t="shared" ca="1" si="27"/>
        <v/>
      </c>
    </row>
    <row r="3703" spans="1:23">
      <c r="A3703" s="1">
        <v>45546</v>
      </c>
      <c r="B3703">
        <f>IFERROR(VLOOKUP($A3703,'BTC-Web'!$A$2:$H$9999,2,0),"")</f>
        <v>57650.29</v>
      </c>
      <c r="C3703">
        <f>VLOOKUP(A3703,H_SPBTFDUE!$B$2:$C$5828,2,0)</f>
        <v>273.57</v>
      </c>
      <c r="D3703" s="2">
        <f>D3702*(1-D$1+IF(AND(WEEKDAY($A3703)&lt;&gt;1,WEEKDAY($A3703)&lt;&gt;7),-VLOOKUP($A3703,ETF_OP_Fee!$G$5:$H$14,2,1),0))^($A3703-$A3702)*(1+2*(C3703/C3702-1))+IFERROR(VLOOKUP(A3703,BITXeom!$C$9:$D$100,2,0),0)-$D$3*IFERROR(VLOOKUP($A3703,Dividends!$C$10:$E$100,2,0),0)</f>
        <v>24.279668637767596</v>
      </c>
      <c r="F3703" s="60">
        <f>F3702*(1-F$1-2*(C3703/C3702-1))</f>
        <v>2.5023383779094435E-3</v>
      </c>
      <c r="G3703" s="2">
        <f>G3702*(1-G$1+IF(AND(WEEKDAY($A3703)&lt;&gt;1,WEEKDAY($A3703)&lt;&gt;7),-VLOOKUP($A3703,ETF_OP_Fee!$I$5:$J$14,2,1),0))^($A3703-$A3702)*(1+1*(B3703/B3702-1))</f>
        <v>17.860467827107975</v>
      </c>
      <c r="H3703" s="9">
        <f>IFERROR(VLOOKUP(A3703,'BITO-IV'!$A$1:$J$10000,4,0),"")</f>
        <v>17.4895</v>
      </c>
      <c r="J3703" s="9">
        <f>VLOOKUP(A3703,'ETH-Web'!$A$1:$G$10000,6,0)</f>
        <v>2339.84</v>
      </c>
      <c r="K3703" s="2">
        <f>K3702*(1-K$1+IF(AND(WEEKDAY($A3703)&lt;&gt;1,WEEKDAY($A3703)&lt;&gt;7),-VLOOKUP($A3703,ETF_OP_Fee!$K$5:$L$14,2,1),0))^($A3703-$A3702)*(1+2*(J3703/J3702-1))-K$3*IFERROR(VLOOKUP($A5299,Dividends!$C$10:$E$100,3,0),0)</f>
        <v>98.19145790545555</v>
      </c>
      <c r="L3703" s="9">
        <v>97.2</v>
      </c>
      <c r="M3703" s="9">
        <f>VLOOKUP(A3703,'ETHU-Web'!$A$3:$G$5000,5,0)</f>
        <v>4.7699999999999996</v>
      </c>
      <c r="N3703" s="44"/>
      <c r="O3703" s="44"/>
      <c r="Q3703">
        <f>IF($A3703&gt;=$Q$2,B3703*Q$4,"")</f>
        <v>734.06477935453563</v>
      </c>
      <c r="R3703">
        <f>IF($A3703&gt;=$Q$2,G3703*R$4,"")</f>
        <v>336.99096603315871</v>
      </c>
      <c r="S3703">
        <f>IF($A3703&gt;=$Q$2,C3703*S$4,"")</f>
        <v>518.53337697150289</v>
      </c>
      <c r="T3703">
        <f>IF($A3703&gt;=$Q$2,J3703*T$4,"")</f>
        <v>703.93566536330991</v>
      </c>
      <c r="U3703">
        <f>IF($A3703&gt;=$Q$2,K3703*U$4,"")</f>
        <v>9.4461419889836051</v>
      </c>
      <c r="W3703" t="str">
        <f t="shared" ca="1" si="27"/>
        <v/>
      </c>
    </row>
    <row r="3704" spans="1:23">
      <c r="A3704" s="1">
        <v>45547</v>
      </c>
      <c r="B3704">
        <f>IFERROR(VLOOKUP($A3704,'BTC-Web'!$A$2:$H$9999,2,0),"")</f>
        <v>57343.17</v>
      </c>
      <c r="C3704">
        <f>VLOOKUP(A3704,H_SPBTFDUE!$B$2:$C$5828,2,0)</f>
        <v>276.98</v>
      </c>
      <c r="D3704" s="2">
        <f>D3703*(1-D$1+IF(AND(WEEKDAY($A3704)&lt;&gt;1,WEEKDAY($A3704)&lt;&gt;7),-VLOOKUP($A3704,ETF_OP_Fee!$G$5:$H$14,2,1),0))^($A3704-$A3703)*(1+2*(C3704/C3703-1))+IFERROR(VLOOKUP(A3704,BITXeom!$C$9:$D$100,2,0),0)-$D$3*IFERROR(VLOOKUP($A3704,Dividends!$C$10:$E$100,2,0),0)</f>
        <v>24.881952063093753</v>
      </c>
      <c r="F3704" s="60">
        <f>F3703*(1-F$1-2*(C3704/C3703-1))</f>
        <v>2.439825739050432E-3</v>
      </c>
      <c r="G3704" s="2">
        <f>G3703*(1-G$1+IF(AND(WEEKDAY($A3704)&lt;&gt;1,WEEKDAY($A3704)&lt;&gt;7),-VLOOKUP($A3704,ETF_OP_Fee!$I$5:$J$14,2,1),0))^($A3704-$A3703)*(1+1*(B3704/B3703-1))</f>
        <v>17.710734107123489</v>
      </c>
      <c r="H3704" s="9">
        <f>IFERROR(VLOOKUP(A3704,'BITO-IV'!$A$1:$J$10000,4,0),"")</f>
        <v>17.708600000000001</v>
      </c>
      <c r="J3704" s="9">
        <f>VLOOKUP(A3704,'ETH-Web'!$A$1:$G$10000,6,0)</f>
        <v>2361.7800000000002</v>
      </c>
      <c r="K3704" s="2">
        <f>K3703*(1-K$1+IF(AND(WEEKDAY($A3704)&lt;&gt;1,WEEKDAY($A3704)&lt;&gt;7),-VLOOKUP($A3704,ETF_OP_Fee!$K$5:$L$14,2,1),0))^($A3704-$A3703)*(1+2*(J3704/J3703-1))-K$3*IFERROR(VLOOKUP($A5300,Dividends!$C$10:$E$100,3,0),0)</f>
        <v>100.01934476432594</v>
      </c>
      <c r="L3704" s="9">
        <v>102</v>
      </c>
      <c r="M3704" s="9">
        <f>VLOOKUP(A3704,'ETHU-Web'!$A$3:$G$5000,5,0)</f>
        <v>4.8600000000000003</v>
      </c>
      <c r="N3704" s="44"/>
      <c r="O3704" s="44"/>
      <c r="Q3704">
        <f>IF($A3704&gt;=$Q$2,B3704*Q$4,"")</f>
        <v>730.15420102031794</v>
      </c>
      <c r="R3704">
        <f>IF($A3704&gt;=$Q$2,G3704*R$4,"")</f>
        <v>334.16579306267664</v>
      </c>
      <c r="S3704">
        <f>IF($A3704&gt;=$Q$2,C3704*S$4,"")</f>
        <v>524.99680064907295</v>
      </c>
      <c r="T3704">
        <f>IF($A3704&gt;=$Q$2,J3704*T$4,"")</f>
        <v>710.53626561720387</v>
      </c>
      <c r="U3704">
        <f>IF($A3704&gt;=$Q$2,K3704*U$4,"")</f>
        <v>9.6219870082653447</v>
      </c>
      <c r="W3704" t="str">
        <f t="shared" ca="1" si="27"/>
        <v/>
      </c>
    </row>
    <row r="3705" spans="1:23">
      <c r="A3705" s="1">
        <v>45548</v>
      </c>
      <c r="B3705">
        <f>IFERROR(VLOOKUP($A3705,'BTC-Web'!$A$2:$H$9999,2,0),"")</f>
        <v>58130.32</v>
      </c>
      <c r="C3705">
        <f>VLOOKUP(A3705,H_SPBTFDUE!$B$2:$C$5828,2,0)</f>
        <v>283.39999999999998</v>
      </c>
      <c r="D3705" s="2">
        <f>D3704*(1-D$1+IF(AND(WEEKDAY($A3705)&lt;&gt;1,WEEKDAY($A3705)&lt;&gt;7),-VLOOKUP($A3705,ETF_OP_Fee!$G$5:$H$14,2,1),0))^($A3705-$A3704)*(1+2*(C3705/C3704-1))+IFERROR(VLOOKUP(A3705,BITXeom!$C$9:$D$100,2,0),0)-$D$3*IFERROR(VLOOKUP($A3705,Dividends!$C$10:$E$100,2,0),0)</f>
        <v>26.032269626160272</v>
      </c>
      <c r="E3705" s="9">
        <v>26.28</v>
      </c>
      <c r="F3705" s="60">
        <f>F3704*(1-F$1-2*(C3705/C3704-1))</f>
        <v>2.3265953966750412E-3</v>
      </c>
      <c r="G3705" s="2">
        <f>G3704*(1-G$1+IF(AND(WEEKDAY($A3705)&lt;&gt;1,WEEKDAY($A3705)&lt;&gt;7),-VLOOKUP($A3705,ETF_OP_Fee!$I$5:$J$14,2,1),0))^($A3705-$A3704)*(1+1*(B3705/B3704-1))</f>
        <v>17.898684401535217</v>
      </c>
      <c r="H3705" s="9">
        <f>IFERROR(VLOOKUP(A3705,'BITO-IV'!$A$1:$J$10000,4,0),"")</f>
        <v>18.122499999999999</v>
      </c>
      <c r="J3705" s="9">
        <f>VLOOKUP(A3705,'ETH-Web'!$A$1:$G$10000,6,0)</f>
        <v>2441.61</v>
      </c>
      <c r="K3705" s="2">
        <f>K3704*(1-K$1+IF(AND(WEEKDAY($A3705)&lt;&gt;1,WEEKDAY($A3705)&lt;&gt;7),-VLOOKUP($A3705,ETF_OP_Fee!$K$5:$L$14,2,1),0))^($A3705-$A3704)*(1+2*(J3705/J3704-1))-K$3*IFERROR(VLOOKUP($A5301,Dividends!$C$10:$E$100,3,0),0)</f>
        <v>106.76635599857872</v>
      </c>
      <c r="L3705" s="9">
        <v>89.399999999999991</v>
      </c>
      <c r="M3705" s="9">
        <f>VLOOKUP(A3705,'ETHU-Web'!$A$3:$G$5000,5,0)</f>
        <v>5.12</v>
      </c>
      <c r="N3705" s="44"/>
      <c r="O3705" s="44"/>
      <c r="Q3705">
        <f>IF($A3705&gt;=$Q$2,B3705*Q$4,"")</f>
        <v>740.17703162652867</v>
      </c>
      <c r="R3705">
        <f>IF($A3705&gt;=$Q$2,G3705*R$4,"")</f>
        <v>337.71203562995657</v>
      </c>
      <c r="S3705">
        <f>IF($A3705&gt;=$Q$2,C3705*S$4,"")</f>
        <v>537.16547513880869</v>
      </c>
      <c r="T3705">
        <f>IF($A3705&gt;=$Q$2,J3705*T$4,"")</f>
        <v>734.5529437515861</v>
      </c>
      <c r="U3705">
        <f>IF($A3705&gt;=$Q$2,K3705*U$4,"")</f>
        <v>10.271057991419351</v>
      </c>
      <c r="W3705" t="str">
        <f t="shared" ca="1" si="27"/>
        <v/>
      </c>
    </row>
    <row r="3706" spans="1:23">
      <c r="A3706" s="1">
        <v>45551</v>
      </c>
      <c r="B3706">
        <f>IFERROR(VLOOKUP($A3706,'BTC-Web'!$A$2:$H$9999,2,0),"")</f>
        <v>59185.23</v>
      </c>
      <c r="C3706">
        <f>VLOOKUP(A3706,H_SPBTFDUE!$B$2:$C$5828,2,0)</f>
        <v>274.18</v>
      </c>
      <c r="D3706" s="2">
        <f>D3705*(1-D$1+IF(AND(WEEKDAY($A3706)&lt;&gt;1,WEEKDAY($A3706)&lt;&gt;7),-VLOOKUP($A3706,ETF_OP_Fee!$G$5:$H$14,2,1),0))^($A3706-$A3705)*(1+2*(C3706/C3705-1))+IFERROR(VLOOKUP(A3706,BITXeom!$C$9:$D$100,2,0),0)-$D$3*IFERROR(VLOOKUP($A3706,Dividends!$C$10:$E$100,2,0),0)</f>
        <v>24.329626036713787</v>
      </c>
      <c r="F3706" s="60">
        <f>F3705*(1-F$1-2*(C3706/C3705-1))</f>
        <v>2.4778589690620835E-3</v>
      </c>
      <c r="G3706" s="2">
        <f>G3705*(1-G$1+IF(AND(WEEKDAY($A3706)&lt;&gt;1,WEEKDAY($A3706)&lt;&gt;7),-VLOOKUP($A3706,ETF_OP_Fee!$I$5:$J$14,2,1),0))^($A3706-$A3705)*(1+1*(B3706/B3705-1))</f>
        <v>18.056032605572263</v>
      </c>
      <c r="H3706" s="9">
        <f>IFERROR(VLOOKUP(A3706,'BITO-IV'!$A$1:$J$10000,4,0),"")</f>
        <v>17.535399999999999</v>
      </c>
      <c r="J3706" s="9">
        <f>VLOOKUP(A3706,'ETH-Web'!$A$1:$G$10000,6,0)</f>
        <v>2295.2800000000002</v>
      </c>
      <c r="K3706" s="2">
        <f>K3705*(1-K$1+IF(AND(WEEKDAY($A3706)&lt;&gt;1,WEEKDAY($A3706)&lt;&gt;7),-VLOOKUP($A3706,ETF_OP_Fee!$K$5:$L$14,2,1),0))^($A3706-$A3705)*(1+2*(J3706/J3705-1))-K$3*IFERROR(VLOOKUP($A5302,Dividends!$C$10:$E$100,3,0),0)</f>
        <v>93.930814588379107</v>
      </c>
      <c r="L3706" s="9">
        <v>95.8</v>
      </c>
      <c r="M3706" s="9">
        <f>VLOOKUP(A3706,'ETHU-Web'!$A$3:$G$5000,5,0)</f>
        <v>4.54</v>
      </c>
      <c r="N3706" s="44"/>
      <c r="O3706" s="44"/>
      <c r="Q3706">
        <f>IF($A3706&gt;=$Q$2,B3706*Q$4,"")</f>
        <v>753.60926720398891</v>
      </c>
      <c r="R3706">
        <f>IF($A3706&gt;=$Q$2,G3706*R$4,"")</f>
        <v>340.68087854019365</v>
      </c>
      <c r="S3706">
        <f>IF($A3706&gt;=$Q$2,C3706*S$4,"")</f>
        <v>519.68959059124415</v>
      </c>
      <c r="T3706">
        <f>IF($A3706&gt;=$Q$2,J3706*T$4,"")</f>
        <v>690.52988836634051</v>
      </c>
      <c r="U3706">
        <f>IF($A3706&gt;=$Q$2,K3706*U$4,"")</f>
        <v>9.036262732722129</v>
      </c>
      <c r="W3706" t="str">
        <f t="shared" ca="1" si="27"/>
        <v/>
      </c>
    </row>
    <row r="3707" spans="1:23">
      <c r="A3707" s="1">
        <v>45552</v>
      </c>
      <c r="B3707">
        <f>IFERROR(VLOOKUP($A3707,'BTC-Web'!$A$2:$H$9999,2,0),"")</f>
        <v>58192.51</v>
      </c>
      <c r="C3707">
        <f>VLOOKUP(A3707,H_SPBTFDUE!$B$2:$C$5828,2,0)</f>
        <v>284.18</v>
      </c>
      <c r="D3707" s="2">
        <f>D3706*(1-D$1+IF(AND(WEEKDAY($A3707)&lt;&gt;1,WEEKDAY($A3707)&lt;&gt;7),-VLOOKUP($A3707,ETF_OP_Fee!$G$5:$H$14,2,1),0))^($A3707-$A3706)*(1+2*(C3707/C3706-1))+IFERROR(VLOOKUP(A3707,BITXeom!$C$9:$D$100,2,0),0)-$D$3*IFERROR(VLOOKUP($A3707,Dividends!$C$10:$E$100,2,0),0)</f>
        <v>26.10119844974674</v>
      </c>
      <c r="F3707" s="60">
        <f>F3706*(1-F$1-2*(C3707/C3706-1))</f>
        <v>2.2969831052687367E-3</v>
      </c>
      <c r="G3707" s="2">
        <f>G3706*(1-G$1+IF(AND(WEEKDAY($A3707)&lt;&gt;1,WEEKDAY($A3707)&lt;&gt;7),-VLOOKUP($A3707,ETF_OP_Fee!$I$5:$J$14,2,1),0))^($A3707-$A3706)*(1+1*(B3707/B3706-1))</f>
        <v>17.698628438382698</v>
      </c>
      <c r="H3707" s="9">
        <f>IFERROR(VLOOKUP(A3707,'BITO-IV'!$A$1:$J$10000,4,0),"")</f>
        <v>18.1783</v>
      </c>
      <c r="J3707" s="9">
        <f>VLOOKUP(A3707,'ETH-Web'!$A$1:$G$10000,6,0)</f>
        <v>2341.71</v>
      </c>
      <c r="K3707" s="2">
        <f>K3706*(1-K$1+IF(AND(WEEKDAY($A3707)&lt;&gt;1,WEEKDAY($A3707)&lt;&gt;7),-VLOOKUP($A3707,ETF_OP_Fee!$K$5:$L$14,2,1),0))^($A3707-$A3706)*(1+2*(J3707/J3706-1))-K$3*IFERROR(VLOOKUP($A5303,Dividends!$C$10:$E$100,3,0),0)</f>
        <v>97.717740553612828</v>
      </c>
      <c r="L3707" s="9">
        <v>92.4</v>
      </c>
      <c r="M3707" s="9">
        <f>VLOOKUP(A3707,'ETHU-Web'!$A$3:$G$5000,5,0)</f>
        <v>4.78</v>
      </c>
      <c r="N3707" s="44"/>
      <c r="O3707" s="44"/>
      <c r="Q3707">
        <f>IF($A3707&gt;=$Q$2,B3707*Q$4,"")</f>
        <v>740.96890081969423</v>
      </c>
      <c r="R3707">
        <f>IF($A3707&gt;=$Q$2,G3707*R$4,"")</f>
        <v>333.93738353595387</v>
      </c>
      <c r="S3707">
        <f>IF($A3707&gt;=$Q$2,C3707*S$4,"")</f>
        <v>538.64391222634674</v>
      </c>
      <c r="T3707">
        <f>IF($A3707&gt;=$Q$2,J3707*T$4,"")</f>
        <v>704.49825070855979</v>
      </c>
      <c r="U3707">
        <f>IF($A3707&gt;=$Q$2,K3707*U$4,"")</f>
        <v>9.4005697827692902</v>
      </c>
      <c r="W3707" t="str">
        <f t="shared" ca="1" si="27"/>
        <v/>
      </c>
    </row>
    <row r="3708" spans="1:23">
      <c r="A3708" s="1">
        <v>45553</v>
      </c>
      <c r="B3708">
        <f>IFERROR(VLOOKUP($A3708,'BTC-Web'!$A$2:$H$9999,2,0),"")</f>
        <v>60309</v>
      </c>
      <c r="C3708">
        <f>VLOOKUP(A3708,H_SPBTFDUE!$B$2:$C$5828,2,0)</f>
        <v>284.33</v>
      </c>
      <c r="D3708" s="2">
        <f>D3707*(1-D$1+IF(AND(WEEKDAY($A3708)&lt;&gt;1,WEEKDAY($A3708)&lt;&gt;7),-VLOOKUP($A3708,ETF_OP_Fee!$G$5:$H$14,2,1),0))^($A3708-$A3707)*(1+2*(C3708/C3707-1))+IFERROR(VLOOKUP(A3708,BITXeom!$C$9:$D$100,2,0),0)-$D$3*IFERROR(VLOOKUP($A3708,Dividends!$C$10:$E$100,2,0),0)</f>
        <v>26.125602906859172</v>
      </c>
      <c r="F3708" s="60">
        <f>F3707*(1-F$1-2*(C3708/C3707-1))</f>
        <v>2.2944386825601397E-3</v>
      </c>
      <c r="G3708" s="2">
        <f>G3707*(1-G$1+IF(AND(WEEKDAY($A3708)&lt;&gt;1,WEEKDAY($A3708)&lt;&gt;7),-VLOOKUP($A3708,ETF_OP_Fee!$I$5:$J$14,2,1),0))^($A3708-$A3707)*(1+1*(B3708/B3707-1))</f>
        <v>18.285977483231353</v>
      </c>
      <c r="H3708" s="9">
        <f>IFERROR(VLOOKUP(A3708,'BITO-IV'!$A$1:$J$10000,4,0),"")</f>
        <v>18.1921</v>
      </c>
      <c r="J3708" s="9">
        <f>VLOOKUP(A3708,'ETH-Web'!$A$1:$G$10000,6,0)</f>
        <v>2369.73</v>
      </c>
      <c r="K3708" s="2">
        <f>K3707*(1-K$1+IF(AND(WEEKDAY($A3708)&lt;&gt;1,WEEKDAY($A3708)&lt;&gt;7),-VLOOKUP($A3708,ETF_OP_Fee!$K$5:$L$14,2,1),0))^($A3708-$A3707)*(1+2*(J3708/J3707-1))-K$3*IFERROR(VLOOKUP($A5304,Dividends!$C$10:$E$100,3,0),0)</f>
        <v>100.04270439362458</v>
      </c>
      <c r="L3708" s="9">
        <v>104.2</v>
      </c>
      <c r="M3708" s="9">
        <f>VLOOKUP(A3708,'ETHU-Web'!$A$3:$G$5000,5,0)</f>
        <v>4.62</v>
      </c>
      <c r="N3708" s="44"/>
      <c r="O3708" s="44"/>
      <c r="Q3708">
        <f>IF($A3708&gt;=$Q$2,B3708*Q$4,"")</f>
        <v>767.91830150538169</v>
      </c>
      <c r="R3708">
        <f>IF($A3708&gt;=$Q$2,G3708*R$4,"")</f>
        <v>345.01947410257321</v>
      </c>
      <c r="S3708">
        <f>IF($A3708&gt;=$Q$2,C3708*S$4,"")</f>
        <v>538.92822705087326</v>
      </c>
      <c r="T3708">
        <f>IF($A3708&gt;=$Q$2,J3708*T$4,"")</f>
        <v>712.92800545396108</v>
      </c>
      <c r="U3708">
        <f>IF($A3708&gt;=$Q$2,K3708*U$4,"")</f>
        <v>9.6242342340411078</v>
      </c>
      <c r="W3708" t="str">
        <f t="shared" ca="1" si="27"/>
        <v/>
      </c>
    </row>
    <row r="3709" spans="1:23">
      <c r="A3709" s="1">
        <v>45554</v>
      </c>
      <c r="B3709">
        <f>IFERROR(VLOOKUP($A3709,'BTC-Web'!$A$2:$H$9999,2,0),"")</f>
        <v>61651.16</v>
      </c>
      <c r="C3709">
        <f>VLOOKUP(A3709,H_SPBTFDUE!$B$2:$C$5828,2,0)</f>
        <v>299.82</v>
      </c>
      <c r="D3709" s="2">
        <f>D3708*(1-D$1+IF(AND(WEEKDAY($A3709)&lt;&gt;1,WEEKDAY($A3709)&lt;&gt;7),-VLOOKUP($A3709,ETF_OP_Fee!$G$5:$H$14,2,1),0))^($A3709-$A3708)*(1+2*(C3709/C3708-1))+IFERROR(VLOOKUP(A3709,BITXeom!$C$9:$D$100,2,0),0)-$D$3*IFERROR(VLOOKUP($A3709,Dividends!$C$10:$E$100,2,0),0)</f>
        <v>28.96870122432049</v>
      </c>
      <c r="F3709" s="60">
        <f>F3708*(1-F$1-2*(C3709/C3708-1))</f>
        <v>2.0443220231310573E-3</v>
      </c>
      <c r="G3709" s="2">
        <f>G3708*(1-G$1+IF(AND(WEEKDAY($A3709)&lt;&gt;1,WEEKDAY($A3709)&lt;&gt;7),-VLOOKUP($A3709,ETF_OP_Fee!$I$5:$J$14,2,1),0))^($A3709-$A3708)*(1+1*(B3709/B3708-1))</f>
        <v>18.635490881636272</v>
      </c>
      <c r="H3709" s="9">
        <f>IFERROR(VLOOKUP(A3709,'BITO-IV'!$A$1:$J$10000,4,0),"")</f>
        <v>19.184899999999999</v>
      </c>
      <c r="J3709" s="9">
        <f>VLOOKUP(A3709,'ETH-Web'!$A$1:$G$10000,6,0)</f>
        <v>2464.75</v>
      </c>
      <c r="K3709" s="2">
        <f>K3708*(1-K$1+IF(AND(WEEKDAY($A3709)&lt;&gt;1,WEEKDAY($A3709)&lt;&gt;7),-VLOOKUP($A3709,ETF_OP_Fee!$K$5:$L$14,2,1),0))^($A3709-$A3708)*(1+2*(J3709/J3708-1))-K$3*IFERROR(VLOOKUP($A5305,Dividends!$C$10:$E$100,3,0),0)</f>
        <v>108.05098221002545</v>
      </c>
      <c r="L3709" s="9">
        <v>111</v>
      </c>
      <c r="M3709" s="9">
        <f>VLOOKUP(A3709,'ETHU-Web'!$A$3:$G$5000,5,0)</f>
        <v>5.22</v>
      </c>
      <c r="N3709" s="44"/>
      <c r="O3709" s="44"/>
      <c r="Q3709">
        <f>IF($A3709&gt;=$Q$2,B3709*Q$4,"")</f>
        <v>785.00810945358955</v>
      </c>
      <c r="R3709">
        <f>IF($A3709&gt;=$Q$2,G3709*R$4,"")</f>
        <v>351.61408623200685</v>
      </c>
      <c r="S3709">
        <f>IF($A3709&gt;=$Q$2,C3709*S$4,"")</f>
        <v>568.28847126364724</v>
      </c>
      <c r="T3709">
        <f>IF($A3709&gt;=$Q$2,J3709*T$4,"")</f>
        <v>741.51456133933004</v>
      </c>
      <c r="U3709">
        <f>IF($A3709&gt;=$Q$2,K3709*U$4,"")</f>
        <v>10.394640651815127</v>
      </c>
      <c r="W3709" t="str">
        <f t="shared" ca="1" si="27"/>
        <v/>
      </c>
    </row>
    <row r="3710" spans="1:23">
      <c r="A3710" s="1">
        <v>45555</v>
      </c>
      <c r="B3710">
        <f>IFERROR(VLOOKUP($A3710,'BTC-Web'!$A$2:$H$9999,2,0),"")</f>
        <v>62941.43</v>
      </c>
      <c r="C3710">
        <f>VLOOKUP(A3710,H_SPBTFDUE!$B$2:$C$5828,2,0)</f>
        <v>297.56</v>
      </c>
      <c r="D3710" s="2">
        <f>D3709*(1-D$1+IF(AND(WEEKDAY($A3710)&lt;&gt;1,WEEKDAY($A3710)&lt;&gt;7),-VLOOKUP($A3710,ETF_OP_Fee!$G$5:$H$14,2,1),0))^($A3710-$A3709)*(1+2*(C3710/C3709-1))+IFERROR(VLOOKUP(A3710,BITXeom!$C$9:$D$100,2,0),0)-$D$3*IFERROR(VLOOKUP($A3710,Dividends!$C$10:$E$100,2,0),0)</f>
        <v>28.52853795367654</v>
      </c>
      <c r="F3710" s="60">
        <f>F3709*(1-F$1-2*(C3710/C3709-1))</f>
        <v>2.0750352166161992E-3</v>
      </c>
      <c r="G3710" s="2">
        <f>G3709*(1-G$1+IF(AND(WEEKDAY($A3710)&lt;&gt;1,WEEKDAY($A3710)&lt;&gt;7),-VLOOKUP($A3710,ETF_OP_Fee!$I$5:$J$14,2,1),0))^($A3710-$A3709)*(1+1*(B3710/B3709-1))</f>
        <v>18.967047051951322</v>
      </c>
      <c r="H3710" s="9">
        <f>IFERROR(VLOOKUP(A3710,'BITO-IV'!$A$1:$J$10000,4,0),"")</f>
        <v>19.043199999999999</v>
      </c>
      <c r="J3710" s="9">
        <f>VLOOKUP(A3710,'ETH-Web'!$A$1:$G$10000,6,0)</f>
        <v>2561.0700000000002</v>
      </c>
      <c r="K3710" s="2">
        <f>K3709*(1-K$1+IF(AND(WEEKDAY($A3710)&lt;&gt;1,WEEKDAY($A3710)&lt;&gt;7),-VLOOKUP($A3710,ETF_OP_Fee!$K$5:$L$14,2,1),0))^($A3710-$A3709)*(1+2*(J3710/J3709-1))-K$3*IFERROR(VLOOKUP($A5306,Dividends!$C$10:$E$100,3,0),0)</f>
        <v>116.48026706389169</v>
      </c>
      <c r="L3710" s="9">
        <v>122.2</v>
      </c>
      <c r="M3710" s="9">
        <f>VLOOKUP(A3710,'ETHU-Web'!$A$3:$G$5000,5,0)</f>
        <v>5.55</v>
      </c>
      <c r="N3710" s="44"/>
      <c r="O3710" s="44"/>
      <c r="Q3710">
        <f>IF($A3710&gt;=$Q$2,B3710*Q$4,"")</f>
        <v>801.43719875839224</v>
      </c>
      <c r="R3710">
        <f>IF($A3710&gt;=$Q$2,G3710*R$4,"")</f>
        <v>357.86988172461662</v>
      </c>
      <c r="S3710">
        <f>IF($A3710&gt;=$Q$2,C3710*S$4,"")</f>
        <v>564.00479457411404</v>
      </c>
      <c r="T3710">
        <f>IF($A3710&gt;=$Q$2,J3710*T$4,"")</f>
        <v>770.49221933637011</v>
      </c>
      <c r="U3710">
        <f>IF($A3710&gt;=$Q$2,K3710*U$4,"")</f>
        <v>11.205548477136105</v>
      </c>
      <c r="W3710" t="str">
        <f t="shared" ca="1" si="27"/>
        <v/>
      </c>
    </row>
    <row r="3711" spans="1:23">
      <c r="A3711" s="1">
        <v>45558</v>
      </c>
      <c r="B3711">
        <f>IFERROR(VLOOKUP($A3711,'BTC-Web'!$A$2:$H$9999,2,0),"")</f>
        <v>63643.1</v>
      </c>
      <c r="C3711">
        <f>VLOOKUP(A3711,H_SPBTFDUE!$B$2:$C$5828,2,0)</f>
        <v>299.39999999999998</v>
      </c>
      <c r="D3711" s="2">
        <f>D3710*(1-D$1+IF(AND(WEEKDAY($A3711)&lt;&gt;1,WEEKDAY($A3711)&lt;&gt;7),-VLOOKUP($A3711,ETF_OP_Fee!$G$5:$H$14,2,1),0))^($A3711-$A3710)*(1+2*(C3711/C3710-1))+IFERROR(VLOOKUP(A3711,BITXeom!$C$9:$D$100,2,0),0)-$D$3*IFERROR(VLOOKUP($A3711,Dividends!$C$10:$E$100,2,0),0)</f>
        <v>28.870914113284943</v>
      </c>
      <c r="F3711" s="60">
        <f>F3710*(1-F$1-2*(C3711/C3710-1))</f>
        <v>2.0492647142005618E-3</v>
      </c>
      <c r="G3711" s="2">
        <f>G3710*(1-G$1+IF(AND(WEEKDAY($A3711)&lt;&gt;1,WEEKDAY($A3711)&lt;&gt;7),-VLOOKUP($A3711,ETF_OP_Fee!$I$5:$J$14,2,1),0))^($A3711-$A3710)*(1+1*(B3711/B3710-1))</f>
        <v>19.002250346774129</v>
      </c>
      <c r="H3711" s="9">
        <f>IFERROR(VLOOKUP(A3711,'BITO-IV'!$A$1:$J$10000,4,0),"")</f>
        <v>19.170000000000002</v>
      </c>
      <c r="J3711" s="9">
        <f>VLOOKUP(A3711,'ETH-Web'!$A$1:$G$10000,6,0)</f>
        <v>2648.55</v>
      </c>
      <c r="K3711" s="2">
        <f>K3710*(1-K$1+IF(AND(WEEKDAY($A3711)&lt;&gt;1,WEEKDAY($A3711)&lt;&gt;7),-VLOOKUP($A3711,ETF_OP_Fee!$K$5:$L$14,2,1),0))^($A3711-$A3710)*(1+2*(J3711/J3710-1))-K$3*IFERROR(VLOOKUP($A5307,Dividends!$C$10:$E$100,3,0),0)</f>
        <v>124.38712113011994</v>
      </c>
      <c r="L3711" s="9">
        <v>120.39999999999999</v>
      </c>
      <c r="M3711" s="9">
        <f>VLOOKUP(A3711,'ETHU-Web'!$A$3:$G$5000,5,0)</f>
        <v>6.12</v>
      </c>
      <c r="N3711" s="44"/>
      <c r="O3711" s="44"/>
      <c r="Q3711">
        <f>IF($A3711&gt;=$Q$2,B3711*Q$4,"")</f>
        <v>810.3716071322217</v>
      </c>
      <c r="R3711">
        <f>IF($A3711&gt;=$Q$2,G3711*R$4,"")</f>
        <v>358.53409681935688</v>
      </c>
      <c r="S3711">
        <f>IF($A3711&gt;=$Q$2,C3711*S$4,"")</f>
        <v>567.49238975497292</v>
      </c>
      <c r="T3711">
        <f>IF($A3711&gt;=$Q$2,J3711*T$4,"")</f>
        <v>796.81038297404723</v>
      </c>
      <c r="U3711">
        <f>IF($A3711&gt;=$Q$2,K3711*U$4,"")</f>
        <v>11.966197802331781</v>
      </c>
      <c r="W3711" t="str">
        <f t="shared" ca="1" si="27"/>
        <v/>
      </c>
    </row>
    <row r="3712" spans="1:23">
      <c r="A3712" s="1">
        <v>45559</v>
      </c>
      <c r="B3712">
        <f>IFERROR(VLOOKUP($A3712,'BTC-Web'!$A$2:$H$9999,2,0),"")</f>
        <v>63326.84</v>
      </c>
      <c r="C3712">
        <f>VLOOKUP(A3712,H_SPBTFDUE!$B$2:$C$5828,2,0)</f>
        <v>304.45999999999998</v>
      </c>
      <c r="D3712" s="2">
        <f>D3711*(1-D$1+IF(AND(WEEKDAY($A3712)&lt;&gt;1,WEEKDAY($A3712)&lt;&gt;7),-VLOOKUP($A3712,ETF_OP_Fee!$G$5:$H$14,2,1),0))^($A3712-$A3711)*(1+2*(C3712/C3711-1))+IFERROR(VLOOKUP(A3712,BITXeom!$C$9:$D$100,2,0),0)-$D$3*IFERROR(VLOOKUP($A3712,Dividends!$C$10:$E$100,2,0),0)</f>
        <v>29.843180042740688</v>
      </c>
      <c r="E3712" s="9">
        <v>30.16</v>
      </c>
      <c r="F3712" s="60">
        <f>F3711*(1-F$1-2*(C3712/C3711-1))</f>
        <v>1.9798909763269401E-3</v>
      </c>
      <c r="G3712" s="2">
        <f>G3711*(1-G$1+IF(AND(WEEKDAY($A3712)&lt;&gt;1,WEEKDAY($A3712)&lt;&gt;7),-VLOOKUP($A3712,ETF_OP_Fee!$I$5:$J$14,2,1),0))^($A3712-$A3711)*(1+1*(B3712/B3711-1))</f>
        <v>18.849726730188721</v>
      </c>
      <c r="H3712" s="9">
        <f>IFERROR(VLOOKUP(A3712,'BITO-IV'!$A$1:$J$10000,4,0),"")</f>
        <v>19.499500000000001</v>
      </c>
      <c r="J3712" s="9">
        <f>VLOOKUP(A3712,'ETH-Web'!$A$1:$G$10000,6,0)</f>
        <v>2654.35</v>
      </c>
      <c r="K3712" s="2">
        <f>K3711*(1-K$1+IF(AND(WEEKDAY($A3712)&lt;&gt;1,WEEKDAY($A3712)&lt;&gt;7),-VLOOKUP($A3712,ETF_OP_Fee!$K$5:$L$14,2,1),0))^($A3712-$A3711)*(1+2*(J3712/J3711-1))-K$3*IFERROR(VLOOKUP($A5308,Dividends!$C$10:$E$100,3,0),0)</f>
        <v>124.91499764864027</v>
      </c>
      <c r="L3712" s="9" t="e">
        <v>#DIV/0!</v>
      </c>
      <c r="M3712" s="9">
        <f>VLOOKUP(A3712,'ETHU-Web'!$A$3:$G$5000,5,0)</f>
        <v>6.01</v>
      </c>
      <c r="N3712" s="44"/>
      <c r="O3712" s="44"/>
      <c r="Q3712">
        <f>IF($A3712&gt;=$Q$2,B3712*Q$4,"")</f>
        <v>806.34464860142043</v>
      </c>
      <c r="R3712">
        <f>IF($A3712&gt;=$Q$2,G3712*R$4,"")</f>
        <v>355.65628413306337</v>
      </c>
      <c r="S3712">
        <f>IF($A3712&gt;=$Q$2,C3712*S$4,"")</f>
        <v>577.08327650233491</v>
      </c>
      <c r="T3712">
        <f>IF($A3712&gt;=$Q$2,J3712*T$4,"")</f>
        <v>798.55530008765618</v>
      </c>
      <c r="U3712">
        <f>IF($A3712&gt;=$Q$2,K3712*U$4,"")</f>
        <v>12.016980188630543</v>
      </c>
    </row>
    <row r="3713" spans="1:21">
      <c r="A3713" s="1">
        <v>45560</v>
      </c>
      <c r="B3713">
        <f>IFERROR(VLOOKUP($A3713,'BTC-Web'!$A$2:$H$9999,2,0),"")</f>
        <v>64302.59</v>
      </c>
      <c r="C3713">
        <f>VLOOKUP(A3713,H_SPBTFDUE!$B$2:$C$5828,2,0)</f>
        <v>298.45999999999998</v>
      </c>
      <c r="D3713" s="61">
        <v>28.97</v>
      </c>
      <c r="E3713" s="9">
        <v>28.97</v>
      </c>
      <c r="F3713" s="60">
        <f>F3712*(1-F$1-2*(C3713/C3712-1))</f>
        <v>2.0578234246300723E-3</v>
      </c>
      <c r="G3713" s="2">
        <f>G3712*(1-G$1+IF(AND(WEEKDAY($A3713)&lt;&gt;1,WEEKDAY($A3713)&lt;&gt;7),-VLOOKUP($A3713,ETF_OP_Fee!$I$5:$J$14,2,1),0))^($A3713-$A3712)*(1+1*(B3713/B3712-1))</f>
        <v>19.0813561834482</v>
      </c>
      <c r="H3713" s="9">
        <f>IFERROR(VLOOKUP(A3713,'BITO-IV'!$A$1:$J$10000,4,0),"")</f>
        <v>19.116299999999999</v>
      </c>
      <c r="J3713" s="9">
        <f>VLOOKUP(A3713,'ETH-Web'!$A$1:$G$10000,6,0)</f>
        <v>2579.39</v>
      </c>
      <c r="K3713" s="2">
        <f>K3712*(1-K$1+IF(AND(WEEKDAY($A3713)&lt;&gt;1,WEEKDAY($A3713)&lt;&gt;7),-VLOOKUP($A3713,ETF_OP_Fee!$K$5:$L$14,2,1),0))^($A3713-$A3712)*(1+2*(J3713/J3712-1))-K$3*IFERROR(VLOOKUP($A5309,Dividends!$C$10:$E$100,3,0),0)</f>
        <v>117.84373835657692</v>
      </c>
      <c r="L3713" s="9">
        <v>112.8</v>
      </c>
      <c r="M3713" s="9">
        <f>VLOOKUP(A3713,'ETHU-Web'!$A$3:$G$5000,5,0)</f>
        <v>5.65</v>
      </c>
      <c r="N3713" s="44"/>
      <c r="O3713" s="44"/>
      <c r="Q3713">
        <f>IF($A3713&gt;=$Q$2,B3713*Q$4,"")</f>
        <v>818.76893490518728</v>
      </c>
      <c r="R3713">
        <f>IF($A3713&gt;=$Q$2,G3713*R$4,"")</f>
        <v>360.02666423571515</v>
      </c>
      <c r="S3713">
        <f>IF($A3713&gt;=$Q$2,C3713*S$4,"")</f>
        <v>565.71068352127327</v>
      </c>
      <c r="T3713">
        <f>IF($A3713&gt;=$Q$2,J3713*T$4,"")</f>
        <v>776.00375063314914</v>
      </c>
      <c r="U3713">
        <f>IF($A3713&gt;=$Q$2,K3713*U$4,"")</f>
        <v>11.33671613370567</v>
      </c>
    </row>
    <row r="3714" spans="1:21">
      <c r="A3714" s="1">
        <v>45561</v>
      </c>
      <c r="B3714">
        <f>IFERROR(VLOOKUP($A3714,'BTC-Web'!$A$2:$H$9999,2,0),"")</f>
        <v>63138.55</v>
      </c>
      <c r="C3714">
        <f>VLOOKUP(A3714,H_SPBTFDUE!$B$2:$C$5828,2,0)</f>
        <v>306.13</v>
      </c>
      <c r="D3714" s="61">
        <v>29.83</v>
      </c>
      <c r="E3714" s="9">
        <v>29.83</v>
      </c>
      <c r="F3714" s="60">
        <f>F3713*(1-F$1-2*(C3714/C3713-1))</f>
        <v>1.951950000243764E-3</v>
      </c>
      <c r="G3714" s="2">
        <f>G3713*(1-G$1+IF(AND(WEEKDAY($A3714)&lt;&gt;1,WEEKDAY($A3714)&lt;&gt;7),-VLOOKUP($A3714,ETF_OP_Fee!$I$5:$J$14,2,1),0))^($A3714-$A3713)*(1+1*(B3714/B3713-1))</f>
        <v>18.709781919150647</v>
      </c>
      <c r="H3714" s="9">
        <f>IFERROR(VLOOKUP(A3714,'BITO-IV'!$A$1:$J$10000,4,0),"")</f>
        <v>19.605399999999999</v>
      </c>
      <c r="J3714" s="9">
        <f>VLOOKUP(A3714,'ETH-Web'!$A$1:$G$10000,6,0)</f>
        <v>2632.2</v>
      </c>
      <c r="K3714" s="2">
        <f>K3713*(1-K$1+IF(AND(WEEKDAY($A3714)&lt;&gt;1,WEEKDAY($A3714)&lt;&gt;7),-VLOOKUP($A3714,ETF_OP_Fee!$K$5:$L$14,2,1),0))^($A3714-$A3713)*(1+2*(J3714/J3713-1))-K$3*IFERROR(VLOOKUP($A5310,Dividends!$C$10:$E$100,3,0),0)</f>
        <v>122.65256203850534</v>
      </c>
      <c r="L3714" s="9">
        <v>119.80000000000001</v>
      </c>
      <c r="M3714" s="9">
        <f>VLOOKUP(A3714,'ETHU-Web'!$A$3:$G$5000,5,0)</f>
        <v>6.01</v>
      </c>
      <c r="N3714" s="44"/>
      <c r="O3714" s="44"/>
      <c r="Q3714">
        <f>IF($A3714&gt;=$Q$2,B3714*Q$4,"")</f>
        <v>803.94714015342026</v>
      </c>
      <c r="R3714">
        <f>IF($A3714&gt;=$Q$2,G3714*R$4,"")</f>
        <v>353.01580810972706</v>
      </c>
      <c r="S3714">
        <f>IF($A3714&gt;=$Q$2,C3714*S$4,"")</f>
        <v>580.248648215397</v>
      </c>
      <c r="T3714">
        <f>IF($A3714&gt;=$Q$2,J3714*T$4,"")</f>
        <v>791.89152180033852</v>
      </c>
      <c r="U3714">
        <f>IF($A3714&gt;=$Q$2,K3714*U$4,"")</f>
        <v>11.799331031869423</v>
      </c>
    </row>
    <row r="3715" spans="1:21">
      <c r="A3715" s="1">
        <v>45562</v>
      </c>
      <c r="B3715">
        <f>IFERROR(VLOOKUP($A3715,'BTC-Web'!$A$2:$H$9999,2,0),"")</f>
        <v>65180.66</v>
      </c>
      <c r="C3715">
        <f>VLOOKUP(A3715,H_SPBTFDUE!$B$2:$C$5828,2,0)</f>
        <v>310.48</v>
      </c>
      <c r="D3715" s="2">
        <f>D3714*(1-D$1+IF(AND(WEEKDAY($A3715)&lt;&gt;1,WEEKDAY($A3715)&lt;&gt;7),-VLOOKUP($A3715,ETF_OP_Fee!$G$5:$H$14,2,1),0))^($A3715-$A3714)*(1+2*(C3715/C3714-1))+IFERROR(VLOOKUP(A3715,BITXeom!$C$9:$D$100,2,0),0)-$D$3*IFERROR(VLOOKUP($A3715,Dividends!$C$10:$E$100,2,0),0)</f>
        <v>30.67404954944292</v>
      </c>
      <c r="F3715" s="60">
        <f>F3714*(1-F$1-2*(C3715/C3714-1))</f>
        <v>1.8963753412159087E-3</v>
      </c>
      <c r="G3715" s="2">
        <f>G3714*(1-G$1+IF(AND(WEEKDAY($A3715)&lt;&gt;1,WEEKDAY($A3715)&lt;&gt;7),-VLOOKUP($A3715,ETF_OP_Fee!$I$5:$J$14,2,1),0))^($A3715-$A3714)*(1+1*(B3715/B3714-1))</f>
        <v>19.287956776772642</v>
      </c>
      <c r="H3715" s="9">
        <f>IFERROR(VLOOKUP(A3715,'BITO-IV'!$A$1:$J$10000,4,0),"")</f>
        <v>19.886800000000001</v>
      </c>
      <c r="J3715" s="9">
        <f>VLOOKUP(A3715,'ETH-Web'!$A$1:$G$10000,6,0)</f>
        <v>2695.9</v>
      </c>
      <c r="K3715" s="2">
        <f>K3714*(1-K$1+IF(AND(WEEKDAY($A3715)&lt;&gt;1,WEEKDAY($A3715)&lt;&gt;7),-VLOOKUP($A3715,ETF_OP_Fee!$K$5:$L$14,2,1),0))^($A3715-$A3714)*(1+2*(J3715/J3714-1))-K$3*IFERROR(VLOOKUP($A5311,Dividends!$C$10:$E$100,3,0),0)</f>
        <v>128.57161331396176</v>
      </c>
      <c r="L3715" s="9" t="e">
        <v>#DIV/0!</v>
      </c>
      <c r="M3715" s="9">
        <f>VLOOKUP(A3715,'ETHU-Web'!$A$3:$G$5000,5,0)</f>
        <v>6.23</v>
      </c>
      <c r="N3715" s="44"/>
      <c r="O3715" s="44"/>
      <c r="Q3715">
        <f>IF($A3715&gt;=$Q$2,B3715*Q$4,"")</f>
        <v>829.94945560695373</v>
      </c>
      <c r="R3715">
        <f>IF($A3715&gt;=$Q$2,G3715*R$4,"")</f>
        <v>363.92480028687481</v>
      </c>
      <c r="S3715">
        <f>IF($A3715&gt;=$Q$2,C3715*S$4,"")</f>
        <v>588.49377812666671</v>
      </c>
      <c r="T3715">
        <f>IF($A3715&gt;=$Q$2,J3715*T$4,"")</f>
        <v>811.05552527221823</v>
      </c>
      <c r="U3715">
        <f>IF($A3715&gt;=$Q$2,K3715*U$4,"")</f>
        <v>12.368751223612287</v>
      </c>
    </row>
    <row r="3716" spans="1:21">
      <c r="A3716" s="1">
        <v>45565</v>
      </c>
      <c r="B3716">
        <f>IFERROR(VLOOKUP($A3716,'BTC-Web'!$A$2:$H$9999,2,0),"")</f>
        <v>65634.66</v>
      </c>
      <c r="C3716">
        <f>VLOOKUP(A3716,H_SPBTFDUE!$B$2:$C$5828,2,0)</f>
        <v>299.23</v>
      </c>
      <c r="D3716" s="2">
        <f>D3715*(1-D$1+IF(AND(WEEKDAY($A3716)&lt;&gt;1,WEEKDAY($A3716)&lt;&gt;7),-VLOOKUP($A3716,ETF_OP_Fee!$G$5:$H$14,2,1),0))^($A3716-$A3715)*(1+2*(C3716/C3715-1))+IFERROR(VLOOKUP(A3716,BITXeom!$C$9:$D$100,2,0),0)-$D$3*IFERROR(VLOOKUP($A3716,Dividends!$C$10:$E$100,2,0),0)</f>
        <v>28.440861211307453</v>
      </c>
      <c r="F3716" s="60">
        <f>F3715*(1-F$1-2*(C3716/C3715-1))</f>
        <v>2.0337039807773898E-3</v>
      </c>
      <c r="G3716" s="2">
        <f>G3715*(1-G$1+IF(AND(WEEKDAY($A3716)&lt;&gt;1,WEEKDAY($A3716)&lt;&gt;7),-VLOOKUP($A3716,ETF_OP_Fee!$I$5:$J$14,2,1),0))^($A3716-$A3715)*(1+1*(B3716/B3715-1))</f>
        <v>19.341081602473853</v>
      </c>
      <c r="H3716" s="9">
        <f>IFERROR(VLOOKUP(A3716,'BITO-IV'!$A$1:$J$10000,4,0),"")</f>
        <v>19.168399999999998</v>
      </c>
      <c r="J3716" s="9">
        <f>VLOOKUP(A3716,'ETH-Web'!$A$1:$G$10000,6,0)</f>
        <v>2603.06</v>
      </c>
      <c r="K3716" s="2">
        <f>K3715*(1-K$1+IF(AND(WEEKDAY($A3716)&lt;&gt;1,WEEKDAY($A3716)&lt;&gt;7),-VLOOKUP($A3716,ETF_OP_Fee!$K$5:$L$14,2,1),0))^($A3716-$A3715)*(1+2*(J3716/J3715-1))-K$3*IFERROR(VLOOKUP($A5312,Dividends!$C$10:$E$100,3,0),0)</f>
        <v>119.66764731378566</v>
      </c>
      <c r="L3716" s="9" t="e">
        <v>#DIV/0!</v>
      </c>
      <c r="M3716" s="9">
        <f>VLOOKUP(A3716,'ETHU-Web'!$A$3:$G$5000,5,0)</f>
        <v>5.71</v>
      </c>
      <c r="N3716" s="44"/>
      <c r="O3716" s="44"/>
      <c r="Q3716">
        <f>IF($A3716&gt;=$Q$2,B3716*Q$4,"")</f>
        <v>835.73026624688225</v>
      </c>
      <c r="R3716">
        <f>IF($A3716&gt;=$Q$2,G3716*R$4,"")</f>
        <v>364.92715848413451</v>
      </c>
      <c r="S3716">
        <f>IF($A3716&gt;=$Q$2,C3716*S$4,"")</f>
        <v>567.17016628717624</v>
      </c>
      <c r="T3716">
        <f>IF($A3716&gt;=$Q$2,J3716*T$4,"")</f>
        <v>783.12481754334374</v>
      </c>
      <c r="U3716">
        <f>IF($A3716&gt;=$Q$2,K3716*U$4,"")</f>
        <v>11.512178473834705</v>
      </c>
    </row>
    <row r="3717" spans="1:21">
      <c r="A3717" s="1">
        <v>45566</v>
      </c>
      <c r="B3717">
        <f>IFERROR(VLOOKUP($A3717,'BTC-Web'!$A$2:$H$9999,2,0),"")</f>
        <v>63335.61</v>
      </c>
      <c r="C3717">
        <f>VLOOKUP(A3717,H_SPBTFDUE!$B$2:$C$5828,2,0)</f>
        <v>290.86</v>
      </c>
      <c r="D3717" s="2">
        <f>D3716*(1-D$1+IF(AND(WEEKDAY($A3717)&lt;&gt;1,WEEKDAY($A3717)&lt;&gt;7),-VLOOKUP($A3717,ETF_OP_Fee!$G$5:$H$14,2,1),0))^($A3717-$A3716)*(1+2*(C3717/C3716-1))+IFERROR(VLOOKUP(A3717,BITXeom!$C$9:$D$100,2,0),0)-$D$3*IFERROR(VLOOKUP($A3717,Dividends!$C$10:$E$100,2,0),0)</f>
        <v>26.846540688375423</v>
      </c>
      <c r="F3717" s="60">
        <f>F3716*(1-F$1-2*(C3717/C3716-1))</f>
        <v>2.147370815455317E-3</v>
      </c>
      <c r="G3717" s="2">
        <f>G3716*(1-G$1+IF(AND(WEEKDAY($A3717)&lt;&gt;1,WEEKDAY($A3717)&lt;&gt;7),-VLOOKUP($A3717,ETF_OP_Fee!$I$5:$J$14,2,1),0))^($A3717-$A3716)*(1+1*(B3717/B3716-1))</f>
        <v>18.637550108916031</v>
      </c>
      <c r="H3717" s="9">
        <f>IFERROR(VLOOKUP(A3717,'BITO-IV'!$A$1:$J$10000,4,0),"")</f>
        <v>17.573799999999999</v>
      </c>
      <c r="J3717" s="9">
        <f>VLOOKUP(A3717,'ETH-Web'!$A$1:$G$10000,6,0)</f>
        <v>2448.92</v>
      </c>
      <c r="K3717" s="2">
        <f>K3716*(1-K$1+IF(AND(WEEKDAY($A3717)&lt;&gt;1,WEEKDAY($A3717)&lt;&gt;7),-VLOOKUP($A3717,ETF_OP_Fee!$K$5:$L$14,2,1),0))^($A3717-$A3716)*(1+2*(J3717/J3716-1))-K$3*IFERROR(VLOOKUP($A5313,Dividends!$C$10:$E$100,3,0),0)</f>
        <v>105.48114802701141</v>
      </c>
      <c r="L3717" s="9" t="e">
        <v>#DIV/0!</v>
      </c>
      <c r="M3717" s="9">
        <f>VLOOKUP(A3717,'ETHU-Web'!$A$3:$G$5000,5,0)</f>
        <v>5.22</v>
      </c>
      <c r="N3717" s="44"/>
      <c r="O3717" s="44"/>
      <c r="Q3717">
        <f>IF($A3717&gt;=$Q$2,B3717*Q$4,"")</f>
        <v>806.4563175646631</v>
      </c>
      <c r="R3717">
        <f>IF($A3717&gt;=$Q$2,G3717*R$4,"")</f>
        <v>351.65293969301388</v>
      </c>
      <c r="S3717">
        <f>IF($A3717&gt;=$Q$2,C3717*S$4,"")</f>
        <v>551.30539907859531</v>
      </c>
      <c r="T3717">
        <f>IF($A3717&gt;=$Q$2,J3717*T$4,"")</f>
        <v>736.75214101028996</v>
      </c>
      <c r="U3717">
        <f>IF($A3717&gt;=$Q$2,K3717*U$4,"")</f>
        <v>10.147419364966858</v>
      </c>
    </row>
    <row r="3718" spans="1:21">
      <c r="A3718" s="1">
        <v>45567</v>
      </c>
      <c r="B3718">
        <f>IFERROR(VLOOKUP($A3718,'BTC-Web'!$A$2:$H$9999,2,0),"")</f>
        <v>60836.32</v>
      </c>
      <c r="C3718">
        <f>VLOOKUP(A3718,H_SPBTFDUE!$B$2:$C$5828,2,0)</f>
        <v>283.67</v>
      </c>
      <c r="D3718" s="2">
        <f>D3717*(1-D$1+IF(AND(WEEKDAY($A3718)&lt;&gt;1,WEEKDAY($A3718)&lt;&gt;7),-VLOOKUP($A3718,ETF_OP_Fee!$G$5:$H$14,2,1),0))^($A3718-$A3717)*(1+2*(C3718/C3717-1))+IFERROR(VLOOKUP(A3718,BITXeom!$C$9:$D$100,2,0),0)-$D$3*IFERROR(VLOOKUP($A3718,Dividends!$C$10:$E$100,2,0),0)</f>
        <v>25.51618235093553</v>
      </c>
      <c r="F3718" s="60">
        <f>F3717*(1-F$1-2*(C3718/C3717-1))</f>
        <v>2.253424173497439E-3</v>
      </c>
      <c r="G3718" s="2">
        <f>G3717*(1-G$1+IF(AND(WEEKDAY($A3718)&lt;&gt;1,WEEKDAY($A3718)&lt;&gt;7),-VLOOKUP($A3718,ETF_OP_Fee!$I$5:$J$14,2,1),0))^($A3718-$A3717)*(1+1*(B3718/B3717-1))</f>
        <v>17.87710335640433</v>
      </c>
      <c r="H3718" s="9">
        <f>IFERROR(VLOOKUP(A3718,'BITO-IV'!$A$1:$J$10000,4,0),"")</f>
        <v>17.1403</v>
      </c>
      <c r="J3718" s="9">
        <f>VLOOKUP(A3718,'ETH-Web'!$A$1:$G$10000,6,0)</f>
        <v>2365.23</v>
      </c>
      <c r="K3718" s="2">
        <f>K3717*(1-K$1+IF(AND(WEEKDAY($A3718)&lt;&gt;1,WEEKDAY($A3718)&lt;&gt;7),-VLOOKUP($A3718,ETF_OP_Fee!$K$5:$L$14,2,1),0))^($A3718-$A3717)*(1+2*(J3718/J3717-1))-K$3*IFERROR(VLOOKUP($A5314,Dividends!$C$10:$E$100,3,0),0)</f>
        <v>98.258369822220175</v>
      </c>
      <c r="L3718" s="9" t="e">
        <v>#DIV/0!</v>
      </c>
      <c r="M3718" s="9">
        <f>VLOOKUP(A3718,'ETHU-Web'!$A$3:$G$5000,5,0)</f>
        <v>4.74</v>
      </c>
      <c r="N3718" s="44"/>
      <c r="O3718" s="44"/>
      <c r="Q3718">
        <f>IF($A3718&gt;=$Q$2,B3718*Q$4,"")</f>
        <v>774.63270033059553</v>
      </c>
      <c r="R3718">
        <f>IF($A3718&gt;=$Q$2,G3718*R$4,"")</f>
        <v>337.30484488237579</v>
      </c>
      <c r="S3718">
        <f>IF($A3718&gt;=$Q$2,C3718*S$4,"")</f>
        <v>537.6772418229566</v>
      </c>
      <c r="T3718">
        <f>IF($A3718&gt;=$Q$2,J3718*T$4,"")</f>
        <v>711.574190452023</v>
      </c>
      <c r="U3718">
        <f>IF($A3718&gt;=$Q$2,K3718*U$4,"")</f>
        <v>9.4525789996971277</v>
      </c>
    </row>
    <row r="3719" spans="1:21">
      <c r="A3719" s="1">
        <v>45568</v>
      </c>
      <c r="B3719">
        <f>IFERROR(VLOOKUP($A3719,'BTC-Web'!$A$2:$H$9999,2,0),"")</f>
        <v>60632.480000000003</v>
      </c>
      <c r="C3719">
        <f>VLOOKUP(A3719,H_SPBTFDUE!$B$2:$C$5828,2,0)</f>
        <v>287.72000000000003</v>
      </c>
      <c r="D3719" s="2">
        <f>D3718*(1-D$1+IF(AND(WEEKDAY($A3719)&lt;&gt;1,WEEKDAY($A3719)&lt;&gt;7),-VLOOKUP($A3719,ETF_OP_Fee!$G$5:$H$14,2,1),0))^($A3719-$A3718)*(1+2*(C3719/C3718-1))+IFERROR(VLOOKUP(A3719,BITXeom!$C$9:$D$100,2,0),0)-$D$3*IFERROR(VLOOKUP($A3719,Dividends!$C$10:$E$100,2,0),0)</f>
        <v>26.241615477054605</v>
      </c>
      <c r="F3719" s="60">
        <f>F3718*(1-F$1-2*(C3719/C3718-1))</f>
        <v>2.1889619084323902E-3</v>
      </c>
      <c r="G3719" s="2">
        <f>G3718*(1-G$1+IF(AND(WEEKDAY($A3719)&lt;&gt;1,WEEKDAY($A3719)&lt;&gt;7),-VLOOKUP($A3719,ETF_OP_Fee!$I$5:$J$14,2,1),0))^($A3719-$A3718)*(1+1*(B3719/B3718-1))</f>
        <v>17.792332933325923</v>
      </c>
      <c r="H3719" s="9">
        <f>IFERROR(VLOOKUP(A3719,'BITO-IV'!$A$1:$J$10000,4,0),"")</f>
        <v>17.387899999999998</v>
      </c>
      <c r="J3719" s="9">
        <f>VLOOKUP(A3719,'ETH-Web'!$A$1:$G$10000,6,0)</f>
        <v>2349.79</v>
      </c>
      <c r="K3719" s="2">
        <f>K3718*(1-K$1+IF(AND(WEEKDAY($A3719)&lt;&gt;1,WEEKDAY($A3719)&lt;&gt;7),-VLOOKUP($A3719,ETF_OP_Fee!$K$5:$L$14,2,1),0))^($A3719-$A3718)*(1+2*(J3719/J3718-1))-K$3*IFERROR(VLOOKUP($A5315,Dividends!$C$10:$E$100,3,0),0)</f>
        <v>96.962402037379562</v>
      </c>
      <c r="L3719" s="9" t="e">
        <v>#DIV/0!</v>
      </c>
      <c r="M3719" s="9">
        <f>VLOOKUP(A3719,'ETHU-Web'!$A$3:$G$5000,5,0)</f>
        <v>4.6500000000000004</v>
      </c>
      <c r="N3719" s="44"/>
      <c r="O3719" s="44"/>
      <c r="Q3719">
        <f>IF($A3719&gt;=$Q$2,B3719*Q$4,"")</f>
        <v>772.03719275164622</v>
      </c>
      <c r="R3719">
        <f>IF($A3719&gt;=$Q$2,G3719*R$4,"")</f>
        <v>335.70539815786873</v>
      </c>
      <c r="S3719">
        <f>IF($A3719&gt;=$Q$2,C3719*S$4,"")</f>
        <v>545.35374208517317</v>
      </c>
      <c r="T3719">
        <f>IF($A3719&gt;=$Q$2,J3719*T$4,"")</f>
        <v>706.92910075648422</v>
      </c>
      <c r="U3719">
        <f>IF($A3719&gt;=$Q$2,K3719*U$4,"")</f>
        <v>9.3279052656484875</v>
      </c>
    </row>
    <row r="3720" spans="1:21">
      <c r="A3720" s="1">
        <v>45569</v>
      </c>
      <c r="B3720">
        <f>IFERROR(VLOOKUP($A3720,'BTC-Web'!$A$2:$H$9999,2,0),"")</f>
        <v>60754.63</v>
      </c>
      <c r="C3720">
        <f>VLOOKUP(A3720,H_SPBTFDUE!$B$2:$C$5828,2,0)</f>
        <v>294.39</v>
      </c>
      <c r="D3720" s="2">
        <f>D3719*(1-D$1+IF(AND(WEEKDAY($A3720)&lt;&gt;1,WEEKDAY($A3720)&lt;&gt;7),-VLOOKUP($A3720,ETF_OP_Fee!$G$5:$H$14,2,1),0))^($A3720-$A3719)*(1+2*(C3720/C3719-1))+IFERROR(VLOOKUP(A3720,BITXeom!$C$9:$D$100,2,0),0)-$D$3*IFERROR(VLOOKUP($A3720,Dividends!$C$10:$E$100,2,0),0)</f>
        <v>27.454985369454583</v>
      </c>
      <c r="F3720" s="60">
        <f>F3719*(1-F$1-2*(C3720/C3719-1))</f>
        <v>2.0873577919622906E-3</v>
      </c>
      <c r="G3720" s="2">
        <f>G3719*(1-G$1+IF(AND(WEEKDAY($A3720)&lt;&gt;1,WEEKDAY($A3720)&lt;&gt;7),-VLOOKUP($A3720,ETF_OP_Fee!$I$5:$J$14,2,1),0))^($A3720-$A3719)*(1+1*(B3720/B3719-1))</f>
        <v>17.803291128511649</v>
      </c>
      <c r="H3720" s="9">
        <f>IFERROR(VLOOKUP(A3720,'BITO-IV'!$A$1:$J$10000,4,0),"")</f>
        <v>17.7956</v>
      </c>
      <c r="J3720" s="9">
        <f>VLOOKUP(A3720,'ETH-Web'!$A$1:$G$10000,6,0)</f>
        <v>2414.79</v>
      </c>
      <c r="K3720" s="2">
        <f>K3719*(1-K$1+IF(AND(WEEKDAY($A3720)&lt;&gt;1,WEEKDAY($A3720)&lt;&gt;7),-VLOOKUP($A3720,ETF_OP_Fee!$K$5:$L$14,2,1),0))^($A3720-$A3719)*(1+2*(J3720/J3719-1))-K$3*IFERROR(VLOOKUP($A5316,Dividends!$C$10:$E$100,3,0),0)</f>
        <v>102.31290980908918</v>
      </c>
      <c r="L3720" s="9" t="e">
        <v>#DIV/0!</v>
      </c>
      <c r="M3720" s="9">
        <f>VLOOKUP(A3720,'ETHU-Web'!$A$3:$G$5000,5,0)</f>
        <v>4.97</v>
      </c>
      <c r="N3720" s="44"/>
      <c r="O3720" s="44"/>
      <c r="Q3720">
        <f>IF($A3720&gt;=$Q$2,B3720*Q$4,"")</f>
        <v>773.59253640730083</v>
      </c>
      <c r="R3720">
        <f>IF($A3720&gt;=$Q$2,G3720*R$4,"")</f>
        <v>335.91215717545799</v>
      </c>
      <c r="S3720">
        <f>IF($A3720&gt;=$Q$2,C3720*S$4,"")</f>
        <v>557.99627461578655</v>
      </c>
      <c r="T3720">
        <f>IF($A3720&gt;=$Q$2,J3720*T$4,"")</f>
        <v>726.4842063400348</v>
      </c>
      <c r="U3720">
        <f>IF($A3720&gt;=$Q$2,K3720*U$4,"")</f>
        <v>9.8426308558662612</v>
      </c>
    </row>
    <row r="3721" spans="1:21">
      <c r="A3721" s="1">
        <v>45572</v>
      </c>
      <c r="B3721">
        <f>IFERROR(VLOOKUP($A3721,'BTC-Web'!$A$2:$H$9999,2,0),"")</f>
        <v>62819.11</v>
      </c>
      <c r="C3721">
        <f>VLOOKUP(A3721,H_SPBTFDUE!$B$2:$C$5828,2,0)</f>
        <v>298.35000000000002</v>
      </c>
      <c r="D3721" s="2">
        <f>D3720*(1-D$1+IF(AND(WEEKDAY($A3721)&lt;&gt;1,WEEKDAY($A3721)&lt;&gt;7),-VLOOKUP($A3721,ETF_OP_Fee!$G$5:$H$14,2,1),0))^($A3721-$A3720)*(1+2*(C3721/C3720-1))+IFERROR(VLOOKUP(A3721,BITXeom!$C$9:$D$100,2,0),0)-$D$3*IFERROR(VLOOKUP($A3721,Dividends!$C$10:$E$100,2,0),0)</f>
        <v>28.183414433844021</v>
      </c>
      <c r="F3721" s="60">
        <f>F3720*(1-F$1-2*(C3721/C3720-1))</f>
        <v>2.0310927651578346E-3</v>
      </c>
      <c r="G3721" s="2">
        <f>G3720*(1-G$1+IF(AND(WEEKDAY($A3721)&lt;&gt;1,WEEKDAY($A3721)&lt;&gt;7),-VLOOKUP($A3721,ETF_OP_Fee!$I$5:$J$14,2,1),0))^($A3721-$A3720)*(1+1*(B3721/B3720-1))</f>
        <v>18.33127782396668</v>
      </c>
      <c r="H3721" s="9">
        <f>IFERROR(VLOOKUP(A3721,'BITO-IV'!$A$1:$J$10000,4,0),"")</f>
        <v>18.0383</v>
      </c>
      <c r="J3721" s="9">
        <f>VLOOKUP(A3721,'ETH-Web'!$A$1:$G$10000,6,0)</f>
        <v>2421.8000000000002</v>
      </c>
      <c r="K3721" s="2">
        <f>K3720*(1-K$1+IF(AND(WEEKDAY($A3721)&lt;&gt;1,WEEKDAY($A3721)&lt;&gt;7),-VLOOKUP($A3721,ETF_OP_Fee!$K$5:$L$14,2,1),0))^($A3721-$A3720)*(1+2*(J3721/J3720-1))-K$3*IFERROR(VLOOKUP($A5317,Dividends!$C$10:$E$100,3,0),0)</f>
        <v>102.86514971537837</v>
      </c>
      <c r="L3721" s="9" t="e">
        <v>#DIV/0!</v>
      </c>
      <c r="M3721" s="9">
        <f>VLOOKUP(A3721,'ETHU-Web'!$A$3:$G$5000,5,0)</f>
        <v>5.01</v>
      </c>
      <c r="N3721" s="44"/>
      <c r="O3721" s="44"/>
      <c r="Q3721">
        <f>IF($A3721&gt;=$Q$2,B3721*Q$4,"")</f>
        <v>799.8796904820133</v>
      </c>
      <c r="R3721">
        <f>IF($A3721&gt;=$Q$2,G3721*R$4,"")</f>
        <v>345.87420006685392</v>
      </c>
      <c r="S3721">
        <f>IF($A3721&gt;=$Q$2,C3721*S$4,"")</f>
        <v>565.50218598328729</v>
      </c>
      <c r="T3721">
        <f>IF($A3721&gt;=$Q$2,J3721*T$4,"")</f>
        <v>728.59314926527622</v>
      </c>
      <c r="U3721">
        <f>IF($A3721&gt;=$Q$2,K3721*U$4,"")</f>
        <v>9.8957570307705325</v>
      </c>
    </row>
    <row r="3722" spans="1:21">
      <c r="A3722" s="1">
        <v>45573</v>
      </c>
      <c r="B3722">
        <f>IFERROR(VLOOKUP($A3722,'BTC-Web'!$A$2:$H$9999,2,0),"")</f>
        <v>62221.64</v>
      </c>
      <c r="C3722">
        <f>VLOOKUP(A3722,H_SPBTFDUE!$B$2:$C$5828,2,0)</f>
        <v>292.91000000000003</v>
      </c>
      <c r="D3722" s="2">
        <f>D3721*(1-D$1+IF(AND(WEEKDAY($A3722)&lt;&gt;1,WEEKDAY($A3722)&lt;&gt;7),-VLOOKUP($A3722,ETF_OP_Fee!$G$5:$H$14,2,1),0))^($A3722-$A3721)*(1+2*(C3722/C3721-1))+IFERROR(VLOOKUP(A3722,BITXeom!$C$9:$D$100,2,0),0)-$D$3*IFERROR(VLOOKUP($A3722,Dividends!$C$10:$E$100,2,0),0)</f>
        <v>27.152369638242988</v>
      </c>
      <c r="F3722" s="60">
        <f>F3721*(1-F$1-2*(C3722/C3721-1))</f>
        <v>2.1050553771951959E-3</v>
      </c>
      <c r="G3722" s="2">
        <f>G3721*(1-G$1+IF(AND(WEEKDAY($A3722)&lt;&gt;1,WEEKDAY($A3722)&lt;&gt;7),-VLOOKUP($A3722,ETF_OP_Fee!$I$5:$J$14,2,1),0))^($A3722-$A3721)*(1+1*(B3722/B3721-1))</f>
        <v>18.131584702039078</v>
      </c>
      <c r="H3722" s="9">
        <f>IFERROR(VLOOKUP(A3722,'BITO-IV'!$A$1:$J$10000,4,0),"")</f>
        <v>17.710999999999999</v>
      </c>
      <c r="J3722" s="9">
        <f>VLOOKUP(A3722,'ETH-Web'!$A$1:$G$10000,6,0)</f>
        <v>2439.84</v>
      </c>
      <c r="K3722" s="2">
        <f>K3721*(1-K$1+IF(AND(WEEKDAY($A3722)&lt;&gt;1,WEEKDAY($A3722)&lt;&gt;7),-VLOOKUP($A3722,ETF_OP_Fee!$K$5:$L$14,2,1),0))^($A3722-$A3721)*(1+2*(J3722/J3721-1))-K$3*IFERROR(VLOOKUP($A5318,Dividends!$C$10:$E$100,3,0),0)</f>
        <v>104.38350628480329</v>
      </c>
      <c r="L3722" s="9" t="e">
        <v>#DIV/0!</v>
      </c>
      <c r="M3722" s="9">
        <f>VLOOKUP(A3722,'ETHU-Web'!$A$3:$G$5000,5,0)</f>
        <v>4.99</v>
      </c>
      <c r="N3722" s="44"/>
      <c r="O3722" s="44"/>
      <c r="Q3722">
        <f>IF($A3722&gt;=$Q$2,B3722*Q$4,"")</f>
        <v>792.27206728148894</v>
      </c>
      <c r="R3722">
        <f>IF($A3722&gt;=$Q$2,G3722*R$4,"")</f>
        <v>342.10639405415685</v>
      </c>
      <c r="S3722">
        <f>IF($A3722&gt;=$Q$2,C3722*S$4,"")</f>
        <v>555.19103501379141</v>
      </c>
      <c r="T3722">
        <f>IF($A3722&gt;=$Q$2,J3722*T$4,"")</f>
        <v>734.0204431841571</v>
      </c>
      <c r="U3722">
        <f>IF($A3722&gt;=$Q$2,K3722*U$4,"")</f>
        <v>10.041824846145103</v>
      </c>
    </row>
    <row r="3723" spans="1:21">
      <c r="A3723" s="1">
        <v>45574</v>
      </c>
      <c r="B3723">
        <f>IFERROR(VLOOKUP($A3723,'BTC-Web'!$A$2:$H$9999,2,0),"")</f>
        <v>62131.73</v>
      </c>
      <c r="C3723">
        <f>VLOOKUP(A3723,H_SPBTFDUE!$B$2:$C$5828,2,0)</f>
        <v>286.88</v>
      </c>
      <c r="D3723" s="2">
        <f>D3722*(1-D$1+IF(AND(WEEKDAY($A3723)&lt;&gt;1,WEEKDAY($A3723)&lt;&gt;7),-VLOOKUP($A3723,ETF_OP_Fee!$G$5:$H$14,2,1),0))^($A3723-$A3722)*(1+2*(C3723/C3722-1))+IFERROR(VLOOKUP(A3723,BITXeom!$C$9:$D$100,2,0),0)-$D$3*IFERROR(VLOOKUP($A3723,Dividends!$C$10:$E$100,2,0),0)</f>
        <v>26.031285190842482</v>
      </c>
      <c r="F3723" s="60">
        <f>F3722*(1-F$1-2*(C3723/C3722-1))</f>
        <v>2.1916173630989067E-3</v>
      </c>
      <c r="G3723" s="2">
        <f>G3722*(1-G$1+IF(AND(WEEKDAY($A3723)&lt;&gt;1,WEEKDAY($A3723)&lt;&gt;7),-VLOOKUP($A3723,ETF_OP_Fee!$I$5:$J$14,2,1),0))^($A3723-$A3722)*(1+1*(B3723/B3722-1))</f>
        <v>18.080111507958449</v>
      </c>
      <c r="H3723" s="9">
        <f>IFERROR(VLOOKUP(A3723,'BITO-IV'!$A$1:$J$10000,4,0),"")</f>
        <v>17.3477</v>
      </c>
      <c r="J3723" s="9">
        <f>VLOOKUP(A3723,'ETH-Web'!$A$1:$G$10000,6,0)</f>
        <v>2368.2800000000002</v>
      </c>
      <c r="K3723" s="2">
        <f>K3722*(1-K$1+IF(AND(WEEKDAY($A3723)&lt;&gt;1,WEEKDAY($A3723)&lt;&gt;7),-VLOOKUP($A3723,ETF_OP_Fee!$K$5:$L$14,2,1),0))^($A3723-$A3722)*(1+2*(J3723/J3722-1))-K$3*IFERROR(VLOOKUP($A5319,Dividends!$C$10:$E$100,3,0),0)</f>
        <v>98.247114398532773</v>
      </c>
      <c r="L3723" s="9" t="e">
        <v>#DIV/0!</v>
      </c>
      <c r="M3723" s="9">
        <f>VLOOKUP(A3723,'ETHU-Web'!$A$3:$G$5000,5,0)</f>
        <v>4.8899999999999997</v>
      </c>
      <c r="N3723" s="44"/>
      <c r="O3723" s="44"/>
      <c r="Q3723">
        <f>IF($A3723&gt;=$Q$2,B3723*Q$4,"")</f>
        <v>791.12723757964773</v>
      </c>
      <c r="R3723">
        <f>IF($A3723&gt;=$Q$2,G3723*R$4,"")</f>
        <v>341.13519881078719</v>
      </c>
      <c r="S3723">
        <f>IF($A3723&gt;=$Q$2,C3723*S$4,"")</f>
        <v>543.76157906782441</v>
      </c>
      <c r="T3723">
        <f>IF($A3723&gt;=$Q$2,J3723*T$4,"")</f>
        <v>712.49177617555893</v>
      </c>
      <c r="U3723">
        <f>IF($A3723&gt;=$Q$2,K3723*U$4,"")</f>
        <v>9.4514962137545879</v>
      </c>
    </row>
    <row r="3724" spans="1:21">
      <c r="A3724" s="1">
        <v>45575</v>
      </c>
      <c r="B3724">
        <f>IFERROR(VLOOKUP($A3724,'BTC-Web'!$A$2:$H$9999,2,0),"")</f>
        <v>60581.93</v>
      </c>
      <c r="C3724">
        <f>VLOOKUP(A3724,H_SPBTFDUE!$B$2:$C$5828,2,0)</f>
        <v>280.64999999999998</v>
      </c>
      <c r="D3724" s="2">
        <f>D3723*(1-D$1+IF(AND(WEEKDAY($A3724)&lt;&gt;1,WEEKDAY($A3724)&lt;&gt;7),-VLOOKUP($A3724,ETF_OP_Fee!$G$5:$H$14,2,1),0))^($A3724-$A3723)*(1+2*(C3724/C3723-1))+IFERROR(VLOOKUP(A3724,BITXeom!$C$9:$D$100,2,0),0)-$D$3*IFERROR(VLOOKUP($A3724,Dividends!$C$10:$E$100,2,0),0)</f>
        <v>24.897672013342426</v>
      </c>
      <c r="F3724" s="60">
        <f>F3723*(1-F$1-2*(C3724/C3723-1))</f>
        <v>2.2866913448032918E-3</v>
      </c>
      <c r="G3724" s="2">
        <f>G3723*(1-G$1+IF(AND(WEEKDAY($A3724)&lt;&gt;1,WEEKDAY($A3724)&lt;&gt;7),-VLOOKUP($A3724,ETF_OP_Fee!$I$5:$J$14,2,1),0))^($A3724-$A3723)*(1+1*(B3724/B3723-1))</f>
        <v>17.60451691665126</v>
      </c>
      <c r="H3724" s="9">
        <f>IFERROR(VLOOKUP(A3724,'BITO-IV'!$A$1:$J$10000,4,0),"")</f>
        <v>16.974399999999999</v>
      </c>
      <c r="J3724" s="9">
        <f>VLOOKUP(A3724,'ETH-Web'!$A$1:$G$10000,6,0)</f>
        <v>2383.86</v>
      </c>
      <c r="K3724" s="2">
        <f>K3723*(1-K$1+IF(AND(WEEKDAY($A3724)&lt;&gt;1,WEEKDAY($A3724)&lt;&gt;7),-VLOOKUP($A3724,ETF_OP_Fee!$K$5:$L$14,2,1),0))^($A3724-$A3723)*(1+2*(J3724/J3723-1))-K$3*IFERROR(VLOOKUP($A5320,Dividends!$C$10:$E$100,3,0),0)</f>
        <v>99.526302127544525</v>
      </c>
      <c r="L3724" s="9" t="e">
        <v>#DIV/0!</v>
      </c>
      <c r="M3724" s="9">
        <f>VLOOKUP(A3724,'ETHU-Web'!$A$3:$G$5000,5,0)</f>
        <v>4.68</v>
      </c>
      <c r="N3724" s="44"/>
      <c r="O3724" s="44"/>
      <c r="Q3724">
        <f>IF($A3724&gt;=$Q$2,B3724*Q$4,"")</f>
        <v>771.39353641277307</v>
      </c>
      <c r="R3724">
        <f>IF($A3724&gt;=$Q$2,G3724*R$4,"")</f>
        <v>332.16168914036854</v>
      </c>
      <c r="S3724">
        <f>IF($A3724&gt;=$Q$2,C3724*S$4,"")</f>
        <v>531.95303668915551</v>
      </c>
      <c r="T3724">
        <f>IF($A3724&gt;=$Q$2,J3724*T$4,"")</f>
        <v>717.17898456004684</v>
      </c>
      <c r="U3724">
        <f>IF($A3724&gt;=$Q$2,K3724*U$4,"")</f>
        <v>9.5745556852866756</v>
      </c>
    </row>
    <row r="3725" spans="1:21">
      <c r="A3725" s="1">
        <v>45576</v>
      </c>
      <c r="B3725">
        <f>IFERROR(VLOOKUP($A3725,'BTC-Web'!$A$2:$H$9999,2,0),"")</f>
        <v>60275.46</v>
      </c>
      <c r="C3725">
        <f>VLOOKUP(A3725,H_SPBTFDUE!$B$2:$C$5828,2,0)</f>
        <v>297.17</v>
      </c>
      <c r="D3725" s="2">
        <f>D3724*(1-D$1+IF(AND(WEEKDAY($A3725)&lt;&gt;1,WEEKDAY($A3725)&lt;&gt;7),-VLOOKUP($A3725,ETF_OP_Fee!$G$5:$H$14,2,1),0))^($A3725-$A3724)*(1+2*(C3725/C3724-1))+IFERROR(VLOOKUP(A3725,BITXeom!$C$9:$D$100,2,0),0)-$D$3*IFERROR(VLOOKUP($A3725,Dividends!$C$10:$E$100,2,0),0)</f>
        <v>27.825438219286212</v>
      </c>
      <c r="F3725" s="60">
        <f>F3724*(1-F$1-2*(C3725/C3724-1))</f>
        <v>2.0173676722097544E-3</v>
      </c>
      <c r="G3725" s="2">
        <f>G3724*(1-G$1+IF(AND(WEEKDAY($A3725)&lt;&gt;1,WEEKDAY($A3725)&lt;&gt;7),-VLOOKUP($A3725,ETF_OP_Fee!$I$5:$J$14,2,1),0))^($A3725-$A3724)*(1+1*(B3725/B3724-1))</f>
        <v>17.491010066866455</v>
      </c>
      <c r="H3725" s="9">
        <f>IFERROR(VLOOKUP(A3725,'BITO-IV'!$A$1:$J$10000,4,0),"")</f>
        <v>17.975300000000001</v>
      </c>
      <c r="J3725" s="9">
        <f>VLOOKUP(A3725,'ETH-Web'!$A$1:$G$10000,6,0)</f>
        <v>2436.5100000000002</v>
      </c>
      <c r="K3725" s="2">
        <f>K3724*(1-K$1+IF(AND(WEEKDAY($A3725)&lt;&gt;1,WEEKDAY($A3725)&lt;&gt;7),-VLOOKUP($A3725,ETF_OP_Fee!$K$5:$L$14,2,1),0))^($A3725-$A3724)*(1+2*(J3725/J3724-1))-K$3*IFERROR(VLOOKUP($A5321,Dividends!$C$10:$E$100,3,0),0)</f>
        <v>103.90851848775536</v>
      </c>
      <c r="L3725" s="9" t="e">
        <v>#DIV/0!</v>
      </c>
      <c r="M3725" s="9">
        <f>VLOOKUP(A3725,'ETHU-Web'!$A$3:$G$5000,5,0)</f>
        <v>5.0599999999999996</v>
      </c>
      <c r="N3725" s="44"/>
      <c r="O3725" s="44"/>
      <c r="Q3725">
        <f>IF($A3725&gt;=$Q$2,B3725*Q$4,"")</f>
        <v>767.49123456955965</v>
      </c>
      <c r="R3725">
        <f>IF($A3725&gt;=$Q$2,G3725*R$4,"")</f>
        <v>330.02004406529909</v>
      </c>
      <c r="S3725">
        <f>IF($A3725&gt;=$Q$2,C3725*S$4,"")</f>
        <v>563.26557603034507</v>
      </c>
      <c r="T3725">
        <f>IF($A3725&gt;=$Q$2,J3725*T$4,"")</f>
        <v>733.01862008272292</v>
      </c>
      <c r="U3725">
        <f>IF($A3725&gt;=$Q$2,K3725*U$4,"")</f>
        <v>9.9961304215010625</v>
      </c>
    </row>
    <row r="3726" spans="1:21">
      <c r="A3726" s="1">
        <v>45579</v>
      </c>
      <c r="B3726">
        <f>IFERROR(VLOOKUP($A3726,'BTC-Web'!$A$2:$H$9999,2,0),"")</f>
        <v>62848.4</v>
      </c>
      <c r="C3726">
        <f>VLOOKUP(A3726,H_SPBTFDUE!$B$2:$C$5828,2,0)</f>
        <v>310.52</v>
      </c>
      <c r="D3726" s="2">
        <f>D3725*(1-D$1+IF(AND(WEEKDAY($A3726)&lt;&gt;1,WEEKDAY($A3726)&lt;&gt;7),-VLOOKUP($A3726,ETF_OP_Fee!$G$5:$H$14,2,1),0))^($A3726-$A3725)*(1+2*(C3726/C3725-1))+IFERROR(VLOOKUP(A3726,BITXeom!$C$9:$D$100,2,0),0)-$D$3*IFERROR(VLOOKUP($A3726,Dividends!$C$10:$E$100,2,0),0)</f>
        <v>30.314520301837234</v>
      </c>
      <c r="F3726" s="60">
        <f>F3725*(1-F$1-2*(C3726/C3725-1))</f>
        <v>1.8360070915413211E-3</v>
      </c>
      <c r="G3726" s="2">
        <f>G3725*(1-G$1+IF(AND(WEEKDAY($A3726)&lt;&gt;1,WEEKDAY($A3726)&lt;&gt;7),-VLOOKUP($A3726,ETF_OP_Fee!$I$5:$J$14,2,1),0))^($A3726-$A3725)*(1+1*(B3726/B3725-1))</f>
        <v>18.161370952399359</v>
      </c>
      <c r="H3726" s="9">
        <f>IFERROR(VLOOKUP(A3726,'BITO-IV'!$A$1:$J$10000,4,0),"")</f>
        <v>18.783100000000001</v>
      </c>
      <c r="J3726" s="9">
        <f>VLOOKUP(A3726,'ETH-Web'!$A$1:$G$10000,6,0)</f>
        <v>2628.9</v>
      </c>
      <c r="K3726" s="2">
        <f>K3725*(1-K$1+IF(AND(WEEKDAY($A3726)&lt;&gt;1,WEEKDAY($A3726)&lt;&gt;7),-VLOOKUP($A3726,ETF_OP_Fee!$K$5:$L$14,2,1),0))^($A3726-$A3725)*(1+2*(J3726/J3725-1))-K$3*IFERROR(VLOOKUP($A5322,Dividends!$C$10:$E$100,3,0),0)</f>
        <v>120.26917633812984</v>
      </c>
      <c r="L3726" s="9" t="e">
        <v>#DIV/0!</v>
      </c>
      <c r="M3726" s="9">
        <f>VLOOKUP(A3726,'ETHU-Web'!$A$3:$G$5000,5,0)</f>
        <v>5.75</v>
      </c>
      <c r="N3726" s="44"/>
      <c r="O3726" s="44"/>
      <c r="Q3726">
        <f>IF($A3726&gt;=$Q$2,B3726*Q$4,"")</f>
        <v>800.25264189973029</v>
      </c>
      <c r="R3726">
        <f>IF($A3726&gt;=$Q$2,G3726*R$4,"")</f>
        <v>342.66840045738115</v>
      </c>
      <c r="S3726">
        <f>IF($A3726&gt;=$Q$2,C3726*S$4,"")</f>
        <v>588.56959541320703</v>
      </c>
      <c r="T3726">
        <f>IF($A3726&gt;=$Q$2,J3726*T$4,"")</f>
        <v>790.89872413225066</v>
      </c>
      <c r="U3726">
        <f>IF($A3726&gt;=$Q$2,K3726*U$4,"")</f>
        <v>11.570046324008811</v>
      </c>
    </row>
    <row r="3727" spans="1:21">
      <c r="A3727" s="1">
        <v>45580</v>
      </c>
      <c r="B3727">
        <f>IFERROR(VLOOKUP($A3727,'BTC-Web'!$A$2:$H$9999,2,0),"")</f>
        <v>66050.37</v>
      </c>
      <c r="C3727">
        <f>VLOOKUP(A3727,H_SPBTFDUE!$B$2:$C$5828,2,0)</f>
        <v>315.57</v>
      </c>
      <c r="D3727" s="2">
        <f>D3726*(1-D$1+IF(AND(WEEKDAY($A3727)&lt;&gt;1,WEEKDAY($A3727)&lt;&gt;7),-VLOOKUP($A3727,ETF_OP_Fee!$G$5:$H$14,2,1),0))^($A3727-$A3726)*(1+2*(C3727/C3726-1))+IFERROR(VLOOKUP(A3727,BITXeom!$C$9:$D$100,2,0),0)-$D$3*IFERROR(VLOOKUP($A3727,Dividends!$C$10:$E$100,2,0),0)</f>
        <v>31.29675975935136</v>
      </c>
      <c r="F3727" s="60">
        <f>F3726*(1-F$1-2*(C3727/C3726-1))</f>
        <v>1.7761933953420485E-3</v>
      </c>
      <c r="G3727" s="2">
        <f>G3726*(1-G$1+IF(AND(WEEKDAY($A3727)&lt;&gt;1,WEEKDAY($A3727)&lt;&gt;7),-VLOOKUP($A3727,ETF_OP_Fee!$I$5:$J$14,2,1),0))^($A3727-$A3726)*(1+1*(B3727/B3726-1))</f>
        <v>19.060004860170881</v>
      </c>
      <c r="H3727" s="9">
        <f>IFERROR(VLOOKUP(A3727,'BITO-IV'!$A$1:$J$10000,4,0),"")</f>
        <v>19.090299999999999</v>
      </c>
      <c r="J3727" s="9">
        <f>VLOOKUP(A3727,'ETH-Web'!$A$1:$G$10000,6,0)</f>
        <v>2606.02</v>
      </c>
      <c r="K3727" s="2">
        <f>K3726*(1-K$1+IF(AND(WEEKDAY($A3727)&lt;&gt;1,WEEKDAY($A3727)&lt;&gt;7),-VLOOKUP($A3727,ETF_OP_Fee!$K$5:$L$14,2,1),0))^($A3727-$A3726)*(1+2*(J3727/J3726-1))-K$3*IFERROR(VLOOKUP($A5323,Dividends!$C$10:$E$100,3,0),0)</f>
        <v>118.15971434261195</v>
      </c>
      <c r="L3727" s="9" t="e">
        <v>#DIV/0!</v>
      </c>
      <c r="M3727" s="9">
        <f>VLOOKUP(A3727,'ETHU-Web'!$A$3:$G$5000,5,0)</f>
        <v>5.6</v>
      </c>
      <c r="N3727" s="44"/>
      <c r="O3727" s="44"/>
      <c r="Q3727">
        <f>IF($A3727&gt;=$Q$2,B3727*Q$4,"")</f>
        <v>841.02352790134171</v>
      </c>
      <c r="R3727">
        <f>IF($A3727&gt;=$Q$2,G3727*R$4,"")</f>
        <v>359.62380787568242</v>
      </c>
      <c r="S3727">
        <f>IF($A3727&gt;=$Q$2,C3727*S$4,"")</f>
        <v>598.14152783893394</v>
      </c>
      <c r="T3727">
        <f>IF($A3727&gt;=$Q$2,J3727*T$4,"")</f>
        <v>784.0153269668408</v>
      </c>
      <c r="U3727">
        <f>IF($A3727&gt;=$Q$2,K3727*U$4,"")</f>
        <v>11.367113421747465</v>
      </c>
    </row>
    <row r="3728" spans="1:21">
      <c r="A3728" s="1">
        <v>45581</v>
      </c>
      <c r="B3728">
        <f>IFERROR(VLOOKUP($A3728,'BTC-Web'!$A$2:$H$9999,2,0),"")</f>
        <v>67042.460000000006</v>
      </c>
      <c r="C3728">
        <f>VLOOKUP(A3728,H_SPBTFDUE!$B$2:$C$5828,2,0)</f>
        <v>318.86</v>
      </c>
      <c r="D3728" s="2">
        <f>D3727*(1-D$1+IF(AND(WEEKDAY($A3728)&lt;&gt;1,WEEKDAY($A3728)&lt;&gt;7),-VLOOKUP($A3728,ETF_OP_Fee!$G$5:$H$14,2,1),0))^($A3728-$A3727)*(1+2*(C3728/C3727-1))+IFERROR(VLOOKUP(A3728,BITXeom!$C$9:$D$100,2,0),0)-$D$3*IFERROR(VLOOKUP($A3728,Dividends!$C$10:$E$100,2,0),0)</f>
        <v>31.945482022420013</v>
      </c>
      <c r="F3728" s="60">
        <f>F3727*(1-F$1-2*(C3728/C3727-1))</f>
        <v>1.7390652464413325E-3</v>
      </c>
      <c r="G3728" s="2">
        <f>G3727*(1-G$1+IF(AND(WEEKDAY($A3728)&lt;&gt;1,WEEKDAY($A3728)&lt;&gt;7),-VLOOKUP($A3728,ETF_OP_Fee!$I$5:$J$14,2,1),0))^($A3728-$A3727)*(1+1*(B3728/B3727-1))</f>
        <v>19.319284711555358</v>
      </c>
      <c r="H3728" s="9">
        <f>IFERROR(VLOOKUP(A3728,'BITO-IV'!$A$1:$J$10000,4,0),"")</f>
        <v>19.292100000000001</v>
      </c>
      <c r="J3728" s="9">
        <f>VLOOKUP(A3728,'ETH-Web'!$A$1:$G$10000,6,0)</f>
        <v>2611.1</v>
      </c>
      <c r="K3728" s="2">
        <f>K3727*(1-K$1+IF(AND(WEEKDAY($A3728)&lt;&gt;1,WEEKDAY($A3728)&lt;&gt;7),-VLOOKUP($A3728,ETF_OP_Fee!$K$5:$L$14,2,1),0))^($A3728-$A3727)*(1+2*(J3728/J3727-1))-K$3*IFERROR(VLOOKUP($A5324,Dividends!$C$10:$E$100,3,0),0)</f>
        <v>118.60432515768005</v>
      </c>
      <c r="L3728" s="9" t="e">
        <v>#DIV/0!</v>
      </c>
      <c r="M3728" s="9">
        <f>VLOOKUP(A3728,'ETHU-Web'!$A$3:$G$5000,5,0)</f>
        <v>5.7</v>
      </c>
      <c r="N3728" s="44"/>
      <c r="O3728" s="44"/>
      <c r="Q3728">
        <f>IF($A3728&gt;=$Q$2,B3728*Q$4,"")</f>
        <v>853.65587245589381</v>
      </c>
      <c r="R3728">
        <f>IF($A3728&gt;=$Q$2,G3728*R$4,"")</f>
        <v>364.51589516235327</v>
      </c>
      <c r="S3728">
        <f>IF($A3728&gt;=$Q$2,C3728*S$4,"")</f>
        <v>604.37749965688272</v>
      </c>
      <c r="T3728">
        <f>IF($A3728&gt;=$Q$2,J3728*T$4,"")</f>
        <v>785.54363368013981</v>
      </c>
      <c r="U3728">
        <f>IF($A3728&gt;=$Q$2,K3728*U$4,"")</f>
        <v>11.409885542444716</v>
      </c>
    </row>
    <row r="3729" spans="1:21">
      <c r="A3729" s="1">
        <v>45582</v>
      </c>
      <c r="B3729">
        <f>IFERROR(VLOOKUP($A3729,'BTC-Web'!$A$2:$H$9999,2,0),"")</f>
        <v>67617.08</v>
      </c>
      <c r="C3729">
        <f>VLOOKUP(A3729,H_SPBTFDUE!$B$2:$C$5828,2,0)</f>
        <v>314.12</v>
      </c>
      <c r="D3729" s="2">
        <f>D3728*(1-D$1+IF(AND(WEEKDAY($A3729)&lt;&gt;1,WEEKDAY($A3729)&lt;&gt;7),-VLOOKUP($A3729,ETF_OP_Fee!$G$5:$H$14,2,1),0))^($A3729-$A3728)*(1+2*(C3729/C3728-1))+IFERROR(VLOOKUP(A3729,BITXeom!$C$9:$D$100,2,0),0)-$D$3*IFERROR(VLOOKUP($A3729,Dividends!$C$10:$E$100,2,0),0)</f>
        <v>30.991977097804028</v>
      </c>
      <c r="F3729" s="60">
        <f>F3728*(1-F$1-2*(C3729/C3728-1))</f>
        <v>1.7906787231953439E-3</v>
      </c>
      <c r="G3729" s="2">
        <f>G3728*(1-G$1+IF(AND(WEEKDAY($A3729)&lt;&gt;1,WEEKDAY($A3729)&lt;&gt;7),-VLOOKUP($A3729,ETF_OP_Fee!$I$5:$J$14,2,1),0))^($A3729-$A3728)*(1+1*(B3729/B3728-1))</f>
        <v>19.457671291123777</v>
      </c>
      <c r="H3729" s="9">
        <f>IFERROR(VLOOKUP(A3729,'BITO-IV'!$A$1:$J$10000,4,0),"")</f>
        <v>19.003900000000002</v>
      </c>
      <c r="J3729" s="9">
        <f>VLOOKUP(A3729,'ETH-Web'!$A$1:$G$10000,6,0)</f>
        <v>2604.27</v>
      </c>
      <c r="K3729" s="2">
        <f>K3728*(1-K$1+IF(AND(WEEKDAY($A3729)&lt;&gt;1,WEEKDAY($A3729)&lt;&gt;7),-VLOOKUP($A3729,ETF_OP_Fee!$K$5:$L$14,2,1),0))^($A3729-$A3728)*(1+2*(J3729/J3728-1))-K$3*IFERROR(VLOOKUP($A5325,Dividends!$C$10:$E$100,3,0),0)</f>
        <v>117.96787702749029</v>
      </c>
      <c r="L3729" s="9" t="e">
        <v>#DIV/0!</v>
      </c>
      <c r="M3729" s="9">
        <f>VLOOKUP(A3729,'ETHU-Web'!$A$3:$G$5000,5,0)</f>
        <v>5.6</v>
      </c>
      <c r="N3729" s="44"/>
      <c r="O3729" s="44"/>
      <c r="Q3729">
        <f>IF($A3729&gt;=$Q$2,B3729*Q$4,"")</f>
        <v>860.97254516495912</v>
      </c>
      <c r="R3729">
        <f>IF($A3729&gt;=$Q$2,G3729*R$4,"")</f>
        <v>367.12697050406439</v>
      </c>
      <c r="S3729">
        <f>IF($A3729&gt;=$Q$2,C3729*S$4,"")</f>
        <v>595.39315120184403</v>
      </c>
      <c r="T3729">
        <f>IF($A3729&gt;=$Q$2,J3729*T$4,"")</f>
        <v>783.48884335497598</v>
      </c>
      <c r="U3729">
        <f>IF($A3729&gt;=$Q$2,K3729*U$4,"")</f>
        <v>11.348658430284059</v>
      </c>
    </row>
    <row r="3730" spans="1:21">
      <c r="A3730" s="1">
        <v>45583</v>
      </c>
      <c r="B3730">
        <f>IFERROR(VLOOKUP($A3730,'BTC-Web'!$A$2:$H$9999,2,0),"")</f>
        <v>67419.11</v>
      </c>
      <c r="C3730">
        <f>VLOOKUP(A3730,H_SPBTFDUE!$B$2:$C$5828,2,0)</f>
        <v>323.01</v>
      </c>
      <c r="D3730" s="2">
        <f>D3729*(1-D$1+IF(AND(WEEKDAY($A3730)&lt;&gt;1,WEEKDAY($A3730)&lt;&gt;7),-VLOOKUP($A3730,ETF_OP_Fee!$G$5:$H$14,2,1),0))^($A3730-$A3729)*(1+2*(C3730/C3729-1))+IFERROR(VLOOKUP(A3730,BITXeom!$C$9:$D$100,2,0),0)-$D$3*IFERROR(VLOOKUP($A3730,Dividends!$C$10:$E$100,2,0),0)</f>
        <v>32.742255233678051</v>
      </c>
      <c r="F3730" s="60">
        <f>F3729*(1-F$1-2*(C3730/C3729-1))</f>
        <v>1.6892284879486195E-3</v>
      </c>
      <c r="G3730" s="2">
        <f>G3729*(1-G$1+IF(AND(WEEKDAY($A3730)&lt;&gt;1,WEEKDAY($A3730)&lt;&gt;7),-VLOOKUP($A3730,ETF_OP_Fee!$I$5:$J$14,2,1),0))^($A3730-$A3729)*(1+1*(B3730/B3729-1))</f>
        <v>19.373621660726037</v>
      </c>
      <c r="H3730" s="9">
        <f>IFERROR(VLOOKUP(A3730,'BITO-IV'!$A$1:$J$10000,4,0),"")</f>
        <v>19.541599999999999</v>
      </c>
      <c r="J3730" s="9">
        <f>VLOOKUP(A3730,'ETH-Web'!$A$1:$G$10000,6,0)</f>
        <v>2641.55</v>
      </c>
      <c r="K3730" s="2">
        <f>K3729*(1-K$1+IF(AND(WEEKDAY($A3730)&lt;&gt;1,WEEKDAY($A3730)&lt;&gt;7),-VLOOKUP($A3730,ETF_OP_Fee!$K$5:$L$14,2,1),0))^($A3730-$A3729)*(1+2*(J3730/J3729-1))-K$3*IFERROR(VLOOKUP($A5326,Dividends!$C$10:$E$100,3,0),0)</f>
        <v>121.32886284757355</v>
      </c>
      <c r="L3730" s="9" t="e">
        <v>#DIV/0!</v>
      </c>
      <c r="M3730" s="9">
        <f>VLOOKUP(A3730,'ETHU-Web'!$A$3:$G$5000,5,0)</f>
        <v>5.84</v>
      </c>
      <c r="N3730" s="44"/>
      <c r="O3730" s="44"/>
      <c r="Q3730">
        <f>IF($A3730&gt;=$Q$2,B3730*Q$4,"")</f>
        <v>858.45178066631013</v>
      </c>
      <c r="R3730">
        <f>IF($A3730&gt;=$Q$2,G3730*R$4,"")</f>
        <v>365.54112368209729</v>
      </c>
      <c r="S3730">
        <f>IF($A3730&gt;=$Q$2,C3730*S$4,"")</f>
        <v>612.2435431354503</v>
      </c>
      <c r="T3730">
        <f>IF($A3730&gt;=$Q$2,J3730*T$4,"")</f>
        <v>794.70444852658784</v>
      </c>
      <c r="U3730">
        <f>IF($A3730&gt;=$Q$2,K3730*U$4,"")</f>
        <v>11.671989501608371</v>
      </c>
    </row>
    <row r="3731" spans="1:21">
      <c r="A3731" s="1">
        <v>45586</v>
      </c>
      <c r="B3731">
        <f>IFERROR(VLOOKUP($A3731,'BTC-Web'!$A$2:$H$9999,2,0),"")</f>
        <v>69002</v>
      </c>
      <c r="C3731">
        <f>VLOOKUP(A3731,H_SPBTFDUE!$B$2:$C$5828,2,0)</f>
        <v>318.3</v>
      </c>
      <c r="D3731" s="2">
        <f>D3730*(1-D$1+IF(AND(WEEKDAY($A3731)&lt;&gt;1,WEEKDAY($A3731)&lt;&gt;7),-VLOOKUP($A3731,ETF_OP_Fee!$G$5:$H$14,2,1),0))^($A3731-$A3730)*(1+2*(C3731/C3730-1))+IFERROR(VLOOKUP(A3731,BITXeom!$C$9:$D$100,2,0),0)-$D$3*IFERROR(VLOOKUP($A3731,Dividends!$C$10:$E$100,2,0),0)</f>
        <v>31.775892499427336</v>
      </c>
      <c r="F3731" s="60">
        <f>F3730*(1-F$1-2*(C3731/C3730-1))</f>
        <v>1.7384038363850078E-3</v>
      </c>
      <c r="G3731" s="2">
        <f>G3730*(1-G$1+IF(AND(WEEKDAY($A3731)&lt;&gt;1,WEEKDAY($A3731)&lt;&gt;7),-VLOOKUP($A3731,ETF_OP_Fee!$I$5:$J$14,2,1),0))^($A3731-$A3730)*(1+1*(B3731/B3730-1))</f>
        <v>19.745563174017729</v>
      </c>
      <c r="H3731" s="9">
        <f>IFERROR(VLOOKUP(A3731,'BITO-IV'!$A$1:$J$10000,4,0),"")</f>
        <v>19.259699999999999</v>
      </c>
      <c r="J3731" s="9">
        <f>VLOOKUP(A3731,'ETH-Web'!$A$1:$G$10000,6,0)</f>
        <v>2665.71</v>
      </c>
      <c r="K3731" s="2">
        <f>K3730*(1-K$1+IF(AND(WEEKDAY($A3731)&lt;&gt;1,WEEKDAY($A3731)&lt;&gt;7),-VLOOKUP($A3731,ETF_OP_Fee!$K$5:$L$14,2,1),0))^($A3731-$A3730)*(1+2*(J3731/J3730-1))-K$3*IFERROR(VLOOKUP($A5327,Dividends!$C$10:$E$100,3,0),0)</f>
        <v>123.49808847057169</v>
      </c>
      <c r="L3731" s="9" t="e">
        <v>#DIV/0!</v>
      </c>
      <c r="M3731" s="9">
        <f>VLOOKUP(A3731,'ETHU-Web'!$A$3:$G$5000,5,0)</f>
        <v>5.96</v>
      </c>
      <c r="N3731" s="44"/>
      <c r="O3731" s="44"/>
      <c r="Q3731">
        <f>IF($A3731&gt;=$Q$2,B3731*Q$4,"")</f>
        <v>878.60681889061914</v>
      </c>
      <c r="R3731">
        <f>IF($A3731&gt;=$Q$2,G3731*R$4,"")</f>
        <v>372.55890905509654</v>
      </c>
      <c r="S3731">
        <f>IF($A3731&gt;=$Q$2,C3731*S$4,"")</f>
        <v>603.31605764531696</v>
      </c>
      <c r="T3731">
        <f>IF($A3731&gt;=$Q$2,J3731*T$4,"")</f>
        <v>801.97293084810451</v>
      </c>
      <c r="U3731">
        <f>IF($A3731&gt;=$Q$2,K3731*U$4,"")</f>
        <v>11.88067174014598</v>
      </c>
    </row>
    <row r="3732" spans="1:21">
      <c r="A3732" s="1">
        <v>45587</v>
      </c>
      <c r="B3732">
        <f>IFERROR(VLOOKUP($A3732,'BTC-Web'!$A$2:$H$9999,2,0),"")</f>
        <v>67360.7</v>
      </c>
      <c r="C3732">
        <f>VLOOKUP(A3732,H_SPBTFDUE!$B$2:$C$5828,2,0)</f>
        <v>316.92</v>
      </c>
      <c r="D3732" s="2">
        <f>D3731*(1-D$1+IF(AND(WEEKDAY($A3732)&lt;&gt;1,WEEKDAY($A3732)&lt;&gt;7),-VLOOKUP($A3732,ETF_OP_Fee!$G$5:$H$14,2,1),0))^($A3732-$A3731)*(1+2*(C3732/C3731-1))+IFERROR(VLOOKUP(A3732,BITXeom!$C$9:$D$100,2,0),0)-$D$3*IFERROR(VLOOKUP($A3732,Dividends!$C$10:$E$100,2,0),0)</f>
        <v>31.496564365211135</v>
      </c>
      <c r="F3732" s="60">
        <f>F3731*(1-F$1-2*(C3732/C3731-1))</f>
        <v>1.753387156849401E-3</v>
      </c>
      <c r="G3732" s="2">
        <f>G3731*(1-G$1+IF(AND(WEEKDAY($A3732)&lt;&gt;1,WEEKDAY($A3732)&lt;&gt;7),-VLOOKUP($A3732,ETF_OP_Fee!$I$5:$J$14,2,1),0))^($A3732-$A3731)*(1+1*(B3732/B3731-1))</f>
        <v>19.248982905094199</v>
      </c>
      <c r="H3732" s="9">
        <f>IFERROR(VLOOKUP(A3732,'BITO-IV'!$A$1:$J$10000,4,0),"")</f>
        <v>19.1769</v>
      </c>
      <c r="J3732" s="9">
        <f>VLOOKUP(A3732,'ETH-Web'!$A$1:$G$10000,6,0)</f>
        <v>2620.1999999999998</v>
      </c>
      <c r="K3732" s="2">
        <f>K3731*(1-K$1+IF(AND(WEEKDAY($A3732)&lt;&gt;1,WEEKDAY($A3732)&lt;&gt;7),-VLOOKUP($A3732,ETF_OP_Fee!$K$5:$L$14,2,1),0))^($A3732-$A3731)*(1+2*(J3732/J3731-1))-K$3*IFERROR(VLOOKUP($A5328,Dividends!$C$10:$E$100,3,0),0)</f>
        <v>119.26513336262869</v>
      </c>
      <c r="L3732" s="9" t="e">
        <v>#DIV/0!</v>
      </c>
      <c r="M3732" s="9">
        <f>VLOOKUP(A3732,'ETHU-Web'!$A$3:$G$5000,5,0)</f>
        <v>5.73</v>
      </c>
      <c r="N3732" s="44"/>
      <c r="O3732" s="44"/>
      <c r="Q3732">
        <f>IF($A3732&gt;=$Q$2,B3732*Q$4,"")</f>
        <v>857.70804245160036</v>
      </c>
      <c r="R3732">
        <f>IF($A3732&gt;=$Q$2,G3732*R$4,"")</f>
        <v>363.18944201999687</v>
      </c>
      <c r="S3732">
        <f>IF($A3732&gt;=$Q$2,C3732*S$4,"")</f>
        <v>600.70036125967283</v>
      </c>
      <c r="T3732">
        <f>IF($A3732&gt;=$Q$2,J3732*T$4,"")</f>
        <v>788.28134846183684</v>
      </c>
      <c r="U3732">
        <f>IF($A3732&gt;=$Q$2,K3732*U$4,"")</f>
        <v>11.473456124495147</v>
      </c>
    </row>
    <row r="3733" spans="1:21">
      <c r="A3733" s="1">
        <v>45588</v>
      </c>
      <c r="B3733">
        <f>IFERROR(VLOOKUP($A3733,'BTC-Web'!$A$2:$H$9999,2,0),"")</f>
        <v>67362.38</v>
      </c>
      <c r="C3733">
        <f>VLOOKUP(A3733,H_SPBTFDUE!$B$2:$C$5828,2,0)</f>
        <v>311.5</v>
      </c>
      <c r="D3733" s="2">
        <f>D3732*(1-D$1+IF(AND(WEEKDAY($A3733)&lt;&gt;1,WEEKDAY($A3733)&lt;&gt;7),-VLOOKUP($A3733,ETF_OP_Fee!$G$5:$H$14,2,1),0))^($A3733-$A3732)*(1+2*(C3733/C3732-1))+IFERROR(VLOOKUP(A3733,BITXeom!$C$9:$D$100,2,0),0)-$D$3*IFERROR(VLOOKUP($A3733,Dividends!$C$10:$E$100,2,0),0)</f>
        <v>30.415582109822246</v>
      </c>
      <c r="F3733" s="60">
        <f>F3732*(1-F$1-2*(C3733/C3732-1))</f>
        <v>1.813269116940389E-3</v>
      </c>
      <c r="G3733" s="2">
        <f>G3732*(1-G$1+IF(AND(WEEKDAY($A3733)&lt;&gt;1,WEEKDAY($A3733)&lt;&gt;7),-VLOOKUP($A3733,ETF_OP_Fee!$I$5:$J$14,2,1),0))^($A3733-$A3732)*(1+1*(B3733/B3732-1))</f>
        <v>19.222592840834505</v>
      </c>
      <c r="H3733" s="9">
        <f>IFERROR(VLOOKUP(A3733,'BITO-IV'!$A$1:$J$10000,4,0),"")</f>
        <v>18.851400000000002</v>
      </c>
      <c r="J3733" s="9">
        <f>VLOOKUP(A3733,'ETH-Web'!$A$1:$G$10000,6,0)</f>
        <v>2509.1</v>
      </c>
      <c r="K3733" s="2">
        <f>K3732*(1-K$1+IF(AND(WEEKDAY($A3733)&lt;&gt;1,WEEKDAY($A3733)&lt;&gt;7),-VLOOKUP($A3733,ETF_OP_Fee!$K$5:$L$14,2,1),0))^($A3733-$A3732)*(1+2*(J3733/J3732-1))-K$3*IFERROR(VLOOKUP($A5329,Dividends!$C$10:$E$100,3,0),0)</f>
        <v>109.13635682677338</v>
      </c>
      <c r="L3733" s="9" t="e">
        <v>#DIV/0!</v>
      </c>
      <c r="M3733" s="9">
        <f>VLOOKUP(A3733,'ETHU-Web'!$A$3:$G$5000,5,0)</f>
        <v>5.21</v>
      </c>
      <c r="N3733" s="44"/>
      <c r="O3733" s="44"/>
      <c r="Q3733">
        <f>IF($A3733&gt;=$Q$2,B3733*Q$4,"")</f>
        <v>857.72943399758071</v>
      </c>
      <c r="R3733">
        <f>IF($A3733&gt;=$Q$2,G3733*R$4,"")</f>
        <v>362.6915147912905</v>
      </c>
      <c r="S3733">
        <f>IF($A3733&gt;=$Q$2,C3733*S$4,"")</f>
        <v>590.42711893344722</v>
      </c>
      <c r="T3733">
        <f>IF($A3733&gt;=$Q$2,J3733*T$4,"")</f>
        <v>754.85716030287574</v>
      </c>
      <c r="U3733">
        <f>IF($A3733&gt;=$Q$2,K3733*U$4,"")</f>
        <v>10.49905505770888</v>
      </c>
    </row>
    <row r="3734" spans="1:21">
      <c r="A3734" s="1">
        <v>45589</v>
      </c>
      <c r="B3734">
        <f>IFERROR(VLOOKUP($A3734,'BTC-Web'!$A$2:$H$9999,2,0),"")</f>
        <v>66653.7</v>
      </c>
      <c r="C3734">
        <f>VLOOKUP(A3734,H_SPBTFDUE!$B$2:$C$5828,2,0)</f>
        <v>320.42</v>
      </c>
      <c r="D3734" s="2">
        <f>D3733*(1-D$1+IF(AND(WEEKDAY($A3734)&lt;&gt;1,WEEKDAY($A3734)&lt;&gt;7),-VLOOKUP($A3734,ETF_OP_Fee!$G$5:$H$14,2,1),0))^($A3734-$A3733)*(1+2*(C3734/C3733-1))+IFERROR(VLOOKUP(A3734,BITXeom!$C$9:$D$100,2,0),0)-$D$3*IFERROR(VLOOKUP($A3734,Dividends!$C$10:$E$100,2,0),0)</f>
        <v>32.153644542880038</v>
      </c>
      <c r="F3734" s="60">
        <f>F3733*(1-F$1-2*(C3734/C3733-1))</f>
        <v>1.7093265059319003E-3</v>
      </c>
      <c r="G3734" s="2">
        <f>G3733*(1-G$1+IF(AND(WEEKDAY($A3734)&lt;&gt;1,WEEKDAY($A3734)&lt;&gt;7),-VLOOKUP($A3734,ETF_OP_Fee!$I$5:$J$14,2,1),0))^($A3734-$A3733)*(1+1*(B3734/B3733-1))</f>
        <v>18.993812899181801</v>
      </c>
      <c r="H3734" s="9">
        <f>IFERROR(VLOOKUP(A3734,'BITO-IV'!$A$1:$J$10000,4,0),"")</f>
        <v>19.390499999999999</v>
      </c>
      <c r="J3734" s="9">
        <f>VLOOKUP(A3734,'ETH-Web'!$A$1:$G$10000,6,0)</f>
        <v>2534.5</v>
      </c>
      <c r="K3734" s="2">
        <f>K3733*(1-K$1+IF(AND(WEEKDAY($A3734)&lt;&gt;1,WEEKDAY($A3734)&lt;&gt;7),-VLOOKUP($A3734,ETF_OP_Fee!$K$5:$L$14,2,1),0))^($A3734-$A3733)*(1+2*(J3734/J3733-1))-K$3*IFERROR(VLOOKUP($A5330,Dividends!$C$10:$E$100,3,0),0)</f>
        <v>111.33089478770343</v>
      </c>
      <c r="L3734" s="9" t="e">
        <v>#DIV/0!</v>
      </c>
      <c r="M3734" s="9">
        <f>VLOOKUP(A3734,'ETHU-Web'!$A$3:$G$5000,5,0)</f>
        <v>5.3</v>
      </c>
      <c r="N3734" s="44"/>
      <c r="O3734" s="44"/>
      <c r="Q3734">
        <f>IF($A3734&gt;=$Q$2,B3734*Q$4,"")</f>
        <v>848.7057668515356</v>
      </c>
      <c r="R3734">
        <f>IF($A3734&gt;=$Q$2,G3734*R$4,"")</f>
        <v>358.37489921924265</v>
      </c>
      <c r="S3734">
        <f>IF($A3734&gt;=$Q$2,C3734*S$4,"")</f>
        <v>607.33437383195871</v>
      </c>
      <c r="T3734">
        <f>IF($A3734&gt;=$Q$2,J3734*T$4,"")</f>
        <v>762.49869386937098</v>
      </c>
      <c r="U3734">
        <f>IF($A3734&gt;=$Q$2,K3734*U$4,"")</f>
        <v>10.710172375053528</v>
      </c>
    </row>
    <row r="3735" spans="1:21">
      <c r="A3735" s="1">
        <v>45590</v>
      </c>
      <c r="B3735">
        <f>IFERROR(VLOOKUP($A3735,'BTC-Web'!$A$2:$H$9999,2,0),"")</f>
        <v>68165.3</v>
      </c>
      <c r="C3735">
        <f>VLOOKUP(A3735,H_SPBTFDUE!$B$2:$C$5828,2,0)</f>
        <v>313.18</v>
      </c>
      <c r="D3735" s="2">
        <f>D3734*(1-D$1+IF(AND(WEEKDAY($A3735)&lt;&gt;1,WEEKDAY($A3735)&lt;&gt;7),-VLOOKUP($A3735,ETF_OP_Fee!$G$5:$H$14,2,1),0))^($A3735-$A3734)*(1+2*(C3735/C3734-1))+IFERROR(VLOOKUP(A3735,BITXeom!$C$9:$D$100,2,0),0)-$D$3*IFERROR(VLOOKUP($A3735,Dividends!$C$10:$E$100,2,0),0)</f>
        <v>30.696898355106512</v>
      </c>
      <c r="F3735" s="60">
        <f>F3734*(1-F$1-2*(C3735/C3734-1))</f>
        <v>1.7864831667834516E-3</v>
      </c>
      <c r="G3735" s="2">
        <f>G3734*(1-G$1+IF(AND(WEEKDAY($A3735)&lt;&gt;1,WEEKDAY($A3735)&lt;&gt;7),-VLOOKUP($A3735,ETF_OP_Fee!$I$5:$J$14,2,1),0))^($A3735-$A3734)*(1+1*(B3735/B3734-1))</f>
        <v>19.397447833252173</v>
      </c>
      <c r="H3735" s="9">
        <f>IFERROR(VLOOKUP(A3735,'BITO-IV'!$A$1:$J$10000,4,0),"")</f>
        <v>18.9558</v>
      </c>
      <c r="J3735" s="9">
        <f>VLOOKUP(A3735,'ETH-Web'!$A$1:$G$10000,6,0)</f>
        <v>2435.9299999999998</v>
      </c>
      <c r="K3735" s="2">
        <f>K3734*(1-K$1+IF(AND(WEEKDAY($A3735)&lt;&gt;1,WEEKDAY($A3735)&lt;&gt;7),-VLOOKUP($A3735,ETF_OP_Fee!$K$5:$L$14,2,1),0))^($A3735-$A3734)*(1+2*(J3735/J3734-1))-K$3*IFERROR(VLOOKUP($A5331,Dividends!$C$10:$E$100,3,0),0)</f>
        <v>102.65739253228857</v>
      </c>
      <c r="L3735" s="9" t="e">
        <v>#DIV/0!</v>
      </c>
      <c r="M3735" s="9">
        <f>VLOOKUP(A3735,'ETHU-Web'!$A$3:$G$5000,5,0)</f>
        <v>5.04</v>
      </c>
      <c r="N3735" s="44"/>
      <c r="O3735" s="44"/>
      <c r="Q3735">
        <f>IF($A3735&gt;=$Q$2,B3735*Q$4,"")</f>
        <v>867.95306500861886</v>
      </c>
      <c r="R3735">
        <f>IF($A3735&gt;=$Q$2,G3735*R$4,"")</f>
        <v>365.99067545051565</v>
      </c>
      <c r="S3735">
        <f>IF($A3735&gt;=$Q$2,C3735*S$4,"")</f>
        <v>593.61144496814438</v>
      </c>
      <c r="T3735">
        <f>IF($A3735&gt;=$Q$2,J3735*T$4,"")</f>
        <v>732.84412837136188</v>
      </c>
      <c r="U3735">
        <f>IF($A3735&gt;=$Q$2,K3735*U$4,"")</f>
        <v>9.8757705279467629</v>
      </c>
    </row>
    <row r="3736" spans="1:21">
      <c r="A3736" s="1">
        <v>45593</v>
      </c>
      <c r="B3736">
        <f>IFERROR(VLOOKUP($A3736,'BTC-Web'!$A$2:$H$9999,2,0),"")</f>
        <v>67922.67</v>
      </c>
      <c r="C3736">
        <f>VLOOKUP(A3736,H_SPBTFDUE!$B$2:$C$5828,2,0)</f>
        <v>327.20999999999998</v>
      </c>
      <c r="D3736" s="2">
        <f>D3735*(1-D$1+IF(AND(WEEKDAY($A3736)&lt;&gt;1,WEEKDAY($A3736)&lt;&gt;7),-VLOOKUP($A3736,ETF_OP_Fee!$G$5:$H$14,2,1),0))^($A3736-$A3735)*(1+2*(C3736/C3735-1))+IFERROR(VLOOKUP(A3736,BITXeom!$C$9:$D$100,2,0),0)-$D$3*IFERROR(VLOOKUP($A3736,Dividends!$C$10:$E$100,2,0),0)</f>
        <v>33.435154954635372</v>
      </c>
      <c r="F3736" s="60">
        <f>F3735*(1-F$1-2*(C3736/C3735-1))</f>
        <v>1.6263265736469852E-3</v>
      </c>
      <c r="G3736" s="2">
        <f>G3735*(1-G$1+IF(AND(WEEKDAY($A3736)&lt;&gt;1,WEEKDAY($A3736)&lt;&gt;7),-VLOOKUP($A3736,ETF_OP_Fee!$I$5:$J$14,2,1),0))^($A3736-$A3735)*(1+1*(B3736/B3735-1))</f>
        <v>19.247575796956198</v>
      </c>
      <c r="H3736" s="9">
        <f>IFERROR(VLOOKUP(A3736,'BITO-IV'!$A$1:$J$10000,4,0),"")</f>
        <v>19.807700000000001</v>
      </c>
      <c r="J3736" s="9">
        <f>VLOOKUP(A3736,'ETH-Web'!$A$1:$G$10000,6,0)</f>
        <v>2565.35</v>
      </c>
      <c r="K3736" s="2">
        <f>K3735*(1-K$1+IF(AND(WEEKDAY($A3736)&lt;&gt;1,WEEKDAY($A3736)&lt;&gt;7),-VLOOKUP($A3736,ETF_OP_Fee!$K$5:$L$14,2,1),0))^($A3736-$A3735)*(1+2*(J3736/J3735-1))-K$3*IFERROR(VLOOKUP($A5332,Dividends!$C$10:$E$100,3,0),0)</f>
        <v>113.51958153288753</v>
      </c>
      <c r="L3736" s="9" t="e">
        <v>#DIV/0!</v>
      </c>
      <c r="M3736" s="9">
        <f>VLOOKUP(A3736,'ETHU-Web'!$A$3:$G$5000,5,0)</f>
        <v>5.17</v>
      </c>
      <c r="N3736" s="44"/>
      <c r="O3736" s="44"/>
      <c r="Q3736">
        <f>IF($A3736&gt;=$Q$2,B3736*Q$4,"")</f>
        <v>864.86364191265886</v>
      </c>
      <c r="R3736">
        <f>IF($A3736&gt;=$Q$2,G3736*R$4,"")</f>
        <v>363.16289273050864</v>
      </c>
      <c r="S3736">
        <f>IF($A3736&gt;=$Q$2,C3736*S$4,"")</f>
        <v>620.20435822219338</v>
      </c>
      <c r="T3736">
        <f>IF($A3736&gt;=$Q$2,J3736*T$4,"")</f>
        <v>771.77984782710223</v>
      </c>
      <c r="U3736">
        <f>IF($A3736&gt;=$Q$2,K3736*U$4,"")</f>
        <v>10.920726798069857</v>
      </c>
    </row>
    <row r="3737" spans="1:21">
      <c r="A3737" s="1">
        <v>45594</v>
      </c>
      <c r="B3737">
        <f>IFERROR(VLOOKUP($A3737,'BTC-Web'!$A$2:$H$9999,2,0),"")</f>
        <v>69910.05</v>
      </c>
      <c r="C3737">
        <f>VLOOKUP(A3737,H_SPBTFDUE!$B$2:$C$5828,2,0)</f>
        <v>341.36</v>
      </c>
      <c r="D3737" s="2">
        <f>D3736*(1-D$1+IF(AND(WEEKDAY($A3737)&lt;&gt;1,WEEKDAY($A3737)&lt;&gt;7),-VLOOKUP($A3737,ETF_OP_Fee!$G$5:$H$14,2,1),0))^($A3737-$A3736)*(1+2*(C3737/C3736-1))+IFERROR(VLOOKUP(A3737,BITXeom!$C$9:$D$100,2,0),0)-$D$3*IFERROR(VLOOKUP($A3737,Dividends!$C$10:$E$100,2,0),0)</f>
        <v>35.733542223409088</v>
      </c>
      <c r="F3737" s="60">
        <f>F3736*(1-F$1-2*(C3737/C3736-1))</f>
        <v>1.4855828830211614E-3</v>
      </c>
      <c r="G3737" s="2">
        <f>G3736*(1-G$1+IF(AND(WEEKDAY($A3737)&lt;&gt;1,WEEKDAY($A3737)&lt;&gt;7),-VLOOKUP($A3737,ETF_OP_Fee!$I$5:$J$14,2,1),0))^($A3737-$A3736)*(1+1*(B3737/B3736-1))</f>
        <v>19.78309565307082</v>
      </c>
      <c r="H3737" s="9">
        <f>IFERROR(VLOOKUP(A3737,'BITO-IV'!$A$1:$J$10000,4,0),"")</f>
        <v>20.666499999999999</v>
      </c>
      <c r="J3737" s="9">
        <f>VLOOKUP(A3737,'ETH-Web'!$A$1:$G$10000,6,0)</f>
        <v>2637.96</v>
      </c>
      <c r="K3737" s="2">
        <f>K3736*(1-K$1+IF(AND(WEEKDAY($A3737)&lt;&gt;1,WEEKDAY($A3737)&lt;&gt;7),-VLOOKUP($A3737,ETF_OP_Fee!$K$5:$L$14,2,1),0))^($A3737-$A3736)*(1+2*(J3737/J3736-1))-K$3*IFERROR(VLOOKUP($A5333,Dividends!$C$10:$E$100,3,0),0)</f>
        <v>119.92949377812059</v>
      </c>
      <c r="L3737" s="9" t="e">
        <v>#DIV/0!</v>
      </c>
      <c r="M3737" s="9">
        <f>VLOOKUP(A3737,'ETHU-Web'!$A$3:$G$5000,5,0)</f>
        <v>5.68</v>
      </c>
      <c r="N3737" s="44"/>
      <c r="O3737" s="44"/>
      <c r="Q3737">
        <f>IF($A3737&gt;=$Q$2,B3737*Q$4,"")</f>
        <v>890.16907682363023</v>
      </c>
      <c r="R3737">
        <f>IF($A3737&gt;=$Q$2,G3737*R$4,"")</f>
        <v>373.26707115343328</v>
      </c>
      <c r="S3737">
        <f>IF($A3737&gt;=$Q$2,C3737*S$4,"")</f>
        <v>647.02472333586365</v>
      </c>
      <c r="T3737">
        <f>IF($A3737&gt;=$Q$2,J3737*T$4,"")</f>
        <v>793.62440500281946</v>
      </c>
      <c r="U3737">
        <f>IF($A3737&gt;=$Q$2,K3737*U$4,"")</f>
        <v>11.537368433676248</v>
      </c>
    </row>
    <row r="3738" spans="1:21">
      <c r="A3738" s="1">
        <v>45595</v>
      </c>
      <c r="B3738">
        <f>IFERROR(VLOOKUP($A3738,'BTC-Web'!$A$2:$H$9999,2,0),"")</f>
        <v>72715.37</v>
      </c>
      <c r="C3738">
        <f>VLOOKUP(A3738,H_SPBTFDUE!$B$2:$C$5828,2,0)</f>
        <v>337.62</v>
      </c>
      <c r="D3738" s="2">
        <f>D3737*(1-D$1+IF(AND(WEEKDAY($A3738)&lt;&gt;1,WEEKDAY($A3738)&lt;&gt;7),-VLOOKUP($A3738,ETF_OP_Fee!$G$5:$H$14,2,1),0))^($A3738-$A3737)*(1+2*(C3738/C3737-1))+IFERROR(VLOOKUP(A3738,BITXeom!$C$9:$D$100,2,0),0)-$D$3*IFERROR(VLOOKUP($A3738,Dividends!$C$10:$E$100,2,0),0)</f>
        <v>34.946323102778287</v>
      </c>
      <c r="F3738" s="60">
        <f>F3737*(1-F$1-2*(C3738/C3737-1))</f>
        <v>1.5180581642840097E-3</v>
      </c>
      <c r="G3738" s="2">
        <f>G3737*(1-G$1+IF(AND(WEEKDAY($A3738)&lt;&gt;1,WEEKDAY($A3738)&lt;&gt;7),-VLOOKUP($A3738,ETF_OP_Fee!$I$5:$J$14,2,1),0))^($A3738-$A3737)*(1+1*(B3738/B3737-1))</f>
        <v>20.548219930873731</v>
      </c>
      <c r="H3738" s="9">
        <f>IFERROR(VLOOKUP(A3738,'BITO-IV'!$A$1:$J$10000,4,0),"")</f>
        <v>20.442699999999999</v>
      </c>
      <c r="J3738" s="9">
        <f>VLOOKUP(A3738,'ETH-Web'!$A$1:$G$10000,6,0)</f>
        <v>2657.37</v>
      </c>
      <c r="K3738" s="2">
        <f>K3737*(1-K$1+IF(AND(WEEKDAY($A3738)&lt;&gt;1,WEEKDAY($A3738)&lt;&gt;7),-VLOOKUP($A3738,ETF_OP_Fee!$K$5:$L$14,2,1),0))^($A3738-$A3737)*(1+2*(J3738/J3737-1))-K$3*IFERROR(VLOOKUP($A5334,Dividends!$C$10:$E$100,3,0),0)</f>
        <v>121.67789582020785</v>
      </c>
      <c r="L3738" s="9" t="e">
        <v>#DIV/0!</v>
      </c>
      <c r="M3738" s="9">
        <f>VLOOKUP(A3738,'ETHU-Web'!$A$3:$G$5000,5,0)</f>
        <v>5.79</v>
      </c>
      <c r="N3738" s="44"/>
      <c r="O3738" s="44"/>
      <c r="Q3738">
        <f>IF($A3738&gt;=$Q$2,B3738*Q$4,"")</f>
        <v>925.88939335315433</v>
      </c>
      <c r="R3738">
        <f>IF($A3738&gt;=$Q$2,G3738*R$4,"")</f>
        <v>387.70342142197921</v>
      </c>
      <c r="S3738">
        <f>IF($A3738&gt;=$Q$2,C3738*S$4,"")</f>
        <v>639.93580704433532</v>
      </c>
      <c r="T3738">
        <f>IF($A3738&gt;=$Q$2,J3738*T$4,"")</f>
        <v>799.46386037784578</v>
      </c>
      <c r="U3738">
        <f>IF($A3738&gt;=$Q$2,K3738*U$4,"")</f>
        <v>11.705566913418625</v>
      </c>
    </row>
    <row r="3739" spans="1:21">
      <c r="A3739" s="1">
        <v>45596</v>
      </c>
      <c r="B3739">
        <f>IFERROR(VLOOKUP($A3739,'BTC-Web'!$A$2:$H$9999,2,0),"")</f>
        <v>72335.05</v>
      </c>
      <c r="C3739">
        <f>VLOOKUP(A3739,H_SPBTFDUE!$B$2:$C$5828,2,0)</f>
        <v>327.99</v>
      </c>
      <c r="D3739" s="2">
        <f>D3738*(1-D$1+IF(AND(WEEKDAY($A3739)&lt;&gt;1,WEEKDAY($A3739)&lt;&gt;7),-VLOOKUP($A3739,ETF_OP_Fee!$G$5:$H$14,2,1),0))^($A3739-$A3738)*(1+2*(C3739/C3738-1))+IFERROR(VLOOKUP(A3739,BITXeom!$C$9:$D$100,2,0),0)-$D$3*IFERROR(VLOOKUP($A3739,Dividends!$C$10:$E$100,2,0),0)</f>
        <v>32.948789365141565</v>
      </c>
      <c r="F3739" s="60">
        <f>F3738*(1-F$1-2*(C3739/C3738-1))</f>
        <v>1.604578870305524E-3</v>
      </c>
      <c r="G3739" s="2">
        <f>G3738*(1-G$1+IF(AND(WEEKDAY($A3739)&lt;&gt;1,WEEKDAY($A3739)&lt;&gt;7),-VLOOKUP($A3739,ETF_OP_Fee!$I$5:$J$14,2,1),0))^($A3739-$A3738)*(1+1*(B3739/B3738-1))</f>
        <v>20.412214436956624</v>
      </c>
      <c r="H3739" s="9">
        <f>IFERROR(VLOOKUP(A3739,'BITO-IV'!$A$1:$J$10000,4,0),"")</f>
        <v>19.8629</v>
      </c>
      <c r="J3739" s="9">
        <f>VLOOKUP(A3739,'ETH-Web'!$A$1:$G$10000,6,0)</f>
        <v>2515.8000000000002</v>
      </c>
      <c r="K3739" s="2">
        <f>K3738*(1-K$1+IF(AND(WEEKDAY($A3739)&lt;&gt;1,WEEKDAY($A3739)&lt;&gt;7),-VLOOKUP($A3739,ETF_OP_Fee!$K$5:$L$14,2,1),0))^($A3739-$A3738)*(1+2*(J3739/J3738-1))-K$3*IFERROR(VLOOKUP($A5335,Dividends!$C$10:$E$100,3,0),0)</f>
        <v>108.69852949754898</v>
      </c>
      <c r="L3739" s="9" t="e">
        <v>#DIV/0!</v>
      </c>
      <c r="M3739" s="9">
        <f>VLOOKUP(A3739,'ETHU-Web'!$A$3:$G$5000,5,0)</f>
        <v>5.13</v>
      </c>
      <c r="N3739" s="44"/>
      <c r="O3739" s="44"/>
      <c r="Q3739">
        <f>IF($A3739&gt;=$Q$2,B3739*Q$4,"")</f>
        <v>921.04675480122148</v>
      </c>
      <c r="R3739">
        <f>IF($A3739&gt;=$Q$2,G3739*R$4,"")</f>
        <v>385.13727235888581</v>
      </c>
      <c r="S3739">
        <f>IF($A3739&gt;=$Q$2,C3739*S$4,"")</f>
        <v>621.68279530973143</v>
      </c>
      <c r="T3739">
        <f>IF($A3739&gt;=$Q$2,J3739*T$4,"")</f>
        <v>756.87284041687258</v>
      </c>
      <c r="U3739">
        <f>IF($A3739&gt;=$Q$2,K3739*U$4,"")</f>
        <v>10.456935516898177</v>
      </c>
    </row>
    <row r="3740" spans="1:21">
      <c r="A3740" s="1">
        <v>45597</v>
      </c>
      <c r="B3740">
        <f>IFERROR(VLOOKUP($A3740,'BTC-Web'!$A$2:$H$9999,2,0),"")</f>
        <v>70216.899999999994</v>
      </c>
      <c r="C3740">
        <f>VLOOKUP(A3740,H_SPBTFDUE!$B$2:$C$5828,2,0)</f>
        <v>324.56</v>
      </c>
      <c r="D3740" s="2">
        <f>D3739*(1-D$1+IF(AND(WEEKDAY($A3740)&lt;&gt;1,WEEKDAY($A3740)&lt;&gt;7),-VLOOKUP($A3740,ETF_OP_Fee!$G$5:$H$14,2,1),0))^($A3740-$A3739)*(1+2*(C3740/C3739-1))+IFERROR(VLOOKUP(A3740,BITXeom!$C$9:$D$100,2,0),0)-$D$3*IFERROR(VLOOKUP($A3740,Dividends!$C$10:$E$100,2,0),0)</f>
        <v>32.25576764455414</v>
      </c>
      <c r="F3740" s="60">
        <f>F3739*(1-F$1-2*(C3740/C3739-1))</f>
        <v>1.6380555474904556E-3</v>
      </c>
      <c r="G3740" s="2">
        <f>G3739*(1-G$1+IF(AND(WEEKDAY($A3740)&lt;&gt;1,WEEKDAY($A3740)&lt;&gt;7),-VLOOKUP($A3740,ETF_OP_Fee!$I$5:$J$14,2,1),0))^($A3740-$A3739)*(1+1*(B3740/B3739-1))</f>
        <v>19.786835216291511</v>
      </c>
      <c r="H3740" s="9">
        <f>IFERROR(VLOOKUP(A3740,'BITO-IV'!$A$1:$J$10000,4,0),"")</f>
        <v>18.6767</v>
      </c>
      <c r="J3740" s="9">
        <f>VLOOKUP(A3740,'ETH-Web'!$A$1:$G$10000,6,0)</f>
        <v>2511.89</v>
      </c>
      <c r="K3740" s="2">
        <f>K3739*(1-K$1+IF(AND(WEEKDAY($A3740)&lt;&gt;1,WEEKDAY($A3740)&lt;&gt;7),-VLOOKUP($A3740,ETF_OP_Fee!$K$5:$L$14,2,1),0))^($A3740-$A3739)*(1+2*(J3740/J3739-1))-K$3*IFERROR(VLOOKUP($A5336,Dividends!$C$10:$E$100,3,0),0)</f>
        <v>108.34599006032371</v>
      </c>
      <c r="L3740" s="9" t="e">
        <v>#DIV/0!</v>
      </c>
      <c r="M3740" s="9">
        <f>VLOOKUP(A3740,'ETHU-Web'!$A$3:$G$5000,5,0)</f>
        <v>5.15</v>
      </c>
      <c r="N3740" s="44"/>
      <c r="O3740" s="44"/>
      <c r="Q3740">
        <f>IF($A3740&gt;=$Q$2,B3740*Q$4,"")</f>
        <v>894.07621723081513</v>
      </c>
      <c r="R3740">
        <f>IF($A3740&gt;=$Q$2,G3740*R$4,"")</f>
        <v>373.33762916089881</v>
      </c>
      <c r="S3740">
        <f>IF($A3740&gt;=$Q$2,C3740*S$4,"")</f>
        <v>615.18146298889121</v>
      </c>
      <c r="T3740">
        <f>IF($A3740&gt;=$Q$2,J3740*T$4,"")</f>
        <v>755.69652560407735</v>
      </c>
      <c r="U3740">
        <f>IF($A3740&gt;=$Q$2,K3740*U$4,"")</f>
        <v>10.423020778775513</v>
      </c>
    </row>
    <row r="3741" spans="1:21">
      <c r="A3741" s="1">
        <v>45600</v>
      </c>
      <c r="B3741">
        <f>IFERROR(VLOOKUP($A3741,'BTC-Web'!$A$2:$H$9999,2,0),"")</f>
        <v>68742.13</v>
      </c>
      <c r="C3741">
        <f>VLOOKUP(A3741,H_SPBTFDUE!$B$2:$C$5828,2,0)</f>
        <v>315.02</v>
      </c>
      <c r="D3741" s="2">
        <f>D3740*(1-D$1+IF(AND(WEEKDAY($A3741)&lt;&gt;1,WEEKDAY($A3741)&lt;&gt;7),-VLOOKUP($A3741,ETF_OP_Fee!$G$5:$H$14,2,1),0))^($A3741-$A3740)*(1+2*(C3741/C3740-1))+IFERROR(VLOOKUP(A3741,BITXeom!$C$9:$D$100,2,0),0)-$D$3*IFERROR(VLOOKUP($A3741,Dividends!$C$10:$E$100,2,0),0)</f>
        <v>30.3485607437864</v>
      </c>
      <c r="F3741" s="60">
        <f>F3740*(1-F$1-2*(C3741/C3740-1))</f>
        <v>1.7342671110063448E-3</v>
      </c>
      <c r="G3741" s="2">
        <f>G3740*(1-G$1+IF(AND(WEEKDAY($A3741)&lt;&gt;1,WEEKDAY($A3741)&lt;&gt;7),-VLOOKUP($A3741,ETF_OP_Fee!$I$5:$J$14,2,1),0))^($A3741-$A3740)*(1+1*(B3741/B3740-1))</f>
        <v>19.290243814173667</v>
      </c>
      <c r="H3741" s="9">
        <f>IFERROR(VLOOKUP(A3741,'BITO-IV'!$A$1:$J$10000,4,0),"")</f>
        <v>18.129200000000001</v>
      </c>
      <c r="J3741" s="9">
        <f>VLOOKUP(A3741,'ETH-Web'!$A$1:$G$10000,6,0)</f>
        <v>2397.0300000000002</v>
      </c>
      <c r="K3741" s="2">
        <f>K3740*(1-K$1+IF(AND(WEEKDAY($A3741)&lt;&gt;1,WEEKDAY($A3741)&lt;&gt;7),-VLOOKUP($A3741,ETF_OP_Fee!$K$5:$L$14,2,1),0))^($A3741-$A3740)*(1+2*(J3741/J3740-1))-K$3*IFERROR(VLOOKUP($A5337,Dividends!$C$10:$E$100,3,0),0)</f>
        <v>98.397456010323822</v>
      </c>
      <c r="L3741" s="9" t="e">
        <v>#DIV/0!</v>
      </c>
      <c r="M3741" s="9">
        <f>VLOOKUP(A3741,'ETHU-Web'!$A$3:$G$5000,5,0)</f>
        <v>4.76</v>
      </c>
      <c r="N3741" s="44"/>
      <c r="O3741" s="44"/>
      <c r="Q3741">
        <f>IF($A3741&gt;=$Q$2,B3741*Q$4,"")</f>
        <v>875.29787778709897</v>
      </c>
      <c r="R3741">
        <f>IF($A3741&gt;=$Q$2,G3741*R$4,"")</f>
        <v>363.96795206490134</v>
      </c>
      <c r="S3741">
        <f>IF($A3741&gt;=$Q$2,C3741*S$4,"")</f>
        <v>597.09904014900326</v>
      </c>
      <c r="T3741">
        <f>IF($A3741&gt;=$Q$2,J3741*T$4,"")</f>
        <v>721.14114979905241</v>
      </c>
      <c r="U3741">
        <f>IF($A3741&gt;=$Q$2,K3741*U$4,"")</f>
        <v>9.4659592662657168</v>
      </c>
    </row>
    <row r="3742" spans="1:21">
      <c r="A3742" s="1">
        <v>45601</v>
      </c>
      <c r="B3742">
        <f>IFERROR(VLOOKUP($A3742,'BTC-Web'!$A$2:$H$9999,2,0),"")</f>
        <v>67811.17</v>
      </c>
      <c r="C3742">
        <f>VLOOKUP(A3742,H_SPBTFDUE!$B$2:$C$5828,2,0)</f>
        <v>325.18</v>
      </c>
      <c r="D3742" s="2">
        <f>D3741*(1-D$1+IF(AND(WEEKDAY($A3742)&lt;&gt;1,WEEKDAY($A3742)&lt;&gt;7),-VLOOKUP($A3742,ETF_OP_Fee!$G$5:$H$14,2,1),0))^($A3742-$A3741)*(1+2*(C3742/C3741-1))+IFERROR(VLOOKUP(A3742,BITXeom!$C$9:$D$100,2,0),0)-$D$3*IFERROR(VLOOKUP($A3742,Dividends!$C$10:$E$100,2,0),0)</f>
        <v>32.302265040227539</v>
      </c>
      <c r="F3742" s="60">
        <f>F3741*(1-F$1-2*(C3742/C3741-1))</f>
        <v>1.6223099440633216E-3</v>
      </c>
      <c r="G3742" s="2">
        <f>G3741*(1-G$1+IF(AND(WEEKDAY($A3742)&lt;&gt;1,WEEKDAY($A3742)&lt;&gt;7),-VLOOKUP($A3742,ETF_OP_Fee!$I$5:$J$14,2,1),0))^($A3742-$A3741)*(1+1*(B3742/B3741-1))</f>
        <v>19.0024377590494</v>
      </c>
      <c r="H3742" s="9">
        <f>IFERROR(VLOOKUP(A3742,'BITO-IV'!$A$1:$J$10000,4,0),"")</f>
        <v>18.714600000000001</v>
      </c>
      <c r="J3742" s="9">
        <f>VLOOKUP(A3742,'ETH-Web'!$A$1:$G$10000,6,0)</f>
        <v>2422.65</v>
      </c>
      <c r="K3742" s="2">
        <f>K3741*(1-K$1+IF(AND(WEEKDAY($A3742)&lt;&gt;1,WEEKDAY($A3742)&lt;&gt;7),-VLOOKUP($A3742,ETF_OP_Fee!$K$5:$L$14,2,1),0))^($A3742-$A3741)*(1+2*(J3742/J3741-1))-K$3*IFERROR(VLOOKUP($A5338,Dividends!$C$10:$E$100,3,0),0)</f>
        <v>100.48724260744909</v>
      </c>
      <c r="L3742" s="9" t="e">
        <v>#DIV/0!</v>
      </c>
      <c r="M3742" s="9">
        <f>VLOOKUP(A3742,'ETHU-Web'!$A$3:$G$5000,5,0)</f>
        <v>4.76</v>
      </c>
      <c r="N3742" s="44"/>
      <c r="O3742" s="44"/>
      <c r="Q3742">
        <f>IF($A3742&gt;=$Q$2,B3742*Q$4,"")</f>
        <v>863.44390537884385</v>
      </c>
      <c r="R3742">
        <f>IF($A3742&gt;=$Q$2,G3742*R$4,"")</f>
        <v>358.53763291058925</v>
      </c>
      <c r="S3742">
        <f>IF($A3742&gt;=$Q$2,C3742*S$4,"")</f>
        <v>616.35663093026756</v>
      </c>
      <c r="T3742">
        <f>IF($A3742&gt;=$Q$2,J3742*T$4,"")</f>
        <v>728.84886987675338</v>
      </c>
      <c r="U3742">
        <f>IF($A3742&gt;=$Q$2,K3742*U$4,"")</f>
        <v>9.6669993704072343</v>
      </c>
    </row>
    <row r="3743" spans="1:21">
      <c r="A3743" s="1">
        <v>45602</v>
      </c>
      <c r="B3743">
        <f>IFERROR(VLOOKUP($A3743,'BTC-Web'!$A$2:$H$9999,2,0),"")</f>
        <v>69358.5</v>
      </c>
      <c r="C3743">
        <f>VLOOKUP(A3743,H_SPBTFDUE!$B$2:$C$5828,2,0)</f>
        <v>357.83</v>
      </c>
      <c r="D3743" s="2">
        <f>D3742*(1-D$1+IF(AND(WEEKDAY($A3743)&lt;&gt;1,WEEKDAY($A3743)&lt;&gt;7),-VLOOKUP($A3743,ETF_OP_Fee!$G$5:$H$14,2,1),0))^($A3743-$A3742)*(1+2*(C3743/C3742-1))+IFERROR(VLOOKUP(A3743,BITXeom!$C$9:$D$100,2,0),0)-$D$3*IFERROR(VLOOKUP($A3743,Dividends!$C$10:$E$100,2,0),0)</f>
        <v>38.784266974746217</v>
      </c>
      <c r="F3743" s="60">
        <f>F3742*(1-F$1-2*(C3743/C3742-1))</f>
        <v>1.2964464208556749E-3</v>
      </c>
      <c r="G3743" s="2">
        <f>G3742*(1-G$1+IF(AND(WEEKDAY($A3743)&lt;&gt;1,WEEKDAY($A3743)&lt;&gt;7),-VLOOKUP($A3743,ETF_OP_Fee!$I$5:$J$14,2,1),0))^($A3743-$A3742)*(1+1*(B3743/B3742-1))</f>
        <v>19.408908928404234</v>
      </c>
      <c r="H3743" s="9">
        <f>IFERROR(VLOOKUP(A3743,'BITO-IV'!$A$1:$J$10000,4,0),"")</f>
        <v>20.596599999999999</v>
      </c>
      <c r="J3743" s="9">
        <f>VLOOKUP(A3743,'ETH-Web'!$A$1:$G$10000,6,0)</f>
        <v>2724.17</v>
      </c>
      <c r="K3743" s="2">
        <f>K3742*(1-K$1+IF(AND(WEEKDAY($A3743)&lt;&gt;1,WEEKDAY($A3743)&lt;&gt;7),-VLOOKUP($A3743,ETF_OP_Fee!$K$5:$L$14,2,1),0))^($A3743-$A3742)*(1+2*(J3743/J3742-1))-K$3*IFERROR(VLOOKUP($A5339,Dividends!$C$10:$E$100,3,0),0)</f>
        <v>125.48329107483424</v>
      </c>
      <c r="L3743" s="9" t="e">
        <v>#DIV/0!</v>
      </c>
      <c r="M3743" s="9">
        <f>VLOOKUP(A3743,'ETHU-Web'!$A$3:$G$5000,5,0)</f>
        <v>5.86</v>
      </c>
      <c r="N3743" s="44"/>
      <c r="O3743" s="44"/>
      <c r="Q3743">
        <f>IF($A3743&gt;=$Q$2,B3743*Q$4,"")</f>
        <v>883.14615587990215</v>
      </c>
      <c r="R3743">
        <f>IF($A3743&gt;=$Q$2,G3743*R$4,"")</f>
        <v>366.20692317507013</v>
      </c>
      <c r="S3743">
        <f>IF($A3743&gt;=$Q$2,C3743*S$4,"")</f>
        <v>678.24249106887771</v>
      </c>
      <c r="T3743">
        <f>IF($A3743&gt;=$Q$2,J3743*T$4,"")</f>
        <v>819.5604919621718</v>
      </c>
      <c r="U3743">
        <f>IF($A3743&gt;=$Q$2,K3743*U$4,"")</f>
        <v>12.071650732379908</v>
      </c>
    </row>
    <row r="3744" spans="1:21">
      <c r="A3744" s="1">
        <v>45603</v>
      </c>
      <c r="B3744">
        <f>IFERROR(VLOOKUP($A3744,'BTC-Web'!$A$2:$H$9999,2,0),"")</f>
        <v>75637.09</v>
      </c>
      <c r="C3744">
        <f>VLOOKUP(A3744,H_SPBTFDUE!$B$2:$C$5828,2,0)</f>
        <v>359.25</v>
      </c>
      <c r="D3744" s="2">
        <f>D3743*(1-D$1+IF(AND(WEEKDAY($A3744)&lt;&gt;1,WEEKDAY($A3744)&lt;&gt;7),-VLOOKUP($A3744,ETF_OP_Fee!$G$5:$H$14,2,1),0))^($A3744-$A3743)*(1+2*(C3744/C3743-1))+IFERROR(VLOOKUP(A3744,BITXeom!$C$9:$D$100,2,0),0)-$D$3*IFERROR(VLOOKUP($A3744,Dividends!$C$10:$E$100,2,0),0)</f>
        <v>39.087374748790232</v>
      </c>
      <c r="F3744" s="60">
        <f>F3743*(1-F$1-2*(C3744/C3743-1))</f>
        <v>1.2860893897492858E-3</v>
      </c>
      <c r="G3744" s="2">
        <f>G3743*(1-G$1+IF(AND(WEEKDAY($A3744)&lt;&gt;1,WEEKDAY($A3744)&lt;&gt;7),-VLOOKUP($A3744,ETF_OP_Fee!$I$5:$J$14,2,1),0))^($A3744-$A3743)*(1+1*(B3744/B3743-1))</f>
        <v>21.13633048127431</v>
      </c>
      <c r="H3744" s="9">
        <f>IFERROR(VLOOKUP(A3744,'BITO-IV'!$A$1:$J$10000,4,0),"")</f>
        <v>20.680099999999999</v>
      </c>
      <c r="J3744" s="9">
        <f>VLOOKUP(A3744,'ETH-Web'!$A$1:$G$10000,6,0)</f>
        <v>2895.59</v>
      </c>
      <c r="K3744" s="2">
        <f>K3743*(1-K$1+IF(AND(WEEKDAY($A3744)&lt;&gt;1,WEEKDAY($A3744)&lt;&gt;7),-VLOOKUP($A3744,ETF_OP_Fee!$K$5:$L$14,2,1),0))^($A3744-$A3743)*(1+2*(J3744/J3743-1))-K$3*IFERROR(VLOOKUP($A5340,Dividends!$C$10:$E$100,3,0),0)</f>
        <v>141.25639033537291</v>
      </c>
      <c r="L3744" s="9" t="e">
        <v>#DIV/0!</v>
      </c>
      <c r="M3744" s="9">
        <f>VLOOKUP(A3744,'ETHU-Web'!$A$3:$G$5000,5,0)</f>
        <v>6.78</v>
      </c>
      <c r="N3744" s="44"/>
      <c r="O3744" s="44"/>
      <c r="Q3744">
        <f>IF($A3744&gt;=$Q$2,B3744*Q$4,"")</f>
        <v>963.09183842560299</v>
      </c>
      <c r="R3744">
        <f>IF($A3744&gt;=$Q$2,G3744*R$4,"")</f>
        <v>398.79988006081629</v>
      </c>
      <c r="S3744">
        <f>IF($A3744&gt;=$Q$2,C3744*S$4,"")</f>
        <v>680.93400474106227</v>
      </c>
      <c r="T3744">
        <f>IF($A3744&gt;=$Q$2,J3744*T$4,"")</f>
        <v>871.13181810266792</v>
      </c>
      <c r="U3744">
        <f>IF($A3744&gt;=$Q$2,K3744*U$4,"")</f>
        <v>13.589042758118456</v>
      </c>
    </row>
    <row r="3745" spans="1:21">
      <c r="A3745" s="1">
        <v>45604</v>
      </c>
      <c r="B3745">
        <f>IFERROR(VLOOKUP($A3745,'BTC-Web'!$A$2:$H$9999,2,0),"")</f>
        <v>75902.84</v>
      </c>
      <c r="C3745">
        <f>VLOOKUP(A3745,H_SPBTFDUE!$B$2:$C$5828,2,0)</f>
        <v>360.11</v>
      </c>
      <c r="D3745" s="2">
        <f>D3744*(1-D$1+IF(AND(WEEKDAY($A3745)&lt;&gt;1,WEEKDAY($A3745)&lt;&gt;7),-VLOOKUP($A3745,ETF_OP_Fee!$G$5:$H$14,2,1),0))^($A3745-$A3744)*(1+2*(C3745/C3744-1))+IFERROR(VLOOKUP(A3745,BITXeom!$C$9:$D$100,2,0),0)-$D$3*IFERROR(VLOOKUP($A3745,Dividends!$C$10:$E$100,2,0),0)</f>
        <v>39.269780953513674</v>
      </c>
      <c r="F3745" s="60">
        <f>F3744*(1-F$1-2*(C3745/C3744-1))</f>
        <v>1.2798649652459029E-3</v>
      </c>
      <c r="G3745" s="2">
        <f>G3744*(1-G$1+IF(AND(WEEKDAY($A3745)&lt;&gt;1,WEEKDAY($A3745)&lt;&gt;7),-VLOOKUP($A3745,ETF_OP_Fee!$I$5:$J$14,2,1),0))^($A3745-$A3744)*(1+1*(B3745/B3744-1))</f>
        <v>21.180985059537075</v>
      </c>
      <c r="H3745" s="9">
        <f>IFERROR(VLOOKUP(A3745,'BITO-IV'!$A$1:$J$10000,4,0),"")</f>
        <v>20.7332</v>
      </c>
      <c r="J3745" s="9">
        <f>VLOOKUP(A3745,'ETH-Web'!$A$1:$G$10000,6,0)</f>
        <v>2962.3</v>
      </c>
      <c r="K3745" s="2">
        <f>K3744*(1-K$1+IF(AND(WEEKDAY($A3745)&lt;&gt;1,WEEKDAY($A3745)&lt;&gt;7),-VLOOKUP($A3745,ETF_OP_Fee!$K$5:$L$14,2,1),0))^($A3745-$A3744)*(1+2*(J3745/J3744-1))-K$3*IFERROR(VLOOKUP($A5341,Dividends!$C$10:$E$100,3,0),0)</f>
        <v>147.74505724650135</v>
      </c>
      <c r="L3745" s="9" t="e">
        <v>#DIV/0!</v>
      </c>
      <c r="M3745" s="9">
        <f>VLOOKUP(A3745,'ETHU-Web'!$A$3:$G$5000,5,0)</f>
        <v>6.95</v>
      </c>
      <c r="N3745" s="44"/>
      <c r="O3745" s="44"/>
      <c r="Q3745">
        <f>IF($A3745&gt;=$Q$2,B3745*Q$4,"")</f>
        <v>966.4756499400545</v>
      </c>
      <c r="R3745">
        <f>IF($A3745&gt;=$Q$2,G3745*R$4,"")</f>
        <v>399.64242179109129</v>
      </c>
      <c r="S3745">
        <f>IF($A3745&gt;=$Q$2,C3745*S$4,"")</f>
        <v>682.56407640168106</v>
      </c>
      <c r="T3745">
        <f>IF($A3745&gt;=$Q$2,J3745*T$4,"")</f>
        <v>891.20137338695508</v>
      </c>
      <c r="U3745">
        <f>IF($A3745&gt;=$Q$2,K3745*U$4,"")</f>
        <v>14.21326069182869</v>
      </c>
    </row>
    <row r="3746" spans="1:21">
      <c r="A3746" s="1">
        <v>45607</v>
      </c>
      <c r="B3746">
        <f>IFERROR(VLOOKUP($A3746,'BTC-Web'!$A$2:$H$9999,2,0),"")</f>
        <v>80471.41</v>
      </c>
      <c r="C3746">
        <f>VLOOKUP(A3746,H_SPBTFDUE!$B$2:$C$5828,2,0)</f>
        <v>408.47</v>
      </c>
      <c r="D3746" s="2">
        <f>D3745*(1-D$1+IF(AND(WEEKDAY($A3746)&lt;&gt;1,WEEKDAY($A3746)&lt;&gt;7),-VLOOKUP($A3746,ETF_OP_Fee!$G$5:$H$14,2,1),0))^($A3746-$A3745)*(1+2*(C3746/C3745-1))+IFERROR(VLOOKUP(A3746,BITXeom!$C$9:$D$100,2,0),0)-$D$3*IFERROR(VLOOKUP($A3746,Dividends!$C$10:$E$100,2,0),0)</f>
        <v>49.799025476156977</v>
      </c>
      <c r="F3746" s="60">
        <f>F3745*(1-F$1-2*(C3746/C3745-1))</f>
        <v>9.3604632348109093E-4</v>
      </c>
      <c r="G3746" s="2">
        <f>G3745*(1-G$1+IF(AND(WEEKDAY($A3746)&lt;&gt;1,WEEKDAY($A3746)&lt;&gt;7),-VLOOKUP($A3746,ETF_OP_Fee!$I$5:$J$14,2,1),0))^($A3746-$A3745)*(1+1*(B3746/B3745-1))</f>
        <v>22.361955864182608</v>
      </c>
      <c r="H3746" s="9">
        <f>IFERROR(VLOOKUP(A3746,'BITO-IV'!$A$1:$J$10000,4,0),"")</f>
        <v>23.514399999999998</v>
      </c>
      <c r="J3746" s="9">
        <f>VLOOKUP(A3746,'ETH-Web'!$A$1:$G$10000,6,0)</f>
        <v>3374.81</v>
      </c>
      <c r="K3746" s="2">
        <f>K3745*(1-K$1+IF(AND(WEEKDAY($A3746)&lt;&gt;1,WEEKDAY($A3746)&lt;&gt;7),-VLOOKUP($A3746,ETF_OP_Fee!$K$5:$L$14,2,1),0))^($A3746-$A3745)*(1+2*(J3746/J3745-1))-K$3*IFERROR(VLOOKUP($A5342,Dividends!$C$10:$E$100,3,0),0)</f>
        <v>188.816340396778</v>
      </c>
      <c r="L3746" s="9" t="e">
        <v>#DIV/0!</v>
      </c>
      <c r="M3746" s="9">
        <f>VLOOKUP(A3746,'ETHU-Web'!$A$3:$G$5000,5,0)</f>
        <v>8.98</v>
      </c>
      <c r="N3746" s="44"/>
      <c r="O3746" s="44"/>
      <c r="Q3746">
        <f>IF($A3746&gt;=$Q$2,B3746*Q$4,"")</f>
        <v>1024.6475399516355</v>
      </c>
      <c r="R3746">
        <f>IF($A3746&gt;=$Q$2,G3746*R$4,"")</f>
        <v>421.92495639023656</v>
      </c>
      <c r="S3746">
        <f>IF($A3746&gt;=$Q$2,C3746*S$4,"")</f>
        <v>774.22717582903749</v>
      </c>
      <c r="T3746">
        <f>IF($A3746&gt;=$Q$2,J3746*T$4,"")</f>
        <v>1015.3040903757316</v>
      </c>
      <c r="U3746">
        <f>IF($A3746&gt;=$Q$2,K3746*U$4,"")</f>
        <v>18.164369887913942</v>
      </c>
    </row>
    <row r="3747" spans="1:21">
      <c r="A3747" s="1">
        <v>45608</v>
      </c>
      <c r="B3747">
        <f>IFERROR(VLOOKUP($A3747,'BTC-Web'!$A$2:$H$9999,2,0),"")</f>
        <v>88705.56</v>
      </c>
      <c r="C3747">
        <f>VLOOKUP(A3747,H_SPBTFDUE!$B$2:$C$5828,2,0)</f>
        <v>419.54</v>
      </c>
      <c r="D3747" s="2">
        <f>D3746*(1-D$1+IF(AND(WEEKDAY($A3747)&lt;&gt;1,WEEKDAY($A3747)&lt;&gt;7),-VLOOKUP($A3747,ETF_OP_Fee!$G$5:$H$14,2,1),0))^($A3747-$A3746)*(1+2*(C3747/C3746-1))+IFERROR(VLOOKUP(A3747,BITXeom!$C$9:$D$100,2,0),0)-$D$3*IFERROR(VLOOKUP($A3747,Dividends!$C$10:$E$100,2,0),0)</f>
        <v>52.491916995545701</v>
      </c>
      <c r="F3747" s="60">
        <f>F3746*(1-F$1-2*(C3747/C3746-1))</f>
        <v>8.8526176503578443E-4</v>
      </c>
      <c r="G3747" s="2">
        <f>G3746*(1-G$1+IF(AND(WEEKDAY($A3747)&lt;&gt;1,WEEKDAY($A3747)&lt;&gt;7),-VLOOKUP($A3747,ETF_OP_Fee!$I$5:$J$14,2,1),0))^($A3747-$A3746)*(1+1*(B3747/B3746-1))</f>
        <v>24.615709949487442</v>
      </c>
      <c r="H3747" s="9">
        <f>IFERROR(VLOOKUP(A3747,'BITO-IV'!$A$1:$J$10000,4,0),"")</f>
        <v>24.148</v>
      </c>
      <c r="J3747" s="9">
        <f>VLOOKUP(A3747,'ETH-Web'!$A$1:$G$10000,6,0)</f>
        <v>3246.26</v>
      </c>
      <c r="K3747" s="2">
        <f>K3746*(1-K$1+IF(AND(WEEKDAY($A3747)&lt;&gt;1,WEEKDAY($A3747)&lt;&gt;7),-VLOOKUP($A3747,ETF_OP_Fee!$K$5:$L$14,2,1),0))^($A3747-$A3746)*(1+2*(J3747/J3746-1))-K$3*IFERROR(VLOOKUP($A5343,Dividends!$C$10:$E$100,3,0),0)</f>
        <v>174.40831334135774</v>
      </c>
      <c r="L3747" s="9" t="e">
        <v>#DIV/0!</v>
      </c>
      <c r="M3747" s="9">
        <f>VLOOKUP(A3747,'ETHU-Web'!$A$3:$G$5000,5,0)</f>
        <v>8.52</v>
      </c>
      <c r="N3747" s="44"/>
      <c r="O3747" s="44"/>
      <c r="Q3747">
        <f>IF($A3747&gt;=$Q$2,B3747*Q$4,"")</f>
        <v>1129.4934913409893</v>
      </c>
      <c r="R3747">
        <f>IF($A3747&gt;=$Q$2,G3747*R$4,"")</f>
        <v>464.44874545108752</v>
      </c>
      <c r="S3747">
        <f>IF($A3747&gt;=$Q$2,C3747*S$4,"")</f>
        <v>795.20960987909609</v>
      </c>
      <c r="T3747">
        <f>IF($A3747&gt;=$Q$2,J3747*T$4,"")</f>
        <v>976.63010848703266</v>
      </c>
      <c r="U3747">
        <f>IF($A3747&gt;=$Q$2,K3747*U$4,"")</f>
        <v>16.778299528538462</v>
      </c>
    </row>
    <row r="3748" spans="1:21">
      <c r="A3748" s="1">
        <v>45609</v>
      </c>
      <c r="B3748">
        <f>IFERROR(VLOOKUP($A3748,'BTC-Web'!$A$2:$H$9999,2,0),"")</f>
        <v>87929.97</v>
      </c>
      <c r="C3748">
        <f>VLOOKUP(A3748,H_SPBTFDUE!$B$2:$C$5828,2,0)</f>
        <v>420.38</v>
      </c>
      <c r="D3748" s="2">
        <f>D3747*(1-D$1+IF(AND(WEEKDAY($A3748)&lt;&gt;1,WEEKDAY($A3748)&lt;&gt;7),-VLOOKUP($A3748,ETF_OP_Fee!$G$5:$H$14,2,1),0))^($A3748-$A3747)*(1+2*(C3748/C3747-1))+IFERROR(VLOOKUP(A3748,BITXeom!$C$9:$D$100,2,0),0)-$D$3*IFERROR(VLOOKUP($A3748,Dividends!$C$10:$E$100,2,0),0)</f>
        <v>52.695761748601967</v>
      </c>
      <c r="F3748" s="60">
        <f>F3747*(1-F$1-2*(C3748/C3747-1))</f>
        <v>8.8167075331442026E-4</v>
      </c>
      <c r="G3748" s="2">
        <f>G3747*(1-G$1+IF(AND(WEEKDAY($A3748)&lt;&gt;1,WEEKDAY($A3748)&lt;&gt;7),-VLOOKUP($A3748,ETF_OP_Fee!$I$5:$J$14,2,1),0))^($A3748-$A3747)*(1+1*(B3748/B3747-1))</f>
        <v>24.366424047492472</v>
      </c>
      <c r="H3748" s="9">
        <f>IFERROR(VLOOKUP(A3748,'BITO-IV'!$A$1:$J$10000,4,0),"")</f>
        <v>24.194800000000001</v>
      </c>
      <c r="J3748" s="9">
        <f>VLOOKUP(A3748,'ETH-Web'!$A$1:$G$10000,6,0)</f>
        <v>3192.6</v>
      </c>
      <c r="K3748" s="2">
        <f>K3747*(1-K$1+IF(AND(WEEKDAY($A3748)&lt;&gt;1,WEEKDAY($A3748)&lt;&gt;7),-VLOOKUP($A3748,ETF_OP_Fee!$K$5:$L$14,2,1),0))^($A3748-$A3747)*(1+2*(J3748/J3747-1))-K$3*IFERROR(VLOOKUP($A5344,Dividends!$C$10:$E$100,3,0),0)</f>
        <v>168.61962284850028</v>
      </c>
      <c r="L3748" s="9" t="e">
        <v>#DIV/0!</v>
      </c>
      <c r="M3748" s="9">
        <f>VLOOKUP(A3748,'ETHU-Web'!$A$3:$G$5000,5,0)</f>
        <v>7.91</v>
      </c>
      <c r="N3748" s="44"/>
      <c r="O3748" s="44"/>
      <c r="Q3748">
        <f>IF($A3748&gt;=$Q$2,B3748*Q$4,"")</f>
        <v>1119.6178549440244</v>
      </c>
      <c r="R3748">
        <f>IF($A3748&gt;=$Q$2,G3748*R$4,"")</f>
        <v>459.74522381072882</v>
      </c>
      <c r="S3748">
        <f>IF($A3748&gt;=$Q$2,C3748*S$4,"")</f>
        <v>796.80177289644473</v>
      </c>
      <c r="T3748">
        <f>IF($A3748&gt;=$Q$2,J3748*T$4,"")</f>
        <v>960.486616708366</v>
      </c>
      <c r="U3748">
        <f>IF($A3748&gt;=$Q$2,K3748*U$4,"")</f>
        <v>16.221420208359092</v>
      </c>
    </row>
    <row r="3749" spans="1:21">
      <c r="A3749" s="1">
        <v>45610</v>
      </c>
      <c r="B3749">
        <f>IFERROR(VLOOKUP($A3749,'BTC-Web'!$A$2:$H$9999,2,0),"")</f>
        <v>90574.88</v>
      </c>
      <c r="C3749">
        <f>VLOOKUP(A3749,H_SPBTFDUE!$B$2:$C$5828,2,0)</f>
        <v>409.54</v>
      </c>
      <c r="D3749" s="2">
        <f>D3748*(1-D$1+IF(AND(WEEKDAY($A3749)&lt;&gt;1,WEEKDAY($A3749)&lt;&gt;7),-VLOOKUP($A3749,ETF_OP_Fee!$G$5:$H$14,2,1),0))^($A3749-$A3748)*(1+2*(C3749/C3748-1))+IFERROR(VLOOKUP(A3749,BITXeom!$C$9:$D$100,2,0),0)-$D$3*IFERROR(VLOOKUP($A3749,Dividends!$C$10:$E$100,2,0),0)</f>
        <v>49.972090777209232</v>
      </c>
      <c r="F3749" s="60">
        <f>F3748*(1-F$1-2*(C3749/C3748-1))</f>
        <v>9.270947233223347E-4</v>
      </c>
      <c r="G3749" s="2">
        <f>G3748*(1-G$1+IF(AND(WEEKDAY($A3749)&lt;&gt;1,WEEKDAY($A3749)&lt;&gt;7),-VLOOKUP($A3749,ETF_OP_Fee!$I$5:$J$14,2,1),0))^($A3749-$A3748)*(1+1*(B3749/B3748-1))</f>
        <v>25.064323616034109</v>
      </c>
      <c r="H3749" s="9">
        <f>IFERROR(VLOOKUP(A3749,'BITO-IV'!$A$1:$J$10000,4,0),"")</f>
        <v>23.5702</v>
      </c>
      <c r="J3749" s="9">
        <f>VLOOKUP(A3749,'ETH-Web'!$A$1:$G$10000,6,0)</f>
        <v>3058.95</v>
      </c>
      <c r="K3749" s="2">
        <f>K3748*(1-K$1+IF(AND(WEEKDAY($A3749)&lt;&gt;1,WEEKDAY($A3749)&lt;&gt;7),-VLOOKUP($A3749,ETF_OP_Fee!$K$5:$L$14,2,1),0))^($A3749-$A3748)*(1+2*(J3749/J3748-1))-K$3*IFERROR(VLOOKUP($A5345,Dividends!$C$10:$E$100,3,0),0)</f>
        <v>154.48105722306954</v>
      </c>
      <c r="L3749" s="9" t="e">
        <v>#DIV/0!</v>
      </c>
      <c r="M3749" s="9">
        <f>VLOOKUP(A3749,'ETHU-Web'!$A$3:$G$5000,5,0)</f>
        <v>7.51</v>
      </c>
      <c r="N3749" s="44"/>
      <c r="O3749" s="44"/>
      <c r="Q3749">
        <f>IF($A3749&gt;=$Q$2,B3749*Q$4,"")</f>
        <v>1153.2956608243176</v>
      </c>
      <c r="R3749">
        <f>IF($A3749&gt;=$Q$2,G3749*R$4,"")</f>
        <v>472.91317954814878</v>
      </c>
      <c r="S3749">
        <f>IF($A3749&gt;=$Q$2,C3749*S$4,"")</f>
        <v>776.2552882439935</v>
      </c>
      <c r="T3749">
        <f>IF($A3749&gt;=$Q$2,J3749*T$4,"")</f>
        <v>920.2783111508038</v>
      </c>
      <c r="U3749">
        <f>IF($A3749&gt;=$Q$2,K3749*U$4,"")</f>
        <v>14.861272378117322</v>
      </c>
    </row>
    <row r="3750" spans="1:21">
      <c r="A3750" s="1">
        <v>45611</v>
      </c>
      <c r="B3750">
        <f>IFERROR(VLOOKUP($A3750,'BTC-Web'!$A$2:$H$9999,2,0),"")</f>
        <v>87284.18</v>
      </c>
      <c r="C3750">
        <f>VLOOKUP(A3750,H_SPBTFDUE!$B$2:$C$5828,2,0)</f>
        <v>428.45</v>
      </c>
      <c r="D3750" s="2">
        <f>D3749*(1-D$1+IF(AND(WEEKDAY($A3750)&lt;&gt;1,WEEKDAY($A3750)&lt;&gt;7),-VLOOKUP($A3750,ETF_OP_Fee!$G$5:$H$14,2,1),0))^($A3750-$A3749)*(1+2*(C3750/C3749-1))+IFERROR(VLOOKUP(A3750,BITXeom!$C$9:$D$100,2,0),0)-$D$3*IFERROR(VLOOKUP($A3750,Dividends!$C$10:$E$100,2,0),0)</f>
        <v>54.580308684748012</v>
      </c>
      <c r="F3750" s="60">
        <f>F3749*(1-F$1-2*(C3750/C3749-1))</f>
        <v>8.4143157265583173E-4</v>
      </c>
      <c r="G3750" s="2">
        <f>G3749*(1-G$1+IF(AND(WEEKDAY($A3750)&lt;&gt;1,WEEKDAY($A3750)&lt;&gt;7),-VLOOKUP($A3750,ETF_OP_Fee!$I$5:$J$14,2,1),0))^($A3750-$A3749)*(1+1*(B3750/B3749-1))</f>
        <v>24.119989098502984</v>
      </c>
      <c r="H3750" s="9">
        <f>IFERROR(VLOOKUP(A3750,'BITO-IV'!$A$1:$J$10000,4,0),"")</f>
        <v>24.666</v>
      </c>
      <c r="J3750" s="9">
        <f>VLOOKUP(A3750,'ETH-Web'!$A$1:$G$10000,6,0)</f>
        <v>3103.04</v>
      </c>
      <c r="K3750" s="2">
        <f>K3749*(1-K$1+IF(AND(WEEKDAY($A3750)&lt;&gt;1,WEEKDAY($A3750)&lt;&gt;7),-VLOOKUP($A3750,ETF_OP_Fee!$K$5:$L$14,2,1),0))^($A3750-$A3749)*(1+2*(J3750/J3749-1))-K$3*IFERROR(VLOOKUP($A5346,Dividends!$C$10:$E$100,3,0),0)</f>
        <v>158.91275434554035</v>
      </c>
      <c r="L3750" s="9" t="e">
        <v>#DIV/0!</v>
      </c>
      <c r="M3750" s="9">
        <f>VLOOKUP(A3750,'ETHU-Web'!$A$3:$G$5000,5,0)</f>
        <v>7.5</v>
      </c>
      <c r="N3750" s="44"/>
      <c r="O3750" s="44"/>
      <c r="Q3750">
        <f>IF($A3750&gt;=$Q$2,B3750*Q$4,"")</f>
        <v>1111.3949701353033</v>
      </c>
      <c r="R3750">
        <f>IF($A3750&gt;=$Q$2,G3750*R$4,"")</f>
        <v>455.09549389725726</v>
      </c>
      <c r="S3750">
        <f>IF($A3750&gt;=$Q$2,C3750*S$4,"")</f>
        <v>812.09791045597251</v>
      </c>
      <c r="T3750">
        <f>IF($A3750&gt;=$Q$2,J3750*T$4,"")</f>
        <v>933.5426896920153</v>
      </c>
      <c r="U3750">
        <f>IF($A3750&gt;=$Q$2,K3750*U$4,"")</f>
        <v>15.287607226015567</v>
      </c>
    </row>
    <row r="3751" spans="1:21">
      <c r="A3751" s="1">
        <v>45614</v>
      </c>
      <c r="B3751">
        <f>IFERROR(VLOOKUP($A3751,'BTC-Web'!$A$2:$H$9999,2,0),"")</f>
        <v>89843.72</v>
      </c>
      <c r="C3751">
        <f>VLOOKUP(A3751,H_SPBTFDUE!$B$2:$C$5828,2,0)</f>
        <v>428.82</v>
      </c>
      <c r="D3751" s="2">
        <f>D3750*(1-D$1+IF(AND(WEEKDAY($A3751)&lt;&gt;1,WEEKDAY($A3751)&lt;&gt;7),-VLOOKUP($A3751,ETF_OP_Fee!$G$5:$H$14,2,1),0))^($A3751-$A3750)*(1+2*(C3751/C3750-1))+IFERROR(VLOOKUP(A3751,BITXeom!$C$9:$D$100,2,0),0)-$D$3*IFERROR(VLOOKUP($A3751,Dividends!$C$10:$E$100,2,0),0)</f>
        <v>54.654807053463976</v>
      </c>
      <c r="F3751" s="60">
        <f>F3750*(1-F$1-2*(C3751/C3750-1))</f>
        <v>8.3993448849573786E-4</v>
      </c>
      <c r="G3751" s="2">
        <f>G3750*(1-G$1+IF(AND(WEEKDAY($A3751)&lt;&gt;1,WEEKDAY($A3751)&lt;&gt;7),-VLOOKUP($A3751,ETF_OP_Fee!$I$5:$J$14,2,1),0))^($A3751-$A3750)*(1+1*(B3751/B3750-1))</f>
        <v>24.723465365850775</v>
      </c>
      <c r="H3751" s="9">
        <f>IFERROR(VLOOKUP(A3751,'BITO-IV'!$A$1:$J$10000,4,0),"")</f>
        <v>24.6875</v>
      </c>
      <c r="J3751" s="9">
        <f>VLOOKUP(A3751,'ETH-Web'!$A$1:$G$10000,6,0)</f>
        <v>3207.86</v>
      </c>
      <c r="K3751" s="2">
        <f>K3750*(1-K$1+IF(AND(WEEKDAY($A3751)&lt;&gt;1,WEEKDAY($A3751)&lt;&gt;7),-VLOOKUP($A3751,ETF_OP_Fee!$K$5:$L$14,2,1),0))^($A3751-$A3750)*(1+2*(J3751/J3750-1))-K$3*IFERROR(VLOOKUP($A5347,Dividends!$C$10:$E$100,3,0),0)</f>
        <v>169.57995648338121</v>
      </c>
      <c r="L3751" s="9" t="e">
        <v>#DIV/0!</v>
      </c>
      <c r="M3751" s="9">
        <f>VLOOKUP(A3751,'ETHU-Web'!$A$3:$G$5000,5,0)</f>
        <v>7.81</v>
      </c>
      <c r="N3751" s="44"/>
      <c r="O3751" s="44"/>
      <c r="Q3751">
        <f>IF($A3751&gt;=$Q$2,B3751*Q$4,"")</f>
        <v>1143.9857544201545</v>
      </c>
      <c r="R3751">
        <f>IF($A3751&gt;=$Q$2,G3751*R$4,"")</f>
        <v>466.48187259014657</v>
      </c>
      <c r="S3751">
        <f>IF($A3751&gt;=$Q$2,C3751*S$4,"")</f>
        <v>812.79922035647132</v>
      </c>
      <c r="T3751">
        <f>IF($A3751&gt;=$Q$2,J3751*T$4,"")</f>
        <v>965.0775538038273</v>
      </c>
      <c r="U3751">
        <f>IF($A3751&gt;=$Q$2,K3751*U$4,"")</f>
        <v>16.313805514223645</v>
      </c>
    </row>
    <row r="3752" spans="1:21">
      <c r="A3752" s="1">
        <v>45615</v>
      </c>
      <c r="B3752">
        <f>IFERROR(VLOOKUP($A3752,'BTC-Web'!$A$2:$H$9999,2,0),"")</f>
        <v>90536.81</v>
      </c>
      <c r="C3752">
        <f>VLOOKUP(A3752,H_SPBTFDUE!$B$2:$C$5828,2,0)</f>
        <v>433.64</v>
      </c>
      <c r="D3752" s="2">
        <f>D3751*(1-D$1+IF(AND(WEEKDAY($A3752)&lt;&gt;1,WEEKDAY($A3752)&lt;&gt;7),-VLOOKUP($A3752,ETF_OP_Fee!$G$5:$H$14,2,1),0))^($A3752-$A3751)*(1+2*(C3752/C3751-1))+IFERROR(VLOOKUP(A3752,BITXeom!$C$9:$D$100,2,0),0)-$D$3*IFERROR(VLOOKUP($A3752,Dividends!$C$10:$E$100,2,0),0)</f>
        <v>55.876726589543487</v>
      </c>
      <c r="F3752" s="60">
        <f>F3751*(1-F$1-2*(C3752/C3751-1))</f>
        <v>8.2100879099606284E-4</v>
      </c>
      <c r="G3752" s="2">
        <f>G3751*(1-G$1+IF(AND(WEEKDAY($A3752)&lt;&gt;1,WEEKDAY($A3752)&lt;&gt;7),-VLOOKUP($A3752,ETF_OP_Fee!$I$5:$J$14,2,1),0))^($A3752-$A3751)*(1+1*(B3752/B3751-1))</f>
        <v>24.87941447711383</v>
      </c>
      <c r="H3752" s="9">
        <f>IFERROR(VLOOKUP(A3752,'BITO-IV'!$A$1:$J$10000,4,0),"")</f>
        <v>24.958500000000001</v>
      </c>
      <c r="J3752" s="9">
        <f>VLOOKUP(A3752,'ETH-Web'!$A$1:$G$10000,6,0)</f>
        <v>3111.38</v>
      </c>
      <c r="K3752" s="2">
        <f>K3751*(1-K$1+IF(AND(WEEKDAY($A3752)&lt;&gt;1,WEEKDAY($A3752)&lt;&gt;7),-VLOOKUP($A3752,ETF_OP_Fee!$K$5:$L$14,2,1),0))^($A3752-$A3751)*(1+2*(J3752/J3751-1))-K$3*IFERROR(VLOOKUP($A5348,Dividends!$C$10:$E$100,3,0),0)</f>
        <v>159.35776957784404</v>
      </c>
      <c r="L3752" s="9" t="e">
        <v>#DIV/0!</v>
      </c>
      <c r="M3752" s="9">
        <f>VLOOKUP(A3752,'ETHU-Web'!$A$3:$G$5000,5,0)</f>
        <v>7.54</v>
      </c>
      <c r="N3752" s="44"/>
      <c r="O3752" s="44"/>
      <c r="Q3752">
        <f>IF($A3752&gt;=$Q$2,B3752*Q$4,"")</f>
        <v>1152.8109131127271</v>
      </c>
      <c r="R3752">
        <f>IF($A3752&gt;=$Q$2,G3752*R$4,"")</f>
        <v>469.4243174446305</v>
      </c>
      <c r="S3752">
        <f>IF($A3752&gt;=$Q$2,C3752*S$4,"")</f>
        <v>821.93520338459075</v>
      </c>
      <c r="T3752">
        <f>IF($A3752&gt;=$Q$2,J3752*T$4,"")</f>
        <v>936.05176016227404</v>
      </c>
      <c r="U3752">
        <f>IF($A3752&gt;=$Q$2,K3752*U$4,"")</f>
        <v>15.330418252160516</v>
      </c>
    </row>
    <row r="3753" spans="1:21">
      <c r="A3753" s="1">
        <v>45616</v>
      </c>
      <c r="B3753">
        <f>IFERROR(VLOOKUP($A3753,'BTC-Web'!$A$2:$H$9999,2,0),"")</f>
        <v>92341.89</v>
      </c>
      <c r="C3753">
        <f>VLOOKUP(A3753,H_SPBTFDUE!$B$2:$C$5828,2,0)</f>
        <v>441.56</v>
      </c>
      <c r="D3753" s="2">
        <f>D3752*(1-D$1+IF(AND(WEEKDAY($A3753)&lt;&gt;1,WEEKDAY($A3753)&lt;&gt;7),-VLOOKUP($A3753,ETF_OP_Fee!$G$5:$H$14,2,1),0))^($A3753-$A3752)*(1+2*(C3753/C3752-1))+IFERROR(VLOOKUP(A3753,BITXeom!$C$9:$D$100,2,0),0)-$D$3*IFERROR(VLOOKUP($A3753,Dividends!$C$10:$E$100,2,0),0)</f>
        <v>57.910809540259102</v>
      </c>
      <c r="F3753" s="60">
        <f>F3752*(1-F$1-2*(C3753/C3752-1))</f>
        <v>7.9097624806977185E-4</v>
      </c>
      <c r="G3753" s="2">
        <f>G3752*(1-G$1+IF(AND(WEEKDAY($A3753)&lt;&gt;1,WEEKDAY($A3753)&lt;&gt;7),-VLOOKUP($A3753,ETF_OP_Fee!$I$5:$J$14,2,1),0))^($A3753-$A3752)*(1+1*(B3753/B3752-1))</f>
        <v>25.340027104036395</v>
      </c>
      <c r="H3753" s="9">
        <f>IFERROR(VLOOKUP(A3753,'BITO-IV'!$A$1:$J$10000,4,0),"")</f>
        <v>25.411000000000001</v>
      </c>
      <c r="J3753" s="9">
        <f>VLOOKUP(A3753,'ETH-Web'!$A$1:$G$10000,6,0)</f>
        <v>3072.19</v>
      </c>
      <c r="K3753" s="2">
        <f>K3752*(1-K$1+IF(AND(WEEKDAY($A3753)&lt;&gt;1,WEEKDAY($A3753)&lt;&gt;7),-VLOOKUP($A3753,ETF_OP_Fee!$K$5:$L$14,2,1),0))^($A3753-$A3752)*(1+2*(J3753/J3752-1))-K$3*IFERROR(VLOOKUP($A5349,Dividends!$C$10:$E$100,3,0),0)</f>
        <v>155.32230064131073</v>
      </c>
      <c r="L3753" s="9" t="e">
        <v>#DIV/0!</v>
      </c>
      <c r="M3753" s="9">
        <f>VLOOKUP(A3753,'ETHU-Web'!$A$3:$G$5000,5,0)</f>
        <v>7.39</v>
      </c>
      <c r="N3753" s="44"/>
      <c r="O3753" s="44"/>
      <c r="Q3753">
        <f>IF($A3753&gt;=$Q$2,B3753*Q$4,"")</f>
        <v>1175.7951106235685</v>
      </c>
      <c r="R3753">
        <f>IF($A3753&gt;=$Q$2,G3753*R$4,"")</f>
        <v>478.11514769702262</v>
      </c>
      <c r="S3753">
        <f>IF($A3753&gt;=$Q$2,C3753*S$4,"")</f>
        <v>836.94702611959212</v>
      </c>
      <c r="T3753">
        <f>IF($A3753&gt;=$Q$2,J3753*T$4,"")</f>
        <v>924.26153573428394</v>
      </c>
      <c r="U3753">
        <f>IF($A3753&gt;=$Q$2,K3753*U$4,"")</f>
        <v>14.942201055066549</v>
      </c>
    </row>
    <row r="3754" spans="1:21">
      <c r="A3754" s="1">
        <v>45617</v>
      </c>
      <c r="B3754">
        <f>IFERROR(VLOOKUP($A3754,'BTC-Web'!$A$2:$H$9999,2,0),"")</f>
        <v>94334.64</v>
      </c>
      <c r="C3754">
        <f>VLOOKUP(A3754,H_SPBTFDUE!$B$2:$C$5828,2,0)</f>
        <v>460.32</v>
      </c>
      <c r="D3754" s="2">
        <f>D3753*(1-D$1+IF(AND(WEEKDAY($A3754)&lt;&gt;1,WEEKDAY($A3754)&lt;&gt;7),-VLOOKUP($A3754,ETF_OP_Fee!$G$5:$H$14,2,1),0))^($A3754-$A3753)*(1+2*(C3754/C3753-1))+IFERROR(VLOOKUP(A3754,BITXeom!$C$9:$D$100,2,0),0)-$D$3*IFERROR(VLOOKUP($A3754,Dividends!$C$10:$E$100,2,0),0)</f>
        <v>62.824001637667301</v>
      </c>
      <c r="F3754" s="60">
        <f>F3753*(1-F$1-2*(C3754/C3753-1))</f>
        <v>7.2372466353799487E-4</v>
      </c>
      <c r="G3754" s="2">
        <f>G3753*(1-G$1+IF(AND(WEEKDAY($A3754)&lt;&gt;1,WEEKDAY($A3754)&lt;&gt;7),-VLOOKUP($A3754,ETF_OP_Fee!$I$5:$J$14,2,1),0))^($A3754-$A3753)*(1+1*(B3754/B3753-1))</f>
        <v>25.850732954641792</v>
      </c>
      <c r="H3754" s="9">
        <f>IFERROR(VLOOKUP(A3754,'BITO-IV'!$A$1:$J$10000,4,0),"")</f>
        <v>26.485199999999999</v>
      </c>
      <c r="J3754" s="9">
        <f>VLOOKUP(A3754,'ETH-Web'!$A$1:$G$10000,6,0)</f>
        <v>3361.05</v>
      </c>
      <c r="K3754" s="2">
        <f>K3753*(1-K$1+IF(AND(WEEKDAY($A3754)&lt;&gt;1,WEEKDAY($A3754)&lt;&gt;7),-VLOOKUP($A3754,ETF_OP_Fee!$K$5:$L$14,2,1),0))^($A3754-$A3753)*(1+2*(J3754/J3753-1))-K$3*IFERROR(VLOOKUP($A5350,Dividends!$C$10:$E$100,3,0),0)</f>
        <v>184.50541503265197</v>
      </c>
      <c r="L3754" s="9">
        <v>168</v>
      </c>
      <c r="M3754" s="9">
        <f>VLOOKUP(A3754,'ETHU-Web'!$A$3:$G$5000,5,0)</f>
        <v>8.76</v>
      </c>
      <c r="N3754" s="44"/>
      <c r="O3754" s="44"/>
      <c r="Q3754">
        <f>IF($A3754&gt;=$Q$2,B3754*Q$4,"")</f>
        <v>1201.1689220832984</v>
      </c>
      <c r="R3754">
        <f>IF($A3754&gt;=$Q$2,G3754*R$4,"")</f>
        <v>487.75113593766019</v>
      </c>
      <c r="S3754">
        <f>IF($A3754&gt;=$Q$2,C3754*S$4,"")</f>
        <v>872.50533350704461</v>
      </c>
      <c r="T3754">
        <f>IF($A3754&gt;=$Q$2,J3754*T$4,"")</f>
        <v>1011.1644249475831</v>
      </c>
      <c r="U3754">
        <f>IF($A3754&gt;=$Q$2,K3754*U$4,"")</f>
        <v>17.749653435362085</v>
      </c>
    </row>
    <row r="3755" spans="1:21">
      <c r="A3755" s="1">
        <v>45618</v>
      </c>
      <c r="B3755">
        <f>IFERROR(VLOOKUP($A3755,'BTC-Web'!$A$2:$H$9999,2,0),"")</f>
        <v>98496.43</v>
      </c>
      <c r="C3755">
        <f>VLOOKUP(A3755,H_SPBTFDUE!$B$2:$C$5828,2,0)</f>
        <v>463.99</v>
      </c>
      <c r="D3755" s="2">
        <f>D3754*(1-D$1+IF(AND(WEEKDAY($A3755)&lt;&gt;1,WEEKDAY($A3755)&lt;&gt;7),-VLOOKUP($A3755,ETF_OP_Fee!$G$5:$H$14,2,1),0))^($A3755-$A3754)*(1+2*(C3755/C3754-1))+IFERROR(VLOOKUP(A3755,BITXeom!$C$9:$D$100,2,0),0)-$D$3*IFERROR(VLOOKUP($A3755,Dividends!$C$10:$E$100,2,0),0)</f>
        <v>63.818063248130173</v>
      </c>
      <c r="F3755" s="60">
        <f>F3754*(1-F$1-2*(C3755/C3754-1))</f>
        <v>7.1214688976840791E-4</v>
      </c>
      <c r="G3755" s="2">
        <f>G3754*(1-G$1+IF(AND(WEEKDAY($A3755)&lt;&gt;1,WEEKDAY($A3755)&lt;&gt;7),-VLOOKUP($A3755,ETF_OP_Fee!$I$5:$J$14,2,1),0))^($A3755-$A3754)*(1+1*(B3755/B3754-1))</f>
        <v>26.953520847685184</v>
      </c>
      <c r="H3755" s="9">
        <f>IFERROR(VLOOKUP(A3755,'BITO-IV'!$A$1:$J$10000,4,0),"")</f>
        <v>26.6951</v>
      </c>
      <c r="J3755" s="9">
        <f>VLOOKUP(A3755,'ETH-Web'!$A$1:$G$10000,6,0)</f>
        <v>3331.6</v>
      </c>
      <c r="K3755" s="2">
        <f>K3754*(1-K$1+IF(AND(WEEKDAY($A3755)&lt;&gt;1,WEEKDAY($A3755)&lt;&gt;7),-VLOOKUP($A3755,ETF_OP_Fee!$K$5:$L$14,2,1),0))^($A3755-$A3754)*(1+2*(J3755/J3754-1))-K$3*IFERROR(VLOOKUP($A5351,Dividends!$C$10:$E$100,3,0),0)</f>
        <v>180.96943955723015</v>
      </c>
      <c r="L3755" s="9">
        <v>188.79999999999998</v>
      </c>
      <c r="M3755" s="9">
        <f>VLOOKUP(A3755,'ETHU-Web'!$A$3:$G$5000,5,0)</f>
        <v>8.39</v>
      </c>
      <c r="N3755" s="44"/>
      <c r="O3755" s="44"/>
      <c r="Q3755">
        <f>IF($A3755&gt;=$Q$2,B3755*Q$4,"")</f>
        <v>1254.1612566937558</v>
      </c>
      <c r="R3755">
        <f>IF($A3755&gt;=$Q$2,G3755*R$4,"")</f>
        <v>508.55851685308721</v>
      </c>
      <c r="S3755">
        <f>IF($A3755&gt;=$Q$2,C3755*S$4,"")</f>
        <v>879.46156954712728</v>
      </c>
      <c r="T3755">
        <f>IF($A3755&gt;=$Q$2,J3755*T$4,"")</f>
        <v>1002.3044578793435</v>
      </c>
      <c r="U3755">
        <f>IF($A3755&gt;=$Q$2,K3755*U$4,"")</f>
        <v>17.409488138676512</v>
      </c>
    </row>
    <row r="3756" spans="1:21">
      <c r="A3756" s="1">
        <v>45621</v>
      </c>
      <c r="B3756">
        <f>IFERROR(VLOOKUP($A3756,'BTC-Web'!$A$2:$H$9999,2,0),"")</f>
        <v>98033.45</v>
      </c>
      <c r="C3756">
        <f>VLOOKUP(A3756,H_SPBTFDUE!$B$2:$C$5828,2,0)</f>
        <v>442.69</v>
      </c>
      <c r="D3756" s="2">
        <f>D3755*(1-D$1+IF(AND(WEEKDAY($A3756)&lt;&gt;1,WEEKDAY($A3756)&lt;&gt;7),-VLOOKUP($A3756,ETF_OP_Fee!$G$5:$H$14,2,1),0))^($A3756-$A3755)*(1+2*(C3756/C3755-1))+IFERROR(VLOOKUP(A3756,BITXeom!$C$9:$D$100,2,0),0)-$D$3*IFERROR(VLOOKUP($A3756,Dividends!$C$10:$E$100,2,0),0)</f>
        <v>57.937820669047234</v>
      </c>
      <c r="F3756" s="60">
        <f>F3755*(1-F$1-2*(C3756/C3755-1))</f>
        <v>7.774936797608511E-4</v>
      </c>
      <c r="G3756" s="2">
        <f>G3755*(1-G$1+IF(AND(WEEKDAY($A3756)&lt;&gt;1,WEEKDAY($A3756)&lt;&gt;7),-VLOOKUP($A3756,ETF_OP_Fee!$I$5:$J$14,2,1),0))^($A3756-$A3755)*(1+1*(B3756/B3755-1))</f>
        <v>26.714641313098721</v>
      </c>
      <c r="H3756" s="9">
        <f>IFERROR(VLOOKUP(A3756,'BITO-IV'!$A$1:$J$10000,4,0),"")</f>
        <v>25.4724</v>
      </c>
      <c r="J3756" s="9">
        <f>VLOOKUP(A3756,'ETH-Web'!$A$1:$G$10000,6,0)</f>
        <v>3413.54</v>
      </c>
      <c r="K3756" s="2">
        <f>K3755*(1-K$1+IF(AND(WEEKDAY($A3756)&lt;&gt;1,WEEKDAY($A3756)&lt;&gt;7),-VLOOKUP($A3756,ETF_OP_Fee!$K$5:$L$14,2,1),0))^($A3756-$A3755)*(1+2*(J3756/J3755-1))-K$3*IFERROR(VLOOKUP($A5352,Dividends!$C$10:$E$100,3,0),0)</f>
        <v>188.92181608064681</v>
      </c>
      <c r="L3756" s="9">
        <v>168.79999999999998</v>
      </c>
      <c r="M3756" s="9">
        <f>VLOOKUP(A3756,'ETHU-Web'!$A$3:$G$5000,5,0)</f>
        <v>9.4700000000000006</v>
      </c>
      <c r="N3756" s="44"/>
      <c r="O3756" s="44"/>
      <c r="Q3756">
        <f>IF($A3756&gt;=$Q$2,B3756*Q$4,"")</f>
        <v>1248.2661031473372</v>
      </c>
      <c r="R3756">
        <f>IF($A3756&gt;=$Q$2,G3756*R$4,"")</f>
        <v>504.05134235435077</v>
      </c>
      <c r="S3756">
        <f>IF($A3756&gt;=$Q$2,C3756*S$4,"")</f>
        <v>839.08886446435872</v>
      </c>
      <c r="T3756">
        <f>IF($A3756&gt;=$Q$2,J3756*T$4,"")</f>
        <v>1026.9559248257458</v>
      </c>
      <c r="U3756">
        <f>IF($A3756&gt;=$Q$2,K3756*U$4,"")</f>
        <v>18.174516781620003</v>
      </c>
    </row>
    <row r="3757" spans="1:21">
      <c r="A3757" s="1">
        <v>45622</v>
      </c>
      <c r="B3757">
        <f>IFERROR(VLOOKUP($A3757,'BTC-Web'!$A$2:$H$9999,2,0),"")</f>
        <v>93087.28</v>
      </c>
      <c r="C3757">
        <f>VLOOKUP(A3757,H_SPBTFDUE!$B$2:$C$5828,2,0)</f>
        <v>424.43</v>
      </c>
      <c r="D3757" s="2">
        <f>D3756*(1-D$1+IF(AND(WEEKDAY($A3757)&lt;&gt;1,WEEKDAY($A3757)&lt;&gt;7),-VLOOKUP($A3757,ETF_OP_Fee!$G$5:$H$14,2,1),0))^($A3757-$A3756)*(1+2*(C3757/C3756-1))+IFERROR(VLOOKUP(A3757,BITXeom!$C$9:$D$100,2,0),0)-$D$3*IFERROR(VLOOKUP($A3757,Dividends!$C$10:$E$100,2,0),0)</f>
        <v>52.542794289490402</v>
      </c>
      <c r="F3757" s="60">
        <f>F3756*(1-F$1-2*(C3757/C3756-1))</f>
        <v>8.4159305520191342E-4</v>
      </c>
      <c r="G3757" s="2">
        <f>G3756*(1-G$1+IF(AND(WEEKDAY($A3757)&lt;&gt;1,WEEKDAY($A3757)&lt;&gt;7),-VLOOKUP($A3757,ETF_OP_Fee!$I$5:$J$14,2,1),0))^($A3757-$A3756)*(1+1*(B3757/B3756-1))</f>
        <v>25.331374190095811</v>
      </c>
      <c r="H3757" s="9">
        <f>IFERROR(VLOOKUP(A3757,'BITO-IV'!$A$1:$J$10000,4,0),"")</f>
        <v>24.421299999999999</v>
      </c>
      <c r="J3757" s="9">
        <f>VLOOKUP(A3757,'ETH-Web'!$A$1:$G$10000,6,0)</f>
        <v>3326.52</v>
      </c>
      <c r="K3757" s="2">
        <f>K3756*(1-K$1+IF(AND(WEEKDAY($A3757)&lt;&gt;1,WEEKDAY($A3757)&lt;&gt;7),-VLOOKUP($A3757,ETF_OP_Fee!$K$5:$L$14,2,1),0))^($A3757-$A3756)*(1+2*(J3757/J3756-1))-K$3*IFERROR(VLOOKUP($A5353,Dividends!$C$10:$E$100,3,0),0)</f>
        <v>178.99026063628818</v>
      </c>
      <c r="L3757" s="9" t="e">
        <f>1/0</f>
        <v>#DIV/0!</v>
      </c>
      <c r="M3757" s="9">
        <f>VLOOKUP(A3757,'ETHU-Web'!$A$3:$G$5000,5,0)</f>
        <v>8.4600000000000009</v>
      </c>
      <c r="N3757" s="44"/>
      <c r="O3757" s="44"/>
      <c r="Q3757">
        <f>IF($A3757&gt;=$Q$2,B3757*Q$4,"")</f>
        <v>1185.2862085154104</v>
      </c>
      <c r="R3757">
        <f>IF($A3757&gt;=$Q$2,G3757*R$4,"")</f>
        <v>477.95188468196244</v>
      </c>
      <c r="S3757">
        <f>IF($A3757&gt;=$Q$2,C3757*S$4,"")</f>
        <v>804.4782731586613</v>
      </c>
      <c r="T3757">
        <f>IF($A3757&gt;=$Q$2,J3757*T$4,"")</f>
        <v>1000.7761511660445</v>
      </c>
      <c r="U3757">
        <f>IF($A3757&gt;=$Q$2,K3757*U$4,"")</f>
        <v>17.219088632368923</v>
      </c>
    </row>
    <row r="3758" spans="1:21">
      <c r="A3758" s="1">
        <v>45623</v>
      </c>
      <c r="B3758">
        <f>IFERROR(VLOOKUP($A3758,'BTC-Web'!$A$2:$H$9999,2,0),"")</f>
        <v>91978.14</v>
      </c>
      <c r="C3758">
        <f>VLOOKUP(A3758,H_SPBTFDUE!$B$2:$C$5828,2,0)</f>
        <v>452.2</v>
      </c>
      <c r="D3758" s="2">
        <f>D3757*(1-D$1+IF(AND(WEEKDAY($A3758)&lt;&gt;1,WEEKDAY($A3758)&lt;&gt;7),-VLOOKUP($A3758,ETF_OP_Fee!$G$5:$H$14,2,1),0))^($A3758-$A3757)*(1+2*(C3758/C3757-1))+IFERROR(VLOOKUP(A3758,BITXeom!$C$9:$D$100,2,0),0)-$D$3*IFERROR(VLOOKUP($A3758,Dividends!$C$10:$E$100,2,0),0)</f>
        <v>59.411268950636739</v>
      </c>
      <c r="F3758" s="60">
        <f>F3757*(1-F$1-2*(C3758/C3757-1))</f>
        <v>7.3142018306734924E-4</v>
      </c>
      <c r="G3758" s="2">
        <f>G3757*(1-G$1+IF(AND(WEEKDAY($A3758)&lt;&gt;1,WEEKDAY($A3758)&lt;&gt;7),-VLOOKUP($A3758,ETF_OP_Fee!$I$5:$J$14,2,1),0))^($A3758-$A3757)*(1+1*(B3758/B3757-1))</f>
        <v>24.994610981871261</v>
      </c>
      <c r="H3758" s="9">
        <f>IFERROR(VLOOKUP(A3758,'BITO-IV'!$A$1:$J$10000,4,0),"")</f>
        <v>26.017900000000001</v>
      </c>
      <c r="J3758" s="9">
        <f>VLOOKUP(A3758,'ETH-Web'!$A$1:$G$10000,6,0)</f>
        <v>3657.25</v>
      </c>
      <c r="K3758" s="2">
        <f>K3757*(1-K$1+IF(AND(WEEKDAY($A3758)&lt;&gt;1,WEEKDAY($A3758)&lt;&gt;7),-VLOOKUP($A3758,ETF_OP_Fee!$K$5:$L$14,2,1),0))^($A3758-$A3757)*(1+2*(J3758/J3757-1))-K$3*IFERROR(VLOOKUP($A5354,Dividends!$C$10:$E$100,3,0),0)</f>
        <v>214.22321554079173</v>
      </c>
      <c r="L3758" s="9">
        <v>195.39999999999998</v>
      </c>
      <c r="M3758" s="9">
        <f>VLOOKUP(A3758,'ETHU-Web'!$A$3:$G$5000,5,0)</f>
        <v>10.050000000000001</v>
      </c>
      <c r="N3758" s="44"/>
      <c r="O3758" s="44"/>
      <c r="Q3758">
        <f>IF($A3758&gt;=$Q$2,B3758*Q$4,"")</f>
        <v>1171.1634589269297</v>
      </c>
      <c r="R3758">
        <f>IF($A3758&gt;=$Q$2,G3758*R$4,"")</f>
        <v>471.59784289747057</v>
      </c>
      <c r="S3758">
        <f>IF($A3758&gt;=$Q$2,C3758*S$4,"")</f>
        <v>857.11442433934121</v>
      </c>
      <c r="T3758">
        <f>IF($A3758&gt;=$Q$2,J3758*T$4,"")</f>
        <v>1100.2755368529322</v>
      </c>
      <c r="U3758">
        <f>IF($A3758&gt;=$Q$2,K3758*U$4,"")</f>
        <v>20.608543293892033</v>
      </c>
    </row>
    <row r="3759" spans="1:21">
      <c r="A3759" s="1">
        <v>45625</v>
      </c>
      <c r="B3759">
        <f>IFERROR(VLOOKUP($A3759,'BTC-Web'!$A$2:$H$9999,2,0),"")</f>
        <v>95653.95</v>
      </c>
      <c r="C3759">
        <f>VLOOKUP(A3759,H_SPBTFDUE!$B$2:$C$5828,2,0)</f>
        <v>454.19</v>
      </c>
      <c r="D3759" s="2">
        <f>D3758*(1-D$1+IF(AND(WEEKDAY($A3759)&lt;&gt;1,WEEKDAY($A3759)&lt;&gt;7),-VLOOKUP($A3759,ETF_OP_Fee!$G$5:$H$14,2,1),0))^($A3759-$A3758)*(1+2*(C3759/C3758-1))+IFERROR(VLOOKUP(A3759,BITXeom!$C$9:$D$100,2,0),0)-$D$3*IFERROR(VLOOKUP($A3759,Dividends!$C$10:$E$100,2,0),0)</f>
        <v>59.919723190685993</v>
      </c>
      <c r="F3759" s="60">
        <f>F3758*(1-F$1-2*(C3759/C3758-1))</f>
        <v>7.2494457634786639E-4</v>
      </c>
      <c r="G3759" s="2">
        <f>G3758*(1-G$1+IF(AND(WEEKDAY($A3759)&lt;&gt;1,WEEKDAY($A3759)&lt;&gt;7),-VLOOKUP($A3759,ETF_OP_Fee!$I$5:$J$14,2,1),0))^($A3759-$A3758)*(1+1*(B3759/B3758-1))</f>
        <v>25.920976932375812</v>
      </c>
      <c r="H3759" s="9">
        <f>IFERROR(VLOOKUP(A3759,'BITO-IV'!$A$1:$J$10000,4,0),"")</f>
        <v>26.136099999999999</v>
      </c>
      <c r="J3759" s="9">
        <f>VLOOKUP(A3759,'ETH-Web'!$A$1:$G$10000,6,0)</f>
        <v>3593.49</v>
      </c>
      <c r="K3759" s="2">
        <f>K3758*(1-K$1+IF(AND(WEEKDAY($A3759)&lt;&gt;1,WEEKDAY($A3759)&lt;&gt;7),-VLOOKUP($A3759,ETF_OP_Fee!$K$5:$L$14,2,1),0))^($A3759-$A3758)*(1+2*(J3759/J3758-1))-K$3*IFERROR(VLOOKUP($A5355,Dividends!$C$10:$E$100,3,0),0)</f>
        <v>206.06392740554912</v>
      </c>
      <c r="L3759" s="9">
        <v>197.60000000000002</v>
      </c>
      <c r="M3759" s="9">
        <f>VLOOKUP(A3759,'ETHU-Web'!$A$3:$G$5000,5,0)</f>
        <v>9.81</v>
      </c>
      <c r="N3759" s="44"/>
      <c r="O3759" s="44"/>
      <c r="Q3759">
        <f>IF($A3759&gt;=$Q$2,B3759*Q$4,"")</f>
        <v>1217.9677795400471</v>
      </c>
      <c r="R3759">
        <f>IF($A3759&gt;=$Q$2,G3759*R$4,"")</f>
        <v>489.0764979686968</v>
      </c>
      <c r="S3759">
        <f>IF($A3759&gt;=$Q$2,C3759*S$4,"")</f>
        <v>860.88633434472672</v>
      </c>
      <c r="T3759">
        <f>IF($A3759&gt;=$Q$2,J3759*T$4,"")</f>
        <v>1081.0934825143602</v>
      </c>
      <c r="U3759">
        <f>IF($A3759&gt;=$Q$2,K3759*U$4,"")</f>
        <v>19.823609493145923</v>
      </c>
    </row>
    <row r="3760" spans="1:21">
      <c r="A3760" s="1">
        <v>45628</v>
      </c>
      <c r="B3760">
        <f>IFERROR(VLOOKUP($A3760,'BTC-Web'!$A$2:$H$9999,2,0),"")</f>
        <v>97276.01</v>
      </c>
      <c r="C3760">
        <f>VLOOKUP(A3760,H_SPBTFDUE!$B$2:$C$5828,2,0)</f>
        <v>446.18</v>
      </c>
      <c r="D3760" s="2">
        <f>D3759*(1-D$1+IF(AND(WEEKDAY($A3760)&lt;&gt;1,WEEKDAY($A3760)&lt;&gt;7),-VLOOKUP($A3760,ETF_OP_Fee!$G$5:$H$14,2,1),0))^($A3760-$A3759)*(1+2*(C3760/C3759-1))+IFERROR(VLOOKUP(A3760,BITXeom!$C$9:$D$100,2,0),0)-$D$3*IFERROR(VLOOKUP($A3760,Dividends!$C$10:$E$100,2,0),0)</f>
        <v>57.785356980626219</v>
      </c>
      <c r="F3760" s="60">
        <f>F3759*(1-F$1-2*(C3760/C3759-1))</f>
        <v>7.5047678185062269E-4</v>
      </c>
      <c r="G3760" s="2">
        <f>G3759*(1-G$1+IF(AND(WEEKDAY($A3760)&lt;&gt;1,WEEKDAY($A3760)&lt;&gt;7),-VLOOKUP($A3760,ETF_OP_Fee!$I$5:$J$14,2,1),0))^($A3760-$A3759)*(1+1*(B3760/B3759-1))</f>
        <v>26.250298874561576</v>
      </c>
      <c r="H3760" s="9">
        <f>IFERROR(VLOOKUP(A3760,'BITO-IV'!$A$1:$J$10000,4,0),"")</f>
        <v>24.699400000000001</v>
      </c>
      <c r="J3760" s="9">
        <f>VLOOKUP(A3760,'ETH-Web'!$A$1:$G$10000,6,0)</f>
        <v>3644.2</v>
      </c>
      <c r="K3760" s="2">
        <f>K3759*(1-K$1+IF(AND(WEEKDAY($A3760)&lt;&gt;1,WEEKDAY($A3760)&lt;&gt;7),-VLOOKUP($A3760,ETF_OP_Fee!$K$5:$L$14,2,1),0))^($A3760-$A3759)*(1+2*(J3760/J3759-1))-K$3*IFERROR(VLOOKUP($A5356,Dividends!$C$10:$E$100,3,0),0)</f>
        <v>210.82023774221017</v>
      </c>
      <c r="L3760" s="9">
        <v>196.20000000000002</v>
      </c>
      <c r="M3760" s="9">
        <f>VLOOKUP(A3760,'ETHU-Web'!$A$3:$G$5000,5,0)</f>
        <v>9.9</v>
      </c>
      <c r="N3760" s="44"/>
      <c r="O3760" s="44"/>
      <c r="Q3760">
        <f>IF($A3760&gt;=$Q$2,B3760*Q$4,"")</f>
        <v>1238.6215718453386</v>
      </c>
      <c r="R3760">
        <f>IF($A3760&gt;=$Q$2,G3760*R$4,"")</f>
        <v>495.29013808761113</v>
      </c>
      <c r="S3760">
        <f>IF($A3760&gt;=$Q$2,C3760*S$4,"")</f>
        <v>845.70392271500953</v>
      </c>
      <c r="T3760">
        <f>IF($A3760&gt;=$Q$2,J3760*T$4,"")</f>
        <v>1096.3494733473117</v>
      </c>
      <c r="U3760">
        <f>IF($A3760&gt;=$Q$2,K3760*U$4,"")</f>
        <v>20.28117254131892</v>
      </c>
    </row>
    <row r="3761" spans="1:21">
      <c r="A3761" s="1">
        <v>45629</v>
      </c>
      <c r="B3761">
        <f>IFERROR(VLOOKUP($A3761,'BTC-Web'!$A$2:$H$9999,2,0),"")</f>
        <v>95854.59</v>
      </c>
      <c r="C3761">
        <f>VLOOKUP(A3761,H_SPBTFDUE!$B$2:$C$5828,2,0)</f>
        <v>445.72</v>
      </c>
      <c r="D3761" s="2">
        <f>D3760*(1-D$1+IF(AND(WEEKDAY($A3761)&lt;&gt;1,WEEKDAY($A3761)&lt;&gt;7),-VLOOKUP($A3761,ETF_OP_Fee!$G$5:$H$14,2,1),0))^($A3761-$A3760)*(1+2*(C3761/C3760-1))+IFERROR(VLOOKUP(A3761,BITXeom!$C$9:$D$100,2,0),0)-$D$3*IFERROR(VLOOKUP($A3761,Dividends!$C$10:$E$100,2,0),0)</f>
        <v>57.65925503130385</v>
      </c>
      <c r="F3761" s="60">
        <f>F3760*(1-F$1-2*(C3761/C3760-1))</f>
        <v>7.5198516010490193E-4</v>
      </c>
      <c r="G3761" s="2">
        <f>G3760*(1-G$1+IF(AND(WEEKDAY($A3761)&lt;&gt;1,WEEKDAY($A3761)&lt;&gt;7),-VLOOKUP($A3761,ETF_OP_Fee!$I$5:$J$14,2,1),0))^($A3761-$A3760)*(1+1*(B3761/B3760-1))</f>
        <v>25.830616205413108</v>
      </c>
      <c r="H3761" s="9">
        <f>IFERROR(VLOOKUP(A3761,'BITO-IV'!$A$1:$J$10000,4,0),"")</f>
        <v>24.6768</v>
      </c>
      <c r="J3761" s="9">
        <f>VLOOKUP(A3761,'ETH-Web'!$A$1:$G$10000,6,0)</f>
        <v>3620.71</v>
      </c>
      <c r="K3761" s="2">
        <f>K3760*(1-K$1+IF(AND(WEEKDAY($A3761)&lt;&gt;1,WEEKDAY($A3761)&lt;&gt;7),-VLOOKUP($A3761,ETF_OP_Fee!$K$5:$L$14,2,1),0))^($A3761-$A3760)*(1+2*(J3761/J3760-1))-K$3*IFERROR(VLOOKUP($A5357,Dividends!$C$10:$E$100,3,0),0)</f>
        <v>207.75495712456561</v>
      </c>
      <c r="L3761" s="9">
        <v>226.6</v>
      </c>
      <c r="M3761" s="9">
        <f>VLOOKUP(A3761,'ETHU-Web'!$A$3:$G$5000,5,0)</f>
        <v>9.82</v>
      </c>
      <c r="N3761" s="44"/>
      <c r="O3761" s="44"/>
      <c r="Q3761">
        <f>IF($A3761&gt;=$Q$2,B3761*Q$4,"")</f>
        <v>1220.5225413171293</v>
      </c>
      <c r="R3761">
        <f>IF($A3761&gt;=$Q$2,G3761*R$4,"")</f>
        <v>487.37157349721105</v>
      </c>
      <c r="S3761">
        <f>IF($A3761&gt;=$Q$2,C3761*S$4,"")</f>
        <v>844.83202391979478</v>
      </c>
      <c r="T3761">
        <f>IF($A3761&gt;=$Q$2,J3761*T$4,"")</f>
        <v>1089.2825590371947</v>
      </c>
      <c r="U3761">
        <f>IF($A3761&gt;=$Q$2,K3761*U$4,"")</f>
        <v>19.986288683109692</v>
      </c>
    </row>
    <row r="3762" spans="1:21">
      <c r="A3762" s="1">
        <v>45630</v>
      </c>
      <c r="B3762">
        <f>IFERROR(VLOOKUP($A3762,'BTC-Web'!$A$2:$H$9999,2,0),"")</f>
        <v>95988.53</v>
      </c>
      <c r="C3762">
        <f>VLOOKUP(A3762,H_SPBTFDUE!$B$2:$C$5828,2,0)</f>
        <v>461.28</v>
      </c>
      <c r="D3762" s="2">
        <f>D3761*(1-D$1+IF(AND(WEEKDAY($A3762)&lt;&gt;1,WEEKDAY($A3762)&lt;&gt;7),-VLOOKUP($A3762,ETF_OP_Fee!$G$5:$H$14,2,1),0))^($A3762-$A3761)*(1+2*(C3762/C3761-1))+IFERROR(VLOOKUP(A3762,BITXeom!$C$9:$D$100,2,0),0)-$D$3*IFERROR(VLOOKUP($A3762,Dividends!$C$10:$E$100,2,0),0)</f>
        <v>61.677566174033245</v>
      </c>
      <c r="F3762" s="60">
        <f>F3761*(1-F$1-2*(C3762/C3761-1))</f>
        <v>6.994426992794116E-4</v>
      </c>
      <c r="G3762" s="2">
        <f>G3761*(1-G$1+IF(AND(WEEKDAY($A3762)&lt;&gt;1,WEEKDAY($A3762)&lt;&gt;7),-VLOOKUP($A3762,ETF_OP_Fee!$I$5:$J$14,2,1),0))^($A3762-$A3761)*(1+1*(B3762/B3761-1))</f>
        <v>25.830602874761567</v>
      </c>
      <c r="H3762" s="9">
        <f>IFERROR(VLOOKUP(A3762,'BITO-IV'!$A$1:$J$10000,4,0),"")</f>
        <v>25.541799999999999</v>
      </c>
      <c r="J3762" s="9">
        <f>VLOOKUP(A3762,'ETH-Web'!$A$1:$G$10000,6,0)</f>
        <v>3841.33</v>
      </c>
      <c r="K3762" s="2">
        <f>K3761*(1-K$1+IF(AND(WEEKDAY($A3762)&lt;&gt;1,WEEKDAY($A3762)&lt;&gt;7),-VLOOKUP($A3762,ETF_OP_Fee!$K$5:$L$14,2,1),0))^($A3762-$A3761)*(1+2*(J3762/J3761-1))-K$3*IFERROR(VLOOKUP($A5358,Dividends!$C$10:$E$100,3,0),0)</f>
        <v>232.68400346396893</v>
      </c>
      <c r="L3762" s="9">
        <v>219</v>
      </c>
      <c r="M3762" s="9">
        <f>VLOOKUP(A3762,'ETHU-Web'!$A$3:$G$5000,5,0)</f>
        <v>11.37</v>
      </c>
      <c r="N3762" s="44"/>
      <c r="O3762" s="44"/>
      <c r="Q3762">
        <f>IF($A3762&gt;=$Q$2,B3762*Q$4,"")</f>
        <v>1222.2280077865389</v>
      </c>
      <c r="R3762">
        <f>IF($A3762&gt;=$Q$2,G3762*R$4,"")</f>
        <v>487.37132197473221</v>
      </c>
      <c r="S3762">
        <f>IF($A3762&gt;=$Q$2,C3762*S$4,"")</f>
        <v>874.32494838401442</v>
      </c>
      <c r="T3762">
        <f>IF($A3762&gt;=$Q$2,J3762*T$4,"")</f>
        <v>1155.6555958655476</v>
      </c>
      <c r="U3762">
        <f>IF($A3762&gt;=$Q$2,K3762*U$4,"")</f>
        <v>22.384494355936067</v>
      </c>
    </row>
    <row r="3763" spans="1:21">
      <c r="A3763" s="1">
        <v>45631</v>
      </c>
      <c r="B3763">
        <f>IFERROR(VLOOKUP($A3763,'BTC-Web'!$A$2:$H$9999,2,0),"")</f>
        <v>98741.54</v>
      </c>
      <c r="C3763">
        <f>VLOOKUP(A3763,H_SPBTFDUE!$B$2:$C$5828,2,0)</f>
        <v>460.64</v>
      </c>
      <c r="D3763" s="2">
        <f>D3762*(1-D$1+IF(AND(WEEKDAY($A3763)&lt;&gt;1,WEEKDAY($A3763)&lt;&gt;7),-VLOOKUP($A3763,ETF_OP_Fee!$G$5:$H$14,2,1),0))^($A3763-$A3762)*(1+2*(C3763/C3762-1))+IFERROR(VLOOKUP(A3763,BITXeom!$C$9:$D$100,2,0),0)-$D$3*IFERROR(VLOOKUP($A3763,Dividends!$C$10:$E$100,2,0),0)</f>
        <v>61.499003408507235</v>
      </c>
      <c r="F3763" s="60">
        <f>F3762*(1-F$1-2*(C3763/C3762-1))</f>
        <v>7.0134716457588987E-4</v>
      </c>
      <c r="G3763" s="2">
        <f>G3762*(1-G$1+IF(AND(WEEKDAY($A3763)&lt;&gt;1,WEEKDAY($A3763)&lt;&gt;7),-VLOOKUP($A3763,ETF_OP_Fee!$I$5:$J$14,2,1),0))^($A3763-$A3762)*(1+1*(B3763/B3762-1))</f>
        <v>26.534349612389622</v>
      </c>
      <c r="H3763" s="9">
        <f>IFERROR(VLOOKUP(A3763,'BITO-IV'!$A$1:$J$10000,4,0),"")</f>
        <v>25.511299999999999</v>
      </c>
      <c r="J3763" s="9">
        <f>VLOOKUP(A3763,'ETH-Web'!$A$1:$G$10000,6,0)</f>
        <v>3811.01</v>
      </c>
      <c r="K3763" s="2">
        <f>K3762*(1-K$1+IF(AND(WEEKDAY($A3763)&lt;&gt;1,WEEKDAY($A3763)&lt;&gt;7),-VLOOKUP($A3763,ETF_OP_Fee!$K$5:$L$14,2,1),0))^($A3763-$A3762)*(1+2*(J3763/J3762-1))-K$3*IFERROR(VLOOKUP($A5359,Dividends!$C$10:$E$100,3,0),0)</f>
        <v>228.62845353489487</v>
      </c>
      <c r="L3763" s="9">
        <v>245.39999999999998</v>
      </c>
      <c r="M3763" s="9">
        <f>VLOOKUP(A3763,'ETHU-Web'!$A$3:$G$5000,5,0)</f>
        <v>10.93</v>
      </c>
      <c r="N3763" s="44"/>
      <c r="O3763" s="44"/>
      <c r="Q3763">
        <f>IF($A3763&gt;=$Q$2,B3763*Q$4,"")</f>
        <v>1257.282257786163</v>
      </c>
      <c r="R3763">
        <f>IF($A3763&gt;=$Q$2,G3763*R$4,"")</f>
        <v>500.64960198686128</v>
      </c>
      <c r="S3763">
        <f>IF($A3763&gt;=$Q$2,C3763*S$4,"")</f>
        <v>873.11187179936792</v>
      </c>
      <c r="T3763">
        <f>IF($A3763&gt;=$Q$2,J3763*T$4,"")</f>
        <v>1146.533891230267</v>
      </c>
      <c r="U3763">
        <f>IF($A3763&gt;=$Q$2,K3763*U$4,"")</f>
        <v>21.994345342054103</v>
      </c>
    </row>
    <row r="3764" spans="1:21">
      <c r="A3764" s="1">
        <v>45632</v>
      </c>
      <c r="B3764">
        <f>IFERROR(VLOOKUP($A3764,'BTC-Web'!$A$2:$H$9999,2,0),"")</f>
        <v>97074.23</v>
      </c>
      <c r="C3764">
        <f>VLOOKUP(A3764,H_SPBTFDUE!$B$2:$C$5828,2,0)</f>
        <v>472.91</v>
      </c>
      <c r="D3764" s="2">
        <f>D3763*(1-D$1+IF(AND(WEEKDAY($A3764)&lt;&gt;1,WEEKDAY($A3764)&lt;&gt;7),-VLOOKUP($A3764,ETF_OP_Fee!$G$5:$H$14,2,1),0))^($A3764-$A3763)*(1+2*(C3764/C3763-1))+IFERROR(VLOOKUP(A3764,BITXeom!$C$9:$D$100,2,0),0)-$D$3*IFERROR(VLOOKUP($A3764,Dividends!$C$10:$E$100,2,0),0)</f>
        <v>64.767474717189714</v>
      </c>
      <c r="F3764" s="60">
        <f>F3763*(1-F$1-2*(C3764/C3763-1))</f>
        <v>6.6394729334002384E-4</v>
      </c>
      <c r="G3764" s="2">
        <f>G3763*(1-G$1+IF(AND(WEEKDAY($A3764)&lt;&gt;1,WEEKDAY($A3764)&lt;&gt;7),-VLOOKUP($A3764,ETF_OP_Fee!$I$5:$J$14,2,1),0))^($A3764-$A3763)*(1+1*(B3764/B3763-1))</f>
        <v>26.049887620542776</v>
      </c>
      <c r="H3764" s="9">
        <f>IFERROR(VLOOKUP(A3764,'BITO-IV'!$A$1:$J$10000,4,0),"")</f>
        <v>26.194900000000001</v>
      </c>
      <c r="J3764" s="9">
        <f>VLOOKUP(A3764,'ETH-Web'!$A$1:$G$10000,6,0)</f>
        <v>4005.81</v>
      </c>
      <c r="K3764" s="2">
        <f>K3763*(1-K$1+IF(AND(WEEKDAY($A3764)&lt;&gt;1,WEEKDAY($A3764)&lt;&gt;7),-VLOOKUP($A3764,ETF_OP_Fee!$K$5:$L$14,2,1),0))^($A3764-$A3763)*(1+2*(J3764/J3763-1))-K$3*IFERROR(VLOOKUP($A5360,Dividends!$C$10:$E$100,3,0),0)</f>
        <v>251.58042881089358</v>
      </c>
      <c r="L3764" s="9">
        <v>206</v>
      </c>
      <c r="M3764" s="9">
        <f>VLOOKUP(A3764,'ETHU-Web'!$A$3:$G$5000,5,0)</f>
        <v>12.33</v>
      </c>
      <c r="N3764" s="44"/>
      <c r="O3764" s="44"/>
      <c r="Q3764">
        <f>IF($A3764&gt;=$Q$2,B3764*Q$4,"")</f>
        <v>1236.0522943763413</v>
      </c>
      <c r="R3764">
        <f>IF($A3764&gt;=$Q$2,G3764*R$4,"")</f>
        <v>491.50878237232536</v>
      </c>
      <c r="S3764">
        <f>IF($A3764&gt;=$Q$2,C3764*S$4,"")</f>
        <v>896.36882444563889</v>
      </c>
      <c r="T3764">
        <f>IF($A3764&gt;=$Q$2,J3764*T$4,"")</f>
        <v>1205.139038425277</v>
      </c>
      <c r="U3764">
        <f>IF($A3764&gt;=$Q$2,K3764*U$4,"")</f>
        <v>24.202354287124251</v>
      </c>
    </row>
    <row r="3765" spans="1:21">
      <c r="A3765" s="1">
        <v>45635</v>
      </c>
      <c r="B3765">
        <f>IFERROR(VLOOKUP($A3765,'BTC-Web'!$A$2:$H$9999,2,0),"")</f>
        <v>101237.06</v>
      </c>
      <c r="C3765">
        <f>VLOOKUP(A3765,H_SPBTFDUE!$B$2:$C$5828,2,0)</f>
        <v>446.87</v>
      </c>
      <c r="D3765" s="2">
        <f>D3764*(1-D$1+IF(AND(WEEKDAY($A3765)&lt;&gt;1,WEEKDAY($A3765)&lt;&gt;7),-VLOOKUP($A3765,ETF_OP_Fee!$G$5:$H$14,2,1),0))^($A3765-$A3764)*(1+2*(C3765/C3764-1))+IFERROR(VLOOKUP(A3765,BITXeom!$C$9:$D$100,2,0),0)-$D$3*IFERROR(VLOOKUP($A3765,Dividends!$C$10:$E$100,2,0),0)</f>
        <v>57.614008107647372</v>
      </c>
      <c r="F3765" s="60">
        <f>F3764*(1-F$1-2*(C3765/C3764-1))</f>
        <v>7.3703103124366388E-4</v>
      </c>
      <c r="G3765" s="2">
        <f>G3764*(1-G$1+IF(AND(WEEKDAY($A3765)&lt;&gt;1,WEEKDAY($A3765)&lt;&gt;7),-VLOOKUP($A3765,ETF_OP_Fee!$I$5:$J$14,2,1),0))^($A3765-$A3764)*(1+1*(B3765/B3764-1))</f>
        <v>27.053376157828982</v>
      </c>
      <c r="H3765" s="9">
        <f>IFERROR(VLOOKUP(A3765,'BITO-IV'!$A$1:$J$10000,4,0),"")</f>
        <v>24.753499999999999</v>
      </c>
      <c r="J3765" s="9">
        <f>VLOOKUP(A3765,'ETH-Web'!$A$1:$G$10000,6,0)</f>
        <v>3718.69</v>
      </c>
      <c r="K3765" s="2">
        <f>K3764*(1-K$1+IF(AND(WEEKDAY($A3765)&lt;&gt;1,WEEKDAY($A3765)&lt;&gt;7),-VLOOKUP($A3765,ETF_OP_Fee!$K$5:$L$14,2,1),0))^($A3765-$A3764)*(1+2*(J3765/J3764-1))-K$3*IFERROR(VLOOKUP($A5361,Dividends!$C$10:$E$100,3,0),0)</f>
        <v>214.43825832226884</v>
      </c>
      <c r="L3765" s="9">
        <v>196.20000000000002</v>
      </c>
      <c r="M3765" s="9">
        <f>VLOOKUP(A3765,'ETHU-Web'!$A$3:$G$5000,5,0)</f>
        <v>10.38</v>
      </c>
      <c r="N3765" s="44"/>
      <c r="O3765" s="44"/>
      <c r="Q3765">
        <f>IF($A3765&gt;=$Q$2,B3765*Q$4,"")</f>
        <v>1289.0578713724058</v>
      </c>
      <c r="R3765">
        <f>IF($A3765&gt;=$Q$2,G3765*R$4,"")</f>
        <v>510.44258493879693</v>
      </c>
      <c r="S3765">
        <f>IF($A3765&gt;=$Q$2,C3765*S$4,"")</f>
        <v>847.01177090783153</v>
      </c>
      <c r="T3765">
        <f>IF($A3765&gt;=$Q$2,J3765*T$4,"")</f>
        <v>1118.7596243460607</v>
      </c>
      <c r="U3765">
        <f>IF($A3765&gt;=$Q$2,K3765*U$4,"")</f>
        <v>20.629230680461799</v>
      </c>
    </row>
    <row r="3766" spans="1:21">
      <c r="A3766" s="1">
        <v>45636</v>
      </c>
      <c r="B3766">
        <f>IFERROR(VLOOKUP($A3766,'BTC-Web'!$A$2:$H$9999,2,0),"")</f>
        <v>97441.23</v>
      </c>
      <c r="C3766">
        <f>VLOOKUP(A3766,H_SPBTFDUE!$B$2:$C$5828,2,0)</f>
        <v>447.75</v>
      </c>
      <c r="D3766" s="2">
        <f>D3765*(1-D$1+IF(AND(WEEKDAY($A3766)&lt;&gt;1,WEEKDAY($A3766)&lt;&gt;7),-VLOOKUP($A3766,ETF_OP_Fee!$G$5:$H$14,2,1),0))^($A3766-$A3765)*(1+2*(C3766/C3765-1))+IFERROR(VLOOKUP(A3766,BITXeom!$C$9:$D$100,2,0),0)-$D$3*IFERROR(VLOOKUP($A3766,Dividends!$C$10:$E$100,2,0),0)</f>
        <v>57.833948597344083</v>
      </c>
      <c r="F3766" s="60">
        <f>F3765*(1-F$1-2*(C3766/C3765-1))</f>
        <v>7.340898643966808E-4</v>
      </c>
      <c r="G3766" s="2">
        <f>G3765*(1-G$1+IF(AND(WEEKDAY($A3766)&lt;&gt;1,WEEKDAY($A3766)&lt;&gt;7),-VLOOKUP($A3766,ETF_OP_Fee!$I$5:$J$14,2,1),0))^($A3766-$A3765)*(1+1*(B3766/B3765-1))</f>
        <v>26.002676508680679</v>
      </c>
      <c r="H3766" s="9">
        <f>IFERROR(VLOOKUP(A3766,'BITO-IV'!$A$1:$J$10000,4,0),"")</f>
        <v>24.803100000000001</v>
      </c>
      <c r="J3766" s="9">
        <f>VLOOKUP(A3766,'ETH-Web'!$A$1:$G$10000,6,0)</f>
        <v>3631.83</v>
      </c>
      <c r="K3766" s="2">
        <f>K3765*(1-K$1+IF(AND(WEEKDAY($A3766)&lt;&gt;1,WEEKDAY($A3766)&lt;&gt;7),-VLOOKUP($A3766,ETF_OP_Fee!$K$5:$L$14,2,1),0))^($A3766-$A3765)*(1+2*(J3766/J3765-1))-K$3*IFERROR(VLOOKUP($A5362,Dividends!$C$10:$E$100,3,0),0)</f>
        <v>204.07939599553325</v>
      </c>
      <c r="L3766" s="9">
        <v>216.4</v>
      </c>
      <c r="M3766" s="9">
        <f>VLOOKUP(A3766,'ETHU-Web'!$A$3:$G$5000,5,0)</f>
        <v>9.82</v>
      </c>
      <c r="N3766" s="44"/>
      <c r="O3766" s="44"/>
      <c r="Q3766">
        <f>IF($A3766&gt;=$Q$2,B3766*Q$4,"")</f>
        <v>1240.7253285280015</v>
      </c>
      <c r="R3766">
        <f>IF($A3766&gt;=$Q$2,G3766*R$4,"")</f>
        <v>490.61800401489842</v>
      </c>
      <c r="S3766">
        <f>IF($A3766&gt;=$Q$2,C3766*S$4,"")</f>
        <v>848.6797512117206</v>
      </c>
      <c r="T3766">
        <f>IF($A3766&gt;=$Q$2,J3766*T$4,"")</f>
        <v>1092.627986330873</v>
      </c>
      <c r="U3766">
        <f>IF($A3766&gt;=$Q$2,K3766*U$4,"")</f>
        <v>19.632695070644349</v>
      </c>
    </row>
    <row r="3767" spans="1:21">
      <c r="A3767" s="1">
        <v>45637</v>
      </c>
      <c r="B3767">
        <f>IFERROR(VLOOKUP($A3767,'BTC-Web'!$A$2:$H$9999,2,0),"")</f>
        <v>96656.06</v>
      </c>
      <c r="C3767">
        <f>VLOOKUP(A3767,H_SPBTFDUE!$B$2:$C$5828,2,0)</f>
        <v>471.71</v>
      </c>
      <c r="D3767" s="2">
        <f>D3766*(1-D$1+IF(AND(WEEKDAY($A3767)&lt;&gt;1,WEEKDAY($A3767)&lt;&gt;7),-VLOOKUP($A3767,ETF_OP_Fee!$G$5:$H$14,2,1),0))^($A3767-$A3766)*(1+2*(C3767/C3766-1))+IFERROR(VLOOKUP(A3767,BITXeom!$C$9:$D$100,2,0),0)-$D$3*IFERROR(VLOOKUP($A3767,Dividends!$C$10:$E$100,2,0),0)</f>
        <v>64.015851718925632</v>
      </c>
      <c r="F3767" s="60">
        <f>F3766*(1-F$1-2*(C3767/C3766-1))</f>
        <v>6.5548641129440635E-4</v>
      </c>
      <c r="G3767" s="2">
        <f>G3766*(1-G$1+IF(AND(WEEKDAY($A3767)&lt;&gt;1,WEEKDAY($A3767)&lt;&gt;7),-VLOOKUP($A3767,ETF_OP_Fee!$I$5:$J$14,2,1),0))^($A3767-$A3766)*(1+1*(B3767/B3766-1))</f>
        <v>25.757145581141526</v>
      </c>
      <c r="H3767" s="9">
        <f>IFERROR(VLOOKUP(A3767,'BITO-IV'!$A$1:$J$10000,4,0),"")</f>
        <v>26.13</v>
      </c>
      <c r="J3767" s="9">
        <f>VLOOKUP(A3767,'ETH-Web'!$A$1:$G$10000,6,0)</f>
        <v>3832.82</v>
      </c>
      <c r="K3767" s="2">
        <f>K3766*(1-K$1+IF(AND(WEEKDAY($A3767)&lt;&gt;1,WEEKDAY($A3767)&lt;&gt;7),-VLOOKUP($A3767,ETF_OP_Fee!$K$5:$L$14,2,1),0))^($A3767-$A3766)*(1+2*(J3767/J3766-1))-K$3*IFERROR(VLOOKUP($A5363,Dividends!$C$10:$E$100,3,0),0)</f>
        <v>226.28897096789902</v>
      </c>
      <c r="L3767" s="9">
        <v>220.39999999999998</v>
      </c>
      <c r="M3767" s="9">
        <f>VLOOKUP(A3767,'ETHU-Web'!$A$3:$G$5000,5,0)</f>
        <v>10.79</v>
      </c>
      <c r="N3767" s="44"/>
      <c r="O3767" s="44"/>
      <c r="Q3767">
        <f>IF($A3767&gt;=$Q$2,B3767*Q$4,"")</f>
        <v>1230.7277093866962</v>
      </c>
      <c r="R3767">
        <f>IF($A3767&gt;=$Q$2,G3767*R$4,"")</f>
        <v>485.98533116089544</v>
      </c>
      <c r="S3767">
        <f>IF($A3767&gt;=$Q$2,C3767*S$4,"")</f>
        <v>894.09430584942652</v>
      </c>
      <c r="T3767">
        <f>IF($A3767&gt;=$Q$2,J3767*T$4,"")</f>
        <v>1153.0953812729938</v>
      </c>
      <c r="U3767">
        <f>IF($A3767&gt;=$Q$2,K3767*U$4,"")</f>
        <v>21.769284170950268</v>
      </c>
    </row>
    <row r="3768" spans="1:21">
      <c r="A3768" s="1">
        <v>45638</v>
      </c>
      <c r="B3768">
        <f>IFERROR(VLOOKUP($A3768,'BTC-Web'!$A$2:$H$9999,2,0),"")</f>
        <v>101167.8</v>
      </c>
      <c r="C3768">
        <f>VLOOKUP(A3768,H_SPBTFDUE!$B$2:$C$5828,2,0)</f>
        <v>463.8</v>
      </c>
      <c r="D3768" s="2">
        <f>D3767*(1-D$1+IF(AND(WEEKDAY($A3768)&lt;&gt;1,WEEKDAY($A3768)&lt;&gt;7),-VLOOKUP($A3768,ETF_OP_Fee!$G$5:$H$14,2,1),0))^($A3768-$A3767)*(1+2*(C3768/C3767-1))+IFERROR(VLOOKUP(A3768,BITXeom!$C$9:$D$100,2,0),0)-$D$3*IFERROR(VLOOKUP($A3768,Dividends!$C$10:$E$100,2,0),0)</f>
        <v>61.861458409635254</v>
      </c>
      <c r="F3768" s="60">
        <f>F3767*(1-F$1-2*(C3768/C3767-1))</f>
        <v>6.7743570155854248E-4</v>
      </c>
      <c r="G3768" s="2">
        <f>G3767*(1-G$1+IF(AND(WEEKDAY($A3768)&lt;&gt;1,WEEKDAY($A3768)&lt;&gt;7),-VLOOKUP($A3768,ETF_OP_Fee!$I$5:$J$14,2,1),0))^($A3768-$A3767)*(1+1*(B3768/B3767-1))</f>
        <v>26.921812767988328</v>
      </c>
      <c r="H3768" s="9">
        <f>IFERROR(VLOOKUP(A3768,'BITO-IV'!$A$1:$J$10000,4,0),"")</f>
        <v>25.686199999999999</v>
      </c>
      <c r="J3768" s="9">
        <f>VLOOKUP(A3768,'ETH-Web'!$A$1:$G$10000,6,0)</f>
        <v>3883.1</v>
      </c>
      <c r="K3768" s="2">
        <f>K3767*(1-K$1+IF(AND(WEEKDAY($A3768)&lt;&gt;1,WEEKDAY($A3768)&lt;&gt;7),-VLOOKUP($A3768,ETF_OP_Fee!$K$5:$L$14,2,1),0))^($A3768-$A3767)*(1+2*(J3768/J3767-1))-K$3*IFERROR(VLOOKUP($A5364,Dividends!$C$10:$E$100,3,0),0)</f>
        <v>231.83829242076109</v>
      </c>
      <c r="L3768" s="9">
        <v>224</v>
      </c>
      <c r="M3768" s="9">
        <f>VLOOKUP(A3768,'ETHU-Web'!$A$3:$G$5000,5,0)</f>
        <v>11.04</v>
      </c>
      <c r="N3768" s="44"/>
      <c r="O3768" s="44"/>
      <c r="Q3768">
        <f>IF($A3768&gt;=$Q$2,B3768*Q$4,"")</f>
        <v>1288.1759794232396</v>
      </c>
      <c r="R3768">
        <f>IF($A3768&gt;=$Q$2,G3768*R$4,"")</f>
        <v>507.96024941062512</v>
      </c>
      <c r="S3768">
        <f>IF($A3768&gt;=$Q$2,C3768*S$4,"")</f>
        <v>879.10143743606034</v>
      </c>
      <c r="T3768">
        <f>IF($A3768&gt;=$Q$2,J3768*T$4,"")</f>
        <v>1168.2220075613156</v>
      </c>
      <c r="U3768">
        <f>IF($A3768&gt;=$Q$2,K3768*U$4,"")</f>
        <v>22.303135887835058</v>
      </c>
    </row>
    <row r="3769" spans="1:21">
      <c r="A3769" s="1">
        <v>45639</v>
      </c>
      <c r="B3769">
        <f>IFERROR(VLOOKUP($A3769,'BTC-Web'!$A$2:$H$9999,2,0),"")</f>
        <v>100046.65</v>
      </c>
      <c r="C3769">
        <f>VLOOKUP(A3769,H_SPBTFDUE!$B$2:$C$5828,2,0)</f>
        <v>472.74</v>
      </c>
      <c r="D3769" s="2">
        <f>D3768*(1-D$1+IF(AND(WEEKDAY($A3769)&lt;&gt;1,WEEKDAY($A3769)&lt;&gt;7),-VLOOKUP($A3769,ETF_OP_Fee!$G$5:$H$14,2,1),0))^($A3769-$A3768)*(1+2*(C3769/C3768-1))+IFERROR(VLOOKUP(A3769,BITXeom!$C$9:$D$100,2,0),0)-$D$3*IFERROR(VLOOKUP($A3769,Dividends!$C$10:$E$100,2,0),0)</f>
        <v>64.23854089719984</v>
      </c>
      <c r="F3769" s="60">
        <f>F3768*(1-F$1-2*(C3769/C3768-1))</f>
        <v>6.51284546570855E-4</v>
      </c>
      <c r="G3769" s="2">
        <f>G3768*(1-G$1+IF(AND(WEEKDAY($A3769)&lt;&gt;1,WEEKDAY($A3769)&lt;&gt;7),-VLOOKUP($A3769,ETF_OP_Fee!$I$5:$J$14,2,1),0))^($A3769-$A3768)*(1+1*(B3769/B3768-1))</f>
        <v>26.586299556116316</v>
      </c>
      <c r="H3769" s="9">
        <f>IFERROR(VLOOKUP(A3769,'BITO-IV'!$A$1:$J$10000,4,0),"")</f>
        <v>26.177299999999999</v>
      </c>
      <c r="J3769" s="9">
        <f>VLOOKUP(A3769,'ETH-Web'!$A$1:$G$10000,6,0)</f>
        <v>3911.21</v>
      </c>
      <c r="K3769" s="2">
        <f>K3768*(1-K$1+IF(AND(WEEKDAY($A3769)&lt;&gt;1,WEEKDAY($A3769)&lt;&gt;7),-VLOOKUP($A3769,ETF_OP_Fee!$K$5:$L$14,2,1),0))^($A3769-$A3768)*(1+2*(J3769/J3768-1))-K$3*IFERROR(VLOOKUP($A5365,Dividends!$C$10:$E$100,3,0),0)</f>
        <v>234.80219698198385</v>
      </c>
      <c r="L3769" s="9" t="e">
        <v>#DIV/0!</v>
      </c>
      <c r="M3769" s="9">
        <f>VLOOKUP(A3769,'ETHU-Web'!$A$3:$G$5000,5,0)</f>
        <v>11.21</v>
      </c>
      <c r="N3769" s="44"/>
      <c r="O3769" s="44"/>
      <c r="Q3769">
        <f>IF($A3769&gt;=$Q$2,B3769*Q$4,"")</f>
        <v>1273.9003057471255</v>
      </c>
      <c r="R3769">
        <f>IF($A3769&gt;=$Q$2,G3769*R$4,"")</f>
        <v>501.62979253345247</v>
      </c>
      <c r="S3769">
        <f>IF($A3769&gt;=$Q$2,C3769*S$4,"")</f>
        <v>896.0466009778421</v>
      </c>
      <c r="T3769">
        <f>IF($A3769&gt;=$Q$2,J3769*T$4,"")</f>
        <v>1176.6788386067558</v>
      </c>
      <c r="U3769">
        <f>IF($A3769&gt;=$Q$2,K3769*U$4,"")</f>
        <v>22.588267241664877</v>
      </c>
    </row>
    <row r="3770" spans="1:21">
      <c r="A3770" s="1">
        <v>45642</v>
      </c>
      <c r="B3770">
        <f>IFERROR(VLOOKUP($A3770,'BTC-Web'!$A$2:$H$9999,2,0),"")</f>
        <v>104293.58</v>
      </c>
      <c r="C3770">
        <f>VLOOKUP(A3770,H_SPBTFDUE!$B$2:$C$5828,2,0)</f>
        <v>492.72</v>
      </c>
      <c r="D3770" s="2">
        <f>D3769*(1-D$1+IF(AND(WEEKDAY($A3770)&lt;&gt;1,WEEKDAY($A3770)&lt;&gt;7),-VLOOKUP($A3770,ETF_OP_Fee!$G$5:$H$14,2,1),0))^($A3770-$A3769)*(1+2*(C3770/C3769-1))+IFERROR(VLOOKUP(A3770,BITXeom!$C$9:$D$100,2,0),0)-$D$3*IFERROR(VLOOKUP($A3770,Dividends!$C$10:$E$100,2,0),0)</f>
        <v>69.06633582496822</v>
      </c>
      <c r="F3770" s="60">
        <f>F3769*(1-F$1-2*(C3770/C3769-1))</f>
        <v>5.9619854254982607E-4</v>
      </c>
      <c r="G3770" s="2">
        <f>G3769*(1-G$1+IF(AND(WEEKDAY($A3770)&lt;&gt;1,WEEKDAY($A3770)&lt;&gt;7),-VLOOKUP($A3770,ETF_OP_Fee!$I$5:$J$14,2,1),0))^($A3770-$A3769)*(1+1*(B3770/B3769-1))</f>
        <v>27.598975757228736</v>
      </c>
      <c r="H3770" s="9">
        <f>IFERROR(VLOOKUP(A3770,'BITO-IV'!$A$1:$J$10000,4,0),"")</f>
        <v>27.2697</v>
      </c>
      <c r="J3770" s="9">
        <f>VLOOKUP(A3770,'ETH-Web'!$A$1:$G$10000,6,0)</f>
        <v>3987.48</v>
      </c>
      <c r="K3770" s="2">
        <f>K3769*(1-K$1+IF(AND(WEEKDAY($A3770)&lt;&gt;1,WEEKDAY($A3770)&lt;&gt;7),-VLOOKUP($A3770,ETF_OP_Fee!$K$5:$L$14,2,1),0))^($A3770-$A3769)*(1+2*(J3770/J3769-1))-K$3*IFERROR(VLOOKUP($A5366,Dividends!$C$10:$E$100,3,0),0)</f>
        <v>242.7397532736274</v>
      </c>
      <c r="L3770" s="9">
        <v>225.2</v>
      </c>
      <c r="M3770" s="9">
        <f>VLOOKUP(A3770,'ETHU-Web'!$A$3:$G$5000,5,0)</f>
        <v>11.89</v>
      </c>
      <c r="N3770" s="44"/>
      <c r="O3770" s="44"/>
      <c r="Q3770">
        <f>IF($A3770&gt;=$Q$2,B3770*Q$4,"")</f>
        <v>1327.9767333485161</v>
      </c>
      <c r="R3770">
        <f>IF($A3770&gt;=$Q$2,G3770*R$4,"")</f>
        <v>520.73694776561877</v>
      </c>
      <c r="S3770">
        <f>IF($A3770&gt;=$Q$2,C3770*S$4,"")</f>
        <v>933.91733560477724</v>
      </c>
      <c r="T3770">
        <f>IF($A3770&gt;=$Q$2,J3770*T$4,"")</f>
        <v>1199.6244986507159</v>
      </c>
      <c r="U3770">
        <f>IF($A3770&gt;=$Q$2,K3770*U$4,"")</f>
        <v>23.351870159635698</v>
      </c>
    </row>
    <row r="3771" spans="1:21">
      <c r="A3771" s="1">
        <v>45643</v>
      </c>
      <c r="B3771">
        <f>IFERROR(VLOOKUP($A3771,'BTC-Web'!$A$2:$H$9999,2,0),"")</f>
        <v>106030.69</v>
      </c>
      <c r="C3771">
        <f>VLOOKUP(A3771,H_SPBTFDUE!$B$2:$C$5828,2,0)</f>
        <v>495.65</v>
      </c>
      <c r="D3771" s="2">
        <f>D3770*(1-D$1+IF(AND(WEEKDAY($A3771)&lt;&gt;1,WEEKDAY($A3771)&lt;&gt;7),-VLOOKUP($A3771,ETF_OP_Fee!$G$5:$H$14,2,1),0))^($A3771-$A3770)*(1+2*(C3771/C3770-1))+IFERROR(VLOOKUP(A3771,BITXeom!$C$9:$D$100,2,0),0)-$D$3*IFERROR(VLOOKUP($A3771,Dividends!$C$10:$E$100,2,0),0)</f>
        <v>69.879328291569806</v>
      </c>
      <c r="F3771" s="60">
        <f>F3770*(1-F$1-2*(C3771/C3770-1))</f>
        <v>5.8907682023104759E-4</v>
      </c>
      <c r="G3771" s="2">
        <f>G3770*(1-G$1+IF(AND(WEEKDAY($A3771)&lt;&gt;1,WEEKDAY($A3771)&lt;&gt;7),-VLOOKUP($A3771,ETF_OP_Fee!$I$5:$J$14,2,1),0))^($A3771-$A3770)*(1+1*(B3771/B3770-1))</f>
        <v>28.019496454725836</v>
      </c>
      <c r="H3771" s="9">
        <f>IFERROR(VLOOKUP(A3771,'BITO-IV'!$A$1:$J$10000,4,0),"")</f>
        <v>27.433199999999999</v>
      </c>
      <c r="J3771" s="9">
        <f>VLOOKUP(A3771,'ETH-Web'!$A$1:$G$10000,6,0)</f>
        <v>3886.77</v>
      </c>
      <c r="K3771" s="2">
        <f>K3770*(1-K$1+IF(AND(WEEKDAY($A3771)&lt;&gt;1,WEEKDAY($A3771)&lt;&gt;7),-VLOOKUP($A3771,ETF_OP_Fee!$K$5:$L$14,2,1),0))^($A3771-$A3770)*(1+2*(J3771/J3770-1))-K$3*IFERROR(VLOOKUP($A5367,Dividends!$C$10:$E$100,3,0),0)</f>
        <v>230.09341047985782</v>
      </c>
      <c r="L3771" s="9">
        <v>195.2</v>
      </c>
      <c r="M3771" s="9">
        <f>VLOOKUP(A3771,'ETHU-Web'!$A$3:$G$5000,5,0)</f>
        <v>11.27</v>
      </c>
      <c r="N3771" s="44"/>
      <c r="O3771" s="44"/>
      <c r="Q3771">
        <f>IF($A3771&gt;=$Q$2,B3771*Q$4,"")</f>
        <v>1350.0954645615689</v>
      </c>
      <c r="R3771">
        <f>IF($A3771&gt;=$Q$2,G3771*R$4,"")</f>
        <v>528.67132425890418</v>
      </c>
      <c r="S3771">
        <f>IF($A3771&gt;=$Q$2,C3771*S$4,"")</f>
        <v>939.47095184386217</v>
      </c>
      <c r="T3771">
        <f>IF($A3771&gt;=$Q$2,J3771*T$4,"")</f>
        <v>1169.3261189073407</v>
      </c>
      <c r="U3771">
        <f>IF($A3771&gt;=$Q$2,K3771*U$4,"")</f>
        <v>22.135276046262526</v>
      </c>
    </row>
    <row r="3772" spans="1:21">
      <c r="A3772" s="1">
        <v>45644</v>
      </c>
      <c r="B3772">
        <f>IFERROR(VLOOKUP($A3772,'BTC-Web'!$A$2:$H$9999,2,0),"")</f>
        <v>106147.3</v>
      </c>
      <c r="C3772">
        <f>VLOOKUP(A3772,H_SPBTFDUE!$B$2:$C$5828,2,0)</f>
        <v>465.37</v>
      </c>
      <c r="D3772" s="2">
        <f>D3771*(1-D$1+IF(AND(WEEKDAY($A3772)&lt;&gt;1,WEEKDAY($A3772)&lt;&gt;7),-VLOOKUP($A3772,ETF_OP_Fee!$G$5:$H$14,2,1),0))^($A3772-$A3771)*(1+2*(C3772/C3771-1))+IFERROR(VLOOKUP(A3772,BITXeom!$C$9:$D$100,2,0),0)-$D$3*IFERROR(VLOOKUP($A3772,Dividends!$C$10:$E$100,2,0),0)</f>
        <v>61.333868316616119</v>
      </c>
      <c r="F3772" s="60">
        <f>F3771*(1-F$1-2*(C3772/C3771-1))</f>
        <v>6.6102132438995427E-4</v>
      </c>
      <c r="G3772" s="2">
        <f>G3771*(1-G$1+IF(AND(WEEKDAY($A3772)&lt;&gt;1,WEEKDAY($A3772)&lt;&gt;7),-VLOOKUP($A3772,ETF_OP_Fee!$I$5:$J$14,2,1),0))^($A3772-$A3771)*(1+1*(B3772/B3771-1))</f>
        <v>28.011156461293616</v>
      </c>
      <c r="H3772" s="9">
        <f>IFERROR(VLOOKUP(A3772,'BITO-IV'!$A$1:$J$10000,4,0),"")</f>
        <v>25.817299999999999</v>
      </c>
      <c r="J3772" s="9">
        <f>VLOOKUP(A3772,'ETH-Web'!$A$1:$G$10000,6,0)</f>
        <v>3618.79</v>
      </c>
      <c r="K3772" s="2">
        <f>K3771*(1-K$1+IF(AND(WEEKDAY($A3772)&lt;&gt;1,WEEKDAY($A3772)&lt;&gt;7),-VLOOKUP($A3772,ETF_OP_Fee!$K$5:$L$14,2,1),0))^($A3772-$A3771)*(1+2*(J3772/J3771-1))-K$3*IFERROR(VLOOKUP($A5368,Dividends!$C$10:$E$100,3,0),0)</f>
        <v>198.03385556303931</v>
      </c>
      <c r="L3772" s="9">
        <v>161.80000000000001</v>
      </c>
      <c r="M3772" s="9">
        <f>VLOOKUP(A3772,'ETHU-Web'!$A$3:$G$5000,5,0)</f>
        <v>9.84</v>
      </c>
      <c r="N3772" s="44"/>
      <c r="O3772" s="44"/>
      <c r="Q3772">
        <f>IF($A3772&gt;=$Q$2,B3772*Q$4,"")</f>
        <v>1351.5802670477408</v>
      </c>
      <c r="R3772">
        <f>IF($A3772&gt;=$Q$2,G3772*R$4,"")</f>
        <v>528.51396542202258</v>
      </c>
      <c r="S3772">
        <f>IF($A3772&gt;=$Q$2,C3772*S$4,"")</f>
        <v>882.07726593277141</v>
      </c>
      <c r="T3772">
        <f>IF($A3772&gt;=$Q$2,J3772*T$4,"")</f>
        <v>1088.7049313030345</v>
      </c>
      <c r="U3772">
        <f>IF($A3772&gt;=$Q$2,K3772*U$4,"")</f>
        <v>19.051106462595929</v>
      </c>
    </row>
    <row r="3773" spans="1:21">
      <c r="A3773" s="1">
        <v>45645</v>
      </c>
      <c r="B3773">
        <f>IFERROR(VLOOKUP($A3773,'BTC-Web'!$A$2:$H$9999,2,0),"")</f>
        <v>100070.69</v>
      </c>
      <c r="C3773">
        <f>VLOOKUP(A3773,H_SPBTFDUE!$B$2:$C$5828,2,0)</f>
        <v>444.37</v>
      </c>
      <c r="D3773" s="2">
        <f>D3772*(1-D$1+IF(AND(WEEKDAY($A3773)&lt;&gt;1,WEEKDAY($A3773)&lt;&gt;7),-VLOOKUP($A3773,ETF_OP_Fee!$G$5:$H$14,2,1),0))^($A3773-$A3772)*(1+2*(C3773/C3772-1))+IFERROR(VLOOKUP(A3773,BITXeom!$C$9:$D$100,2,0),0)-$D$3*IFERROR(VLOOKUP($A3773,Dividends!$C$10:$E$100,2,0),0)</f>
        <v>55.791713196761805</v>
      </c>
      <c r="F3773" s="60">
        <f>F3772*(1-F$1-2*(C3773/C3772-1))</f>
        <v>7.2064459738744322E-4</v>
      </c>
      <c r="G3773" s="2">
        <f>G3772*(1-G$1+IF(AND(WEEKDAY($A3773)&lt;&gt;1,WEEKDAY($A3773)&lt;&gt;7),-VLOOKUP($A3773,ETF_OP_Fee!$I$5:$J$14,2,1),0))^($A3773-$A3772)*(1+1*(B3773/B3772-1))</f>
        <v>26.370740850634107</v>
      </c>
      <c r="H3773" s="9">
        <f>IFERROR(VLOOKUP(A3773,'BITO-IV'!$A$1:$J$10000,4,0),"")</f>
        <v>24.700600000000001</v>
      </c>
      <c r="J3773" s="9">
        <f>VLOOKUP(A3773,'ETH-Web'!$A$1:$G$10000,6,0)</f>
        <v>3417.93</v>
      </c>
      <c r="K3773" s="2">
        <f>K3772*(1-K$1+IF(AND(WEEKDAY($A3773)&lt;&gt;1,WEEKDAY($A3773)&lt;&gt;7),-VLOOKUP($A3773,ETF_OP_Fee!$K$5:$L$14,2,1),0))^($A3773-$A3772)*(1+2*(J3773/J3772-1))-K$3*IFERROR(VLOOKUP($A5369,Dividends!$C$10:$E$100,3,0),0)</f>
        <v>175.7562885047339</v>
      </c>
      <c r="L3773" s="9">
        <v>168.2</v>
      </c>
      <c r="M3773" s="9">
        <f>VLOOKUP(A3773,'ETHU-Web'!$A$3:$G$5000,5,0)</f>
        <v>8.14</v>
      </c>
      <c r="N3773" s="44"/>
      <c r="O3773" s="44"/>
      <c r="Q3773">
        <f>IF($A3773&gt;=$Q$2,B3773*Q$4,"")</f>
        <v>1274.2064085836539</v>
      </c>
      <c r="R3773">
        <f>IF($A3773&gt;=$Q$2,G3773*R$4,"")</f>
        <v>497.56263499309654</v>
      </c>
      <c r="S3773">
        <f>IF($A3773&gt;=$Q$2,C3773*S$4,"")</f>
        <v>842.27319049905589</v>
      </c>
      <c r="T3773">
        <f>IF($A3773&gt;=$Q$2,J3773*T$4,"")</f>
        <v>1028.2766465720808</v>
      </c>
      <c r="U3773">
        <f>IF($A3773&gt;=$Q$2,K3773*U$4,"")</f>
        <v>16.907976437940651</v>
      </c>
    </row>
    <row r="3774" spans="1:21">
      <c r="A3774" s="1">
        <v>45646</v>
      </c>
      <c r="B3774">
        <f>IFERROR(VLOOKUP($A3774,'BTC-Web'!$A$2:$H$9999,2,0),"")</f>
        <v>97484.7</v>
      </c>
      <c r="C3774">
        <f>VLOOKUP(A3774,H_SPBTFDUE!$B$2:$C$5828,2,0)</f>
        <v>445.5</v>
      </c>
      <c r="D3774" s="2">
        <f>D3773*(1-D$1+IF(AND(WEEKDAY($A3774)&lt;&gt;1,WEEKDAY($A3774)&lt;&gt;7),-VLOOKUP($A3774,ETF_OP_Fee!$G$5:$H$14,2,1),0))^($A3774-$A3773)*(1+2*(C3774/C3773-1))+IFERROR(VLOOKUP(A3774,BITXeom!$C$9:$D$100,2,0),0)-$D$3*IFERROR(VLOOKUP($A3774,Dividends!$C$10:$E$100,2,0),0)</f>
        <v>56.068701804551893</v>
      </c>
      <c r="F3774" s="60">
        <f>F3773*(1-F$1-2*(C3774/C3773-1))</f>
        <v>7.169419927004324E-4</v>
      </c>
      <c r="G3774" s="2">
        <f>G3773*(1-G$1+IF(AND(WEEKDAY($A3774)&lt;&gt;1,WEEKDAY($A3774)&lt;&gt;7),-VLOOKUP($A3774,ETF_OP_Fee!$I$5:$J$14,2,1),0))^($A3774-$A3773)*(1+1*(B3774/B3773-1))</f>
        <v>25.653418438879093</v>
      </c>
      <c r="H3774" s="9">
        <f>IFERROR(VLOOKUP(A3774,'BITO-IV'!$A$1:$J$10000,4,0),"")</f>
        <v>24.744900000000001</v>
      </c>
      <c r="J3774" s="9">
        <f>VLOOKUP(A3774,'ETH-Web'!$A$1:$G$10000,6,0)</f>
        <v>3472.55</v>
      </c>
      <c r="K3774" s="2">
        <f>K3773*(1-K$1+IF(AND(WEEKDAY($A3774)&lt;&gt;1,WEEKDAY($A3774)&lt;&gt;7),-VLOOKUP($A3774,ETF_OP_Fee!$K$5:$L$14,2,1),0))^($A3774-$A3773)*(1+2*(J3774/J3773-1))-K$3*IFERROR(VLOOKUP($A5370,Dividends!$C$10:$E$100,3,0),0)</f>
        <v>181.07079215585625</v>
      </c>
      <c r="L3774" s="9">
        <v>164.20000000000002</v>
      </c>
      <c r="M3774" s="9">
        <f>VLOOKUP(A3774,'ETHU-Web'!$A$3:$G$5000,5,0)</f>
        <v>8.41</v>
      </c>
      <c r="N3774" s="44"/>
      <c r="O3774" s="44"/>
      <c r="Q3774">
        <f>IF($A3774&gt;=$Q$2,B3774*Q$4,"")</f>
        <v>1241.2788347802432</v>
      </c>
      <c r="R3774">
        <f>IF($A3774&gt;=$Q$2,G3774*R$4,"")</f>
        <v>484.02820942067865</v>
      </c>
      <c r="S3774">
        <f>IF($A3774&gt;=$Q$2,C3774*S$4,"")</f>
        <v>844.41502884382248</v>
      </c>
      <c r="T3774">
        <f>IF($A3774&gt;=$Q$2,J3774*T$4,"")</f>
        <v>1044.7089522178276</v>
      </c>
      <c r="U3774">
        <f>IF($A3774&gt;=$Q$2,K3774*U$4,"")</f>
        <v>17.419238386386414</v>
      </c>
    </row>
    <row r="3775" spans="1:21">
      <c r="A3775" s="1">
        <v>45649</v>
      </c>
      <c r="B3775">
        <f>IFERROR(VLOOKUP($A3775,'BTC-Web'!$A$2:$H$9999,2,0),"")</f>
        <v>95099.39</v>
      </c>
      <c r="C3775">
        <f>VLOOKUP(A3775,H_SPBTFDUE!$B$2:$C$5828,2,0)</f>
        <v>429.18</v>
      </c>
      <c r="D3775" s="2">
        <f>D3774*(1-D$1+IF(AND(WEEKDAY($A3775)&lt;&gt;1,WEEKDAY($A3775)&lt;&gt;7),-VLOOKUP($A3775,ETF_OP_Fee!$G$5:$H$14,2,1),0))^($A3775-$A3774)*(1+2*(C3775/C3774-1))+IFERROR(VLOOKUP(A3775,BITXeom!$C$9:$D$100,2,0),0)-$D$3*IFERROR(VLOOKUP($A3775,Dividends!$C$10:$E$100,2,0),0)</f>
        <v>51.941983647735334</v>
      </c>
      <c r="F3775" s="60">
        <f>F3774*(1-F$1-2*(C3775/C3774-1))</f>
        <v>7.6943213964161675E-4</v>
      </c>
      <c r="G3775" s="2">
        <f>G3774*(1-G$1+IF(AND(WEEKDAY($A3775)&lt;&gt;1,WEEKDAY($A3775)&lt;&gt;7),-VLOOKUP($A3775,ETF_OP_Fee!$I$5:$J$14,2,1),0))^($A3775-$A3774)*(1+1*(B3775/B3774-1))</f>
        <v>24.921063039714173</v>
      </c>
      <c r="H3775" s="9">
        <f>IFERROR(VLOOKUP(A3775,'BITO-IV'!$A$1:$J$10000,4,0),"")</f>
        <v>22.783999999999999</v>
      </c>
      <c r="J3775" s="9">
        <f>VLOOKUP(A3775,'ETH-Web'!$A$1:$G$10000,6,0)</f>
        <v>3415.79</v>
      </c>
      <c r="K3775" s="2">
        <f>K3774*(1-K$1+IF(AND(WEEKDAY($A3775)&lt;&gt;1,WEEKDAY($A3775)&lt;&gt;7),-VLOOKUP($A3775,ETF_OP_Fee!$K$5:$L$14,2,1),0))^($A3775-$A3774)*(1+2*(J3775/J3774-1))-K$3*IFERROR(VLOOKUP($A5371,Dividends!$C$10:$E$100,3,0),0)</f>
        <v>174.27563691787051</v>
      </c>
      <c r="L3775" s="9">
        <v>174</v>
      </c>
      <c r="M3775" s="9">
        <f>VLOOKUP(A3775,'ETHU-Web'!$A$3:$G$5000,5,0)</f>
        <v>8.19</v>
      </c>
      <c r="N3775" s="44"/>
      <c r="O3775" s="44"/>
      <c r="Q3775">
        <f>IF($A3775&gt;=$Q$2,B3775*Q$4,"")</f>
        <v>1210.9065320764378</v>
      </c>
      <c r="R3775">
        <f>IF($A3775&gt;=$Q$2,G3775*R$4,"")</f>
        <v>470.2101417287671</v>
      </c>
      <c r="S3775">
        <f>IF($A3775&gt;=$Q$2,C3775*S$4,"")</f>
        <v>813.48157593533506</v>
      </c>
      <c r="T3775">
        <f>IF($A3775&gt;=$Q$2,J3775*T$4,"")</f>
        <v>1027.6328323267148</v>
      </c>
      <c r="U3775">
        <f>IF($A3775&gt;=$Q$2,K3775*U$4,"")</f>
        <v>16.765535889403399</v>
      </c>
    </row>
    <row r="3776" spans="1:21">
      <c r="A3776" s="1">
        <v>45650</v>
      </c>
      <c r="B3776">
        <f>IFERROR(VLOOKUP($A3776,'BTC-Web'!$A$2:$H$9999,2,0),"")</f>
        <v>94684.34</v>
      </c>
      <c r="C3776">
        <f>VLOOKUP(A3776,H_SPBTFDUE!$B$2:$C$5828,2,0)</f>
        <v>457.15</v>
      </c>
      <c r="D3776" s="2">
        <f>D3775*(1-D$1+IF(AND(WEEKDAY($A3776)&lt;&gt;1,WEEKDAY($A3776)&lt;&gt;7),-VLOOKUP($A3776,ETF_OP_Fee!$G$5:$H$14,2,1),0))^($A3776-$A3775)*(1+2*(C3776/C3775-1))+IFERROR(VLOOKUP(A3776,BITXeom!$C$9:$D$100,2,0),0)-$D$3*IFERROR(VLOOKUP($A3776,Dividends!$C$10:$E$100,2,0),0)</f>
        <v>58.705106315767509</v>
      </c>
      <c r="F3776" s="60">
        <f>F3775*(1-F$1-2*(C3776/C3775-1))</f>
        <v>6.6910308497895258E-4</v>
      </c>
      <c r="G3776" s="2">
        <f>G3775*(1-G$1+IF(AND(WEEKDAY($A3776)&lt;&gt;1,WEEKDAY($A3776)&lt;&gt;7),-VLOOKUP($A3776,ETF_OP_Fee!$I$5:$J$14,2,1),0))^($A3776-$A3775)*(1+1*(B3776/B3775-1))</f>
        <v>24.777662769161893</v>
      </c>
      <c r="H3776" s="9">
        <f>IFERROR(VLOOKUP(A3776,'BITO-IV'!$A$1:$J$10000,4,0),"")</f>
        <v>24.264900000000001</v>
      </c>
      <c r="J3776" s="9">
        <f>VLOOKUP(A3776,'ETH-Web'!$A$1:$G$10000,6,0)</f>
        <v>3492.05</v>
      </c>
      <c r="K3776" s="2">
        <f>K3775*(1-K$1+IF(AND(WEEKDAY($A3776)&lt;&gt;1,WEEKDAY($A3776)&lt;&gt;7),-VLOOKUP($A3776,ETF_OP_Fee!$K$5:$L$14,2,1),0))^($A3776-$A3775)*(1+2*(J3776/J3775-1))-K$3*IFERROR(VLOOKUP($A5372,Dividends!$C$10:$E$100,3,0),0)</f>
        <v>181.75333714063316</v>
      </c>
      <c r="L3776" s="9" t="e">
        <v>#DIV/0!</v>
      </c>
      <c r="M3776" s="9">
        <f>VLOOKUP(A3776,'ETHU-Web'!$A$3:$G$5000,5,0)</f>
        <v>8.6999999999999993</v>
      </c>
      <c r="N3776" s="44"/>
      <c r="O3776" s="44"/>
      <c r="Q3776">
        <f>IF($A3776&gt;=$Q$2,B3776*Q$4,"")</f>
        <v>1205.6216742436131</v>
      </c>
      <c r="R3776">
        <f>IF($A3776&gt;=$Q$2,G3776*R$4,"")</f>
        <v>467.50446816127612</v>
      </c>
      <c r="S3776">
        <f>IF($A3776&gt;=$Q$2,C3776*S$4,"")</f>
        <v>866.496813548717</v>
      </c>
      <c r="T3776">
        <f>IF($A3776&gt;=$Q$2,J3776*T$4,"")</f>
        <v>1050.5754838928929</v>
      </c>
      <c r="U3776">
        <f>IF($A3776&gt;=$Q$2,K3776*U$4,"")</f>
        <v>17.484900074048486</v>
      </c>
    </row>
    <row r="3777" spans="1:31">
      <c r="A3777" s="1">
        <v>45652</v>
      </c>
      <c r="B3777">
        <f>IFERROR(VLOOKUP($A3777,'BTC-Web'!$A$2:$H$9999,2,0),"")</f>
        <v>99297.7</v>
      </c>
      <c r="C3777">
        <f>VLOOKUP(A3777,H_SPBTFDUE!$B$2:$C$5828,2,0)</f>
        <v>439.76</v>
      </c>
      <c r="D3777" s="2">
        <f>D3776*(1-D$1+IF(AND(WEEKDAY($A3777)&lt;&gt;1,WEEKDAY($A3777)&lt;&gt;7),-VLOOKUP($A3777,ETF_OP_Fee!$G$5:$H$14,2,1),0))^($A3777-$A3776)*(1+2*(C3777/C3776-1))+IFERROR(VLOOKUP(A3777,BITXeom!$C$9:$D$100,2,0),0)-$D$3*IFERROR(VLOOKUP($A3777,Dividends!$C$10:$E$100,2,0),0)</f>
        <v>54.225742263644001</v>
      </c>
      <c r="F3777" s="60">
        <f>F3776*(1-F$1-2*(C3777/C3776-1))</f>
        <v>7.1997365864247308E-4</v>
      </c>
      <c r="G3777" s="2">
        <f>G3776*(1-G$1+IF(AND(WEEKDAY($A3777)&lt;&gt;1,WEEKDAY($A3777)&lt;&gt;7),-VLOOKUP($A3777,ETF_OP_Fee!$I$5:$J$14,2,1),0))^($A3777-$A3776)*(1+1*(B3777/B3776-1))</f>
        <v>25.912425632247455</v>
      </c>
      <c r="H3777" s="9">
        <f>IFERROR(VLOOKUP(A3777,'BITO-IV'!$A$1:$J$10000,4,0),"")</f>
        <v>23.346900000000002</v>
      </c>
      <c r="J3777" s="9">
        <f>VLOOKUP(A3777,'ETH-Web'!$A$1:$G$10000,6,0)</f>
        <v>3331.23</v>
      </c>
      <c r="K3777" s="2">
        <f>K3776*(1-K$1+IF(AND(WEEKDAY($A3777)&lt;&gt;1,WEEKDAY($A3777)&lt;&gt;7),-VLOOKUP($A3777,ETF_OP_Fee!$K$5:$L$14,2,1),0))^($A3777-$A3776)*(1+2*(J3777/J3776-1))-K$3*IFERROR(VLOOKUP($A5373,Dividends!$C$10:$E$100,3,0),0)</f>
        <v>164.46215277791589</v>
      </c>
      <c r="L3777" s="9" t="e">
        <v>#DIV/0!</v>
      </c>
      <c r="M3777" s="9">
        <f>VLOOKUP(A3777,'ETHU-Web'!$A$3:$G$5000,5,0)</f>
        <v>7.76</v>
      </c>
      <c r="N3777" s="44"/>
      <c r="O3777" s="44"/>
      <c r="Q3777">
        <f>IF($A3777&gt;=$Q$2,B3777*Q$4,"")</f>
        <v>1264.3638781507061</v>
      </c>
      <c r="R3777">
        <f>IF($A3777&gt;=$Q$2,G3777*R$4,"")</f>
        <v>488.91515220110603</v>
      </c>
      <c r="S3777">
        <f>IF($A3777&gt;=$Q$2,C3777*S$4,"")</f>
        <v>833.53524822527356</v>
      </c>
      <c r="T3777">
        <f>IF($A3777&gt;=$Q$2,J3777*T$4,"")</f>
        <v>1002.1931442014064</v>
      </c>
      <c r="U3777">
        <f>IF($A3777&gt;=$Q$2,K3777*U$4,"")</f>
        <v>15.82146634842656</v>
      </c>
    </row>
    <row r="3778" spans="1:31">
      <c r="A3778" s="1">
        <v>45653</v>
      </c>
      <c r="B3778">
        <f>IFERROR(VLOOKUP($A3778,'BTC-Web'!$A$2:$H$9999,2,0),"")</f>
        <v>95704.98</v>
      </c>
      <c r="C3778">
        <f>VLOOKUP(A3778,H_SPBTFDUE!$B$2:$C$5828,2,0)</f>
        <v>434.31</v>
      </c>
      <c r="D3778" s="2">
        <f>D3777*(1-D$1+IF(AND(WEEKDAY($A3778)&lt;&gt;1,WEEKDAY($A3778)&lt;&gt;7),-VLOOKUP($A3778,ETF_OP_Fee!$G$5:$H$14,2,1),0))^($A3778-$A3777)*(1+2*(C3778/C3777-1))+IFERROR(VLOOKUP(A3778,BITXeom!$C$9:$D$100,2,0),0)-$D$3*IFERROR(VLOOKUP($A3778,Dividends!$C$10:$E$100,2,0),0)</f>
        <v>52.875314840738959</v>
      </c>
      <c r="F3778" s="60">
        <f>F3777*(1-F$1-2*(C3778/C3777-1))</f>
        <v>7.3778162552978332E-4</v>
      </c>
      <c r="G3778" s="2">
        <f>G3777*(1-G$1+IF(AND(WEEKDAY($A3778)&lt;&gt;1,WEEKDAY($A3778)&lt;&gt;7),-VLOOKUP($A3778,ETF_OP_Fee!$I$5:$J$14,2,1),0))^($A3778-$A3777)*(1+1*(B3778/B3777-1))</f>
        <v>24.940018157580081</v>
      </c>
      <c r="H3778" s="9">
        <f>IFERROR(VLOOKUP(A3778,'BITO-IV'!$A$1:$J$10000,4,0),"")</f>
        <v>23.062999999999999</v>
      </c>
      <c r="J3778" s="9">
        <f>VLOOKUP(A3778,'ETH-Web'!$A$1:$G$10000,6,0)</f>
        <v>3328.92</v>
      </c>
      <c r="K3778" s="2">
        <f>K3777*(1-K$1+IF(AND(WEEKDAY($A3778)&lt;&gt;1,WEEKDAY($A3778)&lt;&gt;7),-VLOOKUP($A3778,ETF_OP_Fee!$K$5:$L$14,2,1),0))^($A3778-$A3777)*(1+2*(J3778/J3777-1))-K$3*IFERROR(VLOOKUP($A5374,Dividends!$C$10:$E$100,3,0),0)</f>
        <v>163.95986091639548</v>
      </c>
      <c r="L3778" s="9">
        <v>154.60000000000002</v>
      </c>
      <c r="M3778" s="9">
        <f>VLOOKUP(A3778,'ETHU-Web'!$A$3:$G$5000,5,0)</f>
        <v>7.75</v>
      </c>
      <c r="N3778" s="44"/>
      <c r="O3778" s="44"/>
      <c r="Q3778">
        <f>IF($A3778&gt;=$Q$2,B3778*Q$4,"")</f>
        <v>1218.6175477492004</v>
      </c>
      <c r="R3778">
        <f>IF($A3778&gt;=$Q$2,G3778*R$4,"")</f>
        <v>470.56778653083717</v>
      </c>
      <c r="S3778">
        <f>IF($A3778&gt;=$Q$2,C3778*S$4,"")</f>
        <v>823.20514293414271</v>
      </c>
      <c r="T3778">
        <f>IF($A3778&gt;=$Q$2,J3778*T$4,"")</f>
        <v>1001.4981858337449</v>
      </c>
      <c r="U3778">
        <f>IF($A3778&gt;=$Q$2,K3778*U$4,"")</f>
        <v>15.773145238372351</v>
      </c>
    </row>
    <row r="3779" spans="1:31">
      <c r="A3779" s="1">
        <v>45656</v>
      </c>
      <c r="B3779">
        <f>IFERROR(VLOOKUP($A3779,'BTC-Web'!$A$2:$H$9999,2,0),"")</f>
        <v>93527.2</v>
      </c>
      <c r="C3779">
        <f>VLOOKUP(A3779,H_SPBTFDUE!$B$2:$C$5828,2,0)</f>
        <v>432.7</v>
      </c>
      <c r="D3779" s="2">
        <f>D3778*(1-D$1+IF(AND(WEEKDAY($A3779)&lt;&gt;1,WEEKDAY($A3779)&lt;&gt;7),-VLOOKUP($A3779,ETF_OP_Fee!$G$5:$H$14,2,1),0))^($A3779-$A3778)*(1+2*(C3779/C3778-1))+IFERROR(VLOOKUP(A3779,BITXeom!$C$9:$D$100,2,0),0)-$D$3*IFERROR(VLOOKUP($A3779,Dividends!$C$10:$E$100,2,0),0)</f>
        <v>52.464316160662115</v>
      </c>
      <c r="F3779" s="60">
        <f>F3778*(1-F$1-2*(C3779/C3778-1))</f>
        <v>7.432131770203212E-4</v>
      </c>
      <c r="G3779" s="2">
        <f>G3778*(1-G$1+IF(AND(WEEKDAY($A3779)&lt;&gt;1,WEEKDAY($A3779)&lt;&gt;7),-VLOOKUP($A3779,ETF_OP_Fee!$I$5:$J$14,2,1),0))^($A3779-$A3778)*(1+1*(B3779/B3778-1))</f>
        <v>24.270582977257973</v>
      </c>
      <c r="H3779" s="9">
        <f>IFERROR(VLOOKUP(A3779,'BITO-IV'!$A$1:$J$10000,4,0),"")</f>
        <v>22.978999999999999</v>
      </c>
      <c r="J3779" s="9">
        <f>VLOOKUP(A3779,'ETH-Web'!$A$1:$G$10000,6,0)</f>
        <v>3356.39</v>
      </c>
      <c r="K3779" s="2">
        <f>K3778*(1-K$1+IF(AND(WEEKDAY($A3779)&lt;&gt;1,WEEKDAY($A3779)&lt;&gt;7),-VLOOKUP($A3779,ETF_OP_Fee!$K$5:$L$14,2,1),0))^($A3779-$A3778)*(1+2*(J3779/J3778-1))-K$3*IFERROR(VLOOKUP($A5375,Dividends!$C$10:$E$100,3,0),0)</f>
        <v>165.83243269815276</v>
      </c>
      <c r="L3779" s="9">
        <v>160.6</v>
      </c>
      <c r="M3779" s="9">
        <f>VLOOKUP(A3779,'ETHU-Web'!$A$3:$G$5000,5,0)</f>
        <v>8.02</v>
      </c>
      <c r="N3779" s="44"/>
      <c r="O3779" s="44"/>
      <c r="Q3779">
        <f>IF($A3779&gt;=$Q$2,B3779*Q$4,"")</f>
        <v>1190.8877376271225</v>
      </c>
      <c r="R3779">
        <f>IF($A3779&gt;=$Q$2,G3779*R$4,"")</f>
        <v>457.9368963270021</v>
      </c>
      <c r="S3779">
        <f>IF($A3779&gt;=$Q$2,C3779*S$4,"")</f>
        <v>820.1534971508911</v>
      </c>
      <c r="T3779">
        <f>IF($A3779&gt;=$Q$2,J3779*T$4,"")</f>
        <v>1009.7624743011315</v>
      </c>
      <c r="U3779">
        <f>IF($A3779&gt;=$Q$2,K3779*U$4,"")</f>
        <v>15.953289003546658</v>
      </c>
    </row>
    <row r="3780" spans="1:31">
      <c r="A3780" s="1">
        <v>45657</v>
      </c>
      <c r="B3780">
        <f>IFERROR(VLOOKUP($A3780,'BTC-Web'!$A$2:$H$9999,2,0),"")</f>
        <v>92643.25</v>
      </c>
      <c r="C3780">
        <f>VLOOKUP(A3780,H_SPBTFDUE!$B$2:$C$5828,2,0)</f>
        <v>428.9</v>
      </c>
      <c r="D3780" s="2">
        <f>D3779*(1-D$1+IF(AND(WEEKDAY($A3780)&lt;&gt;1,WEEKDAY($A3780)&lt;&gt;7),-VLOOKUP($A3780,ETF_OP_Fee!$G$5:$H$14,2,1),0))^($A3780-$A3779)*(1+2*(C3780/C3779-1))+IFERROR(VLOOKUP(A3780,BITXeom!$C$9:$D$100,2,0),0)-$D$3*IFERROR(VLOOKUP($A3780,Dividends!$C$10:$E$100,2,0),0)</f>
        <v>51.536612594428611</v>
      </c>
      <c r="F3780" s="60">
        <f>F3779*(1-F$1-2*(C3780/C3779-1))</f>
        <v>7.5622838370002343E-4</v>
      </c>
      <c r="G3780" s="2">
        <f>G3779*(1-G$1+IF(AND(WEEKDAY($A3780)&lt;&gt;1,WEEKDAY($A3780)&lt;&gt;7),-VLOOKUP($A3780,ETF_OP_Fee!$I$5:$J$14,2,1),0))^($A3780-$A3779)*(1+1*(B3780/B3779-1))</f>
        <v>24.007636483089531</v>
      </c>
      <c r="H3780" s="9">
        <f>IFERROR(VLOOKUP(A3780,'BITO-IV'!$A$1:$J$10000,4,0),"")</f>
        <v>22.7807</v>
      </c>
      <c r="J3780" s="9">
        <f>VLOOKUP(A3780,'ETH-Web'!$A$1:$G$10000,6,0)</f>
        <v>3332.53</v>
      </c>
      <c r="K3780" s="2">
        <f>K3779*(1-K$1+IF(AND(WEEKDAY($A3780)&lt;&gt;1,WEEKDAY($A3780)&lt;&gt;7),-VLOOKUP($A3780,ETF_OP_Fee!$K$5:$L$14,2,1),0))^($A3780-$A3779)*(1+2*(J3780/J3779-1))-K$3*IFERROR(VLOOKUP($A5376,Dividends!$C$10:$E$100,3,0),0)</f>
        <v>163.20174859729948</v>
      </c>
      <c r="L3780" s="9">
        <v>166.20000000000002</v>
      </c>
      <c r="M3780" s="9">
        <f>VLOOKUP(A3780,'ETHU-Web'!$A$3:$G$5000,5,0)</f>
        <v>7.8</v>
      </c>
      <c r="N3780" s="44"/>
      <c r="O3780" s="44"/>
      <c r="Q3780">
        <f>IF($A3780&gt;=$Q$2,B3780*Q$4,"")</f>
        <v>1179.6323465144249</v>
      </c>
      <c r="R3780">
        <f>IF($A3780&gt;=$Q$2,G3780*R$4,"")</f>
        <v>452.97562689427394</v>
      </c>
      <c r="S3780">
        <f>IF($A3780&gt;=$Q$2,C3780*S$4,"")</f>
        <v>812.95085492955207</v>
      </c>
      <c r="T3780">
        <f>IF($A3780&gt;=$Q$2,J3780*T$4,"")</f>
        <v>1002.5842463130775</v>
      </c>
      <c r="U3780">
        <f>IF($A3780&gt;=$Q$2,K3780*U$4,"")</f>
        <v>15.700213877920675</v>
      </c>
    </row>
    <row r="3781" spans="1:31">
      <c r="A3781" s="1">
        <v>45659</v>
      </c>
      <c r="B3781">
        <f>IFERROR(VLOOKUP($A3781,'BTC-Web'!$A$2:$H$9999,2,0),"")</f>
        <v>94416.29</v>
      </c>
      <c r="C3781">
        <f>VLOOKUP(A3781,H_SPBTFDUE!$B$2:$C$5828,2,0)</f>
        <v>447.42</v>
      </c>
      <c r="D3781" s="2">
        <f>D3780*(1-D$1+IF(AND(WEEKDAY($A3781)&lt;&gt;1,WEEKDAY($A3781)&lt;&gt;7),-VLOOKUP($A3781,ETF_OP_Fee!$G$5:$H$14,2,1),0))^($A3781-$A3780)*(1+2*(C3781/C3780-1))+IFERROR(VLOOKUP(A3781,BITXeom!$C$9:$D$100,2,0),0)-$D$3*IFERROR(VLOOKUP($A3781,Dividends!$C$10:$E$100,2,0),0)</f>
        <v>55.97384050592634</v>
      </c>
      <c r="F3781" s="60">
        <f>F3780*(1-F$1-2*(C3781/C3780-1))</f>
        <v>6.9088078958706505E-4</v>
      </c>
      <c r="G3781" s="2">
        <f>G3780*(1-G$1+IF(AND(WEEKDAY($A3781)&lt;&gt;1,WEEKDAY($A3781)&lt;&gt;7),-VLOOKUP($A3781,ETF_OP_Fee!$I$5:$J$14,2,1),0))^($A3781-$A3780)*(1+1*(B3781/B3780-1))</f>
        <v>24.398844191139577</v>
      </c>
      <c r="H3781" s="9">
        <f>IFERROR(VLOOKUP(A3781,'BITO-IV'!$A$1:$J$10000,4,0),"")</f>
        <v>23.7667</v>
      </c>
      <c r="J3781" s="9">
        <f>VLOOKUP(A3781,'ETH-Web'!$A$1:$G$10000,6,0)</f>
        <v>3451.39</v>
      </c>
      <c r="K3781" s="2">
        <f>K3780*(1-K$1+IF(AND(WEEKDAY($A3781)&lt;&gt;1,WEEKDAY($A3781)&lt;&gt;7),-VLOOKUP($A3781,ETF_OP_Fee!$K$5:$L$14,2,1),0))^($A3781-$A3780)*(1+2*(J3781/J3780-1))-K$3*IFERROR(VLOOKUP($A5377,Dividends!$C$10:$E$100,3,0),0)</f>
        <v>174.26010411471901</v>
      </c>
      <c r="L3781" s="9">
        <v>180.6</v>
      </c>
      <c r="M3781" s="9">
        <f>VLOOKUP(A3781,'ETHU-Web'!$A$3:$G$5000,5,0)</f>
        <v>166.6</v>
      </c>
      <c r="N3781" s="44"/>
      <c r="O3781" s="44"/>
      <c r="Q3781">
        <f>IF($A3781&gt;=$Q$2,B3781*Q$4,"")</f>
        <v>1202.2085766840696</v>
      </c>
      <c r="R3781">
        <f>IF($A3781&gt;=$Q$2,G3781*R$4,"")</f>
        <v>460.35692646221196</v>
      </c>
      <c r="S3781">
        <f>IF($A3781&gt;=$Q$2,C3781*S$4,"")</f>
        <v>848.05425859776221</v>
      </c>
      <c r="T3781">
        <f>IF($A3781&gt;=$Q$2,J3781*T$4,"")</f>
        <v>1038.3430132309363</v>
      </c>
      <c r="U3781">
        <f>IF($A3781&gt;=$Q$2,K3781*U$4,"")</f>
        <v>16.764041614166164</v>
      </c>
      <c r="V3781" s="2" t="e">
        <f>V3780*(1-V$1+IF(AND(WEEKDAY($A3781)&lt;&gt;1,WEEKDAY($A3781)&lt;&gt;7),-VLOOKUP($A3781,ETF_OP_Fee!$K$5:$L$14,2,1),0))^($A3781-$A3780)*(1+2*(#REF!/#REF!-1))-V$3*IFERROR(VLOOKUP($A5377,Dividends!$C$10:$E$100,3,0),0)</f>
        <v>#REF!</v>
      </c>
      <c r="W3781" s="9"/>
      <c r="X3781" s="9" t="e">
        <f>VLOOKUP(J3781,'ETHU-Web'!$A$3:$G$5000,5,0)</f>
        <v>#N/A</v>
      </c>
      <c r="Y3781" s="44" t="str">
        <f t="shared" ref="Y3781" si="28">IFERROR(V3781/W3781-1,"")</f>
        <v/>
      </c>
      <c r="Z3781"/>
      <c r="AA3781">
        <f>IF($A3781&gt;=$Q$2,K3781*AA$4,"")</f>
        <v>0</v>
      </c>
      <c r="AB3781">
        <f>IF($A3781&gt;=$Q$2,R3781*AB$4,"")</f>
        <v>0</v>
      </c>
      <c r="AC3781">
        <f>IF($A3781&gt;=$Q$2,L3781*AC$4,"")</f>
        <v>0</v>
      </c>
      <c r="AD3781" t="e">
        <f>IF($A3781&gt;=$Q$2,#REF!*AD$4,"")</f>
        <v>#REF!</v>
      </c>
      <c r="AE3781" t="e">
        <f>IF($A3781&gt;=$Q$2,V3781*AE$4,"")</f>
        <v>#REF!</v>
      </c>
    </row>
    <row r="3782" spans="1:31">
      <c r="A3782" s="1">
        <v>45660</v>
      </c>
      <c r="B3782">
        <f>IFERROR(VLOOKUP($A3782,'BTC-Web'!$A$2:$H$9999,2,0),"")</f>
        <v>96881.73</v>
      </c>
      <c r="C3782">
        <f>VLOOKUP(A3782,H_SPBTFDUE!$B$2:$C$5828,2,0)</f>
        <v>452.15</v>
      </c>
      <c r="D3782" s="2">
        <f>D3781*(1-D$1+IF(AND(WEEKDAY($A3782)&lt;&gt;1,WEEKDAY($A3782)&lt;&gt;7),-VLOOKUP($A3782,ETF_OP_Fee!$G$5:$H$14,2,1),0))^($A3782-$A3781)*(1+2*(C3782/C3781-1))+IFERROR(VLOOKUP(A3782,BITXeom!$C$9:$D$100,2,0),0)-$D$3*IFERROR(VLOOKUP($A3782,Dividends!$C$10:$E$100,2,0),0)</f>
        <v>57.150430106331818</v>
      </c>
      <c r="F3782" s="60">
        <f>F3781*(1-F$1-2*(C3782/C3781-1))</f>
        <v>6.7623722620333113E-4</v>
      </c>
      <c r="G3782" s="2">
        <f>G3781*(1-G$1+IF(AND(WEEKDAY($A3782)&lt;&gt;1,WEEKDAY($A3782)&lt;&gt;7),-VLOOKUP($A3782,ETF_OP_Fee!$I$5:$J$14,2,1),0))^($A3782-$A3781)*(1+1*(B3782/B3781-1))</f>
        <v>25.001010168525795</v>
      </c>
      <c r="H3782" s="9">
        <f>IFERROR(VLOOKUP(A3782,'BITO-IV'!$A$1:$J$10000,4,0),"")</f>
        <v>24.023800000000001</v>
      </c>
      <c r="J3782" s="9">
        <f>VLOOKUP(A3782,'ETH-Web'!$A$1:$G$10000,6,0)</f>
        <v>3605.01</v>
      </c>
      <c r="K3782" s="2">
        <f>K3781*(1-K$1+IF(AND(WEEKDAY($A3782)&lt;&gt;1,WEEKDAY($A3782)&lt;&gt;7),-VLOOKUP($A3782,ETF_OP_Fee!$K$5:$L$14,2,1),0))^($A3782-$A3781)*(1+2*(J3782/J3781-1))-K$3*IFERROR(VLOOKUP($A5378,Dividends!$C$10:$E$100,3,0),0)</f>
        <v>189.45575809809915</v>
      </c>
      <c r="L3782" s="9">
        <v>188.2</v>
      </c>
      <c r="M3782" s="9">
        <f>VLOOKUP(A3782,'ETHU-Web'!$A$3:$G$5000,5,0)</f>
        <v>180.8</v>
      </c>
      <c r="N3782" s="44"/>
      <c r="O3782" s="44"/>
      <c r="Q3782">
        <f>IF($A3782&gt;=$Q$2,B3782*Q$4,"")</f>
        <v>1233.6011797327594</v>
      </c>
      <c r="R3782">
        <f>IF($A3782&gt;=$Q$2,G3782*R$4,"")</f>
        <v>471.71858262911769</v>
      </c>
      <c r="S3782">
        <f>IF($A3782&gt;=$Q$2,C3782*S$4,"")</f>
        <v>857.01965273116571</v>
      </c>
      <c r="T3782">
        <f>IF($A3782&gt;=$Q$2,J3782*T$4,"")</f>
        <v>1084.5592489193218</v>
      </c>
      <c r="U3782">
        <f>IF($A3782&gt;=$Q$2,K3782*U$4,"")</f>
        <v>18.225882676559618</v>
      </c>
    </row>
    <row r="3783" spans="1:31">
      <c r="A3783" s="1">
        <v>45663</v>
      </c>
      <c r="B3783">
        <f>IFERROR(VLOOKUP($A3783,'BTC-Web'!$A$2:$H$9999,2,0),"")</f>
        <v>98314.95</v>
      </c>
      <c r="C3783">
        <f>VLOOKUP(A3783,H_SPBTFDUE!$B$2:$C$5828,2,0)</f>
        <v>470</v>
      </c>
      <c r="D3783" s="2">
        <f>D3782*(1-D$1+IF(AND(WEEKDAY($A3783)&lt;&gt;1,WEEKDAY($A3783)&lt;&gt;7),-VLOOKUP($A3783,ETF_OP_Fee!$G$5:$H$14,2,1),0))^($A3783-$A3782)*(1+2*(C3783/C3782-1))+IFERROR(VLOOKUP(A3783,BITXeom!$C$9:$D$100,2,0),0)-$D$3*IFERROR(VLOOKUP($A3783,Dividends!$C$10:$E$100,2,0),0)</f>
        <v>61.640507817871772</v>
      </c>
      <c r="E3783" s="9">
        <v>62.25</v>
      </c>
      <c r="F3783" s="60">
        <f>F3782*(1-F$1-2*(C3783/C3782-1))</f>
        <v>6.2280897167743727E-4</v>
      </c>
      <c r="G3783" s="2">
        <f>G3782*(1-G$1+IF(AND(WEEKDAY($A3783)&lt;&gt;1,WEEKDAY($A3783)&lt;&gt;7),-VLOOKUP($A3783,ETF_OP_Fee!$I$5:$J$14,2,1),0))^($A3783-$A3782)*(1+1*(B3783/B3782-1))</f>
        <v>25.264766050772735</v>
      </c>
      <c r="H3783" s="9">
        <f>IFERROR(VLOOKUP(A3783,'BITO-IV'!$A$1:$J$10000,4,0),"")</f>
        <v>24.974399999999999</v>
      </c>
      <c r="J3783" s="9">
        <f>VLOOKUP(A3783,'ETH-Web'!$A$1:$G$10000,6,0)</f>
        <v>3688.61</v>
      </c>
      <c r="K3783" s="2">
        <f>K3782*(1-K$1+IF(AND(WEEKDAY($A3783)&lt;&gt;1,WEEKDAY($A3783)&lt;&gt;7),-VLOOKUP($A3783,ETF_OP_Fee!$K$5:$L$14,2,1),0))^($A3783-$A3782)*(1+2*(J3783/J3782-1))-K$3*IFERROR(VLOOKUP($A5379,Dividends!$C$10:$E$100,3,0),0)</f>
        <v>197.25140243469662</v>
      </c>
      <c r="L3783" s="9">
        <v>156.4</v>
      </c>
      <c r="M3783" s="9">
        <f>VLOOKUP(A3783,'ETHU-Web'!$A$3:$G$5000,5,0)</f>
        <v>188.2</v>
      </c>
      <c r="N3783" s="44"/>
      <c r="O3783" s="44"/>
      <c r="Q3783">
        <f>IF($A3783&gt;=$Q$2,B3783*Q$4,"")</f>
        <v>1251.8504604053544</v>
      </c>
      <c r="R3783">
        <f>IF($A3783&gt;=$Q$2,G3783*R$4,"")</f>
        <v>476.695123580661</v>
      </c>
      <c r="S3783">
        <f>IF($A3783&gt;=$Q$2,C3783*S$4,"")</f>
        <v>890.853116849824</v>
      </c>
      <c r="T3783">
        <f>IF($A3783&gt;=$Q$2,J3783*T$4,"")</f>
        <v>1109.71012317755</v>
      </c>
      <c r="U3783">
        <f>IF($A3783&gt;=$Q$2,K3783*U$4,"")</f>
        <v>18.975833485621024</v>
      </c>
    </row>
    <row r="3784" spans="1:31">
      <c r="A3784" s="1">
        <v>45664</v>
      </c>
      <c r="B3784">
        <f>IFERROR(VLOOKUP($A3784,'BTC-Web'!$A$2:$H$9999,2,0),"")</f>
        <v>102248.85</v>
      </c>
      <c r="C3784">
        <f>VLOOKUP(A3784,H_SPBTFDUE!$B$2:$C$5828,2,0)</f>
        <v>440.92</v>
      </c>
      <c r="D3784" s="2">
        <f>D3783*(1-D$1+IF(AND(WEEKDAY($A3784)&lt;&gt;1,WEEKDAY($A3784)&lt;&gt;7),-VLOOKUP($A3784,ETF_OP_Fee!$G$5:$H$14,2,1),0))^($A3784-$A3783)*(1+2*(C3784/C3783-1))+IFERROR(VLOOKUP(A3784,BITXeom!$C$9:$D$100,2,0),0)-$D$3*IFERROR(VLOOKUP($A3784,Dividends!$C$10:$E$100,2,0),0)</f>
        <v>54.006311715642354</v>
      </c>
      <c r="E3784" s="9">
        <v>54.55</v>
      </c>
      <c r="F3784" s="60">
        <f>F3783*(1-F$1-2*(C3784/C3783-1))</f>
        <v>6.9984584891579469E-4</v>
      </c>
      <c r="G3784" s="2">
        <f>G3783*(1-G$1+IF(AND(WEEKDAY($A3784)&lt;&gt;1,WEEKDAY($A3784)&lt;&gt;7),-VLOOKUP($A3784,ETF_OP_Fee!$I$5:$J$14,2,1),0))^($A3784-$A3783)*(1+1*(B3784/B3783-1))</f>
        <v>26.23901329248897</v>
      </c>
      <c r="H3784" s="9">
        <f>IFERROR(VLOOKUP(A3784,'BITO-IV'!$A$1:$J$10000,4,0),"")</f>
        <v>23.435600000000001</v>
      </c>
      <c r="J3784" s="9">
        <f>VLOOKUP(A3784,'ETH-Web'!$A$1:$G$10000,6,0)</f>
        <v>3381.58</v>
      </c>
      <c r="K3784" s="2">
        <f>K3783*(1-K$1+IF(AND(WEEKDAY($A3784)&lt;&gt;1,WEEKDAY($A3784)&lt;&gt;7),-VLOOKUP($A3784,ETF_OP_Fee!$K$5:$L$14,2,1),0))^($A3784-$A3783)*(1+2*(J3784/J3783-1))-K$3*IFERROR(VLOOKUP($A5380,Dividends!$C$10:$E$100,3,0),0)</f>
        <v>164.139543501623</v>
      </c>
      <c r="L3784" s="9">
        <v>146.4</v>
      </c>
      <c r="M3784" s="9">
        <f>VLOOKUP(A3784,'ETHU-Web'!$A$3:$G$5000,5,0)</f>
        <v>157</v>
      </c>
      <c r="N3784" s="44"/>
      <c r="O3784" s="44"/>
      <c r="Q3784">
        <f>IF($A3784&gt;=$Q$2,B3784*Q$4,"")</f>
        <v>1301.9410572697036</v>
      </c>
      <c r="R3784">
        <f>IF($A3784&gt;=$Q$2,G3784*R$4,"")</f>
        <v>495.07720194048949</v>
      </c>
      <c r="S3784">
        <f>IF($A3784&gt;=$Q$2,C3784*S$4,"")</f>
        <v>835.73394953494551</v>
      </c>
      <c r="T3784">
        <f>IF($A3784&gt;=$Q$2,J3784*T$4,"")</f>
        <v>1017.340829834203</v>
      </c>
      <c r="U3784">
        <f>IF($A3784&gt;=$Q$2,K3784*U$4,"")</f>
        <v>15.790430929502847</v>
      </c>
    </row>
    <row r="3785" spans="1:31">
      <c r="A3785" s="1">
        <v>45665</v>
      </c>
      <c r="B3785">
        <f>IFERROR(VLOOKUP($A3785,'BTC-Web'!$A$2:$H$9999,2,0),"")</f>
        <v>96924.160000000003</v>
      </c>
      <c r="C3785">
        <f>VLOOKUP(A3785,H_SPBTFDUE!$B$2:$C$5828,2,0)</f>
        <v>429.14</v>
      </c>
      <c r="D3785" s="2">
        <f>D3784*(1-D$1+IF(AND(WEEKDAY($A3785)&lt;&gt;1,WEEKDAY($A3785)&lt;&gt;7),-VLOOKUP($A3785,ETF_OP_Fee!$G$5:$H$14,2,1),0))^($A3785-$A3784)*(1+2*(C3785/C3784-1))+IFERROR(VLOOKUP(A3785,BITXeom!$C$9:$D$100,2,0),0)-$D$3*IFERROR(VLOOKUP($A3785,Dividends!$C$10:$E$100,2,0),0)</f>
        <v>51.114390587870716</v>
      </c>
      <c r="E3785" s="9">
        <v>51.63</v>
      </c>
      <c r="F3785" s="60">
        <f>F3784*(1-F$1-2*(C3785/C3784-1))</f>
        <v>7.3720479234891606E-4</v>
      </c>
      <c r="G3785" s="2">
        <f>G3784*(1-G$1+IF(AND(WEEKDAY($A3785)&lt;&gt;1,WEEKDAY($A3785)&lt;&gt;7),-VLOOKUP($A3785,ETF_OP_Fee!$I$5:$J$14,2,1),0))^($A3785-$A3784)*(1+1*(B3785/B3784-1))</f>
        <v>24.837876436118353</v>
      </c>
      <c r="H3785" s="9">
        <f>IFERROR(VLOOKUP(A3785,'BITO-IV'!$A$1:$J$10000,4,0),"")</f>
        <v>22.8184</v>
      </c>
      <c r="J3785" s="9">
        <f>VLOOKUP(A3785,'ETH-Web'!$A$1:$G$10000,6,0)</f>
        <v>3326.33</v>
      </c>
      <c r="K3785" s="2">
        <f>K3784*(1-K$1+IF(AND(WEEKDAY($A3785)&lt;&gt;1,WEEKDAY($A3785)&lt;&gt;7),-VLOOKUP($A3785,ETF_OP_Fee!$K$5:$L$14,2,1),0))^($A3785-$A3784)*(1+2*(J3785/J3784-1))-K$3*IFERROR(VLOOKUP($A5381,Dividends!$C$10:$E$100,3,0),0)</f>
        <v>158.51085969621181</v>
      </c>
      <c r="L3785" s="9">
        <v>144.4</v>
      </c>
      <c r="M3785" s="9">
        <f>VLOOKUP(A3785,'ETHU-Web'!$A$3:$G$5000,5,0)</f>
        <v>147</v>
      </c>
      <c r="N3785" s="44"/>
      <c r="O3785" s="44"/>
      <c r="Q3785">
        <f>IF($A3785&gt;=$Q$2,B3785*Q$4,"")</f>
        <v>1234.1414435993941</v>
      </c>
      <c r="R3785">
        <f>IF($A3785&gt;=$Q$2,G3785*R$4,"")</f>
        <v>468.64057848002483</v>
      </c>
      <c r="S3785">
        <f>IF($A3785&gt;=$Q$2,C3785*S$4,"")</f>
        <v>813.40575864879452</v>
      </c>
      <c r="T3785">
        <f>IF($A3785&gt;=$Q$2,J3785*T$4,"")</f>
        <v>1000.7189900881849</v>
      </c>
      <c r="U3785">
        <f>IF($A3785&gt;=$Q$2,K3785*U$4,"")</f>
        <v>15.248944454292333</v>
      </c>
    </row>
    <row r="3786" spans="1:31">
      <c r="A3786" s="1">
        <v>45667</v>
      </c>
      <c r="B3786">
        <f>IFERROR(VLOOKUP($A3786,'BTC-Web'!$A$2:$H$9999,2,0),"")</f>
        <v>92494.49</v>
      </c>
      <c r="C3786">
        <f>VLOOKUP(A3786,H_SPBTFDUE!$B$2:$C$5828,2,0)</f>
        <v>433.75</v>
      </c>
      <c r="D3786" s="2">
        <f>D3785*(1-D$1+IF(AND(WEEKDAY($A3786)&lt;&gt;1,WEEKDAY($A3786)&lt;&gt;7),-VLOOKUP($A3786,ETF_OP_Fee!$G$5:$H$14,2,1),0))^($A3786-$A3785)*(1+2*(C3786/C3785-1))+IFERROR(VLOOKUP(A3786,BITXeom!$C$9:$D$100,2,0),0)-$D$3*IFERROR(VLOOKUP($A3786,Dividends!$C$10:$E$100,2,0),0)</f>
        <v>52.199987108195245</v>
      </c>
      <c r="E3786" s="9">
        <v>52.66</v>
      </c>
      <c r="F3786" s="60">
        <f>F3785*(1-F$1-2*(C3786/C3785-1))</f>
        <v>7.213276975737078E-4</v>
      </c>
      <c r="G3786" s="2">
        <f>G3785*(1-G$1+IF(AND(WEEKDAY($A3786)&lt;&gt;1,WEEKDAY($A3786)&lt;&gt;7),-VLOOKUP($A3786,ETF_OP_Fee!$I$5:$J$14,2,1),0))^($A3786-$A3785)*(1+1*(B3786/B3785-1))</f>
        <v>23.636598405927195</v>
      </c>
      <c r="H3786" s="9">
        <f>IFERROR(VLOOKUP(A3786,'BITO-IV'!$A$1:$J$10000,4,0),"")</f>
        <v>23.063300000000002</v>
      </c>
      <c r="J3786" s="9">
        <f>VLOOKUP(A3786,'ETH-Web'!$A$1:$G$10000,6,0)</f>
        <v>3267.49</v>
      </c>
      <c r="K3786" s="2">
        <f>K3785*(1-K$1+IF(AND(WEEKDAY($A3786)&lt;&gt;1,WEEKDAY($A3786)&lt;&gt;7),-VLOOKUP($A3786,ETF_OP_Fee!$K$5:$L$14,2,1),0))^($A3786-$A3785)*(1+2*(J3786/J3785-1))-K$3*IFERROR(VLOOKUP($A5382,Dividends!$C$10:$E$100,3,0),0)</f>
        <v>152.39286605468311</v>
      </c>
      <c r="L3786" s="9">
        <v>128.80000000000001</v>
      </c>
      <c r="M3786" s="9">
        <f>VLOOKUP(A3786,'ETHU-Web'!$A$3:$G$5000,5,0)</f>
        <v>144.6</v>
      </c>
      <c r="N3786" s="44"/>
      <c r="O3786" s="44"/>
      <c r="Q3786">
        <f>IF($A3786&gt;=$Q$2,B3786*Q$4,"")</f>
        <v>1177.7381760501171</v>
      </c>
      <c r="R3786">
        <f>IF($A3786&gt;=$Q$2,G3786*R$4,"")</f>
        <v>445.97488753691817</v>
      </c>
      <c r="S3786">
        <f>IF($A3786&gt;=$Q$2,C3786*S$4,"")</f>
        <v>822.14370092257695</v>
      </c>
      <c r="T3786">
        <f>IF($A3786&gt;=$Q$2,J3786*T$4,"")</f>
        <v>983.01710681839836</v>
      </c>
      <c r="U3786">
        <f>IF($A3786&gt;=$Q$2,K3786*U$4,"")</f>
        <v>14.660385756231001</v>
      </c>
    </row>
    <row r="3787" spans="1:31">
      <c r="A3787" s="1">
        <v>45670</v>
      </c>
      <c r="B3787">
        <f>IFERROR(VLOOKUP($A3787,'BTC-Web'!$A$2:$H$9999,2,0),"")</f>
        <v>94488.89</v>
      </c>
      <c r="C3787">
        <f>VLOOKUP(A3787,H_SPBTFDUE!$B$2:$C$5828,2,0)</f>
        <v>427.56</v>
      </c>
      <c r="D3787" s="2">
        <f>D3786*(1-D$1+IF(AND(WEEKDAY($A3787)&lt;&gt;1,WEEKDAY($A3787)&lt;&gt;7),-VLOOKUP($A3787,ETF_OP_Fee!$G$5:$H$14,2,1),0))^($A3787-$A3786)*(1+2*(C3787/C3786-1))+IFERROR(VLOOKUP(A3787,BITXeom!$C$9:$D$100,2,0),0)-$D$3*IFERROR(VLOOKUP($A3787,Dividends!$C$10:$E$100,2,0),0)</f>
        <v>50.691769421464841</v>
      </c>
      <c r="E3787" s="9">
        <v>51.16</v>
      </c>
      <c r="F3787" s="60">
        <f>F3786*(1-F$1-2*(C3787/C3786-1))</f>
        <v>7.4187813032496855E-4</v>
      </c>
      <c r="G3787" s="2">
        <f>G3786*(1-G$1+IF(AND(WEEKDAY($A3787)&lt;&gt;1,WEEKDAY($A3787)&lt;&gt;7),-VLOOKUP($A3787,ETF_OP_Fee!$I$5:$J$14,2,1),0))^($A3787-$A3786)*(1+1*(B3787/B3786-1))</f>
        <v>24.045283866126919</v>
      </c>
      <c r="H3787" s="9">
        <f>IFERROR(VLOOKUP(A3787,'BITO-IV'!$A$1:$J$10000,4,0),"")</f>
        <v>22.749199999999998</v>
      </c>
      <c r="J3787" s="9">
        <f>VLOOKUP(A3787,'ETH-Web'!$A$1:$G$10000,6,0)</f>
        <v>3135.5</v>
      </c>
      <c r="K3787" s="2">
        <f>K3786*(1-K$1+IF(AND(WEEKDAY($A3787)&lt;&gt;1,WEEKDAY($A3787)&lt;&gt;7),-VLOOKUP($A3787,ETF_OP_Fee!$K$5:$L$14,2,1),0))^($A3787-$A3786)*(1+2*(J3787/J3786-1))-K$3*IFERROR(VLOOKUP($A5383,Dividends!$C$10:$E$100,3,0),0)</f>
        <v>139.38060785017973</v>
      </c>
      <c r="L3787" s="9">
        <v>140</v>
      </c>
      <c r="M3787" s="9">
        <f>VLOOKUP(A3787,'ETHU-Web'!$A$3:$G$5000,5,0)</f>
        <v>129.19999999999999</v>
      </c>
      <c r="N3787" s="44"/>
      <c r="O3787" s="44"/>
      <c r="Q3787">
        <f>IF($A3787&gt;=$Q$2,B3787*Q$4,"")</f>
        <v>1203.1329970639349</v>
      </c>
      <c r="R3787">
        <f>IF($A3787&gt;=$Q$2,G3787*R$4,"")</f>
        <v>453.68595699879307</v>
      </c>
      <c r="S3787">
        <f>IF($A3787&gt;=$Q$2,C3787*S$4,"")</f>
        <v>810.41097583044836</v>
      </c>
      <c r="T3787">
        <f>IF($A3787&gt;=$Q$2,J3787*T$4,"")</f>
        <v>943.30820857266235</v>
      </c>
      <c r="U3787">
        <f>IF($A3787&gt;=$Q$2,K3787*U$4,"")</f>
        <v>13.408590119227565</v>
      </c>
    </row>
    <row r="3788" spans="1:31">
      <c r="A3788" s="1">
        <v>45671</v>
      </c>
      <c r="B3788">
        <f>IFERROR(VLOOKUP($A3788,'BTC-Web'!$A$2:$H$9999,2,0),"")</f>
        <v>94519.01</v>
      </c>
      <c r="C3788">
        <f>VLOOKUP(A3788,H_SPBTFDUE!$B$2:$C$5828,2,0)</f>
        <v>441.35</v>
      </c>
      <c r="D3788" s="2">
        <f>D3787*(1-D$1+IF(AND(WEEKDAY($A3788)&lt;&gt;1,WEEKDAY($A3788)&lt;&gt;7),-VLOOKUP($A3788,ETF_OP_Fee!$G$5:$H$14,2,1),0))^($A3788-$A3787)*(1+2*(C3788/C3787-1))+IFERROR(VLOOKUP(A3788,BITXeom!$C$9:$D$100,2,0),0)-$D$3*IFERROR(VLOOKUP($A3788,Dividends!$C$10:$E$100,2,0),0)</f>
        <v>53.955165754847798</v>
      </c>
      <c r="E3788" s="9">
        <v>54.46</v>
      </c>
      <c r="F3788" s="60">
        <f>F3787*(1-F$1-2*(C3788/C3787-1))</f>
        <v>6.9398424296286784E-4</v>
      </c>
      <c r="G3788" s="2">
        <f>G3787*(1-G$1+IF(AND(WEEKDAY($A3788)&lt;&gt;1,WEEKDAY($A3788)&lt;&gt;7),-VLOOKUP($A3788,ETF_OP_Fee!$I$5:$J$14,2,1),0))^($A3788-$A3787)*(1+1*(B3788/B3787-1))</f>
        <v>24.019373443918386</v>
      </c>
      <c r="H3788" s="9">
        <f>IFERROR(VLOOKUP(A3788,'BITO-IV'!$A$1:$J$10000,4,0),"")</f>
        <v>23.4788</v>
      </c>
      <c r="J3788" s="9">
        <f>VLOOKUP(A3788,'ETH-Web'!$A$1:$G$10000,6,0)</f>
        <v>3223.68</v>
      </c>
      <c r="K3788" s="2">
        <f>K3787*(1-K$1+IF(AND(WEEKDAY($A3788)&lt;&gt;1,WEEKDAY($A3788)&lt;&gt;7),-VLOOKUP($A3788,ETF_OP_Fee!$K$5:$L$14,2,1),0))^($A3788-$A3787)*(1+2*(J3788/J3787-1))-K$3*IFERROR(VLOOKUP($A5384,Dividends!$C$10:$E$100,3,0),0)</f>
        <v>146.97444187115039</v>
      </c>
      <c r="L3788" s="9">
        <v>158.80000000000001</v>
      </c>
      <c r="M3788" s="9">
        <f>VLOOKUP(A3788,'ETHU-Web'!$A$3:$G$5000,5,0)</f>
        <v>140</v>
      </c>
      <c r="N3788" s="44"/>
      <c r="O3788" s="44"/>
      <c r="Q3788">
        <f>IF($A3788&gt;=$Q$2,B3788*Q$4,"")</f>
        <v>1203.5165169240111</v>
      </c>
      <c r="R3788">
        <f>IF($A3788&gt;=$Q$2,G3788*R$4,"")</f>
        <v>453.19707964715235</v>
      </c>
      <c r="S3788">
        <f>IF($A3788&gt;=$Q$2,C3788*S$4,"")</f>
        <v>836.54898536525491</v>
      </c>
      <c r="T3788">
        <f>IF($A3788&gt;=$Q$2,J3788*T$4,"")</f>
        <v>969.83696565508524</v>
      </c>
      <c r="U3788">
        <f>IF($A3788&gt;=$Q$2,K3788*U$4,"")</f>
        <v>14.13912652160924</v>
      </c>
    </row>
    <row r="3789" spans="1:31">
      <c r="A3789" s="1">
        <v>45672</v>
      </c>
      <c r="B3789">
        <f>IFERROR(VLOOKUP($A3789,'BTC-Web'!$A$2:$H$9999,2,0),"")</f>
        <v>96534.05</v>
      </c>
      <c r="C3789">
        <f>VLOOKUP(A3789,H_SPBTFDUE!$B$2:$C$5828,2,0)</f>
        <v>455.79</v>
      </c>
      <c r="D3789" s="2">
        <f>D3788*(1-D$1+IF(AND(WEEKDAY($A3789)&lt;&gt;1,WEEKDAY($A3789)&lt;&gt;7),-VLOOKUP($A3789,ETF_OP_Fee!$G$5:$H$14,2,1),0))^($A3789-$A3788)*(1+2*(C3789/C3788-1))+IFERROR(VLOOKUP(A3789,BITXeom!$C$9:$D$100,2,0),0)-$D$3*IFERROR(VLOOKUP($A3789,Dividends!$C$10:$E$100,2,0),0)</f>
        <v>57.478824357739065</v>
      </c>
      <c r="E3789" s="9">
        <v>58.02</v>
      </c>
      <c r="F3789" s="60">
        <f>F3788*(1-F$1-2*(C3789/C3788-1))</f>
        <v>6.485368456660487E-4</v>
      </c>
      <c r="G3789" s="2">
        <f>G3788*(1-G$1+IF(AND(WEEKDAY($A3789)&lt;&gt;1,WEEKDAY($A3789)&lt;&gt;7),-VLOOKUP($A3789,ETF_OP_Fee!$I$5:$J$14,2,1),0))^($A3789-$A3788)*(1+1*(B3789/B3788-1))</f>
        <v>24.497196526925123</v>
      </c>
      <c r="H3789" s="9">
        <f>IFERROR(VLOOKUP(A3789,'BITO-IV'!$A$1:$J$10000,4,0),"")</f>
        <v>24.2454</v>
      </c>
      <c r="J3789" s="9">
        <f>VLOOKUP(A3789,'ETH-Web'!$A$1:$G$10000,6,0)</f>
        <v>3450.54</v>
      </c>
      <c r="K3789" s="2">
        <f>K3788*(1-K$1+IF(AND(WEEKDAY($A3789)&lt;&gt;1,WEEKDAY($A3789)&lt;&gt;7),-VLOOKUP($A3789,ETF_OP_Fee!$K$5:$L$14,2,1),0))^($A3789-$A3788)*(1+2*(J3789/J3788-1))-K$3*IFERROR(VLOOKUP($A5385,Dividends!$C$10:$E$100,3,0),0)</f>
        <v>167.38057955090676</v>
      </c>
      <c r="L3789" s="9">
        <v>149.60000000000002</v>
      </c>
      <c r="M3789" s="9">
        <f>VLOOKUP(A3789,'ETHU-Web'!$A$3:$G$5000,5,0)</f>
        <v>158.6</v>
      </c>
      <c r="N3789" s="44"/>
      <c r="O3789" s="44"/>
      <c r="Q3789">
        <f>IF($A3789&gt;=$Q$2,B3789*Q$4,"")</f>
        <v>1229.1741483598732</v>
      </c>
      <c r="R3789">
        <f>IF($A3789&gt;=$Q$2,G3789*R$4,"")</f>
        <v>462.21263645641966</v>
      </c>
      <c r="S3789">
        <f>IF($A3789&gt;=$Q$2,C3789*S$4,"")</f>
        <v>863.91902580634314</v>
      </c>
      <c r="T3789">
        <f>IF($A3789&gt;=$Q$2,J3789*T$4,"")</f>
        <v>1038.087292619459</v>
      </c>
      <c r="U3789">
        <f>IF($A3789&gt;=$Q$2,K3789*U$4,"")</f>
        <v>16.102222681718473</v>
      </c>
    </row>
    <row r="3790" spans="1:31">
      <c r="A3790" s="1">
        <v>45673</v>
      </c>
      <c r="B3790">
        <f>IFERROR(VLOOKUP($A3790,'BTC-Web'!$A$2:$H$9999,2,0),"")</f>
        <v>100505.3</v>
      </c>
      <c r="C3790">
        <f>VLOOKUP(A3790,H_SPBTFDUE!$B$2:$C$5828,2,0)</f>
        <v>458.71</v>
      </c>
      <c r="D3790" s="2">
        <f>D3789*(1-D$1+IF(AND(WEEKDAY($A3790)&lt;&gt;1,WEEKDAY($A3790)&lt;&gt;7),-VLOOKUP($A3790,ETF_OP_Fee!$G$5:$H$14,2,1),0))^($A3790-$A3789)*(1+2*(C3790/C3789-1))+IFERROR(VLOOKUP(A3790,BITXeom!$C$9:$D$100,2,0),0)-$D$3*IFERROR(VLOOKUP($A3790,Dividends!$C$10:$E$100,2,0),0)</f>
        <v>58.208278099892432</v>
      </c>
      <c r="E3790" s="9">
        <v>58.76</v>
      </c>
      <c r="F3790" s="60">
        <f>F3789*(1-F$1-2*(C3790/C3789-1))</f>
        <v>6.4019343664122117E-4</v>
      </c>
      <c r="G3790" s="2">
        <f>G3789*(1-G$1+IF(AND(WEEKDAY($A3790)&lt;&gt;1,WEEKDAY($A3790)&lt;&gt;7),-VLOOKUP($A3790,ETF_OP_Fee!$I$5:$J$14,2,1),0))^($A3790-$A3789)*(1+1*(B3790/B3789-1))</f>
        <v>25.469368238340184</v>
      </c>
      <c r="H3790" s="9">
        <f>IFERROR(VLOOKUP(A3790,'BITO-IV'!$A$1:$J$10000,4,0),"")</f>
        <v>24.4026</v>
      </c>
      <c r="J3790" s="9">
        <f>VLOOKUP(A3790,'ETH-Web'!$A$1:$G$10000,6,0)</f>
        <v>3308.35</v>
      </c>
      <c r="K3790" s="2">
        <f>K3789*(1-K$1+IF(AND(WEEKDAY($A3790)&lt;&gt;1,WEEKDAY($A3790)&lt;&gt;7),-VLOOKUP($A3790,ETF_OP_Fee!$K$5:$L$14,2,1),0))^($A3790-$A3789)*(1+2*(J3790/J3789-1))-K$3*IFERROR(VLOOKUP($A5386,Dividends!$C$10:$E$100,3,0),0)</f>
        <v>153.32930233186252</v>
      </c>
      <c r="L3790" s="9">
        <v>165.79999999999998</v>
      </c>
      <c r="M3790" s="9">
        <f>VLOOKUP(A3790,'ETHU-Web'!$A$3:$G$5000,5,0)</f>
        <v>149.80000000000001</v>
      </c>
      <c r="N3790" s="44"/>
      <c r="O3790" s="44"/>
      <c r="Q3790">
        <f>IF($A3790&gt;=$Q$2,B3790*Q$4,"")</f>
        <v>1279.7403251303924</v>
      </c>
      <c r="R3790">
        <f>IF($A3790&gt;=$Q$2,G3790*R$4,"")</f>
        <v>480.55555375014427</v>
      </c>
      <c r="S3790">
        <f>IF($A3790&gt;=$Q$2,C3790*S$4,"")</f>
        <v>869.45368772379311</v>
      </c>
      <c r="T3790">
        <f>IF($A3790&gt;=$Q$2,J3790*T$4,"")</f>
        <v>995.30974703599657</v>
      </c>
      <c r="U3790">
        <f>IF($A3790&gt;=$Q$2,K3790*U$4,"")</f>
        <v>14.750472106169802</v>
      </c>
    </row>
    <row r="3791" spans="1:31">
      <c r="A3791" s="1">
        <v>45674</v>
      </c>
      <c r="B3791">
        <f>IFERROR(VLOOKUP($A3791,'BTC-Web'!$A$2:$H$9999,2,0),"")</f>
        <v>100025.77</v>
      </c>
      <c r="C3791">
        <f>VLOOKUP(A3791,H_SPBTFDUE!$B$2:$C$5828,2,0)</f>
        <v>479.72</v>
      </c>
      <c r="D3791" s="2">
        <f>D3790*(1-D$1+IF(AND(WEEKDAY($A3791)&lt;&gt;1,WEEKDAY($A3791)&lt;&gt;7),-VLOOKUP($A3791,ETF_OP_Fee!$G$5:$H$14,2,1),0))^($A3791-$A3790)*(1+2*(C3791/C3790-1))+IFERROR(VLOOKUP(A3791,BITXeom!$C$9:$D$100,2,0),0)-$D$3*IFERROR(VLOOKUP($A3791,Dividends!$C$10:$E$100,2,0),0)</f>
        <v>63.532771307517216</v>
      </c>
      <c r="E3791" s="9">
        <v>64.14</v>
      </c>
      <c r="F3791" s="60">
        <f>F3790*(1-F$1-2*(C3791/C3790-1))</f>
        <v>5.8151537254490032E-4</v>
      </c>
      <c r="G3791" s="2">
        <f>G3790*(1-G$1+IF(AND(WEEKDAY($A3791)&lt;&gt;1,WEEKDAY($A3791)&lt;&gt;7),-VLOOKUP($A3791,ETF_OP_Fee!$I$5:$J$14,2,1),0))^($A3791-$A3790)*(1+1*(B3791/B3790-1))</f>
        <v>25.312466194093801</v>
      </c>
      <c r="H3791" s="9">
        <f>IFERROR(VLOOKUP(A3791,'BITO-IV'!$A$1:$J$10000,4,0),"")</f>
        <v>25.518899999999999</v>
      </c>
      <c r="J3791" s="9">
        <f>VLOOKUP(A3791,'ETH-Web'!$A$1:$G$10000,6,0)</f>
        <v>3474.11</v>
      </c>
      <c r="K3791" s="2">
        <f>K3790*(1-K$1+IF(AND(WEEKDAY($A3791)&lt;&gt;1,WEEKDAY($A3791)&lt;&gt;7),-VLOOKUP($A3791,ETF_OP_Fee!$K$5:$L$14,2,1),0))^($A3791-$A3790)*(1+2*(J3791/J3790-1))-K$3*IFERROR(VLOOKUP($A5387,Dividends!$C$10:$E$100,3,0),0)</f>
        <v>168.41233006153965</v>
      </c>
      <c r="L3791" s="9" t="e">
        <v>#DIV/0!</v>
      </c>
      <c r="M3791" s="9">
        <f>VLOOKUP(A3791,'ETHU-Web'!$A$3:$G$5000,5,0)</f>
        <v>165.8</v>
      </c>
      <c r="N3791" s="44"/>
      <c r="O3791" s="44"/>
      <c r="Q3791">
        <f>IF($A3791&gt;=$Q$2,B3791*Q$4,"")</f>
        <v>1273.6344393899412</v>
      </c>
      <c r="R3791">
        <f>IF($A3791&gt;=$Q$2,G3791*R$4,"")</f>
        <v>477.59512897432091</v>
      </c>
      <c r="S3791">
        <f>IF($A3791&gt;=$Q$2,C3791*S$4,"")</f>
        <v>909.27671747914383</v>
      </c>
      <c r="T3791">
        <f>IF($A3791&gt;=$Q$2,J3791*T$4,"")</f>
        <v>1045.1782747518328</v>
      </c>
      <c r="U3791">
        <f>IF($A3791&gt;=$Q$2,K3791*U$4,"")</f>
        <v>16.201478381028171</v>
      </c>
    </row>
    <row r="3792" spans="1:31">
      <c r="A3792" s="1">
        <v>45678</v>
      </c>
      <c r="B3792">
        <f>IFERROR(VLOOKUP($A3792,'BTC-Web'!$A$2:$H$9999,2,0),"")</f>
        <v>102052.58</v>
      </c>
      <c r="C3792">
        <f>VLOOKUP(A3792,H_SPBTFDUE!$B$2:$C$5828,2,0)</f>
        <v>484.58</v>
      </c>
      <c r="D3792" s="2">
        <f>D3791*(1-D$1+IF(AND(WEEKDAY($A3792)&lt;&gt;1,WEEKDAY($A3792)&lt;&gt;7),-VLOOKUP($A3792,ETF_OP_Fee!$G$5:$H$14,2,1),0))^($A3792-$A3791)*(1+2*(C3792/C3791-1))+IFERROR(VLOOKUP(A3792,BITXeom!$C$9:$D$100,2,0),0)-$D$3*IFERROR(VLOOKUP($A3792,Dividends!$C$10:$E$100,2,0),0)</f>
        <v>64.788810796081052</v>
      </c>
      <c r="F3792" s="60">
        <f>F3791*(1-F$1-2*(C3792/C3791-1))</f>
        <v>5.6970254242795634E-4</v>
      </c>
      <c r="G3792" s="2">
        <f>G3791*(1-G$1+IF(AND(WEEKDAY($A3792)&lt;&gt;1,WEEKDAY($A3792)&lt;&gt;7),-VLOOKUP($A3792,ETF_OP_Fee!$I$5:$J$14,2,1),0))^($A3792-$A3791)*(1+1*(B3792/B3791-1))</f>
        <v>25.681473716810316</v>
      </c>
      <c r="H3792" s="9">
        <f>IFERROR(VLOOKUP(A3792,'BITO-IV'!$A$1:$J$10000,4,0),"")</f>
        <v>25.792400000000001</v>
      </c>
      <c r="J3792" s="9">
        <f>VLOOKUP(A3792,'ETH-Web'!$A$1:$G$10000,6,0)</f>
        <v>3327.41</v>
      </c>
      <c r="K3792" s="2">
        <f>K3791*(1-K$1+IF(AND(WEEKDAY($A3792)&lt;&gt;1,WEEKDAY($A3792)&lt;&gt;7),-VLOOKUP($A3792,ETF_OP_Fee!$K$5:$L$14,2,1),0))^($A3792-$A3791)*(1+2*(J3792/J3791-1))-K$3*IFERROR(VLOOKUP($A5388,Dividends!$C$10:$E$100,3,0),0)</f>
        <v>153.16220018742806</v>
      </c>
      <c r="L3792" s="9">
        <v>145.80000000000001</v>
      </c>
      <c r="M3792" s="9">
        <f>VLOOKUP(A3792,'ETHU-Web'!$A$3:$G$5000,5,0)</f>
        <v>146.5</v>
      </c>
      <c r="N3792" s="44"/>
      <c r="O3792" s="44"/>
      <c r="Q3792">
        <f>IF($A3792&gt;=$Q$2,B3792*Q$4,"")</f>
        <v>1299.4419389782965</v>
      </c>
      <c r="R3792">
        <f>IF($A3792&gt;=$Q$2,G3792*R$4,"")</f>
        <v>484.55755586915308</v>
      </c>
      <c r="S3792">
        <f>IF($A3792&gt;=$Q$2,C3792*S$4,"")</f>
        <v>918.48851779380357</v>
      </c>
      <c r="T3792">
        <f>IF($A3792&gt;=$Q$2,J3792*T$4,"")</f>
        <v>1001.0439056886501</v>
      </c>
      <c r="U3792">
        <f>IF($A3792&gt;=$Q$2,K3792*U$4,"")</f>
        <v>14.734396669297162</v>
      </c>
    </row>
    <row r="3793" spans="1:21">
      <c r="A3793" s="1">
        <v>45679</v>
      </c>
      <c r="B3793">
        <f>IFERROR(VLOOKUP($A3793,'BTC-Web'!$A$2:$H$9999,2,0),"")</f>
        <v>106136.38</v>
      </c>
      <c r="C3793">
        <f>VLOOKUP(A3793,H_SPBTFDUE!$B$2:$C$5828,2,0)</f>
        <v>475.57</v>
      </c>
      <c r="D3793" s="2">
        <f>D3792*(1-D$1+IF(AND(WEEKDAY($A3793)&lt;&gt;1,WEEKDAY($A3793)&lt;&gt;7),-VLOOKUP($A3793,ETF_OP_Fee!$G$5:$H$14,2,1),0))^($A3793-$A3792)*(1+2*(C3793/C3792-1))+IFERROR(VLOOKUP(A3793,BITXeom!$C$9:$D$100,2,0),0)-$D$3*IFERROR(VLOOKUP($A3793,Dividends!$C$10:$E$100,2,0),0)</f>
        <v>62.371999788882484</v>
      </c>
      <c r="E3793" s="9">
        <v>63</v>
      </c>
      <c r="F3793" s="60">
        <f>F3792*(1-F$1-2*(C3793/C3792-1))</f>
        <v>5.9085832523328484E-4</v>
      </c>
      <c r="G3793" s="2">
        <f>G3792*(1-G$1+IF(AND(WEEKDAY($A3793)&lt;&gt;1,WEEKDAY($A3793)&lt;&gt;7),-VLOOKUP($A3793,ETF_OP_Fee!$I$5:$J$14,2,1),0))^($A3793-$A3792)*(1+1*(B3793/B3792-1))</f>
        <v>26.671876604377633</v>
      </c>
      <c r="H3793" s="9">
        <f>IFERROR(VLOOKUP(A3793,'BITO-IV'!$A$1:$J$10000,4,0),"")</f>
        <v>25.317900000000002</v>
      </c>
      <c r="J3793" s="9">
        <f>VLOOKUP(A3793,'ETH-Web'!$A$1:$G$10000,6,0)</f>
        <v>3240.22</v>
      </c>
      <c r="K3793" s="2">
        <f>K3792*(1-K$1+IF(AND(WEEKDAY($A3793)&lt;&gt;1,WEEKDAY($A3793)&lt;&gt;7),-VLOOKUP($A3793,ETF_OP_Fee!$K$5:$L$14,2,1),0))^($A3793-$A3792)*(1+2*(J3793/J3792-1))-K$3*IFERROR(VLOOKUP($A5389,Dividends!$C$10:$E$100,3,0),0)</f>
        <v>144.89309275056721</v>
      </c>
      <c r="L3793" s="9">
        <v>141</v>
      </c>
      <c r="M3793" s="9">
        <f>VLOOKUP(A3793,'ETHU-Web'!$A$3:$G$5000,5,0)</f>
        <v>141.4</v>
      </c>
      <c r="N3793" s="44"/>
      <c r="O3793" s="44"/>
      <c r="Q3793">
        <f>IF($A3793&gt;=$Q$2,B3793*Q$4,"")</f>
        <v>1351.4412219988687</v>
      </c>
      <c r="R3793">
        <f>IF($A3793&gt;=$Q$2,G3793*R$4,"")</f>
        <v>503.24445864651346</v>
      </c>
      <c r="S3793">
        <f>IF($A3793&gt;=$Q$2,C3793*S$4,"")</f>
        <v>901.41067400057614</v>
      </c>
      <c r="T3793">
        <f>IF($A3793&gt;=$Q$2,J3793*T$4,"")</f>
        <v>974.81298790665335</v>
      </c>
      <c r="U3793">
        <f>IF($A3793&gt;=$Q$2,K3793*U$4,"")</f>
        <v>13.938898113343773</v>
      </c>
    </row>
    <row r="3794" spans="1:21">
      <c r="A3794" s="1">
        <v>45680</v>
      </c>
      <c r="B3794">
        <f>IFERROR(VLOOKUP($A3794,'BTC-Web'!$A$2:$H$9999,2,0),"")</f>
        <v>103657.67</v>
      </c>
      <c r="C3794">
        <f>VLOOKUP(A3794,H_SPBTFDUE!$B$2:$C$5828,2,0)</f>
        <v>470.48</v>
      </c>
      <c r="D3794" s="2">
        <f>D3793*(1-D$1+IF(AND(WEEKDAY($A3794)&lt;&gt;1,WEEKDAY($A3794)&lt;&gt;7),-VLOOKUP($A3794,ETF_OP_Fee!$G$5:$H$14,2,1),0))^($A3794-$A3793)*(1+2*(C3794/C3793-1))+IFERROR(VLOOKUP(A3794,BITXeom!$C$9:$D$100,2,0),0)-$D$3*IFERROR(VLOOKUP($A3794,Dividends!$C$10:$E$100,2,0),0)</f>
        <v>61.029513635800448</v>
      </c>
      <c r="E3794" s="9">
        <v>61.65</v>
      </c>
      <c r="F3794" s="60">
        <f>F3793*(1-F$1-2*(C3794/C3793-1))</f>
        <v>6.0347541764921146E-4</v>
      </c>
      <c r="G3794" s="2">
        <f>G3793*(1-G$1+IF(AND(WEEKDAY($A3794)&lt;&gt;1,WEEKDAY($A3794)&lt;&gt;7),-VLOOKUP($A3794,ETF_OP_Fee!$I$5:$J$14,2,1),0))^($A3794-$A3793)*(1+1*(B3794/B3793-1))</f>
        <v>26.012619828231053</v>
      </c>
      <c r="H3794" s="9">
        <f>IFERROR(VLOOKUP(A3794,'BITO-IV'!$A$1:$J$10000,4,0),"")</f>
        <v>25.072900000000001</v>
      </c>
      <c r="J3794" s="9">
        <f>VLOOKUP(A3794,'ETH-Web'!$A$1:$G$10000,6,0)</f>
        <v>3334.71</v>
      </c>
      <c r="K3794" s="2">
        <f>K3793*(1-K$1+IF(AND(WEEKDAY($A3794)&lt;&gt;1,WEEKDAY($A3794)&lt;&gt;7),-VLOOKUP($A3794,ETF_OP_Fee!$K$5:$L$14,2,1),0))^($A3794-$A3793)*(1+2*(J3794/J3793-1))-K$3*IFERROR(VLOOKUP($A5390,Dividends!$C$10:$E$100,3,0),0)</f>
        <v>153.08770062060975</v>
      </c>
      <c r="L3794" s="9" t="e">
        <v>#DIV/0!</v>
      </c>
      <c r="M3794" s="9">
        <f>VLOOKUP(A3794,'ETHU-Web'!$A$3:$G$5000,5,0)</f>
        <v>140</v>
      </c>
      <c r="N3794" s="44"/>
      <c r="O3794" s="44"/>
      <c r="Q3794">
        <f>IF($A3794&gt;=$Q$2,B3794*Q$4,"")</f>
        <v>1319.8796512030601</v>
      </c>
      <c r="R3794">
        <f>IF($A3794&gt;=$Q$2,G3794*R$4,"")</f>
        <v>490.8056143783723</v>
      </c>
      <c r="S3794">
        <f>IF($A3794&gt;=$Q$2,C3794*S$4,"")</f>
        <v>891.76292428830891</v>
      </c>
      <c r="T3794">
        <f>IF($A3794&gt;=$Q$2,J3794*T$4,"")</f>
        <v>1003.2400944695719</v>
      </c>
      <c r="U3794">
        <f>IF($A3794&gt;=$Q$2,K3794*U$4,"")</f>
        <v>14.727229717086706</v>
      </c>
    </row>
    <row r="3795" spans="1:21">
      <c r="A3795" s="1">
        <v>45681</v>
      </c>
      <c r="B3795">
        <f>IFERROR(VLOOKUP($A3795,'BTC-Web'!$A$2:$H$9999,2,0),"")</f>
        <v>103965.67</v>
      </c>
      <c r="C3795">
        <f>VLOOKUP(A3795,H_SPBTFDUE!$B$2:$C$5828,2,0)</f>
        <v>478.37</v>
      </c>
      <c r="D3795" s="2">
        <f>D3794*(1-D$1+IF(AND(WEEKDAY($A3795)&lt;&gt;1,WEEKDAY($A3795)&lt;&gt;7),-VLOOKUP($A3795,ETF_OP_Fee!$G$5:$H$14,2,1),0))^($A3795-$A3794)*(1+2*(C3795/C3794-1))+IFERROR(VLOOKUP(A3795,BITXeom!$C$9:$D$100,2,0),0)-$D$3*IFERROR(VLOOKUP($A3795,Dividends!$C$10:$E$100,2,0),0)</f>
        <v>63.068852861440583</v>
      </c>
      <c r="F3795" s="60">
        <f>F3794*(1-F$1-2*(C3795/C3794-1))</f>
        <v>5.8320330905822088E-4</v>
      </c>
      <c r="G3795" s="2">
        <f>G3794*(1-G$1+IF(AND(WEEKDAY($A3795)&lt;&gt;1,WEEKDAY($A3795)&lt;&gt;7),-VLOOKUP($A3795,ETF_OP_Fee!$I$5:$J$14,2,1),0))^($A3795-$A3794)*(1+1*(B3795/B3794-1))</f>
        <v>26.053492961219359</v>
      </c>
      <c r="H3795" s="9">
        <f>IFERROR(VLOOKUP(A3795,'BITO-IV'!$A$1:$J$10000,4,0),"")</f>
        <v>25.478300000000001</v>
      </c>
      <c r="J3795" s="9">
        <f>VLOOKUP(A3795,'ETH-Web'!$A$1:$G$10000,6,0)</f>
        <v>3309.55</v>
      </c>
      <c r="K3795" s="2">
        <f>K3794*(1-K$1+IF(AND(WEEKDAY($A3795)&lt;&gt;1,WEEKDAY($A3795)&lt;&gt;7),-VLOOKUP($A3795,ETF_OP_Fee!$K$5:$L$14,2,1),0))^($A3795-$A3794)*(1+2*(J3795/J3794-1))-K$3*IFERROR(VLOOKUP($A5391,Dividends!$C$10:$E$100,3,0),0)</f>
        <v>150.52590604597239</v>
      </c>
      <c r="L3795" s="9" t="e">
        <v>#DIV/0!</v>
      </c>
      <c r="M3795" s="9">
        <f>VLOOKUP(A3795,'ETHU-Web'!$A$3:$G$5000,5,0)</f>
        <v>147.4</v>
      </c>
      <c r="N3795"/>
      <c r="O3795"/>
      <c r="Q3795">
        <f>IF($A3795&gt;=$Q$2,B3795*Q$4,"")</f>
        <v>1323.8014346327914</v>
      </c>
      <c r="R3795">
        <f>IF($A3795&gt;=$Q$2,G3795*R$4,"")</f>
        <v>491.57680787139071</v>
      </c>
      <c r="S3795">
        <f>IF($A3795&gt;=$Q$2,C3795*S$4,"")</f>
        <v>906.71788405840493</v>
      </c>
      <c r="T3795">
        <f>IF($A3795&gt;=$Q$2,J3795*T$4,"")</f>
        <v>995.67076436984678</v>
      </c>
      <c r="U3795">
        <f>IF($A3795&gt;=$Q$2,K3795*U$4,"")</f>
        <v>14.480781850695593</v>
      </c>
    </row>
    <row r="3796" spans="1:21">
      <c r="A3796" s="1">
        <v>45684</v>
      </c>
      <c r="B3796">
        <f>IFERROR(VLOOKUP($A3796,'BTC-Web'!$A$2:$H$9999,2,0),"")</f>
        <v>102680.3</v>
      </c>
      <c r="C3796">
        <f>VLOOKUP(A3796,H_SPBTFDUE!$B$2:$C$5828,2,0)</f>
        <v>461.68</v>
      </c>
      <c r="D3796" s="2">
        <f>D3795*(1-D$1+IF(AND(WEEKDAY($A3796)&lt;&gt;1,WEEKDAY($A3796)&lt;&gt;7),-VLOOKUP($A3796,ETF_OP_Fee!$G$5:$H$14,2,1),0))^($A3796-$A3795)*(1+2*(C3796/C3795-1))+IFERROR(VLOOKUP(A3796,BITXeom!$C$9:$D$100,2,0),0)-$D$3*IFERROR(VLOOKUP($A3796,Dividends!$C$10:$E$100,2,0),0)</f>
        <v>58.646780778116394</v>
      </c>
      <c r="F3796" s="60">
        <f>F3795*(1-F$1-2*(C3796/C3795-1))</f>
        <v>6.2386807450572957E-4</v>
      </c>
      <c r="G3796" s="2">
        <f>G3795*(1-G$1+IF(AND(WEEKDAY($A3796)&lt;&gt;1,WEEKDAY($A3796)&lt;&gt;7),-VLOOKUP($A3796,ETF_OP_Fee!$I$5:$J$14,2,1),0))^($A3796-$A3795)*(1+1*(B3796/B3795-1))</f>
        <v>25.623778768192064</v>
      </c>
      <c r="H3796" s="9">
        <f>IFERROR(VLOOKUP(A3796,'BITO-IV'!$A$1:$J$10000,4,0),"")</f>
        <v>24.606999999999999</v>
      </c>
      <c r="J3796" s="9">
        <f>VLOOKUP(A3796,'ETH-Web'!$A$1:$G$10000,6,0)</f>
        <v>3178.92</v>
      </c>
      <c r="K3796" s="2">
        <f>K3795*(1-K$1+IF(AND(WEEKDAY($A3796)&lt;&gt;1,WEEKDAY($A3796)&lt;&gt;7),-VLOOKUP($A3796,ETF_OP_Fee!$K$5:$L$14,2,1),0))^($A3796-$A3795)*(1+2*(J3796/J3795-1))-K$3*IFERROR(VLOOKUP($A5392,Dividends!$C$10:$E$100,3,0),0)</f>
        <v>137.94993074968178</v>
      </c>
      <c r="L3796" s="9" t="e">
        <v>#DIV/0!</v>
      </c>
      <c r="M3796" s="9">
        <f>VLOOKUP(A3796,'ETHU-Web'!$A$3:$G$5000,5,0)</f>
        <v>130.6</v>
      </c>
      <c r="N3796"/>
      <c r="O3796"/>
      <c r="Q3796">
        <f>IF($A3796&gt;=$Q$2,B3796*Q$4,"")</f>
        <v>1307.4347373370981</v>
      </c>
      <c r="R3796">
        <f>IF($A3796&gt;=$Q$2,G3796*R$4,"")</f>
        <v>483.46896867993127</v>
      </c>
      <c r="S3796">
        <f>IF($A3796&gt;=$Q$2,C3796*S$4,"")</f>
        <v>875.08312124941858</v>
      </c>
      <c r="T3796">
        <f>IF($A3796&gt;=$Q$2,J3796*T$4,"")</f>
        <v>956.37101910247418</v>
      </c>
      <c r="U3796">
        <f>IF($A3796&gt;=$Q$2,K3796*U$4,"")</f>
        <v>13.270957179255298</v>
      </c>
    </row>
    <row r="3797" spans="1:21">
      <c r="A3797" s="1">
        <v>45685</v>
      </c>
      <c r="B3797">
        <f>IFERROR(VLOOKUP($A3797,'BTC-Web'!$A$2:$H$9999,2,0),"")</f>
        <v>102095.41</v>
      </c>
      <c r="C3797">
        <f>VLOOKUP(A3797,H_SPBTFDUE!$B$2:$C$5828,2,0)</f>
        <v>460.59</v>
      </c>
      <c r="D3797" s="2">
        <f>D3796*(1-D$1+IF(AND(WEEKDAY($A3797)&lt;&gt;1,WEEKDAY($A3797)&lt;&gt;7),-VLOOKUP($A3797,ETF_OP_Fee!$G$5:$H$14,2,1),0))^($A3797-$A3796)*(1+2*(C3797/C3796-1))+IFERROR(VLOOKUP(A3797,BITXeom!$C$9:$D$100,2,0),0)-$D$3*IFERROR(VLOOKUP($A3797,Dividends!$C$10:$E$100,2,0),0)</f>
        <v>58.362821040369326</v>
      </c>
      <c r="F3797" s="60">
        <f>F3796*(1-F$1-2*(C3797/C3796-1))</f>
        <v>6.2678143266428393E-4</v>
      </c>
      <c r="G3797" s="2">
        <f>G3796*(1-G$1+IF(AND(WEEKDAY($A3797)&lt;&gt;1,WEEKDAY($A3797)&lt;&gt;7),-VLOOKUP($A3797,ETF_OP_Fee!$I$5:$J$14,2,1),0))^($A3797-$A3796)*(1+1*(B3797/B3796-1))</f>
        <v>25.442255737298794</v>
      </c>
      <c r="H3797" s="9">
        <f>IFERROR(VLOOKUP(A3797,'BITO-IV'!$A$1:$J$10000,4,0),"")</f>
        <v>24.5474</v>
      </c>
      <c r="J3797" s="9">
        <f>VLOOKUP(A3797,'ETH-Web'!$A$1:$G$10000,6,0)</f>
        <v>3077.11</v>
      </c>
      <c r="K3797" s="2">
        <f>K3796*(1-K$1+IF(AND(WEEKDAY($A3797)&lt;&gt;1,WEEKDAY($A3797)&lt;&gt;7),-VLOOKUP($A3797,ETF_OP_Fee!$K$5:$L$14,2,1),0))^($A3797-$A3796)*(1+2*(J3797/J3796-1))-K$3*IFERROR(VLOOKUP($A5393,Dividends!$C$10:$E$100,3,0),0)</f>
        <v>128.89822920304272</v>
      </c>
      <c r="L3797" s="9" t="e">
        <v>#DIV/0!</v>
      </c>
      <c r="M3797" s="9">
        <f>VLOOKUP(A3797,'ETHU-Web'!$A$3:$G$5000,5,0)</f>
        <v>126.4</v>
      </c>
      <c r="N3797"/>
      <c r="O3797"/>
      <c r="Q3797">
        <f>IF($A3797&gt;=$Q$2,B3797*Q$4,"")</f>
        <v>1299.9872960701648</v>
      </c>
      <c r="R3797">
        <f>IF($A3797&gt;=$Q$2,G3797*R$4,"")</f>
        <v>480.04399559803102</v>
      </c>
      <c r="S3797">
        <f>IF($A3797&gt;=$Q$2,C3797*S$4,"")</f>
        <v>873.0171001911923</v>
      </c>
      <c r="T3797">
        <f>IF($A3797&gt;=$Q$2,J3797*T$4,"")</f>
        <v>925.74170680306975</v>
      </c>
      <c r="U3797">
        <f>IF($A3797&gt;=$Q$2,K3797*U$4,"")</f>
        <v>12.400172083735248</v>
      </c>
    </row>
    <row r="3798" spans="1:21">
      <c r="A3798" s="1">
        <v>45686</v>
      </c>
      <c r="B3798">
        <f>IFERROR(VLOOKUP($A3798,'BTC-Web'!$A$2:$H$9999,2,0),"")</f>
        <v>101317.52</v>
      </c>
      <c r="C3798">
        <f>VLOOKUP(A3798,H_SPBTFDUE!$B$2:$C$5828,2,0)</f>
        <v>474.75</v>
      </c>
      <c r="D3798" s="2">
        <f>D3797*(1-D$1+IF(AND(WEEKDAY($A3798)&lt;&gt;1,WEEKDAY($A3798)&lt;&gt;7),-VLOOKUP($A3798,ETF_OP_Fee!$G$5:$H$14,2,1),0))^($A3798-$A3797)*(1+2*(C3798/C3797-1))+IFERROR(VLOOKUP(A3798,BITXeom!$C$9:$D$100,2,0),0)-$D$3*IFERROR(VLOOKUP($A3798,Dividends!$C$10:$E$100,2,0),0)</f>
        <v>61.852370035534605</v>
      </c>
      <c r="F3798" s="60">
        <f>F3797*(1-F$1-2*(C3798/C3797-1))</f>
        <v>5.8821030034884967E-4</v>
      </c>
      <c r="G3798" s="2">
        <f>G3797*(1-G$1+IF(AND(WEEKDAY($A3798)&lt;&gt;1,WEEKDAY($A3798)&lt;&gt;7),-VLOOKUP($A3798,ETF_OP_Fee!$I$5:$J$14,2,1),0))^($A3798-$A3797)*(1+1*(B3798/B3797-1))</f>
        <v>25.213160936719202</v>
      </c>
      <c r="H3798" s="9">
        <f>IFERROR(VLOOKUP(A3798,'BITO-IV'!$A$1:$J$10000,4,0),"")</f>
        <v>25.3033</v>
      </c>
      <c r="J3798" s="9">
        <f>VLOOKUP(A3798,'ETH-Web'!$A$1:$G$10000,6,0)</f>
        <v>3113</v>
      </c>
      <c r="K3798" s="2">
        <f>K3797*(1-K$1+IF(AND(WEEKDAY($A3798)&lt;&gt;1,WEEKDAY($A3798)&lt;&gt;7),-VLOOKUP($A3798,ETF_OP_Fee!$K$5:$L$14,2,1),0))^($A3798-$A3797)*(1+2*(J3798/J3797-1))-K$3*IFERROR(VLOOKUP($A5394,Dividends!$C$10:$E$100,3,0),0)</f>
        <v>131.68482165463752</v>
      </c>
      <c r="L3798" s="9" t="e">
        <v>#DIV/0!</v>
      </c>
      <c r="M3798" s="9">
        <f>VLOOKUP(A3798,'ETHU-Web'!$A$3:$G$5000,5,0)</f>
        <v>129.1</v>
      </c>
      <c r="N3798"/>
      <c r="O3798"/>
      <c r="Q3798">
        <f>IF($A3798&gt;=$Q$2,B3798*Q$4,"")</f>
        <v>1290.0823736281077</v>
      </c>
      <c r="R3798">
        <f>IF($A3798&gt;=$Q$2,G3798*R$4,"")</f>
        <v>475.72143927376078</v>
      </c>
      <c r="S3798">
        <f>IF($A3798&gt;=$Q$2,C3798*S$4,"")</f>
        <v>899.85641962649777</v>
      </c>
      <c r="T3798">
        <f>IF($A3798&gt;=$Q$2,J3798*T$4,"")</f>
        <v>936.53913356297164</v>
      </c>
      <c r="U3798">
        <f>IF($A3798&gt;=$Q$2,K3798*U$4,"")</f>
        <v>12.668245789174465</v>
      </c>
    </row>
    <row r="3799" spans="1:21">
      <c r="A3799" s="1">
        <v>45687</v>
      </c>
      <c r="B3799">
        <f>IFERROR(VLOOKUP($A3799,'BTC-Web'!$A$2:$H$9999,2,0),"")</f>
        <v>103709.34</v>
      </c>
      <c r="C3799">
        <f>VLOOKUP(A3799,H_SPBTFDUE!$B$2:$C$5828,2,0)</f>
        <v>477.58</v>
      </c>
      <c r="D3799" s="2">
        <f>D3798*(1-D$1+IF(AND(WEEKDAY($A3799)&lt;&gt;1,WEEKDAY($A3799)&lt;&gt;7),-VLOOKUP($A3799,ETF_OP_Fee!$G$5:$H$14,2,1),0))^($A3799-$A3798)*(1+2*(C3799/C3798-1))+IFERROR(VLOOKUP(A3799,BITXeom!$C$9:$D$100,2,0),0)-$D$3*IFERROR(VLOOKUP($A3799,Dividends!$C$10:$E$100,2,0),0)</f>
        <v>62.582232895638356</v>
      </c>
      <c r="F3799" s="60">
        <f>F3798*(1-F$1-2*(C3799/C3798-1))</f>
        <v>5.8116700019258927E-4</v>
      </c>
      <c r="G3799" s="2">
        <f>G3798*(1-G$1+IF(AND(WEEKDAY($A3799)&lt;&gt;1,WEEKDAY($A3799)&lt;&gt;7),-VLOOKUP($A3799,ETF_OP_Fee!$I$5:$J$14,2,1),0))^($A3799-$A3798)*(1+1*(B3799/B3798-1))</f>
        <v>25.77234667397903</v>
      </c>
      <c r="H3799" s="9">
        <f>IFERROR(VLOOKUP(A3799,'BITO-IV'!$A$1:$J$10000,4,0),"")</f>
        <v>25.456399999999999</v>
      </c>
      <c r="J3799" s="9">
        <f>VLOOKUP(A3799,'ETH-Web'!$A$1:$G$10000,6,0)</f>
        <v>3247.78</v>
      </c>
      <c r="K3799" s="2">
        <f>K3798*(1-K$1+IF(AND(WEEKDAY($A3799)&lt;&gt;1,WEEKDAY($A3799)&lt;&gt;7),-VLOOKUP($A3799,ETF_OP_Fee!$K$5:$L$14,2,1),0))^($A3799-$A3798)*(1+2*(J3799/J3798-1))-K$3*IFERROR(VLOOKUP($A5395,Dividends!$C$10:$E$100,3,0),0)</f>
        <v>142.84873828044266</v>
      </c>
      <c r="L3799" s="9" t="e">
        <v>#DIV/0!</v>
      </c>
      <c r="M3799" s="9">
        <f>VLOOKUP(A3799,'ETHU-Web'!$A$3:$G$5000,5,0)</f>
        <v>136.4</v>
      </c>
      <c r="N3799"/>
      <c r="O3799"/>
      <c r="Q3799">
        <f>IF($A3799&gt;=$Q$2,B3799*Q$4,"")</f>
        <v>1320.5375685725869</v>
      </c>
      <c r="R3799">
        <f>IF($A3799&gt;=$Q$2,G3799*R$4,"")</f>
        <v>486.27214509038811</v>
      </c>
      <c r="S3799">
        <f>IF($A3799&gt;=$Q$2,C3799*S$4,"")</f>
        <v>905.2204926492318</v>
      </c>
      <c r="T3799">
        <f>IF($A3799&gt;=$Q$2,J3799*T$4,"")</f>
        <v>977.08739710990949</v>
      </c>
      <c r="U3799">
        <f>IF($A3799&gt;=$Q$2,K3799*U$4,"")</f>
        <v>13.742228637072184</v>
      </c>
    </row>
    <row r="3800" spans="1:21">
      <c r="A3800" s="1">
        <v>45688</v>
      </c>
      <c r="B3800">
        <f>IFERROR(VLOOKUP($A3800,'BTC-Web'!$A$2:$H$9999,2,0),"")</f>
        <v>104737.56</v>
      </c>
      <c r="C3800">
        <f>VLOOKUP(A3800,H_SPBTFDUE!$B$2:$C$5828,2,0)</f>
        <v>461.14</v>
      </c>
      <c r="D3800" s="2">
        <f>D3799*(1-D$1+IF(AND(WEEKDAY($A3800)&lt;&gt;1,WEEKDAY($A3800)&lt;&gt;7),-VLOOKUP($A3800,ETF_OP_Fee!$G$5:$H$14,2,1),0))^($A3800-$A3799)*(1+2*(C3800/C3799-1))+IFERROR(VLOOKUP(A3800,BITXeom!$C$9:$D$100,2,0),0)-$D$3*IFERROR(VLOOKUP($A3800,Dividends!$C$10:$E$100,2,0),0)</f>
        <v>58.266602623485674</v>
      </c>
      <c r="F3800" s="60">
        <f>F3799*(1-F$1-2*(C3800/C3799-1))</f>
        <v>6.2114841265466681E-4</v>
      </c>
      <c r="G3800" s="2">
        <f>G3799*(1-G$1+IF(AND(WEEKDAY($A3800)&lt;&gt;1,WEEKDAY($A3800)&lt;&gt;7),-VLOOKUP($A3800,ETF_OP_Fee!$I$5:$J$14,2,1),0))^($A3800-$A3799)*(1+1*(B3800/B3799-1))</f>
        <v>25.991533004319926</v>
      </c>
      <c r="H3800" s="9">
        <f>IFERROR(VLOOKUP(A3800,'BITO-IV'!$A$1:$J$10000,4,0),"")</f>
        <v>24.586600000000001</v>
      </c>
      <c r="J3800" s="9">
        <f>VLOOKUP(A3800,'ETH-Web'!$A$1:$G$10000,6,0)</f>
        <v>3298.27</v>
      </c>
      <c r="K3800" s="2">
        <f>K3799*(1-K$1+IF(AND(WEEKDAY($A3800)&lt;&gt;1,WEEKDAY($A3800)&lt;&gt;7),-VLOOKUP($A3800,ETF_OP_Fee!$K$5:$L$14,2,1),0))^($A3800-$A3799)*(1+2*(J3800/J3799-1))-K$3*IFERROR(VLOOKUP($A5396,Dividends!$C$10:$E$100,3,0),0)</f>
        <v>147.04427822626454</v>
      </c>
      <c r="L3800" s="9" t="e">
        <v>#DIV/0!</v>
      </c>
      <c r="M3800" s="9">
        <f>VLOOKUP(A3800,'ETHU-Web'!$A$3:$G$5000,5,0)</f>
        <v>143.4</v>
      </c>
      <c r="N3800"/>
      <c r="O3800"/>
      <c r="Q3800">
        <f>IF($A3800&gt;=$Q$2,B3800*Q$4,"")</f>
        <v>1333.6299586963473</v>
      </c>
      <c r="R3800">
        <f>IF($A3800&gt;=$Q$2,G3800*R$4,"")</f>
        <v>490.40774858733204</v>
      </c>
      <c r="S3800">
        <f>IF($A3800&gt;=$Q$2,C3800*S$4,"")</f>
        <v>874.05958788112298</v>
      </c>
      <c r="T3800">
        <f>IF($A3800&gt;=$Q$2,J3800*T$4,"")</f>
        <v>992.27720143165516</v>
      </c>
      <c r="U3800">
        <f>IF($A3800&gt;=$Q$2,K3800*U$4,"")</f>
        <v>14.145844866977292</v>
      </c>
    </row>
    <row r="3801" spans="1:21">
      <c r="A3801" s="1">
        <v>45691</v>
      </c>
      <c r="B3801">
        <f>IFERROR(VLOOKUP($A3801,'BTC-Web'!$A$2:$H$9999,2,0),"")</f>
        <v>97681.1</v>
      </c>
      <c r="C3801">
        <f>VLOOKUP(A3801,H_SPBTFDUE!$B$2:$C$5828,2,0)</f>
        <v>460.54</v>
      </c>
      <c r="D3801" s="2">
        <f>D3800*(1-D$1+IF(AND(WEEKDAY($A3801)&lt;&gt;1,WEEKDAY($A3801)&lt;&gt;7),-VLOOKUP($A3801,ETF_OP_Fee!$G$5:$H$14,2,1),0))^($A3801-$A3800)*(1+2*(C3801/C3800-1))+IFERROR(VLOOKUP(A3801,BITXeom!$C$9:$D$100,2,0),0)-$D$3*IFERROR(VLOOKUP($A3801,Dividends!$C$10:$E$100,2,0),0)</f>
        <v>58.093964164245712</v>
      </c>
      <c r="F3801" s="60">
        <f>F3800*(1-F$1-2*(C3801/C3800-1))</f>
        <v>6.2273246025047919E-4</v>
      </c>
      <c r="G3801" s="2">
        <f>G3800*(1-G$1+IF(AND(WEEKDAY($A3801)&lt;&gt;1,WEEKDAY($A3801)&lt;&gt;7),-VLOOKUP($A3801,ETF_OP_Fee!$I$5:$J$14,2,1),0))^($A3801-$A3800)*(1+1*(B3801/B3800-1))</f>
        <v>24.139042074164429</v>
      </c>
      <c r="H3801" s="9">
        <f>IFERROR(VLOOKUP(A3801,'BITO-IV'!$A$1:$J$10000,4,0),"")</f>
        <v>23.6205</v>
      </c>
      <c r="J3801" s="9">
        <f>VLOOKUP(A3801,'ETH-Web'!$A$1:$G$10000,6,0)</f>
        <v>2884.57</v>
      </c>
      <c r="K3801" s="2">
        <f>K3800*(1-K$1+IF(AND(WEEKDAY($A3801)&lt;&gt;1,WEEKDAY($A3801)&lt;&gt;7),-VLOOKUP($A3801,ETF_OP_Fee!$K$5:$L$14,2,1),0))^($A3801-$A3800)*(1+2*(J3801/J3800-1))-K$3*IFERROR(VLOOKUP($A5397,Dividends!$C$10:$E$100,3,0),0)</f>
        <v>109.60609974036477</v>
      </c>
      <c r="L3801" s="9" t="e">
        <v>#DIV/0!</v>
      </c>
      <c r="M3801" s="9">
        <f>VLOOKUP(A3801,'ETHU-Web'!$A$3:$G$5000,5,0)</f>
        <v>90.4</v>
      </c>
      <c r="N3801"/>
      <c r="O3801"/>
      <c r="Q3801">
        <f>IF($A3801&gt;=$Q$2,B3801*Q$4,"")</f>
        <v>1243.7796083698511</v>
      </c>
      <c r="R3801">
        <f>IF($A3801&gt;=$Q$2,G3801*R$4,"")</f>
        <v>455.4549850783456</v>
      </c>
      <c r="S3801">
        <f>IF($A3801&gt;=$Q$2,C3801*S$4,"")</f>
        <v>872.92232858301691</v>
      </c>
      <c r="T3801">
        <f>IF($A3801&gt;=$Q$2,J3801*T$4,"")</f>
        <v>867.81647558681061</v>
      </c>
      <c r="U3801">
        <f>IF($A3801&gt;=$Q$2,K3801*U$4,"")</f>
        <v>10.544244917954925</v>
      </c>
    </row>
    <row r="3802" spans="1:21">
      <c r="A3802" s="1">
        <v>45692</v>
      </c>
      <c r="B3802">
        <f>IFERROR(VLOOKUP($A3802,'BTC-Web'!$A$2:$H$9999,2,0),"")</f>
        <v>101398.72</v>
      </c>
      <c r="C3802">
        <f>VLOOKUP(A3802,H_SPBTFDUE!$B$2:$C$5828,2,0)</f>
        <v>447.98</v>
      </c>
      <c r="D3802" s="2">
        <f>D3801*(1-D$1+IF(AND(WEEKDAY($A3802)&lt;&gt;1,WEEKDAY($A3802)&lt;&gt;7),-VLOOKUP($A3802,ETF_OP_Fee!$G$5:$H$14,2,1),0))^($A3802-$A3801)*(1+2*(C3802/C3801-1))+IFERROR(VLOOKUP(A3802,BITXeom!$C$9:$D$100,2,0),0)-$D$3*IFERROR(VLOOKUP($A3802,Dividends!$C$10:$E$100,2,0),0)</f>
        <v>54.918627226965427</v>
      </c>
      <c r="F3802" s="60">
        <f>F3801*(1-F$1-2*(C3802/C3801-1))</f>
        <v>6.5666677744338135E-4</v>
      </c>
      <c r="G3802" s="2">
        <f>G3801*(1-G$1+IF(AND(WEEKDAY($A3802)&lt;&gt;1,WEEKDAY($A3802)&lt;&gt;7),-VLOOKUP($A3802,ETF_OP_Fee!$I$5:$J$14,2,1),0))^($A3802-$A3801)*(1+1*(B3802/B3801-1))</f>
        <v>25.022765838019758</v>
      </c>
      <c r="H3802" s="9">
        <f>IFERROR(VLOOKUP(A3802,'BITO-IV'!$A$1:$J$10000,4,0),"")</f>
        <v>22.978899999999999</v>
      </c>
      <c r="J3802" s="9">
        <f>VLOOKUP(A3802,'ETH-Web'!$A$1:$G$10000,6,0)</f>
        <v>2735.05</v>
      </c>
      <c r="K3802" s="2">
        <f>K3801*(1-K$1+IF(AND(WEEKDAY($A3802)&lt;&gt;1,WEEKDAY($A3802)&lt;&gt;7),-VLOOKUP($A3802,ETF_OP_Fee!$K$5:$L$14,2,1),0))^($A3802-$A3801)*(1+2*(J3802/J3801-1))-K$3*IFERROR(VLOOKUP($A5398,Dividends!$C$10:$E$100,3,0),0)</f>
        <v>98.079337460577563</v>
      </c>
      <c r="L3802" s="9" t="e">
        <v>#DIV/0!</v>
      </c>
      <c r="M3802" s="9">
        <f>VLOOKUP(A3802,'ETHU-Web'!$A$3:$G$5000,5,0)</f>
        <v>92.6</v>
      </c>
      <c r="N3802"/>
      <c r="O3802"/>
      <c r="Q3802">
        <f>IF($A3802&gt;=$Q$2,B3802*Q$4,"")</f>
        <v>1291.1162983504912</v>
      </c>
      <c r="R3802">
        <f>IF($A3802&gt;=$Q$2,G3802*R$4,"")</f>
        <v>472.1290681858477</v>
      </c>
      <c r="S3802">
        <f>IF($A3802&gt;=$Q$2,C3802*S$4,"")</f>
        <v>849.11570060932797</v>
      </c>
      <c r="T3802">
        <f>IF($A3802&gt;=$Q$2,J3802*T$4,"")</f>
        <v>822.83371578907997</v>
      </c>
      <c r="U3802">
        <f>IF($A3802&gt;=$Q$2,K3802*U$4,"")</f>
        <v>9.4353558608948944</v>
      </c>
    </row>
    <row r="3803" spans="1:21">
      <c r="A3803" s="1">
        <v>45693</v>
      </c>
      <c r="B3803">
        <f>IFERROR(VLOOKUP($A3803,'BTC-Web'!$A$2:$H$9999,2,0),"")</f>
        <v>97878.01</v>
      </c>
      <c r="C3803">
        <f>VLOOKUP(A3803,H_SPBTFDUE!$B$2:$C$5828,2,0)</f>
        <v>441.33</v>
      </c>
      <c r="D3803" s="2">
        <f>D3802*(1-D$1+IF(AND(WEEKDAY($A3803)&lt;&gt;1,WEEKDAY($A3803)&lt;&gt;7),-VLOOKUP($A3803,ETF_OP_Fee!$G$5:$H$14,2,1),0))^($A3803-$A3802)*(1+2*(C3803/C3802-1))+IFERROR(VLOOKUP(A3803,BITXeom!$C$9:$D$100,2,0),0)-$D$3*IFERROR(VLOOKUP($A3803,Dividends!$C$10:$E$100,2,0),0)</f>
        <v>53.281733914432778</v>
      </c>
      <c r="F3803" s="60">
        <f>F3802*(1-F$1-2*(C3803/C3802-1))</f>
        <v>6.7612826008676432E-4</v>
      </c>
      <c r="G3803" s="2">
        <f>G3802*(1-G$1+IF(AND(WEEKDAY($A3803)&lt;&gt;1,WEEKDAY($A3803)&lt;&gt;7),-VLOOKUP($A3803,ETF_OP_Fee!$I$5:$J$14,2,1),0))^($A3803-$A3802)*(1+1*(B3803/B3802-1))</f>
        <v>24.12022301764452</v>
      </c>
      <c r="H3803" s="9">
        <f>IFERROR(VLOOKUP(A3803,'BITO-IV'!$A$1:$J$10000,4,0),"")</f>
        <v>22.639199999999999</v>
      </c>
      <c r="J3803" s="9">
        <f>VLOOKUP(A3803,'ETH-Web'!$A$1:$G$10000,6,0)</f>
        <v>2787.78</v>
      </c>
      <c r="K3803" s="2">
        <f>K3802*(1-K$1+IF(AND(WEEKDAY($A3803)&lt;&gt;1,WEEKDAY($A3803)&lt;&gt;7),-VLOOKUP($A3803,ETF_OP_Fee!$K$5:$L$14,2,1),0))^($A3803-$A3802)*(1+2*(J3803/J3802-1))-K$3*IFERROR(VLOOKUP($A5399,Dividends!$C$10:$E$100,3,0),0)</f>
        <v>101.69108393831944</v>
      </c>
      <c r="L3803" s="9" t="e">
        <v>#DIV/0!</v>
      </c>
      <c r="M3803" s="9">
        <f>VLOOKUP(A3803,'ETHU-Web'!$A$3:$G$5000,5,0)</f>
        <v>93.9</v>
      </c>
      <c r="N3803"/>
      <c r="O3803"/>
      <c r="Q3803">
        <f>IF($A3803&gt;=$Q$2,B3803*Q$4,"")</f>
        <v>1246.2868758216314</v>
      </c>
      <c r="R3803">
        <f>IF($A3803&gt;=$Q$2,G3803*R$4,"")</f>
        <v>455.09990747915464</v>
      </c>
      <c r="S3803">
        <f>IF($A3803&gt;=$Q$2,C3803*S$4,"")</f>
        <v>836.51107672198464</v>
      </c>
      <c r="T3803">
        <f>IF($A3803&gt;=$Q$2,J3803*T$4,"")</f>
        <v>838.69741913401265</v>
      </c>
      <c r="U3803">
        <f>IF($A3803&gt;=$Q$2,K3803*U$4,"")</f>
        <v>9.7828104234884261</v>
      </c>
    </row>
    <row r="3804" spans="1:21">
      <c r="A3804" s="1">
        <v>45695</v>
      </c>
      <c r="B3804">
        <f>IFERROR(VLOOKUP($A3804,'BTC-Web'!$A$2:$H$9999,2,0),"")</f>
        <v>96581.32</v>
      </c>
      <c r="C3804">
        <f>VLOOKUP(A3804,H_SPBTFDUE!$B$2:$C$5828,2,0)</f>
        <v>433.54</v>
      </c>
      <c r="D3804" s="2">
        <f>D3803*(1-D$1+IF(AND(WEEKDAY($A3804)&lt;&gt;1,WEEKDAY($A3804)&lt;&gt;7),-VLOOKUP($A3804,ETF_OP_Fee!$G$5:$H$14,2,1),0))^($A3804-$A3803)*(1+2*(C3804/C3803-1))+IFERROR(VLOOKUP(A3804,BITXeom!$C$9:$D$100,2,0),0)-$D$3*IFERROR(VLOOKUP($A3804,Dividends!$C$10:$E$100,2,0),0)</f>
        <v>51.388370054618527</v>
      </c>
      <c r="F3804" s="60">
        <f>F3803*(1-F$1-2*(C3804/C3803-1))</f>
        <v>6.9996200210766034E-4</v>
      </c>
      <c r="G3804" s="2">
        <f>G3803*(1-G$1+IF(AND(WEEKDAY($A3804)&lt;&gt;1,WEEKDAY($A3804)&lt;&gt;7),-VLOOKUP($A3804,ETF_OP_Fee!$I$5:$J$14,2,1),0))^($A3804-$A3803)*(1+1*(B3804/B3803-1))</f>
        <v>23.734277879889881</v>
      </c>
      <c r="H3804" s="9">
        <f>IFERROR(VLOOKUP(A3804,'BITO-IV'!$A$1:$J$10000,4,0),"")</f>
        <v>22.247900000000001</v>
      </c>
      <c r="J3804" s="9">
        <f>VLOOKUP(A3804,'ETH-Web'!$A$1:$G$10000,6,0)</f>
        <v>2622.21</v>
      </c>
      <c r="K3804" s="2">
        <f>K3803*(1-K$1+IF(AND(WEEKDAY($A3804)&lt;&gt;1,WEEKDAY($A3804)&lt;&gt;7),-VLOOKUP($A3804,ETF_OP_Fee!$K$5:$L$14,2,1),0))^($A3804-$A3803)*(1+2*(J3804/J3803-1))-K$3*IFERROR(VLOOKUP($A5400,Dividends!$C$10:$E$100,3,0),0)</f>
        <v>89.312963271131437</v>
      </c>
      <c r="L3804" s="9" t="e">
        <v>#DIV/0!</v>
      </c>
      <c r="M3804" s="9">
        <f>VLOOKUP(A3804,'ETHU-Web'!$A$3:$G$5000,5,0)</f>
        <v>82</v>
      </c>
      <c r="N3804"/>
      <c r="O3804"/>
      <c r="Q3804">
        <f>IF($A3804&gt;=$Q$2,B3804*Q$4,"")</f>
        <v>1229.7760402518325</v>
      </c>
      <c r="R3804">
        <f>IF($A3804&gt;=$Q$2,G3804*R$4,"")</f>
        <v>447.81790198709604</v>
      </c>
      <c r="S3804">
        <f>IF($A3804&gt;=$Q$2,C3804*S$4,"")</f>
        <v>821.74566016823985</v>
      </c>
      <c r="T3804">
        <f>IF($A3804&gt;=$Q$2,J3804*T$4,"")</f>
        <v>788.88605249603597</v>
      </c>
      <c r="U3804">
        <f>IF($A3804&gt;=$Q$2,K3804*U$4,"")</f>
        <v>8.5920196166993765</v>
      </c>
    </row>
    <row r="3805" spans="1:21">
      <c r="A3805" s="1">
        <v>45698</v>
      </c>
      <c r="B3805">
        <f>IFERROR(VLOOKUP($A3805,'BTC-Web'!$A$2:$H$9999,2,0),"")</f>
        <v>96499.46</v>
      </c>
      <c r="C3805">
        <f>VLOOKUP(A3805,H_SPBTFDUE!$B$2:$C$5828,2,0)</f>
        <v>441.17</v>
      </c>
      <c r="D3805" s="2">
        <f>D3804*(1-D$1+IF(AND(WEEKDAY($A3805)&lt;&gt;1,WEEKDAY($A3805)&lt;&gt;7),-VLOOKUP($A3805,ETF_OP_Fee!$G$5:$H$14,2,1),0))^($A3805-$A3804)*(1+2*(C3805/C3804-1))+IFERROR(VLOOKUP(A3805,BITXeom!$C$9:$D$100,2,0),0)-$D$3*IFERROR(VLOOKUP($A3805,Dividends!$C$10:$E$100,2,0),0)</f>
        <v>53.17793250403421</v>
      </c>
      <c r="F3805" s="60">
        <f>F3804*(1-F$1-2*(C3805/C3804-1))</f>
        <v>6.7528788488764797E-4</v>
      </c>
      <c r="G3805" s="2">
        <f>G3804*(1-G$1+IF(AND(WEEKDAY($A3805)&lt;&gt;1,WEEKDAY($A3805)&lt;&gt;7),-VLOOKUP($A3805,ETF_OP_Fee!$I$5:$J$14,2,1),0))^($A3805-$A3804)*(1+1*(B3805/B3804-1))</f>
        <v>23.61499272411282</v>
      </c>
      <c r="H3805" s="9">
        <f>IFERROR(VLOOKUP(A3805,'BITO-IV'!$A$1:$J$10000,4,0),"")</f>
        <v>22.643899999999999</v>
      </c>
      <c r="J3805" s="9">
        <f>VLOOKUP(A3805,'ETH-Web'!$A$1:$G$10000,6,0)</f>
        <v>2661.17</v>
      </c>
      <c r="K3805" s="2">
        <f>K3804*(1-K$1+IF(AND(WEEKDAY($A3805)&lt;&gt;1,WEEKDAY($A3805)&lt;&gt;7),-VLOOKUP($A3805,ETF_OP_Fee!$K$5:$L$14,2,1),0))^($A3805-$A3804)*(1+2*(J3805/J3804-1))-K$3*IFERROR(VLOOKUP($A5401,Dividends!$C$10:$E$100,3,0),0)</f>
        <v>91.507060753985002</v>
      </c>
      <c r="L3805" s="9" t="e">
        <v>#DIV/0!</v>
      </c>
      <c r="M3805" s="9">
        <f>VLOOKUP(A3805,'ETHU-Web'!$A$3:$G$5000,5,0)</f>
        <v>88</v>
      </c>
      <c r="N3805"/>
      <c r="O3805"/>
      <c r="Q3805">
        <f>IF($A3805&gt;=$Q$2,B3805*Q$4,"")</f>
        <v>1228.7337117078134</v>
      </c>
      <c r="R3805">
        <f>IF($A3805&gt;=$Q$2,G3805*R$4,"")</f>
        <v>445.56723194486364</v>
      </c>
      <c r="S3805">
        <f>IF($A3805&gt;=$Q$2,C3805*S$4,"")</f>
        <v>836.20780757582315</v>
      </c>
      <c r="T3805">
        <f>IF($A3805&gt;=$Q$2,J3805*T$4,"")</f>
        <v>800.60708193503808</v>
      </c>
      <c r="U3805">
        <f>IF($A3805&gt;=$Q$2,K3805*U$4,"")</f>
        <v>8.803094559497989</v>
      </c>
    </row>
    <row r="3806" spans="1:21">
      <c r="A3806" s="1">
        <v>45699</v>
      </c>
      <c r="B3806">
        <f>IFERROR(VLOOKUP($A3806,'BTC-Web'!$A$2:$H$9999,2,0),"")</f>
        <v>97438.13</v>
      </c>
      <c r="C3806">
        <f>VLOOKUP(A3806,H_SPBTFDUE!$B$2:$C$5828,2,0)</f>
        <v>430.95</v>
      </c>
      <c r="D3806" s="2">
        <f>D3805*(1-D$1+IF(AND(WEEKDAY($A3806)&lt;&gt;1,WEEKDAY($A3806)&lt;&gt;7),-VLOOKUP($A3806,ETF_OP_Fee!$G$5:$H$14,2,1),0))^($A3806-$A3805)*(1+2*(C3806/C3805-1))+IFERROR(VLOOKUP(A3806,BITXeom!$C$9:$D$100,2,0),0)-$D$3*IFERROR(VLOOKUP($A3806,Dividends!$C$10:$E$100,2,0),0)</f>
        <v>50.708013819518378</v>
      </c>
      <c r="F3806" s="60">
        <f>F3805*(1-F$1-2*(C3806/C3805-1))</f>
        <v>7.0653972969027864E-4</v>
      </c>
      <c r="G3806" s="2">
        <f>G3805*(1-G$1+IF(AND(WEEKDAY($A3806)&lt;&gt;1,WEEKDAY($A3806)&lt;&gt;7),-VLOOKUP($A3806,ETF_OP_Fee!$I$5:$J$14,2,1),0))^($A3806-$A3805)*(1+1*(B3806/B3805-1))</f>
        <v>23.811416003210226</v>
      </c>
      <c r="H3806" s="9">
        <f>IFERROR(VLOOKUP(A3806,'BITO-IV'!$A$1:$J$10000,4,0),"")</f>
        <v>22.122800000000002</v>
      </c>
      <c r="J3806" s="9">
        <f>VLOOKUP(A3806,'ETH-Web'!$A$1:$G$10000,6,0)</f>
        <v>2602.7800000000002</v>
      </c>
      <c r="K3806" s="2">
        <f>K3805*(1-K$1+IF(AND(WEEKDAY($A3806)&lt;&gt;1,WEEKDAY($A3806)&lt;&gt;7),-VLOOKUP($A3806,ETF_OP_Fee!$K$5:$L$14,2,1),0))^($A3806-$A3805)*(1+2*(J3806/J3805-1))-K$3*IFERROR(VLOOKUP($A5402,Dividends!$C$10:$E$100,3,0),0)</f>
        <v>87.345385856307232</v>
      </c>
      <c r="L3806" s="9" t="e">
        <v>#DIV/0!</v>
      </c>
      <c r="M3806" s="9">
        <f>VLOOKUP(A3806,'ETHU-Web'!$A$3:$G$5000,5,0)</f>
        <v>82.2</v>
      </c>
      <c r="N3806"/>
      <c r="O3806"/>
      <c r="Q3806">
        <f>IF($A3806&gt;=$Q$2,B3806*Q$4,"")</f>
        <v>1240.6858560324426</v>
      </c>
      <c r="R3806">
        <f>IF($A3806&gt;=$Q$2,G3806*R$4,"")</f>
        <v>449.27334262545679</v>
      </c>
      <c r="S3806">
        <f>IF($A3806&gt;=$Q$2,C3806*S$4,"")</f>
        <v>816.83649086474816</v>
      </c>
      <c r="T3806">
        <f>IF($A3806&gt;=$Q$2,J3806*T$4,"")</f>
        <v>783.04058016544548</v>
      </c>
      <c r="U3806">
        <f>IF($A3806&gt;=$Q$2,K3806*U$4,"")</f>
        <v>8.4027361899002511</v>
      </c>
    </row>
    <row r="3807" spans="1:21">
      <c r="A3807" s="1">
        <v>45700</v>
      </c>
      <c r="B3807">
        <f>IFERROR(VLOOKUP($A3807,'BTC-Web'!$A$2:$H$9999,2,0),"")</f>
        <v>95745.7</v>
      </c>
      <c r="C3807">
        <f>VLOOKUP(A3807,H_SPBTFDUE!$B$2:$C$5828,2,0)</f>
        <v>439.89</v>
      </c>
      <c r="D3807" s="2">
        <f>D3806*(1-D$1+IF(AND(WEEKDAY($A3807)&lt;&gt;1,WEEKDAY($A3807)&lt;&gt;7),-VLOOKUP($A3807,ETF_OP_Fee!$G$5:$H$14,2,1),0))^($A3807-$A3806)*(1+2*(C3807/C3806-1))+IFERROR(VLOOKUP(A3807,BITXeom!$C$9:$D$100,2,0),0)-$D$3*IFERROR(VLOOKUP($A3807,Dividends!$C$10:$E$100,2,0),0)</f>
        <v>52.805509359406308</v>
      </c>
      <c r="F3807" s="60">
        <f>F3806*(1-F$1-2*(C3807/C3806-1))</f>
        <v>6.7718880688648017E-4</v>
      </c>
      <c r="G3807" s="2">
        <f>G3806*(1-G$1+IF(AND(WEEKDAY($A3807)&lt;&gt;1,WEEKDAY($A3807)&lt;&gt;7),-VLOOKUP($A3807,ETF_OP_Fee!$I$5:$J$14,2,1),0))^($A3807-$A3806)*(1+1*(B3807/B3806-1))</f>
        <v>23.365168086214169</v>
      </c>
      <c r="H3807" s="9">
        <f>IFERROR(VLOOKUP(A3807,'BITO-IV'!$A$1:$J$10000,4,0),"")</f>
        <v>22.581099999999999</v>
      </c>
      <c r="J3807" s="9">
        <f>VLOOKUP(A3807,'ETH-Web'!$A$1:$G$10000,6,0)</f>
        <v>2736.9</v>
      </c>
      <c r="K3807" s="2">
        <f>K3806*(1-K$1+IF(AND(WEEKDAY($A3807)&lt;&gt;1,WEEKDAY($A3807)&lt;&gt;7),-VLOOKUP($A3807,ETF_OP_Fee!$K$5:$L$14,2,1),0))^($A3807-$A3806)*(1+2*(J3807/J3806-1))-K$3*IFERROR(VLOOKUP($A5403,Dividends!$C$10:$E$100,3,0),0)</f>
        <v>96.186257107201655</v>
      </c>
      <c r="L3807" s="9" t="e">
        <v>#DIV/0!</v>
      </c>
      <c r="M3807" s="9">
        <f>VLOOKUP(A3807,'ETHU-Web'!$A$3:$G$5000,5,0)</f>
        <v>87.2</v>
      </c>
      <c r="N3807"/>
      <c r="O3807"/>
      <c r="Q3807">
        <f>IF($A3807&gt;=$Q$2,B3807*Q$4,"")</f>
        <v>1219.1360380779622</v>
      </c>
      <c r="R3807">
        <f>IF($A3807&gt;=$Q$2,G3807*R$4,"")</f>
        <v>440.8535454457579</v>
      </c>
      <c r="S3807">
        <f>IF($A3807&gt;=$Q$2,C3807*S$4,"")</f>
        <v>833.78165440652992</v>
      </c>
      <c r="T3807">
        <f>IF($A3807&gt;=$Q$2,J3807*T$4,"")</f>
        <v>823.39028417876557</v>
      </c>
      <c r="U3807">
        <f>IF($A3807&gt;=$Q$2,K3807*U$4,"")</f>
        <v>9.2532391452864733</v>
      </c>
    </row>
    <row r="3808" spans="1:21">
      <c r="A3808" s="1">
        <v>45701</v>
      </c>
      <c r="B3808">
        <f>IFERROR(VLOOKUP($A3808,'BTC-Web'!$A$2:$H$9999,2,0),"")</f>
        <v>97888.75</v>
      </c>
      <c r="C3808">
        <f>VLOOKUP(A3808,H_SPBTFDUE!$B$2:$C$5828,2,0)</f>
        <v>435.91</v>
      </c>
      <c r="D3808" s="2">
        <f>D3807*(1-D$1+IF(AND(WEEKDAY($A3808)&lt;&gt;1,WEEKDAY($A3808)&lt;&gt;7),-VLOOKUP($A3808,ETF_OP_Fee!$G$5:$H$14,2,1),0))^($A3808-$A3807)*(1+2*(C3808/C3807-1))+IFERROR(VLOOKUP(A3808,BITXeom!$C$9:$D$100,2,0),0)-$D$3*IFERROR(VLOOKUP($A3808,Dividends!$C$10:$E$100,2,0),0)</f>
        <v>51.843720398008095</v>
      </c>
      <c r="F3808" s="60">
        <f>F3807*(1-F$1-2*(C3808/C3807-1))</f>
        <v>6.8940758061121282E-4</v>
      </c>
      <c r="G3808" s="2">
        <f>G3807*(1-G$1+IF(AND(WEEKDAY($A3808)&lt;&gt;1,WEEKDAY($A3808)&lt;&gt;7),-VLOOKUP($A3808,ETF_OP_Fee!$I$5:$J$14,2,1),0))^($A3808-$A3807)*(1+1*(B3808/B3807-1))</f>
        <v>23.854799066296749</v>
      </c>
      <c r="H3808" s="9">
        <f>IFERROR(VLOOKUP(A3808,'BITO-IV'!$A$1:$J$10000,4,0),"")</f>
        <v>22.377700000000001</v>
      </c>
      <c r="J3808" s="9">
        <f>VLOOKUP(A3808,'ETH-Web'!$A$1:$G$10000,6,0)</f>
        <v>2675.9</v>
      </c>
      <c r="K3808" s="2">
        <f>K3807*(1-K$1+IF(AND(WEEKDAY($A3808)&lt;&gt;1,WEEKDAY($A3808)&lt;&gt;7),-VLOOKUP($A3808,ETF_OP_Fee!$K$5:$L$14,2,1),0))^($A3808-$A3807)*(1+2*(J3808/J3807-1))-K$3*IFERROR(VLOOKUP($A5404,Dividends!$C$10:$E$100,3,0),0)</f>
        <v>91.745227425905085</v>
      </c>
      <c r="L3808" s="9" t="e">
        <v>#DIV/0!</v>
      </c>
      <c r="M3808" s="9">
        <f>VLOOKUP(A3808,'ETHU-Web'!$A$3:$G$5000,5,0)</f>
        <v>85.8</v>
      </c>
      <c r="N3808"/>
      <c r="O3808"/>
      <c r="Q3808">
        <f>IF($A3808&gt;=$Q$2,B3808*Q$4,"")</f>
        <v>1246.4236289191485</v>
      </c>
      <c r="R3808">
        <f>IF($A3808&gt;=$Q$2,G3808*R$4,"")</f>
        <v>450.0918934316577</v>
      </c>
      <c r="S3808">
        <f>IF($A3808&gt;=$Q$2,C3808*S$4,"")</f>
        <v>826.23783439575914</v>
      </c>
      <c r="T3808">
        <f>IF($A3808&gt;=$Q$2,J3808*T$4,"")</f>
        <v>805.03856970804884</v>
      </c>
      <c r="U3808">
        <f>IF($A3808&gt;=$Q$2,K3808*U$4,"")</f>
        <v>8.8260064934685278</v>
      </c>
    </row>
    <row r="3809" spans="1:21">
      <c r="A3809" s="1">
        <v>45702</v>
      </c>
      <c r="B3809">
        <f>IFERROR(VLOOKUP($A3809,'BTC-Web'!$A$2:$H$9999,2,0),"")</f>
        <v>96623.37</v>
      </c>
      <c r="C3809">
        <f>VLOOKUP(A3809,H_SPBTFDUE!$B$2:$C$5828,2,0)</f>
        <v>440.64</v>
      </c>
      <c r="D3809" s="2">
        <f>D3808*(1-D$1+IF(AND(WEEKDAY($A3809)&lt;&gt;1,WEEKDAY($A3809)&lt;&gt;7),-VLOOKUP($A3809,ETF_OP_Fee!$G$5:$H$14,2,1),0))^($A3809-$A3808)*(1+2*(C3809/C3808-1))+IFERROR(VLOOKUP(A3809,BITXeom!$C$9:$D$100,2,0),0)-$D$3*IFERROR(VLOOKUP($A3809,Dividends!$C$10:$E$100,2,0),0)</f>
        <v>52.962433404313082</v>
      </c>
      <c r="F3809" s="60">
        <f>F3808*(1-F$1-2*(C3809/C3808-1))</f>
        <v>6.7441035824500719E-4</v>
      </c>
      <c r="G3809" s="2">
        <f>G3808*(1-G$1+IF(AND(WEEKDAY($A3809)&lt;&gt;1,WEEKDAY($A3809)&lt;&gt;7),-VLOOKUP($A3809,ETF_OP_Fee!$I$5:$J$14,2,1),0))^($A3809-$A3808)*(1+1*(B3809/B3808-1))</f>
        <v>23.513566628145679</v>
      </c>
      <c r="H3809" s="9">
        <f>IFERROR(VLOOKUP(A3809,'BITO-IV'!$A$1:$J$10000,4,0),"")</f>
        <v>22.6188</v>
      </c>
      <c r="J3809" s="9">
        <f>VLOOKUP(A3809,'ETH-Web'!$A$1:$G$10000,6,0)</f>
        <v>2726.09</v>
      </c>
      <c r="K3809" s="2">
        <f>K3808*(1-K$1+IF(AND(WEEKDAY($A3809)&lt;&gt;1,WEEKDAY($A3809)&lt;&gt;7),-VLOOKUP($A3809,ETF_OP_Fee!$K$5:$L$14,2,1),0))^($A3809-$A3808)*(1+2*(J3809/J3808-1))-K$3*IFERROR(VLOOKUP($A5405,Dividends!$C$10:$E$100,3,0),0)</f>
        <v>95.027907709076729</v>
      </c>
      <c r="L3809" s="9" t="e">
        <v>#DIV/0!</v>
      </c>
      <c r="M3809" s="9">
        <f>VLOOKUP(A3809,'ETHU-Web'!$A$3:$G$5000,5,0)</f>
        <v>90.4</v>
      </c>
      <c r="N3809"/>
      <c r="O3809"/>
      <c r="Q3809">
        <f>IF($A3809&gt;=$Q$2,B3809*Q$4,"")</f>
        <v>1230.3114655544953</v>
      </c>
      <c r="R3809">
        <f>IF($A3809&gt;=$Q$2,G3809*R$4,"")</f>
        <v>443.65352630222293</v>
      </c>
      <c r="S3809">
        <f>IF($A3809&gt;=$Q$2,C3809*S$4,"")</f>
        <v>835.20322852916263</v>
      </c>
      <c r="T3809">
        <f>IF($A3809&gt;=$Q$2,J3809*T$4,"")</f>
        <v>820.13811969633207</v>
      </c>
      <c r="U3809">
        <f>IF($A3809&gt;=$Q$2,K3809*U$4,"")</f>
        <v>9.1418044734632158</v>
      </c>
    </row>
    <row r="3810" spans="1:21">
      <c r="A3810" s="1">
        <v>45706</v>
      </c>
      <c r="B3810">
        <f>IFERROR(VLOOKUP($A3810,'BTC-Web'!$A$2:$H$9999,2,0),"")</f>
        <v>95773.81</v>
      </c>
      <c r="C3810">
        <f>VLOOKUP(A3810,H_SPBTFDUE!$B$2:$C$5828,2,0)</f>
        <v>424.6</v>
      </c>
      <c r="D3810" s="2">
        <f>D3809*(1-D$1+IF(AND(WEEKDAY($A3810)&lt;&gt;1,WEEKDAY($A3810)&lt;&gt;7),-VLOOKUP($A3810,ETF_OP_Fee!$G$5:$H$14,2,1),0))^($A3810-$A3809)*(1+2*(C3810/C3809-1))+IFERROR(VLOOKUP(A3810,BITXeom!$C$9:$D$100,2,0),0)-$D$3*IFERROR(VLOOKUP($A3810,Dividends!$C$10:$E$100,2,0),0)</f>
        <v>49.082924501720861</v>
      </c>
      <c r="F3810" s="60">
        <f>F3809*(1-F$1-2*(C3810/C3809-1))</f>
        <v>7.2347448101125458E-4</v>
      </c>
      <c r="G3810" s="2">
        <f>G3809*(1-G$1+IF(AND(WEEKDAY($A3810)&lt;&gt;1,WEEKDAY($A3810)&lt;&gt;7),-VLOOKUP($A3810,ETF_OP_Fee!$I$5:$J$14,2,1),0))^($A3810-$A3809)*(1+1*(B3810/B3809-1))</f>
        <v>23.176960972640899</v>
      </c>
      <c r="H3810" s="9">
        <f>IFERROR(VLOOKUP(A3810,'BITO-IV'!$A$1:$J$10000,4,0),"")</f>
        <v>21.808800000000002</v>
      </c>
      <c r="J3810" s="9">
        <f>VLOOKUP(A3810,'ETH-Web'!$A$1:$G$10000,6,0)</f>
        <v>2669.34</v>
      </c>
      <c r="K3810" s="2">
        <f>K3809*(1-K$1+IF(AND(WEEKDAY($A3810)&lt;&gt;1,WEEKDAY($A3810)&lt;&gt;7),-VLOOKUP($A3810,ETF_OP_Fee!$K$5:$L$14,2,1),0))^($A3810-$A3809)*(1+2*(J3810/J3809-1))-K$3*IFERROR(VLOOKUP($A5406,Dividends!$C$10:$E$100,3,0),0)</f>
        <v>90.464761094617614</v>
      </c>
      <c r="L3810" s="9" t="e">
        <v>#DIV/0!</v>
      </c>
      <c r="M3810" s="9">
        <f>VLOOKUP(A3810,'ETHU-Web'!$A$3:$G$5000,5,0)</f>
        <v>83.6</v>
      </c>
      <c r="N3810"/>
      <c r="O3810"/>
      <c r="Q3810">
        <f>IF($A3810&gt;=$Q$2,B3810*Q$4,"")</f>
        <v>1219.4939644812407</v>
      </c>
      <c r="R3810">
        <f>IF($A3810&gt;=$Q$2,G3810*R$4,"")</f>
        <v>437.30245721944027</v>
      </c>
      <c r="S3810">
        <f>IF($A3810&gt;=$Q$2,C3810*S$4,"")</f>
        <v>804.80049662645808</v>
      </c>
      <c r="T3810">
        <f>IF($A3810&gt;=$Q$2,J3810*T$4,"")</f>
        <v>803.06500828300125</v>
      </c>
      <c r="U3810">
        <f>IF($A3810&gt;=$Q$2,K3810*U$4,"")</f>
        <v>8.702824018786254</v>
      </c>
    </row>
    <row r="3811" spans="1:21">
      <c r="A3811" s="1">
        <v>45707</v>
      </c>
      <c r="B3811">
        <f>IFERROR(VLOOKUP($A3811,'BTC-Web'!$A$2:$H$9999,2,0),"")</f>
        <v>95532.53</v>
      </c>
      <c r="C3811">
        <f>VLOOKUP(A3811,H_SPBTFDUE!$B$2:$C$5828,2,0)</f>
        <v>434.74</v>
      </c>
      <c r="D3811" s="2">
        <f>D3810*(1-D$1+IF(AND(WEEKDAY($A3811)&lt;&gt;1,WEEKDAY($A3811)&lt;&gt;7),-VLOOKUP($A3811,ETF_OP_Fee!$G$5:$H$14,2,1),0))^($A3811-$A3810)*(1+2*(C3811/C3810-1))+IFERROR(VLOOKUP(A3811,BITXeom!$C$9:$D$100,2,0),0)-$D$3*IFERROR(VLOOKUP($A3811,Dividends!$C$10:$E$100,2,0),0)</f>
        <v>51.421053146522652</v>
      </c>
      <c r="F3811" s="60">
        <f>F3810*(1-F$1-2*(C3811/C3810-1))</f>
        <v>6.8888179838090058E-4</v>
      </c>
      <c r="G3811" s="2">
        <f>G3810*(1-G$1+IF(AND(WEEKDAY($A3811)&lt;&gt;1,WEEKDAY($A3811)&lt;&gt;7),-VLOOKUP($A3811,ETF_OP_Fee!$I$5:$J$14,2,1),0))^($A3811-$A3810)*(1+1*(B3811/B3810-1))</f>
        <v>23.08630097813074</v>
      </c>
      <c r="H3811" s="9">
        <f>IFERROR(VLOOKUP(A3811,'BITO-IV'!$A$1:$J$10000,4,0),"")</f>
        <v>22.3323</v>
      </c>
      <c r="J3811" s="9">
        <f>VLOOKUP(A3811,'ETH-Web'!$A$1:$G$10000,6,0)</f>
        <v>2715.77</v>
      </c>
      <c r="K3811" s="2">
        <f>K3810*(1-K$1+IF(AND(WEEKDAY($A3811)&lt;&gt;1,WEEKDAY($A3811)&lt;&gt;7),-VLOOKUP($A3811,ETF_OP_Fee!$K$5:$L$14,2,1),0))^($A3811-$A3810)*(1+2*(J3811/J3810-1))-K$3*IFERROR(VLOOKUP($A5407,Dividends!$C$10:$E$100,3,0),0)</f>
        <v>93.455522055009382</v>
      </c>
      <c r="L3811" s="9" t="e">
        <v>#DIV/0!</v>
      </c>
      <c r="M3811" s="9">
        <f>VLOOKUP(A3811,'ETHU-Web'!$A$3:$G$5000,5,0)</f>
        <v>89.2</v>
      </c>
      <c r="N3811"/>
      <c r="O3811"/>
      <c r="Q3811">
        <f>IF($A3811&gt;=$Q$2,B3811*Q$4,"")</f>
        <v>1216.4217310204435</v>
      </c>
      <c r="R3811">
        <f>IF($A3811&gt;=$Q$2,G3811*R$4,"")</f>
        <v>435.59188617358171</v>
      </c>
      <c r="S3811">
        <f>IF($A3811&gt;=$Q$2,C3811*S$4,"")</f>
        <v>824.02017876445211</v>
      </c>
      <c r="T3811">
        <f>IF($A3811&gt;=$Q$2,J3811*T$4,"")</f>
        <v>817.03337062522053</v>
      </c>
      <c r="U3811">
        <f>IF($A3811&gt;=$Q$2,K3811*U$4,"")</f>
        <v>8.9905389920599106</v>
      </c>
    </row>
    <row r="3812" spans="1:21">
      <c r="A3812" s="1">
        <v>45708</v>
      </c>
      <c r="B3812">
        <f>IFERROR(VLOOKUP($A3812,'BTC-Web'!$A$2:$H$9999,2,0),"")</f>
        <v>96632.68</v>
      </c>
      <c r="C3812">
        <f>VLOOKUP(A3812,H_SPBTFDUE!$B$2:$C$5828,2,0)</f>
        <v>445.57</v>
      </c>
      <c r="D3812" s="2">
        <f>D3811*(1-D$1+IF(AND(WEEKDAY($A3812)&lt;&gt;1,WEEKDAY($A3812)&lt;&gt;7),-VLOOKUP($A3812,ETF_OP_Fee!$G$5:$H$14,2,1),0))^($A3812-$A3811)*(1+2*(C3812/C3811-1))+IFERROR(VLOOKUP(A3812,BITXeom!$C$9:$D$100,2,0),0)-$D$3*IFERROR(VLOOKUP($A3812,Dividends!$C$10:$E$100,2,0),0)</f>
        <v>53.97649070328135</v>
      </c>
      <c r="F3812" s="60">
        <f>F3811*(1-F$1-2*(C3812/C3811-1))</f>
        <v>6.5452386178515177E-4</v>
      </c>
      <c r="G3812" s="2">
        <f>G3811*(1-G$1+IF(AND(WEEKDAY($A3812)&lt;&gt;1,WEEKDAY($A3812)&lt;&gt;7),-VLOOKUP($A3812,ETF_OP_Fee!$I$5:$J$14,2,1),0))^($A3812-$A3811)*(1+1*(B3812/B3811-1))</f>
        <v>23.319565128866884</v>
      </c>
      <c r="H3812" s="9">
        <f>IFERROR(VLOOKUP(A3812,'BITO-IV'!$A$1:$J$10000,4,0),"")</f>
        <v>22.890799999999999</v>
      </c>
      <c r="J3812" s="9">
        <f>VLOOKUP(A3812,'ETH-Web'!$A$1:$G$10000,6,0)</f>
        <v>2740.39</v>
      </c>
      <c r="K3812" s="2">
        <f>K3811*(1-K$1+IF(AND(WEEKDAY($A3812)&lt;&gt;1,WEEKDAY($A3812)&lt;&gt;7),-VLOOKUP($A3812,ETF_OP_Fee!$K$5:$L$14,2,1),0))^($A3812-$A3811)*(1+2*(J3812/J3811-1))-K$3*IFERROR(VLOOKUP($A5408,Dividends!$C$10:$E$100,3,0),0)</f>
        <v>94.991115641151836</v>
      </c>
      <c r="L3812" s="9" t="e">
        <v>#DIV/0!</v>
      </c>
      <c r="M3812" s="9">
        <f>VLOOKUP(A3812,'ETHU-Web'!$A$3:$G$5000,5,0)</f>
        <v>91.4</v>
      </c>
      <c r="N3812"/>
      <c r="O3812"/>
      <c r="Q3812">
        <f>IF($A3812&gt;=$Q$2,B3812*Q$4,"")</f>
        <v>1230.4300103718028</v>
      </c>
      <c r="R3812">
        <f>IF($A3812&gt;=$Q$2,G3812*R$4,"")</f>
        <v>439.99310971701931</v>
      </c>
      <c r="S3812">
        <f>IF($A3812&gt;=$Q$2,C3812*S$4,"")</f>
        <v>844.54770909526826</v>
      </c>
      <c r="T3812">
        <f>IF($A3812&gt;=$Q$2,J3812*T$4,"")</f>
        <v>824.44024292471306</v>
      </c>
      <c r="U3812">
        <f>IF($A3812&gt;=$Q$2,K3812*U$4,"")</f>
        <v>9.1382650301643746</v>
      </c>
    </row>
    <row r="3813" spans="1:21">
      <c r="A3813" s="1">
        <v>45709</v>
      </c>
      <c r="B3813">
        <f>IFERROR(VLOOKUP($A3813,'BTC-Web'!$A$2:$H$9999,2,0),"")</f>
        <v>98340.67</v>
      </c>
      <c r="C3813">
        <f>VLOOKUP(A3813,H_SPBTFDUE!$B$2:$C$5828,2,0)</f>
        <v>427.12</v>
      </c>
      <c r="D3813" s="2">
        <f>D3812*(1-D$1+IF(AND(WEEKDAY($A3813)&lt;&gt;1,WEEKDAY($A3813)&lt;&gt;7),-VLOOKUP($A3813,ETF_OP_Fee!$G$5:$H$14,2,1),0))^($A3813-$A3812)*(1+2*(C3813/C3812-1))+IFERROR(VLOOKUP(A3813,BITXeom!$C$9:$D$100,2,0),0)-$D$3*IFERROR(VLOOKUP($A3813,Dividends!$C$10:$E$100,2,0),0)</f>
        <v>49.500445137972235</v>
      </c>
      <c r="F3813" s="60">
        <f>F3812*(1-F$1-2*(C3813/C3812-1))</f>
        <v>7.0869436122981272E-4</v>
      </c>
      <c r="G3813" s="2">
        <f>G3812*(1-G$1+IF(AND(WEEKDAY($A3813)&lt;&gt;1,WEEKDAY($A3813)&lt;&gt;7),-VLOOKUP($A3813,ETF_OP_Fee!$I$5:$J$14,2,1),0))^($A3813-$A3812)*(1+1*(B3813/B3812-1))</f>
        <v>23.698613315101611</v>
      </c>
      <c r="H3813" s="9">
        <f>IFERROR(VLOOKUP(A3813,'BITO-IV'!$A$1:$J$10000,4,0),"")</f>
        <v>21.959800000000001</v>
      </c>
      <c r="J3813" s="9">
        <f>VLOOKUP(A3813,'ETH-Web'!$A$1:$G$10000,6,0)</f>
        <v>2659.66</v>
      </c>
      <c r="K3813" s="2">
        <f>K3812*(1-K$1+IF(AND(WEEKDAY($A3813)&lt;&gt;1,WEEKDAY($A3813)&lt;&gt;7),-VLOOKUP($A3813,ETF_OP_Fee!$K$5:$L$14,2,1),0))^($A3813-$A3812)*(1+2*(J3813/J3812-1))-K$3*IFERROR(VLOOKUP($A5409,Dividends!$C$10:$E$100,3,0),0)</f>
        <v>89.24511823282316</v>
      </c>
      <c r="L3813" s="9" t="e">
        <v>#DIV/0!</v>
      </c>
      <c r="M3813" s="9">
        <f>VLOOKUP(A3813,'ETHU-Web'!$A$3:$G$5000,5,0)</f>
        <v>83</v>
      </c>
      <c r="N3813"/>
      <c r="O3813"/>
      <c r="Q3813">
        <f>IF($A3813&gt;=$Q$2,B3813*Q$4,"")</f>
        <v>1252.1779547878632</v>
      </c>
      <c r="R3813">
        <f>IF($A3813&gt;=$Q$2,G3813*R$4,"")</f>
        <v>447.14498365945235</v>
      </c>
      <c r="S3813">
        <f>IF($A3813&gt;=$Q$2,C3813*S$4,"")</f>
        <v>809.57698567850389</v>
      </c>
      <c r="T3813">
        <f>IF($A3813&gt;=$Q$2,J3813*T$4,"")</f>
        <v>800.15280178994317</v>
      </c>
      <c r="U3813">
        <f>IF($A3813&gt;=$Q$2,K3813*U$4,"")</f>
        <v>8.5854928385174603</v>
      </c>
    </row>
    <row r="3814" spans="1:21">
      <c r="A3814" s="1">
        <v>45712</v>
      </c>
      <c r="B3814">
        <f>IFERROR(VLOOKUP($A3814,'BTC-Web'!$A$2:$H$9999,2,0),"")</f>
        <v>96277.96</v>
      </c>
      <c r="C3814">
        <f>VLOOKUP(A3814,H_SPBTFDUE!$B$2:$C$5828,2,0)</f>
        <v>423.75</v>
      </c>
      <c r="D3814" s="2">
        <f>D3813*(1-D$1+IF(AND(WEEKDAY($A3814)&lt;&gt;1,WEEKDAY($A3814)&lt;&gt;7),-VLOOKUP($A3814,ETF_OP_Fee!$G$5:$H$14,2,1),0))^($A3814-$A3813)*(1+2*(C3814/C3813-1))+IFERROR(VLOOKUP(A3814,BITXeom!$C$9:$D$100,2,0),0)-$D$3*IFERROR(VLOOKUP($A3814,Dividends!$C$10:$E$100,2,0),0)</f>
        <v>48.701705817346273</v>
      </c>
      <c r="F3814" s="60">
        <f>F3813*(1-F$1-2*(C3814/C3813-1))</f>
        <v>7.1984074429937877E-4</v>
      </c>
      <c r="G3814" s="2">
        <f>G3813*(1-G$1+IF(AND(WEEKDAY($A3814)&lt;&gt;1,WEEKDAY($A3814)&lt;&gt;7),-VLOOKUP($A3814,ETF_OP_Fee!$I$5:$J$14,2,1),0))^($A3814-$A3813)*(1+1*(B3814/B3813-1))</f>
        <v>23.104506595830344</v>
      </c>
      <c r="H3814" s="9">
        <f>IFERROR(VLOOKUP(A3814,'BITO-IV'!$A$1:$J$10000,4,0),"")</f>
        <v>21.796900000000001</v>
      </c>
      <c r="J3814" s="9">
        <f>VLOOKUP(A3814,'ETH-Web'!$A$1:$G$10000,6,0)</f>
        <v>2513.8200000000002</v>
      </c>
      <c r="K3814" s="2">
        <f>K3813*(1-K$1+IF(AND(WEEKDAY($A3814)&lt;&gt;1,WEEKDAY($A3814)&lt;&gt;7),-VLOOKUP($A3814,ETF_OP_Fee!$K$5:$L$14,2,1),0))^($A3814-$A3813)*(1+2*(J3814/J3813-1))-K$3*IFERROR(VLOOKUP($A5410,Dividends!$C$10:$E$100,3,0),0)</f>
        <v>79.060449577100044</v>
      </c>
      <c r="L3814" s="9" t="e">
        <v>#DIV/0!</v>
      </c>
      <c r="M3814" s="9">
        <f>VLOOKUP(A3814,'ETHU-Web'!$A$3:$G$5000,5,0)</f>
        <v>83.8</v>
      </c>
      <c r="N3814"/>
      <c r="O3814"/>
      <c r="Q3814">
        <f>IF($A3814&gt;=$Q$2,B3814*Q$4,"")</f>
        <v>1225.9133382348089</v>
      </c>
      <c r="R3814">
        <f>IF($A3814&gt;=$Q$2,G3814*R$4,"")</f>
        <v>435.93538942082074</v>
      </c>
      <c r="S3814">
        <f>IF($A3814&gt;=$Q$2,C3814*S$4,"")</f>
        <v>803.18937928747425</v>
      </c>
      <c r="T3814">
        <f>IF($A3814&gt;=$Q$2,J3814*T$4,"")</f>
        <v>756.27716181601977</v>
      </c>
      <c r="U3814">
        <f>IF($A3814&gt;=$Q$2,K3814*U$4,"")</f>
        <v>7.6057148793660243</v>
      </c>
    </row>
    <row r="3815" spans="1:21">
      <c r="A3815" s="1">
        <v>45713</v>
      </c>
      <c r="B3815">
        <f>IFERROR(VLOOKUP($A3815,'BTC-Web'!$A$2:$H$9999,2,0),"")</f>
        <v>91437.119999999995</v>
      </c>
      <c r="C3815">
        <f>VLOOKUP(A3815,H_SPBTFDUE!$B$2:$C$5828,2,0)</f>
        <v>396.55</v>
      </c>
      <c r="D3815" s="2">
        <f>D3814*(1-D$1+IF(AND(WEEKDAY($A3815)&lt;&gt;1,WEEKDAY($A3815)&lt;&gt;7),-VLOOKUP($A3815,ETF_OP_Fee!$G$5:$H$14,2,1),0))^($A3815-$A3814)*(1+2*(C3815/C3814-1))+IFERROR(VLOOKUP(A3815,BITXeom!$C$9:$D$100,2,0),0)-$D$3*IFERROR(VLOOKUP($A3815,Dividends!$C$10:$E$100,2,0),0)</f>
        <v>42.444381428216936</v>
      </c>
      <c r="F3815" s="60">
        <f>F3814*(1-F$1-2*(C3815/C3814-1))</f>
        <v>8.1221468668280102E-4</v>
      </c>
      <c r="G3815" s="2">
        <f>G3814*(1-G$1+IF(AND(WEEKDAY($A3815)&lt;&gt;1,WEEKDAY($A3815)&lt;&gt;7),-VLOOKUP($A3815,ETF_OP_Fee!$I$5:$J$14,2,1),0))^($A3815-$A3814)*(1+1*(B3815/B3814-1))</f>
        <v>21.912186036573182</v>
      </c>
      <c r="H3815" s="9">
        <f>IFERROR(VLOOKUP(A3815,'BITO-IV'!$A$1:$J$10000,4,0),"")</f>
        <v>20.398299999999999</v>
      </c>
      <c r="J3815" s="9">
        <f>VLOOKUP(A3815,'ETH-Web'!$A$1:$G$10000,6,0)</f>
        <v>2493.59</v>
      </c>
      <c r="K3815" s="2">
        <f>K3814*(1-K$1+IF(AND(WEEKDAY($A3815)&lt;&gt;1,WEEKDAY($A3815)&lt;&gt;7),-VLOOKUP($A3815,ETF_OP_Fee!$K$5:$L$14,2,1),0))^($A3815-$A3814)*(1+2*(J3815/J3814-1))-K$3*IFERROR(VLOOKUP($A5411,Dividends!$C$10:$E$100,3,0),0)</f>
        <v>77.658095589382199</v>
      </c>
      <c r="L3815" s="9" t="e">
        <v>#DIV/0!</v>
      </c>
      <c r="M3815" s="9">
        <f>VLOOKUP(A3815,'ETHU-Web'!$A$3:$G$5000,5,0)</f>
        <v>74</v>
      </c>
      <c r="N3815"/>
      <c r="O3815"/>
      <c r="Q3815">
        <f>IF($A3815&gt;=$Q$2,B3815*Q$4,"")</f>
        <v>1164.2746171374715</v>
      </c>
      <c r="R3815">
        <f>IF($A3815&gt;=$Q$2,G3815*R$4,"")</f>
        <v>413.43870786831246</v>
      </c>
      <c r="S3815">
        <f>IF($A3815&gt;=$Q$2,C3815*S$4,"")</f>
        <v>751.63362443999517</v>
      </c>
      <c r="T3815">
        <f>IF($A3815&gt;=$Q$2,J3815*T$4,"")</f>
        <v>750.19101126286239</v>
      </c>
      <c r="U3815">
        <f>IF($A3815&gt;=$Q$2,K3815*U$4,"")</f>
        <v>7.4708066585352979</v>
      </c>
    </row>
    <row r="3816" spans="1:21">
      <c r="A3816" s="1">
        <v>45714</v>
      </c>
      <c r="B3816">
        <f>IFERROR(VLOOKUP($A3816,'BTC-Web'!$A$2:$H$9999,2,0),"")</f>
        <v>88638.89</v>
      </c>
      <c r="C3816">
        <f>VLOOKUP(A3816,H_SPBTFDUE!$B$2:$C$5828,2,0)</f>
        <v>380.06</v>
      </c>
      <c r="D3816" s="2">
        <f>D3815*(1-D$1+IF(AND(WEEKDAY($A3816)&lt;&gt;1,WEEKDAY($A3816)&lt;&gt;7),-VLOOKUP($A3816,ETF_OP_Fee!$G$5:$H$14,2,1),0))^($A3816-$A3815)*(1+2*(C3816/C3815-1))+IFERROR(VLOOKUP(A3816,BITXeom!$C$9:$D$100,2,0),0)-$D$3*IFERROR(VLOOKUP($A3816,Dividends!$C$10:$E$100,2,0),0)</f>
        <v>38.852105005138398</v>
      </c>
      <c r="F3816" s="60">
        <f>F3815*(1-F$1-2*(C3816/C3815-1))</f>
        <v>8.7972212424226827E-4</v>
      </c>
      <c r="G3816" s="2">
        <f>G3815*(1-G$1+IF(AND(WEEKDAY($A3816)&lt;&gt;1,WEEKDAY($A3816)&lt;&gt;7),-VLOOKUP($A3816,ETF_OP_Fee!$I$5:$J$14,2,1),0))^($A3816-$A3815)*(1+1*(B3816/B3815-1))</f>
        <v>21.211961281234462</v>
      </c>
      <c r="H3816" s="9">
        <f>IFERROR(VLOOKUP(A3816,'BITO-IV'!$A$1:$J$10000,4,0),"")</f>
        <v>19.5502</v>
      </c>
      <c r="J3816" s="9">
        <f>VLOOKUP(A3816,'ETH-Web'!$A$1:$G$10000,6,0)</f>
        <v>2331.4499999999998</v>
      </c>
      <c r="K3816" s="2">
        <f>K3815*(1-K$1+IF(AND(WEEKDAY($A3816)&lt;&gt;1,WEEKDAY($A3816)&lt;&gt;7),-VLOOKUP($A3816,ETF_OP_Fee!$K$5:$L$14,2,1),0))^($A3816-$A3815)*(1+2*(J3816/J3815-1))-K$3*IFERROR(VLOOKUP($A5412,Dividends!$C$10:$E$100,3,0),0)</f>
        <v>67.446218860277483</v>
      </c>
      <c r="L3816" s="9" t="e">
        <v>#DIV/0!</v>
      </c>
      <c r="M3816" s="9">
        <f>VLOOKUP(A3816,'ETHU-Web'!$A$3:$G$5000,5,0)</f>
        <v>65.2</v>
      </c>
      <c r="N3816"/>
      <c r="O3816"/>
      <c r="Q3816">
        <f>IF($A3816&gt;=$Q$2,B3816*Q$4,"")</f>
        <v>1128.6445780252095</v>
      </c>
      <c r="R3816">
        <f>IF($A3816&gt;=$Q$2,G3816*R$4,"")</f>
        <v>400.22688055078936</v>
      </c>
      <c r="S3816">
        <f>IF($A3816&gt;=$Q$2,C3816*S$4,"")</f>
        <v>720.37794806371085</v>
      </c>
      <c r="T3816">
        <f>IF($A3816&gt;=$Q$2,J3816*T$4,"")</f>
        <v>701.41155250414079</v>
      </c>
      <c r="U3816">
        <f>IF($A3816&gt;=$Q$2,K3816*U$4,"")</f>
        <v>6.4884112484376022</v>
      </c>
    </row>
    <row r="3817" spans="1:21">
      <c r="A3817" s="1">
        <v>45715</v>
      </c>
      <c r="B3817">
        <f>IFERROR(VLOOKUP($A3817,'BTC-Web'!$A$2:$H$9999,2,0),"")</f>
        <v>84076.86</v>
      </c>
      <c r="C3817">
        <f>VLOOKUP(A3817,H_SPBTFDUE!$B$2:$C$5828,2,0)</f>
        <v>375.76</v>
      </c>
      <c r="D3817" s="2">
        <f>D3816*(1-D$1+IF(AND(WEEKDAY($A3817)&lt;&gt;1,WEEKDAY($A3817)&lt;&gt;7),-VLOOKUP($A3817,ETF_OP_Fee!$G$5:$H$14,2,1),0))^($A3817-$A3816)*(1+2*(C3817/C3816-1))+IFERROR(VLOOKUP(A3817,BITXeom!$C$9:$D$100,2,0),0)-$D$3*IFERROR(VLOOKUP($A3817,Dividends!$C$10:$E$100,2,0),0)</f>
        <v>37.968381773695931</v>
      </c>
      <c r="F3817" s="60">
        <f>F3816*(1-F$1-2*(C3817/C3816-1))</f>
        <v>8.9958268808529686E-4</v>
      </c>
      <c r="G3817" s="2">
        <f>G3816*(1-G$1+IF(AND(WEEKDAY($A3817)&lt;&gt;1,WEEKDAY($A3817)&lt;&gt;7),-VLOOKUP($A3817,ETF_OP_Fee!$I$5:$J$14,2,1),0))^($A3817-$A3816)*(1+1*(B3817/B3816-1))</f>
        <v>20.092147126555329</v>
      </c>
      <c r="H3817" s="9">
        <f>IFERROR(VLOOKUP(A3817,'BITO-IV'!$A$1:$J$10000,4,0),"")</f>
        <v>19.331800000000001</v>
      </c>
      <c r="J3817" s="9">
        <f>VLOOKUP(A3817,'ETH-Web'!$A$1:$G$10000,6,0)</f>
        <v>2305.48</v>
      </c>
      <c r="K3817" s="2">
        <f>K3816*(1-K$1+IF(AND(WEEKDAY($A3817)&lt;&gt;1,WEEKDAY($A3817)&lt;&gt;7),-VLOOKUP($A3817,ETF_OP_Fee!$K$5:$L$14,2,1),0))^($A3817-$A3816)*(1+2*(J3817/J3816-1))-K$3*IFERROR(VLOOKUP($A5413,Dividends!$C$10:$E$100,3,0),0)</f>
        <v>65.833554442557713</v>
      </c>
      <c r="L3817" s="9" t="e">
        <v>#DIV/0!</v>
      </c>
      <c r="M3817" s="9">
        <f>VLOOKUP(A3817,'ETHU-Web'!$A$3:$G$5000,5,0)</f>
        <v>60</v>
      </c>
      <c r="N3817"/>
      <c r="O3817"/>
      <c r="Q3817">
        <f>IF($A3817&gt;=$Q$2,B3817*Q$4,"")</f>
        <v>1070.5559622461949</v>
      </c>
      <c r="R3817">
        <f>IF($A3817&gt;=$Q$2,G3817*R$4,"")</f>
        <v>379.0982484558242</v>
      </c>
      <c r="S3817">
        <f>IF($A3817&gt;=$Q$2,C3817*S$4,"")</f>
        <v>712.22758976061675</v>
      </c>
      <c r="T3817">
        <f>IF($A3817&gt;=$Q$2,J3817*T$4,"")</f>
        <v>693.59853570406676</v>
      </c>
      <c r="U3817">
        <f>IF($A3817&gt;=$Q$2,K3817*U$4,"")</f>
        <v>6.3332708992126197</v>
      </c>
    </row>
    <row r="3818" spans="1:21">
      <c r="A3818" s="1">
        <v>45716</v>
      </c>
      <c r="B3818">
        <f>IFERROR(VLOOKUP($A3818,'BTC-Web'!$A$2:$H$9999,2,0),"")</f>
        <v>84705.63</v>
      </c>
      <c r="C3818">
        <f>VLOOKUP(A3818,H_SPBTFDUE!$B$2:$C$5828,2,0)</f>
        <v>379.46</v>
      </c>
      <c r="D3818" s="2">
        <f>D3817*(1-D$1+IF(AND(WEEKDAY($A3818)&lt;&gt;1,WEEKDAY($A3818)&lt;&gt;7),-VLOOKUP($A3818,ETF_OP_Fee!$G$5:$H$14,2,1),0))^($A3818-$A3817)*(1+2*(C3818/C3817-1))+IFERROR(VLOOKUP(A3818,BITXeom!$C$9:$D$100,2,0),0)-$D$3*IFERROR(VLOOKUP($A3818,Dividends!$C$10:$E$100,2,0),0)</f>
        <v>38.711441965888667</v>
      </c>
      <c r="F3818" s="60">
        <f>F3817*(1-F$1-2*(C3818/C3817-1))</f>
        <v>8.8181999959318865E-4</v>
      </c>
      <c r="G3818" s="2">
        <f>G3817*(1-G$1+IF(AND(WEEKDAY($A3818)&lt;&gt;1,WEEKDAY($A3818)&lt;&gt;7),-VLOOKUP($A3818,ETF_OP_Fee!$I$5:$J$14,2,1),0))^($A3818-$A3817)*(1+1*(B3818/B3817-1))</f>
        <v>20.214150355025975</v>
      </c>
      <c r="H3818" s="9">
        <f>IFERROR(VLOOKUP(A3818,'BITO-IV'!$A$1:$J$10000,4,0),"")</f>
        <v>19.5259</v>
      </c>
      <c r="J3818" s="9">
        <f>VLOOKUP(A3818,'ETH-Web'!$A$1:$G$10000,6,0)</f>
        <v>2237.91</v>
      </c>
      <c r="K3818" s="2">
        <f>K3817*(1-K$1+IF(AND(WEEKDAY($A3818)&lt;&gt;1,WEEKDAY($A3818)&lt;&gt;7),-VLOOKUP($A3818,ETF_OP_Fee!$K$5:$L$14,2,1),0))^($A3818-$A3817)*(1+2*(J3818/J3817-1))-K$3*IFERROR(VLOOKUP($A5414,Dividends!$C$10:$E$100,3,0),0)</f>
        <v>61.87112604270002</v>
      </c>
      <c r="L3818" s="9" t="e">
        <v>#DIV/0!</v>
      </c>
      <c r="M3818" s="9">
        <f>VLOOKUP(A3818,'ETHU-Web'!$A$3:$G$5000,5,0)</f>
        <v>58.4</v>
      </c>
      <c r="N3818"/>
      <c r="O3818"/>
      <c r="Q3818">
        <f>IF($A3818&gt;=$Q$2,B3818*Q$4,"")</f>
        <v>1078.5621303212342</v>
      </c>
      <c r="R3818">
        <f>IF($A3818&gt;=$Q$2,G3818*R$4,"")</f>
        <v>381.40020304175539</v>
      </c>
      <c r="S3818">
        <f>IF($A3818&gt;=$Q$2,C3818*S$4,"")</f>
        <v>719.24068876560466</v>
      </c>
      <c r="T3818">
        <f>IF($A3818&gt;=$Q$2,J3818*T$4,"")</f>
        <v>673.2702513305203</v>
      </c>
      <c r="U3818">
        <f>IF($A3818&gt;=$Q$2,K3818*U$4,"")</f>
        <v>5.9520802937907478</v>
      </c>
    </row>
    <row r="3819" spans="1:21">
      <c r="A3819" s="1">
        <v>45719</v>
      </c>
      <c r="B3819">
        <f>IFERROR(VLOOKUP($A3819,'BTC-Web'!$A$2:$H$9999,2,0),"")</f>
        <v>94248.42</v>
      </c>
      <c r="C3819">
        <f>VLOOKUP(A3819,H_SPBTFDUE!$B$2:$C$5828,2,0)</f>
        <v>386.92</v>
      </c>
      <c r="D3819" s="2">
        <f>D3818*(1-D$1+IF(AND(WEEKDAY($A3819)&lt;&gt;1,WEEKDAY($A3819)&lt;&gt;7),-VLOOKUP($A3819,ETF_OP_Fee!$G$5:$H$14,2,1),0))^($A3819-$A3818)*(1+2*(C3819/C3818-1))+IFERROR(VLOOKUP(A3819,BITXeom!$C$9:$D$100,2,0),0)-$D$3*IFERROR(VLOOKUP($A3819,Dividends!$C$10:$E$100,2,0),0)</f>
        <v>40.21898994605516</v>
      </c>
      <c r="F3819" s="60">
        <f>F3818*(1-F$1-2*(C3819/C3818-1))</f>
        <v>8.4710178757951631E-4</v>
      </c>
      <c r="G3819" s="2">
        <f>G3818*(1-G$1+IF(AND(WEEKDAY($A3819)&lt;&gt;1,WEEKDAY($A3819)&lt;&gt;7),-VLOOKUP($A3819,ETF_OP_Fee!$I$5:$J$14,2,1),0))^($A3819-$A3818)*(1+1*(B3819/B3818-1))</f>
        <v>22.397386276906801</v>
      </c>
      <c r="H3819" s="9">
        <f>IFERROR(VLOOKUP(A3819,'BITO-IV'!$A$1:$J$10000,4,0),"")</f>
        <v>19.176600000000001</v>
      </c>
      <c r="J3819" s="9">
        <f>VLOOKUP(A3819,'ETH-Web'!$A$1:$G$10000,6,0)</f>
        <v>2145.5700000000002</v>
      </c>
      <c r="K3819" s="2">
        <f>K3818*(1-K$1+IF(AND(WEEKDAY($A3819)&lt;&gt;1,WEEKDAY($A3819)&lt;&gt;7),-VLOOKUP($A3819,ETF_OP_Fee!$K$5:$L$14,2,1),0))^($A3819-$A3818)*(1+2*(J3819/J3818-1))-K$3*IFERROR(VLOOKUP($A5415,Dividends!$C$10:$E$100,3,0),0)</f>
        <v>56.481458987057131</v>
      </c>
      <c r="L3819" s="9" t="e">
        <v>#DIV/0!</v>
      </c>
      <c r="M3819" s="9">
        <f>VLOOKUP(A3819,'ETHU-Web'!$A$3:$G$5000,5,0)</f>
        <v>53</v>
      </c>
      <c r="N3819"/>
      <c r="O3819"/>
      <c r="Q3819">
        <f>IF($A3819&gt;=$Q$2,B3819*Q$4,"")</f>
        <v>1200.0710773842352</v>
      </c>
      <c r="R3819">
        <f>IF($A3819&gt;=$Q$2,G3819*R$4,"")</f>
        <v>422.59345674120482</v>
      </c>
      <c r="S3819">
        <f>IF($A3819&gt;=$Q$2,C3819*S$4,"")</f>
        <v>733.38061270539129</v>
      </c>
      <c r="T3819">
        <f>IF($A3819&gt;=$Q$2,J3819*T$4,"")</f>
        <v>645.48996749075013</v>
      </c>
      <c r="U3819">
        <f>IF($A3819&gt;=$Q$2,K3819*U$4,"")</f>
        <v>5.4335875311110193</v>
      </c>
    </row>
    <row r="3820" spans="1:21">
      <c r="A3820" s="1">
        <v>45720</v>
      </c>
      <c r="B3820">
        <f>IFERROR(VLOOKUP($A3820,'BTC-Web'!$A$2:$H$9999,2,0),"")</f>
        <v>86064.07</v>
      </c>
      <c r="C3820">
        <f>VLOOKUP(A3820,H_SPBTFDUE!$B$2:$C$5828,2,0)</f>
        <v>391.45</v>
      </c>
      <c r="D3820" s="2">
        <f>D3819*(1-D$1+IF(AND(WEEKDAY($A3820)&lt;&gt;1,WEEKDAY($A3820)&lt;&gt;7),-VLOOKUP($A3820,ETF_OP_Fee!$G$5:$H$14,2,1),0))^($A3820-$A3819)*(1+2*(C3820/C3819-1))+IFERROR(VLOOKUP(A3820,BITXeom!$C$9:$D$100,2,0),0)-$D$3*IFERROR(VLOOKUP($A3820,Dividends!$C$10:$E$100,2,0),0)</f>
        <v>41.155783630810355</v>
      </c>
      <c r="F3820" s="60">
        <f>F3819*(1-F$1-2*(C3820/C3819-1))</f>
        <v>8.2722221633123143E-4</v>
      </c>
      <c r="G3820" s="2">
        <f>G3819*(1-G$1+IF(AND(WEEKDAY($A3820)&lt;&gt;1,WEEKDAY($A3820)&lt;&gt;7),-VLOOKUP($A3820,ETF_OP_Fee!$I$5:$J$14,2,1),0))^($A3820-$A3819)*(1+1*(B3820/B3819-1))</f>
        <v>20.423891326030606</v>
      </c>
      <c r="H3820" s="9">
        <f>IFERROR(VLOOKUP(A3820,'BITO-IV'!$A$1:$J$10000,4,0),"")</f>
        <v>19.403600000000001</v>
      </c>
      <c r="J3820" s="9">
        <f>VLOOKUP(A3820,'ETH-Web'!$A$1:$G$10000,6,0)</f>
        <v>2170.02</v>
      </c>
      <c r="K3820" s="2">
        <f>K3819*(1-K$1+IF(AND(WEEKDAY($A3820)&lt;&gt;1,WEEKDAY($A3820)&lt;&gt;7),-VLOOKUP($A3820,ETF_OP_Fee!$K$5:$L$14,2,1),0))^($A3820-$A3819)*(1+2*(J3820/J3819-1))-K$3*IFERROR(VLOOKUP($A5416,Dividends!$C$10:$E$100,3,0),0)</f>
        <v>57.672286139347321</v>
      </c>
      <c r="L3820" s="9" t="e">
        <v>#DIV/0!</v>
      </c>
      <c r="M3820" s="9">
        <f>VLOOKUP(A3820,'ETHU-Web'!$A$3:$G$5000,5,0)</f>
        <v>53.8</v>
      </c>
      <c r="N3820"/>
      <c r="O3820"/>
      <c r="Q3820">
        <f>IF($A3820&gt;=$Q$2,B3820*Q$4,"")</f>
        <v>1095.8592325364421</v>
      </c>
      <c r="R3820">
        <f>IF($A3820&gt;=$Q$2,G3820*R$4,"")</f>
        <v>385.35759167903996</v>
      </c>
      <c r="S3820">
        <f>IF($A3820&gt;=$Q$2,C3820*S$4,"")</f>
        <v>741.96692040609275</v>
      </c>
      <c r="T3820">
        <f>IF($A3820&gt;=$Q$2,J3820*T$4,"")</f>
        <v>652.84569566794721</v>
      </c>
      <c r="U3820">
        <f>IF($A3820&gt;=$Q$2,K3820*U$4,"")</f>
        <v>5.5481466038126497</v>
      </c>
    </row>
    <row r="3821" spans="1:21">
      <c r="A3821" s="1">
        <v>45721</v>
      </c>
      <c r="B3821">
        <f>IFERROR(VLOOKUP($A3821,'BTC-Web'!$A$2:$H$9999,2,0),"")</f>
        <v>87222.95</v>
      </c>
      <c r="C3821">
        <f>VLOOKUP(A3821,H_SPBTFDUE!$B$2:$C$5828,2,0)</f>
        <v>407.63</v>
      </c>
      <c r="D3821" s="2">
        <f>D3820*(1-D$1+IF(AND(WEEKDAY($A3821)&lt;&gt;1,WEEKDAY($A3821)&lt;&gt;7),-VLOOKUP($A3821,ETF_OP_Fee!$G$5:$H$14,2,1),0))^($A3821-$A3820)*(1+2*(C3821/C3820-1))+IFERROR(VLOOKUP(A3821,BITXeom!$C$9:$D$100,2,0),0)-$D$3*IFERROR(VLOOKUP($A3821,Dividends!$C$10:$E$100,2,0),0)</f>
        <v>44.552637719419366</v>
      </c>
      <c r="F3821" s="60">
        <f>F3820*(1-F$1-2*(C3821/C3820-1))</f>
        <v>7.5879517046859013E-4</v>
      </c>
      <c r="G3821" s="2">
        <f>G3820*(1-G$1+IF(AND(WEEKDAY($A3821)&lt;&gt;1,WEEKDAY($A3821)&lt;&gt;7),-VLOOKUP($A3821,ETF_OP_Fee!$I$5:$J$14,2,1),0))^($A3821-$A3820)*(1+1*(B3821/B3820-1))</f>
        <v>20.670012096996214</v>
      </c>
      <c r="H3821" s="9">
        <f>IFERROR(VLOOKUP(A3821,'BITO-IV'!$A$1:$J$10000,4,0),"")</f>
        <v>20.206199999999999</v>
      </c>
      <c r="J3821" s="9">
        <f>VLOOKUP(A3821,'ETH-Web'!$A$1:$G$10000,6,0)</f>
        <v>2241.98</v>
      </c>
      <c r="K3821" s="2">
        <f>K3820*(1-K$1+IF(AND(WEEKDAY($A3821)&lt;&gt;1,WEEKDAY($A3821)&lt;&gt;7),-VLOOKUP($A3821,ETF_OP_Fee!$K$5:$L$14,2,1),0))^($A3821-$A3820)*(1+2*(J3821/J3820-1))-K$3*IFERROR(VLOOKUP($A5417,Dividends!$C$10:$E$100,3,0),0)</f>
        <v>61.394550640770703</v>
      </c>
      <c r="L3821" s="9" t="e">
        <v>#DIV/0!</v>
      </c>
      <c r="M3821" s="9">
        <f>VLOOKUP(A3821,'ETHU-Web'!$A$3:$G$5000,5,0)</f>
        <v>58.6</v>
      </c>
      <c r="N3821"/>
      <c r="O3821"/>
      <c r="Q3821">
        <f>IF($A3821&gt;=$Q$2,B3821*Q$4,"")</f>
        <v>1110.615324682698</v>
      </c>
      <c r="R3821">
        <f>IF($A3821&gt;=$Q$2,G3821*R$4,"")</f>
        <v>390.00139368755407</v>
      </c>
      <c r="S3821">
        <f>IF($A3821&gt;=$Q$2,C3821*S$4,"")</f>
        <v>772.63501281168885</v>
      </c>
      <c r="T3821">
        <f>IF($A3821&gt;=$Q$2,J3821*T$4,"")</f>
        <v>674.49470178782883</v>
      </c>
      <c r="U3821">
        <f>IF($A3821&gt;=$Q$2,K3821*U$4,"")</f>
        <v>5.9062331395564573</v>
      </c>
    </row>
    <row r="3822" spans="1:21">
      <c r="A3822" s="1">
        <v>45722</v>
      </c>
      <c r="B3822">
        <f>IFERROR(VLOOKUP($A3822,'BTC-Web'!$A$2:$H$9999,2,0),"")</f>
        <v>90622.36</v>
      </c>
      <c r="C3822">
        <f>VLOOKUP(A3822,H_SPBTFDUE!$B$2:$C$5828,2,0)</f>
        <v>401.01</v>
      </c>
      <c r="D3822" s="2">
        <f>D3821*(1-D$1+IF(AND(WEEKDAY($A3822)&lt;&gt;1,WEEKDAY($A3822)&lt;&gt;7),-VLOOKUP($A3822,ETF_OP_Fee!$G$5:$H$14,2,1),0))^($A3822-$A3821)*(1+2*(C3822/C3821-1))+IFERROR(VLOOKUP(A3822,BITXeom!$C$9:$D$100,2,0),0)-$D$3*IFERROR(VLOOKUP($A3822,Dividends!$C$10:$E$100,2,0),0)</f>
        <v>43.100352349873361</v>
      </c>
      <c r="F3822" s="60">
        <f>F3821*(1-F$1-2*(C3822/C3821-1))</f>
        <v>7.834016692776102E-4</v>
      </c>
      <c r="G3822" s="2">
        <f>G3821*(1-G$1+IF(AND(WEEKDAY($A3822)&lt;&gt;1,WEEKDAY($A3822)&lt;&gt;7),-VLOOKUP($A3822,ETF_OP_Fee!$I$5:$J$14,2,1),0))^($A3822-$A3821)*(1+1*(B3822/B3821-1))</f>
        <v>21.445623474204897</v>
      </c>
      <c r="H3822" s="9">
        <f>IFERROR(VLOOKUP(A3822,'BITO-IV'!$A$1:$J$10000,4,0),"")</f>
        <v>19.880199999999999</v>
      </c>
      <c r="J3822" s="9">
        <f>VLOOKUP(A3822,'ETH-Web'!$A$1:$G$10000,6,0)</f>
        <v>2202.48</v>
      </c>
      <c r="K3822" s="2">
        <f>K3821*(1-K$1+IF(AND(WEEKDAY($A3822)&lt;&gt;1,WEEKDAY($A3822)&lt;&gt;7),-VLOOKUP($A3822,ETF_OP_Fee!$K$5:$L$14,2,1),0))^($A3822-$A3821)*(1+2*(J3822/J3821-1))-K$3*IFERROR(VLOOKUP($A5418,Dividends!$C$10:$E$100,3,0),0)</f>
        <v>59.132316862392109</v>
      </c>
      <c r="L3822" s="9" t="e">
        <v>#DIV/0!</v>
      </c>
      <c r="M3822" s="9">
        <f>VLOOKUP(A3822,'ETHU-Web'!$A$3:$G$5000,5,0)</f>
        <v>56.8</v>
      </c>
      <c r="N3822"/>
      <c r="O3822"/>
      <c r="Q3822">
        <f>IF($A3822&gt;=$Q$2,B3822*Q$4,"")</f>
        <v>1153.9002266595242</v>
      </c>
      <c r="R3822">
        <f>IF($A3822&gt;=$Q$2,G3822*R$4,"")</f>
        <v>404.63561434750557</v>
      </c>
      <c r="S3822">
        <f>IF($A3822&gt;=$Q$2,C3822*S$4,"")</f>
        <v>760.08725188925087</v>
      </c>
      <c r="T3822">
        <f>IF($A3822&gt;=$Q$2,J3822*T$4,"")</f>
        <v>662.61121454859426</v>
      </c>
      <c r="U3822">
        <f>IF($A3822&gt;=$Q$2,K3822*U$4,"")</f>
        <v>5.6886033992646414</v>
      </c>
    </row>
    <row r="3823" spans="1:21">
      <c r="A3823" s="1">
        <v>45723</v>
      </c>
      <c r="B3823">
        <f>IFERROR(VLOOKUP($A3823,'BTC-Web'!$A$2:$H$9999,2,0),"")</f>
        <v>89963.28</v>
      </c>
      <c r="C3823">
        <f>VLOOKUP(A3823,H_SPBTFDUE!$B$2:$C$5828,2,0)</f>
        <v>391.07</v>
      </c>
      <c r="D3823" s="2">
        <f>D3822*(1-D$1+IF(AND(WEEKDAY($A3823)&lt;&gt;1,WEEKDAY($A3823)&lt;&gt;7),-VLOOKUP($A3823,ETF_OP_Fee!$G$5:$H$14,2,1),0))^($A3823-$A3822)*(1+2*(C3823/C3822-1))+IFERROR(VLOOKUP(A3823,BITXeom!$C$9:$D$100,2,0),0)-$D$3*IFERROR(VLOOKUP($A3823,Dividends!$C$10:$E$100,2,0),0)</f>
        <v>40.958721901263232</v>
      </c>
      <c r="F3823" s="60">
        <f>F3822*(1-F$1-2*(C3823/C3822-1))</f>
        <v>8.2219788900394944E-4</v>
      </c>
      <c r="G3823" s="2">
        <f>G3822*(1-G$1+IF(AND(WEEKDAY($A3823)&lt;&gt;1,WEEKDAY($A3823)&lt;&gt;7),-VLOOKUP($A3823,ETF_OP_Fee!$I$5:$J$14,2,1),0))^($A3823-$A3822)*(1+1*(B3823/B3822-1))</f>
        <v>21.259935318502247</v>
      </c>
      <c r="H3823" s="9">
        <f>IFERROR(VLOOKUP(A3823,'BITO-IV'!$A$1:$J$10000,4,0),"")</f>
        <v>19.392700000000001</v>
      </c>
      <c r="J3823" s="9">
        <f>VLOOKUP(A3823,'ETH-Web'!$A$1:$G$10000,6,0)</f>
        <v>2138.9899999999998</v>
      </c>
      <c r="K3823" s="2">
        <f>K3822*(1-K$1+IF(AND(WEEKDAY($A3823)&lt;&gt;1,WEEKDAY($A3823)&lt;&gt;7),-VLOOKUP($A3823,ETF_OP_Fee!$K$5:$L$14,2,1),0))^($A3823-$A3822)*(1+2*(J3823/J3822-1))-K$3*IFERROR(VLOOKUP($A5419,Dividends!$C$10:$E$100,3,0),0)</f>
        <v>55.630115346350003</v>
      </c>
      <c r="L3823" s="9" t="e">
        <v>#DIV/0!</v>
      </c>
      <c r="M3823" s="9">
        <f>VLOOKUP(A3823,'ETHU-Web'!$A$3:$G$5000,5,0)</f>
        <v>54.4</v>
      </c>
      <c r="N3823"/>
      <c r="O3823"/>
      <c r="Q3823">
        <f>IF($A3823&gt;=$Q$2,B3823*Q$4,"")</f>
        <v>1145.5081194424229</v>
      </c>
      <c r="R3823">
        <f>IF($A3823&gt;=$Q$2,G3823*R$4,"")</f>
        <v>401.13205377020779</v>
      </c>
      <c r="S3823">
        <f>IF($A3823&gt;=$Q$2,C3823*S$4,"")</f>
        <v>741.24665618395886</v>
      </c>
      <c r="T3823">
        <f>IF($A3823&gt;=$Q$2,J3823*T$4,"")</f>
        <v>643.51038911013836</v>
      </c>
      <c r="U3823">
        <f>IF($A3823&gt;=$Q$2,K3823*U$4,"")</f>
        <v>5.3516872000325151</v>
      </c>
    </row>
    <row r="3824" spans="1:21">
      <c r="A3824" s="1">
        <v>45726</v>
      </c>
      <c r="B3824">
        <f>IFERROR(VLOOKUP($A3824,'BTC-Web'!$A$2:$H$9999,2,0),"")</f>
        <v>80597.149999999994</v>
      </c>
      <c r="C3824">
        <f>VLOOKUP(A3824,H_SPBTFDUE!$B$2:$C$5828,2,0)</f>
        <v>354.15</v>
      </c>
      <c r="D3824" s="2">
        <f>D3823*(1-D$1+IF(AND(WEEKDAY($A3824)&lt;&gt;1,WEEKDAY($A3824)&lt;&gt;7),-VLOOKUP($A3824,ETF_OP_Fee!$G$5:$H$14,2,1),0))^($A3824-$A3823)*(1+2*(C3824/C3823-1))+IFERROR(VLOOKUP(A3824,BITXeom!$C$9:$D$100,2,0),0)-$D$3*IFERROR(VLOOKUP($A3824,Dividends!$C$10:$E$100,2,0),0)</f>
        <v>33.213074271951143</v>
      </c>
      <c r="F3824" s="60">
        <f>F3823*(1-F$1-2*(C3824/C3823-1))</f>
        <v>9.7739863205585902E-4</v>
      </c>
      <c r="G3824" s="2">
        <f>G3823*(1-G$1+IF(AND(WEEKDAY($A3824)&lt;&gt;1,WEEKDAY($A3824)&lt;&gt;7),-VLOOKUP($A3824,ETF_OP_Fee!$I$5:$J$14,2,1),0))^($A3824-$A3823)*(1+1*(B3824/B3823-1))</f>
        <v>18.966901538634829</v>
      </c>
      <c r="H3824" s="9">
        <f>IFERROR(VLOOKUP(A3824,'BITO-IV'!$A$1:$J$10000,4,0),"")</f>
        <v>17.566500000000001</v>
      </c>
      <c r="J3824" s="9">
        <f>VLOOKUP(A3824,'ETH-Web'!$A$1:$G$10000,6,0)</f>
        <v>1861.15</v>
      </c>
      <c r="K3824" s="2">
        <f>K3823*(1-K$1+IF(AND(WEEKDAY($A3824)&lt;&gt;1,WEEKDAY($A3824)&lt;&gt;7),-VLOOKUP($A3824,ETF_OP_Fee!$K$5:$L$14,2,1),0))^($A3824-$A3823)*(1+2*(J3824/J3823-1))-K$3*IFERROR(VLOOKUP($A5420,Dividends!$C$10:$E$100,3,0),0)</f>
        <v>40.972273501810712</v>
      </c>
      <c r="L3824" s="9" t="e">
        <v>#DIV/0!</v>
      </c>
      <c r="M3824" s="9">
        <f>VLOOKUP(A3824,'ETHU-Web'!$A$3:$G$5000,5,0)</f>
        <v>40.200000000000003</v>
      </c>
      <c r="N3824"/>
      <c r="O3824"/>
      <c r="Q3824">
        <f>IF($A3824&gt;=$Q$2,B3824*Q$4,"")</f>
        <v>1026.2485953037601</v>
      </c>
      <c r="R3824">
        <f>IF($A3824&gt;=$Q$2,G3824*R$4,"")</f>
        <v>357.86713618213867</v>
      </c>
      <c r="S3824">
        <f>IF($A3824&gt;=$Q$2,C3824*S$4,"")</f>
        <v>671.26730070715985</v>
      </c>
      <c r="T3824">
        <f>IF($A3824&gt;=$Q$2,J3824*T$4,"")</f>
        <v>559.9228424126967</v>
      </c>
      <c r="U3824">
        <f>IF($A3824&gt;=$Q$2,K3824*U$4,"")</f>
        <v>3.9415843431332838</v>
      </c>
    </row>
    <row r="3825" spans="1:21">
      <c r="A3825" s="1">
        <v>45727</v>
      </c>
      <c r="B3825">
        <f>IFERROR(VLOOKUP($A3825,'BTC-Web'!$A$2:$H$9999,2,0),"")</f>
        <v>78523.88</v>
      </c>
      <c r="C3825">
        <f>VLOOKUP(A3825,H_SPBTFDUE!$B$2:$C$5828,2,0)</f>
        <v>373.78</v>
      </c>
      <c r="D3825" s="2">
        <f>D3824*(1-D$1+IF(AND(WEEKDAY($A3825)&lt;&gt;1,WEEKDAY($A3825)&lt;&gt;7),-VLOOKUP($A3825,ETF_OP_Fee!$G$5:$H$14,2,1),0))^($A3825-$A3824)*(1+2*(C3825/C3824-1))+IFERROR(VLOOKUP(A3825,BITXeom!$C$9:$D$100,2,0),0)-$D$3*IFERROR(VLOOKUP($A3825,Dividends!$C$10:$E$100,2,0),0)</f>
        <v>36.89052781876466</v>
      </c>
      <c r="F3825" s="60">
        <f>F3824*(1-F$1-2*(C3825/C3824-1))</f>
        <v>8.6899629169406227E-4</v>
      </c>
      <c r="G3825" s="2">
        <f>G3824*(1-G$1+IF(AND(WEEKDAY($A3825)&lt;&gt;1,WEEKDAY($A3825)&lt;&gt;7),-VLOOKUP($A3825,ETF_OP_Fee!$I$5:$J$14,2,1),0))^($A3825-$A3824)*(1+1*(B3825/B3824-1))</f>
        <v>18.453204914153709</v>
      </c>
      <c r="H3825" s="9">
        <f>IFERROR(VLOOKUP(A3825,'BITO-IV'!$A$1:$J$10000,4,0),"")</f>
        <v>18.539200000000001</v>
      </c>
      <c r="J3825" s="9">
        <f>VLOOKUP(A3825,'ETH-Web'!$A$1:$G$10000,6,0)</f>
        <v>1919.84</v>
      </c>
      <c r="K3825" s="2">
        <f>K3824*(1-K$1+IF(AND(WEEKDAY($A3825)&lt;&gt;1,WEEKDAY($A3825)&lt;&gt;7),-VLOOKUP($A3825,ETF_OP_Fee!$K$5:$L$14,2,1),0))^($A3825-$A3824)*(1+2*(J3825/J3824-1))-K$3*IFERROR(VLOOKUP($A5421,Dividends!$C$10:$E$100,3,0),0)</f>
        <v>43.483613501943296</v>
      </c>
      <c r="L3825" s="9" t="e">
        <v>#DIV/0!</v>
      </c>
      <c r="M3825" s="9">
        <f>VLOOKUP(A3825,'ETHU-Web'!$A$3:$G$5000,5,0)</f>
        <v>43.4</v>
      </c>
      <c r="N3825"/>
      <c r="O3825"/>
      <c r="Q3825">
        <f>IF($A3825&gt;=$Q$2,B3825*Q$4,"")</f>
        <v>999.84951760454351</v>
      </c>
      <c r="R3825">
        <f>IF($A3825&gt;=$Q$2,G3825*R$4,"")</f>
        <v>348.17471807710314</v>
      </c>
      <c r="S3825">
        <f>IF($A3825&gt;=$Q$2,C3825*S$4,"")</f>
        <v>708.47463407686632</v>
      </c>
      <c r="T3825">
        <f>IF($A3825&gt;=$Q$2,J3825*T$4,"")</f>
        <v>577.57959851575185</v>
      </c>
      <c r="U3825">
        <f>IF($A3825&gt;=$Q$2,K3825*U$4,"")</f>
        <v>4.1831784158754148</v>
      </c>
    </row>
    <row r="3826" spans="1:21">
      <c r="A3826" s="1">
        <v>45728</v>
      </c>
      <c r="B3826">
        <f>IFERROR(VLOOKUP($A3826,'BTC-Web'!$A$2:$H$9999,2,0),"")</f>
        <v>82857.38</v>
      </c>
      <c r="C3826">
        <f>VLOOKUP(A3826,H_SPBTFDUE!$B$2:$C$5828,2,0)</f>
        <v>372.68</v>
      </c>
      <c r="D3826" s="2">
        <f>D3825*(1-D$1+IF(AND(WEEKDAY($A3826)&lt;&gt;1,WEEKDAY($A3826)&lt;&gt;7),-VLOOKUP($A3826,ETF_OP_Fee!$G$5:$H$14,2,1),0))^($A3826-$A3825)*(1+2*(C3826/C3825-1))+IFERROR(VLOOKUP(A3826,BITXeom!$C$9:$D$100,2,0),0)-$D$3*IFERROR(VLOOKUP($A3826,Dividends!$C$10:$E$100,2,0),0)</f>
        <v>36.668976087280598</v>
      </c>
      <c r="F3826" s="60">
        <f>F3825*(1-F$1-2*(C3826/C3825-1))</f>
        <v>8.7406580784037103E-4</v>
      </c>
      <c r="G3826" s="2">
        <f>G3825*(1-G$1+IF(AND(WEEKDAY($A3826)&lt;&gt;1,WEEKDAY($A3826)&lt;&gt;7),-VLOOKUP($A3826,ETF_OP_Fee!$I$5:$J$14,2,1),0))^($A3826-$A3825)*(1+1*(B3826/B3825-1))</f>
        <v>19.444402357475916</v>
      </c>
      <c r="H3826" s="9">
        <f>IFERROR(VLOOKUP(A3826,'BITO-IV'!$A$1:$J$10000,4,0),"")</f>
        <v>18.487200000000001</v>
      </c>
      <c r="J3826" s="9">
        <f>VLOOKUP(A3826,'ETH-Web'!$A$1:$G$10000,6,0)</f>
        <v>1908.98</v>
      </c>
      <c r="K3826" s="2">
        <f>K3825*(1-K$1+IF(AND(WEEKDAY($A3826)&lt;&gt;1,WEEKDAY($A3826)&lt;&gt;7),-VLOOKUP($A3826,ETF_OP_Fee!$K$5:$L$14,2,1),0))^($A3826-$A3825)*(1+2*(J3826/J3825-1))-K$3*IFERROR(VLOOKUP($A5422,Dividends!$C$10:$E$100,3,0),0)</f>
        <v>42.91988571713415</v>
      </c>
      <c r="L3826" s="9" t="e">
        <v>#DIV/0!</v>
      </c>
      <c r="M3826" s="9">
        <f>VLOOKUP(A3826,'ETHU-Web'!$A$3:$G$5000,5,0)</f>
        <v>40.200000000000003</v>
      </c>
      <c r="N3826"/>
      <c r="O3826"/>
      <c r="Q3826">
        <f>IF($A3826&gt;=$Q$2,B3826*Q$4,"")</f>
        <v>1055.0282464770762</v>
      </c>
      <c r="R3826">
        <f>IF($A3826&gt;=$Q$2,G3826*R$4,"")</f>
        <v>366.87661251727997</v>
      </c>
      <c r="S3826">
        <f>IF($A3826&gt;=$Q$2,C3826*S$4,"")</f>
        <v>706.38965869700507</v>
      </c>
      <c r="T3826">
        <f>IF($A3826&gt;=$Q$2,J3826*T$4,"")</f>
        <v>574.31239164440785</v>
      </c>
      <c r="U3826">
        <f>IF($A3826&gt;=$Q$2,K3826*U$4,"")</f>
        <v>4.1289470925807787</v>
      </c>
    </row>
    <row r="3827" spans="1:21">
      <c r="A3827" s="1">
        <v>45729</v>
      </c>
      <c r="B3827">
        <f>IFERROR(VLOOKUP($A3827,'BTC-Web'!$A$2:$H$9999,2,0),"")</f>
        <v>83724.92</v>
      </c>
      <c r="C3827">
        <f>VLOOKUP(A3827,H_SPBTFDUE!$B$2:$C$5828,2,0)</f>
        <v>359.62</v>
      </c>
      <c r="D3827" s="2">
        <f>D3826*(1-D$1+IF(AND(WEEKDAY($A3827)&lt;&gt;1,WEEKDAY($A3827)&lt;&gt;7),-VLOOKUP($A3827,ETF_OP_Fee!$G$5:$H$14,2,1),0))^($A3827-$A3826)*(1+2*(C3827/C3826-1))+IFERROR(VLOOKUP(A3827,BITXeom!$C$9:$D$100,2,0),0)-$D$3*IFERROR(VLOOKUP($A3827,Dividends!$C$10:$E$100,2,0),0)</f>
        <v>34.094849279483107</v>
      </c>
      <c r="F3827" s="60">
        <f>F3826*(1-F$1-2*(C3827/C3826-1))</f>
        <v>9.3528090448010076E-4</v>
      </c>
      <c r="G3827" s="2">
        <f>G3826*(1-G$1+IF(AND(WEEKDAY($A3827)&lt;&gt;1,WEEKDAY($A3827)&lt;&gt;7),-VLOOKUP($A3827,ETF_OP_Fee!$I$5:$J$14,2,1),0))^($A3827-$A3826)*(1+1*(B3827/B3826-1))</f>
        <v>19.620564260129047</v>
      </c>
      <c r="H3827" s="9">
        <f>IFERROR(VLOOKUP(A3827,'BITO-IV'!$A$1:$J$10000,4,0),"")</f>
        <v>17.841999999999999</v>
      </c>
      <c r="J3827" s="9">
        <f>VLOOKUP(A3827,'ETH-Web'!$A$1:$G$10000,6,0)</f>
        <v>1862.97</v>
      </c>
      <c r="K3827" s="2">
        <f>K3826*(1-K$1+IF(AND(WEEKDAY($A3827)&lt;&gt;1,WEEKDAY($A3827)&lt;&gt;7),-VLOOKUP($A3827,ETF_OP_Fee!$K$5:$L$14,2,1),0))^($A3827-$A3826)*(1+2*(J3827/J3826-1))-K$3*IFERROR(VLOOKUP($A5423,Dividends!$C$10:$E$100,3,0),0)</f>
        <v>40.782781797469603</v>
      </c>
      <c r="L3827" s="9" t="e">
        <v>#DIV/0!</v>
      </c>
      <c r="M3827" s="9">
        <f>VLOOKUP(A3827,'ETHU-Web'!$A$3:$G$5000,5,0)</f>
        <v>38.799999999999997</v>
      </c>
      <c r="N3827"/>
      <c r="O3827"/>
      <c r="Q3827">
        <f>IF($A3827&gt;=$Q$2,B3827*Q$4,"")</f>
        <v>1066.0746880245729</v>
      </c>
      <c r="R3827">
        <f>IF($A3827&gt;=$Q$2,G3827*R$4,"")</f>
        <v>370.20043193388091</v>
      </c>
      <c r="S3827">
        <f>IF($A3827&gt;=$Q$2,C3827*S$4,"")</f>
        <v>681.63531464156108</v>
      </c>
      <c r="T3827">
        <f>IF($A3827&gt;=$Q$2,J3827*T$4,"")</f>
        <v>560.47038536903608</v>
      </c>
      <c r="U3827">
        <f>IF($A3827&gt;=$Q$2,K3827*U$4,"")</f>
        <v>3.9233550023828481</v>
      </c>
    </row>
    <row r="3828" spans="1:21">
      <c r="A3828" s="1">
        <v>45730</v>
      </c>
      <c r="B3828">
        <f>IFERROR(VLOOKUP($A3828,'BTC-Web'!$A$2:$H$9999,2,0),"")</f>
        <v>81066.990000000005</v>
      </c>
      <c r="C3828">
        <f>VLOOKUP(A3828,H_SPBTFDUE!$B$2:$C$5828,2,0)</f>
        <v>380.25</v>
      </c>
      <c r="D3828" s="2">
        <f>D3827*(1-D$1+IF(AND(WEEKDAY($A3828)&lt;&gt;1,WEEKDAY($A3828)&lt;&gt;7),-VLOOKUP($A3828,ETF_OP_Fee!$G$5:$H$14,2,1),0))^($A3828-$A3827)*(1+2*(C3828/C3827-1))+IFERROR(VLOOKUP(A3828,BITXeom!$C$9:$D$100,2,0),0)-$D$3*IFERROR(VLOOKUP($A3828,Dividends!$C$10:$E$100,2,0),0)</f>
        <v>38.002045316427768</v>
      </c>
      <c r="F3828" s="60">
        <f>F3827*(1-F$1-2*(C3828/C3827-1))</f>
        <v>8.2792536661754435E-4</v>
      </c>
      <c r="G3828" s="2">
        <f>G3827*(1-G$1+IF(AND(WEEKDAY($A3828)&lt;&gt;1,WEEKDAY($A3828)&lt;&gt;7),-VLOOKUP($A3828,ETF_OP_Fee!$I$5:$J$14,2,1),0))^($A3828-$A3827)*(1+1*(B3828/B3827-1))</f>
        <v>18.971171440705987</v>
      </c>
      <c r="H3828" s="9">
        <f>IFERROR(VLOOKUP(A3828,'BITO-IV'!$A$1:$J$10000,4,0),"")</f>
        <v>18.866700000000002</v>
      </c>
      <c r="J3828" s="9">
        <f>VLOOKUP(A3828,'ETH-Web'!$A$1:$G$10000,6,0)</f>
        <v>1909.47</v>
      </c>
      <c r="K3828" s="2">
        <f>K3827*(1-K$1+IF(AND(WEEKDAY($A3828)&lt;&gt;1,WEEKDAY($A3828)&lt;&gt;7),-VLOOKUP($A3828,ETF_OP_Fee!$K$5:$L$14,2,1),0))^($A3828-$A3827)*(1+2*(J3828/J3827-1))-K$3*IFERROR(VLOOKUP($A5424,Dividends!$C$10:$E$100,3,0),0)</f>
        <v>42.747180451304452</v>
      </c>
      <c r="L3828" s="9" t="e">
        <v>#DIV/0!</v>
      </c>
      <c r="M3828" s="9">
        <f>VLOOKUP(A3828,'ETHU-Web'!$A$3:$G$5000,5,0)</f>
        <v>42.3</v>
      </c>
      <c r="N3828"/>
      <c r="O3828"/>
      <c r="Q3828">
        <f>IF($A3828&gt;=$Q$2,B3828*Q$4,"")</f>
        <v>1032.2310976629321</v>
      </c>
      <c r="R3828">
        <f>IF($A3828&gt;=$Q$2,G3828*R$4,"")</f>
        <v>357.94770061291143</v>
      </c>
      <c r="S3828">
        <f>IF($A3828&gt;=$Q$2,C3828*S$4,"")</f>
        <v>720.73808017477779</v>
      </c>
      <c r="T3828">
        <f>IF($A3828&gt;=$Q$2,J3828*T$4,"")</f>
        <v>574.45980705573004</v>
      </c>
      <c r="U3828">
        <f>IF($A3828&gt;=$Q$2,K3828*U$4,"")</f>
        <v>4.1123326283690007</v>
      </c>
    </row>
    <row r="3829" spans="1:21">
      <c r="A3829" s="1">
        <v>45733</v>
      </c>
      <c r="B3829">
        <f>IFERROR(VLOOKUP($A3829,'BTC-Web'!$A$2:$H$9999,2,0),"")</f>
        <v>82576.34</v>
      </c>
      <c r="C3829">
        <f>VLOOKUP(A3829,H_SPBTFDUE!$B$2:$C$5828,2,0)</f>
        <v>379.06</v>
      </c>
      <c r="D3829" s="2">
        <f>D3828*(1-D$1+IF(AND(WEEKDAY($A3829)&lt;&gt;1,WEEKDAY($A3829)&lt;&gt;7),-VLOOKUP($A3829,ETF_OP_Fee!$G$5:$H$14,2,1),0))^($A3829-$A3828)*(1+2*(C3829/C3828-1))+IFERROR(VLOOKUP(A3829,BITXeom!$C$9:$D$100,2,0),0)-$D$3*IFERROR(VLOOKUP($A3829,Dividends!$C$10:$E$100,2,0),0)</f>
        <v>37.750533450836883</v>
      </c>
      <c r="F3829" s="60">
        <f>F3828*(1-F$1-2*(C3829/C3828-1))</f>
        <v>8.3306428720647313E-4</v>
      </c>
      <c r="G3829" s="2">
        <f>G3828*(1-G$1+IF(AND(WEEKDAY($A3829)&lt;&gt;1,WEEKDAY($A3829)&lt;&gt;7),-VLOOKUP($A3829,ETF_OP_Fee!$I$5:$J$14,2,1),0))^($A3829-$A3828)*(1+1*(B3829/B3828-1))</f>
        <v>19.243575918375782</v>
      </c>
      <c r="H3829" s="9">
        <f>IFERROR(VLOOKUP(A3829,'BITO-IV'!$A$1:$J$10000,4,0),"")</f>
        <v>18.817</v>
      </c>
      <c r="J3829" s="9">
        <f>VLOOKUP(A3829,'ETH-Web'!$A$1:$G$10000,6,0)</f>
        <v>1927</v>
      </c>
      <c r="K3829" s="2">
        <f>K3828*(1-K$1+IF(AND(WEEKDAY($A3829)&lt;&gt;1,WEEKDAY($A3829)&lt;&gt;7),-VLOOKUP($A3829,ETF_OP_Fee!$K$5:$L$14,2,1),0))^($A3829-$A3828)*(1+2*(J3829/J3828-1))-K$3*IFERROR(VLOOKUP($A5425,Dividends!$C$10:$E$100,3,0),0)</f>
        <v>43.31438824145166</v>
      </c>
      <c r="L3829" s="9" t="e">
        <v>#DIV/0!</v>
      </c>
      <c r="M3829" s="9">
        <f>VLOOKUP(A3829,'ETHU-Web'!$A$3:$G$5000,5,0)</f>
        <v>42.6</v>
      </c>
      <c r="N3829"/>
      <c r="O3829"/>
      <c r="Q3829">
        <f>IF($A3829&gt;=$Q$2,B3829*Q$4,"")</f>
        <v>1051.4497464280773</v>
      </c>
      <c r="R3829">
        <f>IF($A3829&gt;=$Q$2,G3829*R$4,"")</f>
        <v>363.08742309780484</v>
      </c>
      <c r="S3829">
        <f>IF($A3829&gt;=$Q$2,C3829*S$4,"")</f>
        <v>718.48251590020061</v>
      </c>
      <c r="T3829">
        <f>IF($A3829&gt;=$Q$2,J3829*T$4,"")</f>
        <v>579.73366860772455</v>
      </c>
      <c r="U3829">
        <f>IF($A3829&gt;=$Q$2,K3829*U$4,"")</f>
        <v>4.1668987325625757</v>
      </c>
    </row>
    <row r="3830" spans="1:21">
      <c r="A3830" s="1">
        <v>45734</v>
      </c>
      <c r="B3830">
        <f>IFERROR(VLOOKUP($A3830,'BTC-Web'!$A$2:$H$9999,2,0),"")</f>
        <v>84075.72</v>
      </c>
      <c r="C3830">
        <f>VLOOKUP(A3830,H_SPBTFDUE!$B$2:$C$5828,2,0)</f>
        <v>368.34</v>
      </c>
      <c r="D3830" s="2">
        <f>D3829*(1-D$1+IF(AND(WEEKDAY($A3830)&lt;&gt;1,WEEKDAY($A3830)&lt;&gt;7),-VLOOKUP($A3830,ETF_OP_Fee!$G$5:$H$14,2,1),0))^($A3830-$A3829)*(1+2*(C3830/C3829-1))+IFERROR(VLOOKUP(A3830,BITXeom!$C$9:$D$100,2,0),0)-$D$3*IFERROR(VLOOKUP($A3830,Dividends!$C$10:$E$100,2,0),0)</f>
        <v>35.611033434669508</v>
      </c>
      <c r="F3830" s="60">
        <f>F3829*(1-F$1-2*(C3830/C3829-1))</f>
        <v>8.801398435418458E-4</v>
      </c>
      <c r="G3830" s="2">
        <f>G3829*(1-G$1+IF(AND(WEEKDAY($A3830)&lt;&gt;1,WEEKDAY($A3830)&lt;&gt;7),-VLOOKUP($A3830,ETF_OP_Fee!$I$5:$J$14,2,1),0))^($A3830-$A3829)*(1+1*(B3830/B3829-1))</f>
        <v>19.565641504420494</v>
      </c>
      <c r="H3830" s="9">
        <f>IFERROR(VLOOKUP(A3830,'BITO-IV'!$A$1:$J$10000,4,0),"")</f>
        <v>18.289000000000001</v>
      </c>
      <c r="J3830" s="9">
        <f>VLOOKUP(A3830,'ETH-Web'!$A$1:$G$10000,6,0)</f>
        <v>1932.54</v>
      </c>
      <c r="K3830" s="2">
        <f>K3829*(1-K$1+IF(AND(WEEKDAY($A3830)&lt;&gt;1,WEEKDAY($A3830)&lt;&gt;7),-VLOOKUP($A3830,ETF_OP_Fee!$K$5:$L$14,2,1),0))^($A3830-$A3829)*(1+2*(J3830/J3829-1))-K$3*IFERROR(VLOOKUP($A5426,Dividends!$C$10:$E$100,3,0),0)</f>
        <v>43.490707311824934</v>
      </c>
      <c r="L3830" s="9" t="e">
        <v>#DIV/0!</v>
      </c>
      <c r="M3830" s="9">
        <f>VLOOKUP(A3830,'ETHU-Web'!$A$3:$G$5000,5,0)</f>
        <v>40.799999999999997</v>
      </c>
      <c r="N3830"/>
      <c r="O3830"/>
      <c r="Q3830">
        <f>IF($A3830&gt;=$Q$2,B3830*Q$4,"")</f>
        <v>1070.5414465542797</v>
      </c>
      <c r="R3830">
        <f>IF($A3830&gt;=$Q$2,G3830*R$4,"")</f>
        <v>369.16415042756239</v>
      </c>
      <c r="S3830">
        <f>IF($A3830&gt;=$Q$2,C3830*S$4,"")</f>
        <v>698.16348310737055</v>
      </c>
      <c r="T3830">
        <f>IF($A3830&gt;=$Q$2,J3830*T$4,"")</f>
        <v>581.40036529899942</v>
      </c>
      <c r="U3830">
        <f>IF($A3830&gt;=$Q$2,K3830*U$4,"")</f>
        <v>4.1838608493254741</v>
      </c>
    </row>
    <row r="3831" spans="1:21">
      <c r="A3831" s="1">
        <v>45735</v>
      </c>
      <c r="B3831">
        <f>IFERROR(VLOOKUP($A3831,'BTC-Web'!$A$2:$H$9999,2,0),"")</f>
        <v>82718.8</v>
      </c>
      <c r="C3831">
        <f>VLOOKUP(A3831,H_SPBTFDUE!$B$2:$C$5828,2,0)</f>
        <v>383.63</v>
      </c>
      <c r="D3831" s="2">
        <f>D3830*(1-D$1+IF(AND(WEEKDAY($A3831)&lt;&gt;1,WEEKDAY($A3831)&lt;&gt;7),-VLOOKUP($A3831,ETF_OP_Fee!$G$5:$H$14,2,1),0))^($A3831-$A3830)*(1+2*(C3831/C3830-1))+IFERROR(VLOOKUP(A3831,BITXeom!$C$9:$D$100,2,0),0)-$D$3*IFERROR(VLOOKUP($A3831,Dividends!$C$10:$E$100,2,0),0)</f>
        <v>38.562852145461648</v>
      </c>
      <c r="F3831" s="60">
        <f>F3830*(1-F$1-2*(C3831/C3830-1))</f>
        <v>8.0702383090052907E-4</v>
      </c>
      <c r="G3831" s="2">
        <f>G3830*(1-G$1+IF(AND(WEEKDAY($A3831)&lt;&gt;1,WEEKDAY($A3831)&lt;&gt;7),-VLOOKUP($A3831,ETF_OP_Fee!$I$5:$J$14,2,1),0))^($A3831-$A3830)*(1+1*(B3831/B3830-1))</f>
        <v>19.222995802882508</v>
      </c>
      <c r="H3831" s="9">
        <f>IFERROR(VLOOKUP(A3831,'BITO-IV'!$A$1:$J$10000,4,0),"")</f>
        <v>19.047899999999998</v>
      </c>
      <c r="J3831" s="9">
        <f>VLOOKUP(A3831,'ETH-Web'!$A$1:$G$10000,6,0)</f>
        <v>2057.75</v>
      </c>
      <c r="K3831" s="2">
        <f>K3830*(1-K$1+IF(AND(WEEKDAY($A3831)&lt;&gt;1,WEEKDAY($A3831)&lt;&gt;7),-VLOOKUP($A3831,ETF_OP_Fee!$K$5:$L$14,2,1),0))^($A3831-$A3830)*(1+2*(J3831/J3830-1))-K$3*IFERROR(VLOOKUP($A5427,Dividends!$C$10:$E$100,3,0),0)</f>
        <v>49.044245499150847</v>
      </c>
      <c r="L3831" s="9" t="e">
        <v>#DIV/0!</v>
      </c>
      <c r="M3831" s="9">
        <f>VLOOKUP(A3831,'ETHU-Web'!$A$3:$G$5000,5,0)</f>
        <v>46.4</v>
      </c>
      <c r="N3831"/>
      <c r="O3831"/>
      <c r="Q3831">
        <f>IF($A3831&gt;=$Q$2,B3831*Q$4,"")</f>
        <v>1053.2636985949589</v>
      </c>
      <c r="R3831">
        <f>IF($A3831&gt;=$Q$2,G3831*R$4,"")</f>
        <v>362.69911787152034</v>
      </c>
      <c r="S3831">
        <f>IF($A3831&gt;=$Q$2,C3831*S$4,"")</f>
        <v>727.14464088744251</v>
      </c>
      <c r="T3831">
        <f>IF($A3831&gt;=$Q$2,J3831*T$4,"")</f>
        <v>619.06951560848222</v>
      </c>
      <c r="U3831">
        <f>IF($A3831&gt;=$Q$2,K3831*U$4,"")</f>
        <v>4.7181182213795108</v>
      </c>
    </row>
    <row r="3832" spans="1:21">
      <c r="A3832" s="1">
        <v>45736</v>
      </c>
      <c r="B3832">
        <f>IFERROR(VLOOKUP($A3832,'BTC-Web'!$A$2:$H$9999,2,0),"")</f>
        <v>86872.95</v>
      </c>
      <c r="C3832">
        <f>VLOOKUP(A3832,H_SPBTFDUE!$B$2:$C$5828,2,0)</f>
        <v>377.15</v>
      </c>
      <c r="D3832" s="2">
        <f>D3831*(1-D$1+IF(AND(WEEKDAY($A3832)&lt;&gt;1,WEEKDAY($A3832)&lt;&gt;7),-VLOOKUP($A3832,ETF_OP_Fee!$G$5:$H$14,2,1),0))^($A3832-$A3831)*(1+2*(C3832/C3831-1))+IFERROR(VLOOKUP(A3832,BITXeom!$C$9:$D$100,2,0),0)-$D$3*IFERROR(VLOOKUP($A3832,Dividends!$C$10:$E$100,2,0),0)</f>
        <v>37.255609001616918</v>
      </c>
      <c r="F3832" s="60">
        <f>F3831*(1-F$1-2*(C3832/C3831-1))</f>
        <v>8.3424514508203141E-4</v>
      </c>
      <c r="G3832" s="2">
        <f>G3831*(1-G$1+IF(AND(WEEKDAY($A3832)&lt;&gt;1,WEEKDAY($A3832)&lt;&gt;7),-VLOOKUP($A3832,ETF_OP_Fee!$I$5:$J$14,2,1),0))^($A3832-$A3831)*(1+1*(B3832/B3831-1))</f>
        <v>20.160196646736189</v>
      </c>
      <c r="H3832" s="9">
        <f>IFERROR(VLOOKUP(A3832,'BITO-IV'!$A$1:$J$10000,4,0),"")</f>
        <v>18.728999999999999</v>
      </c>
      <c r="J3832" s="9">
        <f>VLOOKUP(A3832,'ETH-Web'!$A$1:$G$10000,6,0)</f>
        <v>1982.1</v>
      </c>
      <c r="K3832" s="2">
        <f>K3831*(1-K$1+IF(AND(WEEKDAY($A3832)&lt;&gt;1,WEEKDAY($A3832)&lt;&gt;7),-VLOOKUP($A3832,ETF_OP_Fee!$K$5:$L$14,2,1),0))^($A3832-$A3831)*(1+2*(J3832/J3831-1))-K$3*IFERROR(VLOOKUP($A5428,Dividends!$C$10:$E$100,3,0),0)</f>
        <v>45.362310574957881</v>
      </c>
      <c r="L3832" s="9" t="e">
        <v>#DIV/0!</v>
      </c>
      <c r="M3832" s="9">
        <f>VLOOKUP(A3832,'ETHU-Web'!$A$3:$G$5000,5,0)</f>
        <v>43.7</v>
      </c>
      <c r="N3832">
        <f>IFERROR(VLOOKUP($A3832,'SOLZ-Web'!$A$6:$G$5000,5,0),"")</f>
        <v>14.73</v>
      </c>
      <c r="O3832" t="str">
        <f>IFERROR(VLOOKUP($A3832,'SOLT-Web'!$A$6:$G$5000,5,0),"")</f>
        <v/>
      </c>
      <c r="Q3832">
        <f>IF($A3832&gt;=$Q$2,B3832*Q$4,"")</f>
        <v>1106.158752603458</v>
      </c>
      <c r="R3832">
        <f>IF($A3832&gt;=$Q$2,G3832*R$4,"")</f>
        <v>380.38220550363656</v>
      </c>
      <c r="S3832">
        <f>IF($A3832&gt;=$Q$2,C3832*S$4,"")</f>
        <v>714.86224046789596</v>
      </c>
      <c r="T3832">
        <f>IF($A3832&gt;=$Q$2,J3832*T$4,"")</f>
        <v>596.31038118701133</v>
      </c>
      <c r="U3832">
        <f>IF($A3832&gt;=$Q$2,K3832*U$4,"")</f>
        <v>4.3639114417876179</v>
      </c>
    </row>
    <row r="3833" spans="1:21">
      <c r="A3833" s="1">
        <v>45737</v>
      </c>
      <c r="B3833">
        <f>IFERROR(VLOOKUP($A3833,'BTC-Web'!$A$2:$H$9999,2,0),"")</f>
        <v>84164.54</v>
      </c>
      <c r="C3833">
        <f>VLOOKUP(A3833,H_SPBTFDUE!$B$2:$C$5828,2,0)</f>
        <v>376.14</v>
      </c>
      <c r="D3833" s="2">
        <f>D3832*(1-D$1+IF(AND(WEEKDAY($A3833)&lt;&gt;1,WEEKDAY($A3833)&lt;&gt;7),-VLOOKUP($A3833,ETF_OP_Fee!$G$5:$H$14,2,1),0))^($A3833-$A3832)*(1+2*(C3833/C3832-1))+IFERROR(VLOOKUP(A3833,BITXeom!$C$9:$D$100,2,0),0)-$D$3*IFERROR(VLOOKUP($A3833,Dividends!$C$10:$E$100,2,0),0)</f>
        <v>37.051602448012822</v>
      </c>
      <c r="F3833" s="60">
        <f>F3832*(1-F$1-2*(C3833/C3832-1))</f>
        <v>8.3866990155511865E-4</v>
      </c>
      <c r="G3833" s="2">
        <f>G3832*(1-G$1+IF(AND(WEEKDAY($A3833)&lt;&gt;1,WEEKDAY($A3833)&lt;&gt;7),-VLOOKUP($A3833,ETF_OP_Fee!$I$5:$J$14,2,1),0))^($A3833-$A3832)*(1+1*(B3833/B3832-1))</f>
        <v>19.504404615898128</v>
      </c>
      <c r="H3833" s="9">
        <f>IFERROR(VLOOKUP(A3833,'BITO-IV'!$A$1:$J$10000,4,0),"")</f>
        <v>18.679500000000001</v>
      </c>
      <c r="J3833" s="9">
        <f>VLOOKUP(A3833,'ETH-Web'!$A$1:$G$10000,6,0)</f>
        <v>1964.85</v>
      </c>
      <c r="K3833" s="2">
        <f>K3832*(1-K$1+IF(AND(WEEKDAY($A3833)&lt;&gt;1,WEEKDAY($A3833)&lt;&gt;7),-VLOOKUP($A3833,ETF_OP_Fee!$K$5:$L$14,2,1),0))^($A3833-$A3832)*(1+2*(J3833/J3832-1))-K$3*IFERROR(VLOOKUP($A5429,Dividends!$C$10:$E$100,3,0),0)</f>
        <v>44.498325932490346</v>
      </c>
      <c r="L3833" s="9" t="e">
        <v>#DIV/0!</v>
      </c>
      <c r="M3833" s="9">
        <f>VLOOKUP(A3833,'ETHU-Web'!$A$3:$G$5000,5,0)</f>
        <v>43.7</v>
      </c>
      <c r="N3833">
        <f>IFERROR(VLOOKUP($A3833,'SOLZ-Web'!$A$6:$G$5000,5,0),"")</f>
        <v>14.75</v>
      </c>
      <c r="O3833" t="str">
        <f>IFERROR(VLOOKUP($A3833,'SOLT-Web'!$A$6:$G$5000,5,0),"")</f>
        <v/>
      </c>
      <c r="Q3833">
        <f>IF($A3833&gt;=$Q$2,B3833*Q$4,"")</f>
        <v>1071.6723972173597</v>
      </c>
      <c r="R3833">
        <f>IF($A3833&gt;=$Q$2,G3833*R$4,"")</f>
        <v>368.00873398383993</v>
      </c>
      <c r="S3833">
        <f>IF($A3833&gt;=$Q$2,C3833*S$4,"")</f>
        <v>712.94785398275064</v>
      </c>
      <c r="T3833">
        <f>IF($A3833&gt;=$Q$2,J3833*T$4,"")</f>
        <v>591.12075701291519</v>
      </c>
      <c r="U3833">
        <f>IF($A3833&gt;=$Q$2,K3833*U$4,"")</f>
        <v>4.2807950304098803</v>
      </c>
    </row>
    <row r="3834" spans="1:21">
      <c r="A3834" s="1">
        <v>45740</v>
      </c>
      <c r="B3834">
        <f>IFERROR(VLOOKUP($A3834,'BTC-Web'!$A$2:$H$9999,2,0),"")</f>
        <v>86070.93</v>
      </c>
      <c r="C3834">
        <f>VLOOKUP(A3834,H_SPBTFDUE!$B$2:$C$5828,2,0)</f>
        <v>396.02</v>
      </c>
      <c r="D3834" s="2">
        <f>D3833*(1-D$1+IF(AND(WEEKDAY($A3834)&lt;&gt;1,WEEKDAY($A3834)&lt;&gt;7),-VLOOKUP($A3834,ETF_OP_Fee!$G$5:$H$14,2,1),0))^($A3834-$A3833)*(1+2*(C3834/C3833-1))+IFERROR(VLOOKUP(A3834,BITXeom!$C$9:$D$100,2,0),0)-$D$3*IFERROR(VLOOKUP($A3834,Dividends!$C$10:$E$100,2,0),0)</f>
        <v>40.953339939003911</v>
      </c>
      <c r="F3834" s="60">
        <f>F3833*(1-F$1-2*(C3834/C3833-1))</f>
        <v>7.4997437236227842E-4</v>
      </c>
      <c r="G3834" s="2">
        <f>G3833*(1-G$1+IF(AND(WEEKDAY($A3834)&lt;&gt;1,WEEKDAY($A3834)&lt;&gt;7),-VLOOKUP($A3834,ETF_OP_Fee!$I$5:$J$14,2,1),0))^($A3834-$A3833)*(1+1*(B3834/B3833-1))</f>
        <v>19.862782458243949</v>
      </c>
      <c r="H3834" s="9">
        <f>IFERROR(VLOOKUP(A3834,'BITO-IV'!$A$1:$J$10000,4,0),"")</f>
        <v>19.6706</v>
      </c>
      <c r="J3834" s="9">
        <f>VLOOKUP(A3834,'ETH-Web'!$A$1:$G$10000,6,0)</f>
        <v>2077.48</v>
      </c>
      <c r="K3834" s="2">
        <f>K3833*(1-K$1+IF(AND(WEEKDAY($A3834)&lt;&gt;1,WEEKDAY($A3834)&lt;&gt;7),-VLOOKUP($A3834,ETF_OP_Fee!$K$5:$L$14,2,1),0))^($A3834-$A3833)*(1+2*(J3834/J3833-1))-K$3*IFERROR(VLOOKUP($A5430,Dividends!$C$10:$E$100,3,0),0)</f>
        <v>49.351811887117336</v>
      </c>
      <c r="L3834" s="9" t="e">
        <v>#DIV/0!</v>
      </c>
      <c r="M3834" s="9">
        <f>VLOOKUP(A3834,'ETHU-Web'!$A$3:$G$5000,5,0)</f>
        <v>48.8</v>
      </c>
      <c r="N3834">
        <f>IFERROR(VLOOKUP($A3834,'SOLZ-Web'!$A$6:$G$5000,5,0),"")</f>
        <v>16.45</v>
      </c>
      <c r="O3834" t="str">
        <f>IFERROR(VLOOKUP($A3834,'SOLT-Web'!$A$6:$G$5000,5,0),"")</f>
        <v/>
      </c>
      <c r="Q3834">
        <f>IF($A3834&gt;=$Q$2,B3834*Q$4,"")</f>
        <v>1095.946581349195</v>
      </c>
      <c r="R3834">
        <f>IF($A3834&gt;=$Q$2,G3834*R$4,"")</f>
        <v>374.77060027234199</v>
      </c>
      <c r="S3834">
        <f>IF($A3834&gt;=$Q$2,C3834*S$4,"")</f>
        <v>750.62904539333465</v>
      </c>
      <c r="T3834">
        <f>IF($A3834&gt;=$Q$2,J3834*T$4,"")</f>
        <v>625.00524227253527</v>
      </c>
      <c r="U3834">
        <f>IF($A3834&gt;=$Q$2,K3834*U$4,"")</f>
        <v>4.7477064954895427</v>
      </c>
    </row>
    <row r="3835" spans="1:21">
      <c r="A3835" s="1">
        <v>45741</v>
      </c>
      <c r="B3835">
        <f>IFERROR(VLOOKUP($A3835,'BTC-Web'!$A$2:$H$9999,2,0),"")</f>
        <v>87512.82</v>
      </c>
      <c r="C3835">
        <f>VLOOKUP(A3835,H_SPBTFDUE!$B$2:$C$5828,2,0)</f>
        <v>394.86</v>
      </c>
      <c r="D3835" s="2">
        <f>D3834*(1-D$1+IF(AND(WEEKDAY($A3835)&lt;&gt;1,WEEKDAY($A3835)&lt;&gt;7),-VLOOKUP($A3835,ETF_OP_Fee!$G$5:$H$14,2,1),0))^($A3835-$A3834)*(1+2*(C3835/C3834-1))+IFERROR(VLOOKUP(A3835,BITXeom!$C$9:$D$100,2,0),0)-$D$3*IFERROR(VLOOKUP($A3835,Dividends!$C$10:$E$100,2,0),0)</f>
        <v>40.708515478239562</v>
      </c>
      <c r="F3835" s="60">
        <f>F3834*(1-F$1-2*(C3835/C3834-1))</f>
        <v>7.5432889995531163E-4</v>
      </c>
      <c r="G3835" s="2">
        <f>G3834*(1-G$1+IF(AND(WEEKDAY($A3835)&lt;&gt;1,WEEKDAY($A3835)&lt;&gt;7),-VLOOKUP($A3835,ETF_OP_Fee!$I$5:$J$14,2,1),0))^($A3835-$A3834)*(1+1*(B3835/B3834-1))</f>
        <v>20.167339914933798</v>
      </c>
      <c r="H3835" s="9">
        <f>IFERROR(VLOOKUP(A3835,'BITO-IV'!$A$1:$J$10000,4,0),"")</f>
        <v>19.613900000000001</v>
      </c>
      <c r="J3835" s="9">
        <f>VLOOKUP(A3835,'ETH-Web'!$A$1:$G$10000,6,0)</f>
        <v>2067.7600000000002</v>
      </c>
      <c r="K3835" s="2">
        <f>K3834*(1-K$1+IF(AND(WEEKDAY($A3835)&lt;&gt;1,WEEKDAY($A3835)&lt;&gt;7),-VLOOKUP($A3835,ETF_OP_Fee!$K$5:$L$14,2,1),0))^($A3835-$A3834)*(1+2*(J3835/J3834-1))-K$3*IFERROR(VLOOKUP($A5431,Dividends!$C$10:$E$100,3,0),0)</f>
        <v>48.808376548286752</v>
      </c>
      <c r="L3835" s="9" t="e">
        <v>#DIV/0!</v>
      </c>
      <c r="M3835" s="9">
        <f>VLOOKUP(A3835,'ETHU-Web'!$A$3:$G$5000,5,0)</f>
        <v>48.1</v>
      </c>
      <c r="N3835">
        <f>IFERROR(VLOOKUP($A3835,'SOLZ-Web'!$A$6:$G$5000,5,0),"")</f>
        <v>16.7</v>
      </c>
      <c r="O3835" t="str">
        <f>IFERROR(VLOOKUP($A3835,'SOLT-Web'!$A$6:$G$5000,5,0),"")</f>
        <v/>
      </c>
      <c r="Q3835">
        <f>IF($A3835&gt;=$Q$2,B3835*Q$4,"")</f>
        <v>1114.3062576787247</v>
      </c>
      <c r="R3835">
        <f>IF($A3835&gt;=$Q$2,G3835*R$4,"")</f>
        <v>380.51698455163512</v>
      </c>
      <c r="S3835">
        <f>IF($A3835&gt;=$Q$2,C3835*S$4,"")</f>
        <v>748.43034408366282</v>
      </c>
      <c r="T3835">
        <f>IF($A3835&gt;=$Q$2,J3835*T$4,"")</f>
        <v>622.08100186834906</v>
      </c>
      <c r="U3835">
        <f>IF($A3835&gt;=$Q$2,K3835*U$4,"")</f>
        <v>4.6954273310700891</v>
      </c>
    </row>
    <row r="3836" spans="1:21">
      <c r="A3836" s="1">
        <v>45742</v>
      </c>
      <c r="B3836">
        <f>IFERROR(VLOOKUP($A3836,'BTC-Web'!$A$2:$H$9999,2,0),"")</f>
        <v>87460.23</v>
      </c>
      <c r="C3836">
        <f>VLOOKUP(A3836,H_SPBTFDUE!$B$2:$C$5828,2,0)</f>
        <v>387.34</v>
      </c>
      <c r="D3836" s="2">
        <f>D3835*(1-D$1+IF(AND(WEEKDAY($A3836)&lt;&gt;1,WEEKDAY($A3836)&lt;&gt;7),-VLOOKUP($A3836,ETF_OP_Fee!$G$5:$H$14,2,1),0))^($A3836-$A3835)*(1+2*(C3836/C3835-1))+IFERROR(VLOOKUP(A3836,BITXeom!$C$9:$D$100,2,0),0)-$D$3*IFERROR(VLOOKUP($A3836,Dividends!$C$10:$E$100,2,0),0)</f>
        <v>39.153230126284065</v>
      </c>
      <c r="E3836" s="9" t="str">
        <f>IFERROR(VLOOKUP("BITX"&amp;A3836,Scraper!$C$8:$K$10000,5,0),"")</f>
        <v/>
      </c>
      <c r="F3836" s="60">
        <f>F3835*(1-F$1-2*(C3836/C3835-1))</f>
        <v>7.8302160600417236E-4</v>
      </c>
      <c r="G3836" s="2">
        <f>G3835*(1-G$1+IF(AND(WEEKDAY($A3836)&lt;&gt;1,WEEKDAY($A3836)&lt;&gt;7),-VLOOKUP($A3836,ETF_OP_Fee!$I$5:$J$14,2,1),0))^($A3836-$A3835)*(1+1*(B3836/B3835-1))</f>
        <v>20.127086064009447</v>
      </c>
      <c r="H3836" s="9">
        <f>IFERROR(VLOOKUP(A3836,'BITO-IV'!$A$1:$J$10000,4,0),"")</f>
        <v>19.242999999999999</v>
      </c>
      <c r="J3836" s="9">
        <f>VLOOKUP(A3836,'ETH-Web'!$A$1:$G$10000,6,0)</f>
        <v>2009.19</v>
      </c>
      <c r="K3836" s="2">
        <f>K3835*(1-K$1+IF(AND(WEEKDAY($A3836)&lt;&gt;1,WEEKDAY($A3836)&lt;&gt;7),-VLOOKUP($A3836,ETF_OP_Fee!$K$5:$L$14,2,1),0))^($A3836-$A3835)*(1+2*(J3836/J3835-1))-K$3*IFERROR(VLOOKUP($A5432,Dividends!$C$10:$E$100,3,0),0)</f>
        <v>45.966475593973506</v>
      </c>
      <c r="L3836" s="9" t="str">
        <f>IFERROR(VLOOKUP("BITX"&amp;A3836,Scraper!$C$8:$K$10000,5,0),"")</f>
        <v/>
      </c>
      <c r="M3836" s="9">
        <f>VLOOKUP(A3836,'ETHU-Web'!$A$3:$G$5000,5,0)</f>
        <v>44.5</v>
      </c>
      <c r="N3836">
        <f>IFERROR(VLOOKUP($A3836,'SOLZ-Web'!$A$6:$G$5000,5,0),"")</f>
        <v>15.79</v>
      </c>
      <c r="O3836" t="str">
        <f>IFERROR(VLOOKUP($A3836,'SOLT-Web'!$A$6:$G$5000,5,0),"")</f>
        <v/>
      </c>
      <c r="Q3836">
        <f>IF($A3836&gt;=$Q$2,B3836*Q$4,"")</f>
        <v>1113.636625891161</v>
      </c>
      <c r="R3836">
        <f>IF($A3836&gt;=$Q$2,G3836*R$4,"")</f>
        <v>379.75747566077825</v>
      </c>
      <c r="S3836">
        <f>IF($A3836&gt;=$Q$2,C3836*S$4,"")</f>
        <v>734.17669421406549</v>
      </c>
      <c r="T3836">
        <f>IF($A3836&gt;=$Q$2,J3836*T$4,"")</f>
        <v>604.46034749867886</v>
      </c>
      <c r="U3836">
        <f>IF($A3836&gt;=$Q$2,K3836*U$4,"")</f>
        <v>4.4220328779709321</v>
      </c>
    </row>
    <row r="3837" spans="1:21">
      <c r="A3837" s="1">
        <v>45743</v>
      </c>
      <c r="B3837">
        <f>IFERROR(VLOOKUP($A3837,'BTC-Web'!$A$2:$H$9999,2,0),"")</f>
        <v>86896.26</v>
      </c>
      <c r="C3837">
        <f>VLOOKUP(A3837,H_SPBTFDUE!$B$2:$C$5828,2,0)</f>
        <v>389.53</v>
      </c>
      <c r="D3837" s="2">
        <f>D3836*(1-D$1+IF(AND(WEEKDAY($A3837)&lt;&gt;1,WEEKDAY($A3837)&lt;&gt;7),-VLOOKUP($A3837,ETF_OP_Fee!$G$5:$H$14,2,1),0))^($A3837-$A3836)*(1+2*(C3837/C3836-1))+IFERROR(VLOOKUP(A3837,BITXeom!$C$9:$D$100,2,0),0)-$D$3*IFERROR(VLOOKUP($A3837,Dividends!$C$10:$E$100,2,0),0)</f>
        <v>39.538007523568865</v>
      </c>
      <c r="E3837" s="9">
        <f>IFERROR(VLOOKUP("BITX"&amp;A3837,Scraper!$C$8:$K$10000,5,0),"")</f>
        <v>39.72</v>
      </c>
      <c r="F3837" s="60">
        <f>F3836*(1-F$1-2*(C3837/C3836-1))</f>
        <v>7.7412651997160178E-4</v>
      </c>
      <c r="G3837" s="2">
        <f>G3836*(1-G$1+IF(AND(WEEKDAY($A3837)&lt;&gt;1,WEEKDAY($A3837)&lt;&gt;7),-VLOOKUP($A3837,ETF_OP_Fee!$I$5:$J$14,2,1),0))^($A3837-$A3836)*(1+1*(B3837/B3836-1))</f>
        <v>19.969386489118683</v>
      </c>
      <c r="H3837" s="9">
        <f>IFERROR(VLOOKUP(A3837,'BITO-IV'!$A$1:$J$10000,4,0),"")</f>
        <v>19.352699999999999</v>
      </c>
      <c r="J3837" s="9">
        <f>VLOOKUP(A3837,'ETH-Web'!$A$1:$G$10000,6,0)</f>
        <v>2002.36</v>
      </c>
      <c r="K3837" s="2">
        <f>K3836*(1-K$1+IF(AND(WEEKDAY($A3837)&lt;&gt;1,WEEKDAY($A3837)&lt;&gt;7),-VLOOKUP($A3837,ETF_OP_Fee!$K$5:$L$14,2,1),0))^($A3837-$A3836)*(1+2*(J3837/J3836-1))-K$3*IFERROR(VLOOKUP($A5433,Dividends!$C$10:$E$100,3,0),0)</f>
        <v>45.577737219937802</v>
      </c>
      <c r="L3837" s="42">
        <f>IFERROR(VLOOKUP("ethu"&amp;A3837,Scraper!$C$8:$K$10000,5,0),"")*20</f>
        <v>44.400000000000006</v>
      </c>
      <c r="M3837" s="9">
        <f>VLOOKUP(A3837,'ETHU-Web'!$A$3:$G$5000,5,0)</f>
        <v>44.6</v>
      </c>
      <c r="N3837">
        <f>IFERROR(VLOOKUP($A3837,'SOLZ-Web'!$A$6:$G$5000,5,0),"")</f>
        <v>15.93</v>
      </c>
      <c r="O3837" t="str">
        <f>IFERROR(VLOOKUP($A3837,'SOLT-Web'!$A$6:$G$5000,5,0),"")</f>
        <v/>
      </c>
      <c r="Q3837">
        <f>IF($A3837&gt;=$Q$2,B3837*Q$4,"")</f>
        <v>1106.4555603039353</v>
      </c>
      <c r="R3837">
        <f>IF($A3837&gt;=$Q$2,G3837*R$4,"")</f>
        <v>376.78200309198036</v>
      </c>
      <c r="S3837">
        <f>IF($A3837&gt;=$Q$2,C3837*S$4,"")</f>
        <v>738.32769065215302</v>
      </c>
      <c r="T3837">
        <f>IF($A3837&gt;=$Q$2,J3837*T$4,"")</f>
        <v>602.40555717351492</v>
      </c>
      <c r="U3837">
        <f>IF($A3837&gt;=$Q$2,K3837*U$4,"")</f>
        <v>4.384635756510086</v>
      </c>
    </row>
    <row r="3838" spans="1:21">
      <c r="A3838" s="1">
        <v>45744</v>
      </c>
      <c r="B3838">
        <f>IFERROR(VLOOKUP($A3838,'BTC-Web'!$A$2:$H$9999,2,0),"")</f>
        <v>87185.23</v>
      </c>
      <c r="C3838">
        <f>VLOOKUP(A3838,H_SPBTFDUE!$B$2:$C$5828,2,0)</f>
        <v>374.33</v>
      </c>
      <c r="D3838" s="2">
        <f>D3837*(1-D$1+IF(AND(WEEKDAY($A3838)&lt;&gt;1,WEEKDAY($A3838)&lt;&gt;7),-VLOOKUP($A3838,ETF_OP_Fee!$G$5:$H$14,2,1),0))^($A3838-$A3837)*(1+2*(C3838/C3837-1))+IFERROR(VLOOKUP(A3838,BITXeom!$C$9:$D$100,2,0),0)-$D$3*IFERROR(VLOOKUP($A3838,Dividends!$C$10:$E$100,2,0),0)</f>
        <v>36.447957660134819</v>
      </c>
      <c r="E3838" s="9">
        <f>IFERROR(VLOOKUP("BITX"&amp;A3838,Scraper!$C$8:$K$10000,5,0),"")</f>
        <v>36.619999999999997</v>
      </c>
      <c r="F3838" s="60">
        <f>F3837*(1-F$1-2*(C3838/C3837-1))</f>
        <v>8.3450120053002485E-4</v>
      </c>
      <c r="G3838" s="2">
        <f>G3837*(1-G$1+IF(AND(WEEKDAY($A3838)&lt;&gt;1,WEEKDAY($A3838)&lt;&gt;7),-VLOOKUP($A3838,ETF_OP_Fee!$I$5:$J$14,2,1),0))^($A3838-$A3837)*(1+1*(B3838/B3837-1))</f>
        <v>20.007826104112191</v>
      </c>
      <c r="H3838" s="9">
        <f>IFERROR(VLOOKUP(A3838,'BITO-IV'!$A$1:$J$10000,4,0),"")</f>
        <v>18.601800000000001</v>
      </c>
      <c r="J3838" s="9">
        <f>VLOOKUP(A3838,'ETH-Web'!$A$1:$G$10000,6,0)</f>
        <v>1895.5</v>
      </c>
      <c r="K3838" s="2">
        <f>K3837*(1-K$1+IF(AND(WEEKDAY($A3838)&lt;&gt;1,WEEKDAY($A3838)&lt;&gt;7),-VLOOKUP($A3838,ETF_OP_Fee!$K$5:$L$14,2,1),0))^($A3838-$A3837)*(1+2*(J3838/J3837-1))-K$3*IFERROR(VLOOKUP($A5434,Dividends!$C$10:$E$100,3,0),0)</f>
        <v>40.645066516317705</v>
      </c>
      <c r="L3838" s="42">
        <f>IFERROR(VLOOKUP("ethu"&amp;A3838,Scraper!$C$8:$K$10000,5,0),"")*20</f>
        <v>38.4</v>
      </c>
      <c r="M3838" s="9">
        <f>VLOOKUP(A3838,'ETHU-Web'!$A$3:$G$5000,5,0)</f>
        <v>38.5</v>
      </c>
      <c r="N3838">
        <f>IFERROR(VLOOKUP($A3838,'SOLZ-Web'!$A$6:$G$5000,5,0),"")</f>
        <v>14.81</v>
      </c>
      <c r="O3838">
        <f>IFERROR(VLOOKUP($A3838,'SOLT-Web'!$A$6:$G$5000,5,0),"")</f>
        <v>13.71</v>
      </c>
      <c r="Q3838">
        <f>IF($A3838&gt;=$Q$2,B3838*Q$4,"")</f>
        <v>1110.1350335431866</v>
      </c>
      <c r="R3838">
        <f>IF($A3838&gt;=$Q$2,G3838*R$4,"")</f>
        <v>377.50728101392502</v>
      </c>
      <c r="S3838">
        <f>IF($A3838&gt;=$Q$2,C3838*S$4,"")</f>
        <v>709.517121766797</v>
      </c>
      <c r="T3838">
        <f>IF($A3838&gt;=$Q$2,J3838*T$4,"")</f>
        <v>570.2569635941577</v>
      </c>
      <c r="U3838">
        <f>IF($A3838&gt;=$Q$2,K3838*U$4,"")</f>
        <v>3.9101066187905995</v>
      </c>
    </row>
    <row r="3839" spans="1:21">
      <c r="A3839" s="1">
        <v>45747</v>
      </c>
      <c r="B3839">
        <f>IFERROR(VLOOKUP($A3839,'BTC-Web'!$A$2:$H$9999,2,0),"")</f>
        <v>82336.06</v>
      </c>
      <c r="C3839">
        <f>VLOOKUP(A3839,H_SPBTFDUE!$B$2:$C$5828,2,0)</f>
        <v>368.39</v>
      </c>
      <c r="D3839" s="2">
        <f>D3838*(1-D$1+IF(AND(WEEKDAY($A3839)&lt;&gt;1,WEEKDAY($A3839)&lt;&gt;7),-VLOOKUP($A3839,ETF_OP_Fee!$G$5:$H$14,2,1),0))^($A3839-$A3838)*(1+2*(C3839/C3838-1))+IFERROR(VLOOKUP(A3839,BITXeom!$C$9:$D$100,2,0),0)-$D$3*IFERROR(VLOOKUP($A3839,Dividends!$C$10:$E$100,2,0),0)</f>
        <v>35.278458342661807</v>
      </c>
      <c r="E3839" s="9">
        <f>IFERROR(VLOOKUP("BITX"&amp;A3839,Scraper!$C$8:$K$10000,5,0),"")</f>
        <v>35.46</v>
      </c>
      <c r="F3839" s="60">
        <f>F3838*(1-F$1-2*(C3839/C3838-1))</f>
        <v>8.6094207742009449E-4</v>
      </c>
      <c r="G3839" s="2">
        <f>G3838*(1-G$1+IF(AND(WEEKDAY($A3839)&lt;&gt;1,WEEKDAY($A3839)&lt;&gt;7),-VLOOKUP($A3839,ETF_OP_Fee!$I$5:$J$14,2,1),0))^($A3839-$A3838)*(1+1*(B3839/B3838-1))</f>
        <v>18.815991773058183</v>
      </c>
      <c r="H3839" s="9">
        <f>IFERROR(VLOOKUP(A3839,'BITO-IV'!$A$1:$J$10000,4,0),"")</f>
        <v>18.3079</v>
      </c>
      <c r="J3839" s="9">
        <f>VLOOKUP(A3839,'ETH-Web'!$A$1:$G$10000,6,0)</f>
        <v>1823.48</v>
      </c>
      <c r="K3839" s="2">
        <f>K3838*(1-K$1+IF(AND(WEEKDAY($A3839)&lt;&gt;1,WEEKDAY($A3839)&lt;&gt;7),-VLOOKUP($A3839,ETF_OP_Fee!$K$5:$L$14,2,1),0))^($A3839-$A3838)*(1+2*(J3839/J3838-1))-K$3*IFERROR(VLOOKUP($A5435,Dividends!$C$10:$E$100,3,0),0)</f>
        <v>37.368629928691661</v>
      </c>
      <c r="L3839" s="42">
        <f>IFERROR(VLOOKUP("ethu"&amp;A3839,Scraper!$C$8:$K$10000,5,0),"")*20</f>
        <v>36.6</v>
      </c>
      <c r="M3839" s="9">
        <f>VLOOKUP(A3839,'ETHU-Web'!$A$3:$G$5000,5,0)</f>
        <v>36.700000000000003</v>
      </c>
      <c r="N3839">
        <f>IFERROR(VLOOKUP($A3839,'SOLZ-Web'!$A$6:$G$5000,5,0),"")</f>
        <v>14.34</v>
      </c>
      <c r="O3839">
        <f>IFERROR(VLOOKUP($A3839,'SOLT-Web'!$A$6:$G$5000,5,0),"")</f>
        <v>12.85</v>
      </c>
      <c r="Q3839">
        <f>IF($A3839&gt;=$Q$2,B3839*Q$4,"")</f>
        <v>1048.3902460303636</v>
      </c>
      <c r="R3839">
        <f>IF($A3839&gt;=$Q$2,G3839*R$4,"")</f>
        <v>355.01977360587256</v>
      </c>
      <c r="S3839">
        <f>IF($A3839&gt;=$Q$2,C3839*S$4,"")</f>
        <v>698.25825471554606</v>
      </c>
      <c r="T3839">
        <f>IF($A3839&gt;=$Q$2,J3839*T$4,"")</f>
        <v>548.58990660758354</v>
      </c>
      <c r="U3839">
        <f>IF($A3839&gt;=$Q$2,K3839*U$4,"")</f>
        <v>3.5949092901755515</v>
      </c>
    </row>
    <row r="3840" spans="1:21">
      <c r="A3840" s="1">
        <v>45748</v>
      </c>
      <c r="B3840">
        <f>IFERROR(VLOOKUP($A3840,'BTC-Web'!$A$2:$H$9999,2,0),"")</f>
        <v>82551.92</v>
      </c>
      <c r="C3840">
        <f>VLOOKUP(A3840,H_SPBTFDUE!$B$2:$C$5828,2,0)</f>
        <v>380.14</v>
      </c>
      <c r="D3840" s="2">
        <f>D3839*(1-D$1+IF(AND(WEEKDAY($A3840)&lt;&gt;1,WEEKDAY($A3840)&lt;&gt;7),-VLOOKUP($A3840,ETF_OP_Fee!$G$5:$H$14,2,1),0))^($A3840-$A3839)*(1+2*(C3840/C3839-1))+IFERROR(VLOOKUP(A3840,BITXeom!$C$9:$D$100,2,0),0)-$D$3*IFERROR(VLOOKUP($A3840,Dividends!$C$10:$E$100,2,0),0)</f>
        <v>37.524385654897721</v>
      </c>
      <c r="E3840" s="9">
        <f>IFERROR(VLOOKUP("BITX"&amp;A3840,Scraper!$C$8:$K$10000,5,0),"")</f>
        <v>37.72</v>
      </c>
      <c r="F3840" s="60">
        <f>F3839*(1-F$1-2*(C3840/C3839-1))</f>
        <v>8.059768268822529E-4</v>
      </c>
      <c r="G3840" s="2">
        <f>G3839*(1-G$1+IF(AND(WEEKDAY($A3840)&lt;&gt;1,WEEKDAY($A3840)&lt;&gt;7),-VLOOKUP($A3840,ETF_OP_Fee!$I$5:$J$14,2,1),0))^($A3840-$A3839)*(1+1*(B3840/B3839-1))</f>
        <v>18.838987634734959</v>
      </c>
      <c r="H3840" s="9">
        <f>IFERROR(VLOOKUP(A3840,'BITO-IV'!$A$1:$J$10000,4,0),"")</f>
        <v>18.521000000000001</v>
      </c>
      <c r="J3840" s="9">
        <f>VLOOKUP(A3840,'ETH-Web'!$A$1:$G$10000,6,0)</f>
        <v>1905.49</v>
      </c>
      <c r="K3840" s="2">
        <f>K3839*(1-K$1+IF(AND(WEEKDAY($A3840)&lt;&gt;1,WEEKDAY($A3840)&lt;&gt;7),-VLOOKUP($A3840,ETF_OP_Fee!$K$5:$L$14,2,1),0))^($A3840-$A3839)*(1+2*(J3840/J3839-1))-K$3*IFERROR(VLOOKUP($A5436,Dividends!$C$10:$E$100,3,0),0)</f>
        <v>40.661894482770784</v>
      </c>
      <c r="L3840" s="42">
        <f>IFERROR(VLOOKUP("ethu"&amp;A3840,Scraper!$C$8:$K$10000,5,0),"")*20</f>
        <v>40</v>
      </c>
      <c r="M3840" s="9">
        <f>VLOOKUP(A3840,'ETHU-Web'!$A$3:$G$5000,5,0)</f>
        <v>39.9</v>
      </c>
      <c r="N3840">
        <f>IFERROR(VLOOKUP($A3840,'SOLZ-Web'!$A$6:$G$5000,5,0),"")</f>
        <v>14.56</v>
      </c>
      <c r="O3840">
        <f>IFERROR(VLOOKUP($A3840,'SOLT-Web'!$A$6:$G$5000,5,0),"")</f>
        <v>13.16</v>
      </c>
      <c r="Q3840">
        <f>IF($A3840&gt;=$Q$2,B3840*Q$4,"")</f>
        <v>1051.1388050275771</v>
      </c>
      <c r="R3840">
        <f>IF($A3840&gt;=$Q$2,G3840*R$4,"")</f>
        <v>355.45365908503453</v>
      </c>
      <c r="S3840">
        <f>IF($A3840&gt;=$Q$2,C3840*S$4,"")</f>
        <v>720.5295826367917</v>
      </c>
      <c r="T3840">
        <f>IF($A3840&gt;=$Q$2,J3840*T$4,"")</f>
        <v>573.26243289846036</v>
      </c>
      <c r="U3840">
        <f>IF($A3840&gt;=$Q$2,K3840*U$4,"")</f>
        <v>3.9117254903695784</v>
      </c>
    </row>
    <row r="3841" spans="1:21">
      <c r="A3841" s="1">
        <v>45749</v>
      </c>
      <c r="B3841">
        <f>IFERROR(VLOOKUP($A3841,'BTC-Web'!$A$2:$H$9999,2,0),"")</f>
        <v>85180.61</v>
      </c>
      <c r="C3841">
        <f>VLOOKUP(A3841,H_SPBTFDUE!$B$2:$C$5828,2,0)</f>
        <v>389.15</v>
      </c>
      <c r="D3841" s="2">
        <f>D3840*(1-D$1+IF(AND(WEEKDAY($A3841)&lt;&gt;1,WEEKDAY($A3841)&lt;&gt;7),-VLOOKUP($A3841,ETF_OP_Fee!$G$5:$H$14,2,1),0))^($A3841-$A3840)*(1+2*(C3841/C3840-1))+IFERROR(VLOOKUP(A3841,BITXeom!$C$9:$D$100,2,0),0)-$D$3*IFERROR(VLOOKUP($A3841,Dividends!$C$10:$E$100,2,0),0)</f>
        <v>39.298438261000996</v>
      </c>
      <c r="E3841" s="9">
        <f>IFERROR(VLOOKUP("BITX"&amp;A3841,Scraper!$C$8:$K$10000,5,0),"")</f>
        <v>39.51</v>
      </c>
      <c r="F3841" s="60">
        <f>F3840*(1-F$1-2*(C3841/C3840-1))</f>
        <v>7.677286783627738E-4</v>
      </c>
      <c r="G3841" s="2">
        <f>G3840*(1-G$1+IF(AND(WEEKDAY($A3841)&lt;&gt;1,WEEKDAY($A3841)&lt;&gt;7),-VLOOKUP($A3841,ETF_OP_Fee!$I$5:$J$14,2,1),0))^($A3841-$A3840)*(1+1*(B3841/B3840-1))</f>
        <v>19.411740516664423</v>
      </c>
      <c r="H3841" s="9">
        <f>IFERROR(VLOOKUP(A3841,'BITO-IV'!$A$1:$J$10000,4,0),"")</f>
        <v>18.9618</v>
      </c>
      <c r="J3841" s="9">
        <f>VLOOKUP(A3841,'ETH-Web'!$A$1:$G$10000,6,0)</f>
        <v>1795.31</v>
      </c>
      <c r="K3841" s="2">
        <f>K3840*(1-K$1+IF(AND(WEEKDAY($A3841)&lt;&gt;1,WEEKDAY($A3841)&lt;&gt;7),-VLOOKUP($A3841,ETF_OP_Fee!$K$5:$L$14,2,1),0))^($A3841-$A3840)*(1+2*(J3841/J3840-1))-K$3*IFERROR(VLOOKUP($A5437,Dividends!$C$10:$E$100,3,0),0)</f>
        <v>35.899520356032404</v>
      </c>
      <c r="L3841" s="42">
        <f>IFERROR(VLOOKUP("ethu"&amp;A3841,Scraper!$C$8:$K$10000,5,0),"")*20</f>
        <v>40.199999999999996</v>
      </c>
      <c r="M3841" s="9">
        <f>VLOOKUP(A3841,'ETHU-Web'!$A$3:$G$5000,5,0)</f>
        <v>40.1</v>
      </c>
      <c r="N3841">
        <f>IFERROR(VLOOKUP($A3841,'SOLZ-Web'!$A$6:$G$5000,5,0),"")</f>
        <v>15.01</v>
      </c>
      <c r="O3841">
        <f>IFERROR(VLOOKUP($A3841,'SOLT-Web'!$A$6:$G$5000,5,0),"")</f>
        <v>14</v>
      </c>
      <c r="Q3841">
        <f>IF($A3841&gt;=$Q$2,B3841*Q$4,"")</f>
        <v>1084.6100806246552</v>
      </c>
      <c r="R3841">
        <f>IF($A3841&gt;=$Q$2,G3841*R$4,"")</f>
        <v>366.26034952831276</v>
      </c>
      <c r="S3841">
        <f>IF($A3841&gt;=$Q$2,C3841*S$4,"")</f>
        <v>737.60742643001913</v>
      </c>
      <c r="T3841">
        <f>IF($A3841&gt;=$Q$2,J3841*T$4,"")</f>
        <v>540.11502469545087</v>
      </c>
      <c r="U3841">
        <f>IF($A3841&gt;=$Q$2,K3841*U$4,"")</f>
        <v>3.4535790979497025</v>
      </c>
    </row>
    <row r="3842" spans="1:21">
      <c r="A3842" s="1">
        <v>45750</v>
      </c>
      <c r="B3842">
        <f>IFERROR(VLOOKUP($A3842,'BTC-Web'!$A$2:$H$9999,2,0),"")</f>
        <v>82487.48</v>
      </c>
      <c r="C3842">
        <f>VLOOKUP(A3842,H_SPBTFDUE!$B$2:$C$5828,2,0)</f>
        <v>365.93</v>
      </c>
      <c r="D3842" s="2">
        <f>D3841*(1-D$1+IF(AND(WEEKDAY($A3842)&lt;&gt;1,WEEKDAY($A3842)&lt;&gt;7),-VLOOKUP($A3842,ETF_OP_Fee!$G$5:$H$14,2,1),0))^($A3842-$A3841)*(1+2*(C3842/C3841-1))+IFERROR(VLOOKUP(A3842,BITXeom!$C$9:$D$100,2,0),0)-$D$3*IFERROR(VLOOKUP($A3842,Dividends!$C$10:$E$100,2,0),0)</f>
        <v>34.604507877646434</v>
      </c>
      <c r="E3842" s="9">
        <f>IFERROR(VLOOKUP("BITX"&amp;A3842,Scraper!$C$8:$K$10000,5,0),"")</f>
        <v>34.79</v>
      </c>
      <c r="F3842" s="60">
        <f>F3841*(1-F$1-2*(C3842/C3841-1))</f>
        <v>8.59307164418737E-4</v>
      </c>
      <c r="G3842" s="2">
        <f>G3841*(1-G$1+IF(AND(WEEKDAY($A3842)&lt;&gt;1,WEEKDAY($A3842)&lt;&gt;7),-VLOOKUP($A3842,ETF_OP_Fee!$I$5:$J$14,2,1),0))^($A3842-$A3841)*(1+1*(B3842/B3841-1))</f>
        <v>18.771765337579328</v>
      </c>
      <c r="H3842" s="9">
        <f>IFERROR(VLOOKUP(A3842,'BITO-IV'!$A$1:$J$10000,4,0),"")</f>
        <v>17.8325</v>
      </c>
      <c r="J3842" s="9">
        <f>VLOOKUP(A3842,'ETH-Web'!$A$1:$G$10000,6,0)</f>
        <v>1815.64</v>
      </c>
      <c r="K3842" s="2">
        <f>K3841*(1-K$1+IF(AND(WEEKDAY($A3842)&lt;&gt;1,WEEKDAY($A3842)&lt;&gt;7),-VLOOKUP($A3842,ETF_OP_Fee!$K$5:$L$14,2,1),0))^($A3842-$A3841)*(1+2*(J3842/J3841-1))-K$3*IFERROR(VLOOKUP($A5438,Dividends!$C$10:$E$100,3,0),0)</f>
        <v>36.65127417312884</v>
      </c>
      <c r="L3842" s="42">
        <f>IFERROR(VLOOKUP("ethu"&amp;A3842,Scraper!$C$8:$K$10000,5,0),"")*20</f>
        <v>34.6</v>
      </c>
      <c r="M3842" s="9">
        <f>VLOOKUP(A3842,'ETHU-Web'!$A$3:$G$5000,5,0)</f>
        <v>34.6</v>
      </c>
      <c r="N3842">
        <f>IFERROR(VLOOKUP($A3842,'SOLZ-Web'!$A$6:$G$5000,5,0),"")</f>
        <v>13.17</v>
      </c>
      <c r="O3842">
        <f>IFERROR(VLOOKUP($A3842,'SOLT-Web'!$A$6:$G$5000,5,0),"")</f>
        <v>10.58</v>
      </c>
      <c r="Q3842">
        <f>IF($A3842&gt;=$Q$2,B3842*Q$4,"")</f>
        <v>1050.3182864424737</v>
      </c>
      <c r="R3842">
        <f>IF($A3842&gt;=$Q$2,G3842*R$4,"")</f>
        <v>354.18531006547181</v>
      </c>
      <c r="S3842">
        <f>IF($A3842&gt;=$Q$2,C3842*S$4,"")</f>
        <v>693.59549159331084</v>
      </c>
      <c r="T3842">
        <f>IF($A3842&gt;=$Q$2,J3842*T$4,"")</f>
        <v>546.23126002642914</v>
      </c>
      <c r="U3842">
        <f>IF($A3842&gt;=$Q$2,K3842*U$4,"")</f>
        <v>3.5258987624961926</v>
      </c>
    </row>
    <row r="3843" spans="1:21">
      <c r="A3843" s="1">
        <v>45751</v>
      </c>
      <c r="B3843">
        <f>IFERROR(VLOOKUP($A3843,'BTC-Web'!$A$2:$H$9999,2,0),"")</f>
        <v>83100.25</v>
      </c>
      <c r="C3843">
        <f>VLOOKUP(A3843,H_SPBTFDUE!$B$2:$C$5828,2,0)</f>
        <v>375.66</v>
      </c>
      <c r="D3843" s="2">
        <f>D3842*(1-D$1+IF(AND(WEEKDAY($A3843)&lt;&gt;1,WEEKDAY($A3843)&lt;&gt;7),-VLOOKUP($A3843,ETF_OP_Fee!$G$5:$H$14,2,1),0))^($A3843-$A3842)*(1+2*(C3843/C3842-1))+IFERROR(VLOOKUP(A3843,BITXeom!$C$9:$D$100,2,0),0)-$D$3*IFERROR(VLOOKUP($A3843,Dividends!$C$10:$E$100,2,0),0)</f>
        <v>36.440367380885014</v>
      </c>
      <c r="E3843" s="9">
        <f>IFERROR(VLOOKUP("BITX"&amp;A3843,Scraper!$C$8:$K$10000,5,0),"")</f>
        <v>36.64</v>
      </c>
      <c r="F3843" s="60">
        <f>F3842*(1-F$1-2*(C3843/C3842-1))</f>
        <v>8.1356484797680424E-4</v>
      </c>
      <c r="G3843" s="2">
        <f>G3842*(1-G$1+IF(AND(WEEKDAY($A3843)&lt;&gt;1,WEEKDAY($A3843)&lt;&gt;7),-VLOOKUP($A3843,ETF_OP_Fee!$I$5:$J$14,2,1),0))^($A3843-$A3842)*(1+1*(B3843/B3842-1))</f>
        <v>18.884816089064756</v>
      </c>
      <c r="H3843" s="9">
        <f>IFERROR(VLOOKUP(A3843,'BITO-IV'!$A$1:$J$10000,4,0),"")</f>
        <v>18.310700000000001</v>
      </c>
      <c r="J3843" s="9">
        <f>VLOOKUP(A3843,'ETH-Web'!$A$1:$G$10000,6,0)</f>
        <v>1815.34</v>
      </c>
      <c r="K3843" s="2">
        <f>K3842*(1-K$1+IF(AND(WEEKDAY($A3843)&lt;&gt;1,WEEKDAY($A3843)&lt;&gt;7),-VLOOKUP($A3843,ETF_OP_Fee!$K$5:$L$14,2,1),0))^($A3843-$A3842)*(1+2*(J3843/J3842-1))-K$3*IFERROR(VLOOKUP($A5439,Dividends!$C$10:$E$100,3,0),0)</f>
        <v>36.577989976396552</v>
      </c>
      <c r="L3843" s="42">
        <f>IFERROR(VLOOKUP("ethu"&amp;A3843,Scraper!$C$8:$K$10000,5,0),"")*20</f>
        <v>35.6</v>
      </c>
      <c r="M3843" s="9">
        <f>VLOOKUP(A3843,'ETHU-Web'!$A$3:$G$5000,5,0)</f>
        <v>35.6</v>
      </c>
      <c r="N3843">
        <f>IFERROR(VLOOKUP($A3843,'SOLZ-Web'!$A$6:$G$5000,5,0),"")</f>
        <v>14.04</v>
      </c>
      <c r="O3843">
        <f>IFERROR(VLOOKUP($A3843,'SOLT-Web'!$A$6:$G$5000,5,0),"")</f>
        <v>11.91</v>
      </c>
      <c r="Q3843">
        <f>IF($A3843&gt;=$Q$2,B3843*Q$4,"")</f>
        <v>1058.1207255081761</v>
      </c>
      <c r="R3843">
        <f>IF($A3843&gt;=$Q$2,G3843*R$4,"")</f>
        <v>356.31834948653483</v>
      </c>
      <c r="S3843">
        <f>IF($A3843&gt;=$Q$2,C3843*S$4,"")</f>
        <v>712.03804654426574</v>
      </c>
      <c r="T3843">
        <f>IF($A3843&gt;=$Q$2,J3843*T$4,"")</f>
        <v>546.14100569296659</v>
      </c>
      <c r="U3843">
        <f>IF($A3843&gt;=$Q$2,K3843*U$4,"")</f>
        <v>3.5188487304195903</v>
      </c>
    </row>
    <row r="3844" spans="1:21">
      <c r="A3844" s="1">
        <v>45754</v>
      </c>
      <c r="B3844">
        <f>IFERROR(VLOOKUP($A3844,'BTC-Web'!$A$2:$H$9999,2,0),"")</f>
        <v>78221.34</v>
      </c>
      <c r="C3844">
        <f>VLOOKUP(A3844,H_SPBTFDUE!$B$2:$C$5828,2,0)</f>
        <v>348.49</v>
      </c>
      <c r="D3844" s="2">
        <f>D3843*(1-D$1+IF(AND(WEEKDAY($A3844)&lt;&gt;1,WEEKDAY($A3844)&lt;&gt;7),-VLOOKUP($A3844,ETF_OP_Fee!$G$5:$H$14,2,1),0))^($A3844-$A3843)*(1+2*(C3844/C3843-1))+IFERROR(VLOOKUP(A3844,BITXeom!$C$9:$D$100,2,0),0)-$D$3*IFERROR(VLOOKUP($A3844,Dividends!$C$10:$E$100,2,0),0)</f>
        <v>31.157921691896924</v>
      </c>
      <c r="E3844" s="9">
        <f>IFERROR(VLOOKUP("BITX"&amp;A3844,Scraper!$C$8:$K$10000,5,0),"")</f>
        <v>31.34</v>
      </c>
      <c r="F3844" s="60">
        <f>F3843*(1-F$1-2*(C3844/C3843-1))</f>
        <v>9.3120634469317143E-4</v>
      </c>
      <c r="G3844" s="2">
        <f>G3843*(1-G$1+IF(AND(WEEKDAY($A3844)&lt;&gt;1,WEEKDAY($A3844)&lt;&gt;7),-VLOOKUP($A3844,ETF_OP_Fee!$I$5:$J$14,2,1),0))^($A3844-$A3843)*(1+1*(B3844/B3843-1))</f>
        <v>17.701730638717279</v>
      </c>
      <c r="H3844" s="9">
        <f>IFERROR(VLOOKUP(A3844,'BITO-IV'!$A$1:$J$10000,4,0),"")</f>
        <v>16.987300000000001</v>
      </c>
      <c r="J3844" s="9">
        <f>VLOOKUP(A3844,'ETH-Web'!$A$1:$G$10000,6,0)</f>
        <v>1555.24</v>
      </c>
      <c r="K3844" s="2">
        <f>K3843*(1-K$1+IF(AND(WEEKDAY($A3844)&lt;&gt;1,WEEKDAY($A3844)&lt;&gt;7),-VLOOKUP($A3844,ETF_OP_Fee!$K$5:$L$14,2,1),0))^($A3844-$A3843)*(1+2*(J3844/J3843-1))-K$3*IFERROR(VLOOKUP($A5440,Dividends!$C$10:$E$100,3,0),0)</f>
        <v>25.965786278774644</v>
      </c>
      <c r="L3844" s="42">
        <f>IFERROR(VLOOKUP("ethu"&amp;A3844,Scraper!$C$8:$K$10000,5,0),"")*20</f>
        <v>25.2</v>
      </c>
      <c r="M3844" s="9">
        <f>VLOOKUP(A3844,'ETHU-Web'!$A$3:$G$5000,5,0)</f>
        <v>25.2</v>
      </c>
      <c r="N3844">
        <f>IFERROR(VLOOKUP($A3844,'SOLZ-Web'!$A$6:$G$5000,5,0),"")</f>
        <v>12.07</v>
      </c>
      <c r="O3844">
        <f>IFERROR(VLOOKUP($A3844,'SOLT-Web'!$A$6:$G$5000,5,0),"")</f>
        <v>8.69</v>
      </c>
      <c r="Q3844">
        <f>IF($A3844&gt;=$Q$2,B3844*Q$4,"")</f>
        <v>995.9972566992484</v>
      </c>
      <c r="R3844">
        <f>IF($A3844&gt;=$Q$2,G3844*R$4,"")</f>
        <v>333.99591579265058</v>
      </c>
      <c r="S3844">
        <f>IF($A3844&gt;=$Q$2,C3844*S$4,"")</f>
        <v>660.5391546616919</v>
      </c>
      <c r="T3844">
        <f>IF($A3844&gt;=$Q$2,J3844*T$4,"")</f>
        <v>467.89049858094319</v>
      </c>
      <c r="U3844">
        <f>IF($A3844&gt;=$Q$2,K3844*U$4,"")</f>
        <v>2.4979413614682655</v>
      </c>
    </row>
    <row r="3845" spans="1:21">
      <c r="A3845" s="1">
        <v>45755</v>
      </c>
      <c r="B3845">
        <f>IFERROR(VLOOKUP($A3845,'BTC-Web'!$A$2:$H$9999,2,0),"")</f>
        <v>79218.48</v>
      </c>
      <c r="C3845">
        <f>VLOOKUP(A3845,H_SPBTFDUE!$B$2:$C$5828,2,0)</f>
        <v>342.13</v>
      </c>
      <c r="D3845" s="2">
        <f>D3844*(1-D$1+IF(AND(WEEKDAY($A3845)&lt;&gt;1,WEEKDAY($A3845)&lt;&gt;7),-VLOOKUP($A3845,ETF_OP_Fee!$G$5:$H$14,2,1),0))^($A3845-$A3844)*(1+2*(C3845/C3844-1))+IFERROR(VLOOKUP(A3845,BITXeom!$C$9:$D$100,2,0),0)-$D$3*IFERROR(VLOOKUP($A3845,Dividends!$C$10:$E$100,2,0),0)</f>
        <v>30.017028340838603</v>
      </c>
      <c r="E3845" s="9">
        <f>IFERROR(VLOOKUP("BITX"&amp;A3845,Scraper!$C$8:$K$10000,5,0),"")</f>
        <v>30.2</v>
      </c>
      <c r="F3845" s="60">
        <f>F3844*(1-F$1-2*(C3845/C3844-1))</f>
        <v>9.6514720981309427E-4</v>
      </c>
      <c r="G3845" s="2">
        <f>G3844*(1-G$1+IF(AND(WEEKDAY($A3845)&lt;&gt;1,WEEKDAY($A3845)&lt;&gt;7),-VLOOKUP($A3845,ETF_OP_Fee!$I$5:$J$14,2,1),0))^($A3845-$A3844)*(1+1*(B3845/B3844-1))</f>
        <v>17.902361831057437</v>
      </c>
      <c r="H3845" s="9">
        <f>IFERROR(VLOOKUP(A3845,'BITO-IV'!$A$1:$J$10000,4,0),"")</f>
        <v>16.678000000000001</v>
      </c>
      <c r="I3845" s="9">
        <f>L3845/20</f>
        <v>1.1200000000000001</v>
      </c>
      <c r="J3845" s="9">
        <f>VLOOKUP(A3845,'ETH-Web'!$A$1:$G$10000,6,0)</f>
        <v>1472.55</v>
      </c>
      <c r="K3845" s="2">
        <f>K3844*(1-K$1+IF(AND(WEEKDAY($A3845)&lt;&gt;1,WEEKDAY($A3845)&lt;&gt;7),-VLOOKUP($A3845,ETF_OP_Fee!$K$5:$L$14,2,1),0))^($A3845-$A3844)*(1+2*(J3845/J3844-1))-K$3*IFERROR(VLOOKUP($A5441,Dividends!$C$10:$E$100,3,0),0)</f>
        <v>23.165912810592904</v>
      </c>
      <c r="L3845" s="42">
        <f>IFERROR(VLOOKUP("ethu"&amp;A3845,Scraper!$C$8:$K$10000,5,0),"")*20</f>
        <v>22.400000000000002</v>
      </c>
      <c r="M3845" s="9">
        <f>VLOOKUP(A3845,'ETHU-Web'!$A$3:$G$5000,5,0)</f>
        <v>22.4</v>
      </c>
      <c r="N3845">
        <f>IFERROR(VLOOKUP($A3845,'SOLZ-Web'!$A$6:$G$5000,5,0),"")</f>
        <v>11.89</v>
      </c>
      <c r="O3845">
        <f>IFERROR(VLOOKUP($A3845,'SOLT-Web'!$A$6:$G$5000,5,0),"")</f>
        <v>8.33</v>
      </c>
      <c r="Q3845">
        <f>IF($A3845&gt;=$Q$2,B3845*Q$4,"")</f>
        <v>1008.6939032223722</v>
      </c>
      <c r="R3845">
        <f>IF($A3845&gt;=$Q$2,G3845*R$4,"")</f>
        <v>337.78142129998542</v>
      </c>
      <c r="S3845">
        <f>IF($A3845&gt;=$Q$2,C3845*S$4,"")</f>
        <v>648.48420610176652</v>
      </c>
      <c r="T3845">
        <f>IF($A3845&gt;=$Q$2,J3845*T$4,"")</f>
        <v>443.01339580088467</v>
      </c>
      <c r="U3845">
        <f>IF($A3845&gt;=$Q$2,K3845*U$4,"")</f>
        <v>2.2285900054969714</v>
      </c>
    </row>
    <row r="3846" spans="1:21">
      <c r="A3846" s="1">
        <v>45756</v>
      </c>
      <c r="B3846">
        <f>IFERROR(VLOOKUP($A3846,'BTC-Web'!$A$2:$H$9999,2,0),"")</f>
        <v>76273.56</v>
      </c>
      <c r="C3846">
        <f>VLOOKUP(A3846,H_SPBTFDUE!$B$2:$C$5828,2,0)</f>
        <v>367.97</v>
      </c>
      <c r="D3846" s="2">
        <f>D3845*(1-D$1+IF(AND(WEEKDAY($A3846)&lt;&gt;1,WEEKDAY($A3846)&lt;&gt;7),-VLOOKUP($A3846,ETF_OP_Fee!$G$5:$H$14,2,1),0))^($A3846-$A3845)*(1+2*(C3846/C3845-1))+IFERROR(VLOOKUP(A3846,BITXeom!$C$9:$D$100,2,0),0)-$D$3*IFERROR(VLOOKUP($A3846,Dividends!$C$10:$E$100,2,0),0)</f>
        <v>34.547046248298663</v>
      </c>
      <c r="E3846" s="9">
        <f>IFERROR(VLOOKUP("BITX"&amp;A3846,Scraper!$C$8:$K$10000,5,0),"")</f>
        <v>34.76</v>
      </c>
      <c r="F3846" s="60">
        <f>F3845*(1-F$1-2*(C3846/C3845-1))</f>
        <v>8.1930791890325125E-4</v>
      </c>
      <c r="G3846" s="2">
        <f>G3845*(1-G$1+IF(AND(WEEKDAY($A3846)&lt;&gt;1,WEEKDAY($A3846)&lt;&gt;7),-VLOOKUP($A3846,ETF_OP_Fee!$I$5:$J$14,2,1),0))^($A3846-$A3845)*(1+1*(B3846/B3845-1))</f>
        <v>17.212786879963854</v>
      </c>
      <c r="H3846" s="9">
        <f>IFERROR(VLOOKUP(A3846,'BITO-IV'!$A$1:$J$10000,4,0),"")</f>
        <v>17.938199999999998</v>
      </c>
      <c r="I3846" s="9">
        <f t="shared" ref="I3846:I3854" si="29">L3846/20</f>
        <v>1.3965000000000001</v>
      </c>
      <c r="J3846" s="9">
        <f>VLOOKUP(A3846,'ETH-Web'!$A$1:$G$10000,6,0)</f>
        <v>1668.04</v>
      </c>
      <c r="K3846" s="2">
        <f>K3845*(1-K$1+IF(AND(WEEKDAY($A3846)&lt;&gt;1,WEEKDAY($A3846)&lt;&gt;7),-VLOOKUP($A3846,ETF_OP_Fee!$K$5:$L$14,2,1),0))^($A3846-$A3845)*(1+2*(J3846/J3845-1))-K$3*IFERROR(VLOOKUP($A5442,Dividends!$C$10:$E$100,3,0),0)</f>
        <v>29.267798524619682</v>
      </c>
      <c r="L3846" s="9">
        <f>IFERROR(VLOOKUP("ethu"&amp;A3846,Scraper!$C$8:$K$10000,5,0),"")</f>
        <v>27.93</v>
      </c>
      <c r="M3846" s="9">
        <f>VLOOKUP(A3846,'ETHU-Web'!$A$3:$G$5000,5,0)</f>
        <v>27.9</v>
      </c>
      <c r="N3846">
        <f>IFERROR(VLOOKUP($A3846,'SOLZ-Web'!$A$6:$G$5000,5,0),"")</f>
        <v>13.61</v>
      </c>
      <c r="O3846">
        <f>IFERROR(VLOOKUP($A3846,'SOLT-Web'!$A$6:$G$5000,5,0),"")</f>
        <v>10.76</v>
      </c>
      <c r="Q3846">
        <f>IF($A3846&gt;=$Q$2,B3846*Q$4,"")</f>
        <v>971.19605108638541</v>
      </c>
      <c r="R3846">
        <f>IF($A3846&gt;=$Q$2,G3846*R$4,"")</f>
        <v>324.77053428567126</v>
      </c>
      <c r="S3846">
        <f>IF($A3846&gt;=$Q$2,C3846*S$4,"")</f>
        <v>697.46217320687185</v>
      </c>
      <c r="T3846">
        <f>IF($A3846&gt;=$Q$2,J3846*T$4,"")</f>
        <v>501.82612796285872</v>
      </c>
      <c r="U3846">
        <f>IF($A3846&gt;=$Q$2,K3846*U$4,"")</f>
        <v>2.815599100633801</v>
      </c>
    </row>
    <row r="3847" spans="1:21">
      <c r="A3847" s="1">
        <v>45757</v>
      </c>
      <c r="B3847">
        <f>IFERROR(VLOOKUP($A3847,'BTC-Web'!$A$2:$H$9999,2,0),"")</f>
        <v>82565.98</v>
      </c>
      <c r="C3847">
        <f>VLOOKUP(A3847,H_SPBTFDUE!$B$2:$C$5828,2,0)</f>
        <v>354.98</v>
      </c>
      <c r="D3847" s="2">
        <f>D3846*(1-D$1+IF(AND(WEEKDAY($A3847)&lt;&gt;1,WEEKDAY($A3847)&lt;&gt;7),-VLOOKUP($A3847,ETF_OP_Fee!$G$5:$H$14,2,1),0))^($A3847-$A3846)*(1+2*(C3847/C3846-1))+IFERROR(VLOOKUP(A3847,BITXeom!$C$9:$D$100,2,0),0)-$D$3*IFERROR(VLOOKUP($A3847,Dividends!$C$10:$E$100,2,0),0)</f>
        <v>32.104030500588543</v>
      </c>
      <c r="E3847" s="9">
        <f>IFERROR(VLOOKUP("BITX"&amp;A3847,Scraper!$C$8:$K$10000,5,0),"")</f>
        <v>32.31</v>
      </c>
      <c r="F3847" s="60">
        <f>F3846*(1-F$1-2*(C3847/C3846-1))</f>
        <v>8.7711134368081045E-4</v>
      </c>
      <c r="G3847" s="2">
        <f>G3846*(1-G$1+IF(AND(WEEKDAY($A3847)&lt;&gt;1,WEEKDAY($A3847)&lt;&gt;7),-VLOOKUP($A3847,ETF_OP_Fee!$I$5:$J$14,2,1),0))^($A3847-$A3846)*(1+1*(B3847/B3846-1))</f>
        <v>18.606798881821675</v>
      </c>
      <c r="H3847" s="9">
        <f>IFERROR(VLOOKUP(A3847,'BITO-IV'!$A$1:$J$10000,4,0),"")</f>
        <v>17.305599999999998</v>
      </c>
      <c r="I3847" s="9">
        <f t="shared" si="29"/>
        <v>1.173</v>
      </c>
      <c r="J3847" s="9">
        <f>VLOOKUP(A3847,'ETH-Web'!$A$1:$G$10000,6,0)</f>
        <v>1522.52</v>
      </c>
      <c r="K3847" s="2">
        <f>K3846*(1-K$1+IF(AND(WEEKDAY($A3847)&lt;&gt;1,WEEKDAY($A3847)&lt;&gt;7),-VLOOKUP($A3847,ETF_OP_Fee!$K$5:$L$14,2,1),0))^($A3847-$A3846)*(1+2*(J3847/J3846-1))-K$3*IFERROR(VLOOKUP($A5443,Dividends!$C$10:$E$100,3,0),0)</f>
        <v>24.120807171266044</v>
      </c>
      <c r="L3847" s="9">
        <f>IFERROR(VLOOKUP("ethu"&amp;A3847,Scraper!$C$8:$K$10000,5,0),"")</f>
        <v>23.46</v>
      </c>
      <c r="M3847" s="9">
        <f>VLOOKUP(A3847,'ETHU-Web'!$A$3:$G$5000,5,0)</f>
        <v>23.34</v>
      </c>
      <c r="N3847">
        <f>IFERROR(VLOOKUP($A3847,'SOLZ-Web'!$A$6:$G$5000,5,0),"")</f>
        <v>12.76</v>
      </c>
      <c r="O3847">
        <f>IFERROR(VLOOKUP($A3847,'SOLT-Web'!$A$6:$G$5000,5,0),"")</f>
        <v>9.3800000000000008</v>
      </c>
      <c r="Q3847">
        <f>IF($A3847&gt;=$Q$2,B3847*Q$4,"")</f>
        <v>1051.3178318945318</v>
      </c>
      <c r="R3847">
        <f>IF($A3847&gt;=$Q$2,G3847*R$4,"")</f>
        <v>351.07272612719095</v>
      </c>
      <c r="S3847">
        <f>IF($A3847&gt;=$Q$2,C3847*S$4,"")</f>
        <v>672.84050940287352</v>
      </c>
      <c r="T3847">
        <f>IF($A3847&gt;=$Q$2,J3847*T$4,"")</f>
        <v>458.046759277962</v>
      </c>
      <c r="U3847">
        <f>IF($A3847&gt;=$Q$2,K3847*U$4,"")</f>
        <v>2.3204520463282958</v>
      </c>
    </row>
    <row r="3848" spans="1:21">
      <c r="A3848" s="1">
        <v>45758</v>
      </c>
      <c r="B3848">
        <f>IFERROR(VLOOKUP($A3848,'BTC-Web'!$A$2:$H$9999,2,0),"")</f>
        <v>79625.05</v>
      </c>
      <c r="C3848">
        <f>VLOOKUP(A3848,H_SPBTFDUE!$B$2:$C$5828,2,0)</f>
        <v>374.6</v>
      </c>
      <c r="D3848" s="2">
        <f>D3847*(1-D$1+IF(AND(WEEKDAY($A3848)&lt;&gt;1,WEEKDAY($A3848)&lt;&gt;7),-VLOOKUP($A3848,ETF_OP_Fee!$G$5:$H$14,2,1),0))^($A3848-$A3847)*(1+2*(C3848/C3847-1))+IFERROR(VLOOKUP(A3848,BITXeom!$C$9:$D$100,2,0),0)-$D$3*IFERROR(VLOOKUP($A3848,Dividends!$C$10:$E$100,2,0),0)</f>
        <v>35.648558349797533</v>
      </c>
      <c r="E3848" s="9">
        <f>IFERROR(VLOOKUP("BITX"&amp;A3848,Scraper!$C$8:$K$10000,5,0),"")</f>
        <v>35.869999999999997</v>
      </c>
      <c r="F3848" s="60">
        <f>F3847*(1-F$1-2*(C3848/C3847-1))</f>
        <v>7.801085357764209E-4</v>
      </c>
      <c r="G3848" s="2">
        <f>G3847*(1-G$1+IF(AND(WEEKDAY($A3848)&lt;&gt;1,WEEKDAY($A3848)&lt;&gt;7),-VLOOKUP($A3848,ETF_OP_Fee!$I$5:$J$14,2,1),0))^($A3848-$A3847)*(1+1*(B3848/B3847-1))</f>
        <v>17.918992613299956</v>
      </c>
      <c r="H3848" s="9">
        <f>IFERROR(VLOOKUP(A3848,'BITO-IV'!$A$1:$J$10000,4,0),"")</f>
        <v>18.264700000000001</v>
      </c>
      <c r="I3848" s="9">
        <f t="shared" si="29"/>
        <v>1.256</v>
      </c>
      <c r="J3848" s="9">
        <f>VLOOKUP(A3848,'ETH-Web'!$A$1:$G$10000,6,0)</f>
        <v>1567.15</v>
      </c>
      <c r="K3848" s="2">
        <f>K3847*(1-K$1+IF(AND(WEEKDAY($A3848)&lt;&gt;1,WEEKDAY($A3848)&lt;&gt;7),-VLOOKUP($A3848,ETF_OP_Fee!$K$5:$L$14,2,1),0))^($A3848-$A3847)*(1+2*(J3848/J3847-1))-K$3*IFERROR(VLOOKUP($A5444,Dividends!$C$10:$E$100,3,0),0)</f>
        <v>25.492292543794708</v>
      </c>
      <c r="L3848" s="9">
        <f>IFERROR(VLOOKUP("ethu"&amp;A3848,Scraper!$C$8:$K$10000,5,0),"")</f>
        <v>25.12</v>
      </c>
      <c r="M3848" s="9">
        <f>VLOOKUP(A3848,'ETHU-Web'!$A$3:$G$5000,5,0)</f>
        <v>25.16</v>
      </c>
      <c r="N3848">
        <f>IFERROR(VLOOKUP($A3848,'SOLZ-Web'!$A$6:$G$5000,5,0),"")</f>
        <v>13.84</v>
      </c>
      <c r="O3848">
        <f>IFERROR(VLOOKUP($A3848,'SOLT-Web'!$A$6:$G$5000,5,0),"")</f>
        <v>11.01</v>
      </c>
      <c r="Q3848">
        <f>IF($A3848&gt;=$Q$2,B3848*Q$4,"")</f>
        <v>1013.8707846802483</v>
      </c>
      <c r="R3848">
        <f>IF($A3848&gt;=$Q$2,G3848*R$4,"")</f>
        <v>338.09521058188136</v>
      </c>
      <c r="S3848">
        <f>IF($A3848&gt;=$Q$2,C3848*S$4,"")</f>
        <v>710.02888845094481</v>
      </c>
      <c r="T3848">
        <f>IF($A3848&gt;=$Q$2,J3848*T$4,"")</f>
        <v>471.47359561940607</v>
      </c>
      <c r="U3848">
        <f>IF($A3848&gt;=$Q$2,K3848*U$4,"")</f>
        <v>2.452390667477947</v>
      </c>
    </row>
    <row r="3849" spans="1:21">
      <c r="A3849" s="1">
        <v>45761</v>
      </c>
      <c r="B3849">
        <f>IFERROR(VLOOKUP($A3849,'BTC-Web'!$A$2:$H$9999,2,0),"")</f>
        <v>83694.52</v>
      </c>
      <c r="C3849">
        <f>VLOOKUP(A3849,H_SPBTFDUE!$B$2:$C$5828,2,0)</f>
        <v>379.43</v>
      </c>
      <c r="D3849" s="2">
        <f>D3848*(1-D$1+IF(AND(WEEKDAY($A3849)&lt;&gt;1,WEEKDAY($A3849)&lt;&gt;7),-VLOOKUP($A3849,ETF_OP_Fee!$G$5:$H$14,2,1),0))^($A3849-$A3848)*(1+2*(C3849/C3848-1))+IFERROR(VLOOKUP(A3849,BITXeom!$C$9:$D$100,2,0),0)-$D$3*IFERROR(VLOOKUP($A3849,Dividends!$C$10:$E$100,2,0),0)</f>
        <v>36.554622844270014</v>
      </c>
      <c r="E3849" s="9" t="str">
        <f>IFERROR(VLOOKUP("BITX"&amp;A3849,Scraper!$C$8:$K$10000,5,0),"")</f>
        <v/>
      </c>
      <c r="F3849" s="60">
        <f>F3848*(1-F$1-2*(C3849/C3848-1))</f>
        <v>7.5995087331427594E-4</v>
      </c>
      <c r="G3849" s="2">
        <f>G3848*(1-G$1+IF(AND(WEEKDAY($A3849)&lt;&gt;1,WEEKDAY($A3849)&lt;&gt;7),-VLOOKUP($A3849,ETF_OP_Fee!$I$5:$J$14,2,1),0))^($A3849-$A3848)*(1+1*(B3849/B3848-1))</f>
        <v>18.756031019370127</v>
      </c>
      <c r="H3849" s="9">
        <f>IFERROR(VLOOKUP(A3849,'BITO-IV'!$A$1:$J$10000,4,0),"")</f>
        <v>18.4985</v>
      </c>
      <c r="I3849" s="9" t="e">
        <f t="shared" si="29"/>
        <v>#VALUE!</v>
      </c>
      <c r="J3849" s="9">
        <f>VLOOKUP(A3849,'ETH-Web'!$A$1:$G$10000,6,0)</f>
        <v>1622.77</v>
      </c>
      <c r="K3849" s="2">
        <f>K3848*(1-K$1+IF(AND(WEEKDAY($A3849)&lt;&gt;1,WEEKDAY($A3849)&lt;&gt;7),-VLOOKUP($A3849,ETF_OP_Fee!$K$5:$L$14,2,1),0))^($A3849-$A3848)*(1+2*(J3849/J3848-1))-K$3*IFERROR(VLOOKUP($A5445,Dividends!$C$10:$E$100,3,0),0)</f>
        <v>27.165275391865666</v>
      </c>
      <c r="L3849" s="9" t="str">
        <f>IFERROR(VLOOKUP("ethu"&amp;A3849,Scraper!$C$8:$K$10000,5,0),"")</f>
        <v/>
      </c>
      <c r="M3849" s="9">
        <f>VLOOKUP(A3849,'ETHU-Web'!$A$3:$G$5000,5,0)</f>
        <v>27.45</v>
      </c>
      <c r="N3849">
        <f>IFERROR(VLOOKUP($A3849,'SOLZ-Web'!$A$6:$G$5000,5,0),"")</f>
        <v>15.08</v>
      </c>
      <c r="O3849">
        <f>IFERROR(VLOOKUP($A3849,'SOLT-Web'!$A$6:$G$5000,5,0),"")</f>
        <v>12.86</v>
      </c>
      <c r="Q3849">
        <f>IF($A3849&gt;=$Q$2,B3849*Q$4,"")</f>
        <v>1065.6876029068333</v>
      </c>
      <c r="R3849">
        <f>IF($A3849&gt;=$Q$2,G3849*R$4,"")</f>
        <v>353.88843524984441</v>
      </c>
      <c r="S3849">
        <f>IF($A3849&gt;=$Q$2,C3849*S$4,"")</f>
        <v>719.18382580069942</v>
      </c>
      <c r="T3849">
        <f>IF($A3849&gt;=$Q$2,J3849*T$4,"")</f>
        <v>488.20674904336124</v>
      </c>
      <c r="U3849">
        <f>IF($A3849&gt;=$Q$2,K3849*U$4,"")</f>
        <v>2.6133337257145275</v>
      </c>
    </row>
    <row r="3850" spans="1:21">
      <c r="A3850" s="1">
        <v>45762</v>
      </c>
      <c r="B3850">
        <f>IFERROR(VLOOKUP($A3850,'BTC-Web'!$A$2:$H$9999,2,0),"")</f>
        <v>84539.7</v>
      </c>
      <c r="C3850">
        <f>VLOOKUP(A3850,H_SPBTFDUE!$B$2:$C$5828,2,0)</f>
        <v>374.85</v>
      </c>
      <c r="D3850" s="2">
        <f>D3849*(1-D$1+IF(AND(WEEKDAY($A3850)&lt;&gt;1,WEEKDAY($A3850)&lt;&gt;7),-VLOOKUP($A3850,ETF_OP_Fee!$G$5:$H$14,2,1),0))^($A3850-$A3849)*(1+2*(C3850/C3849-1))+IFERROR(VLOOKUP(A3850,BITXeom!$C$9:$D$100,2,0),0)-$D$3*IFERROR(VLOOKUP($A3850,Dividends!$C$10:$E$100,2,0),0)</f>
        <v>35.667840113964353</v>
      </c>
      <c r="E3850" s="9">
        <f>IFERROR(VLOOKUP("BITX"&amp;A3850,Scraper!$C$8:$K$10000,5,0),"")</f>
        <v>35.909999999999997</v>
      </c>
      <c r="F3850" s="60">
        <f>F3849*(1-F$1-2*(C3850/C3849-1))</f>
        <v>7.7825764951896929E-4</v>
      </c>
      <c r="G3850" s="2">
        <f>G3849*(1-G$1+IF(AND(WEEKDAY($A3850)&lt;&gt;1,WEEKDAY($A3850)&lt;&gt;7),-VLOOKUP($A3850,ETF_OP_Fee!$I$5:$J$14,2,1),0))^($A3850-$A3849)*(1+1*(B3850/B3849-1))</f>
        <v>18.918991003508697</v>
      </c>
      <c r="H3850" s="9">
        <f>IFERROR(VLOOKUP(A3850,'BITO-IV'!$A$1:$J$10000,4,0),"")</f>
        <v>18.281700000000001</v>
      </c>
      <c r="I3850" s="9">
        <f t="shared" si="29"/>
        <v>1.3225</v>
      </c>
      <c r="J3850" s="9">
        <f>VLOOKUP(A3850,'ETH-Web'!$A$1:$G$10000,6,0)</f>
        <v>1588.63</v>
      </c>
      <c r="K3850" s="2">
        <f>K3849*(1-K$1+IF(AND(WEEKDAY($A3850)&lt;&gt;1,WEEKDAY($A3850)&lt;&gt;7),-VLOOKUP($A3850,ETF_OP_Fee!$K$5:$L$14,2,1),0))^($A3850-$A3849)*(1+2*(J3850/J3849-1))-K$3*IFERROR(VLOOKUP($A5446,Dividends!$C$10:$E$100,3,0),0)</f>
        <v>25.978817262581124</v>
      </c>
      <c r="L3850" s="9">
        <f>IFERROR(VLOOKUP("ethu"&amp;A3850,Scraper!$C$8:$K$10000,5,0),"")</f>
        <v>26.45</v>
      </c>
      <c r="M3850" s="9">
        <f>VLOOKUP(A3850,'ETHU-Web'!$A$3:$G$5000,5,0)</f>
        <v>26.46</v>
      </c>
      <c r="N3850">
        <f>IFERROR(VLOOKUP($A3850,'SOLZ-Web'!$A$6:$G$5000,5,0),"")</f>
        <v>14.66</v>
      </c>
      <c r="O3850">
        <f>IFERROR(VLOOKUP($A3850,'SOLT-Web'!$A$6:$G$5000,5,0),"")</f>
        <v>12.23</v>
      </c>
      <c r="Q3850">
        <f>IF($A3850&gt;=$Q$2,B3850*Q$4,"")</f>
        <v>1076.4493331637818</v>
      </c>
      <c r="R3850">
        <f>IF($A3850&gt;=$Q$2,G3850*R$4,"")</f>
        <v>356.96316111991683</v>
      </c>
      <c r="S3850">
        <f>IF($A3850&gt;=$Q$2,C3850*S$4,"")</f>
        <v>710.50274649182245</v>
      </c>
      <c r="T3850">
        <f>IF($A3850&gt;=$Q$2,J3850*T$4,"")</f>
        <v>477.93580589532405</v>
      </c>
      <c r="U3850">
        <f>IF($A3850&gt;=$Q$2,K3850*U$4,"")</f>
        <v>2.4991949585317768</v>
      </c>
    </row>
    <row r="3851" spans="1:21">
      <c r="A3851" s="1">
        <v>45763</v>
      </c>
      <c r="B3851">
        <f>IFERROR(VLOOKUP($A3851,'BTC-Web'!$A$2:$H$9999,2,0),"")</f>
        <v>83674.509999999995</v>
      </c>
      <c r="C3851">
        <f>VLOOKUP(A3851,H_SPBTFDUE!$B$2:$C$5828,2,0)</f>
        <v>376.58</v>
      </c>
      <c r="D3851" s="2">
        <f>D3850*(1-D$1+IF(AND(WEEKDAY($A3851)&lt;&gt;1,WEEKDAY($A3851)&lt;&gt;7),-VLOOKUP($A3851,ETF_OP_Fee!$G$5:$H$14,2,1),0))^($A3851-$A3850)*(1+2*(C3851/C3850-1))+IFERROR(VLOOKUP(A3851,BITXeom!$C$9:$D$100,2,0),0)-$D$3*IFERROR(VLOOKUP($A3851,Dividends!$C$10:$E$100,2,0),0)</f>
        <v>35.99272770373129</v>
      </c>
      <c r="E3851" s="9">
        <f>IFERROR(VLOOKUP("BITX"&amp;A3851,Scraper!$C$8:$K$10000,5,0),"")</f>
        <v>36.24</v>
      </c>
      <c r="F3851" s="60">
        <f>F3850*(1-F$1-2*(C3851/C3850-1))</f>
        <v>7.71033540125104E-4</v>
      </c>
      <c r="G3851" s="2">
        <f>G3850*(1-G$1+IF(AND(WEEKDAY($A3851)&lt;&gt;1,WEEKDAY($A3851)&lt;&gt;7),-VLOOKUP($A3851,ETF_OP_Fee!$I$5:$J$14,2,1),0))^($A3851-$A3850)*(1+1*(B3851/B3850-1))</f>
        <v>18.699233086030208</v>
      </c>
      <c r="H3851" s="9">
        <f>IFERROR(VLOOKUP(A3851,'BITO-IV'!$A$1:$J$10000,4,0),"")</f>
        <v>18.364599999999999</v>
      </c>
      <c r="I3851" s="9">
        <f t="shared" si="29"/>
        <v>1.2885</v>
      </c>
      <c r="J3851" s="9">
        <f>VLOOKUP(A3851,'ETH-Web'!$A$1:$G$10000,6,0)</f>
        <v>1578.11</v>
      </c>
      <c r="K3851" s="2">
        <f>K3850*(1-K$1+IF(AND(WEEKDAY($A3851)&lt;&gt;1,WEEKDAY($A3851)&lt;&gt;7),-VLOOKUP($A3851,ETF_OP_Fee!$K$5:$L$14,2,1),0))^($A3851-$A3850)*(1+2*(J3851/J3850-1))-K$3*IFERROR(VLOOKUP($A5447,Dividends!$C$10:$E$100,3,0),0)</f>
        <v>25.59195129423475</v>
      </c>
      <c r="L3851" s="9">
        <f>IFERROR(VLOOKUP("ethu"&amp;A3851,Scraper!$C$8:$K$10000,5,0),"")</f>
        <v>25.77</v>
      </c>
      <c r="M3851" s="9">
        <f>VLOOKUP(A3851,'ETHU-Web'!$A$3:$G$5000,5,0)</f>
        <v>25.79</v>
      </c>
      <c r="N3851">
        <f>IFERROR(VLOOKUP($A3851,'SOLZ-Web'!$A$6:$G$5000,5,0),"")</f>
        <v>15.09</v>
      </c>
      <c r="O3851">
        <f>IFERROR(VLOOKUP($A3851,'SOLT-Web'!$A$6:$G$5000,5,0),"")</f>
        <v>13.06</v>
      </c>
      <c r="Q3851">
        <f>IF($A3851&gt;=$Q$2,B3851*Q$4,"")</f>
        <v>1065.4328143145315</v>
      </c>
      <c r="R3851">
        <f>IF($A3851&gt;=$Q$2,G3851*R$4,"")</f>
        <v>352.81677292777152</v>
      </c>
      <c r="S3851">
        <f>IF($A3851&gt;=$Q$2,C3851*S$4,"")</f>
        <v>713.78184413469512</v>
      </c>
      <c r="T3851">
        <f>IF($A3851&gt;=$Q$2,J3851*T$4,"")</f>
        <v>474.7708872685709</v>
      </c>
      <c r="U3851">
        <f>IF($A3851&gt;=$Q$2,K3851*U$4,"")</f>
        <v>2.461977964857804</v>
      </c>
    </row>
    <row r="3852" spans="1:21">
      <c r="A3852" s="1">
        <v>45764</v>
      </c>
      <c r="B3852">
        <f>IFERROR(VLOOKUP($A3852,'BTC-Web'!$A$2:$H$9999,2,0),"")</f>
        <v>84030.67</v>
      </c>
      <c r="C3852">
        <f>VLOOKUP(A3852,H_SPBTFDUE!$B$2:$C$5828,2,0)</f>
        <v>379.14</v>
      </c>
      <c r="D3852" s="2">
        <f>D3851*(1-D$1+IF(AND(WEEKDAY($A3852)&lt;&gt;1,WEEKDAY($A3852)&lt;&gt;7),-VLOOKUP($A3852,ETF_OP_Fee!$G$5:$H$14,2,1),0))^($A3852-$A3851)*(1+2*(C3852/C3851-1))+IFERROR(VLOOKUP(A3852,BITXeom!$C$9:$D$100,2,0),0)-$D$3*IFERROR(VLOOKUP($A3852,Dividends!$C$10:$E$100,2,0),0)</f>
        <v>36.477688740004353</v>
      </c>
      <c r="E3852" s="9">
        <f>IFERROR(VLOOKUP("BITX"&amp;A3852,Scraper!$C$8:$K$10000,5,0),"")</f>
        <v>36.729999999999997</v>
      </c>
      <c r="F3852" s="60">
        <f>F3851*(1-F$1-2*(C3852/C3851-1))</f>
        <v>7.605103946115451E-4</v>
      </c>
      <c r="G3852" s="2">
        <f>G3851*(1-G$1+IF(AND(WEEKDAY($A3852)&lt;&gt;1,WEEKDAY($A3852)&lt;&gt;7),-VLOOKUP($A3852,ETF_OP_Fee!$I$5:$J$14,2,1),0))^($A3852-$A3851)*(1+1*(B3852/B3851-1))</f>
        <v>18.752613064854437</v>
      </c>
      <c r="H3852" s="9">
        <f>IFERROR(VLOOKUP(A3852,'BITO-IV'!$A$1:$J$10000,4,0),"")</f>
        <v>18.494499999999999</v>
      </c>
      <c r="I3852" s="9">
        <f t="shared" si="29"/>
        <v>1.278</v>
      </c>
      <c r="J3852" s="9">
        <f>VLOOKUP(A3852,'ETH-Web'!$A$1:$G$10000,6,0)</f>
        <v>1582.55</v>
      </c>
      <c r="K3852" s="2">
        <f>K3851*(1-K$1+IF(AND(WEEKDAY($A3852)&lt;&gt;1,WEEKDAY($A3852)&lt;&gt;7),-VLOOKUP($A3852,ETF_OP_Fee!$K$5:$L$14,2,1),0))^($A3852-$A3851)*(1+2*(J3852/J3851-1))-K$3*IFERROR(VLOOKUP($A5448,Dividends!$C$10:$E$100,3,0),0)</f>
        <v>25.692988327798901</v>
      </c>
      <c r="L3852" s="9">
        <f>IFERROR(VLOOKUP("ethu"&amp;A3852,Scraper!$C$8:$K$10000,5,0),"")</f>
        <v>25.56</v>
      </c>
      <c r="M3852" s="9">
        <f>VLOOKUP(A3852,'ETHU-Web'!$A$3:$G$5000,5,0)</f>
        <v>25.56</v>
      </c>
      <c r="N3852">
        <f>IFERROR(VLOOKUP($A3852,'SOLZ-Web'!$A$6:$G$5000,5,0),"")</f>
        <v>15.2</v>
      </c>
      <c r="O3852">
        <f>IFERROR(VLOOKUP($A3852,'SOLT-Web'!$A$6:$G$5000,5,0),"")</f>
        <v>13.14</v>
      </c>
      <c r="Q3852">
        <f>IF($A3852&gt;=$Q$2,B3852*Q$4,"")</f>
        <v>1069.9678220623659</v>
      </c>
      <c r="R3852">
        <f>IF($A3852&gt;=$Q$2,G3852*R$4,"")</f>
        <v>353.82394534928579</v>
      </c>
      <c r="S3852">
        <f>IF($A3852&gt;=$Q$2,C3852*S$4,"")</f>
        <v>718.63415047328135</v>
      </c>
      <c r="T3852">
        <f>IF($A3852&gt;=$Q$2,J3852*T$4,"")</f>
        <v>476.1066514038165</v>
      </c>
      <c r="U3852">
        <f>IF($A3852&gt;=$Q$2,K3852*U$4,"")</f>
        <v>2.4716978548110791</v>
      </c>
    </row>
    <row r="3853" spans="1:21">
      <c r="A3853" s="1">
        <v>45768</v>
      </c>
      <c r="B3853">
        <f>IFERROR(VLOOKUP($A3853,'BTC-Web'!$A$2:$H$9999,2,0),"")</f>
        <v>85171.54</v>
      </c>
      <c r="C3853" t="e">
        <f>VLOOKUP(A3853,H_SPBTFDUE!$B$2:$C$5828,2,0)</f>
        <v>#N/A</v>
      </c>
      <c r="D3853" s="2" t="e">
        <f>D3852*(1-D$1+IF(AND(WEEKDAY($A3853)&lt;&gt;1,WEEKDAY($A3853)&lt;&gt;7),-VLOOKUP($A3853,ETF_OP_Fee!$G$5:$H$14,2,1),0))^($A3853-$A3852)*(1+2*(C3853/C3852-1))+IFERROR(VLOOKUP(A3853,BITXeom!$C$9:$D$100,2,0),0)-$D$3*IFERROR(VLOOKUP($A3853,Dividends!$C$10:$E$100,2,0),0)</f>
        <v>#N/A</v>
      </c>
      <c r="F3853" s="60" t="e">
        <f>F3852*(1-F$1-2*(C3853/C3852-1))</f>
        <v>#N/A</v>
      </c>
      <c r="G3853" s="2">
        <f>G3852*(1-G$1+IF(AND(WEEKDAY($A3853)&lt;&gt;1,WEEKDAY($A3853)&lt;&gt;7),-VLOOKUP($A3853,ETF_OP_Fee!$I$5:$J$14,2,1),0))^($A3853-$A3852)*(1+1*(B3853/B3852-1))</f>
        <v>18.901308133691693</v>
      </c>
      <c r="H3853" s="9">
        <f>IFERROR(VLOOKUP(A3853,'BITO-IV'!$A$1:$J$10000,4,0),"")</f>
        <v>19.025500000000001</v>
      </c>
      <c r="I3853" s="9">
        <f t="shared" si="29"/>
        <v>1.2609999999999999</v>
      </c>
      <c r="J3853" s="9">
        <f>VLOOKUP(A3853,'ETH-Web'!$A$1:$G$10000,6,0)</f>
        <v>1579.73</v>
      </c>
      <c r="K3853" s="2">
        <f>K3852*(1-K$1+IF(AND(WEEKDAY($A3853)&lt;&gt;1,WEEKDAY($A3853)&lt;&gt;7),-VLOOKUP($A3853,ETF_OP_Fee!$K$5:$L$14,2,1),0))^($A3853-$A3852)*(1+2*(J3853/J3852-1))-K$3*IFERROR(VLOOKUP($A5449,Dividends!$C$10:$E$100,3,0),0)</f>
        <v>25.43087419543297</v>
      </c>
      <c r="L3853" s="9">
        <f>IFERROR(VLOOKUP("ethu"&amp;A3853,Scraper!$C$8:$K$10000,5,0),"")</f>
        <v>25.22</v>
      </c>
      <c r="M3853" s="9">
        <f>VLOOKUP(A3853,'ETHU-Web'!$A$3:$G$5000,5,0)</f>
        <v>25.27</v>
      </c>
      <c r="N3853">
        <f>IFERROR(VLOOKUP($A3853,'SOLZ-Web'!$A$6:$G$5000,5,0),"")</f>
        <v>15.61</v>
      </c>
      <c r="O3853">
        <f>IFERROR(VLOOKUP($A3853,'SOLT-Web'!$A$6:$G$5000,5,0),"")</f>
        <v>13.82</v>
      </c>
      <c r="Q3853">
        <f>IF($A3853&gt;=$Q$2,B3853*Q$4,"")</f>
        <v>1084.4945917424875</v>
      </c>
      <c r="R3853">
        <f>IF($A3853&gt;=$Q$2,G3853*R$4,"")</f>
        <v>356.62952106974819</v>
      </c>
      <c r="S3853" t="e">
        <f>IF($A3853&gt;=$Q$2,C3853*S$4,"")</f>
        <v>#N/A</v>
      </c>
      <c r="T3853">
        <f>IF($A3853&gt;=$Q$2,J3853*T$4,"")</f>
        <v>475.25826066926862</v>
      </c>
      <c r="U3853">
        <f>IF($A3853&gt;=$Q$2,K3853*U$4,"")</f>
        <v>2.4464821449676442</v>
      </c>
    </row>
    <row r="3854" spans="1:21">
      <c r="A3854" s="1">
        <v>45769</v>
      </c>
      <c r="B3854">
        <f>IFERROR(VLOOKUP($A3854,'BTC-Web'!$A$2:$H$9999,2,0),"")</f>
        <v>87521.88</v>
      </c>
      <c r="C3854" t="e">
        <f>VLOOKUP(A3854,H_SPBTFDUE!$B$2:$C$5828,2,0)</f>
        <v>#N/A</v>
      </c>
      <c r="D3854" s="2" t="e">
        <f>D3853*(1-D$1+IF(AND(WEEKDAY($A3854)&lt;&gt;1,WEEKDAY($A3854)&lt;&gt;7),-VLOOKUP($A3854,ETF_OP_Fee!$G$5:$H$14,2,1),0))^($A3854-$A3853)*(1+2*(C3854/C3853-1))+IFERROR(VLOOKUP(A3854,BITXeom!$C$9:$D$100,2,0),0)-$D$3*IFERROR(VLOOKUP($A3854,Dividends!$C$10:$E$100,2,0),0)</f>
        <v>#N/A</v>
      </c>
      <c r="F3854" s="60" t="e">
        <f>F3853*(1-F$1-2*(C3854/C3853-1))</f>
        <v>#N/A</v>
      </c>
      <c r="G3854" s="2">
        <f>G3853*(1-G$1+IF(AND(WEEKDAY($A3854)&lt;&gt;1,WEEKDAY($A3854)&lt;&gt;7),-VLOOKUP($A3854,ETF_OP_Fee!$I$5:$J$14,2,1),0))^($A3854-$A3853)*(1+1*(B3854/B3853-1))</f>
        <v>19.395784454426582</v>
      </c>
      <c r="H3854" s="9">
        <f>IFERROR(VLOOKUP(A3854,'BITO-IV'!$A$1:$J$10000,4,0),"")</f>
        <v>19.923500000000001</v>
      </c>
      <c r="I3854" s="9">
        <f t="shared" si="29"/>
        <v>1.4685000000000001</v>
      </c>
      <c r="J3854" s="9">
        <f>VLOOKUP(A3854,'ETH-Web'!$A$1:$G$10000,6,0)</f>
        <v>1757.33</v>
      </c>
      <c r="K3854" s="2">
        <f>K3853*(1-K$1+IF(AND(WEEKDAY($A3854)&lt;&gt;1,WEEKDAY($A3854)&lt;&gt;7),-VLOOKUP($A3854,ETF_OP_Fee!$K$5:$L$14,2,1),0))^($A3854-$A3853)*(1+2*(J3854/J3853-1))-K$3*IFERROR(VLOOKUP($A5450,Dividends!$C$10:$E$100,3,0),0)</f>
        <v>31.09696340732809</v>
      </c>
      <c r="L3854" s="9">
        <f>IFERROR(VLOOKUP("ethu"&amp;A3854,Scraper!$C$8:$K$10000,5,0),"")</f>
        <v>29.37</v>
      </c>
      <c r="M3854" s="9">
        <f>VLOOKUP(A3854,'ETHU-Web'!$A$3:$G$5000,5,0)</f>
        <v>29.43</v>
      </c>
      <c r="N3854">
        <f>IFERROR(VLOOKUP($A3854,'SOLZ-Web'!$A$6:$G$5000,5,0),"")</f>
        <v>16.489999999999998</v>
      </c>
      <c r="O3854">
        <f>IFERROR(VLOOKUP($A3854,'SOLT-Web'!$A$6:$G$5000,5,0),"")</f>
        <v>15.34</v>
      </c>
      <c r="Q3854">
        <f>IF($A3854&gt;=$Q$2,B3854*Q$4,"")</f>
        <v>1114.4216192302615</v>
      </c>
      <c r="R3854">
        <f>IF($A3854&gt;=$Q$2,G3854*R$4,"")</f>
        <v>365.95929085058572</v>
      </c>
      <c r="S3854" t="e">
        <f>IF($A3854&gt;=$Q$2,C3854*S$4,"")</f>
        <v>#N/A</v>
      </c>
      <c r="T3854">
        <f>IF($A3854&gt;=$Q$2,J3854*T$4,"")</f>
        <v>528.68882607909313</v>
      </c>
      <c r="U3854">
        <f>IF($A3854&gt;=$Q$2,K3854*U$4,"")</f>
        <v>2.9915670674192927</v>
      </c>
    </row>
    <row r="3855" spans="1:21">
      <c r="A3855" s="1">
        <v>45770</v>
      </c>
      <c r="N3855"/>
      <c r="O3855"/>
    </row>
    <row r="3856" spans="1:21">
      <c r="A3856" s="1">
        <v>45771</v>
      </c>
      <c r="N3856"/>
      <c r="O3856"/>
    </row>
    <row r="3857" spans="1:15">
      <c r="A3857" s="1">
        <v>45772</v>
      </c>
      <c r="N3857"/>
      <c r="O3857"/>
    </row>
    <row r="3858" spans="1:15">
      <c r="A3858" s="1">
        <v>45775</v>
      </c>
      <c r="N3858"/>
      <c r="O3858"/>
    </row>
    <row r="3859" spans="1:15">
      <c r="A3859" s="1">
        <v>45776</v>
      </c>
      <c r="N3859"/>
      <c r="O3859"/>
    </row>
    <row r="3860" spans="1:15">
      <c r="A3860" s="1">
        <v>45777</v>
      </c>
      <c r="N3860"/>
      <c r="O3860"/>
    </row>
    <row r="3861" spans="1:15">
      <c r="A3861" s="1">
        <v>45778</v>
      </c>
      <c r="N3861"/>
      <c r="O3861"/>
    </row>
    <row r="3862" spans="1:15">
      <c r="A3862" s="1">
        <v>45779</v>
      </c>
      <c r="N3862"/>
      <c r="O3862"/>
    </row>
    <row r="3863" spans="1:15">
      <c r="A3863" s="1">
        <v>45782</v>
      </c>
      <c r="N3863"/>
      <c r="O3863"/>
    </row>
    <row r="3864" spans="1:15">
      <c r="A3864" s="1">
        <v>45783</v>
      </c>
      <c r="N3864"/>
      <c r="O3864"/>
    </row>
    <row r="3865" spans="1:15">
      <c r="A3865" s="1">
        <v>45784</v>
      </c>
      <c r="N3865"/>
      <c r="O3865"/>
    </row>
    <row r="3866" spans="1:15">
      <c r="A3866" s="1">
        <v>45785</v>
      </c>
      <c r="N3866"/>
      <c r="O3866"/>
    </row>
    <row r="3867" spans="1:15">
      <c r="A3867" s="1">
        <v>45786</v>
      </c>
      <c r="N3867"/>
      <c r="O3867"/>
    </row>
    <row r="3868" spans="1:15">
      <c r="A3868" s="1">
        <v>45789</v>
      </c>
      <c r="N3868"/>
      <c r="O3868"/>
    </row>
    <row r="3869" spans="1:15">
      <c r="A3869" s="1">
        <v>45790</v>
      </c>
      <c r="N3869"/>
      <c r="O3869"/>
    </row>
    <row r="3870" spans="1:15">
      <c r="A3870" s="1">
        <v>45791</v>
      </c>
      <c r="N3870"/>
      <c r="O3870"/>
    </row>
    <row r="3871" spans="1:15">
      <c r="A3871" s="1">
        <v>45792</v>
      </c>
      <c r="N3871"/>
      <c r="O3871"/>
    </row>
    <row r="3872" spans="1:15">
      <c r="A3872" s="1">
        <v>45793</v>
      </c>
      <c r="N3872"/>
      <c r="O3872"/>
    </row>
    <row r="3873" spans="1:15">
      <c r="A3873" s="1">
        <v>45796</v>
      </c>
      <c r="N3873"/>
      <c r="O3873"/>
    </row>
    <row r="3874" spans="1:15">
      <c r="A3874" s="1">
        <v>45797</v>
      </c>
      <c r="N3874"/>
      <c r="O3874"/>
    </row>
    <row r="3875" spans="1:15">
      <c r="A3875" s="1">
        <v>45798</v>
      </c>
      <c r="N3875"/>
      <c r="O3875"/>
    </row>
    <row r="3876" spans="1:15">
      <c r="A3876" s="1">
        <v>45799</v>
      </c>
      <c r="N3876"/>
      <c r="O3876"/>
    </row>
    <row r="3877" spans="1:15">
      <c r="A3877" s="1">
        <v>45800</v>
      </c>
      <c r="N3877"/>
      <c r="O3877"/>
    </row>
    <row r="3878" spans="1:15">
      <c r="A3878" s="1">
        <v>45804</v>
      </c>
      <c r="N3878"/>
      <c r="O3878"/>
    </row>
    <row r="3879" spans="1:15">
      <c r="A3879" s="1">
        <v>45805</v>
      </c>
      <c r="N3879"/>
      <c r="O3879"/>
    </row>
    <row r="3880" spans="1:15">
      <c r="A3880" s="1">
        <v>45806</v>
      </c>
      <c r="N3880"/>
      <c r="O3880"/>
    </row>
    <row r="3881" spans="1:15">
      <c r="A3881" s="1">
        <v>45807</v>
      </c>
      <c r="N3881"/>
      <c r="O3881"/>
    </row>
    <row r="3882" spans="1:15">
      <c r="A3882" s="1">
        <v>45810</v>
      </c>
      <c r="N3882"/>
      <c r="O3882"/>
    </row>
    <row r="3883" spans="1:15">
      <c r="A3883" s="1">
        <v>45811</v>
      </c>
      <c r="N3883"/>
      <c r="O3883"/>
    </row>
    <row r="3884" spans="1:15">
      <c r="A3884" s="1">
        <v>45812</v>
      </c>
      <c r="N3884"/>
      <c r="O3884"/>
    </row>
    <row r="3885" spans="1:15">
      <c r="A3885" s="1">
        <v>45813</v>
      </c>
      <c r="N3885"/>
      <c r="O3885"/>
    </row>
    <row r="3886" spans="1:15">
      <c r="A3886" s="1">
        <v>45814</v>
      </c>
      <c r="N3886"/>
      <c r="O3886"/>
    </row>
    <row r="3887" spans="1:15">
      <c r="A3887" s="1">
        <v>45817</v>
      </c>
      <c r="N3887"/>
      <c r="O3887"/>
    </row>
    <row r="3888" spans="1:15">
      <c r="A3888" s="1">
        <v>45818</v>
      </c>
      <c r="N3888"/>
      <c r="O3888"/>
    </row>
    <row r="3889" spans="1:15">
      <c r="A3889" s="1">
        <v>45819</v>
      </c>
      <c r="N3889"/>
      <c r="O3889"/>
    </row>
    <row r="3890" spans="1:15">
      <c r="A3890" s="1">
        <v>45820</v>
      </c>
      <c r="N3890"/>
      <c r="O3890"/>
    </row>
    <row r="3891" spans="1:15">
      <c r="A3891" s="1">
        <v>45821</v>
      </c>
      <c r="N3891"/>
      <c r="O3891"/>
    </row>
    <row r="3892" spans="1:15">
      <c r="A3892" s="1">
        <v>45824</v>
      </c>
      <c r="N3892"/>
      <c r="O3892"/>
    </row>
    <row r="3893" spans="1:15">
      <c r="A3893" s="1">
        <v>45825</v>
      </c>
      <c r="N3893"/>
      <c r="O3893"/>
    </row>
    <row r="3894" spans="1:15">
      <c r="A3894" s="1">
        <v>45826</v>
      </c>
      <c r="N3894"/>
      <c r="O3894"/>
    </row>
    <row r="3895" spans="1:15">
      <c r="A3895" s="1">
        <v>45828</v>
      </c>
      <c r="N3895"/>
      <c r="O3895"/>
    </row>
    <row r="3896" spans="1:15">
      <c r="A3896" s="1">
        <v>45831</v>
      </c>
      <c r="N3896"/>
      <c r="O3896"/>
    </row>
    <row r="3897" spans="1:15">
      <c r="A3897" s="1">
        <v>45832</v>
      </c>
      <c r="N3897"/>
      <c r="O3897"/>
    </row>
    <row r="3898" spans="1:15">
      <c r="A3898" s="1">
        <v>45833</v>
      </c>
      <c r="N3898"/>
      <c r="O3898"/>
    </row>
    <row r="3899" spans="1:15">
      <c r="A3899" s="1">
        <v>45834</v>
      </c>
      <c r="N3899"/>
      <c r="O3899"/>
    </row>
    <row r="3900" spans="1:15">
      <c r="A3900" s="1">
        <v>45835</v>
      </c>
      <c r="N3900"/>
      <c r="O3900"/>
    </row>
    <row r="3901" spans="1:15">
      <c r="A3901" s="1">
        <v>45838</v>
      </c>
      <c r="N3901"/>
      <c r="O3901"/>
    </row>
    <row r="3902" spans="1:15">
      <c r="A3902" s="1">
        <v>45839</v>
      </c>
      <c r="N3902"/>
      <c r="O3902"/>
    </row>
    <row r="3903" spans="1:15">
      <c r="A3903" s="1">
        <v>45840</v>
      </c>
      <c r="N3903"/>
      <c r="O3903"/>
    </row>
    <row r="3904" spans="1:15">
      <c r="A3904" s="1">
        <v>45841</v>
      </c>
      <c r="N3904"/>
      <c r="O3904"/>
    </row>
    <row r="3905" spans="1:15">
      <c r="A3905" s="1">
        <v>45845</v>
      </c>
      <c r="N3905"/>
      <c r="O3905"/>
    </row>
    <row r="3906" spans="1:15">
      <c r="A3906" s="1">
        <v>45846</v>
      </c>
      <c r="N3906"/>
      <c r="O3906"/>
    </row>
    <row r="3907" spans="1:15">
      <c r="A3907" s="1">
        <v>45847</v>
      </c>
      <c r="N3907"/>
      <c r="O3907"/>
    </row>
    <row r="3908" spans="1:15">
      <c r="A3908" s="1">
        <v>45848</v>
      </c>
      <c r="N3908"/>
      <c r="O3908"/>
    </row>
    <row r="3909" spans="1:15">
      <c r="A3909" s="1">
        <v>45849</v>
      </c>
      <c r="N3909"/>
      <c r="O3909"/>
    </row>
    <row r="3910" spans="1:15">
      <c r="A3910" s="1">
        <v>45852</v>
      </c>
      <c r="N3910"/>
      <c r="O3910"/>
    </row>
    <row r="3911" spans="1:15">
      <c r="A3911" s="1">
        <v>45853</v>
      </c>
      <c r="N3911"/>
      <c r="O3911"/>
    </row>
    <row r="3912" spans="1:15">
      <c r="A3912" s="1">
        <v>45854</v>
      </c>
      <c r="N3912"/>
      <c r="O3912"/>
    </row>
    <row r="3913" spans="1:15">
      <c r="A3913" s="1">
        <v>45855</v>
      </c>
      <c r="N3913"/>
      <c r="O3913"/>
    </row>
    <row r="3914" spans="1:15">
      <c r="A3914" s="1">
        <v>45856</v>
      </c>
      <c r="N3914"/>
      <c r="O3914"/>
    </row>
    <row r="3915" spans="1:15">
      <c r="A3915" s="1">
        <v>45859</v>
      </c>
      <c r="N3915"/>
      <c r="O3915"/>
    </row>
    <row r="3916" spans="1:15">
      <c r="A3916" s="1">
        <v>45860</v>
      </c>
      <c r="N3916"/>
      <c r="O3916"/>
    </row>
    <row r="3917" spans="1:15">
      <c r="A3917" s="1">
        <v>45861</v>
      </c>
      <c r="N3917"/>
      <c r="O3917"/>
    </row>
    <row r="3918" spans="1:15">
      <c r="A3918" s="1">
        <v>45862</v>
      </c>
      <c r="N3918"/>
      <c r="O3918"/>
    </row>
    <row r="3919" spans="1:15">
      <c r="A3919" s="1">
        <v>45863</v>
      </c>
      <c r="N3919"/>
      <c r="O3919"/>
    </row>
    <row r="3920" spans="1:15">
      <c r="A3920" s="1">
        <v>45866</v>
      </c>
      <c r="N3920"/>
      <c r="O3920"/>
    </row>
    <row r="3921" spans="1:15">
      <c r="A3921" s="1">
        <v>45867</v>
      </c>
      <c r="N3921"/>
      <c r="O3921"/>
    </row>
    <row r="3922" spans="1:15">
      <c r="A3922" s="1">
        <v>45868</v>
      </c>
      <c r="N3922"/>
      <c r="O3922"/>
    </row>
    <row r="3923" spans="1:15">
      <c r="A3923" s="1">
        <v>45869</v>
      </c>
      <c r="N3923"/>
      <c r="O3923"/>
    </row>
    <row r="3924" spans="1:15">
      <c r="A3924" s="1">
        <v>45870</v>
      </c>
      <c r="N3924"/>
      <c r="O3924"/>
    </row>
    <row r="3925" spans="1:15">
      <c r="A3925" s="1">
        <v>45873</v>
      </c>
      <c r="N3925"/>
      <c r="O3925"/>
    </row>
    <row r="3926" spans="1:15">
      <c r="A3926" s="1">
        <v>45874</v>
      </c>
      <c r="N3926"/>
      <c r="O3926"/>
    </row>
    <row r="3927" spans="1:15">
      <c r="A3927" s="1">
        <v>45875</v>
      </c>
      <c r="N3927"/>
      <c r="O3927"/>
    </row>
    <row r="3928" spans="1:15">
      <c r="A3928" s="1">
        <v>45876</v>
      </c>
      <c r="N3928"/>
      <c r="O3928"/>
    </row>
    <row r="3929" spans="1:15">
      <c r="A3929" s="1">
        <v>45877</v>
      </c>
      <c r="N3929"/>
      <c r="O3929"/>
    </row>
    <row r="3930" spans="1:15">
      <c r="A3930" s="1">
        <v>45880</v>
      </c>
      <c r="N3930"/>
      <c r="O3930"/>
    </row>
    <row r="3931" spans="1:15">
      <c r="A3931" s="1">
        <v>45881</v>
      </c>
      <c r="N3931"/>
      <c r="O3931"/>
    </row>
    <row r="3932" spans="1:15">
      <c r="A3932" s="1">
        <v>45882</v>
      </c>
      <c r="N3932"/>
      <c r="O3932"/>
    </row>
    <row r="3933" spans="1:15">
      <c r="A3933" s="1">
        <v>45883</v>
      </c>
      <c r="N3933"/>
      <c r="O3933"/>
    </row>
    <row r="3934" spans="1:15">
      <c r="A3934" s="1">
        <v>45884</v>
      </c>
      <c r="N3934"/>
      <c r="O3934"/>
    </row>
    <row r="3935" spans="1:15">
      <c r="A3935" s="1">
        <v>45887</v>
      </c>
      <c r="N3935"/>
      <c r="O3935"/>
    </row>
    <row r="3936" spans="1:15">
      <c r="A3936" s="1">
        <v>45888</v>
      </c>
      <c r="N3936"/>
      <c r="O3936"/>
    </row>
    <row r="3937" spans="1:15">
      <c r="A3937" s="1">
        <v>45889</v>
      </c>
      <c r="N3937"/>
      <c r="O3937"/>
    </row>
    <row r="3938" spans="1:15">
      <c r="A3938" s="1">
        <v>45890</v>
      </c>
      <c r="N3938"/>
      <c r="O3938"/>
    </row>
    <row r="3939" spans="1:15">
      <c r="A3939" s="1">
        <v>45891</v>
      </c>
      <c r="N3939"/>
      <c r="O3939"/>
    </row>
    <row r="3940" spans="1:15">
      <c r="A3940" s="1">
        <v>45894</v>
      </c>
      <c r="N3940"/>
      <c r="O3940"/>
    </row>
    <row r="3941" spans="1:15">
      <c r="A3941" s="1">
        <v>45895</v>
      </c>
      <c r="N3941"/>
      <c r="O3941"/>
    </row>
    <row r="3942" spans="1:15">
      <c r="A3942" s="1">
        <v>45896</v>
      </c>
      <c r="N3942"/>
      <c r="O3942"/>
    </row>
    <row r="3943" spans="1:15">
      <c r="A3943" s="1">
        <v>45897</v>
      </c>
      <c r="N3943"/>
      <c r="O3943"/>
    </row>
    <row r="3944" spans="1:15">
      <c r="A3944" s="1">
        <v>45898</v>
      </c>
      <c r="N3944"/>
      <c r="O3944"/>
    </row>
    <row r="3945" spans="1:15">
      <c r="A3945" s="1">
        <v>45902</v>
      </c>
      <c r="N3945"/>
      <c r="O3945"/>
    </row>
    <row r="3946" spans="1:15">
      <c r="A3946" s="1">
        <v>45903</v>
      </c>
      <c r="N3946"/>
      <c r="O3946"/>
    </row>
    <row r="3947" spans="1:15">
      <c r="A3947" s="1">
        <v>45904</v>
      </c>
      <c r="N3947"/>
      <c r="O3947"/>
    </row>
    <row r="3948" spans="1:15">
      <c r="A3948" s="1">
        <v>45905</v>
      </c>
      <c r="N3948"/>
      <c r="O3948"/>
    </row>
    <row r="3949" spans="1:15">
      <c r="A3949" s="1">
        <v>45908</v>
      </c>
      <c r="N3949"/>
      <c r="O3949"/>
    </row>
    <row r="3950" spans="1:15">
      <c r="A3950" s="1">
        <v>45909</v>
      </c>
      <c r="N3950"/>
      <c r="O3950"/>
    </row>
    <row r="3951" spans="1:15">
      <c r="A3951" s="1">
        <v>45910</v>
      </c>
      <c r="N3951"/>
      <c r="O3951"/>
    </row>
    <row r="3952" spans="1:15">
      <c r="A3952" s="1">
        <v>45911</v>
      </c>
      <c r="N3952"/>
      <c r="O3952"/>
    </row>
    <row r="3953" spans="1:15">
      <c r="A3953" s="1">
        <v>45912</v>
      </c>
      <c r="N3953"/>
      <c r="O3953"/>
    </row>
    <row r="3954" spans="1:15">
      <c r="A3954" s="1">
        <v>45915</v>
      </c>
      <c r="N3954"/>
      <c r="O3954"/>
    </row>
    <row r="3955" spans="1:15">
      <c r="A3955" s="1">
        <v>45916</v>
      </c>
      <c r="N3955"/>
      <c r="O3955"/>
    </row>
    <row r="3956" spans="1:15">
      <c r="A3956" s="1">
        <v>45917</v>
      </c>
      <c r="N3956"/>
      <c r="O3956"/>
    </row>
    <row r="3957" spans="1:15">
      <c r="A3957" s="1">
        <v>45918</v>
      </c>
      <c r="N3957"/>
      <c r="O3957"/>
    </row>
    <row r="3958" spans="1:15">
      <c r="A3958" s="1">
        <v>45919</v>
      </c>
      <c r="N3958"/>
      <c r="O3958"/>
    </row>
    <row r="3959" spans="1:15">
      <c r="A3959" s="1">
        <v>45922</v>
      </c>
      <c r="N3959"/>
      <c r="O3959"/>
    </row>
    <row r="3960" spans="1:15">
      <c r="A3960" s="1">
        <v>45923</v>
      </c>
      <c r="N3960"/>
      <c r="O3960"/>
    </row>
    <row r="3961" spans="1:15">
      <c r="A3961" s="1">
        <v>45924</v>
      </c>
      <c r="N3961"/>
      <c r="O3961"/>
    </row>
    <row r="3962" spans="1:15">
      <c r="A3962" s="1">
        <v>45925</v>
      </c>
      <c r="N3962"/>
      <c r="O3962"/>
    </row>
    <row r="3963" spans="1:15">
      <c r="A3963" s="1">
        <v>45926</v>
      </c>
      <c r="N3963"/>
      <c r="O3963"/>
    </row>
    <row r="3964" spans="1:15">
      <c r="A3964" s="1">
        <v>45929</v>
      </c>
      <c r="N3964"/>
      <c r="O3964"/>
    </row>
    <row r="3965" spans="1:15">
      <c r="A3965" s="1">
        <v>45930</v>
      </c>
      <c r="N3965"/>
      <c r="O3965"/>
    </row>
    <row r="3966" spans="1:15">
      <c r="A3966" s="1">
        <v>45931</v>
      </c>
      <c r="N3966"/>
      <c r="O3966"/>
    </row>
    <row r="3967" spans="1:15">
      <c r="A3967" s="1">
        <v>45932</v>
      </c>
      <c r="N3967"/>
      <c r="O3967"/>
    </row>
    <row r="3968" spans="1:15">
      <c r="A3968" s="1">
        <v>45933</v>
      </c>
      <c r="N3968"/>
      <c r="O3968"/>
    </row>
    <row r="3969" spans="1:15">
      <c r="A3969" s="1">
        <v>45936</v>
      </c>
      <c r="N3969"/>
      <c r="O3969"/>
    </row>
    <row r="3970" spans="1:15">
      <c r="A3970" s="1">
        <v>45937</v>
      </c>
      <c r="N3970"/>
      <c r="O3970"/>
    </row>
    <row r="3971" spans="1:15">
      <c r="A3971" s="1">
        <v>45938</v>
      </c>
      <c r="N3971"/>
      <c r="O3971"/>
    </row>
    <row r="3972" spans="1:15">
      <c r="A3972" s="1">
        <v>45939</v>
      </c>
      <c r="N3972"/>
      <c r="O3972"/>
    </row>
    <row r="3973" spans="1:15">
      <c r="A3973" s="1">
        <v>45940</v>
      </c>
      <c r="N3973"/>
      <c r="O3973"/>
    </row>
    <row r="3974" spans="1:15">
      <c r="A3974" s="1">
        <v>45943</v>
      </c>
      <c r="N3974"/>
      <c r="O3974"/>
    </row>
    <row r="3975" spans="1:15">
      <c r="A3975" s="1">
        <v>45944</v>
      </c>
      <c r="N3975"/>
      <c r="O3975"/>
    </row>
    <row r="3976" spans="1:15">
      <c r="A3976" s="1">
        <v>45945</v>
      </c>
      <c r="N3976"/>
      <c r="O3976"/>
    </row>
    <row r="3977" spans="1:15">
      <c r="A3977" s="1">
        <v>45946</v>
      </c>
      <c r="N3977"/>
      <c r="O3977"/>
    </row>
    <row r="3978" spans="1:15">
      <c r="A3978" s="1">
        <v>45947</v>
      </c>
      <c r="N3978"/>
      <c r="O3978"/>
    </row>
    <row r="3979" spans="1:15">
      <c r="A3979" s="1">
        <v>45950</v>
      </c>
      <c r="N3979"/>
      <c r="O3979"/>
    </row>
    <row r="3980" spans="1:15">
      <c r="A3980" s="1">
        <v>45951</v>
      </c>
      <c r="N3980"/>
      <c r="O3980"/>
    </row>
    <row r="3981" spans="1:15">
      <c r="A3981" s="1">
        <v>45952</v>
      </c>
      <c r="N3981"/>
      <c r="O3981"/>
    </row>
    <row r="3982" spans="1:15">
      <c r="A3982" s="1">
        <v>45953</v>
      </c>
      <c r="N3982"/>
      <c r="O3982"/>
    </row>
    <row r="3983" spans="1:15">
      <c r="A3983" s="1">
        <v>45954</v>
      </c>
      <c r="N3983"/>
      <c r="O3983"/>
    </row>
    <row r="3984" spans="1:15">
      <c r="A3984" s="1">
        <v>45957</v>
      </c>
      <c r="N3984"/>
      <c r="O3984"/>
    </row>
    <row r="3985" spans="1:15">
      <c r="A3985" s="1">
        <v>45958</v>
      </c>
      <c r="N3985"/>
      <c r="O3985"/>
    </row>
    <row r="3986" spans="1:15">
      <c r="A3986" s="1">
        <v>45959</v>
      </c>
      <c r="N3986"/>
      <c r="O3986"/>
    </row>
    <row r="3987" spans="1:15">
      <c r="A3987" s="1">
        <v>45960</v>
      </c>
      <c r="N3987"/>
      <c r="O3987"/>
    </row>
    <row r="3988" spans="1:15">
      <c r="A3988" s="1">
        <v>45961</v>
      </c>
      <c r="N3988"/>
      <c r="O3988"/>
    </row>
    <row r="3989" spans="1:15">
      <c r="A3989" s="1">
        <v>45964</v>
      </c>
      <c r="N3989"/>
      <c r="O3989"/>
    </row>
    <row r="3990" spans="1:15">
      <c r="A3990" s="1">
        <v>45965</v>
      </c>
      <c r="N3990"/>
      <c r="O3990"/>
    </row>
    <row r="3991" spans="1:15">
      <c r="A3991" s="1">
        <v>45966</v>
      </c>
      <c r="N3991"/>
      <c r="O3991"/>
    </row>
    <row r="3992" spans="1:15">
      <c r="A3992" s="1">
        <v>45967</v>
      </c>
      <c r="N3992"/>
      <c r="O3992"/>
    </row>
    <row r="3993" spans="1:15">
      <c r="A3993" s="1">
        <v>45968</v>
      </c>
      <c r="N3993"/>
      <c r="O3993"/>
    </row>
    <row r="3994" spans="1:15">
      <c r="A3994" s="1">
        <v>45971</v>
      </c>
      <c r="N3994"/>
      <c r="O3994"/>
    </row>
    <row r="3995" spans="1:15">
      <c r="A3995" s="1">
        <v>45972</v>
      </c>
      <c r="N3995"/>
      <c r="O3995"/>
    </row>
    <row r="3996" spans="1:15">
      <c r="A3996" s="1">
        <v>45973</v>
      </c>
      <c r="N3996"/>
      <c r="O3996"/>
    </row>
    <row r="3997" spans="1:15">
      <c r="A3997" s="1">
        <v>45974</v>
      </c>
      <c r="N3997"/>
      <c r="O3997"/>
    </row>
    <row r="3998" spans="1:15">
      <c r="A3998" s="1">
        <v>45975</v>
      </c>
      <c r="N3998"/>
      <c r="O3998"/>
    </row>
    <row r="3999" spans="1:15">
      <c r="A3999" s="1">
        <v>45978</v>
      </c>
      <c r="N3999"/>
      <c r="O3999"/>
    </row>
    <row r="4000" spans="1:15">
      <c r="A4000" s="1">
        <v>45979</v>
      </c>
    </row>
    <row r="4001" spans="1:1">
      <c r="A4001" s="1">
        <v>45980</v>
      </c>
    </row>
    <row r="4002" spans="1:1">
      <c r="A4002" s="1">
        <v>45981</v>
      </c>
    </row>
    <row r="4003" spans="1:1">
      <c r="A4003" s="1">
        <v>45982</v>
      </c>
    </row>
    <row r="4004" spans="1:1">
      <c r="A4004" s="1">
        <v>45985</v>
      </c>
    </row>
    <row r="4005" spans="1:1">
      <c r="A4005" s="1">
        <v>45986</v>
      </c>
    </row>
    <row r="4006" spans="1:1">
      <c r="A4006" s="1">
        <v>45987</v>
      </c>
    </row>
    <row r="4007" spans="1:1">
      <c r="A4007" s="1">
        <v>45989</v>
      </c>
    </row>
    <row r="4008" spans="1:1">
      <c r="A4008" s="1">
        <v>45992</v>
      </c>
    </row>
    <row r="4009" spans="1:1">
      <c r="A4009" s="1">
        <v>45993</v>
      </c>
    </row>
    <row r="4010" spans="1:1">
      <c r="A4010" s="1">
        <v>45994</v>
      </c>
    </row>
    <row r="4011" spans="1:1">
      <c r="A4011" s="1">
        <v>45995</v>
      </c>
    </row>
    <row r="4012" spans="1:1">
      <c r="A4012" s="1">
        <v>45996</v>
      </c>
    </row>
    <row r="4013" spans="1:1">
      <c r="A4013" s="1">
        <v>45999</v>
      </c>
    </row>
    <row r="4014" spans="1:1">
      <c r="A4014" s="1">
        <v>46000</v>
      </c>
    </row>
    <row r="4015" spans="1:1">
      <c r="A4015" s="1">
        <v>46001</v>
      </c>
    </row>
    <row r="4016" spans="1:1">
      <c r="A4016" s="1">
        <v>46002</v>
      </c>
    </row>
    <row r="4017" spans="1:1">
      <c r="A4017" s="1">
        <v>46003</v>
      </c>
    </row>
    <row r="4018" spans="1:1">
      <c r="A4018" s="1">
        <v>46006</v>
      </c>
    </row>
    <row r="4019" spans="1:1">
      <c r="A4019" s="1">
        <v>46007</v>
      </c>
    </row>
    <row r="4020" spans="1:1">
      <c r="A4020" s="1">
        <v>46008</v>
      </c>
    </row>
    <row r="4021" spans="1:1">
      <c r="A4021" s="1">
        <v>46009</v>
      </c>
    </row>
    <row r="4022" spans="1:1">
      <c r="A4022" s="1">
        <v>46010</v>
      </c>
    </row>
    <row r="4023" spans="1:1">
      <c r="A4023" s="1">
        <v>46013</v>
      </c>
    </row>
    <row r="4024" spans="1:1">
      <c r="A4024" s="1">
        <v>46014</v>
      </c>
    </row>
    <row r="4025" spans="1:1">
      <c r="A4025" s="1">
        <v>46015</v>
      </c>
    </row>
    <row r="4026" spans="1:1">
      <c r="A4026" s="1">
        <v>46017</v>
      </c>
    </row>
    <row r="4027" spans="1:1">
      <c r="A4027" s="1">
        <v>46020</v>
      </c>
    </row>
    <row r="4028" spans="1:1">
      <c r="A4028" s="1">
        <v>46021</v>
      </c>
    </row>
    <row r="4029" spans="1:1">
      <c r="A4029" s="1">
        <v>46022</v>
      </c>
    </row>
    <row r="4030" spans="1:1">
      <c r="A4030" s="1">
        <v>46024</v>
      </c>
    </row>
    <row r="4031" spans="1:1">
      <c r="A4031" s="1">
        <v>46027</v>
      </c>
    </row>
    <row r="4032" spans="1:1">
      <c r="A4032" s="1">
        <v>46028</v>
      </c>
    </row>
    <row r="4033" spans="1:1">
      <c r="A4033" s="1">
        <v>46029</v>
      </c>
    </row>
    <row r="4034" spans="1:1">
      <c r="A4034" s="1">
        <v>46030</v>
      </c>
    </row>
    <row r="4035" spans="1:1">
      <c r="A4035" s="1">
        <v>46031</v>
      </c>
    </row>
    <row r="4036" spans="1:1">
      <c r="A4036" s="1">
        <v>46034</v>
      </c>
    </row>
    <row r="4037" spans="1:1">
      <c r="A4037" s="1">
        <v>46035</v>
      </c>
    </row>
    <row r="4038" spans="1:1">
      <c r="A4038" s="1">
        <v>46036</v>
      </c>
    </row>
    <row r="4039" spans="1:1">
      <c r="A4039" s="1">
        <v>46037</v>
      </c>
    </row>
    <row r="4040" spans="1:1">
      <c r="A4040" s="1">
        <v>46038</v>
      </c>
    </row>
    <row r="4041" spans="1:1">
      <c r="A4041" s="1">
        <v>46042</v>
      </c>
    </row>
    <row r="4042" spans="1:1">
      <c r="A4042" s="1">
        <v>46043</v>
      </c>
    </row>
    <row r="4043" spans="1:1">
      <c r="A4043" s="1">
        <v>46044</v>
      </c>
    </row>
    <row r="4044" spans="1:1">
      <c r="A4044" s="1">
        <v>46045</v>
      </c>
    </row>
    <row r="4045" spans="1:1">
      <c r="A4045" s="1">
        <v>46048</v>
      </c>
    </row>
    <row r="4046" spans="1:1">
      <c r="A4046" s="1">
        <v>46049</v>
      </c>
    </row>
    <row r="4047" spans="1:1">
      <c r="A4047" s="1">
        <v>46050</v>
      </c>
    </row>
    <row r="4048" spans="1:1">
      <c r="A4048" s="1">
        <v>46051</v>
      </c>
    </row>
    <row r="4049" spans="1:1">
      <c r="A4049" s="1">
        <v>46052</v>
      </c>
    </row>
    <row r="4050" spans="1:1">
      <c r="A4050" s="1">
        <v>46055</v>
      </c>
    </row>
    <row r="4051" spans="1:1">
      <c r="A4051" s="1">
        <v>46056</v>
      </c>
    </row>
    <row r="4052" spans="1:1">
      <c r="A4052" s="1">
        <v>46057</v>
      </c>
    </row>
    <row r="4053" spans="1:1">
      <c r="A4053" s="1">
        <v>46058</v>
      </c>
    </row>
    <row r="4054" spans="1:1">
      <c r="A4054" s="1">
        <v>46059</v>
      </c>
    </row>
    <row r="4055" spans="1:1">
      <c r="A4055" s="1">
        <v>46062</v>
      </c>
    </row>
    <row r="4056" spans="1:1">
      <c r="A4056" s="1">
        <v>46063</v>
      </c>
    </row>
    <row r="4057" spans="1:1">
      <c r="A4057" s="1">
        <v>46064</v>
      </c>
    </row>
    <row r="4058" spans="1:1">
      <c r="A4058" s="1">
        <v>46065</v>
      </c>
    </row>
    <row r="4059" spans="1:1">
      <c r="A4059" s="1">
        <v>46066</v>
      </c>
    </row>
    <row r="4060" spans="1:1">
      <c r="A4060" s="1">
        <v>46070</v>
      </c>
    </row>
    <row r="4061" spans="1:1">
      <c r="A4061" s="1">
        <v>46071</v>
      </c>
    </row>
    <row r="4062" spans="1:1">
      <c r="A4062" s="1">
        <v>46072</v>
      </c>
    </row>
    <row r="4063" spans="1:1">
      <c r="A4063" s="1">
        <v>46073</v>
      </c>
    </row>
    <row r="4064" spans="1:1">
      <c r="A4064" s="1">
        <v>46076</v>
      </c>
    </row>
    <row r="4065" spans="1:1">
      <c r="A4065" s="1">
        <v>46077</v>
      </c>
    </row>
    <row r="4066" spans="1:1">
      <c r="A4066" s="1">
        <v>46078</v>
      </c>
    </row>
    <row r="4067" spans="1:1">
      <c r="A4067" s="1">
        <v>46079</v>
      </c>
    </row>
    <row r="4068" spans="1:1">
      <c r="A4068" s="1">
        <v>46080</v>
      </c>
    </row>
    <row r="4069" spans="1:1">
      <c r="A4069" s="1">
        <v>46083</v>
      </c>
    </row>
    <row r="4070" spans="1:1">
      <c r="A4070" s="1">
        <v>46084</v>
      </c>
    </row>
    <row r="4071" spans="1:1">
      <c r="A4071" s="1">
        <v>46085</v>
      </c>
    </row>
    <row r="4072" spans="1:1">
      <c r="A4072" s="1">
        <v>46086</v>
      </c>
    </row>
    <row r="4073" spans="1:1">
      <c r="A4073" s="1">
        <v>46087</v>
      </c>
    </row>
    <row r="4074" spans="1:1">
      <c r="A4074" s="1">
        <v>46090</v>
      </c>
    </row>
    <row r="4075" spans="1:1">
      <c r="A4075" s="1">
        <v>46091</v>
      </c>
    </row>
    <row r="4076" spans="1:1">
      <c r="A4076" s="1">
        <v>46092</v>
      </c>
    </row>
    <row r="4077" spans="1:1">
      <c r="A4077" s="1">
        <v>46093</v>
      </c>
    </row>
    <row r="4078" spans="1:1">
      <c r="A4078" s="1">
        <v>46094</v>
      </c>
    </row>
    <row r="4079" spans="1:1">
      <c r="A4079" s="1">
        <v>46097</v>
      </c>
    </row>
    <row r="4080" spans="1:1">
      <c r="A4080" s="1">
        <v>46098</v>
      </c>
    </row>
    <row r="4081" spans="1:1">
      <c r="A4081" s="1">
        <v>46099</v>
      </c>
    </row>
    <row r="4082" spans="1:1">
      <c r="A4082" s="1">
        <v>46100</v>
      </c>
    </row>
    <row r="4083" spans="1:1">
      <c r="A4083" s="1">
        <v>46101</v>
      </c>
    </row>
    <row r="4084" spans="1:1">
      <c r="A4084" s="1">
        <v>46104</v>
      </c>
    </row>
    <row r="4085" spans="1:1">
      <c r="A4085" s="1">
        <v>46105</v>
      </c>
    </row>
    <row r="4086" spans="1:1">
      <c r="A4086" s="1">
        <v>46106</v>
      </c>
    </row>
    <row r="4087" spans="1:1">
      <c r="A4087" s="1">
        <v>46107</v>
      </c>
    </row>
    <row r="4088" spans="1:1">
      <c r="A4088" s="1">
        <v>46108</v>
      </c>
    </row>
    <row r="4089" spans="1:1">
      <c r="A4089" s="1">
        <v>46111</v>
      </c>
    </row>
    <row r="4090" spans="1:1">
      <c r="A4090" s="1">
        <v>46112</v>
      </c>
    </row>
    <row r="4091" spans="1:1">
      <c r="A4091" s="1">
        <v>46113</v>
      </c>
    </row>
    <row r="4092" spans="1:1">
      <c r="A4092" s="1">
        <v>46114</v>
      </c>
    </row>
    <row r="4093" spans="1:1">
      <c r="A4093" s="1">
        <v>46115</v>
      </c>
    </row>
    <row r="4094" spans="1:1">
      <c r="A4094" s="1">
        <v>46118</v>
      </c>
    </row>
    <row r="4095" spans="1:1">
      <c r="A4095" s="1">
        <v>46119</v>
      </c>
    </row>
    <row r="4096" spans="1:1">
      <c r="A4096" s="1">
        <v>46120</v>
      </c>
    </row>
    <row r="4097" spans="1:1">
      <c r="A4097" s="1">
        <v>46121</v>
      </c>
    </row>
    <row r="4098" spans="1:1">
      <c r="A4098" s="1">
        <v>46122</v>
      </c>
    </row>
    <row r="4099" spans="1:1">
      <c r="A4099" s="1">
        <v>46125</v>
      </c>
    </row>
    <row r="4100" spans="1:1">
      <c r="A4100" s="1">
        <v>46126</v>
      </c>
    </row>
    <row r="4101" spans="1:1">
      <c r="A4101" s="1">
        <v>46127</v>
      </c>
    </row>
    <row r="4102" spans="1:1">
      <c r="A4102" s="1">
        <v>46128</v>
      </c>
    </row>
    <row r="4103" spans="1:1">
      <c r="A4103" s="1">
        <v>46129</v>
      </c>
    </row>
    <row r="4104" spans="1:1">
      <c r="A4104" s="1">
        <v>46132</v>
      </c>
    </row>
    <row r="4105" spans="1:1">
      <c r="A4105" s="1">
        <v>46133</v>
      </c>
    </row>
    <row r="4106" spans="1:1">
      <c r="A4106" s="1">
        <v>46134</v>
      </c>
    </row>
    <row r="4107" spans="1:1">
      <c r="A4107" s="1">
        <v>46135</v>
      </c>
    </row>
    <row r="4108" spans="1:1">
      <c r="A4108" s="1">
        <v>46136</v>
      </c>
    </row>
    <row r="4109" spans="1:1">
      <c r="A4109" s="1">
        <v>46139</v>
      </c>
    </row>
    <row r="4110" spans="1:1">
      <c r="A4110" s="1">
        <v>46140</v>
      </c>
    </row>
    <row r="4111" spans="1:1">
      <c r="A4111" s="1">
        <v>46141</v>
      </c>
    </row>
    <row r="4112" spans="1:1">
      <c r="A4112" s="1">
        <v>46142</v>
      </c>
    </row>
    <row r="4113" spans="1:1">
      <c r="A4113" s="1">
        <v>46143</v>
      </c>
    </row>
    <row r="4114" spans="1:1">
      <c r="A4114" s="1">
        <v>46146</v>
      </c>
    </row>
    <row r="4115" spans="1:1">
      <c r="A4115" s="1">
        <v>46147</v>
      </c>
    </row>
    <row r="4116" spans="1:1">
      <c r="A4116" s="1">
        <v>46148</v>
      </c>
    </row>
    <row r="4117" spans="1:1">
      <c r="A4117" s="1">
        <v>46149</v>
      </c>
    </row>
    <row r="4118" spans="1:1">
      <c r="A4118" s="1">
        <v>46150</v>
      </c>
    </row>
    <row r="4119" spans="1:1">
      <c r="A4119" s="1">
        <v>46153</v>
      </c>
    </row>
    <row r="4120" spans="1:1">
      <c r="A4120" s="1">
        <v>46154</v>
      </c>
    </row>
    <row r="4121" spans="1:1">
      <c r="A4121" s="1">
        <v>46155</v>
      </c>
    </row>
    <row r="4122" spans="1:1">
      <c r="A4122" s="1">
        <v>46156</v>
      </c>
    </row>
    <row r="4123" spans="1:1">
      <c r="A4123" s="1">
        <v>46157</v>
      </c>
    </row>
    <row r="4124" spans="1:1">
      <c r="A4124" s="1">
        <v>46160</v>
      </c>
    </row>
    <row r="4125" spans="1:1">
      <c r="A4125" s="1">
        <v>46161</v>
      </c>
    </row>
    <row r="4126" spans="1:1">
      <c r="A4126" s="1">
        <v>46162</v>
      </c>
    </row>
    <row r="4127" spans="1:1">
      <c r="A4127" s="1">
        <v>46163</v>
      </c>
    </row>
    <row r="4128" spans="1:1">
      <c r="A4128" s="1">
        <v>46164</v>
      </c>
    </row>
    <row r="4129" spans="1:1">
      <c r="A4129" s="1">
        <v>46167</v>
      </c>
    </row>
    <row r="4130" spans="1:1">
      <c r="A4130" s="1">
        <v>46168</v>
      </c>
    </row>
    <row r="4131" spans="1:1">
      <c r="A4131" s="1">
        <v>46169</v>
      </c>
    </row>
    <row r="4132" spans="1:1">
      <c r="A4132" s="1">
        <v>46170</v>
      </c>
    </row>
    <row r="4133" spans="1:1">
      <c r="A4133" s="1">
        <v>46171</v>
      </c>
    </row>
    <row r="4134" spans="1:1">
      <c r="A4134" s="1">
        <v>46174</v>
      </c>
    </row>
    <row r="4135" spans="1:1">
      <c r="A4135" s="1">
        <v>46175</v>
      </c>
    </row>
    <row r="4136" spans="1:1">
      <c r="A4136" s="1">
        <v>46176</v>
      </c>
    </row>
    <row r="4137" spans="1:1">
      <c r="A4137" s="1">
        <v>46177</v>
      </c>
    </row>
    <row r="4138" spans="1:1">
      <c r="A4138" s="1">
        <v>46178</v>
      </c>
    </row>
    <row r="4139" spans="1:1">
      <c r="A4139" s="1">
        <v>46181</v>
      </c>
    </row>
    <row r="4140" spans="1:1">
      <c r="A4140" s="1">
        <v>46182</v>
      </c>
    </row>
    <row r="4141" spans="1:1">
      <c r="A4141" s="1">
        <v>46183</v>
      </c>
    </row>
    <row r="4142" spans="1:1">
      <c r="A4142" s="1">
        <v>46184</v>
      </c>
    </row>
    <row r="4143" spans="1:1">
      <c r="A4143" s="1">
        <v>46185</v>
      </c>
    </row>
    <row r="4144" spans="1:1">
      <c r="A4144" s="1">
        <v>46188</v>
      </c>
    </row>
    <row r="4145" spans="1:1">
      <c r="A4145" s="1">
        <v>46189</v>
      </c>
    </row>
    <row r="4146" spans="1:1">
      <c r="A4146" s="1">
        <v>46190</v>
      </c>
    </row>
    <row r="4147" spans="1:1">
      <c r="A4147" s="1">
        <v>46191</v>
      </c>
    </row>
    <row r="4148" spans="1:1">
      <c r="A4148" s="1">
        <v>46192</v>
      </c>
    </row>
    <row r="4149" spans="1:1">
      <c r="A4149" s="1">
        <v>46195</v>
      </c>
    </row>
    <row r="4150" spans="1:1">
      <c r="A4150" s="1">
        <v>46196</v>
      </c>
    </row>
    <row r="4151" spans="1:1">
      <c r="A4151" s="1">
        <v>46197</v>
      </c>
    </row>
    <row r="4152" spans="1:1">
      <c r="A4152" s="1">
        <v>46198</v>
      </c>
    </row>
    <row r="4153" spans="1:1">
      <c r="A4153" s="1">
        <v>46199</v>
      </c>
    </row>
    <row r="4154" spans="1:1">
      <c r="A4154" s="1">
        <v>46202</v>
      </c>
    </row>
    <row r="4155" spans="1:1">
      <c r="A4155" s="1">
        <v>46203</v>
      </c>
    </row>
    <row r="4156" spans="1:1">
      <c r="A4156" s="1">
        <v>46204</v>
      </c>
    </row>
    <row r="4157" spans="1:1">
      <c r="A4157" s="1">
        <v>46205</v>
      </c>
    </row>
    <row r="4158" spans="1:1">
      <c r="A4158" s="1">
        <v>46206</v>
      </c>
    </row>
    <row r="4159" spans="1:1">
      <c r="A4159" s="1">
        <v>46209</v>
      </c>
    </row>
    <row r="4160" spans="1:1">
      <c r="A4160" s="1">
        <v>46210</v>
      </c>
    </row>
    <row r="4161" spans="1:1">
      <c r="A4161" s="1">
        <v>46211</v>
      </c>
    </row>
    <row r="4162" spans="1:1">
      <c r="A4162" s="1">
        <v>46212</v>
      </c>
    </row>
    <row r="4163" spans="1:1">
      <c r="A4163" s="1">
        <v>46213</v>
      </c>
    </row>
    <row r="4164" spans="1:1">
      <c r="A4164" s="1">
        <v>46216</v>
      </c>
    </row>
    <row r="4165" spans="1:1">
      <c r="A4165" s="1">
        <v>46217</v>
      </c>
    </row>
    <row r="4166" spans="1:1">
      <c r="A4166" s="1">
        <v>46218</v>
      </c>
    </row>
    <row r="4167" spans="1:1">
      <c r="A4167" s="1">
        <v>46219</v>
      </c>
    </row>
    <row r="4168" spans="1:1">
      <c r="A4168" s="1">
        <v>46220</v>
      </c>
    </row>
    <row r="4169" spans="1:1">
      <c r="A4169" s="1">
        <v>46223</v>
      </c>
    </row>
    <row r="4170" spans="1:1">
      <c r="A4170" s="1">
        <v>46224</v>
      </c>
    </row>
    <row r="4171" spans="1:1">
      <c r="A4171" s="1">
        <v>46225</v>
      </c>
    </row>
    <row r="4172" spans="1:1">
      <c r="A4172" s="1">
        <v>46226</v>
      </c>
    </row>
    <row r="4173" spans="1:1">
      <c r="A4173" s="1">
        <v>46227</v>
      </c>
    </row>
    <row r="4174" spans="1:1">
      <c r="A4174" s="1">
        <v>46230</v>
      </c>
    </row>
    <row r="4175" spans="1:1">
      <c r="A4175" s="1">
        <v>46231</v>
      </c>
    </row>
    <row r="4176" spans="1:1">
      <c r="A4176" s="1">
        <v>46232</v>
      </c>
    </row>
    <row r="4177" spans="1:1">
      <c r="A4177" s="1">
        <v>46233</v>
      </c>
    </row>
    <row r="4178" spans="1:1">
      <c r="A4178" s="1">
        <v>46234</v>
      </c>
    </row>
    <row r="4179" spans="1:1">
      <c r="A4179" s="1">
        <v>46237</v>
      </c>
    </row>
    <row r="4180" spans="1:1">
      <c r="A4180" s="1">
        <v>46238</v>
      </c>
    </row>
    <row r="4181" spans="1:1">
      <c r="A4181" s="1">
        <v>46239</v>
      </c>
    </row>
    <row r="4182" spans="1:1">
      <c r="A4182" s="1">
        <v>46240</v>
      </c>
    </row>
    <row r="4183" spans="1:1">
      <c r="A4183" s="1">
        <v>46241</v>
      </c>
    </row>
    <row r="4184" spans="1:1">
      <c r="A4184" s="1">
        <v>46244</v>
      </c>
    </row>
    <row r="4185" spans="1:1">
      <c r="A4185" s="1">
        <v>46245</v>
      </c>
    </row>
    <row r="4186" spans="1:1">
      <c r="A4186" s="1">
        <v>46246</v>
      </c>
    </row>
    <row r="4187" spans="1:1">
      <c r="A4187" s="1">
        <v>46247</v>
      </c>
    </row>
    <row r="4188" spans="1:1">
      <c r="A4188" s="1">
        <v>46248</v>
      </c>
    </row>
    <row r="4189" spans="1:1">
      <c r="A4189" s="1">
        <v>46251</v>
      </c>
    </row>
    <row r="4190" spans="1:1">
      <c r="A4190" s="1">
        <v>46252</v>
      </c>
    </row>
    <row r="4191" spans="1:1">
      <c r="A4191" s="1">
        <v>46253</v>
      </c>
    </row>
    <row r="4192" spans="1:1">
      <c r="A4192" s="1">
        <v>46254</v>
      </c>
    </row>
    <row r="4193" spans="1:1">
      <c r="A4193" s="1">
        <v>46255</v>
      </c>
    </row>
    <row r="4194" spans="1:1">
      <c r="A4194" s="1">
        <v>46258</v>
      </c>
    </row>
    <row r="4195" spans="1:1">
      <c r="A4195" s="1">
        <v>46259</v>
      </c>
    </row>
    <row r="4196" spans="1:1">
      <c r="A4196" s="1">
        <v>46260</v>
      </c>
    </row>
    <row r="4197" spans="1:1">
      <c r="A4197" s="1">
        <v>46261</v>
      </c>
    </row>
    <row r="4198" spans="1:1">
      <c r="A4198" s="1">
        <v>46262</v>
      </c>
    </row>
    <row r="4199" spans="1:1">
      <c r="A4199" s="1">
        <v>46265</v>
      </c>
    </row>
    <row r="4200" spans="1:1">
      <c r="A4200" s="1">
        <v>46266</v>
      </c>
    </row>
    <row r="4201" spans="1:1">
      <c r="A4201" s="1">
        <v>46267</v>
      </c>
    </row>
    <row r="4202" spans="1:1">
      <c r="A4202" s="1">
        <v>46268</v>
      </c>
    </row>
    <row r="4203" spans="1:1">
      <c r="A4203" s="1">
        <v>46269</v>
      </c>
    </row>
    <row r="4204" spans="1:1">
      <c r="A4204" s="1">
        <v>46272</v>
      </c>
    </row>
    <row r="4205" spans="1:1">
      <c r="A4205" s="1">
        <v>46273</v>
      </c>
    </row>
    <row r="4206" spans="1:1">
      <c r="A4206" s="1">
        <v>46274</v>
      </c>
    </row>
    <row r="4207" spans="1:1">
      <c r="A4207" s="1">
        <v>46275</v>
      </c>
    </row>
    <row r="4208" spans="1:1">
      <c r="A4208" s="1">
        <v>46276</v>
      </c>
    </row>
    <row r="4209" spans="1:1">
      <c r="A4209" s="1">
        <v>46279</v>
      </c>
    </row>
    <row r="4210" spans="1:1">
      <c r="A4210" s="1">
        <v>46280</v>
      </c>
    </row>
    <row r="4211" spans="1:1">
      <c r="A4211" s="1">
        <v>46281</v>
      </c>
    </row>
    <row r="4212" spans="1:1">
      <c r="A4212" s="1">
        <v>46282</v>
      </c>
    </row>
    <row r="4213" spans="1:1">
      <c r="A4213" s="1">
        <v>46283</v>
      </c>
    </row>
    <row r="4214" spans="1:1">
      <c r="A4214" s="1">
        <v>46286</v>
      </c>
    </row>
    <row r="4215" spans="1:1">
      <c r="A4215" s="1">
        <v>46287</v>
      </c>
    </row>
    <row r="4216" spans="1:1">
      <c r="A4216" s="1">
        <v>46288</v>
      </c>
    </row>
    <row r="4217" spans="1:1">
      <c r="A4217" s="1">
        <v>46289</v>
      </c>
    </row>
    <row r="4218" spans="1:1">
      <c r="A4218" s="1">
        <v>46290</v>
      </c>
    </row>
    <row r="4219" spans="1:1">
      <c r="A4219" s="1">
        <v>46293</v>
      </c>
    </row>
    <row r="4220" spans="1:1">
      <c r="A4220" s="1">
        <v>46294</v>
      </c>
    </row>
    <row r="4221" spans="1:1">
      <c r="A4221" s="1">
        <v>46295</v>
      </c>
    </row>
    <row r="4222" spans="1:1">
      <c r="A4222" s="1">
        <v>46296</v>
      </c>
    </row>
    <row r="4223" spans="1:1">
      <c r="A4223" s="1">
        <v>46297</v>
      </c>
    </row>
    <row r="4224" spans="1:1">
      <c r="A4224" s="1">
        <v>46300</v>
      </c>
    </row>
    <row r="4225" spans="1:1">
      <c r="A4225" s="1">
        <v>46301</v>
      </c>
    </row>
    <row r="4226" spans="1:1">
      <c r="A4226" s="1">
        <v>46302</v>
      </c>
    </row>
    <row r="4227" spans="1:1">
      <c r="A4227" s="1">
        <v>46303</v>
      </c>
    </row>
    <row r="4228" spans="1:1">
      <c r="A4228" s="1">
        <v>46304</v>
      </c>
    </row>
    <row r="4229" spans="1:1">
      <c r="A4229" s="1">
        <v>46307</v>
      </c>
    </row>
    <row r="4230" spans="1:1">
      <c r="A4230" s="1">
        <v>46308</v>
      </c>
    </row>
    <row r="4231" spans="1:1">
      <c r="A4231" s="1">
        <v>46309</v>
      </c>
    </row>
    <row r="4232" spans="1:1">
      <c r="A4232" s="1">
        <v>46310</v>
      </c>
    </row>
    <row r="4233" spans="1:1">
      <c r="A4233" s="1">
        <v>46311</v>
      </c>
    </row>
    <row r="4234" spans="1:1">
      <c r="A4234" s="1">
        <v>46314</v>
      </c>
    </row>
    <row r="4235" spans="1:1">
      <c r="A4235" s="1">
        <v>46315</v>
      </c>
    </row>
    <row r="4236" spans="1:1">
      <c r="A4236" s="1">
        <v>46316</v>
      </c>
    </row>
    <row r="4237" spans="1:1">
      <c r="A4237" s="1">
        <v>46317</v>
      </c>
    </row>
    <row r="4238" spans="1:1">
      <c r="A4238" s="1">
        <v>46318</v>
      </c>
    </row>
    <row r="4239" spans="1:1">
      <c r="A4239" s="1">
        <v>46321</v>
      </c>
    </row>
    <row r="4240" spans="1:1">
      <c r="A4240" s="1">
        <v>46322</v>
      </c>
    </row>
    <row r="4241" spans="1:1">
      <c r="A4241" s="1">
        <v>46323</v>
      </c>
    </row>
    <row r="4242" spans="1:1">
      <c r="A4242" s="1">
        <v>46324</v>
      </c>
    </row>
    <row r="4243" spans="1:1">
      <c r="A4243" s="1">
        <v>46325</v>
      </c>
    </row>
    <row r="4244" spans="1:1">
      <c r="A4244" s="1">
        <v>46328</v>
      </c>
    </row>
    <row r="4245" spans="1:1">
      <c r="A4245" s="1">
        <v>46329</v>
      </c>
    </row>
    <row r="4246" spans="1:1">
      <c r="A4246" s="1">
        <v>46330</v>
      </c>
    </row>
    <row r="4247" spans="1:1">
      <c r="A4247" s="1">
        <v>46331</v>
      </c>
    </row>
    <row r="4248" spans="1:1">
      <c r="A4248" s="1">
        <v>46332</v>
      </c>
    </row>
    <row r="4249" spans="1:1">
      <c r="A4249" s="1">
        <v>46335</v>
      </c>
    </row>
    <row r="4250" spans="1:1">
      <c r="A4250" s="1">
        <v>46336</v>
      </c>
    </row>
    <row r="4251" spans="1:1">
      <c r="A4251" s="1">
        <v>46337</v>
      </c>
    </row>
    <row r="4252" spans="1:1">
      <c r="A4252" s="1">
        <v>46338</v>
      </c>
    </row>
    <row r="4253" spans="1:1">
      <c r="A4253" s="1">
        <v>46339</v>
      </c>
    </row>
    <row r="4254" spans="1:1">
      <c r="A4254" s="1">
        <v>46342</v>
      </c>
    </row>
    <row r="4255" spans="1:1">
      <c r="A4255" s="1">
        <v>46343</v>
      </c>
    </row>
    <row r="4256" spans="1:1">
      <c r="A4256" s="1">
        <v>46344</v>
      </c>
    </row>
    <row r="4257" spans="1:1">
      <c r="A4257" s="1">
        <v>46345</v>
      </c>
    </row>
    <row r="4258" spans="1:1">
      <c r="A4258" s="1">
        <v>46346</v>
      </c>
    </row>
    <row r="4259" spans="1:1">
      <c r="A4259" s="1">
        <v>46349</v>
      </c>
    </row>
    <row r="4260" spans="1:1">
      <c r="A4260" s="1">
        <v>46350</v>
      </c>
    </row>
    <row r="4261" spans="1:1">
      <c r="A4261" s="1">
        <v>46351</v>
      </c>
    </row>
    <row r="4262" spans="1:1">
      <c r="A4262" s="1">
        <v>46352</v>
      </c>
    </row>
    <row r="4263" spans="1:1">
      <c r="A4263" s="1">
        <v>46353</v>
      </c>
    </row>
    <row r="4264" spans="1:1">
      <c r="A4264" s="1">
        <v>46356</v>
      </c>
    </row>
    <row r="4265" spans="1:1">
      <c r="A4265" s="1">
        <v>46357</v>
      </c>
    </row>
    <row r="4266" spans="1:1">
      <c r="A4266" s="1">
        <v>46358</v>
      </c>
    </row>
    <row r="4267" spans="1:1">
      <c r="A4267" s="1">
        <v>46359</v>
      </c>
    </row>
    <row r="4268" spans="1:1">
      <c r="A4268" s="1">
        <v>46360</v>
      </c>
    </row>
    <row r="4269" spans="1:1">
      <c r="A4269" s="1">
        <v>46363</v>
      </c>
    </row>
    <row r="4270" spans="1:1">
      <c r="A4270" s="1">
        <v>46364</v>
      </c>
    </row>
    <row r="4271" spans="1:1">
      <c r="A4271" s="1">
        <v>46365</v>
      </c>
    </row>
    <row r="4272" spans="1:1">
      <c r="A4272" s="1">
        <v>46366</v>
      </c>
    </row>
    <row r="4273" spans="1:1">
      <c r="A4273" s="1">
        <v>46367</v>
      </c>
    </row>
    <row r="4274" spans="1:1">
      <c r="A4274" s="1">
        <v>46370</v>
      </c>
    </row>
    <row r="4275" spans="1:1">
      <c r="A4275" s="1">
        <v>46371</v>
      </c>
    </row>
    <row r="4276" spans="1:1">
      <c r="A4276" s="1">
        <v>46372</v>
      </c>
    </row>
    <row r="4277" spans="1:1">
      <c r="A4277" s="1">
        <v>46373</v>
      </c>
    </row>
    <row r="4278" spans="1:1">
      <c r="A4278" s="1">
        <v>46374</v>
      </c>
    </row>
    <row r="4279" spans="1:1">
      <c r="A4279" s="1">
        <v>46377</v>
      </c>
    </row>
    <row r="4280" spans="1:1">
      <c r="A4280" s="1">
        <v>46378</v>
      </c>
    </row>
    <row r="4281" spans="1:1">
      <c r="A4281" s="1">
        <v>46379</v>
      </c>
    </row>
    <row r="4282" spans="1:1">
      <c r="A4282" s="1">
        <v>46380</v>
      </c>
    </row>
    <row r="4283" spans="1:1">
      <c r="A4283" s="1">
        <v>46381</v>
      </c>
    </row>
    <row r="4284" spans="1:1">
      <c r="A4284" s="1">
        <v>46384</v>
      </c>
    </row>
    <row r="4285" spans="1:1">
      <c r="A4285" s="1">
        <v>46385</v>
      </c>
    </row>
    <row r="4286" spans="1:1">
      <c r="A4286" s="1">
        <v>46386</v>
      </c>
    </row>
    <row r="4287" spans="1:1">
      <c r="A4287" s="1">
        <v>46387</v>
      </c>
    </row>
    <row r="4288" spans="1:1">
      <c r="A4288" s="1">
        <v>46388</v>
      </c>
    </row>
    <row r="4289" spans="1:1">
      <c r="A4289" s="1">
        <v>46391</v>
      </c>
    </row>
    <row r="4290" spans="1:1">
      <c r="A4290" s="1">
        <v>46392</v>
      </c>
    </row>
    <row r="4291" spans="1:1">
      <c r="A4291" s="1">
        <v>46393</v>
      </c>
    </row>
    <row r="4292" spans="1:1">
      <c r="A4292" s="1">
        <v>46394</v>
      </c>
    </row>
    <row r="4293" spans="1:1">
      <c r="A4293" s="1">
        <v>46395</v>
      </c>
    </row>
    <row r="4294" spans="1:1">
      <c r="A4294" s="1">
        <v>46398</v>
      </c>
    </row>
    <row r="4295" spans="1:1">
      <c r="A4295" s="1">
        <v>46399</v>
      </c>
    </row>
    <row r="4296" spans="1:1">
      <c r="A4296" s="1">
        <v>46400</v>
      </c>
    </row>
    <row r="4297" spans="1:1">
      <c r="A4297" s="1">
        <v>46401</v>
      </c>
    </row>
    <row r="4298" spans="1:1">
      <c r="A4298" s="1">
        <v>46402</v>
      </c>
    </row>
    <row r="4299" spans="1:1">
      <c r="A4299" s="1">
        <v>46405</v>
      </c>
    </row>
    <row r="4300" spans="1:1">
      <c r="A4300" s="1">
        <v>46406</v>
      </c>
    </row>
    <row r="4301" spans="1:1">
      <c r="A4301" s="1">
        <v>46407</v>
      </c>
    </row>
    <row r="4302" spans="1:1">
      <c r="A4302" s="1">
        <v>46408</v>
      </c>
    </row>
    <row r="4303" spans="1:1">
      <c r="A4303" s="1">
        <v>46409</v>
      </c>
    </row>
    <row r="4304" spans="1:1">
      <c r="A4304" s="1">
        <v>46412</v>
      </c>
    </row>
    <row r="4305" spans="1:1">
      <c r="A4305" s="1">
        <v>46413</v>
      </c>
    </row>
    <row r="4306" spans="1:1">
      <c r="A4306" s="1">
        <v>46414</v>
      </c>
    </row>
    <row r="4307" spans="1:1">
      <c r="A4307" s="1">
        <v>46415</v>
      </c>
    </row>
    <row r="4308" spans="1:1">
      <c r="A4308" s="1">
        <v>46416</v>
      </c>
    </row>
    <row r="4309" spans="1:1">
      <c r="A4309" s="1">
        <v>46419</v>
      </c>
    </row>
    <row r="4310" spans="1:1">
      <c r="A4310" s="1">
        <v>46420</v>
      </c>
    </row>
    <row r="4311" spans="1:1">
      <c r="A4311" s="1">
        <v>46421</v>
      </c>
    </row>
    <row r="4312" spans="1:1">
      <c r="A4312" s="1">
        <v>46422</v>
      </c>
    </row>
    <row r="4313" spans="1:1">
      <c r="A4313" s="1">
        <v>46423</v>
      </c>
    </row>
    <row r="4314" spans="1:1">
      <c r="A4314" s="1">
        <v>46426</v>
      </c>
    </row>
    <row r="4315" spans="1:1">
      <c r="A4315" s="1">
        <v>46427</v>
      </c>
    </row>
    <row r="4316" spans="1:1">
      <c r="A4316" s="1">
        <v>46428</v>
      </c>
    </row>
    <row r="4317" spans="1:1">
      <c r="A4317" s="1">
        <v>46429</v>
      </c>
    </row>
    <row r="4318" spans="1:1">
      <c r="A4318" s="1">
        <v>46430</v>
      </c>
    </row>
    <row r="4319" spans="1:1">
      <c r="A4319" s="1">
        <v>46430</v>
      </c>
    </row>
    <row r="4320" spans="1:1">
      <c r="A4320" s="1">
        <v>46430</v>
      </c>
    </row>
    <row r="4321" spans="1:1">
      <c r="A4321" s="1">
        <v>46430</v>
      </c>
    </row>
  </sheetData>
  <conditionalFormatting sqref="D3">
    <cfRule type="cellIs" dxfId="2" priority="3" operator="equal">
      <formula>0</formula>
    </cfRule>
  </conditionalFormatting>
  <conditionalFormatting sqref="F3">
    <cfRule type="cellIs" dxfId="1" priority="1" operator="equal">
      <formula>0</formula>
    </cfRule>
  </conditionalFormatting>
  <conditionalFormatting sqref="K3">
    <cfRule type="cellIs" dxfId="0" priority="2" operator="equal">
      <formula>0</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7EC69-B97A-4A4B-8C5C-7756A7A7C249}">
  <sheetPr codeName="Sheet5"/>
  <dimension ref="A1:I884"/>
  <sheetViews>
    <sheetView topLeftCell="A167" workbookViewId="0">
      <selection activeCell="M814" sqref="M814"/>
    </sheetView>
  </sheetViews>
  <sheetFormatPr defaultRowHeight="15"/>
  <cols>
    <col min="1" max="1" width="14.7109375" customWidth="1"/>
    <col min="6" max="6" width="13" customWidth="1"/>
  </cols>
  <sheetData>
    <row r="1" spans="1:9">
      <c r="A1" t="s">
        <v>13</v>
      </c>
      <c r="B1" t="s">
        <v>27</v>
      </c>
      <c r="C1" t="s">
        <v>28</v>
      </c>
      <c r="D1" t="s">
        <v>29</v>
      </c>
      <c r="E1" t="s">
        <v>30</v>
      </c>
      <c r="F1" t="s">
        <v>31</v>
      </c>
      <c r="G1" t="s">
        <v>32</v>
      </c>
      <c r="H1" t="s">
        <v>33</v>
      </c>
      <c r="I1" t="s">
        <v>34</v>
      </c>
    </row>
    <row r="2" spans="1:9">
      <c r="A2" s="12">
        <v>44484</v>
      </c>
      <c r="B2" t="s">
        <v>65</v>
      </c>
      <c r="C2" t="s">
        <v>35</v>
      </c>
      <c r="D2">
        <v>40</v>
      </c>
      <c r="E2">
        <v>40</v>
      </c>
      <c r="F2">
        <v>0</v>
      </c>
      <c r="G2">
        <v>0</v>
      </c>
      <c r="H2">
        <v>0</v>
      </c>
      <c r="I2">
        <v>0</v>
      </c>
    </row>
    <row r="3" spans="1:9">
      <c r="A3" s="12">
        <v>44487</v>
      </c>
      <c r="B3" t="s">
        <v>65</v>
      </c>
      <c r="C3" t="s">
        <v>35</v>
      </c>
      <c r="D3">
        <v>40</v>
      </c>
      <c r="E3">
        <v>40</v>
      </c>
      <c r="F3">
        <v>0</v>
      </c>
      <c r="G3">
        <v>0</v>
      </c>
      <c r="H3">
        <v>500</v>
      </c>
      <c r="I3">
        <v>20000040</v>
      </c>
    </row>
    <row r="4" spans="1:9">
      <c r="A4" s="12">
        <v>44488</v>
      </c>
      <c r="B4" t="s">
        <v>65</v>
      </c>
      <c r="C4" t="s">
        <v>35</v>
      </c>
      <c r="D4">
        <v>41.9527</v>
      </c>
      <c r="E4">
        <v>40</v>
      </c>
      <c r="F4">
        <v>4.8817500000000003</v>
      </c>
      <c r="G4">
        <v>1.9527000000000001</v>
      </c>
      <c r="H4">
        <v>13610</v>
      </c>
      <c r="I4">
        <v>570976288.95270002</v>
      </c>
    </row>
    <row r="5" spans="1:9">
      <c r="A5" s="12">
        <v>44489</v>
      </c>
      <c r="B5" t="s">
        <v>65</v>
      </c>
      <c r="C5" t="s">
        <v>35</v>
      </c>
      <c r="D5">
        <v>43.261499999999998</v>
      </c>
      <c r="E5">
        <v>41.9527</v>
      </c>
      <c r="F5">
        <v>3.1196999999999999</v>
      </c>
      <c r="G5">
        <v>1.3088</v>
      </c>
      <c r="H5">
        <v>25620</v>
      </c>
      <c r="I5">
        <v>1108359673.2614999</v>
      </c>
    </row>
    <row r="6" spans="1:9">
      <c r="A6" s="12">
        <v>44490</v>
      </c>
      <c r="B6" t="s">
        <v>65</v>
      </c>
      <c r="C6" t="s">
        <v>35</v>
      </c>
      <c r="D6">
        <v>40.758600000000001</v>
      </c>
      <c r="E6">
        <v>43.261499999999998</v>
      </c>
      <c r="F6">
        <v>-5.7855100000000004</v>
      </c>
      <c r="G6">
        <v>-2.5028999999999999</v>
      </c>
      <c r="H6">
        <v>29670</v>
      </c>
      <c r="I6">
        <v>1209307702.7586</v>
      </c>
    </row>
    <row r="7" spans="1:9">
      <c r="A7" s="12">
        <v>44491</v>
      </c>
      <c r="B7" t="s">
        <v>65</v>
      </c>
      <c r="C7" t="s">
        <v>35</v>
      </c>
      <c r="D7">
        <v>39.4724</v>
      </c>
      <c r="E7">
        <v>40.758600000000001</v>
      </c>
      <c r="F7">
        <v>-3.1556500000000001</v>
      </c>
      <c r="G7">
        <v>-1.2862</v>
      </c>
      <c r="H7">
        <v>29670</v>
      </c>
      <c r="I7">
        <v>1171146147.4724</v>
      </c>
    </row>
    <row r="8" spans="1:9">
      <c r="A8" s="12">
        <v>44494</v>
      </c>
      <c r="B8" t="s">
        <v>65</v>
      </c>
      <c r="C8" t="s">
        <v>35</v>
      </c>
      <c r="D8">
        <v>40.543599999999998</v>
      </c>
      <c r="E8">
        <v>39.4724</v>
      </c>
      <c r="F8">
        <v>2.7137899999999999</v>
      </c>
      <c r="G8">
        <v>1.0711999999999999</v>
      </c>
      <c r="H8">
        <v>30190</v>
      </c>
      <c r="I8">
        <v>1224011324.5436001</v>
      </c>
    </row>
    <row r="9" spans="1:9">
      <c r="A9" s="12">
        <v>44495</v>
      </c>
      <c r="B9" t="s">
        <v>65</v>
      </c>
      <c r="C9" t="s">
        <v>35</v>
      </c>
      <c r="D9">
        <v>40.045200000000001</v>
      </c>
      <c r="E9">
        <v>40.543599999999998</v>
      </c>
      <c r="F9">
        <v>-1.22929</v>
      </c>
      <c r="G9">
        <v>-0.49840000000000001</v>
      </c>
      <c r="H9">
        <v>29560</v>
      </c>
      <c r="I9">
        <v>1183736152.0452001</v>
      </c>
    </row>
    <row r="10" spans="1:9">
      <c r="A10" s="12">
        <v>44496</v>
      </c>
      <c r="B10" t="s">
        <v>65</v>
      </c>
      <c r="C10" t="s">
        <v>35</v>
      </c>
      <c r="D10">
        <v>38.064900000000002</v>
      </c>
      <c r="E10">
        <v>40.045200000000001</v>
      </c>
      <c r="F10">
        <v>-4.9451599999999996</v>
      </c>
      <c r="G10">
        <v>-1.9802999999999999</v>
      </c>
      <c r="H10">
        <v>29680</v>
      </c>
      <c r="I10">
        <v>1129766270.0648999</v>
      </c>
    </row>
    <row r="11" spans="1:9">
      <c r="A11" s="12">
        <v>44497</v>
      </c>
      <c r="B11" t="s">
        <v>65</v>
      </c>
      <c r="C11" t="s">
        <v>35</v>
      </c>
      <c r="D11">
        <v>39.57</v>
      </c>
      <c r="E11">
        <v>38.064900000000002</v>
      </c>
      <c r="F11">
        <v>3.95404</v>
      </c>
      <c r="G11">
        <v>1.5051000000000001</v>
      </c>
      <c r="H11">
        <v>29760</v>
      </c>
      <c r="I11">
        <v>1177603239.5699999</v>
      </c>
    </row>
    <row r="12" spans="1:9">
      <c r="A12" s="12">
        <v>44498</v>
      </c>
      <c r="B12" t="s">
        <v>65</v>
      </c>
      <c r="C12" t="s">
        <v>35</v>
      </c>
      <c r="D12">
        <v>40.353200000000001</v>
      </c>
      <c r="E12">
        <v>39.57</v>
      </c>
      <c r="F12">
        <v>1.9792799999999999</v>
      </c>
      <c r="G12">
        <v>0.78320000000000001</v>
      </c>
      <c r="H12">
        <v>30360</v>
      </c>
      <c r="I12">
        <v>1225123192.3532</v>
      </c>
    </row>
    <row r="13" spans="1:9">
      <c r="A13" s="12">
        <v>44501</v>
      </c>
      <c r="B13" t="s">
        <v>65</v>
      </c>
      <c r="C13" t="s">
        <v>35</v>
      </c>
      <c r="D13">
        <v>39.459099999999999</v>
      </c>
      <c r="E13">
        <v>40.353200000000001</v>
      </c>
      <c r="F13">
        <v>-2.2156899999999999</v>
      </c>
      <c r="G13">
        <v>-0.89410000000000001</v>
      </c>
      <c r="H13">
        <v>30960</v>
      </c>
      <c r="I13">
        <v>1221653775.4591</v>
      </c>
    </row>
    <row r="14" spans="1:9">
      <c r="A14" s="12">
        <v>44502</v>
      </c>
      <c r="B14" t="s">
        <v>65</v>
      </c>
      <c r="C14" t="s">
        <v>35</v>
      </c>
      <c r="D14">
        <v>40.994599999999998</v>
      </c>
      <c r="E14">
        <v>39.459099999999999</v>
      </c>
      <c r="F14">
        <v>3.8913700000000002</v>
      </c>
      <c r="G14">
        <v>1.5355000000000001</v>
      </c>
      <c r="H14">
        <v>31310</v>
      </c>
      <c r="I14">
        <v>1283540966.9946001</v>
      </c>
    </row>
    <row r="15" spans="1:9">
      <c r="A15" s="12">
        <v>44503</v>
      </c>
      <c r="B15" t="s">
        <v>65</v>
      </c>
      <c r="C15" t="s">
        <v>35</v>
      </c>
      <c r="D15">
        <v>40.384300000000003</v>
      </c>
      <c r="E15">
        <v>40.994599999999998</v>
      </c>
      <c r="F15">
        <v>-1.4887300000000001</v>
      </c>
      <c r="G15">
        <v>-0.61029999999999995</v>
      </c>
      <c r="H15">
        <v>32010</v>
      </c>
      <c r="I15">
        <v>1292701483.3843</v>
      </c>
    </row>
    <row r="16" spans="1:9">
      <c r="A16" s="12">
        <v>44504</v>
      </c>
      <c r="B16" t="s">
        <v>65</v>
      </c>
      <c r="C16" t="s">
        <v>35</v>
      </c>
      <c r="D16">
        <v>39.293799999999997</v>
      </c>
      <c r="E16">
        <v>40.384300000000003</v>
      </c>
      <c r="F16">
        <v>-2.70031</v>
      </c>
      <c r="G16">
        <v>-1.0905</v>
      </c>
      <c r="H16">
        <v>32060</v>
      </c>
      <c r="I16">
        <v>1259759267.2938001</v>
      </c>
    </row>
    <row r="17" spans="1:9">
      <c r="A17" s="12">
        <v>44505</v>
      </c>
      <c r="B17" t="s">
        <v>65</v>
      </c>
      <c r="C17" t="s">
        <v>35</v>
      </c>
      <c r="D17">
        <v>39.304200000000002</v>
      </c>
      <c r="E17">
        <v>39.293799999999997</v>
      </c>
      <c r="F17">
        <v>2.647E-2</v>
      </c>
      <c r="G17">
        <v>1.04E-2</v>
      </c>
      <c r="H17">
        <v>32160</v>
      </c>
      <c r="I17">
        <v>1264023111.3041999</v>
      </c>
    </row>
    <row r="18" spans="1:9">
      <c r="A18" s="12">
        <v>44508</v>
      </c>
      <c r="B18" t="s">
        <v>65</v>
      </c>
      <c r="C18" t="s">
        <v>35</v>
      </c>
      <c r="D18">
        <v>42.568600000000004</v>
      </c>
      <c r="E18">
        <v>39.304200000000002</v>
      </c>
      <c r="F18">
        <v>8.3054699999999997</v>
      </c>
      <c r="G18">
        <v>3.2644000000000002</v>
      </c>
      <c r="H18">
        <v>32360</v>
      </c>
      <c r="I18">
        <v>1377519938.5685999</v>
      </c>
    </row>
    <row r="19" spans="1:9">
      <c r="A19" s="12">
        <v>44509</v>
      </c>
      <c r="B19" t="s">
        <v>65</v>
      </c>
      <c r="C19" t="s">
        <v>35</v>
      </c>
      <c r="D19">
        <v>43.298400000000001</v>
      </c>
      <c r="E19">
        <v>42.568600000000004</v>
      </c>
      <c r="F19">
        <v>1.71441</v>
      </c>
      <c r="G19">
        <v>0.7298</v>
      </c>
      <c r="H19">
        <v>32660</v>
      </c>
      <c r="I19">
        <v>1414125787.2983999</v>
      </c>
    </row>
    <row r="20" spans="1:9">
      <c r="A20" s="12">
        <v>44510</v>
      </c>
      <c r="B20" t="s">
        <v>65</v>
      </c>
      <c r="C20" t="s">
        <v>35</v>
      </c>
      <c r="D20">
        <v>42.304000000000002</v>
      </c>
      <c r="E20">
        <v>43.298400000000001</v>
      </c>
      <c r="F20">
        <v>-2.2966199999999999</v>
      </c>
      <c r="G20">
        <v>-0.99439999999999995</v>
      </c>
      <c r="H20">
        <v>33960</v>
      </c>
      <c r="I20">
        <v>1436643882.3039999</v>
      </c>
    </row>
    <row r="21" spans="1:9">
      <c r="A21" s="12">
        <v>44511</v>
      </c>
      <c r="B21" t="s">
        <v>65</v>
      </c>
      <c r="C21" t="s">
        <v>35</v>
      </c>
      <c r="D21">
        <v>41.651600000000002</v>
      </c>
      <c r="E21">
        <v>42.304000000000002</v>
      </c>
      <c r="F21">
        <v>-1.54217</v>
      </c>
      <c r="G21">
        <v>-0.65239999999999998</v>
      </c>
      <c r="H21">
        <v>33980</v>
      </c>
      <c r="I21">
        <v>1415321409.6515999</v>
      </c>
    </row>
    <row r="22" spans="1:9">
      <c r="A22" s="12">
        <v>44512</v>
      </c>
      <c r="B22" t="s">
        <v>65</v>
      </c>
      <c r="C22" t="s">
        <v>35</v>
      </c>
      <c r="D22">
        <v>41.127099999999999</v>
      </c>
      <c r="E22">
        <v>41.651600000000002</v>
      </c>
      <c r="F22">
        <v>-1.25926</v>
      </c>
      <c r="G22">
        <v>-0.52449999999999997</v>
      </c>
      <c r="H22">
        <v>34000</v>
      </c>
      <c r="I22">
        <v>1398321441.1271</v>
      </c>
    </row>
    <row r="23" spans="1:9">
      <c r="A23" s="12">
        <v>44515</v>
      </c>
      <c r="B23" t="s">
        <v>65</v>
      </c>
      <c r="C23" t="s">
        <v>35</v>
      </c>
      <c r="D23">
        <v>40.913800000000002</v>
      </c>
      <c r="E23">
        <v>41.127099999999999</v>
      </c>
      <c r="F23">
        <v>-0.51863999999999999</v>
      </c>
      <c r="G23">
        <v>-0.21329999999999999</v>
      </c>
      <c r="H23">
        <v>34350</v>
      </c>
      <c r="I23">
        <v>1405389070.9138</v>
      </c>
    </row>
    <row r="24" spans="1:9">
      <c r="A24" s="12">
        <v>44516</v>
      </c>
      <c r="B24" t="s">
        <v>65</v>
      </c>
      <c r="C24" t="s">
        <v>35</v>
      </c>
      <c r="D24">
        <v>38.236600000000003</v>
      </c>
      <c r="E24">
        <v>40.913800000000002</v>
      </c>
      <c r="F24">
        <v>-6.5435100000000004</v>
      </c>
      <c r="G24">
        <v>-2.6772</v>
      </c>
      <c r="H24">
        <v>34750</v>
      </c>
      <c r="I24">
        <v>1328721888.2365999</v>
      </c>
    </row>
    <row r="25" spans="1:9">
      <c r="A25" s="12">
        <v>44517</v>
      </c>
      <c r="B25" t="s">
        <v>65</v>
      </c>
      <c r="C25" t="s">
        <v>35</v>
      </c>
      <c r="D25">
        <v>38.725900000000003</v>
      </c>
      <c r="E25">
        <v>38.236600000000003</v>
      </c>
      <c r="F25">
        <v>1.27966</v>
      </c>
      <c r="G25">
        <v>0.48930000000000001</v>
      </c>
      <c r="H25">
        <v>36750</v>
      </c>
      <c r="I25">
        <v>1423176863.7258999</v>
      </c>
    </row>
    <row r="26" spans="1:9">
      <c r="A26" s="12">
        <v>44518</v>
      </c>
      <c r="B26" t="s">
        <v>65</v>
      </c>
      <c r="C26" t="s">
        <v>35</v>
      </c>
      <c r="D26">
        <v>37.1462</v>
      </c>
      <c r="E26">
        <v>38.725900000000003</v>
      </c>
      <c r="F26">
        <v>-4.07918</v>
      </c>
      <c r="G26">
        <v>-1.5797000000000001</v>
      </c>
      <c r="H26">
        <v>36850</v>
      </c>
      <c r="I26">
        <v>1368837507.1461999</v>
      </c>
    </row>
    <row r="27" spans="1:9">
      <c r="A27" s="12">
        <v>44519</v>
      </c>
      <c r="B27" t="s">
        <v>65</v>
      </c>
      <c r="C27" t="s">
        <v>35</v>
      </c>
      <c r="D27">
        <v>37.077599999999997</v>
      </c>
      <c r="E27">
        <v>37.1462</v>
      </c>
      <c r="F27">
        <v>-0.18468000000000001</v>
      </c>
      <c r="G27">
        <v>-6.8599999999999994E-2</v>
      </c>
      <c r="H27">
        <v>38050</v>
      </c>
      <c r="I27">
        <v>1410802717.0776</v>
      </c>
    </row>
    <row r="28" spans="1:9">
      <c r="A28" s="12">
        <v>44522</v>
      </c>
      <c r="B28" t="s">
        <v>65</v>
      </c>
      <c r="C28" t="s">
        <v>35</v>
      </c>
      <c r="D28">
        <v>35.718699999999998</v>
      </c>
      <c r="E28">
        <v>37.077599999999997</v>
      </c>
      <c r="F28">
        <v>-3.6650200000000002</v>
      </c>
      <c r="G28">
        <v>-1.3589</v>
      </c>
      <c r="H28">
        <v>38070</v>
      </c>
      <c r="I28">
        <v>1359810944.7186999</v>
      </c>
    </row>
    <row r="29" spans="1:9">
      <c r="A29" s="12">
        <v>44523</v>
      </c>
      <c r="B29" t="s">
        <v>65</v>
      </c>
      <c r="C29" t="s">
        <v>35</v>
      </c>
      <c r="D29">
        <v>37.010300000000001</v>
      </c>
      <c r="E29">
        <v>35.718699999999998</v>
      </c>
      <c r="F29">
        <v>3.6160299999999999</v>
      </c>
      <c r="G29">
        <v>1.2916000000000001</v>
      </c>
      <c r="H29">
        <v>37530</v>
      </c>
      <c r="I29">
        <v>1388996596.0102999</v>
      </c>
    </row>
    <row r="30" spans="1:9">
      <c r="A30" s="12">
        <v>44524</v>
      </c>
      <c r="B30" t="s">
        <v>65</v>
      </c>
      <c r="C30" t="s">
        <v>35</v>
      </c>
      <c r="D30">
        <v>36.6721</v>
      </c>
      <c r="E30">
        <v>37.010300000000001</v>
      </c>
      <c r="F30">
        <v>-0.91379999999999995</v>
      </c>
      <c r="G30">
        <v>-0.3382</v>
      </c>
      <c r="H30">
        <v>37530</v>
      </c>
      <c r="I30">
        <v>1376303949.6721001</v>
      </c>
    </row>
    <row r="31" spans="1:9">
      <c r="A31" s="12">
        <v>44526</v>
      </c>
      <c r="B31" t="s">
        <v>65</v>
      </c>
      <c r="C31" t="s">
        <v>35</v>
      </c>
      <c r="D31">
        <v>34.527500000000003</v>
      </c>
      <c r="E31">
        <v>36.6721</v>
      </c>
      <c r="F31">
        <v>-5.8480400000000001</v>
      </c>
      <c r="G31">
        <v>-2.1446000000000001</v>
      </c>
      <c r="H31">
        <v>37530</v>
      </c>
      <c r="I31">
        <v>1295817109.5274999</v>
      </c>
    </row>
    <row r="32" spans="1:9">
      <c r="A32" s="12">
        <v>44529</v>
      </c>
      <c r="B32" t="s">
        <v>65</v>
      </c>
      <c r="C32" t="s">
        <v>35</v>
      </c>
      <c r="D32">
        <v>37.081400000000002</v>
      </c>
      <c r="E32">
        <v>34.527500000000003</v>
      </c>
      <c r="F32">
        <v>7.3967099999999997</v>
      </c>
      <c r="G32">
        <v>2.5539000000000001</v>
      </c>
      <c r="H32">
        <v>38830</v>
      </c>
      <c r="I32">
        <v>1439870799.0813999</v>
      </c>
    </row>
    <row r="33" spans="1:9">
      <c r="A33" s="12">
        <v>44530</v>
      </c>
      <c r="B33" t="s">
        <v>65</v>
      </c>
      <c r="C33" t="s">
        <v>35</v>
      </c>
      <c r="D33">
        <v>36.637300000000003</v>
      </c>
      <c r="E33">
        <v>37.081400000000002</v>
      </c>
      <c r="F33">
        <v>-1.19764</v>
      </c>
      <c r="G33">
        <v>-0.44409999999999999</v>
      </c>
      <c r="H33">
        <v>39130</v>
      </c>
      <c r="I33">
        <v>1433617585.6373</v>
      </c>
    </row>
    <row r="34" spans="1:9">
      <c r="A34" s="12">
        <v>44531</v>
      </c>
      <c r="B34" t="s">
        <v>65</v>
      </c>
      <c r="C34" t="s">
        <v>35</v>
      </c>
      <c r="D34">
        <v>36.137900000000002</v>
      </c>
      <c r="E34">
        <v>36.637300000000003</v>
      </c>
      <c r="F34">
        <v>-1.3630899999999999</v>
      </c>
      <c r="G34">
        <v>-0.49940000000000001</v>
      </c>
      <c r="H34">
        <v>39800</v>
      </c>
      <c r="I34">
        <v>1438288456.1379001</v>
      </c>
    </row>
    <row r="35" spans="1:9">
      <c r="A35" s="12">
        <v>44532</v>
      </c>
      <c r="B35" t="s">
        <v>65</v>
      </c>
      <c r="C35" t="s">
        <v>35</v>
      </c>
      <c r="D35">
        <v>36.245899999999999</v>
      </c>
      <c r="E35">
        <v>36.137900000000002</v>
      </c>
      <c r="F35">
        <v>0.29886000000000001</v>
      </c>
      <c r="G35">
        <v>0.108</v>
      </c>
      <c r="H35">
        <v>39800</v>
      </c>
      <c r="I35">
        <v>1442586856.2458999</v>
      </c>
    </row>
    <row r="36" spans="1:9">
      <c r="A36" s="12">
        <v>44533</v>
      </c>
      <c r="B36" t="s">
        <v>65</v>
      </c>
      <c r="C36" t="s">
        <v>35</v>
      </c>
      <c r="D36">
        <v>33.945300000000003</v>
      </c>
      <c r="E36">
        <v>36.245899999999999</v>
      </c>
      <c r="F36">
        <v>-6.3472</v>
      </c>
      <c r="G36">
        <v>-2.3006000000000002</v>
      </c>
      <c r="H36">
        <v>40100</v>
      </c>
      <c r="I36">
        <v>1361206563.9453001</v>
      </c>
    </row>
    <row r="37" spans="1:9">
      <c r="A37" s="12">
        <v>44536</v>
      </c>
      <c r="B37" t="s">
        <v>65</v>
      </c>
      <c r="C37" t="s">
        <v>35</v>
      </c>
      <c r="D37">
        <v>31.046299999999999</v>
      </c>
      <c r="E37">
        <v>33.945300000000003</v>
      </c>
      <c r="F37">
        <v>-8.5402100000000001</v>
      </c>
      <c r="G37">
        <v>-2.899</v>
      </c>
      <c r="H37">
        <v>40420</v>
      </c>
      <c r="I37">
        <v>1254891477.0462999</v>
      </c>
    </row>
    <row r="38" spans="1:9">
      <c r="A38" s="12">
        <v>44537</v>
      </c>
      <c r="B38" t="s">
        <v>65</v>
      </c>
      <c r="C38" t="s">
        <v>35</v>
      </c>
      <c r="D38">
        <v>32.0749</v>
      </c>
      <c r="E38">
        <v>31.046299999999999</v>
      </c>
      <c r="F38">
        <v>3.3131200000000001</v>
      </c>
      <c r="G38">
        <v>1.0286</v>
      </c>
      <c r="H38">
        <v>40820</v>
      </c>
      <c r="I38">
        <v>1309297450.0748999</v>
      </c>
    </row>
    <row r="39" spans="1:9">
      <c r="A39" s="12">
        <v>44538</v>
      </c>
      <c r="B39" t="s">
        <v>65</v>
      </c>
      <c r="C39" t="s">
        <v>35</v>
      </c>
      <c r="D39">
        <v>32.275700000000001</v>
      </c>
      <c r="E39">
        <v>32.0749</v>
      </c>
      <c r="F39">
        <v>0.62602999999999998</v>
      </c>
      <c r="G39">
        <v>0.20080000000000001</v>
      </c>
      <c r="H39">
        <v>41120</v>
      </c>
      <c r="I39">
        <v>1327176816.2757001</v>
      </c>
    </row>
    <row r="40" spans="1:9">
      <c r="A40" s="12">
        <v>44539</v>
      </c>
      <c r="B40" t="s">
        <v>65</v>
      </c>
      <c r="C40" t="s">
        <v>35</v>
      </c>
      <c r="D40">
        <v>30.215199999999999</v>
      </c>
      <c r="E40">
        <v>32.275700000000001</v>
      </c>
      <c r="F40">
        <v>-6.3840599999999998</v>
      </c>
      <c r="G40">
        <v>-2.0605000000000002</v>
      </c>
      <c r="H40">
        <v>41320</v>
      </c>
      <c r="I40">
        <v>1248492094.2151999</v>
      </c>
    </row>
    <row r="41" spans="1:9">
      <c r="A41" s="12">
        <v>44540</v>
      </c>
      <c r="B41" t="s">
        <v>65</v>
      </c>
      <c r="C41" t="s">
        <v>35</v>
      </c>
      <c r="D41">
        <v>30.719100000000001</v>
      </c>
      <c r="E41">
        <v>30.215199999999999</v>
      </c>
      <c r="F41">
        <v>1.6677</v>
      </c>
      <c r="G41">
        <v>0.50390000000000001</v>
      </c>
      <c r="H41">
        <v>41260</v>
      </c>
      <c r="I41">
        <v>1267470096.7191</v>
      </c>
    </row>
    <row r="42" spans="1:9">
      <c r="A42" s="12">
        <v>44543</v>
      </c>
      <c r="B42" t="s">
        <v>65</v>
      </c>
      <c r="C42" t="s">
        <v>35</v>
      </c>
      <c r="D42">
        <v>29.517399999999999</v>
      </c>
      <c r="E42">
        <v>30.719100000000001</v>
      </c>
      <c r="F42">
        <v>-3.9119000000000002</v>
      </c>
      <c r="G42">
        <v>-1.2017</v>
      </c>
      <c r="H42">
        <v>41020</v>
      </c>
      <c r="I42">
        <v>1210803777.5174</v>
      </c>
    </row>
    <row r="43" spans="1:9">
      <c r="A43" s="12">
        <v>44544</v>
      </c>
      <c r="B43" t="s">
        <v>65</v>
      </c>
      <c r="C43" t="s">
        <v>35</v>
      </c>
      <c r="D43">
        <v>30.320499999999999</v>
      </c>
      <c r="E43">
        <v>29.517399999999999</v>
      </c>
      <c r="F43">
        <v>2.7207699999999999</v>
      </c>
      <c r="G43">
        <v>0.80310000000000004</v>
      </c>
      <c r="H43">
        <v>41020</v>
      </c>
      <c r="I43">
        <v>1243746940.3204999</v>
      </c>
    </row>
    <row r="44" spans="1:9">
      <c r="A44" s="12">
        <v>44545</v>
      </c>
      <c r="B44" t="s">
        <v>65</v>
      </c>
      <c r="C44" t="s">
        <v>35</v>
      </c>
      <c r="D44">
        <v>31.2561</v>
      </c>
      <c r="E44">
        <v>30.320499999999999</v>
      </c>
      <c r="F44">
        <v>3.0857000000000001</v>
      </c>
      <c r="G44">
        <v>0.93559999999999999</v>
      </c>
      <c r="H44">
        <v>40220</v>
      </c>
      <c r="I44">
        <v>1257120373.2560999</v>
      </c>
    </row>
    <row r="45" spans="1:9">
      <c r="A45" s="12">
        <v>44546</v>
      </c>
      <c r="B45" t="s">
        <v>65</v>
      </c>
      <c r="C45" t="s">
        <v>35</v>
      </c>
      <c r="D45">
        <v>30.4068</v>
      </c>
      <c r="E45">
        <v>31.2561</v>
      </c>
      <c r="F45">
        <v>-2.7172299999999998</v>
      </c>
      <c r="G45">
        <v>-0.84930000000000005</v>
      </c>
      <c r="H45">
        <v>40220</v>
      </c>
      <c r="I45">
        <v>1222961526.4068</v>
      </c>
    </row>
    <row r="46" spans="1:9">
      <c r="A46" s="12">
        <v>44547</v>
      </c>
      <c r="B46" t="s">
        <v>65</v>
      </c>
      <c r="C46" t="s">
        <v>35</v>
      </c>
      <c r="D46">
        <v>29.2942</v>
      </c>
      <c r="E46">
        <v>30.4068</v>
      </c>
      <c r="F46">
        <v>-3.6590500000000001</v>
      </c>
      <c r="G46">
        <v>-1.1126</v>
      </c>
      <c r="H46">
        <v>40220</v>
      </c>
      <c r="I46">
        <v>1178212753.2941999</v>
      </c>
    </row>
    <row r="47" spans="1:9">
      <c r="A47" s="12">
        <v>44550</v>
      </c>
      <c r="B47" t="s">
        <v>65</v>
      </c>
      <c r="C47" t="s">
        <v>35</v>
      </c>
      <c r="D47">
        <v>29.809899999999999</v>
      </c>
      <c r="E47">
        <v>29.2942</v>
      </c>
      <c r="F47">
        <v>1.7604200000000001</v>
      </c>
      <c r="G47">
        <v>0.51570000000000005</v>
      </c>
      <c r="H47">
        <v>40220</v>
      </c>
      <c r="I47">
        <v>1198954207.8099</v>
      </c>
    </row>
    <row r="48" spans="1:9">
      <c r="A48" s="12">
        <v>44551</v>
      </c>
      <c r="B48" t="s">
        <v>65</v>
      </c>
      <c r="C48" t="s">
        <v>35</v>
      </c>
      <c r="D48">
        <v>30.8338</v>
      </c>
      <c r="E48">
        <v>29.809899999999999</v>
      </c>
      <c r="F48">
        <v>3.4347599999999998</v>
      </c>
      <c r="G48">
        <v>1.0239</v>
      </c>
      <c r="H48">
        <v>40220</v>
      </c>
      <c r="I48">
        <v>1240135466.8338001</v>
      </c>
    </row>
    <row r="49" spans="1:9">
      <c r="A49" s="12">
        <v>44552</v>
      </c>
      <c r="B49" t="s">
        <v>65</v>
      </c>
      <c r="C49" t="s">
        <v>35</v>
      </c>
      <c r="D49">
        <v>31.0578</v>
      </c>
      <c r="E49">
        <v>30.8338</v>
      </c>
      <c r="F49">
        <v>0.72648000000000001</v>
      </c>
      <c r="G49">
        <v>0.224</v>
      </c>
      <c r="H49">
        <v>39520</v>
      </c>
      <c r="I49">
        <v>1227404287.0578001</v>
      </c>
    </row>
    <row r="50" spans="1:9">
      <c r="A50" s="12">
        <v>44553</v>
      </c>
      <c r="B50" t="s">
        <v>65</v>
      </c>
      <c r="C50" t="s">
        <v>35</v>
      </c>
      <c r="D50">
        <v>32.331000000000003</v>
      </c>
      <c r="E50">
        <v>31.0578</v>
      </c>
      <c r="F50">
        <v>4.09945</v>
      </c>
      <c r="G50">
        <v>1.2732000000000001</v>
      </c>
      <c r="H50">
        <v>39620</v>
      </c>
      <c r="I50">
        <v>1280954252.3310001</v>
      </c>
    </row>
    <row r="51" spans="1:9">
      <c r="A51" s="12">
        <v>44557</v>
      </c>
      <c r="B51" t="s">
        <v>65</v>
      </c>
      <c r="C51" t="s">
        <v>35</v>
      </c>
      <c r="D51">
        <v>32.465499999999999</v>
      </c>
      <c r="E51">
        <v>32.331000000000003</v>
      </c>
      <c r="F51">
        <v>0.41600999999999999</v>
      </c>
      <c r="G51">
        <v>0.13450000000000001</v>
      </c>
      <c r="H51">
        <v>39960</v>
      </c>
      <c r="I51">
        <v>1297321412.4655001</v>
      </c>
    </row>
    <row r="52" spans="1:9">
      <c r="A52" s="12">
        <v>44558</v>
      </c>
      <c r="B52" t="s">
        <v>65</v>
      </c>
      <c r="C52" t="s">
        <v>35</v>
      </c>
      <c r="D52">
        <v>30.2347</v>
      </c>
      <c r="E52">
        <v>32.465499999999999</v>
      </c>
      <c r="F52">
        <v>-6.8712900000000001</v>
      </c>
      <c r="G52">
        <v>-2.2307999999999999</v>
      </c>
      <c r="H52">
        <v>40160</v>
      </c>
      <c r="I52">
        <v>1214225582.2347</v>
      </c>
    </row>
    <row r="53" spans="1:9">
      <c r="A53" s="12">
        <v>44559</v>
      </c>
      <c r="B53" t="s">
        <v>65</v>
      </c>
      <c r="C53" t="s">
        <v>35</v>
      </c>
      <c r="D53">
        <v>29.955300000000001</v>
      </c>
      <c r="E53">
        <v>30.2347</v>
      </c>
      <c r="F53">
        <v>-0.92410000000000003</v>
      </c>
      <c r="G53">
        <v>-0.27939999999999998</v>
      </c>
      <c r="H53">
        <v>40100</v>
      </c>
      <c r="I53">
        <v>1201207559.9553001</v>
      </c>
    </row>
    <row r="54" spans="1:9">
      <c r="A54" s="12">
        <v>44560</v>
      </c>
      <c r="B54" t="s">
        <v>65</v>
      </c>
      <c r="C54" t="s">
        <v>35</v>
      </c>
      <c r="D54">
        <v>29.804600000000001</v>
      </c>
      <c r="E54">
        <v>29.955300000000001</v>
      </c>
      <c r="F54">
        <v>-0.50307999999999997</v>
      </c>
      <c r="G54">
        <v>-0.1507</v>
      </c>
      <c r="H54">
        <v>40100</v>
      </c>
      <c r="I54">
        <v>1195164489.8046</v>
      </c>
    </row>
    <row r="55" spans="1:9">
      <c r="A55" s="12">
        <v>44561</v>
      </c>
      <c r="B55" t="s">
        <v>65</v>
      </c>
      <c r="C55" t="s">
        <v>35</v>
      </c>
      <c r="D55">
        <v>28.913399999999999</v>
      </c>
      <c r="E55">
        <v>29.804600000000001</v>
      </c>
      <c r="F55">
        <v>-2.9901399999999998</v>
      </c>
      <c r="G55">
        <v>-0.89119999999999999</v>
      </c>
      <c r="H55">
        <v>40100</v>
      </c>
      <c r="I55">
        <v>1159427368.9133999</v>
      </c>
    </row>
    <row r="56" spans="1:9">
      <c r="A56" s="12">
        <v>44564</v>
      </c>
      <c r="B56" t="s">
        <v>65</v>
      </c>
      <c r="C56" t="s">
        <v>35</v>
      </c>
      <c r="D56">
        <v>28.9451</v>
      </c>
      <c r="E56">
        <v>28.913399999999999</v>
      </c>
      <c r="F56">
        <v>0.10964</v>
      </c>
      <c r="G56">
        <v>3.1699999999999999E-2</v>
      </c>
      <c r="H56">
        <v>40100</v>
      </c>
      <c r="I56">
        <v>1160698538.9451001</v>
      </c>
    </row>
    <row r="57" spans="1:9">
      <c r="A57" s="12">
        <v>44565</v>
      </c>
      <c r="B57" t="s">
        <v>65</v>
      </c>
      <c r="C57" t="s">
        <v>35</v>
      </c>
      <c r="D57">
        <v>29.217199999999998</v>
      </c>
      <c r="E57">
        <v>28.9451</v>
      </c>
      <c r="F57">
        <v>0.94006000000000001</v>
      </c>
      <c r="G57">
        <v>0.27210000000000001</v>
      </c>
      <c r="H57">
        <v>40100</v>
      </c>
      <c r="I57">
        <v>1171609749.2172</v>
      </c>
    </row>
    <row r="58" spans="1:9">
      <c r="A58" s="12">
        <v>44566</v>
      </c>
      <c r="B58" t="s">
        <v>65</v>
      </c>
      <c r="C58" t="s">
        <v>35</v>
      </c>
      <c r="D58">
        <v>27.653700000000001</v>
      </c>
      <c r="E58">
        <v>29.217199999999998</v>
      </c>
      <c r="F58">
        <v>-5.3513000000000002</v>
      </c>
      <c r="G58">
        <v>-1.5634999999999999</v>
      </c>
      <c r="H58">
        <v>40100</v>
      </c>
      <c r="I58">
        <v>1108913397.6537001</v>
      </c>
    </row>
    <row r="59" spans="1:9">
      <c r="A59" s="12">
        <v>44567</v>
      </c>
      <c r="B59" t="s">
        <v>65</v>
      </c>
      <c r="C59" t="s">
        <v>35</v>
      </c>
      <c r="D59">
        <v>27.2606</v>
      </c>
      <c r="E59">
        <v>27.653700000000001</v>
      </c>
      <c r="F59">
        <v>-1.4215100000000001</v>
      </c>
      <c r="G59">
        <v>-0.3931</v>
      </c>
      <c r="H59">
        <v>40100</v>
      </c>
      <c r="I59">
        <v>1093150087.2606001</v>
      </c>
    </row>
    <row r="60" spans="1:9">
      <c r="A60" s="12">
        <v>44568</v>
      </c>
      <c r="B60" t="s">
        <v>65</v>
      </c>
      <c r="C60" t="s">
        <v>35</v>
      </c>
      <c r="D60">
        <v>26.403099999999998</v>
      </c>
      <c r="E60">
        <v>27.2606</v>
      </c>
      <c r="F60">
        <v>-3.1455700000000002</v>
      </c>
      <c r="G60">
        <v>-0.85750000000000004</v>
      </c>
      <c r="H60">
        <v>39100</v>
      </c>
      <c r="I60">
        <v>1032361236.4031</v>
      </c>
    </row>
    <row r="61" spans="1:9">
      <c r="A61" s="12">
        <v>44571</v>
      </c>
      <c r="B61" t="s">
        <v>65</v>
      </c>
      <c r="C61" t="s">
        <v>35</v>
      </c>
      <c r="D61">
        <v>26.3216</v>
      </c>
      <c r="E61">
        <v>26.403099999999998</v>
      </c>
      <c r="F61">
        <v>-0.30868000000000001</v>
      </c>
      <c r="G61">
        <v>-8.1500000000000003E-2</v>
      </c>
      <c r="H61">
        <v>38950</v>
      </c>
      <c r="I61">
        <v>1025226346.3216</v>
      </c>
    </row>
    <row r="62" spans="1:9">
      <c r="A62" s="12">
        <v>44572</v>
      </c>
      <c r="B62" t="s">
        <v>65</v>
      </c>
      <c r="C62" t="s">
        <v>35</v>
      </c>
      <c r="D62">
        <v>26.9893</v>
      </c>
      <c r="E62">
        <v>26.3216</v>
      </c>
      <c r="F62">
        <v>2.5367000000000002</v>
      </c>
      <c r="G62">
        <v>0.66769999999999996</v>
      </c>
      <c r="H62">
        <v>38950</v>
      </c>
      <c r="I62">
        <v>1051233261.9893</v>
      </c>
    </row>
    <row r="63" spans="1:9">
      <c r="A63" s="12">
        <v>44573</v>
      </c>
      <c r="B63" t="s">
        <v>65</v>
      </c>
      <c r="C63" t="s">
        <v>35</v>
      </c>
      <c r="D63">
        <v>27.627700000000001</v>
      </c>
      <c r="E63">
        <v>26.9893</v>
      </c>
      <c r="F63">
        <v>2.36538</v>
      </c>
      <c r="G63">
        <v>0.63839999999999997</v>
      </c>
      <c r="H63">
        <v>38550</v>
      </c>
      <c r="I63">
        <v>1065047862.6277</v>
      </c>
    </row>
    <row r="64" spans="1:9">
      <c r="A64" s="12">
        <v>44574</v>
      </c>
      <c r="B64" t="s">
        <v>65</v>
      </c>
      <c r="C64" t="s">
        <v>35</v>
      </c>
      <c r="D64">
        <v>26.901499999999999</v>
      </c>
      <c r="E64">
        <v>27.627700000000001</v>
      </c>
      <c r="F64">
        <v>-2.62852</v>
      </c>
      <c r="G64">
        <v>-0.72619999999999996</v>
      </c>
      <c r="H64">
        <v>38650</v>
      </c>
      <c r="I64">
        <v>1039743001.9015</v>
      </c>
    </row>
    <row r="65" spans="1:9">
      <c r="A65" s="12">
        <v>44575</v>
      </c>
      <c r="B65" t="s">
        <v>65</v>
      </c>
      <c r="C65" t="s">
        <v>35</v>
      </c>
      <c r="D65">
        <v>27.181999999999999</v>
      </c>
      <c r="E65">
        <v>26.901499999999999</v>
      </c>
      <c r="F65">
        <v>1.0426899999999999</v>
      </c>
      <c r="G65">
        <v>0.28050000000000003</v>
      </c>
      <c r="H65">
        <v>38650</v>
      </c>
      <c r="I65">
        <v>1050584327.182</v>
      </c>
    </row>
    <row r="66" spans="1:9">
      <c r="A66" s="12">
        <v>44579</v>
      </c>
      <c r="B66" t="s">
        <v>65</v>
      </c>
      <c r="C66" t="s">
        <v>35</v>
      </c>
      <c r="D66">
        <v>26.250599999999999</v>
      </c>
      <c r="E66">
        <v>27.181999999999999</v>
      </c>
      <c r="F66">
        <v>-3.4265300000000001</v>
      </c>
      <c r="G66">
        <v>-0.93140000000000001</v>
      </c>
      <c r="H66">
        <v>38900</v>
      </c>
      <c r="I66">
        <v>1021148366.2506</v>
      </c>
    </row>
    <row r="67" spans="1:9">
      <c r="A67" s="12">
        <v>44580</v>
      </c>
      <c r="B67" t="s">
        <v>65</v>
      </c>
      <c r="C67" t="s">
        <v>35</v>
      </c>
      <c r="D67">
        <v>26.192699999999999</v>
      </c>
      <c r="E67">
        <v>26.250599999999999</v>
      </c>
      <c r="F67">
        <v>-0.22056999999999999</v>
      </c>
      <c r="G67">
        <v>-5.79E-2</v>
      </c>
      <c r="H67">
        <v>39100</v>
      </c>
      <c r="I67">
        <v>1024134596.1927</v>
      </c>
    </row>
    <row r="68" spans="1:9">
      <c r="A68" s="12">
        <v>44581</v>
      </c>
      <c r="B68" t="s">
        <v>65</v>
      </c>
      <c r="C68" t="s">
        <v>35</v>
      </c>
      <c r="D68">
        <v>26.8809</v>
      </c>
      <c r="E68">
        <v>26.192699999999999</v>
      </c>
      <c r="F68">
        <v>2.6274500000000001</v>
      </c>
      <c r="G68">
        <v>0.68820000000000003</v>
      </c>
      <c r="H68">
        <v>39200</v>
      </c>
      <c r="I68">
        <v>1053731306.8809</v>
      </c>
    </row>
    <row r="69" spans="1:9">
      <c r="A69" s="12">
        <v>44582</v>
      </c>
      <c r="B69" t="s">
        <v>65</v>
      </c>
      <c r="C69" t="s">
        <v>35</v>
      </c>
      <c r="D69">
        <v>24.055599999999998</v>
      </c>
      <c r="E69">
        <v>26.8809</v>
      </c>
      <c r="F69">
        <v>-10.510439999999999</v>
      </c>
      <c r="G69">
        <v>-2.8252999999999999</v>
      </c>
      <c r="H69">
        <v>39950</v>
      </c>
      <c r="I69">
        <v>961021244.05560005</v>
      </c>
    </row>
    <row r="70" spans="1:9">
      <c r="A70" s="12">
        <v>44585</v>
      </c>
      <c r="B70" t="s">
        <v>65</v>
      </c>
      <c r="C70" t="s">
        <v>35</v>
      </c>
      <c r="D70">
        <v>23.4511</v>
      </c>
      <c r="E70">
        <v>24.055599999999998</v>
      </c>
      <c r="F70">
        <v>-2.5129299999999999</v>
      </c>
      <c r="G70">
        <v>-0.60450000000000004</v>
      </c>
      <c r="H70">
        <v>40150</v>
      </c>
      <c r="I70">
        <v>941561688.45109999</v>
      </c>
    </row>
    <row r="71" spans="1:9">
      <c r="A71" s="12">
        <v>44586</v>
      </c>
      <c r="B71" t="s">
        <v>65</v>
      </c>
      <c r="C71" t="s">
        <v>35</v>
      </c>
      <c r="D71">
        <v>23.218499999999999</v>
      </c>
      <c r="E71">
        <v>23.4511</v>
      </c>
      <c r="F71">
        <v>-0.99185000000000001</v>
      </c>
      <c r="G71">
        <v>-0.2326</v>
      </c>
      <c r="H71">
        <v>40450</v>
      </c>
      <c r="I71">
        <v>939188348.21850002</v>
      </c>
    </row>
    <row r="72" spans="1:9">
      <c r="A72" s="12">
        <v>44587</v>
      </c>
      <c r="B72" t="s">
        <v>65</v>
      </c>
      <c r="C72" t="s">
        <v>35</v>
      </c>
      <c r="D72">
        <v>23.327100000000002</v>
      </c>
      <c r="E72">
        <v>23.218499999999999</v>
      </c>
      <c r="F72">
        <v>0.46772999999999998</v>
      </c>
      <c r="G72">
        <v>0.1086</v>
      </c>
      <c r="H72">
        <v>40600</v>
      </c>
      <c r="I72">
        <v>947080283.32710004</v>
      </c>
    </row>
    <row r="73" spans="1:9">
      <c r="A73" s="12">
        <v>44588</v>
      </c>
      <c r="B73" t="s">
        <v>65</v>
      </c>
      <c r="C73" t="s">
        <v>35</v>
      </c>
      <c r="D73">
        <v>22.373100000000001</v>
      </c>
      <c r="E73">
        <v>23.327100000000002</v>
      </c>
      <c r="F73">
        <v>-4.0896600000000003</v>
      </c>
      <c r="G73">
        <v>-0.95399999999999996</v>
      </c>
      <c r="H73">
        <v>40400</v>
      </c>
      <c r="I73">
        <v>903873262.37310004</v>
      </c>
    </row>
    <row r="74" spans="1:9">
      <c r="A74" s="12">
        <v>44589</v>
      </c>
      <c r="B74" t="s">
        <v>65</v>
      </c>
      <c r="C74" t="s">
        <v>35</v>
      </c>
      <c r="D74">
        <v>23.764700000000001</v>
      </c>
      <c r="E74">
        <v>22.373100000000001</v>
      </c>
      <c r="F74">
        <v>6.21997</v>
      </c>
      <c r="G74">
        <v>1.3915999999999999</v>
      </c>
      <c r="H74">
        <v>40400</v>
      </c>
      <c r="I74">
        <v>960093903.76470006</v>
      </c>
    </row>
    <row r="75" spans="1:9">
      <c r="A75" s="12">
        <v>44592</v>
      </c>
      <c r="B75" t="s">
        <v>65</v>
      </c>
      <c r="C75" t="s">
        <v>35</v>
      </c>
      <c r="D75">
        <v>24.196899999999999</v>
      </c>
      <c r="E75">
        <v>23.764700000000001</v>
      </c>
      <c r="F75">
        <v>1.8186599999999999</v>
      </c>
      <c r="G75">
        <v>0.43219999999999997</v>
      </c>
      <c r="H75">
        <v>40400</v>
      </c>
      <c r="I75">
        <v>977554784.19690001</v>
      </c>
    </row>
    <row r="76" spans="1:9">
      <c r="A76" s="12">
        <v>44593</v>
      </c>
      <c r="B76" t="s">
        <v>65</v>
      </c>
      <c r="C76" t="s">
        <v>35</v>
      </c>
      <c r="D76">
        <v>24.263300000000001</v>
      </c>
      <c r="E76">
        <v>24.196899999999999</v>
      </c>
      <c r="F76">
        <v>0.27442</v>
      </c>
      <c r="G76">
        <v>6.6400000000000001E-2</v>
      </c>
      <c r="H76">
        <v>40400</v>
      </c>
      <c r="I76">
        <v>980237344.26329994</v>
      </c>
    </row>
    <row r="77" spans="1:9">
      <c r="A77" s="12">
        <v>44594</v>
      </c>
      <c r="B77" t="s">
        <v>65</v>
      </c>
      <c r="C77" t="s">
        <v>35</v>
      </c>
      <c r="D77">
        <v>23.602900000000002</v>
      </c>
      <c r="E77">
        <v>24.263300000000001</v>
      </c>
      <c r="F77">
        <v>-2.7218100000000001</v>
      </c>
      <c r="G77">
        <v>-0.66039999999999999</v>
      </c>
      <c r="H77">
        <v>40250</v>
      </c>
      <c r="I77">
        <v>950016748.60290003</v>
      </c>
    </row>
    <row r="78" spans="1:9">
      <c r="A78" s="12">
        <v>44595</v>
      </c>
      <c r="B78" t="s">
        <v>65</v>
      </c>
      <c r="C78" t="s">
        <v>35</v>
      </c>
      <c r="D78">
        <v>22.802199999999999</v>
      </c>
      <c r="E78">
        <v>23.602900000000002</v>
      </c>
      <c r="F78">
        <v>-3.3923800000000002</v>
      </c>
      <c r="G78">
        <v>-0.80069999999999997</v>
      </c>
      <c r="H78">
        <v>40250</v>
      </c>
      <c r="I78">
        <v>917788572.80219996</v>
      </c>
    </row>
    <row r="79" spans="1:9">
      <c r="A79" s="12">
        <v>44596</v>
      </c>
      <c r="B79" t="s">
        <v>65</v>
      </c>
      <c r="C79" t="s">
        <v>35</v>
      </c>
      <c r="D79">
        <v>25.544899999999998</v>
      </c>
      <c r="E79">
        <v>22.802199999999999</v>
      </c>
      <c r="F79">
        <v>12.028230000000001</v>
      </c>
      <c r="G79">
        <v>2.7427000000000001</v>
      </c>
      <c r="H79">
        <v>40150</v>
      </c>
      <c r="I79">
        <v>1025627760.5448999</v>
      </c>
    </row>
    <row r="80" spans="1:9">
      <c r="A80" s="12">
        <v>44599</v>
      </c>
      <c r="B80" t="s">
        <v>65</v>
      </c>
      <c r="C80" t="s">
        <v>35</v>
      </c>
      <c r="D80">
        <v>27.805099999999999</v>
      </c>
      <c r="E80">
        <v>25.544899999999998</v>
      </c>
      <c r="F80">
        <v>8.8479500000000009</v>
      </c>
      <c r="G80">
        <v>2.2602000000000002</v>
      </c>
      <c r="H80">
        <v>41250</v>
      </c>
      <c r="I80">
        <v>1146960402.8051</v>
      </c>
    </row>
    <row r="81" spans="1:9">
      <c r="A81" s="12">
        <v>44600</v>
      </c>
      <c r="B81" t="s">
        <v>65</v>
      </c>
      <c r="C81" t="s">
        <v>35</v>
      </c>
      <c r="D81">
        <v>27.868200000000002</v>
      </c>
      <c r="E81">
        <v>27.805099999999999</v>
      </c>
      <c r="F81">
        <v>0.22694</v>
      </c>
      <c r="G81">
        <v>6.3100000000000003E-2</v>
      </c>
      <c r="H81">
        <v>41450</v>
      </c>
      <c r="I81">
        <v>1155136917.8682001</v>
      </c>
    </row>
    <row r="82" spans="1:9">
      <c r="A82" s="12">
        <v>44601</v>
      </c>
      <c r="B82" t="s">
        <v>65</v>
      </c>
      <c r="C82" t="s">
        <v>35</v>
      </c>
      <c r="D82">
        <v>28.190200000000001</v>
      </c>
      <c r="E82">
        <v>27.868200000000002</v>
      </c>
      <c r="F82">
        <v>1.15544</v>
      </c>
      <c r="G82">
        <v>0.32200000000000001</v>
      </c>
      <c r="H82">
        <v>41600</v>
      </c>
      <c r="I82">
        <v>1172712348.1902001</v>
      </c>
    </row>
    <row r="83" spans="1:9">
      <c r="A83" s="12">
        <v>44602</v>
      </c>
      <c r="B83" t="s">
        <v>65</v>
      </c>
      <c r="C83" t="s">
        <v>35</v>
      </c>
      <c r="D83">
        <v>27.7529</v>
      </c>
      <c r="E83">
        <v>28.190200000000001</v>
      </c>
      <c r="F83">
        <v>-1.55125</v>
      </c>
      <c r="G83">
        <v>-0.43730000000000002</v>
      </c>
      <c r="H83">
        <v>41870</v>
      </c>
      <c r="I83">
        <v>1162013950.7528999</v>
      </c>
    </row>
    <row r="84" spans="1:9">
      <c r="A84" s="12">
        <v>44603</v>
      </c>
      <c r="B84" t="s">
        <v>65</v>
      </c>
      <c r="C84" t="s">
        <v>35</v>
      </c>
      <c r="D84">
        <v>26.630500000000001</v>
      </c>
      <c r="E84">
        <v>27.7529</v>
      </c>
      <c r="F84">
        <v>-4.0442600000000004</v>
      </c>
      <c r="G84">
        <v>-1.1224000000000001</v>
      </c>
      <c r="H84">
        <v>42270</v>
      </c>
      <c r="I84">
        <v>1125671261.6305001</v>
      </c>
    </row>
    <row r="85" spans="1:9">
      <c r="A85" s="12">
        <v>44606</v>
      </c>
      <c r="B85" t="s">
        <v>65</v>
      </c>
      <c r="C85" t="s">
        <v>35</v>
      </c>
      <c r="D85">
        <v>26.510899999999999</v>
      </c>
      <c r="E85">
        <v>26.630500000000001</v>
      </c>
      <c r="F85">
        <v>-0.44911000000000001</v>
      </c>
      <c r="G85">
        <v>-0.1196</v>
      </c>
      <c r="H85">
        <v>42620</v>
      </c>
      <c r="I85">
        <v>1129894584.5109</v>
      </c>
    </row>
    <row r="86" spans="1:9">
      <c r="A86" s="12">
        <v>44607</v>
      </c>
      <c r="B86" t="s">
        <v>65</v>
      </c>
      <c r="C86" t="s">
        <v>35</v>
      </c>
      <c r="D86">
        <v>27.773</v>
      </c>
      <c r="E86">
        <v>26.510899999999999</v>
      </c>
      <c r="F86">
        <v>4.7606799999999998</v>
      </c>
      <c r="G86">
        <v>1.2621</v>
      </c>
      <c r="H86">
        <v>42620</v>
      </c>
      <c r="I86">
        <v>1183685287.773</v>
      </c>
    </row>
    <row r="87" spans="1:9">
      <c r="A87" s="12">
        <v>44608</v>
      </c>
      <c r="B87" t="s">
        <v>65</v>
      </c>
      <c r="C87" t="s">
        <v>35</v>
      </c>
      <c r="D87">
        <v>27.7455</v>
      </c>
      <c r="E87">
        <v>27.773</v>
      </c>
      <c r="F87">
        <v>-9.9019999999999997E-2</v>
      </c>
      <c r="G87">
        <v>-2.75E-2</v>
      </c>
      <c r="H87">
        <v>42670</v>
      </c>
      <c r="I87">
        <v>1183900512.7455001</v>
      </c>
    </row>
    <row r="88" spans="1:9">
      <c r="A88" s="12">
        <v>44609</v>
      </c>
      <c r="B88" t="s">
        <v>65</v>
      </c>
      <c r="C88" t="s">
        <v>35</v>
      </c>
      <c r="D88">
        <v>25.689499999999999</v>
      </c>
      <c r="E88">
        <v>27.7455</v>
      </c>
      <c r="F88">
        <v>-7.4102100000000002</v>
      </c>
      <c r="G88">
        <v>-2.056</v>
      </c>
      <c r="H88">
        <v>42870</v>
      </c>
      <c r="I88">
        <v>1101308890.6895001</v>
      </c>
    </row>
    <row r="89" spans="1:9">
      <c r="A89" s="12">
        <v>44610</v>
      </c>
      <c r="B89" t="s">
        <v>65</v>
      </c>
      <c r="C89" t="s">
        <v>35</v>
      </c>
      <c r="D89">
        <v>25.0944</v>
      </c>
      <c r="E89">
        <v>25.689499999999999</v>
      </c>
      <c r="F89">
        <v>-2.3165100000000001</v>
      </c>
      <c r="G89">
        <v>-0.59509999999999996</v>
      </c>
      <c r="H89">
        <v>42920</v>
      </c>
      <c r="I89">
        <v>1077051673.0943999</v>
      </c>
    </row>
    <row r="90" spans="1:9">
      <c r="A90" s="12">
        <v>44614</v>
      </c>
      <c r="B90" t="s">
        <v>65</v>
      </c>
      <c r="C90" t="s">
        <v>35</v>
      </c>
      <c r="D90">
        <v>23.8186</v>
      </c>
      <c r="E90">
        <v>25.0944</v>
      </c>
      <c r="F90">
        <v>-5.0839999999999996</v>
      </c>
      <c r="G90">
        <v>-1.2758</v>
      </c>
      <c r="H90">
        <v>43690</v>
      </c>
      <c r="I90">
        <v>1040634657.8186001</v>
      </c>
    </row>
    <row r="91" spans="1:9">
      <c r="A91" s="12">
        <v>44615</v>
      </c>
      <c r="B91" t="s">
        <v>65</v>
      </c>
      <c r="C91" t="s">
        <v>35</v>
      </c>
      <c r="D91">
        <v>23.6358</v>
      </c>
      <c r="E91">
        <v>23.8186</v>
      </c>
      <c r="F91">
        <v>-0.76746999999999999</v>
      </c>
      <c r="G91">
        <v>-0.18279999999999999</v>
      </c>
      <c r="H91">
        <v>41990</v>
      </c>
      <c r="I91">
        <v>992467265.6358</v>
      </c>
    </row>
    <row r="92" spans="1:9">
      <c r="A92" s="12">
        <v>44616</v>
      </c>
      <c r="B92" t="s">
        <v>65</v>
      </c>
      <c r="C92" t="s">
        <v>35</v>
      </c>
      <c r="D92">
        <v>24.083500000000001</v>
      </c>
      <c r="E92">
        <v>23.6358</v>
      </c>
      <c r="F92">
        <v>1.8941600000000001</v>
      </c>
      <c r="G92">
        <v>0.44769999999999999</v>
      </c>
      <c r="H92">
        <v>42040</v>
      </c>
      <c r="I92">
        <v>1012470364.0835</v>
      </c>
    </row>
    <row r="93" spans="1:9">
      <c r="A93" s="12">
        <v>44617</v>
      </c>
      <c r="B93" t="s">
        <v>65</v>
      </c>
      <c r="C93" t="s">
        <v>35</v>
      </c>
      <c r="D93">
        <v>24.531400000000001</v>
      </c>
      <c r="E93">
        <v>24.083500000000001</v>
      </c>
      <c r="F93">
        <v>1.85978</v>
      </c>
      <c r="G93">
        <v>0.44790000000000002</v>
      </c>
      <c r="H93">
        <v>41440</v>
      </c>
      <c r="I93">
        <v>1016581240.5314</v>
      </c>
    </row>
    <row r="94" spans="1:9">
      <c r="A94" s="12">
        <v>44620</v>
      </c>
      <c r="B94" t="s">
        <v>65</v>
      </c>
      <c r="C94" t="s">
        <v>35</v>
      </c>
      <c r="D94">
        <v>26.337</v>
      </c>
      <c r="E94">
        <v>24.531400000000001</v>
      </c>
      <c r="F94">
        <v>7.36036</v>
      </c>
      <c r="G94">
        <v>1.8056000000000001</v>
      </c>
      <c r="H94">
        <v>42210</v>
      </c>
      <c r="I94">
        <v>1111684796.3369999</v>
      </c>
    </row>
    <row r="95" spans="1:9">
      <c r="A95" s="12">
        <v>44621</v>
      </c>
      <c r="B95" t="s">
        <v>65</v>
      </c>
      <c r="C95" t="s">
        <v>35</v>
      </c>
      <c r="D95">
        <v>27.748100000000001</v>
      </c>
      <c r="E95">
        <v>26.337</v>
      </c>
      <c r="F95">
        <v>5.3578599999999996</v>
      </c>
      <c r="G95">
        <v>1.4111</v>
      </c>
      <c r="H95">
        <v>42710</v>
      </c>
      <c r="I95">
        <v>1185121378.7481</v>
      </c>
    </row>
    <row r="96" spans="1:9">
      <c r="A96" s="12">
        <v>44622</v>
      </c>
      <c r="B96" t="s">
        <v>65</v>
      </c>
      <c r="C96" t="s">
        <v>35</v>
      </c>
      <c r="D96">
        <v>27.549600000000002</v>
      </c>
      <c r="E96">
        <v>27.748100000000001</v>
      </c>
      <c r="F96">
        <v>-0.71536</v>
      </c>
      <c r="G96">
        <v>-0.19850000000000001</v>
      </c>
      <c r="H96">
        <v>42710</v>
      </c>
      <c r="I96">
        <v>1176643443.5495999</v>
      </c>
    </row>
    <row r="97" spans="1:9">
      <c r="A97" s="12">
        <v>44623</v>
      </c>
      <c r="B97" t="s">
        <v>65</v>
      </c>
      <c r="C97" t="s">
        <v>35</v>
      </c>
      <c r="D97">
        <v>26.401199999999999</v>
      </c>
      <c r="E97">
        <v>27.549600000000002</v>
      </c>
      <c r="F97">
        <v>-4.1684799999999997</v>
      </c>
      <c r="G97">
        <v>-1.1484000000000001</v>
      </c>
      <c r="H97">
        <v>42510</v>
      </c>
      <c r="I97">
        <v>1122315038.4012001</v>
      </c>
    </row>
    <row r="98" spans="1:9">
      <c r="A98" s="12">
        <v>44624</v>
      </c>
      <c r="B98" t="s">
        <v>65</v>
      </c>
      <c r="C98" t="s">
        <v>35</v>
      </c>
      <c r="D98">
        <v>24.8064</v>
      </c>
      <c r="E98">
        <v>26.401199999999999</v>
      </c>
      <c r="F98">
        <v>-6.0406300000000002</v>
      </c>
      <c r="G98">
        <v>-1.5948</v>
      </c>
      <c r="H98">
        <v>42510</v>
      </c>
      <c r="I98">
        <v>1054520088.8063999</v>
      </c>
    </row>
    <row r="99" spans="1:9">
      <c r="A99" s="12">
        <v>44627</v>
      </c>
      <c r="B99" t="s">
        <v>65</v>
      </c>
      <c r="C99" t="s">
        <v>35</v>
      </c>
      <c r="D99">
        <v>23.539300000000001</v>
      </c>
      <c r="E99">
        <v>24.8064</v>
      </c>
      <c r="F99">
        <v>-5.1079600000000003</v>
      </c>
      <c r="G99">
        <v>-1.2670999999999999</v>
      </c>
      <c r="H99">
        <v>42110</v>
      </c>
      <c r="I99">
        <v>991239946.53929996</v>
      </c>
    </row>
    <row r="100" spans="1:9">
      <c r="A100" s="12">
        <v>44628</v>
      </c>
      <c r="B100" t="s">
        <v>65</v>
      </c>
      <c r="C100" t="s">
        <v>35</v>
      </c>
      <c r="D100">
        <v>24.145900000000001</v>
      </c>
      <c r="E100">
        <v>23.539300000000001</v>
      </c>
      <c r="F100">
        <v>2.5769700000000002</v>
      </c>
      <c r="G100">
        <v>0.60660000000000003</v>
      </c>
      <c r="H100">
        <v>42360</v>
      </c>
      <c r="I100">
        <v>1022820348.1459</v>
      </c>
    </row>
    <row r="101" spans="1:9">
      <c r="A101" s="12">
        <v>44629</v>
      </c>
      <c r="B101" t="s">
        <v>65</v>
      </c>
      <c r="C101" t="s">
        <v>35</v>
      </c>
      <c r="D101">
        <v>26.284300000000002</v>
      </c>
      <c r="E101">
        <v>24.145900000000001</v>
      </c>
      <c r="F101">
        <v>8.8561599999999991</v>
      </c>
      <c r="G101">
        <v>2.1383999999999999</v>
      </c>
      <c r="H101">
        <v>43010</v>
      </c>
      <c r="I101">
        <v>1130487769.2843001</v>
      </c>
    </row>
    <row r="102" spans="1:9">
      <c r="A102" s="12">
        <v>44630</v>
      </c>
      <c r="B102" t="s">
        <v>65</v>
      </c>
      <c r="C102" t="s">
        <v>35</v>
      </c>
      <c r="D102">
        <v>24.8507</v>
      </c>
      <c r="E102">
        <v>26.284300000000002</v>
      </c>
      <c r="F102">
        <v>-5.4542099999999998</v>
      </c>
      <c r="G102">
        <v>-1.4336</v>
      </c>
      <c r="H102">
        <v>43110</v>
      </c>
      <c r="I102">
        <v>1071313701.8507</v>
      </c>
    </row>
    <row r="103" spans="1:9">
      <c r="A103" s="12">
        <v>44631</v>
      </c>
      <c r="B103" t="s">
        <v>65</v>
      </c>
      <c r="C103" t="s">
        <v>35</v>
      </c>
      <c r="D103">
        <v>24.032399999999999</v>
      </c>
      <c r="E103">
        <v>24.8507</v>
      </c>
      <c r="F103">
        <v>-3.2928600000000001</v>
      </c>
      <c r="G103">
        <v>-0.81830000000000003</v>
      </c>
      <c r="H103">
        <v>43410</v>
      </c>
      <c r="I103">
        <v>1043246508.0324</v>
      </c>
    </row>
    <row r="104" spans="1:9">
      <c r="A104" s="12">
        <v>44634</v>
      </c>
      <c r="B104" t="s">
        <v>65</v>
      </c>
      <c r="C104" t="s">
        <v>35</v>
      </c>
      <c r="D104">
        <v>24.3414</v>
      </c>
      <c r="E104">
        <v>24.032399999999999</v>
      </c>
      <c r="F104">
        <v>1.28576</v>
      </c>
      <c r="G104">
        <v>0.309</v>
      </c>
      <c r="H104">
        <v>43330</v>
      </c>
      <c r="I104">
        <v>1054712886.3414</v>
      </c>
    </row>
    <row r="105" spans="1:9">
      <c r="A105" s="12">
        <v>44635</v>
      </c>
      <c r="B105" t="s">
        <v>65</v>
      </c>
      <c r="C105" t="s">
        <v>35</v>
      </c>
      <c r="D105">
        <v>24.9254</v>
      </c>
      <c r="E105">
        <v>24.3414</v>
      </c>
      <c r="F105">
        <v>2.3992</v>
      </c>
      <c r="G105">
        <v>0.58399999999999996</v>
      </c>
      <c r="H105">
        <v>43630</v>
      </c>
      <c r="I105">
        <v>1087495226.9254</v>
      </c>
    </row>
    <row r="106" spans="1:9">
      <c r="A106" s="12">
        <v>44636</v>
      </c>
      <c r="B106" t="s">
        <v>65</v>
      </c>
      <c r="C106" t="s">
        <v>35</v>
      </c>
      <c r="D106">
        <v>25.650500000000001</v>
      </c>
      <c r="E106">
        <v>24.9254</v>
      </c>
      <c r="F106">
        <v>2.9090799999999999</v>
      </c>
      <c r="G106">
        <v>0.72509999999999997</v>
      </c>
      <c r="H106">
        <v>44080</v>
      </c>
      <c r="I106">
        <v>1130674065.6505001</v>
      </c>
    </row>
    <row r="107" spans="1:9">
      <c r="A107" s="12">
        <v>44637</v>
      </c>
      <c r="B107" t="s">
        <v>65</v>
      </c>
      <c r="C107" t="s">
        <v>35</v>
      </c>
      <c r="D107">
        <v>25.628599999999999</v>
      </c>
      <c r="E107">
        <v>25.650500000000001</v>
      </c>
      <c r="F107">
        <v>-8.5379999999999998E-2</v>
      </c>
      <c r="G107">
        <v>-2.1899999999999999E-2</v>
      </c>
      <c r="H107">
        <v>44250</v>
      </c>
      <c r="I107">
        <v>1134065575.6285999</v>
      </c>
    </row>
    <row r="108" spans="1:9">
      <c r="A108" s="12">
        <v>44638</v>
      </c>
      <c r="B108" t="s">
        <v>65</v>
      </c>
      <c r="C108" t="s">
        <v>35</v>
      </c>
      <c r="D108">
        <v>26.388500000000001</v>
      </c>
      <c r="E108">
        <v>25.628599999999999</v>
      </c>
      <c r="F108">
        <v>2.9650500000000002</v>
      </c>
      <c r="G108">
        <v>0.75990000000000002</v>
      </c>
      <c r="H108">
        <v>44770</v>
      </c>
      <c r="I108">
        <v>1181413171.3885</v>
      </c>
    </row>
    <row r="109" spans="1:9">
      <c r="A109" s="12">
        <v>44641</v>
      </c>
      <c r="B109" t="s">
        <v>65</v>
      </c>
      <c r="C109" t="s">
        <v>35</v>
      </c>
      <c r="D109">
        <v>25.839600000000001</v>
      </c>
      <c r="E109">
        <v>26.388500000000001</v>
      </c>
      <c r="F109">
        <v>-2.0800700000000001</v>
      </c>
      <c r="G109">
        <v>-0.54890000000000005</v>
      </c>
      <c r="H109">
        <v>45120</v>
      </c>
      <c r="I109">
        <v>1165882777.8396001</v>
      </c>
    </row>
    <row r="110" spans="1:9">
      <c r="A110" s="12">
        <v>44642</v>
      </c>
      <c r="B110" t="s">
        <v>65</v>
      </c>
      <c r="C110" t="s">
        <v>35</v>
      </c>
      <c r="D110">
        <v>26.5793</v>
      </c>
      <c r="E110">
        <v>25.839600000000001</v>
      </c>
      <c r="F110">
        <v>2.86266</v>
      </c>
      <c r="G110">
        <v>0.73970000000000002</v>
      </c>
      <c r="H110">
        <v>45600</v>
      </c>
      <c r="I110">
        <v>1212016106.5792999</v>
      </c>
    </row>
    <row r="111" spans="1:9">
      <c r="A111" s="12">
        <v>44643</v>
      </c>
      <c r="B111" t="s">
        <v>65</v>
      </c>
      <c r="C111" t="s">
        <v>35</v>
      </c>
      <c r="D111">
        <v>26.4893</v>
      </c>
      <c r="E111">
        <v>26.5793</v>
      </c>
      <c r="F111">
        <v>-0.33861000000000002</v>
      </c>
      <c r="G111">
        <v>-0.09</v>
      </c>
      <c r="H111">
        <v>45720</v>
      </c>
      <c r="I111">
        <v>1211090822.4893</v>
      </c>
    </row>
    <row r="112" spans="1:9">
      <c r="A112" s="12">
        <v>44644</v>
      </c>
      <c r="B112" t="s">
        <v>65</v>
      </c>
      <c r="C112" t="s">
        <v>35</v>
      </c>
      <c r="D112">
        <v>27.621300000000002</v>
      </c>
      <c r="E112">
        <v>26.4893</v>
      </c>
      <c r="F112">
        <v>4.2734199999999998</v>
      </c>
      <c r="G112">
        <v>1.1319999999999999</v>
      </c>
      <c r="H112">
        <v>46060</v>
      </c>
      <c r="I112">
        <v>1272237105.6213</v>
      </c>
    </row>
    <row r="113" spans="1:9">
      <c r="A113" s="12">
        <v>44645</v>
      </c>
      <c r="B113" t="s">
        <v>65</v>
      </c>
      <c r="C113" t="s">
        <v>35</v>
      </c>
      <c r="D113">
        <v>27.922499999999999</v>
      </c>
      <c r="E113">
        <v>27.621300000000002</v>
      </c>
      <c r="F113">
        <v>1.09046</v>
      </c>
      <c r="G113">
        <v>0.30120000000000002</v>
      </c>
      <c r="H113">
        <v>46210</v>
      </c>
      <c r="I113">
        <v>1290298752.9224999</v>
      </c>
    </row>
    <row r="114" spans="1:9">
      <c r="A114" s="12">
        <v>44648</v>
      </c>
      <c r="B114" t="s">
        <v>65</v>
      </c>
      <c r="C114" t="s">
        <v>35</v>
      </c>
      <c r="D114">
        <v>30.1252</v>
      </c>
      <c r="E114">
        <v>27.922499999999999</v>
      </c>
      <c r="F114">
        <v>7.8886200000000004</v>
      </c>
      <c r="G114">
        <v>2.2027000000000001</v>
      </c>
      <c r="H114">
        <v>45750</v>
      </c>
      <c r="I114">
        <v>1378227930.1252</v>
      </c>
    </row>
    <row r="115" spans="1:9">
      <c r="A115" s="12">
        <v>44649</v>
      </c>
      <c r="B115" t="s">
        <v>65</v>
      </c>
      <c r="C115" t="s">
        <v>35</v>
      </c>
      <c r="D115">
        <v>29.956800000000001</v>
      </c>
      <c r="E115">
        <v>30.1252</v>
      </c>
      <c r="F115">
        <v>-0.55900000000000005</v>
      </c>
      <c r="G115">
        <v>-0.16839999999999999</v>
      </c>
      <c r="H115">
        <v>45690</v>
      </c>
      <c r="I115">
        <v>1368726221.9568</v>
      </c>
    </row>
    <row r="116" spans="1:9">
      <c r="A116" s="12">
        <v>44650</v>
      </c>
      <c r="B116" t="s">
        <v>65</v>
      </c>
      <c r="C116" t="s">
        <v>35</v>
      </c>
      <c r="D116">
        <v>29.527699999999999</v>
      </c>
      <c r="E116">
        <v>29.956800000000001</v>
      </c>
      <c r="F116">
        <v>-1.4323999999999999</v>
      </c>
      <c r="G116">
        <v>-0.42909999999999998</v>
      </c>
      <c r="H116">
        <v>45690</v>
      </c>
      <c r="I116">
        <v>1349120642.5276999</v>
      </c>
    </row>
    <row r="117" spans="1:9">
      <c r="A117" s="12">
        <v>44651</v>
      </c>
      <c r="B117" t="s">
        <v>65</v>
      </c>
      <c r="C117" t="s">
        <v>35</v>
      </c>
      <c r="D117">
        <v>28.5854</v>
      </c>
      <c r="E117">
        <v>29.527699999999999</v>
      </c>
      <c r="F117">
        <v>-3.1912400000000001</v>
      </c>
      <c r="G117">
        <v>-0.94230000000000003</v>
      </c>
      <c r="H117">
        <v>45330</v>
      </c>
      <c r="I117">
        <v>1295776210.5854001</v>
      </c>
    </row>
    <row r="118" spans="1:9">
      <c r="A118" s="12">
        <v>44652</v>
      </c>
      <c r="B118" t="s">
        <v>65</v>
      </c>
      <c r="C118" t="s">
        <v>35</v>
      </c>
      <c r="D118">
        <v>29.091699999999999</v>
      </c>
      <c r="E118">
        <v>28.5854</v>
      </c>
      <c r="F118">
        <v>1.77118</v>
      </c>
      <c r="G118">
        <v>0.50629999999999997</v>
      </c>
      <c r="H118">
        <v>45330</v>
      </c>
      <c r="I118">
        <v>1318726790.0917001</v>
      </c>
    </row>
    <row r="119" spans="1:9">
      <c r="A119" s="12">
        <v>44655</v>
      </c>
      <c r="B119" t="s">
        <v>65</v>
      </c>
      <c r="C119" t="s">
        <v>35</v>
      </c>
      <c r="D119">
        <v>28.799800000000001</v>
      </c>
      <c r="E119">
        <v>29.091699999999999</v>
      </c>
      <c r="F119">
        <v>-1.0033799999999999</v>
      </c>
      <c r="G119">
        <v>-0.29189999999999999</v>
      </c>
      <c r="H119">
        <v>45230</v>
      </c>
      <c r="I119">
        <v>1302614982.7997999</v>
      </c>
    </row>
    <row r="120" spans="1:9">
      <c r="A120" s="12">
        <v>44656</v>
      </c>
      <c r="B120" t="s">
        <v>65</v>
      </c>
      <c r="C120" t="s">
        <v>35</v>
      </c>
      <c r="D120">
        <v>28.831199999999999</v>
      </c>
      <c r="E120">
        <v>28.799800000000001</v>
      </c>
      <c r="F120">
        <v>0.10903</v>
      </c>
      <c r="G120">
        <v>3.1399999999999997E-2</v>
      </c>
      <c r="H120">
        <v>44930</v>
      </c>
      <c r="I120">
        <v>1295385844.8311999</v>
      </c>
    </row>
    <row r="121" spans="1:9">
      <c r="A121" s="12">
        <v>44657</v>
      </c>
      <c r="B121" t="s">
        <v>65</v>
      </c>
      <c r="C121" t="s">
        <v>35</v>
      </c>
      <c r="D121">
        <v>27.344999999999999</v>
      </c>
      <c r="E121">
        <v>28.831199999999999</v>
      </c>
      <c r="F121">
        <v>-5.1548299999999996</v>
      </c>
      <c r="G121">
        <v>-1.4862</v>
      </c>
      <c r="H121">
        <v>44240</v>
      </c>
      <c r="I121">
        <v>1209742827.345</v>
      </c>
    </row>
    <row r="122" spans="1:9">
      <c r="A122" s="12">
        <v>44658</v>
      </c>
      <c r="B122" t="s">
        <v>65</v>
      </c>
      <c r="C122" t="s">
        <v>35</v>
      </c>
      <c r="D122">
        <v>27.096299999999999</v>
      </c>
      <c r="E122">
        <v>27.344999999999999</v>
      </c>
      <c r="F122">
        <v>-0.90949000000000002</v>
      </c>
      <c r="G122">
        <v>-0.2487</v>
      </c>
      <c r="H122">
        <v>42940</v>
      </c>
      <c r="I122">
        <v>1163515149.0962999</v>
      </c>
    </row>
    <row r="123" spans="1:9">
      <c r="A123" s="12">
        <v>44659</v>
      </c>
      <c r="B123" t="s">
        <v>65</v>
      </c>
      <c r="C123" t="s">
        <v>35</v>
      </c>
      <c r="D123">
        <v>26.677800000000001</v>
      </c>
      <c r="E123">
        <v>27.096299999999999</v>
      </c>
      <c r="F123">
        <v>-1.5444899999999999</v>
      </c>
      <c r="G123">
        <v>-0.41849999999999998</v>
      </c>
      <c r="H123">
        <v>42640</v>
      </c>
      <c r="I123">
        <v>1137541418.6777999</v>
      </c>
    </row>
    <row r="124" spans="1:9">
      <c r="A124" s="12">
        <v>44662</v>
      </c>
      <c r="B124" t="s">
        <v>65</v>
      </c>
      <c r="C124" t="s">
        <v>35</v>
      </c>
      <c r="D124">
        <v>24.9541</v>
      </c>
      <c r="E124">
        <v>26.677800000000001</v>
      </c>
      <c r="F124">
        <v>-6.4611799999999997</v>
      </c>
      <c r="G124">
        <v>-1.7237</v>
      </c>
      <c r="H124">
        <v>42640</v>
      </c>
      <c r="I124">
        <v>1064042848.9541</v>
      </c>
    </row>
    <row r="125" spans="1:9">
      <c r="A125" s="12">
        <v>44663</v>
      </c>
      <c r="B125" t="s">
        <v>65</v>
      </c>
      <c r="C125" t="s">
        <v>35</v>
      </c>
      <c r="D125">
        <v>24.5303</v>
      </c>
      <c r="E125">
        <v>24.9541</v>
      </c>
      <c r="F125">
        <v>-1.6983200000000001</v>
      </c>
      <c r="G125">
        <v>-0.42380000000000001</v>
      </c>
      <c r="H125">
        <v>42790</v>
      </c>
      <c r="I125">
        <v>1049651561.5303</v>
      </c>
    </row>
    <row r="126" spans="1:9">
      <c r="A126" s="12">
        <v>44664</v>
      </c>
      <c r="B126" t="s">
        <v>65</v>
      </c>
      <c r="C126" t="s">
        <v>35</v>
      </c>
      <c r="D126">
        <v>25.672999999999998</v>
      </c>
      <c r="E126">
        <v>24.5303</v>
      </c>
      <c r="F126">
        <v>4.6583199999999998</v>
      </c>
      <c r="G126">
        <v>1.1427</v>
      </c>
      <c r="H126">
        <v>42590</v>
      </c>
      <c r="I126">
        <v>1093413095.6730001</v>
      </c>
    </row>
    <row r="127" spans="1:9">
      <c r="A127" s="12">
        <v>44665</v>
      </c>
      <c r="B127" t="s">
        <v>65</v>
      </c>
      <c r="C127" t="s">
        <v>35</v>
      </c>
      <c r="D127">
        <v>24.8626</v>
      </c>
      <c r="E127">
        <v>25.672999999999998</v>
      </c>
      <c r="F127">
        <v>-3.1566200000000002</v>
      </c>
      <c r="G127">
        <v>-0.81040000000000001</v>
      </c>
      <c r="H127">
        <v>42740</v>
      </c>
      <c r="I127">
        <v>1062627548.8626</v>
      </c>
    </row>
    <row r="128" spans="1:9">
      <c r="A128" s="12">
        <v>44669</v>
      </c>
      <c r="B128" t="s">
        <v>65</v>
      </c>
      <c r="C128" t="s">
        <v>35</v>
      </c>
      <c r="D128">
        <v>25.405200000000001</v>
      </c>
      <c r="E128">
        <v>24.8626</v>
      </c>
      <c r="F128">
        <v>2.1823899999999998</v>
      </c>
      <c r="G128">
        <v>0.54259999999999997</v>
      </c>
      <c r="H128">
        <v>43470</v>
      </c>
      <c r="I128">
        <v>1104364069.4052</v>
      </c>
    </row>
    <row r="129" spans="1:9">
      <c r="A129" s="12">
        <v>44670</v>
      </c>
      <c r="B129" t="s">
        <v>65</v>
      </c>
      <c r="C129" t="s">
        <v>35</v>
      </c>
      <c r="D129">
        <v>25.919899999999998</v>
      </c>
      <c r="E129">
        <v>25.405200000000001</v>
      </c>
      <c r="F129">
        <v>2.02596</v>
      </c>
      <c r="G129">
        <v>0.51470000000000005</v>
      </c>
      <c r="H129">
        <v>43770</v>
      </c>
      <c r="I129">
        <v>1134514048.9198999</v>
      </c>
    </row>
    <row r="130" spans="1:9">
      <c r="A130" s="12">
        <v>44671</v>
      </c>
      <c r="B130" t="s">
        <v>65</v>
      </c>
      <c r="C130" t="s">
        <v>35</v>
      </c>
      <c r="D130">
        <v>25.742100000000001</v>
      </c>
      <c r="E130">
        <v>25.919899999999998</v>
      </c>
      <c r="F130">
        <v>-0.68596000000000001</v>
      </c>
      <c r="G130">
        <v>-0.17780000000000001</v>
      </c>
      <c r="H130">
        <v>43520</v>
      </c>
      <c r="I130">
        <v>1120296217.7421</v>
      </c>
    </row>
    <row r="131" spans="1:9">
      <c r="A131" s="12">
        <v>44672</v>
      </c>
      <c r="B131" t="s">
        <v>65</v>
      </c>
      <c r="C131" t="s">
        <v>35</v>
      </c>
      <c r="D131">
        <v>25.7501</v>
      </c>
      <c r="E131">
        <v>25.742100000000001</v>
      </c>
      <c r="F131">
        <v>3.108E-2</v>
      </c>
      <c r="G131">
        <v>8.0000000000000002E-3</v>
      </c>
      <c r="H131">
        <v>44220</v>
      </c>
      <c r="I131">
        <v>1138669447.7500999</v>
      </c>
    </row>
    <row r="132" spans="1:9">
      <c r="A132" s="12">
        <v>44673</v>
      </c>
      <c r="B132" t="s">
        <v>65</v>
      </c>
      <c r="C132" t="s">
        <v>35</v>
      </c>
      <c r="D132">
        <v>24.629000000000001</v>
      </c>
      <c r="E132">
        <v>25.7501</v>
      </c>
      <c r="F132">
        <v>-4.3537699999999999</v>
      </c>
      <c r="G132">
        <v>-1.1211</v>
      </c>
      <c r="H132">
        <v>43970</v>
      </c>
      <c r="I132">
        <v>1082937154.6289999</v>
      </c>
    </row>
    <row r="133" spans="1:9">
      <c r="A133" s="12">
        <v>44676</v>
      </c>
      <c r="B133" t="s">
        <v>65</v>
      </c>
      <c r="C133" t="s">
        <v>35</v>
      </c>
      <c r="D133">
        <v>25.104700000000001</v>
      </c>
      <c r="E133">
        <v>24.629000000000001</v>
      </c>
      <c r="F133">
        <v>1.93146</v>
      </c>
      <c r="G133">
        <v>0.47570000000000001</v>
      </c>
      <c r="H133">
        <v>43670</v>
      </c>
      <c r="I133">
        <v>1096322274.1047001</v>
      </c>
    </row>
    <row r="134" spans="1:9">
      <c r="A134" s="12">
        <v>44677</v>
      </c>
      <c r="B134" t="s">
        <v>65</v>
      </c>
      <c r="C134" t="s">
        <v>35</v>
      </c>
      <c r="D134">
        <v>23.876100000000001</v>
      </c>
      <c r="E134">
        <v>25.104700000000001</v>
      </c>
      <c r="F134">
        <v>-4.8939000000000004</v>
      </c>
      <c r="G134">
        <v>-1.2285999999999999</v>
      </c>
      <c r="H134">
        <v>43520</v>
      </c>
      <c r="I134">
        <v>1039087895.8760999</v>
      </c>
    </row>
    <row r="135" spans="1:9">
      <c r="A135" s="12">
        <v>44678</v>
      </c>
      <c r="B135" t="s">
        <v>65</v>
      </c>
      <c r="C135" t="s">
        <v>35</v>
      </c>
      <c r="D135">
        <v>24.274999999999999</v>
      </c>
      <c r="E135">
        <v>23.876100000000001</v>
      </c>
      <c r="F135">
        <v>1.6707099999999999</v>
      </c>
      <c r="G135">
        <v>0.39889999999999998</v>
      </c>
      <c r="H135">
        <v>43020</v>
      </c>
      <c r="I135">
        <v>1044310524.275</v>
      </c>
    </row>
    <row r="136" spans="1:9">
      <c r="A136" s="12">
        <v>44679</v>
      </c>
      <c r="B136" t="s">
        <v>65</v>
      </c>
      <c r="C136" t="s">
        <v>35</v>
      </c>
      <c r="D136">
        <v>24.942499999999999</v>
      </c>
      <c r="E136">
        <v>24.274999999999999</v>
      </c>
      <c r="F136">
        <v>2.7497400000000001</v>
      </c>
      <c r="G136">
        <v>0.66749999999999998</v>
      </c>
      <c r="H136">
        <v>40440</v>
      </c>
      <c r="I136">
        <v>1008674724.9425</v>
      </c>
    </row>
    <row r="137" spans="1:9">
      <c r="A137" s="12">
        <v>44680</v>
      </c>
      <c r="B137" t="s">
        <v>65</v>
      </c>
      <c r="C137" t="s">
        <v>35</v>
      </c>
      <c r="D137">
        <v>23.852599999999999</v>
      </c>
      <c r="E137">
        <v>24.942499999999999</v>
      </c>
      <c r="F137">
        <v>-4.36965</v>
      </c>
      <c r="G137">
        <v>-1.0899000000000001</v>
      </c>
      <c r="H137">
        <v>40240</v>
      </c>
      <c r="I137">
        <v>959828647.85259998</v>
      </c>
    </row>
    <row r="138" spans="1:9">
      <c r="A138" s="12">
        <v>44683</v>
      </c>
      <c r="B138" t="s">
        <v>65</v>
      </c>
      <c r="C138" t="s">
        <v>35</v>
      </c>
      <c r="D138">
        <v>24.005600000000001</v>
      </c>
      <c r="E138">
        <v>23.852599999999999</v>
      </c>
      <c r="F138">
        <v>0.64144000000000001</v>
      </c>
      <c r="G138">
        <v>0.153</v>
      </c>
      <c r="H138">
        <v>39670</v>
      </c>
      <c r="I138">
        <v>952302176.00559998</v>
      </c>
    </row>
    <row r="139" spans="1:9">
      <c r="A139" s="12">
        <v>44684</v>
      </c>
      <c r="B139" t="s">
        <v>65</v>
      </c>
      <c r="C139" t="s">
        <v>35</v>
      </c>
      <c r="D139">
        <v>23.445399999999999</v>
      </c>
      <c r="E139">
        <v>24.005600000000001</v>
      </c>
      <c r="F139">
        <v>-2.3336199999999998</v>
      </c>
      <c r="G139">
        <v>-0.56020000000000003</v>
      </c>
      <c r="H139">
        <v>41770</v>
      </c>
      <c r="I139">
        <v>979314381.4454</v>
      </c>
    </row>
    <row r="140" spans="1:9">
      <c r="A140" s="12">
        <v>44685</v>
      </c>
      <c r="B140" t="s">
        <v>65</v>
      </c>
      <c r="C140" t="s">
        <v>35</v>
      </c>
      <c r="D140">
        <v>24.846499999999999</v>
      </c>
      <c r="E140">
        <v>23.445399999999999</v>
      </c>
      <c r="F140">
        <v>5.9760099999999996</v>
      </c>
      <c r="G140">
        <v>1.4011</v>
      </c>
      <c r="H140">
        <v>41120</v>
      </c>
      <c r="I140">
        <v>1021688104.8465</v>
      </c>
    </row>
    <row r="141" spans="1:9">
      <c r="A141" s="12">
        <v>44686</v>
      </c>
      <c r="B141" t="s">
        <v>65</v>
      </c>
      <c r="C141" t="s">
        <v>35</v>
      </c>
      <c r="D141">
        <v>22.587</v>
      </c>
      <c r="E141">
        <v>24.846499999999999</v>
      </c>
      <c r="F141">
        <v>-9.0938400000000001</v>
      </c>
      <c r="G141">
        <v>-2.2595000000000001</v>
      </c>
      <c r="H141">
        <v>41120</v>
      </c>
      <c r="I141">
        <v>928777462.58700001</v>
      </c>
    </row>
    <row r="142" spans="1:9">
      <c r="A142" s="12">
        <v>44687</v>
      </c>
      <c r="B142" t="s">
        <v>65</v>
      </c>
      <c r="C142" t="s">
        <v>35</v>
      </c>
      <c r="D142">
        <v>22.375</v>
      </c>
      <c r="E142">
        <v>22.587</v>
      </c>
      <c r="F142">
        <v>-0.93859000000000004</v>
      </c>
      <c r="G142">
        <v>-0.21199999999999999</v>
      </c>
      <c r="H142">
        <v>41780</v>
      </c>
      <c r="I142">
        <v>934827522.375</v>
      </c>
    </row>
    <row r="143" spans="1:9">
      <c r="A143" s="12">
        <v>44690</v>
      </c>
      <c r="B143" t="s">
        <v>65</v>
      </c>
      <c r="C143" t="s">
        <v>35</v>
      </c>
      <c r="D143">
        <v>19.2562</v>
      </c>
      <c r="E143">
        <v>22.375</v>
      </c>
      <c r="F143">
        <v>-13.93877</v>
      </c>
      <c r="G143">
        <v>-3.1187999999999998</v>
      </c>
      <c r="H143">
        <v>41780</v>
      </c>
      <c r="I143">
        <v>804524055.25619996</v>
      </c>
    </row>
    <row r="144" spans="1:9">
      <c r="A144" s="12">
        <v>44691</v>
      </c>
      <c r="B144" t="s">
        <v>65</v>
      </c>
      <c r="C144" t="s">
        <v>35</v>
      </c>
      <c r="D144">
        <v>19.475200000000001</v>
      </c>
      <c r="E144">
        <v>19.2562</v>
      </c>
      <c r="F144">
        <v>1.1373</v>
      </c>
      <c r="G144">
        <v>0.219</v>
      </c>
      <c r="H144">
        <v>41800</v>
      </c>
      <c r="I144">
        <v>814063379.47520006</v>
      </c>
    </row>
    <row r="145" spans="1:9">
      <c r="A145" s="12">
        <v>44692</v>
      </c>
      <c r="B145" t="s">
        <v>65</v>
      </c>
      <c r="C145" t="s">
        <v>35</v>
      </c>
      <c r="D145">
        <v>18.174700000000001</v>
      </c>
      <c r="E145">
        <v>19.475200000000001</v>
      </c>
      <c r="F145">
        <v>-6.6777199999999999</v>
      </c>
      <c r="G145">
        <v>-1.3005</v>
      </c>
      <c r="H145">
        <v>41270</v>
      </c>
      <c r="I145">
        <v>750069887.17470002</v>
      </c>
    </row>
    <row r="146" spans="1:9">
      <c r="A146" s="12">
        <v>44693</v>
      </c>
      <c r="B146" t="s">
        <v>65</v>
      </c>
      <c r="C146" t="s">
        <v>35</v>
      </c>
      <c r="D146">
        <v>17.790700000000001</v>
      </c>
      <c r="E146">
        <v>18.174700000000001</v>
      </c>
      <c r="F146">
        <v>-2.1128300000000002</v>
      </c>
      <c r="G146">
        <v>-0.38400000000000001</v>
      </c>
      <c r="H146">
        <v>41520</v>
      </c>
      <c r="I146">
        <v>738669881.79069996</v>
      </c>
    </row>
    <row r="147" spans="1:9">
      <c r="A147" s="12">
        <v>44694</v>
      </c>
      <c r="B147" t="s">
        <v>65</v>
      </c>
      <c r="C147" t="s">
        <v>35</v>
      </c>
      <c r="D147">
        <v>18.697800000000001</v>
      </c>
      <c r="E147">
        <v>17.790700000000001</v>
      </c>
      <c r="F147">
        <v>5.0987299999999998</v>
      </c>
      <c r="G147">
        <v>0.90710000000000002</v>
      </c>
      <c r="H147">
        <v>40510</v>
      </c>
      <c r="I147">
        <v>757447896.69780004</v>
      </c>
    </row>
    <row r="148" spans="1:9">
      <c r="A148" s="12">
        <v>44697</v>
      </c>
      <c r="B148" t="s">
        <v>65</v>
      </c>
      <c r="C148" t="s">
        <v>35</v>
      </c>
      <c r="D148">
        <v>18.365200000000002</v>
      </c>
      <c r="E148">
        <v>18.697800000000001</v>
      </c>
      <c r="F148">
        <v>-1.7788200000000001</v>
      </c>
      <c r="G148">
        <v>-0.33260000000000001</v>
      </c>
      <c r="H148">
        <v>41160</v>
      </c>
      <c r="I148">
        <v>755911650.36520004</v>
      </c>
    </row>
    <row r="149" spans="1:9">
      <c r="A149" s="12">
        <v>44698</v>
      </c>
      <c r="B149" t="s">
        <v>65</v>
      </c>
      <c r="C149" t="s">
        <v>35</v>
      </c>
      <c r="D149">
        <v>18.674700000000001</v>
      </c>
      <c r="E149">
        <v>18.365200000000002</v>
      </c>
      <c r="F149">
        <v>1.6852499999999999</v>
      </c>
      <c r="G149">
        <v>0.3095</v>
      </c>
      <c r="H149">
        <v>41810</v>
      </c>
      <c r="I149">
        <v>780789225.67470002</v>
      </c>
    </row>
    <row r="150" spans="1:9">
      <c r="A150" s="12">
        <v>44699</v>
      </c>
      <c r="B150" t="s">
        <v>65</v>
      </c>
      <c r="C150" t="s">
        <v>35</v>
      </c>
      <c r="D150">
        <v>18.162099999999999</v>
      </c>
      <c r="E150">
        <v>18.674700000000001</v>
      </c>
      <c r="F150">
        <v>-2.7448899999999998</v>
      </c>
      <c r="G150">
        <v>-0.51259999999999994</v>
      </c>
      <c r="H150">
        <v>41390</v>
      </c>
      <c r="I150">
        <v>751729337.16209996</v>
      </c>
    </row>
    <row r="151" spans="1:9">
      <c r="A151" s="12">
        <v>44700</v>
      </c>
      <c r="B151" t="s">
        <v>65</v>
      </c>
      <c r="C151" t="s">
        <v>35</v>
      </c>
      <c r="D151">
        <v>18.636099999999999</v>
      </c>
      <c r="E151">
        <v>18.162099999999999</v>
      </c>
      <c r="F151">
        <v>2.6098300000000001</v>
      </c>
      <c r="G151">
        <v>0.47399999999999998</v>
      </c>
      <c r="H151">
        <v>41240</v>
      </c>
      <c r="I151">
        <v>768552782.63610005</v>
      </c>
    </row>
    <row r="152" spans="1:9">
      <c r="A152" s="12">
        <v>44701</v>
      </c>
      <c r="B152" t="s">
        <v>65</v>
      </c>
      <c r="C152" t="s">
        <v>35</v>
      </c>
      <c r="D152">
        <v>18.207699999999999</v>
      </c>
      <c r="E152">
        <v>18.636099999999999</v>
      </c>
      <c r="F152">
        <v>-2.2987600000000001</v>
      </c>
      <c r="G152">
        <v>-0.4284</v>
      </c>
      <c r="H152">
        <v>39650</v>
      </c>
      <c r="I152">
        <v>721935323.20770001</v>
      </c>
    </row>
    <row r="153" spans="1:9">
      <c r="A153" s="12">
        <v>44704</v>
      </c>
      <c r="B153" t="s">
        <v>65</v>
      </c>
      <c r="C153" t="s">
        <v>35</v>
      </c>
      <c r="D153">
        <v>18.063300000000002</v>
      </c>
      <c r="E153">
        <v>18.207699999999999</v>
      </c>
      <c r="F153">
        <v>-0.79307000000000005</v>
      </c>
      <c r="G153">
        <v>-0.1444</v>
      </c>
      <c r="H153">
        <v>40450</v>
      </c>
      <c r="I153">
        <v>730660503.06330001</v>
      </c>
    </row>
    <row r="154" spans="1:9">
      <c r="A154" s="12">
        <v>44705</v>
      </c>
      <c r="B154" t="s">
        <v>65</v>
      </c>
      <c r="C154" t="s">
        <v>35</v>
      </c>
      <c r="D154">
        <v>18.2346</v>
      </c>
      <c r="E154">
        <v>18.063300000000002</v>
      </c>
      <c r="F154">
        <v>0.94833000000000001</v>
      </c>
      <c r="G154">
        <v>0.17130000000000001</v>
      </c>
      <c r="H154">
        <v>39950</v>
      </c>
      <c r="I154">
        <v>728472288.23459995</v>
      </c>
    </row>
    <row r="155" spans="1:9">
      <c r="A155" s="12">
        <v>44706</v>
      </c>
      <c r="B155" t="s">
        <v>65</v>
      </c>
      <c r="C155" t="s">
        <v>35</v>
      </c>
      <c r="D155">
        <v>18.353300000000001</v>
      </c>
      <c r="E155">
        <v>18.2346</v>
      </c>
      <c r="F155">
        <v>0.65095999999999998</v>
      </c>
      <c r="G155">
        <v>0.1187</v>
      </c>
      <c r="H155">
        <v>41010</v>
      </c>
      <c r="I155">
        <v>752668851.35329998</v>
      </c>
    </row>
    <row r="156" spans="1:9">
      <c r="A156" s="12">
        <v>44707</v>
      </c>
      <c r="B156" t="s">
        <v>65</v>
      </c>
      <c r="C156" t="s">
        <v>35</v>
      </c>
      <c r="D156">
        <v>18.252199999999998</v>
      </c>
      <c r="E156">
        <v>18.353300000000001</v>
      </c>
      <c r="F156">
        <v>-0.55084999999999995</v>
      </c>
      <c r="G156">
        <v>-0.1011</v>
      </c>
      <c r="H156">
        <v>41110</v>
      </c>
      <c r="I156">
        <v>750347960.25220001</v>
      </c>
    </row>
    <row r="157" spans="1:9">
      <c r="A157" s="12">
        <v>44708</v>
      </c>
      <c r="B157" t="s">
        <v>65</v>
      </c>
      <c r="C157" t="s">
        <v>35</v>
      </c>
      <c r="D157">
        <v>17.900400000000001</v>
      </c>
      <c r="E157">
        <v>18.252199999999998</v>
      </c>
      <c r="F157">
        <v>-1.92744</v>
      </c>
      <c r="G157">
        <v>-0.3518</v>
      </c>
      <c r="H157">
        <v>40910</v>
      </c>
      <c r="I157">
        <v>732305381.90040004</v>
      </c>
    </row>
    <row r="158" spans="1:9">
      <c r="A158" s="12">
        <v>44712</v>
      </c>
      <c r="B158" t="s">
        <v>65</v>
      </c>
      <c r="C158" t="s">
        <v>35</v>
      </c>
      <c r="D158">
        <v>19.659400000000002</v>
      </c>
      <c r="E158">
        <v>17.900400000000001</v>
      </c>
      <c r="F158">
        <v>9.8265999999999991</v>
      </c>
      <c r="G158">
        <v>1.7589999999999999</v>
      </c>
      <c r="H158">
        <v>41910</v>
      </c>
      <c r="I158">
        <v>823925473.65939999</v>
      </c>
    </row>
    <row r="159" spans="1:9">
      <c r="A159" s="12">
        <v>44713</v>
      </c>
      <c r="B159" t="s">
        <v>65</v>
      </c>
      <c r="C159" t="s">
        <v>35</v>
      </c>
      <c r="D159">
        <v>18.655999999999999</v>
      </c>
      <c r="E159">
        <v>19.659400000000002</v>
      </c>
      <c r="F159">
        <v>-5.1039199999999996</v>
      </c>
      <c r="G159">
        <v>-1.0034000000000001</v>
      </c>
      <c r="H159">
        <v>42760</v>
      </c>
      <c r="I159">
        <v>797730578.65600002</v>
      </c>
    </row>
    <row r="160" spans="1:9">
      <c r="A160" s="12">
        <v>44714</v>
      </c>
      <c r="B160" t="s">
        <v>65</v>
      </c>
      <c r="C160" t="s">
        <v>35</v>
      </c>
      <c r="D160">
        <v>18.813099999999999</v>
      </c>
      <c r="E160">
        <v>18.655999999999999</v>
      </c>
      <c r="F160">
        <v>0.84209000000000001</v>
      </c>
      <c r="G160">
        <v>0.15709999999999999</v>
      </c>
      <c r="H160">
        <v>43360</v>
      </c>
      <c r="I160">
        <v>815736034.81309998</v>
      </c>
    </row>
    <row r="161" spans="1:9">
      <c r="A161" s="12">
        <v>44715</v>
      </c>
      <c r="B161" t="s">
        <v>65</v>
      </c>
      <c r="C161" t="s">
        <v>35</v>
      </c>
      <c r="D161">
        <v>18.3414</v>
      </c>
      <c r="E161">
        <v>18.813099999999999</v>
      </c>
      <c r="F161">
        <v>-2.5072999999999999</v>
      </c>
      <c r="G161">
        <v>-0.47170000000000001</v>
      </c>
      <c r="H161">
        <v>43360</v>
      </c>
      <c r="I161">
        <v>795283122.34140003</v>
      </c>
    </row>
    <row r="162" spans="1:9">
      <c r="A162" s="12">
        <v>44718</v>
      </c>
      <c r="B162" t="s">
        <v>65</v>
      </c>
      <c r="C162" t="s">
        <v>35</v>
      </c>
      <c r="D162">
        <v>19.554300000000001</v>
      </c>
      <c r="E162">
        <v>18.3414</v>
      </c>
      <c r="F162">
        <v>6.6129100000000003</v>
      </c>
      <c r="G162">
        <v>1.2129000000000001</v>
      </c>
      <c r="H162">
        <v>43410</v>
      </c>
      <c r="I162">
        <v>848852182.55429995</v>
      </c>
    </row>
    <row r="163" spans="1:9">
      <c r="A163" s="12">
        <v>44719</v>
      </c>
      <c r="B163" t="s">
        <v>65</v>
      </c>
      <c r="C163" t="s">
        <v>35</v>
      </c>
      <c r="D163">
        <v>19.278700000000001</v>
      </c>
      <c r="E163">
        <v>19.554300000000001</v>
      </c>
      <c r="F163">
        <v>-1.4094100000000001</v>
      </c>
      <c r="G163">
        <v>-0.27560000000000001</v>
      </c>
      <c r="H163">
        <v>44300</v>
      </c>
      <c r="I163">
        <v>854046429.27869999</v>
      </c>
    </row>
    <row r="164" spans="1:9">
      <c r="A164" s="12">
        <v>44720</v>
      </c>
      <c r="B164" t="s">
        <v>65</v>
      </c>
      <c r="C164" t="s">
        <v>35</v>
      </c>
      <c r="D164">
        <v>18.677600000000002</v>
      </c>
      <c r="E164">
        <v>19.278700000000001</v>
      </c>
      <c r="F164">
        <v>-3.11795</v>
      </c>
      <c r="G164">
        <v>-0.60109999999999997</v>
      </c>
      <c r="H164">
        <v>44580</v>
      </c>
      <c r="I164">
        <v>832647426.67760003</v>
      </c>
    </row>
    <row r="165" spans="1:9">
      <c r="A165" s="12">
        <v>44721</v>
      </c>
      <c r="B165" t="s">
        <v>65</v>
      </c>
      <c r="C165" t="s">
        <v>35</v>
      </c>
      <c r="D165">
        <v>18.5885</v>
      </c>
      <c r="E165">
        <v>18.677600000000002</v>
      </c>
      <c r="F165">
        <v>-0.47704000000000002</v>
      </c>
      <c r="G165">
        <v>-8.9099999999999999E-2</v>
      </c>
      <c r="H165">
        <v>44660</v>
      </c>
      <c r="I165">
        <v>830162428.58850002</v>
      </c>
    </row>
    <row r="166" spans="1:9">
      <c r="A166" s="12">
        <v>44722</v>
      </c>
      <c r="B166" t="s">
        <v>65</v>
      </c>
      <c r="C166" t="s">
        <v>35</v>
      </c>
      <c r="D166">
        <v>17.9544</v>
      </c>
      <c r="E166">
        <v>18.5885</v>
      </c>
      <c r="F166">
        <v>-3.4112499999999999</v>
      </c>
      <c r="G166">
        <v>-0.6341</v>
      </c>
      <c r="H166">
        <v>44270</v>
      </c>
      <c r="I166">
        <v>794841305.95439994</v>
      </c>
    </row>
    <row r="167" spans="1:9">
      <c r="A167" s="12">
        <v>44725</v>
      </c>
      <c r="B167" t="s">
        <v>65</v>
      </c>
      <c r="C167" t="s">
        <v>35</v>
      </c>
      <c r="D167">
        <v>14.3424</v>
      </c>
      <c r="E167">
        <v>17.9544</v>
      </c>
      <c r="F167">
        <v>-20.117629999999998</v>
      </c>
      <c r="G167">
        <v>-3.6120000000000001</v>
      </c>
      <c r="H167">
        <v>46280</v>
      </c>
      <c r="I167">
        <v>663766286.34239995</v>
      </c>
    </row>
    <row r="168" spans="1:9">
      <c r="A168" s="12">
        <v>44726</v>
      </c>
      <c r="B168" t="s">
        <v>65</v>
      </c>
      <c r="C168" t="s">
        <v>35</v>
      </c>
      <c r="D168">
        <v>13.727600000000001</v>
      </c>
      <c r="E168">
        <v>14.3424</v>
      </c>
      <c r="F168">
        <v>-4.2865900000000003</v>
      </c>
      <c r="G168">
        <v>-0.61480000000000001</v>
      </c>
      <c r="H168">
        <v>48690</v>
      </c>
      <c r="I168">
        <v>668396857.72759998</v>
      </c>
    </row>
    <row r="169" spans="1:9">
      <c r="A169" s="12">
        <v>44727</v>
      </c>
      <c r="B169" t="s">
        <v>65</v>
      </c>
      <c r="C169" t="s">
        <v>35</v>
      </c>
      <c r="D169">
        <v>13.420500000000001</v>
      </c>
      <c r="E169">
        <v>13.727600000000001</v>
      </c>
      <c r="F169">
        <v>-2.2370999999999999</v>
      </c>
      <c r="G169">
        <v>-0.30709999999999998</v>
      </c>
      <c r="H169">
        <v>49540</v>
      </c>
      <c r="I169">
        <v>664851583.42050004</v>
      </c>
    </row>
    <row r="170" spans="1:9">
      <c r="A170" s="12">
        <v>44728</v>
      </c>
      <c r="B170" t="s">
        <v>65</v>
      </c>
      <c r="C170" t="s">
        <v>35</v>
      </c>
      <c r="D170">
        <v>12.897500000000001</v>
      </c>
      <c r="E170">
        <v>13.420500000000001</v>
      </c>
      <c r="F170">
        <v>-3.8970199999999999</v>
      </c>
      <c r="G170">
        <v>-0.52300000000000002</v>
      </c>
      <c r="H170">
        <v>50590</v>
      </c>
      <c r="I170">
        <v>652484537.89750004</v>
      </c>
    </row>
    <row r="171" spans="1:9">
      <c r="A171" s="12">
        <v>44729</v>
      </c>
      <c r="B171" t="s">
        <v>65</v>
      </c>
      <c r="C171" t="s">
        <v>35</v>
      </c>
      <c r="D171">
        <v>12.7067</v>
      </c>
      <c r="E171">
        <v>12.897500000000001</v>
      </c>
      <c r="F171">
        <v>-1.47936</v>
      </c>
      <c r="G171">
        <v>-0.1908</v>
      </c>
      <c r="H171">
        <v>50930</v>
      </c>
      <c r="I171">
        <v>647152243.70669997</v>
      </c>
    </row>
    <row r="172" spans="1:9">
      <c r="A172" s="12">
        <v>44733</v>
      </c>
      <c r="B172" t="s">
        <v>65</v>
      </c>
      <c r="C172" t="s">
        <v>35</v>
      </c>
      <c r="D172">
        <v>12.9488</v>
      </c>
      <c r="E172">
        <v>12.7067</v>
      </c>
      <c r="F172">
        <v>1.9052899999999999</v>
      </c>
      <c r="G172">
        <v>0.24210000000000001</v>
      </c>
      <c r="H172">
        <v>51330</v>
      </c>
      <c r="I172">
        <v>664661916.94879997</v>
      </c>
    </row>
    <row r="173" spans="1:9">
      <c r="A173" s="12">
        <v>44734</v>
      </c>
      <c r="B173" t="s">
        <v>65</v>
      </c>
      <c r="C173" t="s">
        <v>35</v>
      </c>
      <c r="D173">
        <v>12.4657</v>
      </c>
      <c r="E173">
        <v>12.9488</v>
      </c>
      <c r="F173">
        <v>-3.7308500000000002</v>
      </c>
      <c r="G173">
        <v>-0.48309999999999997</v>
      </c>
      <c r="H173">
        <v>52260</v>
      </c>
      <c r="I173">
        <v>651457494.46570003</v>
      </c>
    </row>
    <row r="174" spans="1:9">
      <c r="A174" s="12">
        <v>44735</v>
      </c>
      <c r="B174" t="s">
        <v>65</v>
      </c>
      <c r="C174" t="s">
        <v>35</v>
      </c>
      <c r="D174">
        <v>12.949199999999999</v>
      </c>
      <c r="E174">
        <v>12.4657</v>
      </c>
      <c r="F174">
        <v>3.8786399999999999</v>
      </c>
      <c r="G174">
        <v>0.48349999999999999</v>
      </c>
      <c r="H174">
        <v>52350</v>
      </c>
      <c r="I174">
        <v>677890632.94920003</v>
      </c>
    </row>
    <row r="175" spans="1:9">
      <c r="A175" s="12">
        <v>44736</v>
      </c>
      <c r="B175" t="s">
        <v>65</v>
      </c>
      <c r="C175" t="s">
        <v>35</v>
      </c>
      <c r="D175">
        <v>13.1615</v>
      </c>
      <c r="E175">
        <v>12.949199999999999</v>
      </c>
      <c r="F175">
        <v>1.63948</v>
      </c>
      <c r="G175">
        <v>0.21229999999999999</v>
      </c>
      <c r="H175">
        <v>52790</v>
      </c>
      <c r="I175">
        <v>694795598.16149998</v>
      </c>
    </row>
    <row r="176" spans="1:9">
      <c r="A176" s="12">
        <v>44739</v>
      </c>
      <c r="B176" t="s">
        <v>65</v>
      </c>
      <c r="C176" t="s">
        <v>35</v>
      </c>
      <c r="D176">
        <v>12.8756</v>
      </c>
      <c r="E176">
        <v>13.1615</v>
      </c>
      <c r="F176">
        <v>-2.1722399999999999</v>
      </c>
      <c r="G176">
        <v>-0.28589999999999999</v>
      </c>
      <c r="H176">
        <v>52910</v>
      </c>
      <c r="I176">
        <v>681248008.87559998</v>
      </c>
    </row>
    <row r="177" spans="1:9">
      <c r="A177" s="12">
        <v>44740</v>
      </c>
      <c r="B177" t="s">
        <v>65</v>
      </c>
      <c r="C177" t="s">
        <v>35</v>
      </c>
      <c r="D177">
        <v>12.4869</v>
      </c>
      <c r="E177">
        <v>12.8756</v>
      </c>
      <c r="F177">
        <v>-3.0188899999999999</v>
      </c>
      <c r="G177">
        <v>-0.38869999999999999</v>
      </c>
      <c r="H177">
        <v>52970</v>
      </c>
      <c r="I177">
        <v>661431105.48689997</v>
      </c>
    </row>
    <row r="178" spans="1:9">
      <c r="A178" s="12">
        <v>44741</v>
      </c>
      <c r="B178" t="s">
        <v>65</v>
      </c>
      <c r="C178" t="s">
        <v>35</v>
      </c>
      <c r="D178">
        <v>12.4894</v>
      </c>
      <c r="E178">
        <v>12.4869</v>
      </c>
      <c r="F178">
        <v>2.002E-2</v>
      </c>
      <c r="G178">
        <v>2.5000000000000001E-3</v>
      </c>
      <c r="H178">
        <v>51820</v>
      </c>
      <c r="I178">
        <v>647200720.48940003</v>
      </c>
    </row>
    <row r="179" spans="1:9">
      <c r="A179" s="12">
        <v>44742</v>
      </c>
      <c r="B179" t="s">
        <v>65</v>
      </c>
      <c r="C179" t="s">
        <v>35</v>
      </c>
      <c r="D179">
        <v>11.611800000000001</v>
      </c>
      <c r="E179">
        <v>12.4894</v>
      </c>
      <c r="F179">
        <v>-7.0267600000000003</v>
      </c>
      <c r="G179">
        <v>-0.87760000000000005</v>
      </c>
      <c r="H179">
        <v>51810</v>
      </c>
      <c r="I179">
        <v>601607369.61179996</v>
      </c>
    </row>
    <row r="180" spans="1:9">
      <c r="A180" s="12">
        <v>44743</v>
      </c>
      <c r="B180" t="s">
        <v>65</v>
      </c>
      <c r="C180" t="s">
        <v>35</v>
      </c>
      <c r="D180">
        <v>11.948499999999999</v>
      </c>
      <c r="E180">
        <v>11.611800000000001</v>
      </c>
      <c r="F180">
        <v>2.8996400000000002</v>
      </c>
      <c r="G180">
        <v>0.3367</v>
      </c>
      <c r="H180">
        <v>51260</v>
      </c>
      <c r="I180">
        <v>612480121.94850004</v>
      </c>
    </row>
    <row r="181" spans="1:9">
      <c r="A181" s="12">
        <v>44747</v>
      </c>
      <c r="B181" t="s">
        <v>65</v>
      </c>
      <c r="C181" t="s">
        <v>35</v>
      </c>
      <c r="D181">
        <v>12.6122</v>
      </c>
      <c r="E181">
        <v>11.948499999999999</v>
      </c>
      <c r="F181">
        <v>5.5546699999999998</v>
      </c>
      <c r="G181">
        <v>0.66369999999999996</v>
      </c>
      <c r="H181">
        <v>50820</v>
      </c>
      <c r="I181">
        <v>640952016.61220002</v>
      </c>
    </row>
    <row r="182" spans="1:9">
      <c r="A182" s="12">
        <v>44748</v>
      </c>
      <c r="B182" t="s">
        <v>65</v>
      </c>
      <c r="C182" t="s">
        <v>35</v>
      </c>
      <c r="D182">
        <v>12.543799999999999</v>
      </c>
      <c r="E182">
        <v>12.6122</v>
      </c>
      <c r="F182">
        <v>-0.54232999999999998</v>
      </c>
      <c r="G182">
        <v>-6.8400000000000002E-2</v>
      </c>
      <c r="H182">
        <v>51190</v>
      </c>
      <c r="I182">
        <v>642117134.5438</v>
      </c>
    </row>
    <row r="183" spans="1:9">
      <c r="A183" s="12">
        <v>44749</v>
      </c>
      <c r="B183" t="s">
        <v>65</v>
      </c>
      <c r="C183" t="s">
        <v>35</v>
      </c>
      <c r="D183">
        <v>13.515700000000001</v>
      </c>
      <c r="E183">
        <v>12.543799999999999</v>
      </c>
      <c r="F183">
        <v>7.7480500000000001</v>
      </c>
      <c r="G183">
        <v>0.97189999999999999</v>
      </c>
      <c r="H183">
        <v>51890</v>
      </c>
      <c r="I183">
        <v>701329686.51569998</v>
      </c>
    </row>
    <row r="184" spans="1:9">
      <c r="A184" s="12">
        <v>44750</v>
      </c>
      <c r="B184" t="s">
        <v>65</v>
      </c>
      <c r="C184" t="s">
        <v>35</v>
      </c>
      <c r="D184">
        <v>13.462300000000001</v>
      </c>
      <c r="E184">
        <v>13.515700000000001</v>
      </c>
      <c r="F184">
        <v>-0.39510000000000001</v>
      </c>
      <c r="G184">
        <v>-5.3400000000000003E-2</v>
      </c>
      <c r="H184">
        <v>52900</v>
      </c>
      <c r="I184">
        <v>712155683.46229994</v>
      </c>
    </row>
    <row r="185" spans="1:9">
      <c r="A185" s="12">
        <v>44753</v>
      </c>
      <c r="B185" t="s">
        <v>65</v>
      </c>
      <c r="C185" t="s">
        <v>35</v>
      </c>
      <c r="D185">
        <v>12.653600000000001</v>
      </c>
      <c r="E185">
        <v>13.462300000000001</v>
      </c>
      <c r="F185">
        <v>-6.0071500000000002</v>
      </c>
      <c r="G185">
        <v>-0.80869999999999997</v>
      </c>
      <c r="H185">
        <v>53430</v>
      </c>
      <c r="I185">
        <v>676081860.65359998</v>
      </c>
    </row>
    <row r="186" spans="1:9">
      <c r="A186" s="12">
        <v>44754</v>
      </c>
      <c r="B186" t="s">
        <v>65</v>
      </c>
      <c r="C186" t="s">
        <v>35</v>
      </c>
      <c r="D186">
        <v>11.948600000000001</v>
      </c>
      <c r="E186">
        <v>12.653600000000001</v>
      </c>
      <c r="F186">
        <v>-5.5715399999999997</v>
      </c>
      <c r="G186">
        <v>-0.70499999999999996</v>
      </c>
      <c r="H186">
        <v>53280</v>
      </c>
      <c r="I186">
        <v>636621419.94860005</v>
      </c>
    </row>
    <row r="187" spans="1:9">
      <c r="A187" s="12">
        <v>44755</v>
      </c>
      <c r="B187" t="s">
        <v>65</v>
      </c>
      <c r="C187" t="s">
        <v>35</v>
      </c>
      <c r="D187">
        <v>12.1288</v>
      </c>
      <c r="E187">
        <v>11.948600000000001</v>
      </c>
      <c r="F187">
        <v>1.50813</v>
      </c>
      <c r="G187">
        <v>0.1802</v>
      </c>
      <c r="H187">
        <v>53280</v>
      </c>
      <c r="I187">
        <v>646222476.12880003</v>
      </c>
    </row>
    <row r="188" spans="1:9">
      <c r="A188" s="12">
        <v>44756</v>
      </c>
      <c r="B188" t="s">
        <v>65</v>
      </c>
      <c r="C188" t="s">
        <v>35</v>
      </c>
      <c r="D188">
        <v>12.7493</v>
      </c>
      <c r="E188">
        <v>12.1288</v>
      </c>
      <c r="F188">
        <v>5.11592</v>
      </c>
      <c r="G188">
        <v>0.62050000000000005</v>
      </c>
      <c r="H188">
        <v>52490</v>
      </c>
      <c r="I188">
        <v>669210769.7493</v>
      </c>
    </row>
    <row r="189" spans="1:9">
      <c r="A189" s="12">
        <v>44757</v>
      </c>
      <c r="B189" t="s">
        <v>65</v>
      </c>
      <c r="C189" t="s">
        <v>35</v>
      </c>
      <c r="D189">
        <v>13.099600000000001</v>
      </c>
      <c r="E189">
        <v>12.7493</v>
      </c>
      <c r="F189">
        <v>2.7475999999999998</v>
      </c>
      <c r="G189">
        <v>0.3503</v>
      </c>
      <c r="H189">
        <v>52490</v>
      </c>
      <c r="I189">
        <v>687598017.09959996</v>
      </c>
    </row>
    <row r="190" spans="1:9">
      <c r="A190" s="12">
        <v>44760</v>
      </c>
      <c r="B190" t="s">
        <v>65</v>
      </c>
      <c r="C190" t="s">
        <v>35</v>
      </c>
      <c r="D190">
        <v>13.362399999999999</v>
      </c>
      <c r="E190">
        <v>13.099600000000001</v>
      </c>
      <c r="F190">
        <v>2.00617</v>
      </c>
      <c r="G190">
        <v>0.26279999999999998</v>
      </c>
      <c r="H190">
        <v>51390</v>
      </c>
      <c r="I190">
        <v>686693749.36240005</v>
      </c>
    </row>
    <row r="191" spans="1:9">
      <c r="A191" s="12">
        <v>44761</v>
      </c>
      <c r="B191" t="s">
        <v>65</v>
      </c>
      <c r="C191" t="s">
        <v>35</v>
      </c>
      <c r="D191">
        <v>14.499599999999999</v>
      </c>
      <c r="E191">
        <v>13.362399999999999</v>
      </c>
      <c r="F191">
        <v>8.5104500000000005</v>
      </c>
      <c r="G191">
        <v>1.1372</v>
      </c>
      <c r="H191">
        <v>52100</v>
      </c>
      <c r="I191">
        <v>755429174.49960005</v>
      </c>
    </row>
    <row r="192" spans="1:9">
      <c r="A192" s="12">
        <v>44762</v>
      </c>
      <c r="B192" t="s">
        <v>65</v>
      </c>
      <c r="C192" t="s">
        <v>35</v>
      </c>
      <c r="D192">
        <v>14.646000000000001</v>
      </c>
      <c r="E192">
        <v>14.499599999999999</v>
      </c>
      <c r="F192">
        <v>1.0096799999999999</v>
      </c>
      <c r="G192">
        <v>0.1464</v>
      </c>
      <c r="H192">
        <v>52900</v>
      </c>
      <c r="I192">
        <v>774773414.64600003</v>
      </c>
    </row>
    <row r="193" spans="1:9">
      <c r="A193" s="12">
        <v>44763</v>
      </c>
      <c r="B193" t="s">
        <v>65</v>
      </c>
      <c r="C193" t="s">
        <v>35</v>
      </c>
      <c r="D193">
        <v>14.360799999999999</v>
      </c>
      <c r="E193">
        <v>14.646000000000001</v>
      </c>
      <c r="F193">
        <v>-1.94729</v>
      </c>
      <c r="G193">
        <v>-0.28520000000000001</v>
      </c>
      <c r="H193">
        <v>53310</v>
      </c>
      <c r="I193">
        <v>765574262.36080003</v>
      </c>
    </row>
    <row r="194" spans="1:9">
      <c r="A194" s="12">
        <v>44764</v>
      </c>
      <c r="B194" t="s">
        <v>65</v>
      </c>
      <c r="C194" t="s">
        <v>35</v>
      </c>
      <c r="D194">
        <v>13.9757</v>
      </c>
      <c r="E194">
        <v>14.360799999999999</v>
      </c>
      <c r="F194">
        <v>-2.68161</v>
      </c>
      <c r="G194">
        <v>-0.3851</v>
      </c>
      <c r="H194">
        <v>53460</v>
      </c>
      <c r="I194">
        <v>747140935.97570002</v>
      </c>
    </row>
    <row r="195" spans="1:9">
      <c r="A195" s="12">
        <v>44767</v>
      </c>
      <c r="B195" t="s">
        <v>65</v>
      </c>
      <c r="C195" t="s">
        <v>35</v>
      </c>
      <c r="D195">
        <v>13.5307</v>
      </c>
      <c r="E195">
        <v>13.9757</v>
      </c>
      <c r="F195">
        <v>-3.1840999999999999</v>
      </c>
      <c r="G195">
        <v>-0.44500000000000001</v>
      </c>
      <c r="H195">
        <v>53760</v>
      </c>
      <c r="I195">
        <v>727410445.53069997</v>
      </c>
    </row>
    <row r="196" spans="1:9">
      <c r="A196" s="12">
        <v>44768</v>
      </c>
      <c r="B196" t="s">
        <v>65</v>
      </c>
      <c r="C196" t="s">
        <v>35</v>
      </c>
      <c r="D196">
        <v>12.9253</v>
      </c>
      <c r="E196">
        <v>13.5307</v>
      </c>
      <c r="F196">
        <v>-4.4742699999999997</v>
      </c>
      <c r="G196">
        <v>-0.60540000000000005</v>
      </c>
      <c r="H196">
        <v>54150</v>
      </c>
      <c r="I196">
        <v>699905007.9253</v>
      </c>
    </row>
    <row r="197" spans="1:9">
      <c r="A197" s="12">
        <v>44769</v>
      </c>
      <c r="B197" t="s">
        <v>65</v>
      </c>
      <c r="C197" t="s">
        <v>35</v>
      </c>
      <c r="D197">
        <v>14.087</v>
      </c>
      <c r="E197">
        <v>12.9253</v>
      </c>
      <c r="F197">
        <v>8.9878</v>
      </c>
      <c r="G197">
        <v>1.1617</v>
      </c>
      <c r="H197">
        <v>54470</v>
      </c>
      <c r="I197">
        <v>767318904.08700001</v>
      </c>
    </row>
    <row r="198" spans="1:9">
      <c r="A198" s="12">
        <v>44770</v>
      </c>
      <c r="B198" t="s">
        <v>65</v>
      </c>
      <c r="C198" t="s">
        <v>35</v>
      </c>
      <c r="D198">
        <v>14.7715</v>
      </c>
      <c r="E198">
        <v>14.087</v>
      </c>
      <c r="F198">
        <v>4.8590900000000001</v>
      </c>
      <c r="G198">
        <v>0.6845</v>
      </c>
      <c r="H198">
        <v>54320</v>
      </c>
      <c r="I198">
        <v>802387894.77149999</v>
      </c>
    </row>
    <row r="199" spans="1:9">
      <c r="A199" s="12">
        <v>44771</v>
      </c>
      <c r="B199" t="s">
        <v>65</v>
      </c>
      <c r="C199" t="s">
        <v>35</v>
      </c>
      <c r="D199">
        <v>14.803100000000001</v>
      </c>
      <c r="E199">
        <v>14.7715</v>
      </c>
      <c r="F199">
        <v>0.21393000000000001</v>
      </c>
      <c r="G199">
        <v>3.1600000000000003E-2</v>
      </c>
      <c r="H199">
        <v>53710</v>
      </c>
      <c r="I199">
        <v>795074515.80309999</v>
      </c>
    </row>
    <row r="200" spans="1:9">
      <c r="A200" s="12">
        <v>44774</v>
      </c>
      <c r="B200" t="s">
        <v>65</v>
      </c>
      <c r="C200" t="s">
        <v>35</v>
      </c>
      <c r="D200">
        <v>14.2097</v>
      </c>
      <c r="E200">
        <v>14.803100000000001</v>
      </c>
      <c r="F200">
        <v>-4.0086199999999996</v>
      </c>
      <c r="G200">
        <v>-0.59340000000000004</v>
      </c>
      <c r="H200">
        <v>53780</v>
      </c>
      <c r="I200">
        <v>764197680.20969999</v>
      </c>
    </row>
    <row r="201" spans="1:9">
      <c r="A201" s="12">
        <v>44775</v>
      </c>
      <c r="B201" t="s">
        <v>65</v>
      </c>
      <c r="C201" t="s">
        <v>35</v>
      </c>
      <c r="D201">
        <v>14.187799999999999</v>
      </c>
      <c r="E201">
        <v>14.2097</v>
      </c>
      <c r="F201">
        <v>-0.15412000000000001</v>
      </c>
      <c r="G201">
        <v>-2.1899999999999999E-2</v>
      </c>
      <c r="H201">
        <v>54910</v>
      </c>
      <c r="I201">
        <v>779052112.18780005</v>
      </c>
    </row>
    <row r="202" spans="1:9">
      <c r="A202" s="12">
        <v>44776</v>
      </c>
      <c r="B202" t="s">
        <v>65</v>
      </c>
      <c r="C202" t="s">
        <v>35</v>
      </c>
      <c r="D202">
        <v>14.5197</v>
      </c>
      <c r="E202">
        <v>14.187799999999999</v>
      </c>
      <c r="F202">
        <v>2.3393299999999999</v>
      </c>
      <c r="G202">
        <v>0.33189999999999997</v>
      </c>
      <c r="H202">
        <v>55990</v>
      </c>
      <c r="I202">
        <v>812958017.51970005</v>
      </c>
    </row>
    <row r="203" spans="1:9">
      <c r="A203" s="12">
        <v>44777</v>
      </c>
      <c r="B203" t="s">
        <v>65</v>
      </c>
      <c r="C203" t="s">
        <v>35</v>
      </c>
      <c r="D203">
        <v>13.8538</v>
      </c>
      <c r="E203">
        <v>14.5197</v>
      </c>
      <c r="F203">
        <v>-4.5861799999999997</v>
      </c>
      <c r="G203">
        <v>-0.66590000000000005</v>
      </c>
      <c r="H203">
        <v>56020</v>
      </c>
      <c r="I203">
        <v>776089889.85380006</v>
      </c>
    </row>
    <row r="204" spans="1:9">
      <c r="A204" s="12">
        <v>44778</v>
      </c>
      <c r="B204" t="s">
        <v>65</v>
      </c>
      <c r="C204" t="s">
        <v>35</v>
      </c>
      <c r="D204">
        <v>14.168900000000001</v>
      </c>
      <c r="E204">
        <v>13.8538</v>
      </c>
      <c r="F204">
        <v>2.27447</v>
      </c>
      <c r="G204">
        <v>0.31509999999999999</v>
      </c>
      <c r="H204">
        <v>56020</v>
      </c>
      <c r="I204">
        <v>793741792.16890001</v>
      </c>
    </row>
    <row r="205" spans="1:9">
      <c r="A205" s="12">
        <v>44781</v>
      </c>
      <c r="B205" t="s">
        <v>65</v>
      </c>
      <c r="C205" t="s">
        <v>35</v>
      </c>
      <c r="D205">
        <v>14.795199999999999</v>
      </c>
      <c r="E205">
        <v>14.168900000000001</v>
      </c>
      <c r="F205">
        <v>4.4202399999999997</v>
      </c>
      <c r="G205">
        <v>0.62629999999999997</v>
      </c>
      <c r="H205">
        <v>55950</v>
      </c>
      <c r="I205">
        <v>827791454.79519999</v>
      </c>
    </row>
    <row r="206" spans="1:9">
      <c r="A206" s="12">
        <v>44782</v>
      </c>
      <c r="B206" t="s">
        <v>65</v>
      </c>
      <c r="C206" t="s">
        <v>35</v>
      </c>
      <c r="D206">
        <v>14.2264</v>
      </c>
      <c r="E206">
        <v>14.795199999999999</v>
      </c>
      <c r="F206">
        <v>-3.84449</v>
      </c>
      <c r="G206">
        <v>-0.56879999999999997</v>
      </c>
      <c r="H206">
        <v>55650</v>
      </c>
      <c r="I206">
        <v>791699174.22640002</v>
      </c>
    </row>
    <row r="207" spans="1:9">
      <c r="A207" s="12">
        <v>44783</v>
      </c>
      <c r="B207" t="s">
        <v>65</v>
      </c>
      <c r="C207" t="s">
        <v>35</v>
      </c>
      <c r="D207">
        <v>14.5914</v>
      </c>
      <c r="E207">
        <v>14.2264</v>
      </c>
      <c r="F207">
        <v>2.5656500000000002</v>
      </c>
      <c r="G207">
        <v>0.36499999999999999</v>
      </c>
      <c r="H207">
        <v>55750</v>
      </c>
      <c r="I207">
        <v>813470564.59140003</v>
      </c>
    </row>
    <row r="208" spans="1:9">
      <c r="A208" s="12">
        <v>44784</v>
      </c>
      <c r="B208" t="s">
        <v>65</v>
      </c>
      <c r="C208" t="s">
        <v>35</v>
      </c>
      <c r="D208">
        <v>14.9551</v>
      </c>
      <c r="E208">
        <v>14.5914</v>
      </c>
      <c r="F208">
        <v>2.4925600000000001</v>
      </c>
      <c r="G208">
        <v>0.36370000000000002</v>
      </c>
      <c r="H208">
        <v>55200</v>
      </c>
      <c r="I208">
        <v>825521534.95510006</v>
      </c>
    </row>
    <row r="209" spans="1:9">
      <c r="A209" s="12">
        <v>44785</v>
      </c>
      <c r="B209" t="s">
        <v>65</v>
      </c>
      <c r="C209" t="s">
        <v>35</v>
      </c>
      <c r="D209">
        <v>14.9498</v>
      </c>
      <c r="E209">
        <v>14.9551</v>
      </c>
      <c r="F209">
        <v>-3.5439999999999999E-2</v>
      </c>
      <c r="G209">
        <v>-5.3E-3</v>
      </c>
      <c r="H209">
        <v>55050</v>
      </c>
      <c r="I209">
        <v>822986504.94980001</v>
      </c>
    </row>
    <row r="210" spans="1:9">
      <c r="A210" s="12">
        <v>44788</v>
      </c>
      <c r="B210" t="s">
        <v>65</v>
      </c>
      <c r="C210" t="s">
        <v>35</v>
      </c>
      <c r="D210">
        <v>14.8004</v>
      </c>
      <c r="E210">
        <v>14.9498</v>
      </c>
      <c r="F210">
        <v>-0.99934000000000001</v>
      </c>
      <c r="G210">
        <v>-0.14940000000000001</v>
      </c>
      <c r="H210">
        <v>55550</v>
      </c>
      <c r="I210">
        <v>822162234.80040002</v>
      </c>
    </row>
    <row r="211" spans="1:9">
      <c r="A211" s="12">
        <v>44789</v>
      </c>
      <c r="B211" t="s">
        <v>65</v>
      </c>
      <c r="C211" t="s">
        <v>35</v>
      </c>
      <c r="D211">
        <v>14.766500000000001</v>
      </c>
      <c r="E211">
        <v>14.8004</v>
      </c>
      <c r="F211">
        <v>-0.22905</v>
      </c>
      <c r="G211">
        <v>-3.39E-2</v>
      </c>
      <c r="H211">
        <v>55040</v>
      </c>
      <c r="I211">
        <v>812748174.7665</v>
      </c>
    </row>
    <row r="212" spans="1:9">
      <c r="A212" s="12">
        <v>44790</v>
      </c>
      <c r="B212" t="s">
        <v>65</v>
      </c>
      <c r="C212" t="s">
        <v>35</v>
      </c>
      <c r="D212">
        <v>14.3276</v>
      </c>
      <c r="E212">
        <v>14.766500000000001</v>
      </c>
      <c r="F212">
        <v>-2.97227</v>
      </c>
      <c r="G212">
        <v>-0.43890000000000001</v>
      </c>
      <c r="H212">
        <v>54040</v>
      </c>
      <c r="I212">
        <v>774263518.3276</v>
      </c>
    </row>
    <row r="213" spans="1:9">
      <c r="A213" s="12">
        <v>44791</v>
      </c>
      <c r="B213" t="s">
        <v>65</v>
      </c>
      <c r="C213" t="s">
        <v>35</v>
      </c>
      <c r="D213">
        <v>14.3888</v>
      </c>
      <c r="E213">
        <v>14.3276</v>
      </c>
      <c r="F213">
        <v>0.42714999999999997</v>
      </c>
      <c r="G213">
        <v>6.1199999999999997E-2</v>
      </c>
      <c r="H213">
        <v>54510</v>
      </c>
      <c r="I213">
        <v>784333502.38880002</v>
      </c>
    </row>
    <row r="214" spans="1:9">
      <c r="A214" s="12">
        <v>44792</v>
      </c>
      <c r="B214" t="s">
        <v>65</v>
      </c>
      <c r="C214" t="s">
        <v>35</v>
      </c>
      <c r="D214">
        <v>13.092599999999999</v>
      </c>
      <c r="E214">
        <v>14.3888</v>
      </c>
      <c r="F214">
        <v>-9.0084</v>
      </c>
      <c r="G214">
        <v>-1.2962</v>
      </c>
      <c r="H214">
        <v>54310</v>
      </c>
      <c r="I214">
        <v>711059119.09259999</v>
      </c>
    </row>
    <row r="215" spans="1:9">
      <c r="A215" s="12">
        <v>44795</v>
      </c>
      <c r="B215" t="s">
        <v>65</v>
      </c>
      <c r="C215" t="s">
        <v>35</v>
      </c>
      <c r="D215">
        <v>12.9275</v>
      </c>
      <c r="E215">
        <v>13.092599999999999</v>
      </c>
      <c r="F215">
        <v>-1.26102</v>
      </c>
      <c r="G215">
        <v>-0.1651</v>
      </c>
      <c r="H215">
        <v>53320</v>
      </c>
      <c r="I215">
        <v>689294312.92750001</v>
      </c>
    </row>
    <row r="216" spans="1:9">
      <c r="A216" s="12">
        <v>44796</v>
      </c>
      <c r="B216" t="s">
        <v>65</v>
      </c>
      <c r="C216" t="s">
        <v>35</v>
      </c>
      <c r="D216">
        <v>13.2462</v>
      </c>
      <c r="E216">
        <v>12.9275</v>
      </c>
      <c r="F216">
        <v>2.46529</v>
      </c>
      <c r="G216">
        <v>0.31869999999999998</v>
      </c>
      <c r="H216">
        <v>52910</v>
      </c>
      <c r="I216">
        <v>700856455.24619997</v>
      </c>
    </row>
    <row r="217" spans="1:9">
      <c r="A217" s="12">
        <v>44797</v>
      </c>
      <c r="B217" t="s">
        <v>65</v>
      </c>
      <c r="C217" t="s">
        <v>35</v>
      </c>
      <c r="D217">
        <v>13.3527</v>
      </c>
      <c r="E217">
        <v>13.2462</v>
      </c>
      <c r="F217">
        <v>0.80400000000000005</v>
      </c>
      <c r="G217">
        <v>0.1065</v>
      </c>
      <c r="H217">
        <v>52960</v>
      </c>
      <c r="I217">
        <v>707159005.3527</v>
      </c>
    </row>
    <row r="218" spans="1:9">
      <c r="A218" s="12">
        <v>44798</v>
      </c>
      <c r="B218" t="s">
        <v>65</v>
      </c>
      <c r="C218" t="s">
        <v>35</v>
      </c>
      <c r="D218">
        <v>13.255000000000001</v>
      </c>
      <c r="E218">
        <v>13.3527</v>
      </c>
      <c r="F218">
        <v>-0.73168999999999995</v>
      </c>
      <c r="G218">
        <v>-9.7699999999999995E-2</v>
      </c>
      <c r="H218">
        <v>52960</v>
      </c>
      <c r="I218">
        <v>701984813.255</v>
      </c>
    </row>
    <row r="219" spans="1:9">
      <c r="A219" s="12">
        <v>44799</v>
      </c>
      <c r="B219" t="s">
        <v>65</v>
      </c>
      <c r="C219" t="s">
        <v>35</v>
      </c>
      <c r="D219">
        <v>12.590299999999999</v>
      </c>
      <c r="E219">
        <v>13.255000000000001</v>
      </c>
      <c r="F219">
        <v>-5.01471</v>
      </c>
      <c r="G219">
        <v>-0.66469999999999996</v>
      </c>
      <c r="H219">
        <v>52690</v>
      </c>
      <c r="I219">
        <v>663382919.59029996</v>
      </c>
    </row>
    <row r="220" spans="1:9">
      <c r="A220" s="12">
        <v>44802</v>
      </c>
      <c r="B220" t="s">
        <v>65</v>
      </c>
      <c r="C220" t="s">
        <v>35</v>
      </c>
      <c r="D220">
        <v>12.3043</v>
      </c>
      <c r="E220">
        <v>12.590299999999999</v>
      </c>
      <c r="F220">
        <v>-2.2715900000000002</v>
      </c>
      <c r="G220">
        <v>-0.28599999999999998</v>
      </c>
      <c r="H220">
        <v>52290</v>
      </c>
      <c r="I220">
        <v>643391859.30429995</v>
      </c>
    </row>
    <row r="221" spans="1:9">
      <c r="A221" s="12">
        <v>44803</v>
      </c>
      <c r="B221" t="s">
        <v>65</v>
      </c>
      <c r="C221" t="s">
        <v>35</v>
      </c>
      <c r="D221">
        <v>12.1846</v>
      </c>
      <c r="E221">
        <v>12.3043</v>
      </c>
      <c r="F221">
        <v>-0.97282999999999997</v>
      </c>
      <c r="G221">
        <v>-0.1197</v>
      </c>
      <c r="H221">
        <v>51640</v>
      </c>
      <c r="I221">
        <v>629212756.1846</v>
      </c>
    </row>
    <row r="222" spans="1:9">
      <c r="A222" s="12">
        <v>44804</v>
      </c>
      <c r="B222" t="s">
        <v>65</v>
      </c>
      <c r="C222" t="s">
        <v>35</v>
      </c>
      <c r="D222">
        <v>12.368</v>
      </c>
      <c r="E222">
        <v>12.1846</v>
      </c>
      <c r="F222">
        <v>1.50518</v>
      </c>
      <c r="G222">
        <v>0.18340000000000001</v>
      </c>
      <c r="H222">
        <v>51510</v>
      </c>
      <c r="I222">
        <v>637075692.36800003</v>
      </c>
    </row>
    <row r="223" spans="1:9">
      <c r="A223" s="12">
        <v>44805</v>
      </c>
      <c r="B223" t="s">
        <v>65</v>
      </c>
      <c r="C223" t="s">
        <v>35</v>
      </c>
      <c r="D223">
        <v>12.1371</v>
      </c>
      <c r="E223">
        <v>12.368</v>
      </c>
      <c r="F223">
        <v>-1.8669100000000001</v>
      </c>
      <c r="G223">
        <v>-0.23089999999999999</v>
      </c>
      <c r="H223">
        <v>51660</v>
      </c>
      <c r="I223">
        <v>627002598.13709998</v>
      </c>
    </row>
    <row r="224" spans="1:9">
      <c r="A224" s="12">
        <v>44806</v>
      </c>
      <c r="B224" t="s">
        <v>65</v>
      </c>
      <c r="C224" t="s">
        <v>35</v>
      </c>
      <c r="D224">
        <v>12.1859</v>
      </c>
      <c r="E224">
        <v>12.1371</v>
      </c>
      <c r="F224">
        <v>0.40206999999999998</v>
      </c>
      <c r="G224">
        <v>4.8800000000000003E-2</v>
      </c>
      <c r="H224">
        <v>51090</v>
      </c>
      <c r="I224">
        <v>622577643.18589997</v>
      </c>
    </row>
    <row r="225" spans="1:9">
      <c r="A225" s="12">
        <v>44810</v>
      </c>
      <c r="B225" t="s">
        <v>65</v>
      </c>
      <c r="C225" t="s">
        <v>35</v>
      </c>
      <c r="D225">
        <v>11.4894</v>
      </c>
      <c r="E225">
        <v>12.1859</v>
      </c>
      <c r="F225">
        <v>-5.7156200000000004</v>
      </c>
      <c r="G225">
        <v>-0.69650000000000001</v>
      </c>
      <c r="H225">
        <v>49660</v>
      </c>
      <c r="I225">
        <v>570563615.48940003</v>
      </c>
    </row>
    <row r="226" spans="1:9">
      <c r="A226" s="12">
        <v>44811</v>
      </c>
      <c r="B226" t="s">
        <v>65</v>
      </c>
      <c r="C226" t="s">
        <v>35</v>
      </c>
      <c r="D226">
        <v>11.665699999999999</v>
      </c>
      <c r="E226">
        <v>11.4894</v>
      </c>
      <c r="F226">
        <v>1.5344599999999999</v>
      </c>
      <c r="G226">
        <v>0.17630000000000001</v>
      </c>
      <c r="H226">
        <v>48600</v>
      </c>
      <c r="I226">
        <v>566953031.66569996</v>
      </c>
    </row>
    <row r="227" spans="1:9">
      <c r="A227" s="12">
        <v>44812</v>
      </c>
      <c r="B227" t="s">
        <v>65</v>
      </c>
      <c r="C227" t="s">
        <v>35</v>
      </c>
      <c r="D227">
        <v>11.870900000000001</v>
      </c>
      <c r="E227">
        <v>11.665699999999999</v>
      </c>
      <c r="F227">
        <v>1.7589999999999999</v>
      </c>
      <c r="G227">
        <v>0.20519999999999999</v>
      </c>
      <c r="H227">
        <v>49800</v>
      </c>
      <c r="I227">
        <v>591170831.87090003</v>
      </c>
    </row>
    <row r="228" spans="1:9">
      <c r="A228" s="12">
        <v>44813</v>
      </c>
      <c r="B228" t="s">
        <v>65</v>
      </c>
      <c r="C228" t="s">
        <v>35</v>
      </c>
      <c r="D228">
        <v>13.154199999999999</v>
      </c>
      <c r="E228">
        <v>11.870900000000001</v>
      </c>
      <c r="F228">
        <v>10.81047</v>
      </c>
      <c r="G228">
        <v>1.2833000000000001</v>
      </c>
      <c r="H228">
        <v>50960</v>
      </c>
      <c r="I228">
        <v>670338045.15419996</v>
      </c>
    </row>
    <row r="229" spans="1:9">
      <c r="A229" s="12">
        <v>44816</v>
      </c>
      <c r="B229" t="s">
        <v>65</v>
      </c>
      <c r="C229" t="s">
        <v>35</v>
      </c>
      <c r="D229">
        <v>13.841100000000001</v>
      </c>
      <c r="E229">
        <v>13.154199999999999</v>
      </c>
      <c r="F229">
        <v>5.2219100000000003</v>
      </c>
      <c r="G229">
        <v>0.68689999999999996</v>
      </c>
      <c r="H229">
        <v>51260</v>
      </c>
      <c r="I229">
        <v>709494799.84109998</v>
      </c>
    </row>
    <row r="230" spans="1:9">
      <c r="A230" s="12">
        <v>44817</v>
      </c>
      <c r="B230" t="s">
        <v>65</v>
      </c>
      <c r="C230" t="s">
        <v>35</v>
      </c>
      <c r="D230">
        <v>12.4765</v>
      </c>
      <c r="E230">
        <v>13.841100000000001</v>
      </c>
      <c r="F230">
        <v>-9.8590400000000002</v>
      </c>
      <c r="G230">
        <v>-1.3646</v>
      </c>
      <c r="H230">
        <v>50540</v>
      </c>
      <c r="I230">
        <v>630562322.47650003</v>
      </c>
    </row>
    <row r="231" spans="1:9">
      <c r="A231" s="12">
        <v>44818</v>
      </c>
      <c r="B231" t="s">
        <v>65</v>
      </c>
      <c r="C231" t="s">
        <v>35</v>
      </c>
      <c r="D231">
        <v>12.2818</v>
      </c>
      <c r="E231">
        <v>12.4765</v>
      </c>
      <c r="F231">
        <v>-1.56053</v>
      </c>
      <c r="G231">
        <v>-0.19470000000000001</v>
      </c>
      <c r="H231">
        <v>49990</v>
      </c>
      <c r="I231">
        <v>613967194.28180003</v>
      </c>
    </row>
    <row r="232" spans="1:9">
      <c r="A232" s="12">
        <v>44819</v>
      </c>
      <c r="B232" t="s">
        <v>65</v>
      </c>
      <c r="C232" t="s">
        <v>35</v>
      </c>
      <c r="D232">
        <v>12.1601</v>
      </c>
      <c r="E232">
        <v>12.2818</v>
      </c>
      <c r="F232">
        <v>-0.9909</v>
      </c>
      <c r="G232">
        <v>-0.1217</v>
      </c>
      <c r="H232">
        <v>50990</v>
      </c>
      <c r="I232">
        <v>620043511.16009998</v>
      </c>
    </row>
    <row r="233" spans="1:9">
      <c r="A233" s="12">
        <v>44820</v>
      </c>
      <c r="B233" t="s">
        <v>65</v>
      </c>
      <c r="C233" t="s">
        <v>35</v>
      </c>
      <c r="D233">
        <v>12.0641</v>
      </c>
      <c r="E233">
        <v>12.1601</v>
      </c>
      <c r="F233">
        <v>-0.78947000000000001</v>
      </c>
      <c r="G233">
        <v>-9.6000000000000002E-2</v>
      </c>
      <c r="H233">
        <v>49840</v>
      </c>
      <c r="I233">
        <v>601274756.06410003</v>
      </c>
    </row>
    <row r="234" spans="1:9">
      <c r="A234" s="12">
        <v>44823</v>
      </c>
      <c r="B234" t="s">
        <v>65</v>
      </c>
      <c r="C234" t="s">
        <v>35</v>
      </c>
      <c r="D234">
        <v>12.0061</v>
      </c>
      <c r="E234">
        <v>12.0641</v>
      </c>
      <c r="F234">
        <v>-0.48076999999999998</v>
      </c>
      <c r="G234">
        <v>-5.8000000000000003E-2</v>
      </c>
      <c r="H234">
        <v>49840</v>
      </c>
      <c r="I234">
        <v>598384036.00610006</v>
      </c>
    </row>
    <row r="235" spans="1:9">
      <c r="A235" s="12">
        <v>44824</v>
      </c>
      <c r="B235" t="s">
        <v>65</v>
      </c>
      <c r="C235" t="s">
        <v>35</v>
      </c>
      <c r="D235">
        <v>11.677199999999999</v>
      </c>
      <c r="E235">
        <v>12.0061</v>
      </c>
      <c r="F235">
        <v>-2.7394400000000001</v>
      </c>
      <c r="G235">
        <v>-0.32890000000000003</v>
      </c>
      <c r="H235">
        <v>50100</v>
      </c>
      <c r="I235">
        <v>585027731.67719996</v>
      </c>
    </row>
    <row r="236" spans="1:9">
      <c r="A236" s="12">
        <v>44825</v>
      </c>
      <c r="B236" t="s">
        <v>65</v>
      </c>
      <c r="C236" t="s">
        <v>35</v>
      </c>
      <c r="D236">
        <v>11.692500000000001</v>
      </c>
      <c r="E236">
        <v>11.677199999999999</v>
      </c>
      <c r="F236">
        <v>0.13102</v>
      </c>
      <c r="G236">
        <v>1.5299999999999999E-2</v>
      </c>
      <c r="H236">
        <v>50870</v>
      </c>
      <c r="I236">
        <v>594797486.6925</v>
      </c>
    </row>
    <row r="237" spans="1:9">
      <c r="A237" s="12">
        <v>44826</v>
      </c>
      <c r="B237" t="s">
        <v>65</v>
      </c>
      <c r="C237" t="s">
        <v>35</v>
      </c>
      <c r="D237">
        <v>11.885400000000001</v>
      </c>
      <c r="E237">
        <v>11.692500000000001</v>
      </c>
      <c r="F237">
        <v>1.64978</v>
      </c>
      <c r="G237">
        <v>0.19289999999999999</v>
      </c>
      <c r="H237">
        <v>50520</v>
      </c>
      <c r="I237">
        <v>600450419.88540006</v>
      </c>
    </row>
    <row r="238" spans="1:9">
      <c r="A238" s="12">
        <v>44827</v>
      </c>
      <c r="B238" t="s">
        <v>65</v>
      </c>
      <c r="C238" t="s">
        <v>35</v>
      </c>
      <c r="D238">
        <v>11.543699999999999</v>
      </c>
      <c r="E238">
        <v>11.885400000000001</v>
      </c>
      <c r="F238">
        <v>-2.8749600000000002</v>
      </c>
      <c r="G238">
        <v>-0.3417</v>
      </c>
      <c r="H238">
        <v>50270</v>
      </c>
      <c r="I238">
        <v>580301810.54369998</v>
      </c>
    </row>
    <row r="239" spans="1:9">
      <c r="A239" s="12">
        <v>44830</v>
      </c>
      <c r="B239" t="s">
        <v>65</v>
      </c>
      <c r="C239" t="s">
        <v>35</v>
      </c>
      <c r="D239">
        <v>11.8133</v>
      </c>
      <c r="E239">
        <v>11.543699999999999</v>
      </c>
      <c r="F239">
        <v>2.3354699999999999</v>
      </c>
      <c r="G239">
        <v>0.26960000000000001</v>
      </c>
      <c r="H239">
        <v>50620</v>
      </c>
      <c r="I239">
        <v>597989257.81330001</v>
      </c>
    </row>
    <row r="240" spans="1:9">
      <c r="A240" s="12">
        <v>44831</v>
      </c>
      <c r="B240" t="s">
        <v>65</v>
      </c>
      <c r="C240" t="s">
        <v>35</v>
      </c>
      <c r="D240">
        <v>11.735099999999999</v>
      </c>
      <c r="E240">
        <v>11.8133</v>
      </c>
      <c r="F240">
        <v>-0.66196999999999995</v>
      </c>
      <c r="G240">
        <v>-7.8200000000000006E-2</v>
      </c>
      <c r="H240">
        <v>50990</v>
      </c>
      <c r="I240">
        <v>598372760.73510003</v>
      </c>
    </row>
    <row r="241" spans="1:9">
      <c r="A241" s="12">
        <v>44832</v>
      </c>
      <c r="B241" t="s">
        <v>65</v>
      </c>
      <c r="C241" t="s">
        <v>35</v>
      </c>
      <c r="D241">
        <v>12.051399999999999</v>
      </c>
      <c r="E241">
        <v>11.735099999999999</v>
      </c>
      <c r="F241">
        <v>2.6953299999999998</v>
      </c>
      <c r="G241">
        <v>0.31630000000000003</v>
      </c>
      <c r="H241">
        <v>51540</v>
      </c>
      <c r="I241">
        <v>621129168.05139995</v>
      </c>
    </row>
    <row r="242" spans="1:9">
      <c r="A242" s="12">
        <v>44833</v>
      </c>
      <c r="B242" t="s">
        <v>65</v>
      </c>
      <c r="C242" t="s">
        <v>35</v>
      </c>
      <c r="D242">
        <v>11.9582</v>
      </c>
      <c r="E242">
        <v>12.051399999999999</v>
      </c>
      <c r="F242">
        <v>-0.77334999999999998</v>
      </c>
      <c r="G242">
        <v>-9.3200000000000005E-2</v>
      </c>
      <c r="H242">
        <v>51290</v>
      </c>
      <c r="I242">
        <v>613336089.95819998</v>
      </c>
    </row>
    <row r="243" spans="1:9">
      <c r="A243" s="12">
        <v>44834</v>
      </c>
      <c r="B243" t="s">
        <v>65</v>
      </c>
      <c r="C243" t="s">
        <v>35</v>
      </c>
      <c r="D243">
        <v>11.984299999999999</v>
      </c>
      <c r="E243">
        <v>11.9582</v>
      </c>
      <c r="F243">
        <v>0.21826000000000001</v>
      </c>
      <c r="G243">
        <v>2.6100000000000002E-2</v>
      </c>
      <c r="H243">
        <v>51440</v>
      </c>
      <c r="I243">
        <v>616472403.98430002</v>
      </c>
    </row>
    <row r="244" spans="1:9">
      <c r="A244" s="12">
        <v>44837</v>
      </c>
      <c r="B244" t="s">
        <v>65</v>
      </c>
      <c r="C244" t="s">
        <v>35</v>
      </c>
      <c r="D244">
        <v>12.042199999999999</v>
      </c>
      <c r="E244">
        <v>11.984299999999999</v>
      </c>
      <c r="F244">
        <v>0.48313</v>
      </c>
      <c r="G244">
        <v>5.79E-2</v>
      </c>
      <c r="H244">
        <v>52290</v>
      </c>
      <c r="I244">
        <v>629686650.04219997</v>
      </c>
    </row>
    <row r="245" spans="1:9">
      <c r="A245" s="12">
        <v>44838</v>
      </c>
      <c r="B245" t="s">
        <v>65</v>
      </c>
      <c r="C245" t="s">
        <v>35</v>
      </c>
      <c r="D245">
        <v>12.507999999999999</v>
      </c>
      <c r="E245">
        <v>12.042199999999999</v>
      </c>
      <c r="F245">
        <v>3.8680599999999998</v>
      </c>
      <c r="G245">
        <v>0.46579999999999999</v>
      </c>
      <c r="H245">
        <v>51830</v>
      </c>
      <c r="I245">
        <v>648289652.50800002</v>
      </c>
    </row>
    <row r="246" spans="1:9">
      <c r="A246" s="12">
        <v>44839</v>
      </c>
      <c r="B246" t="s">
        <v>65</v>
      </c>
      <c r="C246" t="s">
        <v>35</v>
      </c>
      <c r="D246">
        <v>12.419600000000001</v>
      </c>
      <c r="E246">
        <v>12.507999999999999</v>
      </c>
      <c r="F246">
        <v>-0.70674999999999999</v>
      </c>
      <c r="G246">
        <v>-8.8400000000000006E-2</v>
      </c>
      <c r="H246">
        <v>51830</v>
      </c>
      <c r="I246">
        <v>643707880.41960001</v>
      </c>
    </row>
    <row r="247" spans="1:9">
      <c r="A247" s="12">
        <v>44840</v>
      </c>
      <c r="B247" t="s">
        <v>65</v>
      </c>
      <c r="C247" t="s">
        <v>35</v>
      </c>
      <c r="D247">
        <v>12.3515</v>
      </c>
      <c r="E247">
        <v>12.419600000000001</v>
      </c>
      <c r="F247">
        <v>-0.54832999999999998</v>
      </c>
      <c r="G247">
        <v>-6.8099999999999994E-2</v>
      </c>
      <c r="H247">
        <v>51830</v>
      </c>
      <c r="I247">
        <v>640178257.35150003</v>
      </c>
    </row>
    <row r="248" spans="1:9">
      <c r="A248" s="12">
        <v>44841</v>
      </c>
      <c r="B248" t="s">
        <v>65</v>
      </c>
      <c r="C248" t="s">
        <v>35</v>
      </c>
      <c r="D248">
        <v>11.9793</v>
      </c>
      <c r="E248">
        <v>12.3515</v>
      </c>
      <c r="F248">
        <v>-3.0133999999999999</v>
      </c>
      <c r="G248">
        <v>-0.37219999999999998</v>
      </c>
      <c r="H248">
        <v>52460</v>
      </c>
      <c r="I248">
        <v>628434089.97930002</v>
      </c>
    </row>
    <row r="249" spans="1:9">
      <c r="A249" s="12">
        <v>44844</v>
      </c>
      <c r="B249" t="s">
        <v>65</v>
      </c>
      <c r="C249" t="s">
        <v>35</v>
      </c>
      <c r="D249">
        <v>11.800599999999999</v>
      </c>
      <c r="E249">
        <v>11.9793</v>
      </c>
      <c r="F249">
        <v>-1.4917400000000001</v>
      </c>
      <c r="G249">
        <v>-0.1787</v>
      </c>
      <c r="H249">
        <v>52460</v>
      </c>
      <c r="I249">
        <v>619059487.80060005</v>
      </c>
    </row>
    <row r="250" spans="1:9">
      <c r="A250" s="12">
        <v>44845</v>
      </c>
      <c r="B250" t="s">
        <v>65</v>
      </c>
      <c r="C250" t="s">
        <v>35</v>
      </c>
      <c r="D250">
        <v>11.6616</v>
      </c>
      <c r="E250">
        <v>11.800599999999999</v>
      </c>
      <c r="F250">
        <v>-1.17791</v>
      </c>
      <c r="G250">
        <v>-0.13900000000000001</v>
      </c>
      <c r="H250">
        <v>52580</v>
      </c>
      <c r="I250">
        <v>613166939.66159999</v>
      </c>
    </row>
    <row r="251" spans="1:9">
      <c r="A251" s="12">
        <v>44846</v>
      </c>
      <c r="B251" t="s">
        <v>65</v>
      </c>
      <c r="C251" t="s">
        <v>35</v>
      </c>
      <c r="D251">
        <v>11.779400000000001</v>
      </c>
      <c r="E251">
        <v>11.6616</v>
      </c>
      <c r="F251">
        <v>1.0101500000000001</v>
      </c>
      <c r="G251">
        <v>0.1178</v>
      </c>
      <c r="H251">
        <v>52710</v>
      </c>
      <c r="I251">
        <v>620892185.77939999</v>
      </c>
    </row>
    <row r="252" spans="1:9">
      <c r="A252" s="12">
        <v>44847</v>
      </c>
      <c r="B252" t="s">
        <v>65</v>
      </c>
      <c r="C252" t="s">
        <v>35</v>
      </c>
      <c r="D252">
        <v>11.9375</v>
      </c>
      <c r="E252">
        <v>11.779400000000001</v>
      </c>
      <c r="F252">
        <v>1.3421700000000001</v>
      </c>
      <c r="G252">
        <v>0.15809999999999999</v>
      </c>
      <c r="H252">
        <v>52810</v>
      </c>
      <c r="I252">
        <v>630419386.9375</v>
      </c>
    </row>
    <row r="253" spans="1:9">
      <c r="A253" s="12">
        <v>44848</v>
      </c>
      <c r="B253" t="s">
        <v>65</v>
      </c>
      <c r="C253" t="s">
        <v>35</v>
      </c>
      <c r="D253">
        <v>11.788399999999999</v>
      </c>
      <c r="E253">
        <v>11.9375</v>
      </c>
      <c r="F253">
        <v>-1.24901</v>
      </c>
      <c r="G253">
        <v>-0.14910000000000001</v>
      </c>
      <c r="H253">
        <v>52630</v>
      </c>
      <c r="I253">
        <v>620423503.78840005</v>
      </c>
    </row>
    <row r="254" spans="1:9">
      <c r="A254" s="12">
        <v>44851</v>
      </c>
      <c r="B254" t="s">
        <v>65</v>
      </c>
      <c r="C254" t="s">
        <v>35</v>
      </c>
      <c r="D254">
        <v>12.0359</v>
      </c>
      <c r="E254">
        <v>11.788399999999999</v>
      </c>
      <c r="F254">
        <v>2.0995200000000001</v>
      </c>
      <c r="G254">
        <v>0.2475</v>
      </c>
      <c r="H254">
        <v>52710</v>
      </c>
      <c r="I254">
        <v>634412301.0359</v>
      </c>
    </row>
    <row r="255" spans="1:9">
      <c r="A255" s="12">
        <v>44852</v>
      </c>
      <c r="B255" t="s">
        <v>65</v>
      </c>
      <c r="C255" t="s">
        <v>35</v>
      </c>
      <c r="D255">
        <v>11.8331</v>
      </c>
      <c r="E255">
        <v>12.0359</v>
      </c>
      <c r="F255">
        <v>-1.68496</v>
      </c>
      <c r="G255">
        <v>-0.20280000000000001</v>
      </c>
      <c r="H255">
        <v>52710</v>
      </c>
      <c r="I255">
        <v>623722712.83309996</v>
      </c>
    </row>
    <row r="256" spans="1:9">
      <c r="A256" s="12">
        <v>44853</v>
      </c>
      <c r="B256" t="s">
        <v>65</v>
      </c>
      <c r="C256" t="s">
        <v>35</v>
      </c>
      <c r="D256">
        <v>11.845599999999999</v>
      </c>
      <c r="E256">
        <v>11.8331</v>
      </c>
      <c r="F256">
        <v>0.10564</v>
      </c>
      <c r="G256">
        <v>1.2500000000000001E-2</v>
      </c>
      <c r="H256">
        <v>52710</v>
      </c>
      <c r="I256">
        <v>624381587.84560001</v>
      </c>
    </row>
    <row r="257" spans="1:9">
      <c r="A257" s="12">
        <v>44854</v>
      </c>
      <c r="B257" t="s">
        <v>65</v>
      </c>
      <c r="C257" t="s">
        <v>35</v>
      </c>
      <c r="D257">
        <v>11.7384</v>
      </c>
      <c r="E257">
        <v>11.845599999999999</v>
      </c>
      <c r="F257">
        <v>-0.90498000000000001</v>
      </c>
      <c r="G257">
        <v>-0.1072</v>
      </c>
      <c r="H257">
        <v>52710</v>
      </c>
      <c r="I257">
        <v>618731075.73839998</v>
      </c>
    </row>
    <row r="258" spans="1:9">
      <c r="A258" s="12">
        <v>44855</v>
      </c>
      <c r="B258" t="s">
        <v>65</v>
      </c>
      <c r="C258" t="s">
        <v>35</v>
      </c>
      <c r="D258">
        <v>11.837300000000001</v>
      </c>
      <c r="E258">
        <v>11.7384</v>
      </c>
      <c r="F258">
        <v>0.84253</v>
      </c>
      <c r="G258">
        <v>9.8900000000000002E-2</v>
      </c>
      <c r="H258">
        <v>52670</v>
      </c>
      <c r="I258">
        <v>623470602.83729994</v>
      </c>
    </row>
    <row r="259" spans="1:9">
      <c r="A259" s="12">
        <v>44858</v>
      </c>
      <c r="B259" t="s">
        <v>65</v>
      </c>
      <c r="C259" t="s">
        <v>35</v>
      </c>
      <c r="D259">
        <v>11.9306</v>
      </c>
      <c r="E259">
        <v>11.837300000000001</v>
      </c>
      <c r="F259">
        <v>0.78818999999999995</v>
      </c>
      <c r="G259">
        <v>9.3299999999999994E-2</v>
      </c>
      <c r="H259">
        <v>52610</v>
      </c>
      <c r="I259">
        <v>627668877.93060005</v>
      </c>
    </row>
    <row r="260" spans="1:9">
      <c r="A260" s="12">
        <v>44859</v>
      </c>
      <c r="B260" t="s">
        <v>65</v>
      </c>
      <c r="C260" t="s">
        <v>35</v>
      </c>
      <c r="D260">
        <v>12.5306</v>
      </c>
      <c r="E260">
        <v>11.9306</v>
      </c>
      <c r="F260">
        <v>5.0290800000000004</v>
      </c>
      <c r="G260">
        <v>0.6</v>
      </c>
      <c r="H260">
        <v>54020</v>
      </c>
      <c r="I260">
        <v>676903024.53059995</v>
      </c>
    </row>
    <row r="261" spans="1:9">
      <c r="A261" s="12">
        <v>44860</v>
      </c>
      <c r="B261" t="s">
        <v>65</v>
      </c>
      <c r="C261" t="s">
        <v>35</v>
      </c>
      <c r="D261">
        <v>12.8337</v>
      </c>
      <c r="E261">
        <v>12.5306</v>
      </c>
      <c r="F261">
        <v>2.4188800000000001</v>
      </c>
      <c r="G261">
        <v>0.30309999999999998</v>
      </c>
      <c r="H261">
        <v>54190</v>
      </c>
      <c r="I261">
        <v>695458215.83369994</v>
      </c>
    </row>
    <row r="262" spans="1:9">
      <c r="A262" s="12">
        <v>44861</v>
      </c>
      <c r="B262" t="s">
        <v>65</v>
      </c>
      <c r="C262" t="s">
        <v>35</v>
      </c>
      <c r="D262">
        <v>12.7826</v>
      </c>
      <c r="E262">
        <v>12.8337</v>
      </c>
      <c r="F262">
        <v>-0.39817000000000002</v>
      </c>
      <c r="G262">
        <v>-5.11E-2</v>
      </c>
      <c r="H262">
        <v>54040</v>
      </c>
      <c r="I262">
        <v>690771716.78260005</v>
      </c>
    </row>
    <row r="263" spans="1:9">
      <c r="A263" s="12">
        <v>44862</v>
      </c>
      <c r="B263" t="s">
        <v>65</v>
      </c>
      <c r="C263" t="s">
        <v>35</v>
      </c>
      <c r="D263">
        <v>12.752599999999999</v>
      </c>
      <c r="E263">
        <v>12.7826</v>
      </c>
      <c r="F263">
        <v>-0.23469000000000001</v>
      </c>
      <c r="G263">
        <v>-0.03</v>
      </c>
      <c r="H263">
        <v>54040</v>
      </c>
      <c r="I263">
        <v>689150516.75259995</v>
      </c>
    </row>
    <row r="264" spans="1:9">
      <c r="A264" s="12">
        <v>44865</v>
      </c>
      <c r="B264" t="s">
        <v>65</v>
      </c>
      <c r="C264" t="s">
        <v>35</v>
      </c>
      <c r="D264">
        <v>12.563000000000001</v>
      </c>
      <c r="E264">
        <v>12.752599999999999</v>
      </c>
      <c r="F264">
        <v>-1.4867600000000001</v>
      </c>
      <c r="G264">
        <v>-0.18959999999999999</v>
      </c>
      <c r="H264">
        <v>54040</v>
      </c>
      <c r="I264">
        <v>678904532.56299996</v>
      </c>
    </row>
    <row r="265" spans="1:9">
      <c r="A265" s="12">
        <v>44866</v>
      </c>
      <c r="B265" t="s">
        <v>65</v>
      </c>
      <c r="C265" t="s">
        <v>35</v>
      </c>
      <c r="D265">
        <v>12.624000000000001</v>
      </c>
      <c r="E265">
        <v>12.563000000000001</v>
      </c>
      <c r="F265">
        <v>0.48554999999999998</v>
      </c>
      <c r="G265">
        <v>6.0999999999999999E-2</v>
      </c>
      <c r="H265">
        <v>54040</v>
      </c>
      <c r="I265">
        <v>682200972.62399995</v>
      </c>
    </row>
    <row r="266" spans="1:9">
      <c r="A266" s="12">
        <v>44867</v>
      </c>
      <c r="B266" t="s">
        <v>65</v>
      </c>
      <c r="C266" t="s">
        <v>35</v>
      </c>
      <c r="D266">
        <v>12.4932</v>
      </c>
      <c r="E266">
        <v>12.624000000000001</v>
      </c>
      <c r="F266">
        <v>-1.0361199999999999</v>
      </c>
      <c r="G266">
        <v>-0.1308</v>
      </c>
      <c r="H266">
        <v>53960</v>
      </c>
      <c r="I266">
        <v>674133084.49319994</v>
      </c>
    </row>
    <row r="267" spans="1:9">
      <c r="A267" s="12">
        <v>44868</v>
      </c>
      <c r="B267" t="s">
        <v>65</v>
      </c>
      <c r="C267" t="s">
        <v>35</v>
      </c>
      <c r="D267">
        <v>12.505000000000001</v>
      </c>
      <c r="E267">
        <v>12.4932</v>
      </c>
      <c r="F267">
        <v>9.4450000000000006E-2</v>
      </c>
      <c r="G267">
        <v>1.18E-2</v>
      </c>
      <c r="H267">
        <v>52680</v>
      </c>
      <c r="I267">
        <v>658763412.505</v>
      </c>
    </row>
    <row r="268" spans="1:9">
      <c r="A268" s="12">
        <v>44869</v>
      </c>
      <c r="B268" t="s">
        <v>65</v>
      </c>
      <c r="C268" t="s">
        <v>35</v>
      </c>
      <c r="D268">
        <v>13.044700000000001</v>
      </c>
      <c r="E268">
        <v>12.505000000000001</v>
      </c>
      <c r="F268">
        <v>4.3158700000000003</v>
      </c>
      <c r="G268">
        <v>0.53969999999999996</v>
      </c>
      <c r="H268">
        <v>52680</v>
      </c>
      <c r="I268">
        <v>687194809.04470003</v>
      </c>
    </row>
    <row r="269" spans="1:9">
      <c r="A269" s="12">
        <v>44872</v>
      </c>
      <c r="B269" t="s">
        <v>65</v>
      </c>
      <c r="C269" t="s">
        <v>35</v>
      </c>
      <c r="D269">
        <v>12.8584</v>
      </c>
      <c r="E269">
        <v>13.044700000000001</v>
      </c>
      <c r="F269">
        <v>-1.4281699999999999</v>
      </c>
      <c r="G269">
        <v>-0.18629999999999999</v>
      </c>
      <c r="H269">
        <v>53830</v>
      </c>
      <c r="I269">
        <v>692167684.85839999</v>
      </c>
    </row>
    <row r="270" spans="1:9">
      <c r="A270" s="12">
        <v>44873</v>
      </c>
      <c r="B270" t="s">
        <v>65</v>
      </c>
      <c r="C270" t="s">
        <v>35</v>
      </c>
      <c r="D270">
        <v>11.1515</v>
      </c>
      <c r="E270">
        <v>12.8584</v>
      </c>
      <c r="F270">
        <v>-13.27459</v>
      </c>
      <c r="G270">
        <v>-1.7069000000000001</v>
      </c>
      <c r="H270">
        <v>52820</v>
      </c>
      <c r="I270">
        <v>589022241.15149999</v>
      </c>
    </row>
    <row r="271" spans="1:9">
      <c r="A271" s="12">
        <v>44874</v>
      </c>
      <c r="B271" t="s">
        <v>65</v>
      </c>
      <c r="C271" t="s">
        <v>35</v>
      </c>
      <c r="D271">
        <v>9.6273999999999997</v>
      </c>
      <c r="E271">
        <v>11.1515</v>
      </c>
      <c r="F271">
        <v>-13.66722</v>
      </c>
      <c r="G271">
        <v>-1.5241</v>
      </c>
      <c r="H271">
        <v>53250</v>
      </c>
      <c r="I271">
        <v>512659059.62739998</v>
      </c>
    </row>
    <row r="272" spans="1:9">
      <c r="A272" s="12">
        <v>44875</v>
      </c>
      <c r="B272" t="s">
        <v>65</v>
      </c>
      <c r="C272" t="s">
        <v>35</v>
      </c>
      <c r="D272">
        <v>10.947800000000001</v>
      </c>
      <c r="E272">
        <v>9.6273999999999997</v>
      </c>
      <c r="F272">
        <v>13.715020000000001</v>
      </c>
      <c r="G272">
        <v>1.3204</v>
      </c>
      <c r="H272">
        <v>54060</v>
      </c>
      <c r="I272">
        <v>591838078.94780004</v>
      </c>
    </row>
    <row r="273" spans="1:9">
      <c r="A273" s="12">
        <v>44876</v>
      </c>
      <c r="B273" t="s">
        <v>65</v>
      </c>
      <c r="C273" t="s">
        <v>35</v>
      </c>
      <c r="D273">
        <v>9.8482000000000003</v>
      </c>
      <c r="E273">
        <v>10.947800000000001</v>
      </c>
      <c r="F273">
        <v>-10.044029999999999</v>
      </c>
      <c r="G273">
        <v>-1.0995999999999999</v>
      </c>
      <c r="H273">
        <v>54260</v>
      </c>
      <c r="I273">
        <v>534363341.84820002</v>
      </c>
    </row>
    <row r="274" spans="1:9">
      <c r="A274" s="12">
        <v>44879</v>
      </c>
      <c r="B274" t="s">
        <v>65</v>
      </c>
      <c r="C274" t="s">
        <v>35</v>
      </c>
      <c r="D274">
        <v>9.8343000000000007</v>
      </c>
      <c r="E274">
        <v>9.8482000000000003</v>
      </c>
      <c r="F274">
        <v>-0.14113999999999999</v>
      </c>
      <c r="G274">
        <v>-1.3899999999999999E-2</v>
      </c>
      <c r="H274">
        <v>54120</v>
      </c>
      <c r="I274">
        <v>532232325.83429998</v>
      </c>
    </row>
    <row r="275" spans="1:9">
      <c r="A275" s="12">
        <v>44880</v>
      </c>
      <c r="B275" t="s">
        <v>65</v>
      </c>
      <c r="C275" t="s">
        <v>35</v>
      </c>
      <c r="D275">
        <v>10.258100000000001</v>
      </c>
      <c r="E275">
        <v>9.8343000000000007</v>
      </c>
      <c r="F275">
        <v>4.3094099999999997</v>
      </c>
      <c r="G275">
        <v>0.42380000000000001</v>
      </c>
      <c r="H275">
        <v>54030</v>
      </c>
      <c r="I275">
        <v>554245153.25810003</v>
      </c>
    </row>
    <row r="276" spans="1:9">
      <c r="A276" s="12">
        <v>44881</v>
      </c>
      <c r="B276" t="s">
        <v>65</v>
      </c>
      <c r="C276" t="s">
        <v>35</v>
      </c>
      <c r="D276">
        <v>10.003399999999999</v>
      </c>
      <c r="E276">
        <v>10.258100000000001</v>
      </c>
      <c r="F276">
        <v>-2.48292</v>
      </c>
      <c r="G276">
        <v>-0.25469999999999998</v>
      </c>
      <c r="H276">
        <v>54500</v>
      </c>
      <c r="I276">
        <v>545185310.00339997</v>
      </c>
    </row>
    <row r="277" spans="1:9">
      <c r="A277" s="12">
        <v>44882</v>
      </c>
      <c r="B277" t="s">
        <v>65</v>
      </c>
      <c r="C277" t="s">
        <v>35</v>
      </c>
      <c r="D277">
        <v>10.1431</v>
      </c>
      <c r="E277">
        <v>10.003399999999999</v>
      </c>
      <c r="F277">
        <v>1.39653</v>
      </c>
      <c r="G277">
        <v>0.13969999999999999</v>
      </c>
      <c r="H277">
        <v>54410</v>
      </c>
      <c r="I277">
        <v>551886081.14310002</v>
      </c>
    </row>
    <row r="278" spans="1:9">
      <c r="A278" s="12">
        <v>44883</v>
      </c>
      <c r="B278" t="s">
        <v>65</v>
      </c>
      <c r="C278" t="s">
        <v>35</v>
      </c>
      <c r="D278">
        <v>10.1409</v>
      </c>
      <c r="E278">
        <v>10.1431</v>
      </c>
      <c r="F278">
        <v>-2.1690000000000001E-2</v>
      </c>
      <c r="G278">
        <v>-2.2000000000000001E-3</v>
      </c>
      <c r="H278">
        <v>54410</v>
      </c>
      <c r="I278">
        <v>551766379.14090002</v>
      </c>
    </row>
    <row r="279" spans="1:9">
      <c r="A279" s="12">
        <v>44886</v>
      </c>
      <c r="B279" t="s">
        <v>65</v>
      </c>
      <c r="C279" t="s">
        <v>35</v>
      </c>
      <c r="D279">
        <v>9.6069999999999993</v>
      </c>
      <c r="E279">
        <v>10.1409</v>
      </c>
      <c r="F279">
        <v>-5.2648200000000003</v>
      </c>
      <c r="G279">
        <v>-0.53390000000000004</v>
      </c>
      <c r="H279">
        <v>53390</v>
      </c>
      <c r="I279">
        <v>512917739.60699999</v>
      </c>
    </row>
    <row r="280" spans="1:9">
      <c r="A280" s="12">
        <v>44887</v>
      </c>
      <c r="B280" t="s">
        <v>65</v>
      </c>
      <c r="C280" t="s">
        <v>35</v>
      </c>
      <c r="D280">
        <v>9.7753999999999994</v>
      </c>
      <c r="E280">
        <v>9.6069999999999993</v>
      </c>
      <c r="F280">
        <v>1.7528900000000001</v>
      </c>
      <c r="G280">
        <v>0.16839999999999999</v>
      </c>
      <c r="H280">
        <v>53330</v>
      </c>
      <c r="I280">
        <v>521322091.77539998</v>
      </c>
    </row>
    <row r="281" spans="1:9">
      <c r="A281" s="12">
        <v>44888</v>
      </c>
      <c r="B281" t="s">
        <v>65</v>
      </c>
      <c r="C281" t="s">
        <v>35</v>
      </c>
      <c r="D281">
        <v>10.18</v>
      </c>
      <c r="E281">
        <v>9.7753999999999994</v>
      </c>
      <c r="F281">
        <v>4.13896</v>
      </c>
      <c r="G281">
        <v>0.40460000000000002</v>
      </c>
      <c r="H281">
        <v>53480</v>
      </c>
      <c r="I281">
        <v>544426410.17999995</v>
      </c>
    </row>
    <row r="282" spans="1:9">
      <c r="A282" s="12">
        <v>44890</v>
      </c>
      <c r="B282" t="s">
        <v>65</v>
      </c>
      <c r="C282" t="s">
        <v>35</v>
      </c>
      <c r="D282">
        <v>10.1953</v>
      </c>
      <c r="E282">
        <v>10.18</v>
      </c>
      <c r="F282">
        <v>0.15029000000000001</v>
      </c>
      <c r="G282">
        <v>1.5299999999999999E-2</v>
      </c>
      <c r="H282">
        <v>53680</v>
      </c>
      <c r="I282">
        <v>547283714.19529998</v>
      </c>
    </row>
    <row r="283" spans="1:9">
      <c r="A283" s="12">
        <v>44893</v>
      </c>
      <c r="B283" t="s">
        <v>65</v>
      </c>
      <c r="C283" t="s">
        <v>35</v>
      </c>
      <c r="D283">
        <v>9.9974000000000007</v>
      </c>
      <c r="E283">
        <v>10.1953</v>
      </c>
      <c r="F283">
        <v>-1.94109</v>
      </c>
      <c r="G283">
        <v>-0.19789999999999999</v>
      </c>
      <c r="H283">
        <v>53500</v>
      </c>
      <c r="I283">
        <v>534860909.99739999</v>
      </c>
    </row>
    <row r="284" spans="1:9">
      <c r="A284" s="12">
        <v>44894</v>
      </c>
      <c r="B284" t="s">
        <v>65</v>
      </c>
      <c r="C284" t="s">
        <v>35</v>
      </c>
      <c r="D284">
        <v>10.1699</v>
      </c>
      <c r="E284">
        <v>9.9974000000000007</v>
      </c>
      <c r="F284">
        <v>1.7254499999999999</v>
      </c>
      <c r="G284">
        <v>0.17249999999999999</v>
      </c>
      <c r="H284">
        <v>54010</v>
      </c>
      <c r="I284">
        <v>549276309.16989994</v>
      </c>
    </row>
    <row r="285" spans="1:9">
      <c r="A285" s="12">
        <v>44895</v>
      </c>
      <c r="B285" t="s">
        <v>65</v>
      </c>
      <c r="C285" t="s">
        <v>35</v>
      </c>
      <c r="D285">
        <v>10.6816</v>
      </c>
      <c r="E285">
        <v>10.1699</v>
      </c>
      <c r="F285">
        <v>5.0315099999999999</v>
      </c>
      <c r="G285">
        <v>0.51170000000000004</v>
      </c>
      <c r="H285">
        <v>53780</v>
      </c>
      <c r="I285">
        <v>574456458.68159997</v>
      </c>
    </row>
    <row r="286" spans="1:9">
      <c r="A286" s="12">
        <v>44896</v>
      </c>
      <c r="B286" t="s">
        <v>65</v>
      </c>
      <c r="C286" t="s">
        <v>35</v>
      </c>
      <c r="D286">
        <v>10.5282</v>
      </c>
      <c r="E286">
        <v>10.6816</v>
      </c>
      <c r="F286">
        <v>-1.43611</v>
      </c>
      <c r="G286">
        <v>-0.15340000000000001</v>
      </c>
      <c r="H286">
        <v>53570</v>
      </c>
      <c r="I286">
        <v>563995684.52820003</v>
      </c>
    </row>
    <row r="287" spans="1:9">
      <c r="A287" s="12">
        <v>44897</v>
      </c>
      <c r="B287" t="s">
        <v>65</v>
      </c>
      <c r="C287" t="s">
        <v>35</v>
      </c>
      <c r="D287">
        <v>10.638199999999999</v>
      </c>
      <c r="E287">
        <v>10.5282</v>
      </c>
      <c r="F287">
        <v>1.04481</v>
      </c>
      <c r="G287">
        <v>0.11</v>
      </c>
      <c r="H287">
        <v>53670</v>
      </c>
      <c r="I287">
        <v>570952204.63820004</v>
      </c>
    </row>
    <row r="288" spans="1:9">
      <c r="A288" s="12">
        <v>44900</v>
      </c>
      <c r="B288" t="s">
        <v>65</v>
      </c>
      <c r="C288" t="s">
        <v>35</v>
      </c>
      <c r="D288">
        <v>10.5326</v>
      </c>
      <c r="E288">
        <v>10.638199999999999</v>
      </c>
      <c r="F288">
        <v>-0.99265000000000003</v>
      </c>
      <c r="G288">
        <v>-0.1056</v>
      </c>
      <c r="H288">
        <v>53670</v>
      </c>
      <c r="I288">
        <v>565284652.53260005</v>
      </c>
    </row>
    <row r="289" spans="1:9">
      <c r="A289" s="12">
        <v>44901</v>
      </c>
      <c r="B289" t="s">
        <v>65</v>
      </c>
      <c r="C289" t="s">
        <v>35</v>
      </c>
      <c r="D289">
        <v>10.607699999999999</v>
      </c>
      <c r="E289">
        <v>10.5326</v>
      </c>
      <c r="F289">
        <v>0.71301999999999999</v>
      </c>
      <c r="G289">
        <v>7.51E-2</v>
      </c>
      <c r="H289">
        <v>53990</v>
      </c>
      <c r="I289">
        <v>572709733.60769999</v>
      </c>
    </row>
    <row r="290" spans="1:9">
      <c r="A290" s="12">
        <v>44902</v>
      </c>
      <c r="B290" t="s">
        <v>65</v>
      </c>
      <c r="C290" t="s">
        <v>35</v>
      </c>
      <c r="D290">
        <v>10.4671</v>
      </c>
      <c r="E290">
        <v>10.607699999999999</v>
      </c>
      <c r="F290">
        <v>-1.32545</v>
      </c>
      <c r="G290">
        <v>-0.1406</v>
      </c>
      <c r="H290">
        <v>53990</v>
      </c>
      <c r="I290">
        <v>565118739.46710002</v>
      </c>
    </row>
    <row r="291" spans="1:9">
      <c r="A291" s="12">
        <v>44903</v>
      </c>
      <c r="B291" t="s">
        <v>65</v>
      </c>
      <c r="C291" t="s">
        <v>35</v>
      </c>
      <c r="D291">
        <v>10.757</v>
      </c>
      <c r="E291">
        <v>10.4671</v>
      </c>
      <c r="F291">
        <v>2.7696299999999998</v>
      </c>
      <c r="G291">
        <v>0.28989999999999999</v>
      </c>
      <c r="H291">
        <v>53890</v>
      </c>
      <c r="I291">
        <v>579694740.75699997</v>
      </c>
    </row>
    <row r="292" spans="1:9">
      <c r="A292" s="12">
        <v>44904</v>
      </c>
      <c r="B292" t="s">
        <v>65</v>
      </c>
      <c r="C292" t="s">
        <v>35</v>
      </c>
      <c r="D292">
        <v>10.666600000000001</v>
      </c>
      <c r="E292">
        <v>10.757</v>
      </c>
      <c r="F292">
        <v>-0.84038000000000002</v>
      </c>
      <c r="G292">
        <v>-9.0399999999999994E-2</v>
      </c>
      <c r="H292">
        <v>53910</v>
      </c>
      <c r="I292">
        <v>575036416.66659999</v>
      </c>
    </row>
    <row r="293" spans="1:9">
      <c r="A293" s="12">
        <v>44907</v>
      </c>
      <c r="B293" t="s">
        <v>65</v>
      </c>
      <c r="C293" t="s">
        <v>35</v>
      </c>
      <c r="D293">
        <v>10.712199999999999</v>
      </c>
      <c r="E293">
        <v>10.666600000000001</v>
      </c>
      <c r="F293">
        <v>0.42749999999999999</v>
      </c>
      <c r="G293">
        <v>4.5600000000000002E-2</v>
      </c>
      <c r="H293">
        <v>54030</v>
      </c>
      <c r="I293">
        <v>578780176.71220005</v>
      </c>
    </row>
    <row r="294" spans="1:9">
      <c r="A294" s="12">
        <v>44908</v>
      </c>
      <c r="B294" t="s">
        <v>65</v>
      </c>
      <c r="C294" t="s">
        <v>35</v>
      </c>
      <c r="D294">
        <v>11.1059</v>
      </c>
      <c r="E294">
        <v>10.712199999999999</v>
      </c>
      <c r="F294">
        <v>3.6752500000000001</v>
      </c>
      <c r="G294">
        <v>0.39369999999999999</v>
      </c>
      <c r="H294">
        <v>53150</v>
      </c>
      <c r="I294">
        <v>590278596.10590005</v>
      </c>
    </row>
    <row r="295" spans="1:9">
      <c r="A295" s="12">
        <v>44909</v>
      </c>
      <c r="B295" t="s">
        <v>65</v>
      </c>
      <c r="C295" t="s">
        <v>35</v>
      </c>
      <c r="D295">
        <v>11.1401</v>
      </c>
      <c r="E295">
        <v>11.1059</v>
      </c>
      <c r="F295">
        <v>0.30793999999999999</v>
      </c>
      <c r="G295">
        <v>3.4200000000000001E-2</v>
      </c>
      <c r="H295">
        <v>53130</v>
      </c>
      <c r="I295">
        <v>591873524.1401</v>
      </c>
    </row>
    <row r="296" spans="1:9">
      <c r="A296" s="12">
        <v>44910</v>
      </c>
      <c r="B296" t="s">
        <v>65</v>
      </c>
      <c r="C296" t="s">
        <v>35</v>
      </c>
      <c r="D296">
        <v>10.886200000000001</v>
      </c>
      <c r="E296">
        <v>11.1401</v>
      </c>
      <c r="F296">
        <v>-2.27915</v>
      </c>
      <c r="G296">
        <v>-0.25390000000000001</v>
      </c>
      <c r="H296">
        <v>53280</v>
      </c>
      <c r="I296">
        <v>580016746.88619995</v>
      </c>
    </row>
    <row r="297" spans="1:9">
      <c r="A297" s="12">
        <v>44911</v>
      </c>
      <c r="B297" t="s">
        <v>65</v>
      </c>
      <c r="C297" t="s">
        <v>35</v>
      </c>
      <c r="D297">
        <v>10.501799999999999</v>
      </c>
      <c r="E297">
        <v>10.886200000000001</v>
      </c>
      <c r="F297">
        <v>-3.5310800000000002</v>
      </c>
      <c r="G297">
        <v>-0.38440000000000002</v>
      </c>
      <c r="H297">
        <v>53420</v>
      </c>
      <c r="I297">
        <v>561006166.50179994</v>
      </c>
    </row>
    <row r="298" spans="1:9">
      <c r="A298" s="12">
        <v>44914</v>
      </c>
      <c r="B298" t="s">
        <v>65</v>
      </c>
      <c r="C298" t="s">
        <v>35</v>
      </c>
      <c r="D298">
        <v>10.323499999999999</v>
      </c>
      <c r="E298">
        <v>10.501799999999999</v>
      </c>
      <c r="F298">
        <v>-1.6978</v>
      </c>
      <c r="G298">
        <v>-0.17829999999999999</v>
      </c>
      <c r="H298">
        <v>53520</v>
      </c>
      <c r="I298">
        <v>552513730.32350004</v>
      </c>
    </row>
    <row r="299" spans="1:9">
      <c r="A299" s="12">
        <v>44915</v>
      </c>
      <c r="B299" t="s">
        <v>65</v>
      </c>
      <c r="C299" t="s">
        <v>35</v>
      </c>
      <c r="D299">
        <v>10.5382</v>
      </c>
      <c r="E299">
        <v>10.323499999999999</v>
      </c>
      <c r="F299">
        <v>2.07972</v>
      </c>
      <c r="G299">
        <v>0.2147</v>
      </c>
      <c r="H299">
        <v>53380</v>
      </c>
      <c r="I299">
        <v>562529126.53820002</v>
      </c>
    </row>
    <row r="300" spans="1:9">
      <c r="A300" s="12">
        <v>44916</v>
      </c>
      <c r="B300" t="s">
        <v>65</v>
      </c>
      <c r="C300" t="s">
        <v>35</v>
      </c>
      <c r="D300">
        <v>10.4674</v>
      </c>
      <c r="E300">
        <v>10.5382</v>
      </c>
      <c r="F300">
        <v>-0.67183999999999999</v>
      </c>
      <c r="G300">
        <v>-7.0800000000000002E-2</v>
      </c>
      <c r="H300">
        <v>53380</v>
      </c>
      <c r="I300">
        <v>558749822.46739995</v>
      </c>
    </row>
    <row r="301" spans="1:9">
      <c r="A301" s="12">
        <v>44917</v>
      </c>
      <c r="B301" t="s">
        <v>65</v>
      </c>
      <c r="C301" t="s">
        <v>35</v>
      </c>
      <c r="D301">
        <v>10.464499999999999</v>
      </c>
      <c r="E301">
        <v>10.4674</v>
      </c>
      <c r="F301">
        <v>-2.7709999999999999E-2</v>
      </c>
      <c r="G301">
        <v>-2.8999999999999998E-3</v>
      </c>
      <c r="H301">
        <v>54080</v>
      </c>
      <c r="I301">
        <v>565920170.46449995</v>
      </c>
    </row>
    <row r="302" spans="1:9">
      <c r="A302" s="12">
        <v>44918</v>
      </c>
      <c r="B302" t="s">
        <v>65</v>
      </c>
      <c r="C302" t="s">
        <v>35</v>
      </c>
      <c r="D302">
        <v>10.5006</v>
      </c>
      <c r="E302">
        <v>10.464499999999999</v>
      </c>
      <c r="F302">
        <v>0.34498000000000001</v>
      </c>
      <c r="G302">
        <v>3.61E-2</v>
      </c>
      <c r="H302">
        <v>54080</v>
      </c>
      <c r="I302">
        <v>567872458.50059998</v>
      </c>
    </row>
    <row r="303" spans="1:9">
      <c r="A303" s="12">
        <v>44922</v>
      </c>
      <c r="B303" t="s">
        <v>65</v>
      </c>
      <c r="C303" t="s">
        <v>35</v>
      </c>
      <c r="D303">
        <v>10.373699999999999</v>
      </c>
      <c r="E303">
        <v>10.5006</v>
      </c>
      <c r="F303">
        <v>-1.2084999999999999</v>
      </c>
      <c r="G303">
        <v>-0.12690000000000001</v>
      </c>
      <c r="H303">
        <v>53890</v>
      </c>
      <c r="I303">
        <v>559038703.37370002</v>
      </c>
    </row>
    <row r="304" spans="1:9">
      <c r="A304" s="12">
        <v>44923</v>
      </c>
      <c r="B304" t="s">
        <v>65</v>
      </c>
      <c r="C304" t="s">
        <v>35</v>
      </c>
      <c r="D304">
        <v>10.3505</v>
      </c>
      <c r="E304">
        <v>10.373699999999999</v>
      </c>
      <c r="F304">
        <v>-0.22364000000000001</v>
      </c>
      <c r="G304">
        <v>-2.3199999999999998E-2</v>
      </c>
      <c r="H304">
        <v>53400</v>
      </c>
      <c r="I304">
        <v>552716710.35049999</v>
      </c>
    </row>
    <row r="305" spans="1:9">
      <c r="A305" s="12">
        <v>44924</v>
      </c>
      <c r="B305" t="s">
        <v>65</v>
      </c>
      <c r="C305" t="s">
        <v>35</v>
      </c>
      <c r="D305">
        <v>10.3461</v>
      </c>
      <c r="E305">
        <v>10.3505</v>
      </c>
      <c r="F305">
        <v>-4.2509999999999999E-2</v>
      </c>
      <c r="G305">
        <v>-4.4000000000000003E-3</v>
      </c>
      <c r="H305">
        <v>52570</v>
      </c>
      <c r="I305">
        <v>543894487.34609997</v>
      </c>
    </row>
    <row r="306" spans="1:9">
      <c r="A306" s="12">
        <v>44925</v>
      </c>
      <c r="B306" t="s">
        <v>65</v>
      </c>
      <c r="C306" t="s">
        <v>35</v>
      </c>
      <c r="D306">
        <v>10.4361</v>
      </c>
      <c r="E306">
        <v>10.3461</v>
      </c>
      <c r="F306">
        <v>0.86989000000000005</v>
      </c>
      <c r="G306">
        <v>0.09</v>
      </c>
      <c r="H306">
        <v>52220</v>
      </c>
      <c r="I306">
        <v>544973152.43610001</v>
      </c>
    </row>
    <row r="307" spans="1:9">
      <c r="A307" s="12">
        <v>44929</v>
      </c>
      <c r="B307" t="s">
        <v>65</v>
      </c>
      <c r="C307" t="s">
        <v>35</v>
      </c>
      <c r="D307">
        <v>10.4872</v>
      </c>
      <c r="E307">
        <v>10.4361</v>
      </c>
      <c r="F307">
        <v>0.48964999999999997</v>
      </c>
      <c r="G307">
        <v>5.11E-2</v>
      </c>
      <c r="H307">
        <v>51910</v>
      </c>
      <c r="I307">
        <v>544390562.48720002</v>
      </c>
    </row>
    <row r="308" spans="1:9">
      <c r="A308" s="12">
        <v>44930</v>
      </c>
      <c r="B308" t="s">
        <v>65</v>
      </c>
      <c r="C308" t="s">
        <v>35</v>
      </c>
      <c r="D308">
        <v>10.594099999999999</v>
      </c>
      <c r="E308">
        <v>10.4872</v>
      </c>
      <c r="F308">
        <v>1.0193399999999999</v>
      </c>
      <c r="G308">
        <v>0.1069</v>
      </c>
      <c r="H308">
        <v>51950</v>
      </c>
      <c r="I308">
        <v>550363505.5941</v>
      </c>
    </row>
    <row r="309" spans="1:9">
      <c r="A309" s="12">
        <v>44931</v>
      </c>
      <c r="B309" t="s">
        <v>65</v>
      </c>
      <c r="C309" t="s">
        <v>35</v>
      </c>
      <c r="D309">
        <v>10.6335</v>
      </c>
      <c r="E309">
        <v>10.594099999999999</v>
      </c>
      <c r="F309">
        <v>0.37191000000000002</v>
      </c>
      <c r="G309">
        <v>3.9399999999999998E-2</v>
      </c>
      <c r="H309">
        <v>52080</v>
      </c>
      <c r="I309">
        <v>553792690.63349998</v>
      </c>
    </row>
    <row r="310" spans="1:9">
      <c r="A310" s="12">
        <v>44932</v>
      </c>
      <c r="B310" t="s">
        <v>65</v>
      </c>
      <c r="C310" t="s">
        <v>35</v>
      </c>
      <c r="D310">
        <v>10.6701</v>
      </c>
      <c r="E310">
        <v>10.6335</v>
      </c>
      <c r="F310">
        <v>0.34420000000000001</v>
      </c>
      <c r="G310">
        <v>3.6600000000000001E-2</v>
      </c>
      <c r="H310">
        <v>52040</v>
      </c>
      <c r="I310">
        <v>555272014.67009997</v>
      </c>
    </row>
    <row r="311" spans="1:9">
      <c r="A311" s="12">
        <v>44935</v>
      </c>
      <c r="B311" t="s">
        <v>65</v>
      </c>
      <c r="C311" t="s">
        <v>35</v>
      </c>
      <c r="D311">
        <v>10.8817</v>
      </c>
      <c r="E311">
        <v>10.6701</v>
      </c>
      <c r="F311">
        <v>1.9831099999999999</v>
      </c>
      <c r="G311">
        <v>0.21160000000000001</v>
      </c>
      <c r="H311">
        <v>52120</v>
      </c>
      <c r="I311">
        <v>567154214.88170004</v>
      </c>
    </row>
    <row r="312" spans="1:9">
      <c r="A312" s="12">
        <v>44936</v>
      </c>
      <c r="B312" t="s">
        <v>65</v>
      </c>
      <c r="C312" t="s">
        <v>35</v>
      </c>
      <c r="D312">
        <v>11.075699999999999</v>
      </c>
      <c r="E312">
        <v>10.8817</v>
      </c>
      <c r="F312">
        <v>1.78281</v>
      </c>
      <c r="G312">
        <v>0.19400000000000001</v>
      </c>
      <c r="H312">
        <v>52270</v>
      </c>
      <c r="I312">
        <v>578926850.07570004</v>
      </c>
    </row>
    <row r="313" spans="1:9">
      <c r="A313" s="12">
        <v>44937</v>
      </c>
      <c r="B313" t="s">
        <v>65</v>
      </c>
      <c r="C313" t="s">
        <v>35</v>
      </c>
      <c r="D313">
        <v>11.1274</v>
      </c>
      <c r="E313">
        <v>11.075699999999999</v>
      </c>
      <c r="F313">
        <v>0.46678999999999998</v>
      </c>
      <c r="G313">
        <v>5.1700000000000003E-2</v>
      </c>
      <c r="H313">
        <v>52120</v>
      </c>
      <c r="I313">
        <v>579960099.12740004</v>
      </c>
    </row>
    <row r="314" spans="1:9">
      <c r="A314" s="12">
        <v>44938</v>
      </c>
      <c r="B314" t="s">
        <v>65</v>
      </c>
      <c r="C314" t="s">
        <v>35</v>
      </c>
      <c r="D314">
        <v>12.1098</v>
      </c>
      <c r="E314">
        <v>11.1274</v>
      </c>
      <c r="F314">
        <v>8.8286599999999993</v>
      </c>
      <c r="G314">
        <v>0.98240000000000005</v>
      </c>
      <c r="H314">
        <v>52320</v>
      </c>
      <c r="I314">
        <v>633584748.10979998</v>
      </c>
    </row>
    <row r="315" spans="1:9">
      <c r="A315" s="12">
        <v>44939</v>
      </c>
      <c r="B315" t="s">
        <v>65</v>
      </c>
      <c r="C315" t="s">
        <v>35</v>
      </c>
      <c r="D315">
        <v>12.359500000000001</v>
      </c>
      <c r="E315">
        <v>12.1098</v>
      </c>
      <c r="F315">
        <v>2.0619700000000001</v>
      </c>
      <c r="G315">
        <v>0.24970000000000001</v>
      </c>
      <c r="H315">
        <v>52910</v>
      </c>
      <c r="I315">
        <v>653941157.35950005</v>
      </c>
    </row>
    <row r="316" spans="1:9">
      <c r="A316" s="12">
        <v>44943</v>
      </c>
      <c r="B316" t="s">
        <v>65</v>
      </c>
      <c r="C316" t="s">
        <v>35</v>
      </c>
      <c r="D316">
        <v>13.588900000000001</v>
      </c>
      <c r="E316">
        <v>12.359500000000001</v>
      </c>
      <c r="F316">
        <v>9.9469999999999992</v>
      </c>
      <c r="G316">
        <v>1.2294</v>
      </c>
      <c r="H316">
        <v>52900</v>
      </c>
      <c r="I316">
        <v>718852823.58889997</v>
      </c>
    </row>
    <row r="317" spans="1:9">
      <c r="A317" s="12">
        <v>44944</v>
      </c>
      <c r="B317" t="s">
        <v>65</v>
      </c>
      <c r="C317" t="s">
        <v>35</v>
      </c>
      <c r="D317">
        <v>13.151999999999999</v>
      </c>
      <c r="E317">
        <v>13.588900000000001</v>
      </c>
      <c r="F317">
        <v>-3.2151200000000002</v>
      </c>
      <c r="G317">
        <v>-0.43690000000000001</v>
      </c>
      <c r="H317">
        <v>52670</v>
      </c>
      <c r="I317">
        <v>692715853.15199995</v>
      </c>
    </row>
    <row r="318" spans="1:9">
      <c r="A318" s="12">
        <v>44945</v>
      </c>
      <c r="B318" t="s">
        <v>65</v>
      </c>
      <c r="C318" t="s">
        <v>35</v>
      </c>
      <c r="D318">
        <v>13.413399999999999</v>
      </c>
      <c r="E318">
        <v>13.151999999999999</v>
      </c>
      <c r="F318">
        <v>1.98753</v>
      </c>
      <c r="G318">
        <v>0.26140000000000002</v>
      </c>
      <c r="H318">
        <v>52480</v>
      </c>
      <c r="I318">
        <v>703935245.41340005</v>
      </c>
    </row>
    <row r="319" spans="1:9">
      <c r="A319" s="12">
        <v>44946</v>
      </c>
      <c r="B319" t="s">
        <v>65</v>
      </c>
      <c r="C319" t="s">
        <v>35</v>
      </c>
      <c r="D319">
        <v>14.1751</v>
      </c>
      <c r="E319">
        <v>13.413399999999999</v>
      </c>
      <c r="F319">
        <v>5.6786500000000002</v>
      </c>
      <c r="G319">
        <v>0.76170000000000004</v>
      </c>
      <c r="H319">
        <v>52830</v>
      </c>
      <c r="I319">
        <v>748870547.17509997</v>
      </c>
    </row>
    <row r="320" spans="1:9">
      <c r="A320" s="12">
        <v>44949</v>
      </c>
      <c r="B320" t="s">
        <v>65</v>
      </c>
      <c r="C320" t="s">
        <v>35</v>
      </c>
      <c r="D320">
        <v>14.6462</v>
      </c>
      <c r="E320">
        <v>14.1751</v>
      </c>
      <c r="F320">
        <v>3.3234300000000001</v>
      </c>
      <c r="G320">
        <v>0.47110000000000002</v>
      </c>
      <c r="H320">
        <v>52990</v>
      </c>
      <c r="I320">
        <v>776102152.64619994</v>
      </c>
    </row>
    <row r="321" spans="1:9">
      <c r="A321" s="12">
        <v>44950</v>
      </c>
      <c r="B321" t="s">
        <v>65</v>
      </c>
      <c r="C321" t="s">
        <v>35</v>
      </c>
      <c r="D321">
        <v>14.6281</v>
      </c>
      <c r="E321">
        <v>14.6462</v>
      </c>
      <c r="F321">
        <v>-0.12358</v>
      </c>
      <c r="G321">
        <v>-1.8100000000000002E-2</v>
      </c>
      <c r="H321">
        <v>53550</v>
      </c>
      <c r="I321">
        <v>783334769.62810004</v>
      </c>
    </row>
    <row r="322" spans="1:9">
      <c r="A322" s="12">
        <v>44951</v>
      </c>
      <c r="B322" t="s">
        <v>65</v>
      </c>
      <c r="C322" t="s">
        <v>35</v>
      </c>
      <c r="D322">
        <v>14.540699999999999</v>
      </c>
      <c r="E322">
        <v>14.6281</v>
      </c>
      <c r="F322">
        <v>-0.59748000000000001</v>
      </c>
      <c r="G322">
        <v>-8.7400000000000005E-2</v>
      </c>
      <c r="H322">
        <v>53550</v>
      </c>
      <c r="I322">
        <v>778654499.54069996</v>
      </c>
    </row>
    <row r="323" spans="1:9">
      <c r="A323" s="12">
        <v>44952</v>
      </c>
      <c r="B323" t="s">
        <v>65</v>
      </c>
      <c r="C323" t="s">
        <v>35</v>
      </c>
      <c r="D323">
        <v>14.6881</v>
      </c>
      <c r="E323">
        <v>14.540699999999999</v>
      </c>
      <c r="F323">
        <v>1.0137100000000001</v>
      </c>
      <c r="G323">
        <v>0.1474</v>
      </c>
      <c r="H323">
        <v>53980</v>
      </c>
      <c r="I323">
        <v>792863652.68809998</v>
      </c>
    </row>
    <row r="324" spans="1:9">
      <c r="A324" s="12">
        <v>44953</v>
      </c>
      <c r="B324" t="s">
        <v>65</v>
      </c>
      <c r="C324" t="s">
        <v>35</v>
      </c>
      <c r="D324">
        <v>14.659800000000001</v>
      </c>
      <c r="E324">
        <v>14.6881</v>
      </c>
      <c r="F324">
        <v>-0.19267000000000001</v>
      </c>
      <c r="G324">
        <v>-2.8299999999999999E-2</v>
      </c>
      <c r="H324">
        <v>55270</v>
      </c>
      <c r="I324">
        <v>810247160.65980005</v>
      </c>
    </row>
    <row r="325" spans="1:9">
      <c r="A325" s="12">
        <v>44956</v>
      </c>
      <c r="B325" t="s">
        <v>65</v>
      </c>
      <c r="C325" t="s">
        <v>35</v>
      </c>
      <c r="D325">
        <v>14.3521</v>
      </c>
      <c r="E325">
        <v>14.659800000000001</v>
      </c>
      <c r="F325">
        <v>-2.0989399999999998</v>
      </c>
      <c r="G325">
        <v>-0.30769999999999997</v>
      </c>
      <c r="H325">
        <v>55260</v>
      </c>
      <c r="I325">
        <v>793097060.35210001</v>
      </c>
    </row>
    <row r="326" spans="1:9">
      <c r="A326" s="12">
        <v>44957</v>
      </c>
      <c r="B326" t="s">
        <v>65</v>
      </c>
      <c r="C326" t="s">
        <v>35</v>
      </c>
      <c r="D326">
        <v>14.621700000000001</v>
      </c>
      <c r="E326">
        <v>14.3521</v>
      </c>
      <c r="F326">
        <v>1.8784700000000001</v>
      </c>
      <c r="G326">
        <v>0.26960000000000001</v>
      </c>
      <c r="H326">
        <v>55470</v>
      </c>
      <c r="I326">
        <v>811065713.62170005</v>
      </c>
    </row>
    <row r="327" spans="1:9">
      <c r="A327" s="12">
        <v>44958</v>
      </c>
      <c r="B327" t="s">
        <v>65</v>
      </c>
      <c r="C327" t="s">
        <v>35</v>
      </c>
      <c r="D327">
        <v>14.7888</v>
      </c>
      <c r="E327">
        <v>14.621700000000001</v>
      </c>
      <c r="F327">
        <v>1.1428199999999999</v>
      </c>
      <c r="G327">
        <v>0.1671</v>
      </c>
      <c r="H327">
        <v>55510</v>
      </c>
      <c r="I327">
        <v>820926302.7888</v>
      </c>
    </row>
    <row r="328" spans="1:9">
      <c r="A328" s="12">
        <v>44959</v>
      </c>
      <c r="B328" t="s">
        <v>65</v>
      </c>
      <c r="C328" t="s">
        <v>35</v>
      </c>
      <c r="D328">
        <v>14.954000000000001</v>
      </c>
      <c r="E328">
        <v>14.7888</v>
      </c>
      <c r="F328">
        <v>1.1170599999999999</v>
      </c>
      <c r="G328">
        <v>0.16520000000000001</v>
      </c>
      <c r="H328">
        <v>56180</v>
      </c>
      <c r="I328">
        <v>840115734.954</v>
      </c>
    </row>
    <row r="329" spans="1:9">
      <c r="A329" s="12">
        <v>44960</v>
      </c>
      <c r="B329" t="s">
        <v>65</v>
      </c>
      <c r="C329" t="s">
        <v>35</v>
      </c>
      <c r="D329">
        <v>14.6244</v>
      </c>
      <c r="E329">
        <v>14.954000000000001</v>
      </c>
      <c r="F329">
        <v>-2.2040899999999999</v>
      </c>
      <c r="G329">
        <v>-0.3296</v>
      </c>
      <c r="H329">
        <v>55280</v>
      </c>
      <c r="I329">
        <v>808436846.62440002</v>
      </c>
    </row>
    <row r="330" spans="1:9">
      <c r="A330" s="12">
        <v>44963</v>
      </c>
      <c r="B330" t="s">
        <v>65</v>
      </c>
      <c r="C330" t="s">
        <v>35</v>
      </c>
      <c r="D330">
        <v>14.3971</v>
      </c>
      <c r="E330">
        <v>14.6244</v>
      </c>
      <c r="F330">
        <v>-1.5542499999999999</v>
      </c>
      <c r="G330">
        <v>-0.2273</v>
      </c>
      <c r="H330">
        <v>54240</v>
      </c>
      <c r="I330">
        <v>780898718.39709997</v>
      </c>
    </row>
    <row r="331" spans="1:9">
      <c r="A331" s="12">
        <v>44964</v>
      </c>
      <c r="B331" t="s">
        <v>65</v>
      </c>
      <c r="C331" t="s">
        <v>35</v>
      </c>
      <c r="D331">
        <v>14.517799999999999</v>
      </c>
      <c r="E331">
        <v>14.3971</v>
      </c>
      <c r="F331">
        <v>0.83835999999999999</v>
      </c>
      <c r="G331">
        <v>0.1207</v>
      </c>
      <c r="H331">
        <v>55650</v>
      </c>
      <c r="I331">
        <v>807915584.51779997</v>
      </c>
    </row>
    <row r="332" spans="1:9">
      <c r="A332" s="12">
        <v>44965</v>
      </c>
      <c r="B332" t="s">
        <v>65</v>
      </c>
      <c r="C332" t="s">
        <v>35</v>
      </c>
      <c r="D332">
        <v>14.255699999999999</v>
      </c>
      <c r="E332">
        <v>14.517799999999999</v>
      </c>
      <c r="F332">
        <v>-1.8053699999999999</v>
      </c>
      <c r="G332">
        <v>-0.2621</v>
      </c>
      <c r="H332">
        <v>55650</v>
      </c>
      <c r="I332">
        <v>793329719.25569999</v>
      </c>
    </row>
    <row r="333" spans="1:9">
      <c r="A333" s="12">
        <v>44966</v>
      </c>
      <c r="B333" t="s">
        <v>65</v>
      </c>
      <c r="C333" t="s">
        <v>35</v>
      </c>
      <c r="D333">
        <v>13.705299999999999</v>
      </c>
      <c r="E333">
        <v>14.255699999999999</v>
      </c>
      <c r="F333">
        <v>-3.8609100000000001</v>
      </c>
      <c r="G333">
        <v>-0.5504</v>
      </c>
      <c r="H333">
        <v>55620</v>
      </c>
      <c r="I333">
        <v>762288799.70529997</v>
      </c>
    </row>
    <row r="334" spans="1:9">
      <c r="A334" s="12">
        <v>44967</v>
      </c>
      <c r="B334" t="s">
        <v>65</v>
      </c>
      <c r="C334" t="s">
        <v>35</v>
      </c>
      <c r="D334">
        <v>13.5525</v>
      </c>
      <c r="E334">
        <v>13.705299999999999</v>
      </c>
      <c r="F334">
        <v>-1.1149</v>
      </c>
      <c r="G334">
        <v>-0.15279999999999999</v>
      </c>
      <c r="H334">
        <v>53940</v>
      </c>
      <c r="I334">
        <v>731021863.55250001</v>
      </c>
    </row>
    <row r="335" spans="1:9">
      <c r="A335" s="12">
        <v>44970</v>
      </c>
      <c r="B335" t="s">
        <v>65</v>
      </c>
      <c r="C335" t="s">
        <v>35</v>
      </c>
      <c r="D335">
        <v>13.5129</v>
      </c>
      <c r="E335">
        <v>13.5525</v>
      </c>
      <c r="F335">
        <v>-0.29220000000000002</v>
      </c>
      <c r="G335">
        <v>-3.9600000000000003E-2</v>
      </c>
      <c r="H335">
        <v>53850</v>
      </c>
      <c r="I335">
        <v>727669678.51289999</v>
      </c>
    </row>
    <row r="336" spans="1:9">
      <c r="A336" s="12">
        <v>44971</v>
      </c>
      <c r="B336" t="s">
        <v>65</v>
      </c>
      <c r="C336" t="s">
        <v>35</v>
      </c>
      <c r="D336">
        <v>13.9009</v>
      </c>
      <c r="E336">
        <v>13.5129</v>
      </c>
      <c r="F336">
        <v>2.8713299999999999</v>
      </c>
      <c r="G336">
        <v>0.38800000000000001</v>
      </c>
      <c r="H336">
        <v>53710</v>
      </c>
      <c r="I336">
        <v>746617352.90090001</v>
      </c>
    </row>
    <row r="337" spans="1:9">
      <c r="A337" s="12">
        <v>44972</v>
      </c>
      <c r="B337" t="s">
        <v>65</v>
      </c>
      <c r="C337" t="s">
        <v>35</v>
      </c>
      <c r="D337">
        <v>15.0962</v>
      </c>
      <c r="E337">
        <v>13.9009</v>
      </c>
      <c r="F337">
        <v>8.5987200000000001</v>
      </c>
      <c r="G337">
        <v>1.1953</v>
      </c>
      <c r="H337">
        <v>53610</v>
      </c>
      <c r="I337">
        <v>809307297.09619999</v>
      </c>
    </row>
    <row r="338" spans="1:9">
      <c r="A338" s="12">
        <v>44973</v>
      </c>
      <c r="B338" t="s">
        <v>65</v>
      </c>
      <c r="C338" t="s">
        <v>35</v>
      </c>
      <c r="D338">
        <v>15.356</v>
      </c>
      <c r="E338">
        <v>15.0962</v>
      </c>
      <c r="F338">
        <v>1.72096</v>
      </c>
      <c r="G338">
        <v>0.25979999999999998</v>
      </c>
      <c r="H338">
        <v>55110</v>
      </c>
      <c r="I338">
        <v>846269175.35599995</v>
      </c>
    </row>
    <row r="339" spans="1:9">
      <c r="A339" s="12">
        <v>44974</v>
      </c>
      <c r="B339" t="s">
        <v>65</v>
      </c>
      <c r="C339" t="s">
        <v>35</v>
      </c>
      <c r="D339">
        <v>15.507999999999999</v>
      </c>
      <c r="E339">
        <v>15.356</v>
      </c>
      <c r="F339">
        <v>0.98984000000000005</v>
      </c>
      <c r="G339">
        <v>0.152</v>
      </c>
      <c r="H339">
        <v>55110</v>
      </c>
      <c r="I339">
        <v>854645895.50800002</v>
      </c>
    </row>
    <row r="340" spans="1:9">
      <c r="A340" s="12">
        <v>44978</v>
      </c>
      <c r="B340" t="s">
        <v>65</v>
      </c>
      <c r="C340" t="s">
        <v>35</v>
      </c>
      <c r="D340">
        <v>15.2722</v>
      </c>
      <c r="E340">
        <v>15.507999999999999</v>
      </c>
      <c r="F340">
        <v>-1.52051</v>
      </c>
      <c r="G340">
        <v>-0.23580000000000001</v>
      </c>
      <c r="H340">
        <v>54150</v>
      </c>
      <c r="I340">
        <v>826989645.27219999</v>
      </c>
    </row>
    <row r="341" spans="1:9">
      <c r="A341" s="12">
        <v>44979</v>
      </c>
      <c r="B341" t="s">
        <v>65</v>
      </c>
      <c r="C341" t="s">
        <v>35</v>
      </c>
      <c r="D341">
        <v>14.835900000000001</v>
      </c>
      <c r="E341">
        <v>15.2722</v>
      </c>
      <c r="F341">
        <v>-2.8568199999999999</v>
      </c>
      <c r="G341">
        <v>-0.43630000000000002</v>
      </c>
      <c r="H341">
        <v>53910</v>
      </c>
      <c r="I341">
        <v>799803383.83589995</v>
      </c>
    </row>
    <row r="342" spans="1:9">
      <c r="A342" s="12">
        <v>44980</v>
      </c>
      <c r="B342" t="s">
        <v>65</v>
      </c>
      <c r="C342" t="s">
        <v>35</v>
      </c>
      <c r="D342">
        <v>14.933</v>
      </c>
      <c r="E342">
        <v>14.835900000000001</v>
      </c>
      <c r="F342">
        <v>0.65449000000000002</v>
      </c>
      <c r="G342">
        <v>9.7100000000000006E-2</v>
      </c>
      <c r="H342">
        <v>53750</v>
      </c>
      <c r="I342">
        <v>802648764.93299997</v>
      </c>
    </row>
    <row r="343" spans="1:9">
      <c r="A343" s="12">
        <v>44981</v>
      </c>
      <c r="B343" t="s">
        <v>65</v>
      </c>
      <c r="C343" t="s">
        <v>35</v>
      </c>
      <c r="D343">
        <v>14.4223</v>
      </c>
      <c r="E343">
        <v>14.933</v>
      </c>
      <c r="F343">
        <v>-3.41994</v>
      </c>
      <c r="G343">
        <v>-0.51070000000000004</v>
      </c>
      <c r="H343">
        <v>53480</v>
      </c>
      <c r="I343">
        <v>771304618.42229998</v>
      </c>
    </row>
    <row r="344" spans="1:9">
      <c r="A344" s="12">
        <v>44984</v>
      </c>
      <c r="B344" t="s">
        <v>65</v>
      </c>
      <c r="C344" t="s">
        <v>35</v>
      </c>
      <c r="D344">
        <v>14.479799999999999</v>
      </c>
      <c r="E344">
        <v>14.4223</v>
      </c>
      <c r="F344">
        <v>0.39868999999999999</v>
      </c>
      <c r="G344">
        <v>5.7500000000000002E-2</v>
      </c>
      <c r="H344">
        <v>53580</v>
      </c>
      <c r="I344">
        <v>775827698.47979999</v>
      </c>
    </row>
    <row r="345" spans="1:9">
      <c r="A345" s="12">
        <v>44985</v>
      </c>
      <c r="B345" t="s">
        <v>65</v>
      </c>
      <c r="C345" t="s">
        <v>35</v>
      </c>
      <c r="D345">
        <v>14.4613</v>
      </c>
      <c r="E345">
        <v>14.479799999999999</v>
      </c>
      <c r="F345">
        <v>-0.12776000000000001</v>
      </c>
      <c r="G345">
        <v>-1.8499999999999999E-2</v>
      </c>
      <c r="H345">
        <v>53780</v>
      </c>
      <c r="I345">
        <v>777728728.46130002</v>
      </c>
    </row>
    <row r="346" spans="1:9">
      <c r="A346" s="12">
        <v>44986</v>
      </c>
      <c r="B346" t="s">
        <v>65</v>
      </c>
      <c r="C346" t="s">
        <v>35</v>
      </c>
      <c r="D346">
        <v>14.4366</v>
      </c>
      <c r="E346">
        <v>14.4613</v>
      </c>
      <c r="F346">
        <v>-0.17080000000000001</v>
      </c>
      <c r="G346">
        <v>-2.47E-2</v>
      </c>
      <c r="H346">
        <v>54130</v>
      </c>
      <c r="I346">
        <v>781453172.43659997</v>
      </c>
    </row>
    <row r="347" spans="1:9">
      <c r="A347" s="12">
        <v>44987</v>
      </c>
      <c r="B347" t="s">
        <v>65</v>
      </c>
      <c r="C347" t="s">
        <v>35</v>
      </c>
      <c r="D347">
        <v>14.4709</v>
      </c>
      <c r="E347">
        <v>14.4366</v>
      </c>
      <c r="F347">
        <v>0.23759</v>
      </c>
      <c r="G347">
        <v>3.4299999999999997E-2</v>
      </c>
      <c r="H347">
        <v>54230</v>
      </c>
      <c r="I347">
        <v>784756921.47090006</v>
      </c>
    </row>
    <row r="348" spans="1:9">
      <c r="A348" s="12">
        <v>44988</v>
      </c>
      <c r="B348" t="s">
        <v>65</v>
      </c>
      <c r="C348" t="s">
        <v>35</v>
      </c>
      <c r="D348">
        <v>13.698</v>
      </c>
      <c r="E348">
        <v>14.4709</v>
      </c>
      <c r="F348">
        <v>-5.3410599999999997</v>
      </c>
      <c r="G348">
        <v>-0.77290000000000003</v>
      </c>
      <c r="H348">
        <v>54560</v>
      </c>
      <c r="I348">
        <v>747362893.69799995</v>
      </c>
    </row>
    <row r="349" spans="1:9">
      <c r="A349" s="12">
        <v>44991</v>
      </c>
      <c r="B349" t="s">
        <v>65</v>
      </c>
      <c r="C349" t="s">
        <v>35</v>
      </c>
      <c r="D349">
        <v>13.7438</v>
      </c>
      <c r="E349">
        <v>13.698</v>
      </c>
      <c r="F349">
        <v>0.33435999999999999</v>
      </c>
      <c r="G349">
        <v>4.58E-2</v>
      </c>
      <c r="H349">
        <v>54800</v>
      </c>
      <c r="I349">
        <v>753160253.74380004</v>
      </c>
    </row>
    <row r="350" spans="1:9">
      <c r="A350" s="12">
        <v>44992</v>
      </c>
      <c r="B350" t="s">
        <v>65</v>
      </c>
      <c r="C350" t="s">
        <v>35</v>
      </c>
      <c r="D350">
        <v>13.545500000000001</v>
      </c>
      <c r="E350">
        <v>13.7438</v>
      </c>
      <c r="F350">
        <v>-1.4428300000000001</v>
      </c>
      <c r="G350">
        <v>-0.1983</v>
      </c>
      <c r="H350">
        <v>54230</v>
      </c>
      <c r="I350">
        <v>734572478.54550004</v>
      </c>
    </row>
    <row r="351" spans="1:9">
      <c r="A351" s="12">
        <v>44993</v>
      </c>
      <c r="B351" t="s">
        <v>65</v>
      </c>
      <c r="C351" t="s">
        <v>35</v>
      </c>
      <c r="D351">
        <v>13.574199999999999</v>
      </c>
      <c r="E351">
        <v>13.545500000000001</v>
      </c>
      <c r="F351">
        <v>0.21188000000000001</v>
      </c>
      <c r="G351">
        <v>2.87E-2</v>
      </c>
      <c r="H351">
        <v>54800</v>
      </c>
      <c r="I351">
        <v>743866173.57420003</v>
      </c>
    </row>
    <row r="352" spans="1:9">
      <c r="A352" s="12">
        <v>44994</v>
      </c>
      <c r="B352" t="s">
        <v>65</v>
      </c>
      <c r="C352" t="s">
        <v>35</v>
      </c>
      <c r="D352">
        <v>12.3141</v>
      </c>
      <c r="E352">
        <v>13.574199999999999</v>
      </c>
      <c r="F352">
        <v>-9.2830499999999994</v>
      </c>
      <c r="G352">
        <v>-1.2601</v>
      </c>
      <c r="H352">
        <v>54910</v>
      </c>
      <c r="I352">
        <v>676167243.31410003</v>
      </c>
    </row>
    <row r="353" spans="1:9">
      <c r="A353" s="12">
        <v>44995</v>
      </c>
      <c r="B353" t="s">
        <v>65</v>
      </c>
      <c r="C353" t="s">
        <v>35</v>
      </c>
      <c r="D353">
        <v>12.2441</v>
      </c>
      <c r="E353">
        <v>12.3141</v>
      </c>
      <c r="F353">
        <v>-0.56845000000000001</v>
      </c>
      <c r="G353">
        <v>-7.0000000000000007E-2</v>
      </c>
      <c r="H353">
        <v>55660</v>
      </c>
      <c r="I353">
        <v>681506618.24409997</v>
      </c>
    </row>
    <row r="354" spans="1:9">
      <c r="A354" s="12">
        <v>44998</v>
      </c>
      <c r="B354" t="s">
        <v>65</v>
      </c>
      <c r="C354" t="s">
        <v>35</v>
      </c>
      <c r="D354">
        <v>14.9649</v>
      </c>
      <c r="E354">
        <v>12.2441</v>
      </c>
      <c r="F354">
        <v>22.221309999999999</v>
      </c>
      <c r="G354">
        <v>2.7208000000000001</v>
      </c>
      <c r="H354">
        <v>53420</v>
      </c>
      <c r="I354">
        <v>799424972.96490002</v>
      </c>
    </row>
    <row r="355" spans="1:9">
      <c r="A355" s="12">
        <v>44999</v>
      </c>
      <c r="B355" t="s">
        <v>65</v>
      </c>
      <c r="C355" t="s">
        <v>35</v>
      </c>
      <c r="D355">
        <v>15.4748</v>
      </c>
      <c r="E355">
        <v>14.9649</v>
      </c>
      <c r="F355">
        <v>3.4073099999999998</v>
      </c>
      <c r="G355">
        <v>0.50990000000000002</v>
      </c>
      <c r="H355">
        <v>51740</v>
      </c>
      <c r="I355">
        <v>800666167.47479999</v>
      </c>
    </row>
    <row r="356" spans="1:9">
      <c r="A356" s="12">
        <v>45000</v>
      </c>
      <c r="B356" t="s">
        <v>65</v>
      </c>
      <c r="C356" t="s">
        <v>35</v>
      </c>
      <c r="D356">
        <v>15.0207</v>
      </c>
      <c r="E356">
        <v>15.4748</v>
      </c>
      <c r="F356">
        <v>-2.93445</v>
      </c>
      <c r="G356">
        <v>-0.4541</v>
      </c>
      <c r="H356">
        <v>50840</v>
      </c>
      <c r="I356">
        <v>763652403.02069998</v>
      </c>
    </row>
    <row r="357" spans="1:9">
      <c r="A357" s="12">
        <v>45001</v>
      </c>
      <c r="B357" t="s">
        <v>65</v>
      </c>
      <c r="C357" t="s">
        <v>35</v>
      </c>
      <c r="D357">
        <v>15.3985</v>
      </c>
      <c r="E357">
        <v>15.0207</v>
      </c>
      <c r="F357">
        <v>2.5152000000000001</v>
      </c>
      <c r="G357">
        <v>0.37780000000000002</v>
      </c>
      <c r="H357">
        <v>52500</v>
      </c>
      <c r="I357">
        <v>808421265.39849997</v>
      </c>
    </row>
    <row r="358" spans="1:9">
      <c r="A358" s="12">
        <v>45002</v>
      </c>
      <c r="B358" t="s">
        <v>65</v>
      </c>
      <c r="C358" t="s">
        <v>35</v>
      </c>
      <c r="D358">
        <v>16.5853</v>
      </c>
      <c r="E358">
        <v>15.3985</v>
      </c>
      <c r="F358">
        <v>7.7072399999999996</v>
      </c>
      <c r="G358">
        <v>1.1868000000000001</v>
      </c>
      <c r="H358">
        <v>53650</v>
      </c>
      <c r="I358">
        <v>889801361.58529997</v>
      </c>
    </row>
    <row r="359" spans="1:9">
      <c r="A359" s="12">
        <v>45005</v>
      </c>
      <c r="B359" t="s">
        <v>65</v>
      </c>
      <c r="C359" t="s">
        <v>35</v>
      </c>
      <c r="D359">
        <v>17.158799999999999</v>
      </c>
      <c r="E359">
        <v>16.5853</v>
      </c>
      <c r="F359">
        <v>3.4578799999999998</v>
      </c>
      <c r="G359">
        <v>0.57350000000000001</v>
      </c>
      <c r="H359">
        <v>53530</v>
      </c>
      <c r="I359">
        <v>918510581.15880001</v>
      </c>
    </row>
    <row r="360" spans="1:9">
      <c r="A360" s="12">
        <v>45006</v>
      </c>
      <c r="B360" t="s">
        <v>65</v>
      </c>
      <c r="C360" t="s">
        <v>35</v>
      </c>
      <c r="D360">
        <v>17.389900000000001</v>
      </c>
      <c r="E360">
        <v>17.158799999999999</v>
      </c>
      <c r="F360">
        <v>1.34683</v>
      </c>
      <c r="G360">
        <v>0.2311</v>
      </c>
      <c r="H360">
        <v>55260</v>
      </c>
      <c r="I360">
        <v>960965891.38989997</v>
      </c>
    </row>
    <row r="361" spans="1:9">
      <c r="A361" s="12">
        <v>45007</v>
      </c>
      <c r="B361" t="s">
        <v>65</v>
      </c>
      <c r="C361" t="s">
        <v>35</v>
      </c>
      <c r="D361">
        <v>16.460799999999999</v>
      </c>
      <c r="E361">
        <v>17.389900000000001</v>
      </c>
      <c r="F361">
        <v>-5.3427600000000002</v>
      </c>
      <c r="G361">
        <v>-0.92910000000000004</v>
      </c>
      <c r="H361">
        <v>55390</v>
      </c>
      <c r="I361">
        <v>911763728.46080005</v>
      </c>
    </row>
    <row r="362" spans="1:9">
      <c r="A362" s="12">
        <v>45008</v>
      </c>
      <c r="B362" t="s">
        <v>65</v>
      </c>
      <c r="C362" t="s">
        <v>35</v>
      </c>
      <c r="D362">
        <v>17.54</v>
      </c>
      <c r="E362">
        <v>16.460799999999999</v>
      </c>
      <c r="F362">
        <v>6.5561800000000003</v>
      </c>
      <c r="G362">
        <v>1.0791999999999999</v>
      </c>
      <c r="H362">
        <v>54970</v>
      </c>
      <c r="I362">
        <v>964173817.53999996</v>
      </c>
    </row>
    <row r="363" spans="1:9">
      <c r="A363" s="12">
        <v>45009</v>
      </c>
      <c r="B363" t="s">
        <v>65</v>
      </c>
      <c r="C363" t="s">
        <v>35</v>
      </c>
      <c r="D363">
        <v>17.150200000000002</v>
      </c>
      <c r="E363">
        <v>17.54</v>
      </c>
      <c r="F363">
        <v>-2.22235</v>
      </c>
      <c r="G363">
        <v>-0.38979999999999998</v>
      </c>
      <c r="H363">
        <v>54970</v>
      </c>
      <c r="I363">
        <v>942746511.15020001</v>
      </c>
    </row>
    <row r="364" spans="1:9">
      <c r="A364" s="12">
        <v>45012</v>
      </c>
      <c r="B364" t="s">
        <v>65</v>
      </c>
      <c r="C364" t="s">
        <v>35</v>
      </c>
      <c r="D364">
        <v>16.588699999999999</v>
      </c>
      <c r="E364">
        <v>17.150200000000002</v>
      </c>
      <c r="F364">
        <v>-3.2740100000000001</v>
      </c>
      <c r="G364">
        <v>-0.5615</v>
      </c>
      <c r="H364">
        <v>53930</v>
      </c>
      <c r="I364">
        <v>894628607.58870006</v>
      </c>
    </row>
    <row r="365" spans="1:9">
      <c r="A365" s="12">
        <v>45013</v>
      </c>
      <c r="B365" t="s">
        <v>65</v>
      </c>
      <c r="C365" t="s">
        <v>35</v>
      </c>
      <c r="D365">
        <v>16.8672</v>
      </c>
      <c r="E365">
        <v>16.588699999999999</v>
      </c>
      <c r="F365">
        <v>1.67885</v>
      </c>
      <c r="G365">
        <v>0.27850000000000003</v>
      </c>
      <c r="H365">
        <v>54030</v>
      </c>
      <c r="I365">
        <v>911334832.86720002</v>
      </c>
    </row>
    <row r="366" spans="1:9">
      <c r="A366" s="12">
        <v>45014</v>
      </c>
      <c r="B366" t="s">
        <v>65</v>
      </c>
      <c r="C366" t="s">
        <v>35</v>
      </c>
      <c r="D366">
        <v>17.4786</v>
      </c>
      <c r="E366">
        <v>16.8672</v>
      </c>
      <c r="F366">
        <v>3.62479</v>
      </c>
      <c r="G366">
        <v>0.61140000000000005</v>
      </c>
      <c r="H366">
        <v>54030</v>
      </c>
      <c r="I366">
        <v>944368775.47860003</v>
      </c>
    </row>
    <row r="367" spans="1:9">
      <c r="A367" s="12">
        <v>45015</v>
      </c>
      <c r="B367" t="s">
        <v>65</v>
      </c>
      <c r="C367" t="s">
        <v>35</v>
      </c>
      <c r="D367">
        <v>17.203900000000001</v>
      </c>
      <c r="E367">
        <v>17.4786</v>
      </c>
      <c r="F367">
        <v>-1.5716399999999999</v>
      </c>
      <c r="G367">
        <v>-0.2747</v>
      </c>
      <c r="H367">
        <v>54530</v>
      </c>
      <c r="I367">
        <v>938128684.20389998</v>
      </c>
    </row>
    <row r="368" spans="1:9">
      <c r="A368" s="12">
        <v>45016</v>
      </c>
      <c r="B368" t="s">
        <v>65</v>
      </c>
      <c r="C368" t="s">
        <v>35</v>
      </c>
      <c r="D368">
        <v>17.513200000000001</v>
      </c>
      <c r="E368">
        <v>17.203900000000001</v>
      </c>
      <c r="F368">
        <v>1.7978499999999999</v>
      </c>
      <c r="G368">
        <v>0.30930000000000002</v>
      </c>
      <c r="H368">
        <v>54770</v>
      </c>
      <c r="I368">
        <v>959197981.51320004</v>
      </c>
    </row>
    <row r="369" spans="1:9">
      <c r="A369" s="12">
        <v>45019</v>
      </c>
      <c r="B369" t="s">
        <v>65</v>
      </c>
      <c r="C369" t="s">
        <v>35</v>
      </c>
      <c r="D369">
        <v>16.766200000000001</v>
      </c>
      <c r="E369">
        <v>17.513200000000001</v>
      </c>
      <c r="F369">
        <v>-4.2653499999999998</v>
      </c>
      <c r="G369">
        <v>-0.747</v>
      </c>
      <c r="H369">
        <v>54770</v>
      </c>
      <c r="I369">
        <v>918284790.76619995</v>
      </c>
    </row>
    <row r="370" spans="1:9">
      <c r="A370" s="12">
        <v>45020</v>
      </c>
      <c r="B370" t="s">
        <v>65</v>
      </c>
      <c r="C370" t="s">
        <v>35</v>
      </c>
      <c r="D370">
        <v>16.833600000000001</v>
      </c>
      <c r="E370">
        <v>16.766200000000001</v>
      </c>
      <c r="F370">
        <v>0.40200000000000002</v>
      </c>
      <c r="G370">
        <v>6.7400000000000002E-2</v>
      </c>
      <c r="H370">
        <v>54920</v>
      </c>
      <c r="I370">
        <v>924501328.83360004</v>
      </c>
    </row>
    <row r="371" spans="1:9">
      <c r="A371" s="12">
        <v>45021</v>
      </c>
      <c r="B371" t="s">
        <v>65</v>
      </c>
      <c r="C371" t="s">
        <v>35</v>
      </c>
      <c r="D371">
        <v>16.842700000000001</v>
      </c>
      <c r="E371">
        <v>16.833600000000001</v>
      </c>
      <c r="F371">
        <v>5.4059999999999997E-2</v>
      </c>
      <c r="G371">
        <v>9.1000000000000004E-3</v>
      </c>
      <c r="H371">
        <v>56080</v>
      </c>
      <c r="I371">
        <v>944538632.8427</v>
      </c>
    </row>
    <row r="372" spans="1:9">
      <c r="A372" s="12">
        <v>45022</v>
      </c>
      <c r="B372" t="s">
        <v>65</v>
      </c>
      <c r="C372" t="s">
        <v>35</v>
      </c>
      <c r="D372">
        <v>16.700399999999998</v>
      </c>
      <c r="E372">
        <v>16.842700000000001</v>
      </c>
      <c r="F372">
        <v>-0.84487999999999996</v>
      </c>
      <c r="G372">
        <v>-0.14230000000000001</v>
      </c>
      <c r="H372">
        <v>56340</v>
      </c>
      <c r="I372">
        <v>940900552.70039999</v>
      </c>
    </row>
    <row r="373" spans="1:9">
      <c r="A373" s="12">
        <v>45026</v>
      </c>
      <c r="B373" t="s">
        <v>65</v>
      </c>
      <c r="C373" t="s">
        <v>35</v>
      </c>
      <c r="D373">
        <v>17.473400000000002</v>
      </c>
      <c r="E373">
        <v>16.700399999999998</v>
      </c>
      <c r="F373">
        <v>4.6286300000000002</v>
      </c>
      <c r="G373">
        <v>0.77300000000000002</v>
      </c>
      <c r="H373">
        <v>57990</v>
      </c>
      <c r="I373">
        <v>1013282483.4734</v>
      </c>
    </row>
    <row r="374" spans="1:9">
      <c r="A374" s="12">
        <v>45027</v>
      </c>
      <c r="B374" t="s">
        <v>65</v>
      </c>
      <c r="C374" t="s">
        <v>35</v>
      </c>
      <c r="D374">
        <v>18.011399999999998</v>
      </c>
      <c r="E374">
        <v>17.473400000000002</v>
      </c>
      <c r="F374">
        <v>3.07897</v>
      </c>
      <c r="G374">
        <v>0.53800000000000003</v>
      </c>
      <c r="H374">
        <v>59580</v>
      </c>
      <c r="I374">
        <v>1073119230.0114</v>
      </c>
    </row>
    <row r="375" spans="1:9">
      <c r="A375" s="12">
        <v>45028</v>
      </c>
      <c r="B375" t="s">
        <v>65</v>
      </c>
      <c r="C375" t="s">
        <v>35</v>
      </c>
      <c r="D375">
        <v>17.768000000000001</v>
      </c>
      <c r="E375">
        <v>18.011399999999998</v>
      </c>
      <c r="F375">
        <v>-1.35137</v>
      </c>
      <c r="G375">
        <v>-0.24340000000000001</v>
      </c>
      <c r="H375">
        <v>59520</v>
      </c>
      <c r="I375">
        <v>1057551377.768</v>
      </c>
    </row>
    <row r="376" spans="1:9">
      <c r="A376" s="12">
        <v>45029</v>
      </c>
      <c r="B376" t="s">
        <v>65</v>
      </c>
      <c r="C376" t="s">
        <v>35</v>
      </c>
      <c r="D376">
        <v>18.1309</v>
      </c>
      <c r="E376">
        <v>17.768000000000001</v>
      </c>
      <c r="F376">
        <v>2.04244</v>
      </c>
      <c r="G376">
        <v>0.3629</v>
      </c>
      <c r="H376">
        <v>58500</v>
      </c>
      <c r="I376">
        <v>1060657668.1309</v>
      </c>
    </row>
    <row r="377" spans="1:9">
      <c r="A377" s="12">
        <v>45030</v>
      </c>
      <c r="B377" t="s">
        <v>65</v>
      </c>
      <c r="C377" t="s">
        <v>35</v>
      </c>
      <c r="D377">
        <v>18.0945</v>
      </c>
      <c r="E377">
        <v>18.1309</v>
      </c>
      <c r="F377">
        <v>-0.20075999999999999</v>
      </c>
      <c r="G377">
        <v>-3.6400000000000002E-2</v>
      </c>
      <c r="H377">
        <v>57700</v>
      </c>
      <c r="I377">
        <v>1044052668.0944999</v>
      </c>
    </row>
    <row r="378" spans="1:9">
      <c r="A378" s="12">
        <v>45033</v>
      </c>
      <c r="B378" t="s">
        <v>65</v>
      </c>
      <c r="C378" t="s">
        <v>35</v>
      </c>
      <c r="D378">
        <v>17.5501</v>
      </c>
      <c r="E378">
        <v>18.0945</v>
      </c>
      <c r="F378">
        <v>-3.0086499999999998</v>
      </c>
      <c r="G378">
        <v>-0.5444</v>
      </c>
      <c r="H378">
        <v>57650</v>
      </c>
      <c r="I378">
        <v>1011763282.5501</v>
      </c>
    </row>
    <row r="379" spans="1:9">
      <c r="A379" s="12">
        <v>45034</v>
      </c>
      <c r="B379" t="s">
        <v>65</v>
      </c>
      <c r="C379" t="s">
        <v>35</v>
      </c>
      <c r="D379">
        <v>18.015499999999999</v>
      </c>
      <c r="E379">
        <v>17.5501</v>
      </c>
      <c r="F379">
        <v>2.65184</v>
      </c>
      <c r="G379">
        <v>0.46539999999999998</v>
      </c>
      <c r="H379">
        <v>57650</v>
      </c>
      <c r="I379">
        <v>1038593593.0154999</v>
      </c>
    </row>
    <row r="380" spans="1:9">
      <c r="A380" s="12">
        <v>45035</v>
      </c>
      <c r="B380" t="s">
        <v>65</v>
      </c>
      <c r="C380" t="s">
        <v>35</v>
      </c>
      <c r="D380">
        <v>17.388300000000001</v>
      </c>
      <c r="E380">
        <v>18.015499999999999</v>
      </c>
      <c r="F380">
        <v>-3.4814500000000002</v>
      </c>
      <c r="G380">
        <v>-0.62719999999999998</v>
      </c>
      <c r="H380">
        <v>57050</v>
      </c>
      <c r="I380">
        <v>992002532.38829994</v>
      </c>
    </row>
    <row r="381" spans="1:9">
      <c r="A381" s="12">
        <v>45036</v>
      </c>
      <c r="B381" t="s">
        <v>65</v>
      </c>
      <c r="C381" t="s">
        <v>35</v>
      </c>
      <c r="D381">
        <v>16.6966</v>
      </c>
      <c r="E381">
        <v>17.388300000000001</v>
      </c>
      <c r="F381">
        <v>-3.9779599999999999</v>
      </c>
      <c r="G381">
        <v>-0.69169999999999998</v>
      </c>
      <c r="H381">
        <v>57050</v>
      </c>
      <c r="I381">
        <v>952541046.69659996</v>
      </c>
    </row>
    <row r="382" spans="1:9">
      <c r="A382" s="12">
        <v>45037</v>
      </c>
      <c r="B382" t="s">
        <v>65</v>
      </c>
      <c r="C382" t="s">
        <v>35</v>
      </c>
      <c r="D382">
        <v>16.2271</v>
      </c>
      <c r="E382">
        <v>16.6966</v>
      </c>
      <c r="F382">
        <v>-2.8119499999999999</v>
      </c>
      <c r="G382">
        <v>-0.46949999999999997</v>
      </c>
      <c r="H382">
        <v>56350</v>
      </c>
      <c r="I382">
        <v>914397101.22710001</v>
      </c>
    </row>
    <row r="383" spans="1:9">
      <c r="A383" s="12">
        <v>45040</v>
      </c>
      <c r="B383" t="s">
        <v>65</v>
      </c>
      <c r="C383" t="s">
        <v>35</v>
      </c>
      <c r="D383">
        <v>16.283300000000001</v>
      </c>
      <c r="E383">
        <v>16.2271</v>
      </c>
      <c r="F383">
        <v>0.34633000000000003</v>
      </c>
      <c r="G383">
        <v>5.62E-2</v>
      </c>
      <c r="H383">
        <v>56350</v>
      </c>
      <c r="I383">
        <v>917563971.28330004</v>
      </c>
    </row>
    <row r="384" spans="1:9">
      <c r="A384" s="12">
        <v>45041</v>
      </c>
      <c r="B384" t="s">
        <v>65</v>
      </c>
      <c r="C384" t="s">
        <v>35</v>
      </c>
      <c r="D384">
        <v>16.410900000000002</v>
      </c>
      <c r="E384">
        <v>16.283300000000001</v>
      </c>
      <c r="F384">
        <v>0.78361999999999998</v>
      </c>
      <c r="G384">
        <v>0.12759999999999999</v>
      </c>
      <c r="H384">
        <v>56500</v>
      </c>
      <c r="I384">
        <v>927215866.4109</v>
      </c>
    </row>
    <row r="385" spans="1:9">
      <c r="A385" s="12">
        <v>45042</v>
      </c>
      <c r="B385" t="s">
        <v>65</v>
      </c>
      <c r="C385" t="s">
        <v>35</v>
      </c>
      <c r="D385">
        <v>16.597300000000001</v>
      </c>
      <c r="E385">
        <v>16.410900000000002</v>
      </c>
      <c r="F385">
        <v>1.1358299999999999</v>
      </c>
      <c r="G385">
        <v>0.18640000000000001</v>
      </c>
      <c r="H385">
        <v>56500</v>
      </c>
      <c r="I385">
        <v>937747466.59730005</v>
      </c>
    </row>
    <row r="386" spans="1:9">
      <c r="A386" s="12">
        <v>45043</v>
      </c>
      <c r="B386" t="s">
        <v>65</v>
      </c>
      <c r="C386" t="s">
        <v>35</v>
      </c>
      <c r="D386">
        <v>17.678000000000001</v>
      </c>
      <c r="E386">
        <v>16.597300000000001</v>
      </c>
      <c r="F386">
        <v>6.5113000000000003</v>
      </c>
      <c r="G386">
        <v>1.0807</v>
      </c>
      <c r="H386">
        <v>56800</v>
      </c>
      <c r="I386">
        <v>1004110417.678</v>
      </c>
    </row>
    <row r="387" spans="1:9">
      <c r="A387" s="12">
        <v>45044</v>
      </c>
      <c r="B387" t="s">
        <v>65</v>
      </c>
      <c r="C387" t="s">
        <v>35</v>
      </c>
      <c r="D387">
        <v>17.3965</v>
      </c>
      <c r="E387">
        <v>17.678000000000001</v>
      </c>
      <c r="F387">
        <v>-1.5923700000000001</v>
      </c>
      <c r="G387">
        <v>-0.28149999999999997</v>
      </c>
      <c r="H387">
        <v>56800</v>
      </c>
      <c r="I387">
        <v>988121217.39649999</v>
      </c>
    </row>
    <row r="388" spans="1:9">
      <c r="A388" s="12">
        <v>45047</v>
      </c>
      <c r="B388" t="s">
        <v>65</v>
      </c>
      <c r="C388" t="s">
        <v>35</v>
      </c>
      <c r="D388">
        <v>16.079699999999999</v>
      </c>
      <c r="E388">
        <v>17.3965</v>
      </c>
      <c r="F388">
        <v>-7.5693400000000004</v>
      </c>
      <c r="G388">
        <v>-1.3168</v>
      </c>
      <c r="H388">
        <v>56800</v>
      </c>
      <c r="I388">
        <v>913326976.07969999</v>
      </c>
    </row>
    <row r="389" spans="1:9">
      <c r="A389" s="12">
        <v>45048</v>
      </c>
      <c r="B389" t="s">
        <v>65</v>
      </c>
      <c r="C389" t="s">
        <v>35</v>
      </c>
      <c r="D389">
        <v>16.628900000000002</v>
      </c>
      <c r="E389">
        <v>16.079699999999999</v>
      </c>
      <c r="F389">
        <v>3.4154900000000001</v>
      </c>
      <c r="G389">
        <v>0.54920000000000002</v>
      </c>
      <c r="H389">
        <v>58630</v>
      </c>
      <c r="I389">
        <v>974952423.62890005</v>
      </c>
    </row>
    <row r="390" spans="1:9">
      <c r="A390" s="12">
        <v>45049</v>
      </c>
      <c r="B390" t="s">
        <v>65</v>
      </c>
      <c r="C390" t="s">
        <v>35</v>
      </c>
      <c r="D390">
        <v>16.374099999999999</v>
      </c>
      <c r="E390">
        <v>16.628900000000002</v>
      </c>
      <c r="F390">
        <v>-1.53227</v>
      </c>
      <c r="G390">
        <v>-0.25480000000000003</v>
      </c>
      <c r="H390">
        <v>57900</v>
      </c>
      <c r="I390">
        <v>948060406.37409997</v>
      </c>
    </row>
    <row r="391" spans="1:9">
      <c r="A391" s="12">
        <v>45050</v>
      </c>
      <c r="B391" t="s">
        <v>65</v>
      </c>
      <c r="C391" t="s">
        <v>35</v>
      </c>
      <c r="D391">
        <v>16.723700000000001</v>
      </c>
      <c r="E391">
        <v>16.374099999999999</v>
      </c>
      <c r="F391">
        <v>2.1350799999999999</v>
      </c>
      <c r="G391">
        <v>0.34960000000000002</v>
      </c>
      <c r="H391">
        <v>57900</v>
      </c>
      <c r="I391">
        <v>968302246.72370005</v>
      </c>
    </row>
    <row r="392" spans="1:9">
      <c r="A392" s="12">
        <v>45051</v>
      </c>
      <c r="B392" t="s">
        <v>65</v>
      </c>
      <c r="C392" t="s">
        <v>35</v>
      </c>
      <c r="D392">
        <v>17.170000000000002</v>
      </c>
      <c r="E392">
        <v>16.723700000000001</v>
      </c>
      <c r="F392">
        <v>2.6686700000000001</v>
      </c>
      <c r="G392">
        <v>0.44629999999999997</v>
      </c>
      <c r="H392">
        <v>57900</v>
      </c>
      <c r="I392">
        <v>994143017.16999996</v>
      </c>
    </row>
    <row r="393" spans="1:9">
      <c r="A393" s="12">
        <v>45054</v>
      </c>
      <c r="B393" t="s">
        <v>65</v>
      </c>
      <c r="C393" t="s">
        <v>35</v>
      </c>
      <c r="D393">
        <v>15.784700000000001</v>
      </c>
      <c r="E393">
        <v>17.170000000000002</v>
      </c>
      <c r="F393">
        <v>-8.0681399999999996</v>
      </c>
      <c r="G393">
        <v>-1.3853</v>
      </c>
      <c r="H393">
        <v>57900</v>
      </c>
      <c r="I393">
        <v>913934145.78470004</v>
      </c>
    </row>
    <row r="394" spans="1:9">
      <c r="A394" s="12">
        <v>45055</v>
      </c>
      <c r="B394" t="s">
        <v>65</v>
      </c>
      <c r="C394" t="s">
        <v>35</v>
      </c>
      <c r="D394">
        <v>16.018999999999998</v>
      </c>
      <c r="E394">
        <v>15.784700000000001</v>
      </c>
      <c r="F394">
        <v>1.4843500000000001</v>
      </c>
      <c r="G394">
        <v>0.23430000000000001</v>
      </c>
      <c r="H394">
        <v>57900</v>
      </c>
      <c r="I394">
        <v>927500116.01900005</v>
      </c>
    </row>
    <row r="395" spans="1:9">
      <c r="A395" s="12">
        <v>45056</v>
      </c>
      <c r="B395" t="s">
        <v>65</v>
      </c>
      <c r="C395" t="s">
        <v>35</v>
      </c>
      <c r="D395">
        <v>16.0227</v>
      </c>
      <c r="E395">
        <v>16.018999999999998</v>
      </c>
      <c r="F395">
        <v>2.3099999999999999E-2</v>
      </c>
      <c r="G395">
        <v>3.7000000000000002E-3</v>
      </c>
      <c r="H395">
        <v>57900</v>
      </c>
      <c r="I395">
        <v>927714346.02269995</v>
      </c>
    </row>
    <row r="396" spans="1:9">
      <c r="A396" s="12">
        <v>45057</v>
      </c>
      <c r="B396" t="s">
        <v>65</v>
      </c>
      <c r="C396" t="s">
        <v>35</v>
      </c>
      <c r="D396">
        <v>15.4902</v>
      </c>
      <c r="E396">
        <v>16.0227</v>
      </c>
      <c r="F396">
        <v>-3.32341</v>
      </c>
      <c r="G396">
        <v>-0.53249999999999997</v>
      </c>
      <c r="H396">
        <v>57900</v>
      </c>
      <c r="I396">
        <v>896882595.49020004</v>
      </c>
    </row>
    <row r="397" spans="1:9">
      <c r="A397" s="12">
        <v>45058</v>
      </c>
      <c r="B397" t="s">
        <v>65</v>
      </c>
      <c r="C397" t="s">
        <v>35</v>
      </c>
      <c r="D397">
        <v>15.2844</v>
      </c>
      <c r="E397">
        <v>15.4902</v>
      </c>
      <c r="F397">
        <v>-1.3285800000000001</v>
      </c>
      <c r="G397">
        <v>-0.20580000000000001</v>
      </c>
      <c r="H397">
        <v>57900</v>
      </c>
      <c r="I397">
        <v>884966775.28439999</v>
      </c>
    </row>
    <row r="398" spans="1:9">
      <c r="A398" s="12">
        <v>45061</v>
      </c>
      <c r="B398" t="s">
        <v>65</v>
      </c>
      <c r="C398" t="s">
        <v>35</v>
      </c>
      <c r="D398">
        <v>15.856400000000001</v>
      </c>
      <c r="E398">
        <v>15.2844</v>
      </c>
      <c r="F398">
        <v>3.7423799999999998</v>
      </c>
      <c r="G398">
        <v>0.57199999999999995</v>
      </c>
      <c r="H398">
        <v>57900</v>
      </c>
      <c r="I398">
        <v>918085575.85640001</v>
      </c>
    </row>
    <row r="399" spans="1:9">
      <c r="A399" s="12">
        <v>45062</v>
      </c>
      <c r="B399" t="s">
        <v>65</v>
      </c>
      <c r="C399" t="s">
        <v>35</v>
      </c>
      <c r="D399">
        <v>15.5665</v>
      </c>
      <c r="E399">
        <v>15.856400000000001</v>
      </c>
      <c r="F399">
        <v>-1.8282799999999999</v>
      </c>
      <c r="G399">
        <v>-0.28989999999999999</v>
      </c>
      <c r="H399">
        <v>57900</v>
      </c>
      <c r="I399">
        <v>901300365.56649995</v>
      </c>
    </row>
    <row r="400" spans="1:9">
      <c r="A400" s="12">
        <v>45063</v>
      </c>
      <c r="B400" t="s">
        <v>65</v>
      </c>
      <c r="C400" t="s">
        <v>35</v>
      </c>
      <c r="D400">
        <v>15.835100000000001</v>
      </c>
      <c r="E400">
        <v>15.5665</v>
      </c>
      <c r="F400">
        <v>1.7255</v>
      </c>
      <c r="G400">
        <v>0.26860000000000001</v>
      </c>
      <c r="H400">
        <v>57900</v>
      </c>
      <c r="I400">
        <v>916852305.83510005</v>
      </c>
    </row>
    <row r="401" spans="1:9">
      <c r="A401" s="12">
        <v>45064</v>
      </c>
      <c r="B401" t="s">
        <v>65</v>
      </c>
      <c r="C401" t="s">
        <v>35</v>
      </c>
      <c r="D401">
        <v>15.4627</v>
      </c>
      <c r="E401">
        <v>15.835100000000001</v>
      </c>
      <c r="F401">
        <v>-2.3517399999999999</v>
      </c>
      <c r="G401">
        <v>-0.37240000000000001</v>
      </c>
      <c r="H401">
        <v>57600</v>
      </c>
      <c r="I401">
        <v>890651535.46270001</v>
      </c>
    </row>
    <row r="402" spans="1:9">
      <c r="A402" s="12">
        <v>45065</v>
      </c>
      <c r="B402" t="s">
        <v>65</v>
      </c>
      <c r="C402" t="s">
        <v>35</v>
      </c>
      <c r="D402">
        <v>15.5261</v>
      </c>
      <c r="E402">
        <v>15.4627</v>
      </c>
      <c r="F402">
        <v>0.41002</v>
      </c>
      <c r="G402">
        <v>6.3399999999999998E-2</v>
      </c>
      <c r="H402">
        <v>57600</v>
      </c>
      <c r="I402">
        <v>894303375.52610004</v>
      </c>
    </row>
    <row r="403" spans="1:9">
      <c r="A403" s="12">
        <v>45068</v>
      </c>
      <c r="B403" t="s">
        <v>65</v>
      </c>
      <c r="C403" t="s">
        <v>35</v>
      </c>
      <c r="D403">
        <v>15.523400000000001</v>
      </c>
      <c r="E403">
        <v>15.5261</v>
      </c>
      <c r="F403">
        <v>-1.7389999999999999E-2</v>
      </c>
      <c r="G403">
        <v>-2.7000000000000001E-3</v>
      </c>
      <c r="H403">
        <v>57600</v>
      </c>
      <c r="I403">
        <v>894147855.52339995</v>
      </c>
    </row>
    <row r="404" spans="1:9">
      <c r="A404" s="12">
        <v>45069</v>
      </c>
      <c r="B404" t="s">
        <v>65</v>
      </c>
      <c r="C404" t="s">
        <v>35</v>
      </c>
      <c r="D404">
        <v>15.7204</v>
      </c>
      <c r="E404">
        <v>15.523400000000001</v>
      </c>
      <c r="F404">
        <v>1.26905</v>
      </c>
      <c r="G404">
        <v>0.19700000000000001</v>
      </c>
      <c r="H404">
        <v>57600</v>
      </c>
      <c r="I404">
        <v>905495055.72039998</v>
      </c>
    </row>
    <row r="405" spans="1:9">
      <c r="A405" s="12">
        <v>45070</v>
      </c>
      <c r="B405" t="s">
        <v>65</v>
      </c>
      <c r="C405" t="s">
        <v>35</v>
      </c>
      <c r="D405">
        <v>15.1333</v>
      </c>
      <c r="E405">
        <v>15.7204</v>
      </c>
      <c r="F405">
        <v>-3.7346400000000002</v>
      </c>
      <c r="G405">
        <v>-0.58709999999999996</v>
      </c>
      <c r="H405">
        <v>57600</v>
      </c>
      <c r="I405">
        <v>871678095.13329995</v>
      </c>
    </row>
    <row r="406" spans="1:9">
      <c r="A406" s="12">
        <v>45071</v>
      </c>
      <c r="B406" t="s">
        <v>65</v>
      </c>
      <c r="C406" t="s">
        <v>35</v>
      </c>
      <c r="D406">
        <v>15.238099999999999</v>
      </c>
      <c r="E406">
        <v>15.1333</v>
      </c>
      <c r="F406">
        <v>0.69250999999999996</v>
      </c>
      <c r="G406">
        <v>0.1048</v>
      </c>
      <c r="H406">
        <v>57600</v>
      </c>
      <c r="I406">
        <v>877714575.23810005</v>
      </c>
    </row>
    <row r="407" spans="1:9">
      <c r="A407" s="12">
        <v>45072</v>
      </c>
      <c r="B407" t="s">
        <v>65</v>
      </c>
      <c r="C407" t="s">
        <v>35</v>
      </c>
      <c r="D407">
        <v>15.4396</v>
      </c>
      <c r="E407">
        <v>15.238099999999999</v>
      </c>
      <c r="F407">
        <v>1.3223400000000001</v>
      </c>
      <c r="G407">
        <v>0.20150000000000001</v>
      </c>
      <c r="H407">
        <v>57600</v>
      </c>
      <c r="I407">
        <v>889320975.43959999</v>
      </c>
    </row>
    <row r="408" spans="1:9">
      <c r="A408" s="12">
        <v>45076</v>
      </c>
      <c r="B408" t="s">
        <v>65</v>
      </c>
      <c r="C408" t="s">
        <v>35</v>
      </c>
      <c r="D408">
        <v>16.101400000000002</v>
      </c>
      <c r="E408">
        <v>15.4396</v>
      </c>
      <c r="F408">
        <v>4.2863800000000003</v>
      </c>
      <c r="G408">
        <v>0.66180000000000005</v>
      </c>
      <c r="H408">
        <v>57380</v>
      </c>
      <c r="I408">
        <v>923898348.10140002</v>
      </c>
    </row>
    <row r="409" spans="1:9">
      <c r="A409" s="12">
        <v>45077</v>
      </c>
      <c r="B409" t="s">
        <v>65</v>
      </c>
      <c r="C409" t="s">
        <v>35</v>
      </c>
      <c r="D409">
        <v>15.532299999999999</v>
      </c>
      <c r="E409">
        <v>16.101400000000002</v>
      </c>
      <c r="F409">
        <v>-3.5344799999999998</v>
      </c>
      <c r="G409">
        <v>-0.56910000000000005</v>
      </c>
      <c r="H409">
        <v>57380</v>
      </c>
      <c r="I409">
        <v>891243389.5323</v>
      </c>
    </row>
    <row r="410" spans="1:9">
      <c r="A410" s="12">
        <v>45078</v>
      </c>
      <c r="B410" t="s">
        <v>65</v>
      </c>
      <c r="C410" t="s">
        <v>35</v>
      </c>
      <c r="D410">
        <v>15.020300000000001</v>
      </c>
      <c r="E410">
        <v>15.532299999999999</v>
      </c>
      <c r="F410">
        <v>-3.29636</v>
      </c>
      <c r="G410">
        <v>-0.51200000000000001</v>
      </c>
      <c r="H410">
        <v>57650</v>
      </c>
      <c r="I410">
        <v>865920310.02030003</v>
      </c>
    </row>
    <row r="411" spans="1:9">
      <c r="A411" s="12">
        <v>45079</v>
      </c>
      <c r="B411" t="s">
        <v>65</v>
      </c>
      <c r="C411" t="s">
        <v>35</v>
      </c>
      <c r="D411">
        <v>15.279500000000001</v>
      </c>
      <c r="E411">
        <v>15.020300000000001</v>
      </c>
      <c r="F411">
        <v>1.72566</v>
      </c>
      <c r="G411">
        <v>0.25919999999999999</v>
      </c>
      <c r="H411">
        <v>57650</v>
      </c>
      <c r="I411">
        <v>880863190.27950001</v>
      </c>
    </row>
    <row r="412" spans="1:9">
      <c r="A412" s="12">
        <v>45082</v>
      </c>
      <c r="B412" t="s">
        <v>65</v>
      </c>
      <c r="C412" t="s">
        <v>35</v>
      </c>
      <c r="D412">
        <v>14.3117</v>
      </c>
      <c r="E412">
        <v>15.279500000000001</v>
      </c>
      <c r="F412">
        <v>-6.3339800000000004</v>
      </c>
      <c r="G412">
        <v>-0.96779999999999999</v>
      </c>
      <c r="H412">
        <v>57270</v>
      </c>
      <c r="I412">
        <v>819631073.31169999</v>
      </c>
    </row>
    <row r="413" spans="1:9">
      <c r="A413" s="12">
        <v>45083</v>
      </c>
      <c r="B413" t="s">
        <v>65</v>
      </c>
      <c r="C413" t="s">
        <v>35</v>
      </c>
      <c r="D413">
        <v>15.213699999999999</v>
      </c>
      <c r="E413">
        <v>14.3117</v>
      </c>
      <c r="F413">
        <v>6.3025399999999996</v>
      </c>
      <c r="G413">
        <v>0.90200000000000002</v>
      </c>
      <c r="H413">
        <v>57570</v>
      </c>
      <c r="I413">
        <v>875852724.21370006</v>
      </c>
    </row>
    <row r="414" spans="1:9">
      <c r="A414" s="12">
        <v>45084</v>
      </c>
      <c r="B414" t="s">
        <v>65</v>
      </c>
      <c r="C414" t="s">
        <v>35</v>
      </c>
      <c r="D414">
        <v>14.856299999999999</v>
      </c>
      <c r="E414">
        <v>15.213699999999999</v>
      </c>
      <c r="F414">
        <v>-2.3492000000000002</v>
      </c>
      <c r="G414">
        <v>-0.3574</v>
      </c>
      <c r="H414">
        <v>57570</v>
      </c>
      <c r="I414">
        <v>855277205.8563</v>
      </c>
    </row>
    <row r="415" spans="1:9">
      <c r="A415" s="12">
        <v>45085</v>
      </c>
      <c r="B415" t="s">
        <v>65</v>
      </c>
      <c r="C415" t="s">
        <v>35</v>
      </c>
      <c r="D415">
        <v>14.879099999999999</v>
      </c>
      <c r="E415">
        <v>14.856299999999999</v>
      </c>
      <c r="F415">
        <v>0.15347</v>
      </c>
      <c r="G415">
        <v>2.2800000000000001E-2</v>
      </c>
      <c r="H415">
        <v>57570</v>
      </c>
      <c r="I415">
        <v>856589801.87909997</v>
      </c>
    </row>
    <row r="416" spans="1:9">
      <c r="A416" s="12">
        <v>45086</v>
      </c>
      <c r="B416" t="s">
        <v>65</v>
      </c>
      <c r="C416" t="s">
        <v>35</v>
      </c>
      <c r="D416">
        <v>14.7865</v>
      </c>
      <c r="E416">
        <v>14.879099999999999</v>
      </c>
      <c r="F416">
        <v>-0.62234999999999996</v>
      </c>
      <c r="G416">
        <v>-9.2600000000000002E-2</v>
      </c>
      <c r="H416">
        <v>57570</v>
      </c>
      <c r="I416">
        <v>851258819.78649998</v>
      </c>
    </row>
    <row r="417" spans="1:9">
      <c r="A417" s="12">
        <v>45089</v>
      </c>
      <c r="B417" t="s">
        <v>65</v>
      </c>
      <c r="C417" t="s">
        <v>35</v>
      </c>
      <c r="D417">
        <v>14.4587</v>
      </c>
      <c r="E417">
        <v>14.7865</v>
      </c>
      <c r="F417">
        <v>-2.2168899999999998</v>
      </c>
      <c r="G417">
        <v>-0.32779999999999998</v>
      </c>
      <c r="H417">
        <v>57570</v>
      </c>
      <c r="I417">
        <v>832387373.45869994</v>
      </c>
    </row>
    <row r="418" spans="1:9">
      <c r="A418" s="12">
        <v>45090</v>
      </c>
      <c r="B418" t="s">
        <v>65</v>
      </c>
      <c r="C418" t="s">
        <v>35</v>
      </c>
      <c r="D418">
        <v>14.4871</v>
      </c>
      <c r="E418">
        <v>14.4587</v>
      </c>
      <c r="F418">
        <v>0.19642000000000001</v>
      </c>
      <c r="G418">
        <v>2.8400000000000002E-2</v>
      </c>
      <c r="H418">
        <v>56820</v>
      </c>
      <c r="I418">
        <v>823157036.48710001</v>
      </c>
    </row>
    <row r="419" spans="1:9">
      <c r="A419" s="12">
        <v>45091</v>
      </c>
      <c r="B419" t="s">
        <v>65</v>
      </c>
      <c r="C419" t="s">
        <v>35</v>
      </c>
      <c r="D419">
        <v>14.4678</v>
      </c>
      <c r="E419">
        <v>14.4871</v>
      </c>
      <c r="F419">
        <v>-0.13322000000000001</v>
      </c>
      <c r="G419">
        <v>-1.9300000000000001E-2</v>
      </c>
      <c r="H419">
        <v>56820</v>
      </c>
      <c r="I419">
        <v>822060410.46780002</v>
      </c>
    </row>
    <row r="420" spans="1:9">
      <c r="A420" s="12">
        <v>45092</v>
      </c>
      <c r="B420" t="s">
        <v>65</v>
      </c>
      <c r="C420" t="s">
        <v>35</v>
      </c>
      <c r="D420">
        <v>14.230700000000001</v>
      </c>
      <c r="E420">
        <v>14.4678</v>
      </c>
      <c r="F420">
        <v>-1.6388100000000001</v>
      </c>
      <c r="G420">
        <v>-0.23710000000000001</v>
      </c>
      <c r="H420">
        <v>57060</v>
      </c>
      <c r="I420">
        <v>812003756.23070002</v>
      </c>
    </row>
    <row r="421" spans="1:9">
      <c r="A421" s="12">
        <v>45093</v>
      </c>
      <c r="B421" t="s">
        <v>65</v>
      </c>
      <c r="C421" t="s">
        <v>35</v>
      </c>
      <c r="D421">
        <v>14.773199999999999</v>
      </c>
      <c r="E421">
        <v>14.230700000000001</v>
      </c>
      <c r="F421">
        <v>3.8121800000000001</v>
      </c>
      <c r="G421">
        <v>0.54249999999999998</v>
      </c>
      <c r="H421">
        <v>57860</v>
      </c>
      <c r="I421">
        <v>854777366.77320004</v>
      </c>
    </row>
    <row r="422" spans="1:9">
      <c r="A422" s="12">
        <v>45097</v>
      </c>
      <c r="B422" t="s">
        <v>65</v>
      </c>
      <c r="C422" t="s">
        <v>35</v>
      </c>
      <c r="D422">
        <v>15.7486</v>
      </c>
      <c r="E422">
        <v>14.773199999999999</v>
      </c>
      <c r="F422">
        <v>6.6025</v>
      </c>
      <c r="G422">
        <v>0.97540000000000004</v>
      </c>
      <c r="H422">
        <v>58850</v>
      </c>
      <c r="I422">
        <v>926805125.74860001</v>
      </c>
    </row>
    <row r="423" spans="1:9">
      <c r="A423" s="12">
        <v>45098</v>
      </c>
      <c r="B423" t="s">
        <v>65</v>
      </c>
      <c r="C423" t="s">
        <v>35</v>
      </c>
      <c r="D423">
        <v>16.913</v>
      </c>
      <c r="E423">
        <v>15.7486</v>
      </c>
      <c r="F423">
        <v>7.3936700000000002</v>
      </c>
      <c r="G423">
        <v>1.1644000000000001</v>
      </c>
      <c r="H423">
        <v>60650</v>
      </c>
      <c r="I423">
        <v>1025773466.913</v>
      </c>
    </row>
    <row r="424" spans="1:9">
      <c r="A424" s="12">
        <v>45099</v>
      </c>
      <c r="B424" t="s">
        <v>65</v>
      </c>
      <c r="C424" t="s">
        <v>35</v>
      </c>
      <c r="D424">
        <v>16.975100000000001</v>
      </c>
      <c r="E424">
        <v>16.913</v>
      </c>
      <c r="F424">
        <v>0.36717</v>
      </c>
      <c r="G424">
        <v>6.2100000000000002E-2</v>
      </c>
      <c r="H424">
        <v>60960</v>
      </c>
      <c r="I424">
        <v>1034802112.9751</v>
      </c>
    </row>
    <row r="425" spans="1:9">
      <c r="A425" s="12">
        <v>45100</v>
      </c>
      <c r="B425" t="s">
        <v>65</v>
      </c>
      <c r="C425" t="s">
        <v>35</v>
      </c>
      <c r="D425">
        <v>17.4071</v>
      </c>
      <c r="E425">
        <v>16.975100000000001</v>
      </c>
      <c r="F425">
        <v>2.5449000000000002</v>
      </c>
      <c r="G425">
        <v>0.432</v>
      </c>
      <c r="H425">
        <v>61510</v>
      </c>
      <c r="I425">
        <v>1070710738.4071</v>
      </c>
    </row>
    <row r="426" spans="1:9">
      <c r="A426" s="12">
        <v>45103</v>
      </c>
      <c r="B426" t="s">
        <v>65</v>
      </c>
      <c r="C426" t="s">
        <v>35</v>
      </c>
      <c r="D426">
        <v>16.970800000000001</v>
      </c>
      <c r="E426">
        <v>17.4071</v>
      </c>
      <c r="F426">
        <v>-2.5064500000000001</v>
      </c>
      <c r="G426">
        <v>-0.43630000000000002</v>
      </c>
      <c r="H426">
        <v>61510</v>
      </c>
      <c r="I426">
        <v>1043873924.9708</v>
      </c>
    </row>
    <row r="427" spans="1:9">
      <c r="A427" s="12">
        <v>45104</v>
      </c>
      <c r="B427" t="s">
        <v>65</v>
      </c>
      <c r="C427" t="s">
        <v>35</v>
      </c>
      <c r="D427">
        <v>17.203600000000002</v>
      </c>
      <c r="E427">
        <v>16.970800000000001</v>
      </c>
      <c r="F427">
        <v>1.3717699999999999</v>
      </c>
      <c r="G427">
        <v>0.23280000000000001</v>
      </c>
      <c r="H427">
        <v>61510</v>
      </c>
      <c r="I427">
        <v>1058193453.2036</v>
      </c>
    </row>
    <row r="428" spans="1:9">
      <c r="A428" s="12">
        <v>45105</v>
      </c>
      <c r="B428" t="s">
        <v>65</v>
      </c>
      <c r="C428" t="s">
        <v>35</v>
      </c>
      <c r="D428">
        <v>16.8902</v>
      </c>
      <c r="E428">
        <v>17.203600000000002</v>
      </c>
      <c r="F428">
        <v>-1.8217099999999999</v>
      </c>
      <c r="G428">
        <v>-0.31340000000000001</v>
      </c>
      <c r="H428">
        <v>62390</v>
      </c>
      <c r="I428">
        <v>1053779594.8902</v>
      </c>
    </row>
    <row r="429" spans="1:9">
      <c r="A429" s="12">
        <v>45106</v>
      </c>
      <c r="B429" t="s">
        <v>65</v>
      </c>
      <c r="C429" t="s">
        <v>35</v>
      </c>
      <c r="D429">
        <v>17.191299999999998</v>
      </c>
      <c r="E429">
        <v>16.8902</v>
      </c>
      <c r="F429">
        <v>1.7826900000000001</v>
      </c>
      <c r="G429">
        <v>0.30109999999999998</v>
      </c>
      <c r="H429">
        <v>62390</v>
      </c>
      <c r="I429">
        <v>1072565224.1913</v>
      </c>
    </row>
    <row r="430" spans="1:9">
      <c r="A430" s="12">
        <v>45107</v>
      </c>
      <c r="B430" t="s">
        <v>65</v>
      </c>
      <c r="C430" t="s">
        <v>35</v>
      </c>
      <c r="D430">
        <v>16.991499999999998</v>
      </c>
      <c r="E430">
        <v>17.191299999999998</v>
      </c>
      <c r="F430">
        <v>-1.16222</v>
      </c>
      <c r="G430">
        <v>-0.19980000000000001</v>
      </c>
      <c r="H430">
        <v>63090</v>
      </c>
      <c r="I430">
        <v>1071993751.9915</v>
      </c>
    </row>
    <row r="431" spans="1:9">
      <c r="A431" s="12">
        <v>45110</v>
      </c>
      <c r="B431" t="s">
        <v>65</v>
      </c>
      <c r="C431" t="s">
        <v>35</v>
      </c>
      <c r="D431">
        <v>16.876100000000001</v>
      </c>
      <c r="E431">
        <v>16.991499999999998</v>
      </c>
      <c r="F431">
        <v>-0.67915999999999999</v>
      </c>
      <c r="G431">
        <v>-0.1154</v>
      </c>
      <c r="H431">
        <v>64490</v>
      </c>
      <c r="I431">
        <v>1088339705.8761001</v>
      </c>
    </row>
    <row r="432" spans="1:9">
      <c r="A432" s="12">
        <v>45112</v>
      </c>
      <c r="B432" t="s">
        <v>65</v>
      </c>
      <c r="C432" t="s">
        <v>35</v>
      </c>
      <c r="D432">
        <v>16.340499999999999</v>
      </c>
      <c r="E432">
        <v>16.876100000000001</v>
      </c>
      <c r="F432">
        <v>-3.1737199999999999</v>
      </c>
      <c r="G432">
        <v>-0.53559999999999997</v>
      </c>
      <c r="H432">
        <v>65810</v>
      </c>
      <c r="I432">
        <v>1075368321.3405001</v>
      </c>
    </row>
    <row r="433" spans="1:9">
      <c r="A433" s="12">
        <v>45113</v>
      </c>
      <c r="B433" t="s">
        <v>65</v>
      </c>
      <c r="C433" t="s">
        <v>35</v>
      </c>
      <c r="D433">
        <v>16.251899999999999</v>
      </c>
      <c r="E433">
        <v>16.340499999999999</v>
      </c>
      <c r="F433">
        <v>-0.54220999999999997</v>
      </c>
      <c r="G433">
        <v>-8.8599999999999998E-2</v>
      </c>
      <c r="H433">
        <v>65810</v>
      </c>
      <c r="I433">
        <v>1069537555.2519</v>
      </c>
    </row>
    <row r="434" spans="1:9">
      <c r="A434" s="12">
        <v>45114</v>
      </c>
      <c r="B434" t="s">
        <v>65</v>
      </c>
      <c r="C434" t="s">
        <v>35</v>
      </c>
      <c r="D434">
        <v>16.1876</v>
      </c>
      <c r="E434">
        <v>16.251899999999999</v>
      </c>
      <c r="F434">
        <v>-0.39565</v>
      </c>
      <c r="G434">
        <v>-6.4299999999999996E-2</v>
      </c>
      <c r="H434">
        <v>66050</v>
      </c>
      <c r="I434">
        <v>1069190996.1876</v>
      </c>
    </row>
    <row r="435" spans="1:9">
      <c r="A435" s="12">
        <v>45117</v>
      </c>
      <c r="B435" t="s">
        <v>65</v>
      </c>
      <c r="C435" t="s">
        <v>35</v>
      </c>
      <c r="D435">
        <v>16.541699999999999</v>
      </c>
      <c r="E435">
        <v>16.1876</v>
      </c>
      <c r="F435">
        <v>2.1874799999999999</v>
      </c>
      <c r="G435">
        <v>0.35410000000000003</v>
      </c>
      <c r="H435">
        <v>66050</v>
      </c>
      <c r="I435">
        <v>1092579301.5416999</v>
      </c>
    </row>
    <row r="436" spans="1:9">
      <c r="A436" s="12">
        <v>45118</v>
      </c>
      <c r="B436" t="s">
        <v>65</v>
      </c>
      <c r="C436" t="s">
        <v>35</v>
      </c>
      <c r="D436">
        <v>16.392399999999999</v>
      </c>
      <c r="E436">
        <v>16.541699999999999</v>
      </c>
      <c r="F436">
        <v>-0.90256999999999998</v>
      </c>
      <c r="G436">
        <v>-0.14929999999999999</v>
      </c>
      <c r="H436">
        <v>67050</v>
      </c>
      <c r="I436">
        <v>1099110436.3924</v>
      </c>
    </row>
    <row r="437" spans="1:9">
      <c r="A437" s="12">
        <v>45119</v>
      </c>
      <c r="B437" t="s">
        <v>65</v>
      </c>
      <c r="C437" t="s">
        <v>35</v>
      </c>
      <c r="D437">
        <v>16.2058</v>
      </c>
      <c r="E437">
        <v>16.392399999999999</v>
      </c>
      <c r="F437">
        <v>-1.1383300000000001</v>
      </c>
      <c r="G437">
        <v>-0.18659999999999999</v>
      </c>
      <c r="H437">
        <v>67850</v>
      </c>
      <c r="I437">
        <v>1099563546.2058001</v>
      </c>
    </row>
    <row r="438" spans="1:9">
      <c r="A438" s="12">
        <v>45120</v>
      </c>
      <c r="B438" t="s">
        <v>65</v>
      </c>
      <c r="C438" t="s">
        <v>35</v>
      </c>
      <c r="D438">
        <v>17.029499999999999</v>
      </c>
      <c r="E438">
        <v>16.2058</v>
      </c>
      <c r="F438">
        <v>5.0827499999999999</v>
      </c>
      <c r="G438">
        <v>0.82369999999999999</v>
      </c>
      <c r="H438">
        <v>72610</v>
      </c>
      <c r="I438">
        <v>1236512012.0295</v>
      </c>
    </row>
    <row r="439" spans="1:9">
      <c r="A439" s="12">
        <v>45121</v>
      </c>
      <c r="B439" t="s">
        <v>65</v>
      </c>
      <c r="C439" t="s">
        <v>35</v>
      </c>
      <c r="D439">
        <v>16.1295</v>
      </c>
      <c r="E439">
        <v>17.029499999999999</v>
      </c>
      <c r="F439">
        <v>-5.2849500000000003</v>
      </c>
      <c r="G439">
        <v>-0.9</v>
      </c>
      <c r="H439">
        <v>74380</v>
      </c>
      <c r="I439">
        <v>1199712226.1294999</v>
      </c>
    </row>
    <row r="440" spans="1:9">
      <c r="A440" s="12">
        <v>45124</v>
      </c>
      <c r="B440" t="s">
        <v>65</v>
      </c>
      <c r="C440" t="s">
        <v>35</v>
      </c>
      <c r="D440">
        <v>15.991899999999999</v>
      </c>
      <c r="E440">
        <v>16.1295</v>
      </c>
      <c r="F440">
        <v>-0.85309999999999997</v>
      </c>
      <c r="G440">
        <v>-0.1376</v>
      </c>
      <c r="H440">
        <v>72320</v>
      </c>
      <c r="I440">
        <v>1156534223.9919</v>
      </c>
    </row>
    <row r="441" spans="1:9">
      <c r="A441" s="12">
        <v>45125</v>
      </c>
      <c r="B441" t="s">
        <v>65</v>
      </c>
      <c r="C441" t="s">
        <v>35</v>
      </c>
      <c r="D441">
        <v>15.879300000000001</v>
      </c>
      <c r="E441">
        <v>15.991899999999999</v>
      </c>
      <c r="F441">
        <v>-0.70411000000000001</v>
      </c>
      <c r="G441">
        <v>-0.11260000000000001</v>
      </c>
      <c r="H441">
        <v>72290</v>
      </c>
      <c r="I441">
        <v>1147914612.8793001</v>
      </c>
    </row>
    <row r="442" spans="1:9">
      <c r="A442" s="12">
        <v>45126</v>
      </c>
      <c r="B442" t="s">
        <v>65</v>
      </c>
      <c r="C442" t="s">
        <v>35</v>
      </c>
      <c r="D442">
        <v>16.0503</v>
      </c>
      <c r="E442">
        <v>15.879300000000001</v>
      </c>
      <c r="F442">
        <v>1.07687</v>
      </c>
      <c r="G442">
        <v>0.17100000000000001</v>
      </c>
      <c r="H442">
        <v>72150</v>
      </c>
      <c r="I442">
        <v>1158029161.0502999</v>
      </c>
    </row>
    <row r="443" spans="1:9">
      <c r="A443" s="12">
        <v>45127</v>
      </c>
      <c r="B443" t="s">
        <v>65</v>
      </c>
      <c r="C443" t="s">
        <v>35</v>
      </c>
      <c r="D443">
        <v>15.882300000000001</v>
      </c>
      <c r="E443">
        <v>16.0503</v>
      </c>
      <c r="F443">
        <v>-1.04671</v>
      </c>
      <c r="G443">
        <v>-0.16800000000000001</v>
      </c>
      <c r="H443">
        <v>72150</v>
      </c>
      <c r="I443">
        <v>1145907960.8822999</v>
      </c>
    </row>
    <row r="444" spans="1:9">
      <c r="A444" s="12">
        <v>45128</v>
      </c>
      <c r="B444" t="s">
        <v>65</v>
      </c>
      <c r="C444" t="s">
        <v>35</v>
      </c>
      <c r="D444">
        <v>15.950200000000001</v>
      </c>
      <c r="E444">
        <v>15.882300000000001</v>
      </c>
      <c r="F444">
        <v>0.42752000000000001</v>
      </c>
      <c r="G444">
        <v>6.7900000000000002E-2</v>
      </c>
      <c r="H444">
        <v>72150</v>
      </c>
      <c r="I444">
        <v>1150806945.9502001</v>
      </c>
    </row>
    <row r="445" spans="1:9">
      <c r="A445" s="12">
        <v>45131</v>
      </c>
      <c r="B445" t="s">
        <v>65</v>
      </c>
      <c r="C445" t="s">
        <v>35</v>
      </c>
      <c r="D445">
        <v>15.524699999999999</v>
      </c>
      <c r="E445">
        <v>15.950200000000001</v>
      </c>
      <c r="F445">
        <v>-2.6676799999999998</v>
      </c>
      <c r="G445">
        <v>-0.42549999999999999</v>
      </c>
      <c r="H445">
        <v>71700</v>
      </c>
      <c r="I445">
        <v>1113121005.5246999</v>
      </c>
    </row>
    <row r="446" spans="1:9">
      <c r="A446" s="12">
        <v>45132</v>
      </c>
      <c r="B446" t="s">
        <v>65</v>
      </c>
      <c r="C446" t="s">
        <v>35</v>
      </c>
      <c r="D446">
        <v>15.5787</v>
      </c>
      <c r="E446">
        <v>15.524699999999999</v>
      </c>
      <c r="F446">
        <v>0.34782999999999997</v>
      </c>
      <c r="G446">
        <v>5.3999999999999999E-2</v>
      </c>
      <c r="H446">
        <v>71700</v>
      </c>
      <c r="I446">
        <v>1116992805.5787001</v>
      </c>
    </row>
    <row r="447" spans="1:9">
      <c r="A447" s="12">
        <v>45133</v>
      </c>
      <c r="B447" t="s">
        <v>65</v>
      </c>
      <c r="C447" t="s">
        <v>35</v>
      </c>
      <c r="D447">
        <v>15.652200000000001</v>
      </c>
      <c r="E447">
        <v>15.5787</v>
      </c>
      <c r="F447">
        <v>0.4718</v>
      </c>
      <c r="G447">
        <v>7.3499999999999996E-2</v>
      </c>
      <c r="H447">
        <v>71640</v>
      </c>
      <c r="I447">
        <v>1121323623.6522</v>
      </c>
    </row>
    <row r="448" spans="1:9">
      <c r="A448" s="12">
        <v>45134</v>
      </c>
      <c r="B448" t="s">
        <v>65</v>
      </c>
      <c r="C448" t="s">
        <v>35</v>
      </c>
      <c r="D448">
        <v>15.4862</v>
      </c>
      <c r="E448">
        <v>15.652200000000001</v>
      </c>
      <c r="F448">
        <v>-1.0605500000000001</v>
      </c>
      <c r="G448">
        <v>-0.16600000000000001</v>
      </c>
      <c r="H448">
        <v>71640</v>
      </c>
      <c r="I448">
        <v>1109431383.4862001</v>
      </c>
    </row>
    <row r="449" spans="1:9">
      <c r="A449" s="12">
        <v>45135</v>
      </c>
      <c r="B449" t="s">
        <v>65</v>
      </c>
      <c r="C449" t="s">
        <v>35</v>
      </c>
      <c r="D449">
        <v>15.601699999999999</v>
      </c>
      <c r="E449">
        <v>15.4862</v>
      </c>
      <c r="F449">
        <v>0.74582999999999999</v>
      </c>
      <c r="G449">
        <v>0.11550000000000001</v>
      </c>
      <c r="H449">
        <v>71640</v>
      </c>
      <c r="I449">
        <v>1117705803.6017001</v>
      </c>
    </row>
    <row r="450" spans="1:9">
      <c r="A450" s="12">
        <v>45138</v>
      </c>
      <c r="B450" t="s">
        <v>65</v>
      </c>
      <c r="C450" t="s">
        <v>35</v>
      </c>
      <c r="D450">
        <v>15.4735</v>
      </c>
      <c r="E450">
        <v>15.601699999999999</v>
      </c>
      <c r="F450">
        <v>-0.82171000000000005</v>
      </c>
      <c r="G450">
        <v>-0.12820000000000001</v>
      </c>
      <c r="H450">
        <v>71640</v>
      </c>
      <c r="I450">
        <v>1108521555.4735</v>
      </c>
    </row>
    <row r="451" spans="1:9">
      <c r="A451" s="12">
        <v>45139</v>
      </c>
      <c r="B451" t="s">
        <v>65</v>
      </c>
      <c r="C451" t="s">
        <v>35</v>
      </c>
      <c r="D451">
        <v>15.1698</v>
      </c>
      <c r="E451">
        <v>15.4735</v>
      </c>
      <c r="F451">
        <v>-1.96271</v>
      </c>
      <c r="G451">
        <v>-0.30370000000000003</v>
      </c>
      <c r="H451">
        <v>71640</v>
      </c>
      <c r="I451">
        <v>1086764487.1698</v>
      </c>
    </row>
    <row r="452" spans="1:9">
      <c r="A452" s="12">
        <v>45140</v>
      </c>
      <c r="B452" t="s">
        <v>65</v>
      </c>
      <c r="C452" t="s">
        <v>35</v>
      </c>
      <c r="D452">
        <v>15.0908</v>
      </c>
      <c r="E452">
        <v>15.1698</v>
      </c>
      <c r="F452">
        <v>-0.52076999999999996</v>
      </c>
      <c r="G452">
        <v>-7.9000000000000001E-2</v>
      </c>
      <c r="H452">
        <v>71350</v>
      </c>
      <c r="I452">
        <v>1076728595.0908</v>
      </c>
    </row>
    <row r="453" spans="1:9">
      <c r="A453" s="12">
        <v>45141</v>
      </c>
      <c r="B453" t="s">
        <v>65</v>
      </c>
      <c r="C453" t="s">
        <v>35</v>
      </c>
      <c r="D453">
        <v>15.157500000000001</v>
      </c>
      <c r="E453">
        <v>15.0908</v>
      </c>
      <c r="F453">
        <v>0.44198999999999999</v>
      </c>
      <c r="G453">
        <v>6.6699999999999995E-2</v>
      </c>
      <c r="H453">
        <v>71600</v>
      </c>
      <c r="I453">
        <v>1085277015.1575</v>
      </c>
    </row>
    <row r="454" spans="1:9">
      <c r="A454" s="12">
        <v>45142</v>
      </c>
      <c r="B454" t="s">
        <v>65</v>
      </c>
      <c r="C454" t="s">
        <v>35</v>
      </c>
      <c r="D454">
        <v>15.007099999999999</v>
      </c>
      <c r="E454">
        <v>15.157500000000001</v>
      </c>
      <c r="F454">
        <v>-0.99224999999999997</v>
      </c>
      <c r="G454">
        <v>-0.15040000000000001</v>
      </c>
      <c r="H454">
        <v>71740</v>
      </c>
      <c r="I454">
        <v>1076609369.0071001</v>
      </c>
    </row>
    <row r="455" spans="1:9">
      <c r="A455" s="12">
        <v>45145</v>
      </c>
      <c r="B455" t="s">
        <v>65</v>
      </c>
      <c r="C455" t="s">
        <v>35</v>
      </c>
      <c r="D455">
        <v>15.090199999999999</v>
      </c>
      <c r="E455">
        <v>15.007099999999999</v>
      </c>
      <c r="F455">
        <v>0.55374000000000001</v>
      </c>
      <c r="G455">
        <v>8.3099999999999993E-2</v>
      </c>
      <c r="H455">
        <v>71510</v>
      </c>
      <c r="I455">
        <v>1079100217.0901999</v>
      </c>
    </row>
    <row r="456" spans="1:9">
      <c r="A456" s="12">
        <v>45146</v>
      </c>
      <c r="B456" t="s">
        <v>65</v>
      </c>
      <c r="C456" t="s">
        <v>35</v>
      </c>
      <c r="D456">
        <v>15.514799999999999</v>
      </c>
      <c r="E456">
        <v>15.090199999999999</v>
      </c>
      <c r="F456">
        <v>2.8137500000000002</v>
      </c>
      <c r="G456">
        <v>0.42459999999999998</v>
      </c>
      <c r="H456">
        <v>71920</v>
      </c>
      <c r="I456">
        <v>1115824431.5148001</v>
      </c>
    </row>
    <row r="457" spans="1:9">
      <c r="A457" s="12">
        <v>45147</v>
      </c>
      <c r="B457" t="s">
        <v>65</v>
      </c>
      <c r="C457" t="s">
        <v>35</v>
      </c>
      <c r="D457">
        <v>15.2258</v>
      </c>
      <c r="E457">
        <v>15.514799999999999</v>
      </c>
      <c r="F457">
        <v>-1.8627400000000001</v>
      </c>
      <c r="G457">
        <v>-0.28899999999999998</v>
      </c>
      <c r="H457">
        <v>71800</v>
      </c>
      <c r="I457">
        <v>1093212455.2258</v>
      </c>
    </row>
    <row r="458" spans="1:9">
      <c r="A458" s="12">
        <v>45148</v>
      </c>
      <c r="B458" t="s">
        <v>65</v>
      </c>
      <c r="C458" t="s">
        <v>35</v>
      </c>
      <c r="D458">
        <v>15.218</v>
      </c>
      <c r="E458">
        <v>15.2258</v>
      </c>
      <c r="F458">
        <v>-5.1229999999999998E-2</v>
      </c>
      <c r="G458">
        <v>-7.7999999999999996E-3</v>
      </c>
      <c r="H458">
        <v>71800</v>
      </c>
      <c r="I458">
        <v>1092652415.2179999</v>
      </c>
    </row>
    <row r="459" spans="1:9">
      <c r="A459" s="12">
        <v>45149</v>
      </c>
      <c r="B459" t="s">
        <v>65</v>
      </c>
      <c r="C459" t="s">
        <v>35</v>
      </c>
      <c r="D459">
        <v>15.2051</v>
      </c>
      <c r="E459">
        <v>15.218</v>
      </c>
      <c r="F459">
        <v>-8.4769999999999998E-2</v>
      </c>
      <c r="G459">
        <v>-1.29E-2</v>
      </c>
      <c r="H459">
        <v>71800</v>
      </c>
      <c r="I459">
        <v>1091726195.2051001</v>
      </c>
    </row>
    <row r="460" spans="1:9">
      <c r="A460" s="12">
        <v>45152</v>
      </c>
      <c r="B460" t="s">
        <v>65</v>
      </c>
      <c r="C460" t="s">
        <v>35</v>
      </c>
      <c r="D460">
        <v>15.1699</v>
      </c>
      <c r="E460">
        <v>15.2051</v>
      </c>
      <c r="F460">
        <v>-0.23150000000000001</v>
      </c>
      <c r="G460">
        <v>-3.5200000000000002E-2</v>
      </c>
      <c r="H460">
        <v>71650</v>
      </c>
      <c r="I460">
        <v>1086923350.1698999</v>
      </c>
    </row>
    <row r="461" spans="1:9">
      <c r="A461" s="12">
        <v>45153</v>
      </c>
      <c r="B461" t="s">
        <v>65</v>
      </c>
      <c r="C461" t="s">
        <v>35</v>
      </c>
      <c r="D461">
        <v>15.0846</v>
      </c>
      <c r="E461">
        <v>15.1699</v>
      </c>
      <c r="F461">
        <v>-0.56230000000000002</v>
      </c>
      <c r="G461">
        <v>-8.5300000000000001E-2</v>
      </c>
      <c r="H461">
        <v>71650</v>
      </c>
      <c r="I461">
        <v>1080811605.0846</v>
      </c>
    </row>
    <row r="462" spans="1:9">
      <c r="A462" s="12">
        <v>45154</v>
      </c>
      <c r="B462" t="s">
        <v>65</v>
      </c>
      <c r="C462" t="s">
        <v>35</v>
      </c>
      <c r="D462">
        <v>15.0357</v>
      </c>
      <c r="E462">
        <v>15.0846</v>
      </c>
      <c r="F462">
        <v>-0.32417000000000001</v>
      </c>
      <c r="G462">
        <v>-4.8899999999999999E-2</v>
      </c>
      <c r="H462">
        <v>71480</v>
      </c>
      <c r="I462">
        <v>1074751851.0357001</v>
      </c>
    </row>
    <row r="463" spans="1:9">
      <c r="A463" s="12">
        <v>45155</v>
      </c>
      <c r="B463" t="s">
        <v>65</v>
      </c>
      <c r="C463" t="s">
        <v>35</v>
      </c>
      <c r="D463">
        <v>14.382400000000001</v>
      </c>
      <c r="E463">
        <v>15.0357</v>
      </c>
      <c r="F463">
        <v>-4.3449900000000001</v>
      </c>
      <c r="G463">
        <v>-0.65329999999999999</v>
      </c>
      <c r="H463">
        <v>71480</v>
      </c>
      <c r="I463">
        <v>1028053966.3824</v>
      </c>
    </row>
    <row r="464" spans="1:9">
      <c r="A464" s="12">
        <v>45156</v>
      </c>
      <c r="B464" t="s">
        <v>65</v>
      </c>
      <c r="C464" t="s">
        <v>35</v>
      </c>
      <c r="D464">
        <v>13.4373</v>
      </c>
      <c r="E464">
        <v>14.382400000000001</v>
      </c>
      <c r="F464">
        <v>-6.5712299999999999</v>
      </c>
      <c r="G464">
        <v>-0.94510000000000005</v>
      </c>
      <c r="H464">
        <v>71050</v>
      </c>
      <c r="I464">
        <v>954720178.43729997</v>
      </c>
    </row>
    <row r="465" spans="1:9">
      <c r="A465" s="12">
        <v>45159</v>
      </c>
      <c r="B465" t="s">
        <v>65</v>
      </c>
      <c r="C465" t="s">
        <v>35</v>
      </c>
      <c r="D465">
        <v>13.4575</v>
      </c>
      <c r="E465">
        <v>13.4373</v>
      </c>
      <c r="F465">
        <v>0.15032999999999999</v>
      </c>
      <c r="G465">
        <v>2.0199999999999999E-2</v>
      </c>
      <c r="H465">
        <v>70970</v>
      </c>
      <c r="I465">
        <v>955078788.45749998</v>
      </c>
    </row>
    <row r="466" spans="1:9">
      <c r="A466" s="12">
        <v>45160</v>
      </c>
      <c r="B466" t="s">
        <v>65</v>
      </c>
      <c r="C466" t="s">
        <v>35</v>
      </c>
      <c r="D466">
        <v>13.2826</v>
      </c>
      <c r="E466">
        <v>13.4575</v>
      </c>
      <c r="F466">
        <v>-1.29965</v>
      </c>
      <c r="G466">
        <v>-0.1749</v>
      </c>
      <c r="H466">
        <v>70700</v>
      </c>
      <c r="I466">
        <v>939079833.28260005</v>
      </c>
    </row>
    <row r="467" spans="1:9">
      <c r="A467" s="12">
        <v>45161</v>
      </c>
      <c r="B467" t="s">
        <v>65</v>
      </c>
      <c r="C467" t="s">
        <v>35</v>
      </c>
      <c r="D467">
        <v>13.708399999999999</v>
      </c>
      <c r="E467">
        <v>13.2826</v>
      </c>
      <c r="F467">
        <v>3.2057000000000002</v>
      </c>
      <c r="G467">
        <v>0.42580000000000001</v>
      </c>
      <c r="H467">
        <v>70490</v>
      </c>
      <c r="I467">
        <v>966305129.70840001</v>
      </c>
    </row>
    <row r="468" spans="1:9">
      <c r="A468" s="12">
        <v>45162</v>
      </c>
      <c r="B468" t="s">
        <v>65</v>
      </c>
      <c r="C468" t="s">
        <v>35</v>
      </c>
      <c r="D468">
        <v>13.3866</v>
      </c>
      <c r="E468">
        <v>13.708399999999999</v>
      </c>
      <c r="F468">
        <v>-2.3474699999999999</v>
      </c>
      <c r="G468">
        <v>-0.32179999999999997</v>
      </c>
      <c r="H468">
        <v>70400</v>
      </c>
      <c r="I468">
        <v>942416653.38660002</v>
      </c>
    </row>
    <row r="469" spans="1:9">
      <c r="A469" s="12">
        <v>45163</v>
      </c>
      <c r="B469" t="s">
        <v>65</v>
      </c>
      <c r="C469" t="s">
        <v>35</v>
      </c>
      <c r="D469">
        <v>13.354900000000001</v>
      </c>
      <c r="E469">
        <v>13.3866</v>
      </c>
      <c r="F469">
        <v>-0.23680000000000001</v>
      </c>
      <c r="G469">
        <v>-3.1699999999999999E-2</v>
      </c>
      <c r="H469">
        <v>70400</v>
      </c>
      <c r="I469">
        <v>940184973.3549</v>
      </c>
    </row>
    <row r="470" spans="1:9">
      <c r="A470" s="12">
        <v>45166</v>
      </c>
      <c r="B470" t="s">
        <v>65</v>
      </c>
      <c r="C470" t="s">
        <v>35</v>
      </c>
      <c r="D470">
        <v>13.354799999999999</v>
      </c>
      <c r="E470">
        <v>13.354900000000001</v>
      </c>
      <c r="F470">
        <v>-7.5000000000000002E-4</v>
      </c>
      <c r="G470">
        <v>-1E-4</v>
      </c>
      <c r="H470">
        <v>70070</v>
      </c>
      <c r="I470">
        <v>935770849.35479999</v>
      </c>
    </row>
    <row r="471" spans="1:9">
      <c r="A471" s="12">
        <v>45167</v>
      </c>
      <c r="B471" t="s">
        <v>65</v>
      </c>
      <c r="C471" t="s">
        <v>35</v>
      </c>
      <c r="D471">
        <v>14.340199999999999</v>
      </c>
      <c r="E471">
        <v>13.354799999999999</v>
      </c>
      <c r="F471">
        <v>7.3786199999999997</v>
      </c>
      <c r="G471">
        <v>0.98540000000000005</v>
      </c>
      <c r="H471">
        <v>71970</v>
      </c>
      <c r="I471">
        <v>1032064208.3401999</v>
      </c>
    </row>
    <row r="472" spans="1:9">
      <c r="A472" s="12">
        <v>45168</v>
      </c>
      <c r="B472" t="s">
        <v>65</v>
      </c>
      <c r="C472" t="s">
        <v>35</v>
      </c>
      <c r="D472">
        <v>13.9564</v>
      </c>
      <c r="E472">
        <v>14.340199999999999</v>
      </c>
      <c r="F472">
        <v>-2.67639</v>
      </c>
      <c r="G472">
        <v>-0.38379999999999997</v>
      </c>
      <c r="H472">
        <v>70850</v>
      </c>
      <c r="I472">
        <v>988810953.95640004</v>
      </c>
    </row>
    <row r="473" spans="1:9">
      <c r="A473" s="12">
        <v>45169</v>
      </c>
      <c r="B473" t="s">
        <v>65</v>
      </c>
      <c r="C473" t="s">
        <v>35</v>
      </c>
      <c r="D473">
        <v>13.4389</v>
      </c>
      <c r="E473">
        <v>13.9564</v>
      </c>
      <c r="F473">
        <v>-3.7079800000000001</v>
      </c>
      <c r="G473">
        <v>-0.51749999999999996</v>
      </c>
      <c r="H473">
        <v>70850</v>
      </c>
      <c r="I473">
        <v>952146078.43889999</v>
      </c>
    </row>
    <row r="474" spans="1:9">
      <c r="A474" s="12">
        <v>45170</v>
      </c>
      <c r="B474" t="s">
        <v>65</v>
      </c>
      <c r="C474" t="s">
        <v>35</v>
      </c>
      <c r="D474">
        <v>13.158899999999999</v>
      </c>
      <c r="E474">
        <v>13.4389</v>
      </c>
      <c r="F474">
        <v>-2.0834999999999999</v>
      </c>
      <c r="G474">
        <v>-0.28000000000000003</v>
      </c>
      <c r="H474">
        <v>70690</v>
      </c>
      <c r="I474">
        <v>930202654.15890002</v>
      </c>
    </row>
    <row r="475" spans="1:9">
      <c r="A475" s="12">
        <v>45174</v>
      </c>
      <c r="B475" t="s">
        <v>65</v>
      </c>
      <c r="C475" t="s">
        <v>35</v>
      </c>
      <c r="D475">
        <v>13.1732</v>
      </c>
      <c r="E475">
        <v>13.158899999999999</v>
      </c>
      <c r="F475">
        <v>0.10867</v>
      </c>
      <c r="G475">
        <v>1.43E-2</v>
      </c>
      <c r="H475">
        <v>70690</v>
      </c>
      <c r="I475">
        <v>931213521.17320001</v>
      </c>
    </row>
    <row r="476" spans="1:9">
      <c r="A476" s="12">
        <v>45175</v>
      </c>
      <c r="B476" t="s">
        <v>65</v>
      </c>
      <c r="C476" t="s">
        <v>35</v>
      </c>
      <c r="D476">
        <v>13.1629</v>
      </c>
      <c r="E476">
        <v>13.1732</v>
      </c>
      <c r="F476">
        <v>-7.8189999999999996E-2</v>
      </c>
      <c r="G476">
        <v>-1.03E-2</v>
      </c>
      <c r="H476">
        <v>68690</v>
      </c>
      <c r="I476">
        <v>904159614.16289997</v>
      </c>
    </row>
    <row r="477" spans="1:9">
      <c r="A477" s="12">
        <v>45176</v>
      </c>
      <c r="B477" t="s">
        <v>65</v>
      </c>
      <c r="C477" t="s">
        <v>35</v>
      </c>
      <c r="D477">
        <v>13.3043</v>
      </c>
      <c r="E477">
        <v>13.1629</v>
      </c>
      <c r="F477">
        <v>1.07423</v>
      </c>
      <c r="G477">
        <v>0.1414</v>
      </c>
      <c r="H477">
        <v>68690</v>
      </c>
      <c r="I477">
        <v>913872380.30429995</v>
      </c>
    </row>
    <row r="478" spans="1:9">
      <c r="A478" s="12">
        <v>45177</v>
      </c>
      <c r="B478" t="s">
        <v>65</v>
      </c>
      <c r="C478" t="s">
        <v>35</v>
      </c>
      <c r="D478">
        <v>13.319100000000001</v>
      </c>
      <c r="E478">
        <v>13.3043</v>
      </c>
      <c r="F478">
        <v>0.11124000000000001</v>
      </c>
      <c r="G478">
        <v>1.4800000000000001E-2</v>
      </c>
      <c r="H478">
        <v>68690</v>
      </c>
      <c r="I478">
        <v>914888992.31910002</v>
      </c>
    </row>
    <row r="479" spans="1:9">
      <c r="A479" s="12">
        <v>45180</v>
      </c>
      <c r="B479" t="s">
        <v>65</v>
      </c>
      <c r="C479" t="s">
        <v>35</v>
      </c>
      <c r="D479">
        <v>12.823700000000001</v>
      </c>
      <c r="E479">
        <v>13.319100000000001</v>
      </c>
      <c r="F479">
        <v>-3.7194699999999998</v>
      </c>
      <c r="G479">
        <v>-0.49540000000000001</v>
      </c>
      <c r="H479">
        <v>67690</v>
      </c>
      <c r="I479">
        <v>868036265.82369995</v>
      </c>
    </row>
    <row r="480" spans="1:9">
      <c r="A480" s="12">
        <v>45181</v>
      </c>
      <c r="B480" t="s">
        <v>65</v>
      </c>
      <c r="C480" t="s">
        <v>35</v>
      </c>
      <c r="D480">
        <v>13.383100000000001</v>
      </c>
      <c r="E480">
        <v>12.823700000000001</v>
      </c>
      <c r="F480">
        <v>4.3622399999999999</v>
      </c>
      <c r="G480">
        <v>0.55940000000000001</v>
      </c>
      <c r="H480">
        <v>67360</v>
      </c>
      <c r="I480">
        <v>901485629.38310003</v>
      </c>
    </row>
    <row r="481" spans="1:9">
      <c r="A481" s="12">
        <v>45182</v>
      </c>
      <c r="B481" t="s">
        <v>65</v>
      </c>
      <c r="C481" t="s">
        <v>35</v>
      </c>
      <c r="D481">
        <v>13.4239</v>
      </c>
      <c r="E481">
        <v>13.383100000000001</v>
      </c>
      <c r="F481">
        <v>0.30486000000000002</v>
      </c>
      <c r="G481">
        <v>4.0800000000000003E-2</v>
      </c>
      <c r="H481">
        <v>67040</v>
      </c>
      <c r="I481">
        <v>899938269.42390001</v>
      </c>
    </row>
    <row r="482" spans="1:9">
      <c r="A482" s="12">
        <v>45183</v>
      </c>
      <c r="B482" t="s">
        <v>65</v>
      </c>
      <c r="C482" t="s">
        <v>35</v>
      </c>
      <c r="D482">
        <v>13.712999999999999</v>
      </c>
      <c r="E482">
        <v>13.4239</v>
      </c>
      <c r="F482">
        <v>2.1536200000000001</v>
      </c>
      <c r="G482">
        <v>0.28910000000000002</v>
      </c>
      <c r="H482">
        <v>65960</v>
      </c>
      <c r="I482">
        <v>904509493.71300006</v>
      </c>
    </row>
    <row r="483" spans="1:9">
      <c r="A483" s="12">
        <v>45184</v>
      </c>
      <c r="B483" t="s">
        <v>65</v>
      </c>
      <c r="C483" t="s">
        <v>35</v>
      </c>
      <c r="D483">
        <v>13.5678</v>
      </c>
      <c r="E483">
        <v>13.712999999999999</v>
      </c>
      <c r="F483">
        <v>-1.0588500000000001</v>
      </c>
      <c r="G483">
        <v>-0.1452</v>
      </c>
      <c r="H483">
        <v>65900</v>
      </c>
      <c r="I483">
        <v>894118033.56780005</v>
      </c>
    </row>
    <row r="484" spans="1:9">
      <c r="A484" s="12">
        <v>45187</v>
      </c>
      <c r="B484" t="s">
        <v>65</v>
      </c>
      <c r="C484" t="s">
        <v>35</v>
      </c>
      <c r="D484">
        <v>13.783300000000001</v>
      </c>
      <c r="E484">
        <v>13.5678</v>
      </c>
      <c r="F484">
        <v>1.58832</v>
      </c>
      <c r="G484">
        <v>0.2155</v>
      </c>
      <c r="H484">
        <v>65420</v>
      </c>
      <c r="I484">
        <v>901703499.78330004</v>
      </c>
    </row>
    <row r="485" spans="1:9">
      <c r="A485" s="12">
        <v>45188</v>
      </c>
      <c r="B485" t="s">
        <v>65</v>
      </c>
      <c r="C485" t="s">
        <v>35</v>
      </c>
      <c r="D485">
        <v>13.981199999999999</v>
      </c>
      <c r="E485">
        <v>13.783300000000001</v>
      </c>
      <c r="F485">
        <v>1.4358</v>
      </c>
      <c r="G485">
        <v>0.19789999999999999</v>
      </c>
      <c r="H485">
        <v>65420</v>
      </c>
      <c r="I485">
        <v>914650117.98119998</v>
      </c>
    </row>
    <row r="486" spans="1:9">
      <c r="A486" s="12">
        <v>45189</v>
      </c>
      <c r="B486" t="s">
        <v>65</v>
      </c>
      <c r="C486" t="s">
        <v>35</v>
      </c>
      <c r="D486">
        <v>13.8398</v>
      </c>
      <c r="E486">
        <v>13.981199999999999</v>
      </c>
      <c r="F486">
        <v>-1.01136</v>
      </c>
      <c r="G486">
        <v>-0.1414</v>
      </c>
      <c r="H486">
        <v>65200</v>
      </c>
      <c r="I486">
        <v>902354973.8398</v>
      </c>
    </row>
    <row r="487" spans="1:9">
      <c r="A487" s="12">
        <v>45190</v>
      </c>
      <c r="B487" t="s">
        <v>65</v>
      </c>
      <c r="C487" t="s">
        <v>35</v>
      </c>
      <c r="D487">
        <v>13.6614</v>
      </c>
      <c r="E487">
        <v>13.8398</v>
      </c>
      <c r="F487">
        <v>-1.28904</v>
      </c>
      <c r="G487">
        <v>-0.1784</v>
      </c>
      <c r="H487">
        <v>65150</v>
      </c>
      <c r="I487">
        <v>890040223.66139996</v>
      </c>
    </row>
    <row r="488" spans="1:9">
      <c r="A488" s="12">
        <v>45191</v>
      </c>
      <c r="B488" t="s">
        <v>65</v>
      </c>
      <c r="C488" t="s">
        <v>35</v>
      </c>
      <c r="D488">
        <v>13.6144</v>
      </c>
      <c r="E488">
        <v>13.6614</v>
      </c>
      <c r="F488">
        <v>-0.34404000000000001</v>
      </c>
      <c r="G488">
        <v>-4.7E-2</v>
      </c>
      <c r="H488">
        <v>65110</v>
      </c>
      <c r="I488">
        <v>886433597.61440003</v>
      </c>
    </row>
    <row r="489" spans="1:9">
      <c r="A489" s="12">
        <v>45194</v>
      </c>
      <c r="B489" t="s">
        <v>65</v>
      </c>
      <c r="C489" t="s">
        <v>35</v>
      </c>
      <c r="D489">
        <v>13.524800000000001</v>
      </c>
      <c r="E489">
        <v>13.6144</v>
      </c>
      <c r="F489">
        <v>-0.65812999999999999</v>
      </c>
      <c r="G489">
        <v>-8.9599999999999999E-2</v>
      </c>
      <c r="H489">
        <v>64490</v>
      </c>
      <c r="I489">
        <v>872214365.52479994</v>
      </c>
    </row>
    <row r="490" spans="1:9">
      <c r="A490" s="12">
        <v>45195</v>
      </c>
      <c r="B490" t="s">
        <v>65</v>
      </c>
      <c r="C490" t="s">
        <v>35</v>
      </c>
      <c r="D490">
        <v>13.465</v>
      </c>
      <c r="E490">
        <v>13.524800000000001</v>
      </c>
      <c r="F490">
        <v>-0.44214999999999999</v>
      </c>
      <c r="G490">
        <v>-5.9799999999999999E-2</v>
      </c>
      <c r="H490">
        <v>64360</v>
      </c>
      <c r="I490">
        <v>866607413.46500003</v>
      </c>
    </row>
    <row r="491" spans="1:9">
      <c r="A491" s="12">
        <v>45196</v>
      </c>
      <c r="B491" t="s">
        <v>65</v>
      </c>
      <c r="C491" t="s">
        <v>35</v>
      </c>
      <c r="D491">
        <v>13.4642</v>
      </c>
      <c r="E491">
        <v>13.465</v>
      </c>
      <c r="F491">
        <v>-5.94E-3</v>
      </c>
      <c r="G491">
        <v>-8.0000000000000004E-4</v>
      </c>
      <c r="H491">
        <v>63970</v>
      </c>
      <c r="I491">
        <v>861304887.46420002</v>
      </c>
    </row>
    <row r="492" spans="1:9">
      <c r="A492" s="12">
        <v>45197</v>
      </c>
      <c r="B492" t="s">
        <v>65</v>
      </c>
      <c r="C492" t="s">
        <v>35</v>
      </c>
      <c r="D492">
        <v>13.939</v>
      </c>
      <c r="E492">
        <v>13.4642</v>
      </c>
      <c r="F492">
        <v>3.5263900000000001</v>
      </c>
      <c r="G492">
        <v>0.4748</v>
      </c>
      <c r="H492">
        <v>63970</v>
      </c>
      <c r="I492">
        <v>891677843.93900001</v>
      </c>
    </row>
    <row r="493" spans="1:9">
      <c r="A493" s="12">
        <v>45198</v>
      </c>
      <c r="B493" t="s">
        <v>65</v>
      </c>
      <c r="C493" t="s">
        <v>35</v>
      </c>
      <c r="D493">
        <v>13.805999999999999</v>
      </c>
      <c r="E493">
        <v>13.939</v>
      </c>
      <c r="F493">
        <v>-0.95416000000000001</v>
      </c>
      <c r="G493">
        <v>-0.13300000000000001</v>
      </c>
      <c r="H493">
        <v>63770</v>
      </c>
      <c r="I493">
        <v>880408633.80599999</v>
      </c>
    </row>
    <row r="494" spans="1:9">
      <c r="A494" s="12">
        <v>45201</v>
      </c>
      <c r="B494" t="s">
        <v>65</v>
      </c>
      <c r="C494" t="s">
        <v>35</v>
      </c>
      <c r="D494">
        <v>14.265000000000001</v>
      </c>
      <c r="E494">
        <v>13.805999999999999</v>
      </c>
      <c r="F494">
        <v>3.32464</v>
      </c>
      <c r="G494">
        <v>0.45900000000000002</v>
      </c>
      <c r="H494">
        <v>63410</v>
      </c>
      <c r="I494">
        <v>904543664.26499999</v>
      </c>
    </row>
    <row r="495" spans="1:9">
      <c r="A495" s="12">
        <v>45202</v>
      </c>
      <c r="B495" t="s">
        <v>65</v>
      </c>
      <c r="C495" t="s">
        <v>35</v>
      </c>
      <c r="D495">
        <v>13.885999999999999</v>
      </c>
      <c r="E495">
        <v>14.265000000000001</v>
      </c>
      <c r="F495">
        <v>-2.6568499999999999</v>
      </c>
      <c r="G495">
        <v>-0.379</v>
      </c>
      <c r="H495">
        <v>63240</v>
      </c>
      <c r="I495">
        <v>878150653.88600004</v>
      </c>
    </row>
    <row r="496" spans="1:9">
      <c r="A496" s="12">
        <v>45203</v>
      </c>
      <c r="B496" t="s">
        <v>65</v>
      </c>
      <c r="C496" t="s">
        <v>35</v>
      </c>
      <c r="D496">
        <v>14.085699999999999</v>
      </c>
      <c r="E496">
        <v>13.885999999999999</v>
      </c>
      <c r="F496">
        <v>1.43814</v>
      </c>
      <c r="G496">
        <v>0.19969999999999999</v>
      </c>
      <c r="H496">
        <v>63060</v>
      </c>
      <c r="I496">
        <v>888244256.08570004</v>
      </c>
    </row>
    <row r="497" spans="1:9">
      <c r="A497" s="12">
        <v>45204</v>
      </c>
      <c r="B497" t="s">
        <v>65</v>
      </c>
      <c r="C497" t="s">
        <v>35</v>
      </c>
      <c r="D497">
        <v>14.0053</v>
      </c>
      <c r="E497">
        <v>14.085699999999999</v>
      </c>
      <c r="F497">
        <v>-0.57079000000000002</v>
      </c>
      <c r="G497">
        <v>-8.0399999999999999E-2</v>
      </c>
      <c r="H497">
        <v>62840</v>
      </c>
      <c r="I497">
        <v>880093066.00530005</v>
      </c>
    </row>
    <row r="498" spans="1:9">
      <c r="A498" s="12">
        <v>45205</v>
      </c>
      <c r="B498" t="s">
        <v>65</v>
      </c>
      <c r="C498" t="s">
        <v>35</v>
      </c>
      <c r="D498">
        <v>14.2821</v>
      </c>
      <c r="E498">
        <v>14.0053</v>
      </c>
      <c r="F498">
        <v>1.9763900000000001</v>
      </c>
      <c r="G498">
        <v>0.27679999999999999</v>
      </c>
      <c r="H498">
        <v>62550</v>
      </c>
      <c r="I498">
        <v>893345369.28209996</v>
      </c>
    </row>
    <row r="499" spans="1:9">
      <c r="A499" s="12">
        <v>45208</v>
      </c>
      <c r="B499" t="s">
        <v>65</v>
      </c>
      <c r="C499" t="s">
        <v>35</v>
      </c>
      <c r="D499">
        <v>14.0784</v>
      </c>
      <c r="E499">
        <v>14.2821</v>
      </c>
      <c r="F499">
        <v>-1.4262600000000001</v>
      </c>
      <c r="G499">
        <v>-0.20369999999999999</v>
      </c>
      <c r="H499">
        <v>62550</v>
      </c>
      <c r="I499">
        <v>880603934.07840002</v>
      </c>
    </row>
    <row r="500" spans="1:9">
      <c r="A500" s="12">
        <v>45209</v>
      </c>
      <c r="B500" t="s">
        <v>65</v>
      </c>
      <c r="C500" t="s">
        <v>35</v>
      </c>
      <c r="D500">
        <v>13.9534</v>
      </c>
      <c r="E500">
        <v>14.0784</v>
      </c>
      <c r="F500">
        <v>-0.88788</v>
      </c>
      <c r="G500">
        <v>-0.125</v>
      </c>
      <c r="H500">
        <v>62550</v>
      </c>
      <c r="I500">
        <v>872785183.95340002</v>
      </c>
    </row>
    <row r="501" spans="1:9">
      <c r="A501" s="12">
        <v>45210</v>
      </c>
      <c r="B501" t="s">
        <v>65</v>
      </c>
      <c r="C501" t="s">
        <v>35</v>
      </c>
      <c r="D501">
        <v>13.605700000000001</v>
      </c>
      <c r="E501">
        <v>13.9534</v>
      </c>
      <c r="F501">
        <v>-2.49187</v>
      </c>
      <c r="G501">
        <v>-0.34770000000000001</v>
      </c>
      <c r="H501">
        <v>62550</v>
      </c>
      <c r="I501">
        <v>851036548.60570002</v>
      </c>
    </row>
    <row r="502" spans="1:9">
      <c r="A502" s="12">
        <v>45211</v>
      </c>
      <c r="B502" t="s">
        <v>65</v>
      </c>
      <c r="C502" t="s">
        <v>35</v>
      </c>
      <c r="D502">
        <v>13.581099999999999</v>
      </c>
      <c r="E502">
        <v>13.605700000000001</v>
      </c>
      <c r="F502">
        <v>-0.18081</v>
      </c>
      <c r="G502">
        <v>-2.46E-2</v>
      </c>
      <c r="H502">
        <v>62550</v>
      </c>
      <c r="I502">
        <v>849497818.58109999</v>
      </c>
    </row>
    <row r="503" spans="1:9">
      <c r="A503" s="12">
        <v>45212</v>
      </c>
      <c r="B503" t="s">
        <v>65</v>
      </c>
      <c r="C503" t="s">
        <v>35</v>
      </c>
      <c r="D503">
        <v>13.6257</v>
      </c>
      <c r="E503">
        <v>13.581099999999999</v>
      </c>
      <c r="F503">
        <v>0.32840000000000003</v>
      </c>
      <c r="G503">
        <v>4.4600000000000001E-2</v>
      </c>
      <c r="H503">
        <v>62550</v>
      </c>
      <c r="I503">
        <v>852287548.6257</v>
      </c>
    </row>
    <row r="504" spans="1:9">
      <c r="A504" s="12">
        <v>45215</v>
      </c>
      <c r="B504" t="s">
        <v>65</v>
      </c>
      <c r="C504" t="s">
        <v>35</v>
      </c>
      <c r="D504">
        <v>14.512</v>
      </c>
      <c r="E504">
        <v>13.6257</v>
      </c>
      <c r="F504">
        <v>6.5046200000000001</v>
      </c>
      <c r="G504">
        <v>0.88629999999999998</v>
      </c>
      <c r="H504">
        <v>62230</v>
      </c>
      <c r="I504">
        <v>903081774.51199996</v>
      </c>
    </row>
    <row r="505" spans="1:9">
      <c r="A505" s="12">
        <v>45216</v>
      </c>
      <c r="B505" t="s">
        <v>65</v>
      </c>
      <c r="C505" t="s">
        <v>35</v>
      </c>
      <c r="D505">
        <v>14.5341</v>
      </c>
      <c r="E505">
        <v>14.512</v>
      </c>
      <c r="F505">
        <v>0.15229000000000001</v>
      </c>
      <c r="G505">
        <v>2.2100000000000002E-2</v>
      </c>
      <c r="H505">
        <v>62080</v>
      </c>
      <c r="I505">
        <v>902276942.53410006</v>
      </c>
    </row>
    <row r="506" spans="1:9">
      <c r="A506" s="12">
        <v>45217</v>
      </c>
      <c r="B506" t="s">
        <v>65</v>
      </c>
      <c r="C506" t="s">
        <v>35</v>
      </c>
      <c r="D506">
        <v>14.3841</v>
      </c>
      <c r="E506">
        <v>14.5341</v>
      </c>
      <c r="F506">
        <v>-1.03206</v>
      </c>
      <c r="G506">
        <v>-0.15</v>
      </c>
      <c r="H506">
        <v>61830</v>
      </c>
      <c r="I506">
        <v>889368917.38409996</v>
      </c>
    </row>
    <row r="507" spans="1:9">
      <c r="A507" s="12">
        <v>45218</v>
      </c>
      <c r="B507" t="s">
        <v>65</v>
      </c>
      <c r="C507" t="s">
        <v>35</v>
      </c>
      <c r="D507">
        <v>14.6791</v>
      </c>
      <c r="E507">
        <v>14.3841</v>
      </c>
      <c r="F507">
        <v>2.0508799999999998</v>
      </c>
      <c r="G507">
        <v>0.29499999999999998</v>
      </c>
      <c r="H507">
        <v>61830</v>
      </c>
      <c r="I507">
        <v>907608767.67910004</v>
      </c>
    </row>
    <row r="508" spans="1:9">
      <c r="A508" s="12">
        <v>45219</v>
      </c>
      <c r="B508" t="s">
        <v>65</v>
      </c>
      <c r="C508" t="s">
        <v>35</v>
      </c>
      <c r="D508">
        <v>15.0829</v>
      </c>
      <c r="E508">
        <v>14.6791</v>
      </c>
      <c r="F508">
        <v>2.7508499999999998</v>
      </c>
      <c r="G508">
        <v>0.40379999999999999</v>
      </c>
      <c r="H508">
        <v>61830</v>
      </c>
      <c r="I508">
        <v>932575722.08290005</v>
      </c>
    </row>
    <row r="509" spans="1:9">
      <c r="A509" s="12">
        <v>45222</v>
      </c>
      <c r="B509" t="s">
        <v>65</v>
      </c>
      <c r="C509" t="s">
        <v>35</v>
      </c>
      <c r="D509">
        <v>16.010999999999999</v>
      </c>
      <c r="E509">
        <v>15.0829</v>
      </c>
      <c r="F509">
        <v>6.1533300000000004</v>
      </c>
      <c r="G509">
        <v>0.92810000000000004</v>
      </c>
      <c r="H509">
        <v>61450</v>
      </c>
      <c r="I509">
        <v>983875966.01100004</v>
      </c>
    </row>
    <row r="510" spans="1:9">
      <c r="A510" s="12">
        <v>45223</v>
      </c>
      <c r="B510" t="s">
        <v>65</v>
      </c>
      <c r="C510" t="s">
        <v>35</v>
      </c>
      <c r="D510">
        <v>17.212900000000001</v>
      </c>
      <c r="E510">
        <v>16.010999999999999</v>
      </c>
      <c r="F510">
        <v>7.50671</v>
      </c>
      <c r="G510">
        <v>1.2019</v>
      </c>
      <c r="H510">
        <v>61980</v>
      </c>
      <c r="I510">
        <v>1066855559.2129</v>
      </c>
    </row>
    <row r="511" spans="1:9">
      <c r="A511" s="12">
        <v>45224</v>
      </c>
      <c r="B511" t="s">
        <v>65</v>
      </c>
      <c r="C511" t="s">
        <v>35</v>
      </c>
      <c r="D511">
        <v>17.740600000000001</v>
      </c>
      <c r="E511">
        <v>17.212900000000001</v>
      </c>
      <c r="F511">
        <v>3.0657199999999998</v>
      </c>
      <c r="G511">
        <v>0.52769999999999995</v>
      </c>
      <c r="H511">
        <v>61980</v>
      </c>
      <c r="I511">
        <v>1099562405.7406001</v>
      </c>
    </row>
    <row r="512" spans="1:9">
      <c r="A512" s="12">
        <v>45225</v>
      </c>
      <c r="B512" t="s">
        <v>65</v>
      </c>
      <c r="C512" t="s">
        <v>35</v>
      </c>
      <c r="D512">
        <v>17.288</v>
      </c>
      <c r="E512">
        <v>17.740600000000001</v>
      </c>
      <c r="F512">
        <v>-2.5512100000000002</v>
      </c>
      <c r="G512">
        <v>-0.4526</v>
      </c>
      <c r="H512">
        <v>62680</v>
      </c>
      <c r="I512">
        <v>1083611857.2880001</v>
      </c>
    </row>
    <row r="513" spans="1:9">
      <c r="A513" s="12">
        <v>45226</v>
      </c>
      <c r="B513" t="s">
        <v>65</v>
      </c>
      <c r="C513" t="s">
        <v>35</v>
      </c>
      <c r="D513">
        <v>17.110099999999999</v>
      </c>
      <c r="E513">
        <v>17.288</v>
      </c>
      <c r="F513">
        <v>-1.02904</v>
      </c>
      <c r="G513">
        <v>-0.1779</v>
      </c>
      <c r="H513">
        <v>62680</v>
      </c>
      <c r="I513">
        <v>1072461085.1101</v>
      </c>
    </row>
    <row r="514" spans="1:9">
      <c r="A514" s="12">
        <v>45229</v>
      </c>
      <c r="B514" t="s">
        <v>65</v>
      </c>
      <c r="C514" t="s">
        <v>35</v>
      </c>
      <c r="D514">
        <v>17.5181</v>
      </c>
      <c r="E514">
        <v>17.110099999999999</v>
      </c>
      <c r="F514">
        <v>2.38456</v>
      </c>
      <c r="G514">
        <v>0.40799999999999997</v>
      </c>
      <c r="H514">
        <v>62140</v>
      </c>
      <c r="I514">
        <v>1088574751.5181</v>
      </c>
    </row>
    <row r="515" spans="1:9">
      <c r="A515" s="12">
        <v>45230</v>
      </c>
      <c r="B515" t="s">
        <v>65</v>
      </c>
      <c r="C515" t="s">
        <v>35</v>
      </c>
      <c r="D515">
        <v>17.5945</v>
      </c>
      <c r="E515">
        <v>17.5181</v>
      </c>
      <c r="F515">
        <v>0.43612000000000001</v>
      </c>
      <c r="G515">
        <v>7.6399999999999996E-2</v>
      </c>
      <c r="H515">
        <v>62520</v>
      </c>
      <c r="I515">
        <v>1100008157.5945001</v>
      </c>
    </row>
    <row r="516" spans="1:9">
      <c r="A516" s="12">
        <v>45231</v>
      </c>
      <c r="B516" t="s">
        <v>65</v>
      </c>
      <c r="C516" t="s">
        <v>35</v>
      </c>
      <c r="D516">
        <v>17.492799999999999</v>
      </c>
      <c r="E516">
        <v>17.5945</v>
      </c>
      <c r="F516">
        <v>-0.57801999999999998</v>
      </c>
      <c r="G516">
        <v>-0.1017</v>
      </c>
      <c r="H516">
        <v>67770</v>
      </c>
      <c r="I516">
        <v>1185487073.4928</v>
      </c>
    </row>
    <row r="517" spans="1:9">
      <c r="A517" s="12">
        <v>45232</v>
      </c>
      <c r="B517" t="s">
        <v>65</v>
      </c>
      <c r="C517" t="s">
        <v>35</v>
      </c>
      <c r="D517">
        <v>17.672499999999999</v>
      </c>
      <c r="E517">
        <v>17.492799999999999</v>
      </c>
      <c r="F517">
        <v>1.02728</v>
      </c>
      <c r="G517">
        <v>0.1797</v>
      </c>
      <c r="H517">
        <v>70720</v>
      </c>
      <c r="I517">
        <v>1249799217.6724999</v>
      </c>
    </row>
    <row r="518" spans="1:9">
      <c r="A518" s="12">
        <v>45233</v>
      </c>
      <c r="B518" t="s">
        <v>65</v>
      </c>
      <c r="C518" t="s">
        <v>35</v>
      </c>
      <c r="D518">
        <v>17.435500000000001</v>
      </c>
      <c r="E518">
        <v>17.672499999999999</v>
      </c>
      <c r="F518">
        <v>-1.34107</v>
      </c>
      <c r="G518">
        <v>-0.23699999999999999</v>
      </c>
      <c r="H518">
        <v>70720</v>
      </c>
      <c r="I518">
        <v>1233038577.4354999</v>
      </c>
    </row>
    <row r="519" spans="1:9">
      <c r="A519" s="12">
        <v>45236</v>
      </c>
      <c r="B519" t="s">
        <v>65</v>
      </c>
      <c r="C519" t="s">
        <v>35</v>
      </c>
      <c r="D519">
        <v>17.702100000000002</v>
      </c>
      <c r="E519">
        <v>17.435500000000001</v>
      </c>
      <c r="F519">
        <v>1.5290600000000001</v>
      </c>
      <c r="G519">
        <v>0.2666</v>
      </c>
      <c r="H519">
        <v>70720</v>
      </c>
      <c r="I519">
        <v>1251892529.7021</v>
      </c>
    </row>
    <row r="520" spans="1:9">
      <c r="A520" s="12">
        <v>45237</v>
      </c>
      <c r="B520" t="s">
        <v>65</v>
      </c>
      <c r="C520" t="s">
        <v>35</v>
      </c>
      <c r="D520">
        <v>18.116800000000001</v>
      </c>
      <c r="E520">
        <v>17.702100000000002</v>
      </c>
      <c r="F520">
        <v>2.34266</v>
      </c>
      <c r="G520">
        <v>0.41470000000000001</v>
      </c>
      <c r="H520">
        <v>70720</v>
      </c>
      <c r="I520">
        <v>1281220114.1168001</v>
      </c>
    </row>
    <row r="521" spans="1:9">
      <c r="A521" s="12">
        <v>45238</v>
      </c>
      <c r="B521" t="s">
        <v>65</v>
      </c>
      <c r="C521" t="s">
        <v>35</v>
      </c>
      <c r="D521">
        <v>18.002300000000002</v>
      </c>
      <c r="E521">
        <v>18.116800000000001</v>
      </c>
      <c r="F521">
        <v>-0.63200999999999996</v>
      </c>
      <c r="G521">
        <v>-0.1145</v>
      </c>
      <c r="H521">
        <v>74220</v>
      </c>
      <c r="I521">
        <v>1336130724.0023</v>
      </c>
    </row>
    <row r="522" spans="1:9">
      <c r="A522" s="12">
        <v>45239</v>
      </c>
      <c r="B522" t="s">
        <v>65</v>
      </c>
      <c r="C522" t="s">
        <v>35</v>
      </c>
      <c r="D522">
        <v>18.444500000000001</v>
      </c>
      <c r="E522">
        <v>18.002300000000002</v>
      </c>
      <c r="F522">
        <v>2.45635</v>
      </c>
      <c r="G522">
        <v>0.44219999999999998</v>
      </c>
      <c r="H522">
        <v>74920</v>
      </c>
      <c r="I522">
        <v>1381861958.4445</v>
      </c>
    </row>
    <row r="523" spans="1:9">
      <c r="A523" s="12">
        <v>45240</v>
      </c>
      <c r="B523" t="s">
        <v>65</v>
      </c>
      <c r="C523" t="s">
        <v>35</v>
      </c>
      <c r="D523">
        <v>18.827999999999999</v>
      </c>
      <c r="E523">
        <v>18.444500000000001</v>
      </c>
      <c r="F523">
        <v>2.0792099999999998</v>
      </c>
      <c r="G523">
        <v>0.38350000000000001</v>
      </c>
      <c r="H523">
        <v>75260</v>
      </c>
      <c r="I523">
        <v>1416995298.8280001</v>
      </c>
    </row>
    <row r="524" spans="1:9">
      <c r="A524" s="12">
        <v>45243</v>
      </c>
      <c r="B524" t="s">
        <v>65</v>
      </c>
      <c r="C524" t="s">
        <v>35</v>
      </c>
      <c r="D524">
        <v>18.516500000000001</v>
      </c>
      <c r="E524">
        <v>18.827999999999999</v>
      </c>
      <c r="F524">
        <v>-1.65445</v>
      </c>
      <c r="G524">
        <v>-0.3115</v>
      </c>
      <c r="H524">
        <v>75260</v>
      </c>
      <c r="I524">
        <v>1393551808.5165</v>
      </c>
    </row>
    <row r="525" spans="1:9">
      <c r="A525" s="12">
        <v>45244</v>
      </c>
      <c r="B525" t="s">
        <v>65</v>
      </c>
      <c r="C525" t="s">
        <v>35</v>
      </c>
      <c r="D525">
        <v>17.744700000000002</v>
      </c>
      <c r="E525">
        <v>18.516500000000001</v>
      </c>
      <c r="F525">
        <v>-4.1681699999999999</v>
      </c>
      <c r="G525">
        <v>-0.77180000000000004</v>
      </c>
      <c r="H525">
        <v>73850</v>
      </c>
      <c r="I525">
        <v>1310446112.7447</v>
      </c>
    </row>
    <row r="526" spans="1:9">
      <c r="A526" s="12">
        <v>45245</v>
      </c>
      <c r="B526" t="s">
        <v>65</v>
      </c>
      <c r="C526" t="s">
        <v>35</v>
      </c>
      <c r="D526">
        <v>18.980599999999999</v>
      </c>
      <c r="E526">
        <v>17.744700000000002</v>
      </c>
      <c r="F526">
        <v>6.9649000000000001</v>
      </c>
      <c r="G526">
        <v>1.2359</v>
      </c>
      <c r="H526">
        <v>73850</v>
      </c>
      <c r="I526">
        <v>1401717328.9806001</v>
      </c>
    </row>
    <row r="527" spans="1:9">
      <c r="A527" s="12">
        <v>45246</v>
      </c>
      <c r="B527" t="s">
        <v>65</v>
      </c>
      <c r="C527" t="s">
        <v>35</v>
      </c>
      <c r="D527">
        <v>18.097899999999999</v>
      </c>
      <c r="E527">
        <v>18.980599999999999</v>
      </c>
      <c r="F527">
        <v>-4.6505400000000003</v>
      </c>
      <c r="G527">
        <v>-0.88270000000000004</v>
      </c>
      <c r="H527">
        <v>73850</v>
      </c>
      <c r="I527">
        <v>1336529933.0978999</v>
      </c>
    </row>
    <row r="528" spans="1:9">
      <c r="A528" s="12">
        <v>45247</v>
      </c>
      <c r="B528" t="s">
        <v>65</v>
      </c>
      <c r="C528" t="s">
        <v>35</v>
      </c>
      <c r="D528">
        <v>18.372</v>
      </c>
      <c r="E528">
        <v>18.097899999999999</v>
      </c>
      <c r="F528">
        <v>1.51454</v>
      </c>
      <c r="G528">
        <v>0.27410000000000001</v>
      </c>
      <c r="H528">
        <v>73850</v>
      </c>
      <c r="I528">
        <v>1356772218.372</v>
      </c>
    </row>
    <row r="529" spans="1:9">
      <c r="A529" s="12">
        <v>45250</v>
      </c>
      <c r="B529" t="s">
        <v>65</v>
      </c>
      <c r="C529" t="s">
        <v>35</v>
      </c>
      <c r="D529">
        <v>18.9392</v>
      </c>
      <c r="E529">
        <v>18.372</v>
      </c>
      <c r="F529">
        <v>3.08731</v>
      </c>
      <c r="G529">
        <v>0.56720000000000004</v>
      </c>
      <c r="H529">
        <v>73850</v>
      </c>
      <c r="I529">
        <v>1398659938.9391999</v>
      </c>
    </row>
    <row r="530" spans="1:9">
      <c r="A530" s="12">
        <v>45251</v>
      </c>
      <c r="B530" t="s">
        <v>65</v>
      </c>
      <c r="C530" t="s">
        <v>35</v>
      </c>
      <c r="D530">
        <v>18.5688</v>
      </c>
      <c r="E530">
        <v>18.9392</v>
      </c>
      <c r="F530">
        <v>-1.95573</v>
      </c>
      <c r="G530">
        <v>-0.37040000000000001</v>
      </c>
      <c r="H530">
        <v>73850</v>
      </c>
      <c r="I530">
        <v>1371305898.5688</v>
      </c>
    </row>
    <row r="531" spans="1:9">
      <c r="A531" s="12">
        <v>45252</v>
      </c>
      <c r="B531" t="s">
        <v>65</v>
      </c>
      <c r="C531" t="s">
        <v>35</v>
      </c>
      <c r="D531">
        <v>18.973299999999998</v>
      </c>
      <c r="E531">
        <v>18.5688</v>
      </c>
      <c r="F531">
        <v>2.1783899999999998</v>
      </c>
      <c r="G531">
        <v>0.40450000000000003</v>
      </c>
      <c r="H531">
        <v>75450</v>
      </c>
      <c r="I531">
        <v>1431535503.9733</v>
      </c>
    </row>
    <row r="532" spans="1:9">
      <c r="A532" s="12">
        <v>45254</v>
      </c>
      <c r="B532" t="s">
        <v>65</v>
      </c>
      <c r="C532" t="s">
        <v>35</v>
      </c>
      <c r="D532">
        <v>19.089700000000001</v>
      </c>
      <c r="E532">
        <v>18.973299999999998</v>
      </c>
      <c r="F532">
        <v>0.61348999999999998</v>
      </c>
      <c r="G532">
        <v>0.1164</v>
      </c>
      <c r="H532">
        <v>75450</v>
      </c>
      <c r="I532">
        <v>1440317884.0897</v>
      </c>
    </row>
    <row r="533" spans="1:9">
      <c r="A533" s="12">
        <v>45257</v>
      </c>
      <c r="B533" t="s">
        <v>65</v>
      </c>
      <c r="C533" t="s">
        <v>35</v>
      </c>
      <c r="D533">
        <v>18.41</v>
      </c>
      <c r="E533">
        <v>19.089700000000001</v>
      </c>
      <c r="F533">
        <v>-3.5605600000000002</v>
      </c>
      <c r="G533">
        <v>-0.67969999999999997</v>
      </c>
      <c r="H533">
        <v>76550</v>
      </c>
      <c r="I533">
        <v>1409285518.4100001</v>
      </c>
    </row>
    <row r="534" spans="1:9">
      <c r="A534" s="12">
        <v>45258</v>
      </c>
      <c r="B534" t="s">
        <v>65</v>
      </c>
      <c r="C534" t="s">
        <v>35</v>
      </c>
      <c r="D534">
        <v>19.242000000000001</v>
      </c>
      <c r="E534">
        <v>18.41</v>
      </c>
      <c r="F534">
        <v>4.5192800000000002</v>
      </c>
      <c r="G534">
        <v>0.83199999999999996</v>
      </c>
      <c r="H534">
        <v>76550</v>
      </c>
      <c r="I534">
        <v>1472975119.2420001</v>
      </c>
    </row>
    <row r="535" spans="1:9">
      <c r="A535" s="12">
        <v>45259</v>
      </c>
      <c r="B535" t="s">
        <v>65</v>
      </c>
      <c r="C535" t="s">
        <v>35</v>
      </c>
      <c r="D535">
        <v>18.815999999999999</v>
      </c>
      <c r="E535">
        <v>19.242000000000001</v>
      </c>
      <c r="F535">
        <v>-2.2139099999999998</v>
      </c>
      <c r="G535">
        <v>-0.42599999999999999</v>
      </c>
      <c r="H535">
        <v>77550</v>
      </c>
      <c r="I535">
        <v>1459180818.816</v>
      </c>
    </row>
    <row r="536" spans="1:9">
      <c r="A536" s="12">
        <v>45260</v>
      </c>
      <c r="B536" t="s">
        <v>65</v>
      </c>
      <c r="C536" t="s">
        <v>35</v>
      </c>
      <c r="D536">
        <v>18.8796</v>
      </c>
      <c r="E536">
        <v>18.815999999999999</v>
      </c>
      <c r="F536">
        <v>0.33800999999999998</v>
      </c>
      <c r="G536">
        <v>6.3600000000000004E-2</v>
      </c>
      <c r="H536">
        <v>77220</v>
      </c>
      <c r="I536">
        <v>1457882730.8796</v>
      </c>
    </row>
    <row r="537" spans="1:9">
      <c r="A537" s="12">
        <v>45261</v>
      </c>
      <c r="B537" t="s">
        <v>65</v>
      </c>
      <c r="C537" t="s">
        <v>35</v>
      </c>
      <c r="D537">
        <v>19.274799999999999</v>
      </c>
      <c r="E537">
        <v>18.8796</v>
      </c>
      <c r="F537">
        <v>2.0932599999999999</v>
      </c>
      <c r="G537">
        <v>0.3952</v>
      </c>
      <c r="H537">
        <v>77220</v>
      </c>
      <c r="I537">
        <v>1488400075.2748001</v>
      </c>
    </row>
    <row r="538" spans="1:9">
      <c r="A538" s="12">
        <v>45264</v>
      </c>
      <c r="B538" t="s">
        <v>65</v>
      </c>
      <c r="C538" t="s">
        <v>35</v>
      </c>
      <c r="D538">
        <v>20.769400000000001</v>
      </c>
      <c r="E538">
        <v>19.274799999999999</v>
      </c>
      <c r="F538">
        <v>7.7541700000000002</v>
      </c>
      <c r="G538">
        <v>1.4945999999999999</v>
      </c>
      <c r="H538">
        <v>76530</v>
      </c>
      <c r="I538">
        <v>1589482202.7693999</v>
      </c>
    </row>
    <row r="539" spans="1:9">
      <c r="A539" s="12">
        <v>45265</v>
      </c>
      <c r="B539" t="s">
        <v>65</v>
      </c>
      <c r="C539" t="s">
        <v>35</v>
      </c>
      <c r="D539">
        <v>21.7697</v>
      </c>
      <c r="E539">
        <v>20.769400000000001</v>
      </c>
      <c r="F539">
        <v>4.8162200000000004</v>
      </c>
      <c r="G539">
        <v>1.0003</v>
      </c>
      <c r="H539">
        <v>76530</v>
      </c>
      <c r="I539">
        <v>1666035162.7697001</v>
      </c>
    </row>
    <row r="540" spans="1:9">
      <c r="A540" s="12">
        <v>45266</v>
      </c>
      <c r="B540" t="s">
        <v>65</v>
      </c>
      <c r="C540" t="s">
        <v>35</v>
      </c>
      <c r="D540">
        <v>21.738199999999999</v>
      </c>
      <c r="E540">
        <v>21.7697</v>
      </c>
      <c r="F540">
        <v>-0.1447</v>
      </c>
      <c r="G540">
        <v>-3.15E-2</v>
      </c>
      <c r="H540">
        <v>77190</v>
      </c>
      <c r="I540">
        <v>1677971679.7381999</v>
      </c>
    </row>
    <row r="541" spans="1:9">
      <c r="A541" s="12">
        <v>45267</v>
      </c>
      <c r="B541" t="s">
        <v>65</v>
      </c>
      <c r="C541" t="s">
        <v>35</v>
      </c>
      <c r="D541">
        <v>21.483899999999998</v>
      </c>
      <c r="E541">
        <v>21.738199999999999</v>
      </c>
      <c r="F541">
        <v>-1.1698299999999999</v>
      </c>
      <c r="G541">
        <v>-0.25430000000000003</v>
      </c>
      <c r="H541">
        <v>77190</v>
      </c>
      <c r="I541">
        <v>1658342262.4839001</v>
      </c>
    </row>
    <row r="542" spans="1:9">
      <c r="A542" s="12">
        <v>45268</v>
      </c>
      <c r="B542" t="s">
        <v>65</v>
      </c>
      <c r="C542" t="s">
        <v>35</v>
      </c>
      <c r="D542">
        <v>22.0839</v>
      </c>
      <c r="E542">
        <v>21.483899999999998</v>
      </c>
      <c r="F542">
        <v>2.7927900000000001</v>
      </c>
      <c r="G542">
        <v>0.6</v>
      </c>
      <c r="H542">
        <v>77190</v>
      </c>
      <c r="I542">
        <v>1704656263.0839</v>
      </c>
    </row>
    <row r="543" spans="1:9">
      <c r="A543" s="12">
        <v>45271</v>
      </c>
      <c r="B543" t="s">
        <v>65</v>
      </c>
      <c r="C543" t="s">
        <v>35</v>
      </c>
      <c r="D543">
        <v>20.181799999999999</v>
      </c>
      <c r="E543">
        <v>22.0839</v>
      </c>
      <c r="F543">
        <v>-8.6130600000000008</v>
      </c>
      <c r="G543">
        <v>-1.9020999999999999</v>
      </c>
      <c r="H543">
        <v>76480</v>
      </c>
      <c r="I543">
        <v>1543504084.1817999</v>
      </c>
    </row>
    <row r="544" spans="1:9">
      <c r="A544" s="12">
        <v>45272</v>
      </c>
      <c r="B544" t="s">
        <v>65</v>
      </c>
      <c r="C544" t="s">
        <v>35</v>
      </c>
      <c r="D544">
        <v>20.390999999999998</v>
      </c>
      <c r="E544">
        <v>20.181799999999999</v>
      </c>
      <c r="F544">
        <v>1.0365800000000001</v>
      </c>
      <c r="G544">
        <v>0.2092</v>
      </c>
      <c r="H544">
        <v>75330</v>
      </c>
      <c r="I544">
        <v>1536054050.391</v>
      </c>
    </row>
    <row r="545" spans="1:9">
      <c r="A545" s="12">
        <v>45273</v>
      </c>
      <c r="B545" t="s">
        <v>65</v>
      </c>
      <c r="C545" t="s">
        <v>35</v>
      </c>
      <c r="D545">
        <v>21.259399999999999</v>
      </c>
      <c r="E545">
        <v>20.390999999999998</v>
      </c>
      <c r="F545">
        <v>4.2587400000000004</v>
      </c>
      <c r="G545">
        <v>0.86839999999999995</v>
      </c>
      <c r="H545">
        <v>75280</v>
      </c>
      <c r="I545">
        <v>1600407653.2593999</v>
      </c>
    </row>
    <row r="546" spans="1:9">
      <c r="A546" s="12">
        <v>45274</v>
      </c>
      <c r="B546" t="s">
        <v>65</v>
      </c>
      <c r="C546" t="s">
        <v>35</v>
      </c>
      <c r="D546">
        <v>21.244399999999999</v>
      </c>
      <c r="E546">
        <v>21.259399999999999</v>
      </c>
      <c r="F546">
        <v>-7.0559999999999998E-2</v>
      </c>
      <c r="G546">
        <v>-1.4999999999999999E-2</v>
      </c>
      <c r="H546">
        <v>75280</v>
      </c>
      <c r="I546">
        <v>1599278453.2444</v>
      </c>
    </row>
    <row r="547" spans="1:9">
      <c r="A547" s="12">
        <v>45275</v>
      </c>
      <c r="B547" t="s">
        <v>65</v>
      </c>
      <c r="C547" t="s">
        <v>35</v>
      </c>
      <c r="D547">
        <v>20.899699999999999</v>
      </c>
      <c r="E547">
        <v>21.244399999999999</v>
      </c>
      <c r="F547">
        <v>-1.6225499999999999</v>
      </c>
      <c r="G547">
        <v>-0.34470000000000001</v>
      </c>
      <c r="H547">
        <v>76280</v>
      </c>
      <c r="I547">
        <v>1594229136.8996999</v>
      </c>
    </row>
    <row r="548" spans="1:9">
      <c r="A548" s="12">
        <v>45278</v>
      </c>
      <c r="B548" t="s">
        <v>65</v>
      </c>
      <c r="C548" t="s">
        <v>35</v>
      </c>
      <c r="D548">
        <v>20.738199999999999</v>
      </c>
      <c r="E548">
        <v>20.899699999999999</v>
      </c>
      <c r="F548">
        <v>-0.77273999999999998</v>
      </c>
      <c r="G548">
        <v>-0.1615</v>
      </c>
      <c r="H548">
        <v>76280</v>
      </c>
      <c r="I548">
        <v>1581909916.7381999</v>
      </c>
    </row>
    <row r="549" spans="1:9">
      <c r="A549" s="12">
        <v>45279</v>
      </c>
      <c r="B549" t="s">
        <v>65</v>
      </c>
      <c r="C549" t="s">
        <v>35</v>
      </c>
      <c r="D549">
        <v>20.857199999999999</v>
      </c>
      <c r="E549">
        <v>20.738199999999999</v>
      </c>
      <c r="F549">
        <v>0.57382</v>
      </c>
      <c r="G549">
        <v>0.11899999999999999</v>
      </c>
      <c r="H549">
        <v>76280</v>
      </c>
      <c r="I549">
        <v>1590987236.8571999</v>
      </c>
    </row>
    <row r="550" spans="1:9">
      <c r="A550" s="12">
        <v>45280</v>
      </c>
      <c r="B550" t="s">
        <v>65</v>
      </c>
      <c r="C550" t="s">
        <v>35</v>
      </c>
      <c r="D550">
        <v>21.3535</v>
      </c>
      <c r="E550">
        <v>20.857199999999999</v>
      </c>
      <c r="F550">
        <v>2.3795099999999998</v>
      </c>
      <c r="G550">
        <v>0.49630000000000002</v>
      </c>
      <c r="H550">
        <v>76280</v>
      </c>
      <c r="I550">
        <v>1628845001.3534999</v>
      </c>
    </row>
    <row r="551" spans="1:9">
      <c r="A551" s="12">
        <v>45281</v>
      </c>
      <c r="B551" t="s">
        <v>65</v>
      </c>
      <c r="C551" t="s">
        <v>35</v>
      </c>
      <c r="D551">
        <v>21.461600000000001</v>
      </c>
      <c r="E551">
        <v>21.3535</v>
      </c>
      <c r="F551">
        <v>0.50624000000000002</v>
      </c>
      <c r="G551">
        <v>0.1081</v>
      </c>
      <c r="H551">
        <v>76780</v>
      </c>
      <c r="I551">
        <v>1647821669.4616001</v>
      </c>
    </row>
    <row r="552" spans="1:9">
      <c r="A552" s="12">
        <v>45282</v>
      </c>
      <c r="B552" t="s">
        <v>65</v>
      </c>
      <c r="C552" t="s">
        <v>35</v>
      </c>
      <c r="D552">
        <v>21.428799999999999</v>
      </c>
      <c r="E552">
        <v>21.461600000000001</v>
      </c>
      <c r="F552">
        <v>-0.15282999999999999</v>
      </c>
      <c r="G552">
        <v>-3.2800000000000003E-2</v>
      </c>
      <c r="H552">
        <v>76780</v>
      </c>
      <c r="I552">
        <v>1645303285.4288001</v>
      </c>
    </row>
    <row r="553" spans="1:9">
      <c r="A553" s="12">
        <v>45286</v>
      </c>
      <c r="B553" t="s">
        <v>65</v>
      </c>
      <c r="C553" t="s">
        <v>35</v>
      </c>
      <c r="D553">
        <v>20.638000000000002</v>
      </c>
      <c r="E553">
        <v>21.428799999999999</v>
      </c>
      <c r="F553">
        <v>-3.6903600000000001</v>
      </c>
      <c r="G553">
        <v>-0.79079999999999995</v>
      </c>
      <c r="H553">
        <v>77900</v>
      </c>
      <c r="I553">
        <v>1607700220.638</v>
      </c>
    </row>
    <row r="554" spans="1:9">
      <c r="A554" s="12">
        <v>45287</v>
      </c>
      <c r="B554" t="s">
        <v>65</v>
      </c>
      <c r="C554" t="s">
        <v>35</v>
      </c>
      <c r="D554">
        <v>21.323499999999999</v>
      </c>
      <c r="E554">
        <v>20.638000000000002</v>
      </c>
      <c r="F554">
        <v>3.3215400000000002</v>
      </c>
      <c r="G554">
        <v>0.6855</v>
      </c>
      <c r="H554">
        <v>78900</v>
      </c>
      <c r="I554">
        <v>1682424171.3234999</v>
      </c>
    </row>
    <row r="555" spans="1:9">
      <c r="A555" s="12">
        <v>45288</v>
      </c>
      <c r="B555" t="s">
        <v>65</v>
      </c>
      <c r="C555" t="s">
        <v>35</v>
      </c>
      <c r="D555">
        <v>20.7989</v>
      </c>
      <c r="E555">
        <v>21.323499999999999</v>
      </c>
      <c r="F555">
        <v>-2.4601999999999999</v>
      </c>
      <c r="G555">
        <v>-0.52459999999999996</v>
      </c>
      <c r="H555">
        <v>82150</v>
      </c>
      <c r="I555">
        <v>1708629655.7988999</v>
      </c>
    </row>
    <row r="556" spans="1:9">
      <c r="A556" s="12">
        <v>45289</v>
      </c>
      <c r="B556" t="s">
        <v>65</v>
      </c>
      <c r="C556" t="s">
        <v>35</v>
      </c>
      <c r="D556">
        <v>20.495799999999999</v>
      </c>
      <c r="E556">
        <v>20.7989</v>
      </c>
      <c r="F556">
        <v>-1.45729</v>
      </c>
      <c r="G556">
        <v>-0.30309999999999998</v>
      </c>
      <c r="H556">
        <v>82950</v>
      </c>
      <c r="I556">
        <v>1700126630.4958</v>
      </c>
    </row>
    <row r="557" spans="1:9">
      <c r="A557" s="12">
        <v>45293</v>
      </c>
      <c r="B557" t="s">
        <v>65</v>
      </c>
      <c r="C557" t="s">
        <v>35</v>
      </c>
      <c r="D557">
        <v>21.870100000000001</v>
      </c>
      <c r="E557">
        <v>20.495799999999999</v>
      </c>
      <c r="F557">
        <v>6.7052800000000001</v>
      </c>
      <c r="G557">
        <v>1.3743000000000001</v>
      </c>
      <c r="H557">
        <v>83370</v>
      </c>
      <c r="I557">
        <v>1823310258.8701</v>
      </c>
    </row>
    <row r="558" spans="1:9">
      <c r="A558" s="12">
        <v>45294</v>
      </c>
      <c r="B558" t="s">
        <v>65</v>
      </c>
      <c r="C558" t="s">
        <v>35</v>
      </c>
      <c r="D558">
        <v>20.781700000000001</v>
      </c>
      <c r="E558">
        <v>21.870100000000001</v>
      </c>
      <c r="F558">
        <v>-4.9766599999999999</v>
      </c>
      <c r="G558">
        <v>-1.0884</v>
      </c>
      <c r="H558">
        <v>83610</v>
      </c>
      <c r="I558">
        <v>1737557957.7816999</v>
      </c>
    </row>
    <row r="559" spans="1:9">
      <c r="A559" s="12">
        <v>45295</v>
      </c>
      <c r="B559" t="s">
        <v>65</v>
      </c>
      <c r="C559" t="s">
        <v>35</v>
      </c>
      <c r="D559">
        <v>21.5413</v>
      </c>
      <c r="E559">
        <v>20.781700000000001</v>
      </c>
      <c r="F559">
        <v>3.6551399999999998</v>
      </c>
      <c r="G559">
        <v>0.75960000000000005</v>
      </c>
      <c r="H559">
        <v>85610</v>
      </c>
      <c r="I559">
        <v>1844150714.5413001</v>
      </c>
    </row>
    <row r="560" spans="1:9">
      <c r="A560" s="12">
        <v>45296</v>
      </c>
      <c r="B560" t="s">
        <v>65</v>
      </c>
      <c r="C560" t="s">
        <v>35</v>
      </c>
      <c r="D560">
        <v>21.413699999999999</v>
      </c>
      <c r="E560">
        <v>21.5413</v>
      </c>
      <c r="F560">
        <v>-0.59235000000000004</v>
      </c>
      <c r="G560">
        <v>-0.12759999999999999</v>
      </c>
      <c r="H560">
        <v>87210</v>
      </c>
      <c r="I560">
        <v>1867488798.4137001</v>
      </c>
    </row>
    <row r="561" spans="1:9">
      <c r="A561" s="12">
        <v>45299</v>
      </c>
      <c r="B561" t="s">
        <v>65</v>
      </c>
      <c r="C561" t="s">
        <v>35</v>
      </c>
      <c r="D561">
        <v>22.818200000000001</v>
      </c>
      <c r="E561">
        <v>21.413699999999999</v>
      </c>
      <c r="F561">
        <v>6.5588899999999999</v>
      </c>
      <c r="G561">
        <v>1.4045000000000001</v>
      </c>
      <c r="H561">
        <v>88090</v>
      </c>
      <c r="I561">
        <v>2010055260.8182001</v>
      </c>
    </row>
    <row r="562" spans="1:9">
      <c r="A562" s="12">
        <v>45300</v>
      </c>
      <c r="B562" t="s">
        <v>65</v>
      </c>
      <c r="C562" t="s">
        <v>35</v>
      </c>
      <c r="D562">
        <v>22.701499999999999</v>
      </c>
      <c r="E562">
        <v>22.818200000000001</v>
      </c>
      <c r="F562">
        <v>-0.51143000000000005</v>
      </c>
      <c r="G562">
        <v>-0.1167</v>
      </c>
      <c r="H562">
        <v>97840</v>
      </c>
      <c r="I562">
        <v>2221114782.7014999</v>
      </c>
    </row>
    <row r="563" spans="1:9">
      <c r="A563" s="12">
        <v>45301</v>
      </c>
      <c r="B563" t="s">
        <v>65</v>
      </c>
      <c r="C563" t="s">
        <v>35</v>
      </c>
      <c r="D563">
        <v>22.3492</v>
      </c>
      <c r="E563">
        <v>22.701499999999999</v>
      </c>
      <c r="F563">
        <v>-1.5518799999999999</v>
      </c>
      <c r="G563">
        <v>-0.3523</v>
      </c>
      <c r="H563">
        <v>101950</v>
      </c>
      <c r="I563">
        <v>2278500962.3491998</v>
      </c>
    </row>
    <row r="564" spans="1:9">
      <c r="A564" s="12">
        <v>45302</v>
      </c>
      <c r="B564" t="s">
        <v>65</v>
      </c>
      <c r="C564" t="s">
        <v>35</v>
      </c>
      <c r="D564">
        <v>22.323899999999998</v>
      </c>
      <c r="E564">
        <v>22.3492</v>
      </c>
      <c r="F564">
        <v>-0.1132</v>
      </c>
      <c r="G564">
        <v>-2.53E-2</v>
      </c>
      <c r="H564">
        <v>96740</v>
      </c>
      <c r="I564">
        <v>2159614108.3239002</v>
      </c>
    </row>
    <row r="565" spans="1:9">
      <c r="A565" s="12">
        <v>45303</v>
      </c>
      <c r="B565" t="s">
        <v>65</v>
      </c>
      <c r="C565" t="s">
        <v>35</v>
      </c>
      <c r="D565">
        <v>21.0474</v>
      </c>
      <c r="E565">
        <v>22.323899999999998</v>
      </c>
      <c r="F565">
        <v>-5.7180900000000001</v>
      </c>
      <c r="G565">
        <v>-1.2765</v>
      </c>
      <c r="H565">
        <v>89900</v>
      </c>
      <c r="I565">
        <v>1892161281.0474</v>
      </c>
    </row>
    <row r="566" spans="1:9">
      <c r="A566" s="12">
        <v>45307</v>
      </c>
      <c r="B566" t="s">
        <v>65</v>
      </c>
      <c r="C566" t="s">
        <v>35</v>
      </c>
      <c r="D566">
        <v>20.885000000000002</v>
      </c>
      <c r="E566">
        <v>21.0474</v>
      </c>
      <c r="F566">
        <v>-0.77159</v>
      </c>
      <c r="G566">
        <v>-0.16239999999999999</v>
      </c>
      <c r="H566">
        <v>88400</v>
      </c>
      <c r="I566">
        <v>1846234020.885</v>
      </c>
    </row>
    <row r="567" spans="1:9">
      <c r="A567" s="12">
        <v>45308</v>
      </c>
      <c r="B567" t="s">
        <v>65</v>
      </c>
      <c r="C567" t="s">
        <v>35</v>
      </c>
      <c r="D567">
        <v>20.665600000000001</v>
      </c>
      <c r="E567">
        <v>20.885000000000002</v>
      </c>
      <c r="F567">
        <v>-1.0505100000000001</v>
      </c>
      <c r="G567">
        <v>-0.21940000000000001</v>
      </c>
      <c r="H567">
        <v>89780</v>
      </c>
      <c r="I567">
        <v>1855357588.6656001</v>
      </c>
    </row>
    <row r="568" spans="1:9">
      <c r="A568" s="12">
        <v>45309</v>
      </c>
      <c r="B568" t="s">
        <v>65</v>
      </c>
      <c r="C568" t="s">
        <v>35</v>
      </c>
      <c r="D568">
        <v>19.733499999999999</v>
      </c>
      <c r="E568">
        <v>20.665600000000001</v>
      </c>
      <c r="F568">
        <v>-4.5103900000000001</v>
      </c>
      <c r="G568">
        <v>-0.93210000000000004</v>
      </c>
      <c r="H568">
        <v>93270</v>
      </c>
      <c r="I568">
        <v>1840543564.7335</v>
      </c>
    </row>
    <row r="569" spans="1:9">
      <c r="A569" s="12">
        <v>45310</v>
      </c>
      <c r="B569" t="s">
        <v>65</v>
      </c>
      <c r="C569" t="s">
        <v>35</v>
      </c>
      <c r="D569">
        <v>20.076699999999999</v>
      </c>
      <c r="E569">
        <v>19.733499999999999</v>
      </c>
      <c r="F569">
        <v>1.7391700000000001</v>
      </c>
      <c r="G569">
        <v>0.34320000000000001</v>
      </c>
      <c r="H569">
        <v>90770</v>
      </c>
      <c r="I569">
        <v>1822362079.0767</v>
      </c>
    </row>
    <row r="570" spans="1:9">
      <c r="A570" s="12">
        <v>45313</v>
      </c>
      <c r="B570" t="s">
        <v>65</v>
      </c>
      <c r="C570" t="s">
        <v>35</v>
      </c>
      <c r="D570">
        <v>19.393899999999999</v>
      </c>
      <c r="E570">
        <v>20.076699999999999</v>
      </c>
      <c r="F570">
        <v>-3.40096</v>
      </c>
      <c r="G570">
        <v>-0.68279999999999996</v>
      </c>
      <c r="H570">
        <v>91870</v>
      </c>
      <c r="I570">
        <v>1781717612.3938999</v>
      </c>
    </row>
    <row r="571" spans="1:9">
      <c r="A571" s="12">
        <v>45314</v>
      </c>
      <c r="B571" t="s">
        <v>65</v>
      </c>
      <c r="C571" t="s">
        <v>35</v>
      </c>
      <c r="D571">
        <v>18.951799999999999</v>
      </c>
      <c r="E571">
        <v>19.393899999999999</v>
      </c>
      <c r="F571">
        <v>-2.2795800000000002</v>
      </c>
      <c r="G571">
        <v>-0.44209999999999999</v>
      </c>
      <c r="H571">
        <v>93270</v>
      </c>
      <c r="I571">
        <v>1767634404.9518001</v>
      </c>
    </row>
    <row r="572" spans="1:9">
      <c r="A572" s="12">
        <v>45315</v>
      </c>
      <c r="B572" t="s">
        <v>65</v>
      </c>
      <c r="C572" t="s">
        <v>35</v>
      </c>
      <c r="D572">
        <v>19.1478</v>
      </c>
      <c r="E572">
        <v>18.951799999999999</v>
      </c>
      <c r="F572">
        <v>1.0342</v>
      </c>
      <c r="G572">
        <v>0.19600000000000001</v>
      </c>
      <c r="H572">
        <v>93070</v>
      </c>
      <c r="I572">
        <v>1782085765.1478</v>
      </c>
    </row>
    <row r="573" spans="1:9">
      <c r="A573" s="12">
        <v>45316</v>
      </c>
      <c r="B573" t="s">
        <v>65</v>
      </c>
      <c r="C573" t="s">
        <v>35</v>
      </c>
      <c r="D573">
        <v>19.173400000000001</v>
      </c>
      <c r="E573">
        <v>19.1478</v>
      </c>
      <c r="F573">
        <v>0.13370000000000001</v>
      </c>
      <c r="G573">
        <v>2.5600000000000001E-2</v>
      </c>
      <c r="H573">
        <v>93230</v>
      </c>
      <c r="I573">
        <v>1787536101.1733999</v>
      </c>
    </row>
    <row r="574" spans="1:9">
      <c r="A574" s="12">
        <v>45317</v>
      </c>
      <c r="B574" t="s">
        <v>65</v>
      </c>
      <c r="C574" t="s">
        <v>35</v>
      </c>
      <c r="D574">
        <v>20.3066</v>
      </c>
      <c r="E574">
        <v>19.173400000000001</v>
      </c>
      <c r="F574">
        <v>5.9102699999999997</v>
      </c>
      <c r="G574">
        <v>1.1332</v>
      </c>
      <c r="H574">
        <v>93400</v>
      </c>
      <c r="I574">
        <v>1896636460.3066001</v>
      </c>
    </row>
    <row r="575" spans="1:9">
      <c r="A575" s="12">
        <v>45320</v>
      </c>
      <c r="B575" t="s">
        <v>65</v>
      </c>
      <c r="C575" t="s">
        <v>35</v>
      </c>
      <c r="D575">
        <v>20.856999999999999</v>
      </c>
      <c r="E575">
        <v>20.3066</v>
      </c>
      <c r="F575">
        <v>2.7104499999999998</v>
      </c>
      <c r="G575">
        <v>0.5504</v>
      </c>
      <c r="H575">
        <v>96020</v>
      </c>
      <c r="I575">
        <v>2002689160.8570001</v>
      </c>
    </row>
    <row r="576" spans="1:9">
      <c r="A576" s="12">
        <v>45321</v>
      </c>
      <c r="B576" t="s">
        <v>65</v>
      </c>
      <c r="C576" t="s">
        <v>35</v>
      </c>
      <c r="D576">
        <v>21.015000000000001</v>
      </c>
      <c r="E576">
        <v>20.856999999999999</v>
      </c>
      <c r="F576">
        <v>0.75753999999999999</v>
      </c>
      <c r="G576">
        <v>0.158</v>
      </c>
      <c r="H576">
        <v>89200</v>
      </c>
      <c r="I576">
        <v>1874538021.0150001</v>
      </c>
    </row>
    <row r="577" spans="1:9">
      <c r="A577" s="12">
        <v>45322</v>
      </c>
      <c r="B577" t="s">
        <v>65</v>
      </c>
      <c r="C577" t="s">
        <v>35</v>
      </c>
      <c r="D577">
        <v>20.5077</v>
      </c>
      <c r="E577">
        <v>21.015000000000001</v>
      </c>
      <c r="F577">
        <v>-2.4139900000000001</v>
      </c>
      <c r="G577">
        <v>-0.50729999999999997</v>
      </c>
      <c r="H577">
        <v>88050</v>
      </c>
      <c r="I577">
        <v>1805703005.5077</v>
      </c>
    </row>
    <row r="578" spans="1:9">
      <c r="A578" s="12">
        <v>45323</v>
      </c>
      <c r="B578" t="s">
        <v>65</v>
      </c>
      <c r="C578" t="s">
        <v>35</v>
      </c>
      <c r="D578">
        <v>20.377199999999998</v>
      </c>
      <c r="E578">
        <v>20.5077</v>
      </c>
      <c r="F578">
        <v>-0.63634999999999997</v>
      </c>
      <c r="G578">
        <v>-0.1305</v>
      </c>
      <c r="H578">
        <v>88070</v>
      </c>
      <c r="I578">
        <v>1794620024.3771999</v>
      </c>
    </row>
    <row r="579" spans="1:9">
      <c r="A579" s="12">
        <v>45324</v>
      </c>
      <c r="B579" t="s">
        <v>65</v>
      </c>
      <c r="C579" t="s">
        <v>35</v>
      </c>
      <c r="D579">
        <v>20.349399999999999</v>
      </c>
      <c r="E579">
        <v>20.377199999999998</v>
      </c>
      <c r="F579">
        <v>-0.13643</v>
      </c>
      <c r="G579">
        <v>-2.7799999999999998E-2</v>
      </c>
      <c r="H579">
        <v>88070</v>
      </c>
      <c r="I579">
        <v>1792171678.3494</v>
      </c>
    </row>
    <row r="580" spans="1:9">
      <c r="A580" s="12">
        <v>45327</v>
      </c>
      <c r="B580" t="s">
        <v>65</v>
      </c>
      <c r="C580" t="s">
        <v>35</v>
      </c>
      <c r="D580">
        <v>20.0594</v>
      </c>
      <c r="E580">
        <v>20.349399999999999</v>
      </c>
      <c r="F580">
        <v>-1.4251</v>
      </c>
      <c r="G580">
        <v>-0.28999999999999998</v>
      </c>
      <c r="H580">
        <v>85070</v>
      </c>
      <c r="I580">
        <v>1706453178.0594001</v>
      </c>
    </row>
    <row r="581" spans="1:9">
      <c r="A581" s="12">
        <v>45328</v>
      </c>
      <c r="B581" t="s">
        <v>65</v>
      </c>
      <c r="C581" t="s">
        <v>35</v>
      </c>
      <c r="D581">
        <v>20.422899999999998</v>
      </c>
      <c r="E581">
        <v>20.0594</v>
      </c>
      <c r="F581">
        <v>1.81212</v>
      </c>
      <c r="G581">
        <v>0.36349999999999999</v>
      </c>
      <c r="H581">
        <v>85070</v>
      </c>
      <c r="I581">
        <v>1737376123.4229</v>
      </c>
    </row>
    <row r="582" spans="1:9">
      <c r="A582" s="12">
        <v>45329</v>
      </c>
      <c r="B582" t="s">
        <v>65</v>
      </c>
      <c r="C582" t="s">
        <v>35</v>
      </c>
      <c r="D582">
        <v>20.944600000000001</v>
      </c>
      <c r="E582">
        <v>20.422899999999998</v>
      </c>
      <c r="F582">
        <v>2.5544899999999999</v>
      </c>
      <c r="G582">
        <v>0.52170000000000005</v>
      </c>
      <c r="H582">
        <v>82820</v>
      </c>
      <c r="I582">
        <v>1734631792.9446001</v>
      </c>
    </row>
    <row r="583" spans="1:9">
      <c r="A583" s="12">
        <v>45330</v>
      </c>
      <c r="B583" t="s">
        <v>65</v>
      </c>
      <c r="C583" t="s">
        <v>35</v>
      </c>
      <c r="D583">
        <v>21.579699999999999</v>
      </c>
      <c r="E583">
        <v>20.944600000000001</v>
      </c>
      <c r="F583">
        <v>3.0322900000000002</v>
      </c>
      <c r="G583">
        <v>0.6351</v>
      </c>
      <c r="H583">
        <v>83370</v>
      </c>
      <c r="I583">
        <v>1799099610.5797</v>
      </c>
    </row>
    <row r="584" spans="1:9">
      <c r="A584" s="12">
        <v>45331</v>
      </c>
      <c r="B584" t="s">
        <v>65</v>
      </c>
      <c r="C584" t="s">
        <v>35</v>
      </c>
      <c r="D584">
        <v>22.5365</v>
      </c>
      <c r="E584">
        <v>21.579699999999999</v>
      </c>
      <c r="F584">
        <v>4.4337999999999997</v>
      </c>
      <c r="G584">
        <v>0.95679999999999998</v>
      </c>
      <c r="H584">
        <v>84870</v>
      </c>
      <c r="I584">
        <v>1912672777.5365</v>
      </c>
    </row>
    <row r="585" spans="1:9">
      <c r="A585" s="12">
        <v>45334</v>
      </c>
      <c r="B585" t="s">
        <v>65</v>
      </c>
      <c r="C585" t="s">
        <v>35</v>
      </c>
      <c r="D585">
        <v>23.8156</v>
      </c>
      <c r="E585">
        <v>22.5365</v>
      </c>
      <c r="F585">
        <v>5.6756799999999998</v>
      </c>
      <c r="G585">
        <v>1.2790999999999999</v>
      </c>
      <c r="H585">
        <v>85720</v>
      </c>
      <c r="I585">
        <v>2041473255.8155999</v>
      </c>
    </row>
    <row r="586" spans="1:9">
      <c r="A586" s="12">
        <v>45335</v>
      </c>
      <c r="B586" t="s">
        <v>65</v>
      </c>
      <c r="C586" t="s">
        <v>35</v>
      </c>
      <c r="D586">
        <v>23.432600000000001</v>
      </c>
      <c r="E586">
        <v>23.8156</v>
      </c>
      <c r="F586">
        <v>-1.60819</v>
      </c>
      <c r="G586">
        <v>-0.38300000000000001</v>
      </c>
      <c r="H586">
        <v>85220</v>
      </c>
      <c r="I586">
        <v>1996926195.4326</v>
      </c>
    </row>
    <row r="587" spans="1:9">
      <c r="A587" s="12">
        <v>45336</v>
      </c>
      <c r="B587" t="s">
        <v>65</v>
      </c>
      <c r="C587" t="s">
        <v>35</v>
      </c>
      <c r="D587">
        <v>24.5534</v>
      </c>
      <c r="E587">
        <v>23.432600000000001</v>
      </c>
      <c r="F587">
        <v>4.78308</v>
      </c>
      <c r="G587">
        <v>1.1208</v>
      </c>
      <c r="H587">
        <v>85220</v>
      </c>
      <c r="I587">
        <v>2092440772.5534</v>
      </c>
    </row>
    <row r="588" spans="1:9">
      <c r="A588" s="12">
        <v>45337</v>
      </c>
      <c r="B588" t="s">
        <v>65</v>
      </c>
      <c r="C588" t="s">
        <v>35</v>
      </c>
      <c r="D588">
        <v>24.5441</v>
      </c>
      <c r="E588">
        <v>24.5534</v>
      </c>
      <c r="F588">
        <v>-3.7879999999999997E-2</v>
      </c>
      <c r="G588">
        <v>-9.2999999999999992E-3</v>
      </c>
      <c r="H588">
        <v>87520</v>
      </c>
      <c r="I588">
        <v>2148099656.5440998</v>
      </c>
    </row>
    <row r="589" spans="1:9">
      <c r="A589" s="12">
        <v>45338</v>
      </c>
      <c r="B589" t="s">
        <v>65</v>
      </c>
      <c r="C589" t="s">
        <v>35</v>
      </c>
      <c r="D589">
        <v>24.592500000000001</v>
      </c>
      <c r="E589">
        <v>24.5441</v>
      </c>
      <c r="F589">
        <v>0.19719999999999999</v>
      </c>
      <c r="G589">
        <v>4.8399999999999999E-2</v>
      </c>
      <c r="H589">
        <v>87520</v>
      </c>
      <c r="I589">
        <v>2152335624.5925002</v>
      </c>
    </row>
    <row r="590" spans="1:9">
      <c r="A590" s="12">
        <v>45342</v>
      </c>
      <c r="B590" t="s">
        <v>65</v>
      </c>
      <c r="C590" t="s">
        <v>35</v>
      </c>
      <c r="D590">
        <v>24.645900000000001</v>
      </c>
      <c r="E590">
        <v>24.592500000000001</v>
      </c>
      <c r="F590">
        <v>0.21714</v>
      </c>
      <c r="G590">
        <v>5.3400000000000003E-2</v>
      </c>
      <c r="H590">
        <v>87520</v>
      </c>
      <c r="I590">
        <v>2157009192.6458998</v>
      </c>
    </row>
    <row r="591" spans="1:9">
      <c r="A591" s="12">
        <v>45343</v>
      </c>
      <c r="B591" t="s">
        <v>65</v>
      </c>
      <c r="C591" t="s">
        <v>35</v>
      </c>
      <c r="D591">
        <v>24.1113</v>
      </c>
      <c r="E591">
        <v>24.645900000000001</v>
      </c>
      <c r="F591">
        <v>-2.1691199999999999</v>
      </c>
      <c r="G591">
        <v>-0.53459999999999996</v>
      </c>
      <c r="H591">
        <v>87820</v>
      </c>
      <c r="I591">
        <v>2117454390.1113</v>
      </c>
    </row>
    <row r="592" spans="1:9">
      <c r="A592" s="12">
        <v>45344</v>
      </c>
      <c r="B592" t="s">
        <v>65</v>
      </c>
      <c r="C592" t="s">
        <v>35</v>
      </c>
      <c r="D592">
        <v>24.613499999999998</v>
      </c>
      <c r="E592">
        <v>24.1113</v>
      </c>
      <c r="F592">
        <v>2.08284</v>
      </c>
      <c r="G592">
        <v>0.50219999999999998</v>
      </c>
      <c r="H592">
        <v>87820</v>
      </c>
      <c r="I592">
        <v>2161557594.6135001</v>
      </c>
    </row>
    <row r="593" spans="1:9">
      <c r="A593" s="12">
        <v>45345</v>
      </c>
      <c r="B593" t="s">
        <v>65</v>
      </c>
      <c r="C593" t="s">
        <v>35</v>
      </c>
      <c r="D593">
        <v>24.167899999999999</v>
      </c>
      <c r="E593">
        <v>24.613499999999998</v>
      </c>
      <c r="F593">
        <v>-1.8103899999999999</v>
      </c>
      <c r="G593">
        <v>-0.4456</v>
      </c>
      <c r="H593">
        <v>87650</v>
      </c>
      <c r="I593">
        <v>2118316459.1679001</v>
      </c>
    </row>
    <row r="594" spans="1:9">
      <c r="A594" s="12">
        <v>45348</v>
      </c>
      <c r="B594" t="s">
        <v>65</v>
      </c>
      <c r="C594" t="s">
        <v>35</v>
      </c>
      <c r="D594">
        <v>25.818000000000001</v>
      </c>
      <c r="E594">
        <v>24.167899999999999</v>
      </c>
      <c r="F594">
        <v>6.8276500000000002</v>
      </c>
      <c r="G594">
        <v>1.6500999999999999</v>
      </c>
      <c r="H594">
        <v>87650</v>
      </c>
      <c r="I594">
        <v>2262947725.8179998</v>
      </c>
    </row>
    <row r="595" spans="1:9">
      <c r="A595" s="12">
        <v>45349</v>
      </c>
      <c r="B595" t="s">
        <v>65</v>
      </c>
      <c r="C595" t="s">
        <v>35</v>
      </c>
      <c r="D595">
        <v>26.9025</v>
      </c>
      <c r="E595">
        <v>25.818000000000001</v>
      </c>
      <c r="F595">
        <v>4.2005600000000003</v>
      </c>
      <c r="G595">
        <v>1.0845</v>
      </c>
      <c r="H595">
        <v>87510</v>
      </c>
      <c r="I595">
        <v>2354237801.9025002</v>
      </c>
    </row>
    <row r="596" spans="1:9">
      <c r="A596" s="12">
        <v>45350</v>
      </c>
      <c r="B596" t="s">
        <v>65</v>
      </c>
      <c r="C596" t="s">
        <v>35</v>
      </c>
      <c r="D596">
        <v>28.410499999999999</v>
      </c>
      <c r="E596">
        <v>26.9025</v>
      </c>
      <c r="F596">
        <v>5.6054300000000001</v>
      </c>
      <c r="G596">
        <v>1.508</v>
      </c>
      <c r="H596">
        <v>90210</v>
      </c>
      <c r="I596">
        <v>2562911233.4105</v>
      </c>
    </row>
    <row r="597" spans="1:9">
      <c r="A597" s="12">
        <v>45351</v>
      </c>
      <c r="B597" t="s">
        <v>65</v>
      </c>
      <c r="C597" t="s">
        <v>35</v>
      </c>
      <c r="D597">
        <v>29.292200000000001</v>
      </c>
      <c r="E597">
        <v>28.410499999999999</v>
      </c>
      <c r="F597">
        <v>3.1034299999999999</v>
      </c>
      <c r="G597">
        <v>0.88170000000000004</v>
      </c>
      <c r="H597">
        <v>90210</v>
      </c>
      <c r="I597">
        <v>2642449391.2922001</v>
      </c>
    </row>
    <row r="598" spans="1:9">
      <c r="A598" s="12">
        <v>45352</v>
      </c>
      <c r="B598" t="s">
        <v>65</v>
      </c>
      <c r="C598" t="s">
        <v>35</v>
      </c>
      <c r="D598">
        <v>29.0595</v>
      </c>
      <c r="E598">
        <v>29.292200000000001</v>
      </c>
      <c r="F598">
        <v>-0.79440999999999995</v>
      </c>
      <c r="G598">
        <v>-0.23269999999999999</v>
      </c>
      <c r="H598">
        <v>90610</v>
      </c>
      <c r="I598">
        <v>2633081324.0595002</v>
      </c>
    </row>
    <row r="599" spans="1:9">
      <c r="A599" s="12">
        <v>45355</v>
      </c>
      <c r="B599" t="s">
        <v>65</v>
      </c>
      <c r="C599" t="s">
        <v>35</v>
      </c>
      <c r="D599">
        <v>31.197800000000001</v>
      </c>
      <c r="E599">
        <v>29.0595</v>
      </c>
      <c r="F599">
        <v>7.3583499999999997</v>
      </c>
      <c r="G599">
        <v>2.1383000000000001</v>
      </c>
      <c r="H599">
        <v>92020</v>
      </c>
      <c r="I599">
        <v>2870821587.1978002</v>
      </c>
    </row>
    <row r="600" spans="1:9">
      <c r="A600" s="12">
        <v>45356</v>
      </c>
      <c r="B600" t="s">
        <v>65</v>
      </c>
      <c r="C600" t="s">
        <v>35</v>
      </c>
      <c r="D600">
        <v>28.446899999999999</v>
      </c>
      <c r="E600">
        <v>31.197800000000001</v>
      </c>
      <c r="F600">
        <v>-8.8176100000000002</v>
      </c>
      <c r="G600">
        <v>-2.7509000000000001</v>
      </c>
      <c r="H600">
        <v>93420</v>
      </c>
      <c r="I600">
        <v>2657509426.4468999</v>
      </c>
    </row>
    <row r="601" spans="1:9">
      <c r="A601" s="12">
        <v>45357</v>
      </c>
      <c r="B601" t="s">
        <v>65</v>
      </c>
      <c r="C601" t="s">
        <v>35</v>
      </c>
      <c r="D601">
        <v>30.888300000000001</v>
      </c>
      <c r="E601">
        <v>28.446899999999999</v>
      </c>
      <c r="F601">
        <v>8.5823099999999997</v>
      </c>
      <c r="G601">
        <v>2.4413999999999998</v>
      </c>
      <c r="H601">
        <v>95380</v>
      </c>
      <c r="I601">
        <v>2946126084.8882999</v>
      </c>
    </row>
    <row r="602" spans="1:9">
      <c r="A602" s="12">
        <v>45358</v>
      </c>
      <c r="B602" t="s">
        <v>65</v>
      </c>
      <c r="C602" t="s">
        <v>35</v>
      </c>
      <c r="D602">
        <v>31.161300000000001</v>
      </c>
      <c r="E602">
        <v>30.888300000000001</v>
      </c>
      <c r="F602">
        <v>0.88383</v>
      </c>
      <c r="G602">
        <v>0.27300000000000002</v>
      </c>
      <c r="H602">
        <v>95680</v>
      </c>
      <c r="I602">
        <v>2981513215.1613002</v>
      </c>
    </row>
    <row r="603" spans="1:9">
      <c r="A603" s="12">
        <v>45359</v>
      </c>
      <c r="B603" t="s">
        <v>65</v>
      </c>
      <c r="C603" t="s">
        <v>35</v>
      </c>
      <c r="D603">
        <v>31.823499999999999</v>
      </c>
      <c r="E603">
        <v>31.161300000000001</v>
      </c>
      <c r="F603">
        <v>2.12507</v>
      </c>
      <c r="G603">
        <v>0.66220000000000001</v>
      </c>
      <c r="H603">
        <v>96380</v>
      </c>
      <c r="I603">
        <v>3067148961.8235002</v>
      </c>
    </row>
    <row r="604" spans="1:9">
      <c r="A604" s="12">
        <v>45362</v>
      </c>
      <c r="B604" t="s">
        <v>65</v>
      </c>
      <c r="C604" t="s">
        <v>35</v>
      </c>
      <c r="D604">
        <v>33.148899999999998</v>
      </c>
      <c r="E604">
        <v>31.823499999999999</v>
      </c>
      <c r="F604">
        <v>4.1648500000000004</v>
      </c>
      <c r="G604">
        <v>1.3253999999999999</v>
      </c>
      <c r="H604">
        <v>95890</v>
      </c>
      <c r="I604">
        <v>3178648054.1489</v>
      </c>
    </row>
    <row r="605" spans="1:9">
      <c r="A605" s="12">
        <v>45363</v>
      </c>
      <c r="B605" t="s">
        <v>65</v>
      </c>
      <c r="C605" t="s">
        <v>35</v>
      </c>
      <c r="D605">
        <v>32.7639</v>
      </c>
      <c r="E605">
        <v>33.148899999999998</v>
      </c>
      <c r="F605">
        <v>-1.16143</v>
      </c>
      <c r="G605">
        <v>-0.38500000000000001</v>
      </c>
      <c r="H605">
        <v>95620</v>
      </c>
      <c r="I605">
        <v>3132884150.7638998</v>
      </c>
    </row>
    <row r="606" spans="1:9">
      <c r="A606" s="12">
        <v>45364</v>
      </c>
      <c r="B606" t="s">
        <v>65</v>
      </c>
      <c r="C606" t="s">
        <v>35</v>
      </c>
      <c r="D606">
        <v>33.731400000000001</v>
      </c>
      <c r="E606">
        <v>32.7639</v>
      </c>
      <c r="F606">
        <v>2.95295</v>
      </c>
      <c r="G606">
        <v>0.96750000000000003</v>
      </c>
      <c r="H606">
        <v>94220</v>
      </c>
      <c r="I606">
        <v>3178172541.7314</v>
      </c>
    </row>
    <row r="607" spans="1:9">
      <c r="A607" s="12">
        <v>45365</v>
      </c>
      <c r="B607" t="s">
        <v>65</v>
      </c>
      <c r="C607" t="s">
        <v>35</v>
      </c>
      <c r="D607">
        <v>31.7468</v>
      </c>
      <c r="E607">
        <v>33.731400000000001</v>
      </c>
      <c r="F607">
        <v>-5.88354</v>
      </c>
      <c r="G607">
        <v>-1.9845999999999999</v>
      </c>
      <c r="H607">
        <v>94020</v>
      </c>
      <c r="I607">
        <v>2984834167.7467999</v>
      </c>
    </row>
    <row r="608" spans="1:9">
      <c r="A608" s="12">
        <v>45366</v>
      </c>
      <c r="B608" t="s">
        <v>65</v>
      </c>
      <c r="C608" t="s">
        <v>35</v>
      </c>
      <c r="D608">
        <v>31.5578</v>
      </c>
      <c r="E608">
        <v>31.7468</v>
      </c>
      <c r="F608">
        <v>-0.59533999999999998</v>
      </c>
      <c r="G608">
        <v>-0.189</v>
      </c>
      <c r="H608">
        <v>94490</v>
      </c>
      <c r="I608">
        <v>2981896553.5577998</v>
      </c>
    </row>
    <row r="609" spans="1:9">
      <c r="A609" s="12">
        <v>45369</v>
      </c>
      <c r="B609" t="s">
        <v>65</v>
      </c>
      <c r="C609" t="s">
        <v>35</v>
      </c>
      <c r="D609">
        <v>30.641200000000001</v>
      </c>
      <c r="E609">
        <v>31.5578</v>
      </c>
      <c r="F609">
        <v>-2.9045100000000001</v>
      </c>
      <c r="G609">
        <v>-0.91659999999999997</v>
      </c>
      <c r="H609">
        <v>93650</v>
      </c>
      <c r="I609">
        <v>2869548410.6412001</v>
      </c>
    </row>
    <row r="610" spans="1:9">
      <c r="A610" s="12">
        <v>45370</v>
      </c>
      <c r="B610" t="s">
        <v>65</v>
      </c>
      <c r="C610" t="s">
        <v>35</v>
      </c>
      <c r="D610">
        <v>29.466000000000001</v>
      </c>
      <c r="E610">
        <v>30.641200000000001</v>
      </c>
      <c r="F610">
        <v>-3.8353600000000001</v>
      </c>
      <c r="G610">
        <v>-1.1752</v>
      </c>
      <c r="H610">
        <v>93850</v>
      </c>
      <c r="I610">
        <v>2765384129.4660001</v>
      </c>
    </row>
    <row r="611" spans="1:9">
      <c r="A611" s="12">
        <v>45371</v>
      </c>
      <c r="B611" t="s">
        <v>65</v>
      </c>
      <c r="C611" t="s">
        <v>35</v>
      </c>
      <c r="D611">
        <v>30.11</v>
      </c>
      <c r="E611">
        <v>29.466000000000001</v>
      </c>
      <c r="F611">
        <v>2.1855699999999998</v>
      </c>
      <c r="G611">
        <v>0.64400000000000002</v>
      </c>
      <c r="H611">
        <v>93680</v>
      </c>
      <c r="I611">
        <v>2820704830.1100001</v>
      </c>
    </row>
    <row r="612" spans="1:9">
      <c r="A612" s="12">
        <v>45372</v>
      </c>
      <c r="B612" t="s">
        <v>65</v>
      </c>
      <c r="C612" t="s">
        <v>35</v>
      </c>
      <c r="D612">
        <v>29.854700000000001</v>
      </c>
      <c r="E612">
        <v>30.11</v>
      </c>
      <c r="F612">
        <v>-0.84789000000000003</v>
      </c>
      <c r="G612">
        <v>-0.25530000000000003</v>
      </c>
      <c r="H612">
        <v>94480</v>
      </c>
      <c r="I612">
        <v>2820672085.8547001</v>
      </c>
    </row>
    <row r="613" spans="1:9">
      <c r="A613" s="12">
        <v>45373</v>
      </c>
      <c r="B613" t="s">
        <v>65</v>
      </c>
      <c r="C613" t="s">
        <v>35</v>
      </c>
      <c r="D613">
        <v>29.215900000000001</v>
      </c>
      <c r="E613">
        <v>29.854700000000001</v>
      </c>
      <c r="F613">
        <v>-2.1396999999999999</v>
      </c>
      <c r="G613">
        <v>-0.63880000000000003</v>
      </c>
      <c r="H613">
        <v>93480</v>
      </c>
      <c r="I613">
        <v>2731102361.2158999</v>
      </c>
    </row>
    <row r="614" spans="1:9">
      <c r="A614" s="12">
        <v>45376</v>
      </c>
      <c r="B614" t="s">
        <v>65</v>
      </c>
      <c r="C614" t="s">
        <v>35</v>
      </c>
      <c r="D614">
        <v>32.4754</v>
      </c>
      <c r="E614">
        <v>29.215900000000001</v>
      </c>
      <c r="F614">
        <v>11.156599999999999</v>
      </c>
      <c r="G614">
        <v>3.2595000000000001</v>
      </c>
      <c r="H614">
        <v>93140</v>
      </c>
      <c r="I614">
        <v>3024758788.4754</v>
      </c>
    </row>
    <row r="615" spans="1:9">
      <c r="A615" s="12">
        <v>45377</v>
      </c>
      <c r="B615" t="s">
        <v>65</v>
      </c>
      <c r="C615" t="s">
        <v>35</v>
      </c>
      <c r="D615">
        <v>31.7028</v>
      </c>
      <c r="E615">
        <v>32.4754</v>
      </c>
      <c r="F615">
        <v>-2.3790300000000002</v>
      </c>
      <c r="G615">
        <v>-0.77259999999999995</v>
      </c>
      <c r="H615">
        <v>93440</v>
      </c>
      <c r="I615">
        <v>2962309663.7027998</v>
      </c>
    </row>
    <row r="616" spans="1:9">
      <c r="A616" s="12">
        <v>45378</v>
      </c>
      <c r="B616" t="s">
        <v>65</v>
      </c>
      <c r="C616" t="s">
        <v>35</v>
      </c>
      <c r="D616">
        <v>31.286100000000001</v>
      </c>
      <c r="E616">
        <v>31.7028</v>
      </c>
      <c r="F616">
        <v>-1.3143899999999999</v>
      </c>
      <c r="G616">
        <v>-0.41670000000000001</v>
      </c>
      <c r="H616">
        <v>93890</v>
      </c>
      <c r="I616">
        <v>2937451960.2860999</v>
      </c>
    </row>
    <row r="617" spans="1:9">
      <c r="A617" s="12">
        <v>45379</v>
      </c>
      <c r="B617" t="s">
        <v>65</v>
      </c>
      <c r="C617" t="s">
        <v>35</v>
      </c>
      <c r="D617">
        <v>32.296199999999999</v>
      </c>
      <c r="E617">
        <v>31.286100000000001</v>
      </c>
      <c r="F617">
        <v>3.2285900000000001</v>
      </c>
      <c r="G617">
        <v>1.0101</v>
      </c>
      <c r="H617">
        <v>94590</v>
      </c>
      <c r="I617">
        <v>3054897590.2961998</v>
      </c>
    </row>
    <row r="618" spans="1:9">
      <c r="A618" s="12">
        <v>45383</v>
      </c>
      <c r="B618" t="s">
        <v>65</v>
      </c>
      <c r="C618" t="s">
        <v>35</v>
      </c>
      <c r="D618">
        <v>30.654</v>
      </c>
      <c r="E618">
        <v>32.296199999999999</v>
      </c>
      <c r="F618">
        <v>-5.0848100000000001</v>
      </c>
      <c r="G618">
        <v>-1.6422000000000001</v>
      </c>
      <c r="H618">
        <v>94210</v>
      </c>
      <c r="I618">
        <v>2887913370.6539998</v>
      </c>
    </row>
    <row r="619" spans="1:9">
      <c r="A619" s="12">
        <v>45384</v>
      </c>
      <c r="B619" t="s">
        <v>65</v>
      </c>
      <c r="C619" t="s">
        <v>35</v>
      </c>
      <c r="D619">
        <v>28.992599999999999</v>
      </c>
      <c r="E619">
        <v>30.654</v>
      </c>
      <c r="F619">
        <v>-5.4198500000000003</v>
      </c>
      <c r="G619">
        <v>-1.6614</v>
      </c>
      <c r="H619">
        <v>93760</v>
      </c>
      <c r="I619">
        <v>2718346204.9926</v>
      </c>
    </row>
    <row r="620" spans="1:9">
      <c r="A620" s="12">
        <v>45385</v>
      </c>
      <c r="B620" t="s">
        <v>65</v>
      </c>
      <c r="C620" t="s">
        <v>35</v>
      </c>
      <c r="D620">
        <v>28.896100000000001</v>
      </c>
      <c r="E620">
        <v>28.992599999999999</v>
      </c>
      <c r="F620">
        <v>-0.33284000000000002</v>
      </c>
      <c r="G620">
        <v>-9.6500000000000002E-2</v>
      </c>
      <c r="H620">
        <v>94050</v>
      </c>
      <c r="I620">
        <v>2717678233.8961</v>
      </c>
    </row>
    <row r="621" spans="1:9">
      <c r="A621" s="12">
        <v>45386</v>
      </c>
      <c r="B621" t="s">
        <v>65</v>
      </c>
      <c r="C621" t="s">
        <v>35</v>
      </c>
      <c r="D621">
        <v>30.009699999999999</v>
      </c>
      <c r="E621">
        <v>28.896100000000001</v>
      </c>
      <c r="F621">
        <v>3.8538100000000002</v>
      </c>
      <c r="G621">
        <v>1.1135999999999999</v>
      </c>
      <c r="H621">
        <v>94450</v>
      </c>
      <c r="I621">
        <v>2834416195.0096998</v>
      </c>
    </row>
    <row r="622" spans="1:9">
      <c r="A622" s="12">
        <v>45387</v>
      </c>
      <c r="B622" t="s">
        <v>65</v>
      </c>
      <c r="C622" t="s">
        <v>35</v>
      </c>
      <c r="D622">
        <v>29.5336</v>
      </c>
      <c r="E622">
        <v>30.009699999999999</v>
      </c>
      <c r="F622">
        <v>-1.58649</v>
      </c>
      <c r="G622">
        <v>-0.47610000000000002</v>
      </c>
      <c r="H622">
        <v>94830</v>
      </c>
      <c r="I622">
        <v>2800671317.5335999</v>
      </c>
    </row>
    <row r="623" spans="1:9">
      <c r="A623" s="12">
        <v>45390</v>
      </c>
      <c r="B623" t="s">
        <v>65</v>
      </c>
      <c r="C623" t="s">
        <v>35</v>
      </c>
      <c r="D623">
        <v>31.4483</v>
      </c>
      <c r="E623">
        <v>29.5336</v>
      </c>
      <c r="F623">
        <v>6.4831200000000004</v>
      </c>
      <c r="G623">
        <v>1.9147000000000001</v>
      </c>
      <c r="H623">
        <v>93570</v>
      </c>
      <c r="I623">
        <v>2942617462.4482999</v>
      </c>
    </row>
    <row r="624" spans="1:9">
      <c r="A624" s="12">
        <v>45391</v>
      </c>
      <c r="B624" t="s">
        <v>65</v>
      </c>
      <c r="C624" t="s">
        <v>35</v>
      </c>
      <c r="D624">
        <v>30.249400000000001</v>
      </c>
      <c r="E624">
        <v>31.4483</v>
      </c>
      <c r="F624">
        <v>-3.81229</v>
      </c>
      <c r="G624">
        <v>-1.1989000000000001</v>
      </c>
      <c r="H624">
        <v>93270</v>
      </c>
      <c r="I624">
        <v>2821361568.2494001</v>
      </c>
    </row>
    <row r="625" spans="1:9">
      <c r="A625" s="12">
        <v>45392</v>
      </c>
      <c r="B625" t="s">
        <v>65</v>
      </c>
      <c r="C625" t="s">
        <v>35</v>
      </c>
      <c r="D625">
        <v>30.709099999999999</v>
      </c>
      <c r="E625">
        <v>30.249400000000001</v>
      </c>
      <c r="F625">
        <v>1.5197000000000001</v>
      </c>
      <c r="G625">
        <v>0.4597</v>
      </c>
      <c r="H625">
        <v>91400</v>
      </c>
      <c r="I625">
        <v>2806811770.7090998</v>
      </c>
    </row>
    <row r="626" spans="1:9">
      <c r="A626" s="12">
        <v>45393</v>
      </c>
      <c r="B626" t="s">
        <v>65</v>
      </c>
      <c r="C626" t="s">
        <v>35</v>
      </c>
      <c r="D626">
        <v>30.8872</v>
      </c>
      <c r="E626">
        <v>30.709099999999999</v>
      </c>
      <c r="F626">
        <v>0.57996000000000003</v>
      </c>
      <c r="G626">
        <v>0.17810000000000001</v>
      </c>
      <c r="H626">
        <v>90750</v>
      </c>
      <c r="I626">
        <v>2803013430.8871999</v>
      </c>
    </row>
    <row r="627" spans="1:9">
      <c r="A627" s="12">
        <v>45394</v>
      </c>
      <c r="B627" t="s">
        <v>65</v>
      </c>
      <c r="C627" t="s">
        <v>35</v>
      </c>
      <c r="D627">
        <v>29.314</v>
      </c>
      <c r="E627">
        <v>30.8872</v>
      </c>
      <c r="F627">
        <v>-5.0933700000000002</v>
      </c>
      <c r="G627">
        <v>-1.5731999999999999</v>
      </c>
      <c r="H627">
        <v>89340</v>
      </c>
      <c r="I627">
        <v>2618912789.3140001</v>
      </c>
    </row>
    <row r="628" spans="1:9">
      <c r="A628" s="12">
        <v>45397</v>
      </c>
      <c r="B628" t="s">
        <v>65</v>
      </c>
      <c r="C628" t="s">
        <v>35</v>
      </c>
      <c r="D628">
        <v>27.745799999999999</v>
      </c>
      <c r="E628">
        <v>29.314</v>
      </c>
      <c r="F628">
        <v>-5.3496600000000001</v>
      </c>
      <c r="G628">
        <v>-1.5682</v>
      </c>
      <c r="H628">
        <v>87560</v>
      </c>
      <c r="I628">
        <v>2429422275.7458</v>
      </c>
    </row>
    <row r="629" spans="1:9">
      <c r="A629" s="12">
        <v>45398</v>
      </c>
      <c r="B629" t="s">
        <v>65</v>
      </c>
      <c r="C629" t="s">
        <v>35</v>
      </c>
      <c r="D629">
        <v>27.467300000000002</v>
      </c>
      <c r="E629">
        <v>27.745799999999999</v>
      </c>
      <c r="F629">
        <v>-1.00376</v>
      </c>
      <c r="G629">
        <v>-0.27850000000000003</v>
      </c>
      <c r="H629">
        <v>86860</v>
      </c>
      <c r="I629">
        <v>2385809705.4672999</v>
      </c>
    </row>
    <row r="630" spans="1:9">
      <c r="A630" s="12">
        <v>45399</v>
      </c>
      <c r="B630" t="s">
        <v>65</v>
      </c>
      <c r="C630" t="s">
        <v>35</v>
      </c>
      <c r="D630">
        <v>26.682200000000002</v>
      </c>
      <c r="E630">
        <v>27.467300000000002</v>
      </c>
      <c r="F630">
        <v>-2.8583099999999999</v>
      </c>
      <c r="G630">
        <v>-0.78510000000000002</v>
      </c>
      <c r="H630">
        <v>85220</v>
      </c>
      <c r="I630">
        <v>2273857110.6822</v>
      </c>
    </row>
    <row r="631" spans="1:9">
      <c r="A631" s="12">
        <v>45400</v>
      </c>
      <c r="B631" t="s">
        <v>65</v>
      </c>
      <c r="C631" t="s">
        <v>35</v>
      </c>
      <c r="D631">
        <v>27.78</v>
      </c>
      <c r="E631">
        <v>26.682200000000002</v>
      </c>
      <c r="F631">
        <v>4.11435</v>
      </c>
      <c r="G631">
        <v>1.0978000000000001</v>
      </c>
      <c r="H631">
        <v>85720</v>
      </c>
      <c r="I631">
        <v>2381301627.7800002</v>
      </c>
    </row>
    <row r="632" spans="1:9">
      <c r="A632" s="12">
        <v>45401</v>
      </c>
      <c r="B632" t="s">
        <v>65</v>
      </c>
      <c r="C632" t="s">
        <v>35</v>
      </c>
      <c r="D632">
        <v>28.087299999999999</v>
      </c>
      <c r="E632">
        <v>27.78</v>
      </c>
      <c r="F632">
        <v>1.10619</v>
      </c>
      <c r="G632">
        <v>0.30730000000000002</v>
      </c>
      <c r="H632">
        <v>85220</v>
      </c>
      <c r="I632">
        <v>2393599734.0872998</v>
      </c>
    </row>
    <row r="633" spans="1:9">
      <c r="A633" s="12">
        <v>45404</v>
      </c>
      <c r="B633" t="s">
        <v>65</v>
      </c>
      <c r="C633" t="s">
        <v>35</v>
      </c>
      <c r="D633">
        <v>29.077500000000001</v>
      </c>
      <c r="E633">
        <v>28.087299999999999</v>
      </c>
      <c r="F633">
        <v>3.5254400000000001</v>
      </c>
      <c r="G633">
        <v>0.99019999999999997</v>
      </c>
      <c r="H633">
        <v>84670</v>
      </c>
      <c r="I633">
        <v>2461991954.0774999</v>
      </c>
    </row>
    <row r="634" spans="1:9">
      <c r="A634" s="12">
        <v>45405</v>
      </c>
      <c r="B634" t="s">
        <v>65</v>
      </c>
      <c r="C634" t="s">
        <v>35</v>
      </c>
      <c r="D634">
        <v>28.997499999999999</v>
      </c>
      <c r="E634">
        <v>29.077500000000001</v>
      </c>
      <c r="F634">
        <v>-0.27512999999999999</v>
      </c>
      <c r="G634">
        <v>-0.08</v>
      </c>
      <c r="H634">
        <v>84870</v>
      </c>
      <c r="I634">
        <v>2461017853.9974999</v>
      </c>
    </row>
    <row r="635" spans="1:9">
      <c r="A635" s="12">
        <v>45406</v>
      </c>
      <c r="B635" t="s">
        <v>65</v>
      </c>
      <c r="C635" t="s">
        <v>35</v>
      </c>
      <c r="D635">
        <v>27.854800000000001</v>
      </c>
      <c r="E635">
        <v>28.997499999999999</v>
      </c>
      <c r="F635">
        <v>-3.94068</v>
      </c>
      <c r="G635">
        <v>-1.1427</v>
      </c>
      <c r="H635">
        <v>84040</v>
      </c>
      <c r="I635">
        <v>2340917419.8548002</v>
      </c>
    </row>
    <row r="636" spans="1:9">
      <c r="A636" s="12">
        <v>45407</v>
      </c>
      <c r="B636" t="s">
        <v>65</v>
      </c>
      <c r="C636" t="s">
        <v>35</v>
      </c>
      <c r="D636">
        <v>28.182600000000001</v>
      </c>
      <c r="E636">
        <v>27.854800000000001</v>
      </c>
      <c r="F636">
        <v>1.17682</v>
      </c>
      <c r="G636">
        <v>0.32779999999999998</v>
      </c>
      <c r="H636">
        <v>83840</v>
      </c>
      <c r="I636">
        <v>2362829212.1826</v>
      </c>
    </row>
    <row r="637" spans="1:9">
      <c r="A637" s="12">
        <v>45408</v>
      </c>
      <c r="B637" t="s">
        <v>65</v>
      </c>
      <c r="C637" t="s">
        <v>35</v>
      </c>
      <c r="D637">
        <v>27.771100000000001</v>
      </c>
      <c r="E637">
        <v>28.182600000000001</v>
      </c>
      <c r="F637">
        <v>-1.4601200000000001</v>
      </c>
      <c r="G637">
        <v>-0.41149999999999998</v>
      </c>
      <c r="H637">
        <v>83490</v>
      </c>
      <c r="I637">
        <v>2318609166.7711</v>
      </c>
    </row>
    <row r="638" spans="1:9">
      <c r="A638" s="12">
        <v>45411</v>
      </c>
      <c r="B638" t="s">
        <v>65</v>
      </c>
      <c r="C638" t="s">
        <v>35</v>
      </c>
      <c r="D638">
        <v>27.400500000000001</v>
      </c>
      <c r="E638">
        <v>27.771100000000001</v>
      </c>
      <c r="F638">
        <v>-1.3344800000000001</v>
      </c>
      <c r="G638">
        <v>-0.37059999999999998</v>
      </c>
      <c r="H638">
        <v>83110</v>
      </c>
      <c r="I638">
        <v>2277255582.4004998</v>
      </c>
    </row>
    <row r="639" spans="1:9">
      <c r="A639" s="12">
        <v>45412</v>
      </c>
      <c r="B639" t="s">
        <v>65</v>
      </c>
      <c r="C639" t="s">
        <v>35</v>
      </c>
      <c r="D639">
        <v>25.631799999999998</v>
      </c>
      <c r="E639">
        <v>27.400500000000001</v>
      </c>
      <c r="F639">
        <v>-6.4549899999999996</v>
      </c>
      <c r="G639">
        <v>-1.7686999999999999</v>
      </c>
      <c r="H639">
        <v>82760</v>
      </c>
      <c r="I639">
        <v>2121287793.6317999</v>
      </c>
    </row>
    <row r="640" spans="1:9">
      <c r="A640" s="12">
        <v>45413</v>
      </c>
      <c r="B640" t="s">
        <v>65</v>
      </c>
      <c r="C640" t="s">
        <v>35</v>
      </c>
      <c r="D640">
        <v>23.121300000000002</v>
      </c>
      <c r="E640">
        <v>25.631799999999998</v>
      </c>
      <c r="F640">
        <v>-9.7944700000000005</v>
      </c>
      <c r="G640">
        <v>-2.5105</v>
      </c>
      <c r="H640">
        <v>81660</v>
      </c>
      <c r="I640">
        <v>1888085381.1213</v>
      </c>
    </row>
    <row r="641" spans="1:9">
      <c r="A641" s="12">
        <v>45414</v>
      </c>
      <c r="B641" t="s">
        <v>65</v>
      </c>
      <c r="C641" t="s">
        <v>35</v>
      </c>
      <c r="D641">
        <v>24.114599999999999</v>
      </c>
      <c r="E641">
        <v>23.121300000000002</v>
      </c>
      <c r="F641">
        <v>4.2960399999999996</v>
      </c>
      <c r="G641">
        <v>0.99329999999999996</v>
      </c>
      <c r="H641">
        <v>80610</v>
      </c>
      <c r="I641">
        <v>1943877930.1145999</v>
      </c>
    </row>
    <row r="642" spans="1:9">
      <c r="A642" s="12">
        <v>45415</v>
      </c>
      <c r="B642" t="s">
        <v>65</v>
      </c>
      <c r="C642" t="s">
        <v>35</v>
      </c>
      <c r="D642">
        <v>25.2666</v>
      </c>
      <c r="E642">
        <v>24.114599999999999</v>
      </c>
      <c r="F642">
        <v>4.77719</v>
      </c>
      <c r="G642">
        <v>1.1519999999999999</v>
      </c>
      <c r="H642">
        <v>79690</v>
      </c>
      <c r="I642">
        <v>2013495379.2665999</v>
      </c>
    </row>
    <row r="643" spans="1:9">
      <c r="A643" s="12">
        <v>45418</v>
      </c>
      <c r="B643" t="s">
        <v>65</v>
      </c>
      <c r="C643" t="s">
        <v>35</v>
      </c>
      <c r="D643">
        <v>25.6873</v>
      </c>
      <c r="E643">
        <v>25.2666</v>
      </c>
      <c r="F643">
        <v>1.6650400000000001</v>
      </c>
      <c r="G643">
        <v>0.42070000000000002</v>
      </c>
      <c r="H643">
        <v>79690</v>
      </c>
      <c r="I643">
        <v>2047020962.6873</v>
      </c>
    </row>
    <row r="644" spans="1:9">
      <c r="A644" s="12">
        <v>45419</v>
      </c>
      <c r="B644" t="s">
        <v>65</v>
      </c>
      <c r="C644" t="s">
        <v>35</v>
      </c>
      <c r="D644">
        <v>25.603200000000001</v>
      </c>
      <c r="E644">
        <v>25.6873</v>
      </c>
      <c r="F644">
        <v>-0.32740000000000002</v>
      </c>
      <c r="G644">
        <v>-8.4099999999999994E-2</v>
      </c>
      <c r="H644">
        <v>82100</v>
      </c>
      <c r="I644">
        <v>2102022745.6032</v>
      </c>
    </row>
    <row r="645" spans="1:9">
      <c r="A645" s="12">
        <v>45420</v>
      </c>
      <c r="B645" t="s">
        <v>65</v>
      </c>
      <c r="C645" t="s">
        <v>35</v>
      </c>
      <c r="D645">
        <v>25.230799999999999</v>
      </c>
      <c r="E645">
        <v>25.603200000000001</v>
      </c>
      <c r="F645">
        <v>-1.45451</v>
      </c>
      <c r="G645">
        <v>-0.37240000000000001</v>
      </c>
      <c r="H645">
        <v>80360</v>
      </c>
      <c r="I645">
        <v>2027547113.2307999</v>
      </c>
    </row>
    <row r="646" spans="1:9">
      <c r="A646" s="12">
        <v>45421</v>
      </c>
      <c r="B646" t="s">
        <v>65</v>
      </c>
      <c r="C646" t="s">
        <v>35</v>
      </c>
      <c r="D646">
        <v>25.388300000000001</v>
      </c>
      <c r="E646">
        <v>25.230799999999999</v>
      </c>
      <c r="F646">
        <v>0.62424000000000002</v>
      </c>
      <c r="G646">
        <v>0.1575</v>
      </c>
      <c r="H646">
        <v>80220</v>
      </c>
      <c r="I646">
        <v>2036649451.3882999</v>
      </c>
    </row>
    <row r="647" spans="1:9">
      <c r="A647" s="12">
        <v>45422</v>
      </c>
      <c r="B647" t="s">
        <v>65</v>
      </c>
      <c r="C647" t="s">
        <v>35</v>
      </c>
      <c r="D647">
        <v>24.627199999999998</v>
      </c>
      <c r="E647">
        <v>25.388300000000001</v>
      </c>
      <c r="F647">
        <v>-2.9978400000000001</v>
      </c>
      <c r="G647">
        <v>-0.7611</v>
      </c>
      <c r="H647">
        <v>81010</v>
      </c>
      <c r="I647">
        <v>1995049496.6271999</v>
      </c>
    </row>
    <row r="648" spans="1:9">
      <c r="A648" s="12">
        <v>45425</v>
      </c>
      <c r="B648" t="s">
        <v>65</v>
      </c>
      <c r="C648" t="s">
        <v>35</v>
      </c>
      <c r="D648">
        <v>25.658300000000001</v>
      </c>
      <c r="E648">
        <v>24.627199999999998</v>
      </c>
      <c r="F648">
        <v>4.1868299999999996</v>
      </c>
      <c r="G648">
        <v>1.0310999999999999</v>
      </c>
      <c r="H648">
        <v>81160</v>
      </c>
      <c r="I648">
        <v>2082427653.6582999</v>
      </c>
    </row>
    <row r="649" spans="1:9">
      <c r="A649" s="12">
        <v>45426</v>
      </c>
      <c r="B649" t="s">
        <v>65</v>
      </c>
      <c r="C649" t="s">
        <v>35</v>
      </c>
      <c r="D649">
        <v>24.9971</v>
      </c>
      <c r="E649">
        <v>25.658300000000001</v>
      </c>
      <c r="F649">
        <v>-2.57694</v>
      </c>
      <c r="G649">
        <v>-0.66120000000000001</v>
      </c>
      <c r="H649">
        <v>81760</v>
      </c>
      <c r="I649">
        <v>2043762920.9971001</v>
      </c>
    </row>
    <row r="650" spans="1:9">
      <c r="A650" s="12">
        <v>45427</v>
      </c>
      <c r="B650" t="s">
        <v>65</v>
      </c>
      <c r="C650" t="s">
        <v>35</v>
      </c>
      <c r="D650">
        <v>26.8842</v>
      </c>
      <c r="E650">
        <v>24.9971</v>
      </c>
      <c r="F650">
        <v>7.5492800000000004</v>
      </c>
      <c r="G650">
        <v>1.8871</v>
      </c>
      <c r="H650">
        <v>81440</v>
      </c>
      <c r="I650">
        <v>2189449274.8842001</v>
      </c>
    </row>
    <row r="651" spans="1:9">
      <c r="A651" s="12">
        <v>45428</v>
      </c>
      <c r="B651" t="s">
        <v>65</v>
      </c>
      <c r="C651" t="s">
        <v>35</v>
      </c>
      <c r="D651">
        <v>26.465399999999999</v>
      </c>
      <c r="E651">
        <v>26.8842</v>
      </c>
      <c r="F651">
        <v>-1.55779</v>
      </c>
      <c r="G651">
        <v>-0.41880000000000001</v>
      </c>
      <c r="H651">
        <v>81440</v>
      </c>
      <c r="I651">
        <v>2155342202.4654002</v>
      </c>
    </row>
    <row r="652" spans="1:9">
      <c r="A652" s="12">
        <v>45429</v>
      </c>
      <c r="B652" t="s">
        <v>65</v>
      </c>
      <c r="C652" t="s">
        <v>35</v>
      </c>
      <c r="D652">
        <v>27.244599999999998</v>
      </c>
      <c r="E652">
        <v>26.465399999999999</v>
      </c>
      <c r="F652">
        <v>2.9442200000000001</v>
      </c>
      <c r="G652">
        <v>0.7792</v>
      </c>
      <c r="H652">
        <v>81260</v>
      </c>
      <c r="I652">
        <v>2213896223.2445998</v>
      </c>
    </row>
    <row r="653" spans="1:9">
      <c r="A653" s="12">
        <v>45432</v>
      </c>
      <c r="B653" t="s">
        <v>65</v>
      </c>
      <c r="C653" t="s">
        <v>35</v>
      </c>
      <c r="D653">
        <v>28.485299999999999</v>
      </c>
      <c r="E653">
        <v>27.244599999999998</v>
      </c>
      <c r="F653">
        <v>4.5539300000000003</v>
      </c>
      <c r="G653">
        <v>1.2406999999999999</v>
      </c>
      <c r="H653">
        <v>81260</v>
      </c>
      <c r="I653">
        <v>2314715506.4853001</v>
      </c>
    </row>
    <row r="654" spans="1:9">
      <c r="A654" s="12">
        <v>45433</v>
      </c>
      <c r="B654" t="s">
        <v>65</v>
      </c>
      <c r="C654" t="s">
        <v>35</v>
      </c>
      <c r="D654">
        <v>28.110600000000002</v>
      </c>
      <c r="E654">
        <v>28.485299999999999</v>
      </c>
      <c r="F654">
        <v>-1.31542</v>
      </c>
      <c r="G654">
        <v>-0.37469999999999998</v>
      </c>
      <c r="H654">
        <v>80160</v>
      </c>
      <c r="I654">
        <v>2253345724.1106</v>
      </c>
    </row>
    <row r="655" spans="1:9">
      <c r="A655" s="12">
        <v>45434</v>
      </c>
      <c r="B655" t="s">
        <v>65</v>
      </c>
      <c r="C655" t="s">
        <v>35</v>
      </c>
      <c r="D655">
        <v>28.241900000000001</v>
      </c>
      <c r="E655">
        <v>28.110600000000002</v>
      </c>
      <c r="F655">
        <v>0.46708</v>
      </c>
      <c r="G655">
        <v>0.1313</v>
      </c>
      <c r="H655">
        <v>80040</v>
      </c>
      <c r="I655">
        <v>2260481704.2419</v>
      </c>
    </row>
    <row r="656" spans="1:9">
      <c r="A656" s="12">
        <v>45435</v>
      </c>
      <c r="B656" t="s">
        <v>65</v>
      </c>
      <c r="C656" t="s">
        <v>35</v>
      </c>
      <c r="D656">
        <v>27.191700000000001</v>
      </c>
      <c r="E656">
        <v>28.241900000000001</v>
      </c>
      <c r="F656">
        <v>-3.7185899999999998</v>
      </c>
      <c r="G656">
        <v>-1.0502</v>
      </c>
      <c r="H656">
        <v>79660</v>
      </c>
      <c r="I656">
        <v>2166090849.1917</v>
      </c>
    </row>
    <row r="657" spans="1:9">
      <c r="A657" s="12">
        <v>45436</v>
      </c>
      <c r="B657" t="s">
        <v>65</v>
      </c>
      <c r="C657" t="s">
        <v>35</v>
      </c>
      <c r="D657">
        <v>28.116499999999998</v>
      </c>
      <c r="E657">
        <v>27.191700000000001</v>
      </c>
      <c r="F657">
        <v>3.4010400000000001</v>
      </c>
      <c r="G657">
        <v>0.92479999999999996</v>
      </c>
      <c r="H657">
        <v>80070</v>
      </c>
      <c r="I657">
        <v>2251288183.1164999</v>
      </c>
    </row>
    <row r="658" spans="1:9">
      <c r="A658" s="12">
        <v>45440</v>
      </c>
      <c r="B658" t="s">
        <v>65</v>
      </c>
      <c r="C658" t="s">
        <v>35</v>
      </c>
      <c r="D658">
        <v>27.714600000000001</v>
      </c>
      <c r="E658">
        <v>28.116499999999998</v>
      </c>
      <c r="F658">
        <v>-1.4294100000000001</v>
      </c>
      <c r="G658">
        <v>-0.40189999999999998</v>
      </c>
      <c r="H658">
        <v>79610</v>
      </c>
      <c r="I658">
        <v>2206359333.7146001</v>
      </c>
    </row>
    <row r="659" spans="1:9">
      <c r="A659" s="12">
        <v>45441</v>
      </c>
      <c r="B659" t="s">
        <v>65</v>
      </c>
      <c r="C659" t="s">
        <v>35</v>
      </c>
      <c r="D659">
        <v>27.199200000000001</v>
      </c>
      <c r="E659">
        <v>27.714600000000001</v>
      </c>
      <c r="F659">
        <v>-1.8596699999999999</v>
      </c>
      <c r="G659">
        <v>-0.51539999999999997</v>
      </c>
      <c r="H659">
        <v>78610</v>
      </c>
      <c r="I659">
        <v>2138129139.1991999</v>
      </c>
    </row>
    <row r="660" spans="1:9">
      <c r="A660" s="12">
        <v>45442</v>
      </c>
      <c r="B660" t="s">
        <v>65</v>
      </c>
      <c r="C660" t="s">
        <v>35</v>
      </c>
      <c r="D660">
        <v>27.828499999999998</v>
      </c>
      <c r="E660">
        <v>27.199200000000001</v>
      </c>
      <c r="F660">
        <v>2.3136700000000001</v>
      </c>
      <c r="G660">
        <v>0.62929999999999997</v>
      </c>
      <c r="H660">
        <v>77490</v>
      </c>
      <c r="I660">
        <v>2156430492.8284998</v>
      </c>
    </row>
    <row r="661" spans="1:9">
      <c r="A661" s="12">
        <v>45443</v>
      </c>
      <c r="B661" t="s">
        <v>65</v>
      </c>
      <c r="C661" t="s">
        <v>35</v>
      </c>
      <c r="D661">
        <v>27.295999999999999</v>
      </c>
      <c r="E661">
        <v>27.828499999999998</v>
      </c>
      <c r="F661">
        <v>-1.91351</v>
      </c>
      <c r="G661">
        <v>-0.53249999999999997</v>
      </c>
      <c r="H661">
        <v>76100</v>
      </c>
      <c r="I661">
        <v>2077225627.296</v>
      </c>
    </row>
    <row r="662" spans="1:9">
      <c r="A662" s="12">
        <v>45446</v>
      </c>
      <c r="B662" t="s">
        <v>65</v>
      </c>
      <c r="C662" t="s">
        <v>35</v>
      </c>
      <c r="D662">
        <v>26.1433</v>
      </c>
      <c r="E662">
        <v>27.295999999999999</v>
      </c>
      <c r="F662">
        <v>-4.2229599999999996</v>
      </c>
      <c r="G662">
        <v>-1.1527000000000001</v>
      </c>
      <c r="H662">
        <v>77100</v>
      </c>
      <c r="I662">
        <v>2015648456.1433001</v>
      </c>
    </row>
    <row r="663" spans="1:9">
      <c r="A663" s="12">
        <v>45447</v>
      </c>
      <c r="B663" t="s">
        <v>65</v>
      </c>
      <c r="C663" t="s">
        <v>35</v>
      </c>
      <c r="D663">
        <v>26.684799999999999</v>
      </c>
      <c r="E663">
        <v>26.1433</v>
      </c>
      <c r="F663">
        <v>2.0712799999999998</v>
      </c>
      <c r="G663">
        <v>0.54149999999999998</v>
      </c>
      <c r="H663">
        <v>78440</v>
      </c>
      <c r="I663">
        <v>2093155738.6847999</v>
      </c>
    </row>
    <row r="664" spans="1:9">
      <c r="A664" s="12">
        <v>45448</v>
      </c>
      <c r="B664" t="s">
        <v>65</v>
      </c>
      <c r="C664" t="s">
        <v>35</v>
      </c>
      <c r="D664">
        <v>26.992799999999999</v>
      </c>
      <c r="E664">
        <v>26.684799999999999</v>
      </c>
      <c r="F664">
        <v>1.15422</v>
      </c>
      <c r="G664">
        <v>0.308</v>
      </c>
      <c r="H664">
        <v>79440</v>
      </c>
      <c r="I664">
        <v>2144308058.9928</v>
      </c>
    </row>
    <row r="665" spans="1:9">
      <c r="A665" s="12">
        <v>45449</v>
      </c>
      <c r="B665" t="s">
        <v>65</v>
      </c>
      <c r="C665" t="s">
        <v>35</v>
      </c>
      <c r="D665">
        <v>26.659300000000002</v>
      </c>
      <c r="E665">
        <v>26.992799999999999</v>
      </c>
      <c r="F665">
        <v>-1.2355100000000001</v>
      </c>
      <c r="G665">
        <v>-0.33350000000000002</v>
      </c>
      <c r="H665">
        <v>78970</v>
      </c>
      <c r="I665">
        <v>2105284947.6593001</v>
      </c>
    </row>
    <row r="666" spans="1:9">
      <c r="A666" s="12">
        <v>45450</v>
      </c>
      <c r="B666" t="s">
        <v>65</v>
      </c>
      <c r="C666" t="s">
        <v>35</v>
      </c>
      <c r="D666">
        <v>26.211500000000001</v>
      </c>
      <c r="E666">
        <v>26.659300000000002</v>
      </c>
      <c r="F666">
        <v>-1.67971</v>
      </c>
      <c r="G666">
        <v>-0.44779999999999998</v>
      </c>
      <c r="H666">
        <v>79720</v>
      </c>
      <c r="I666">
        <v>2089580806.2114999</v>
      </c>
    </row>
    <row r="667" spans="1:9">
      <c r="A667" s="12">
        <v>45453</v>
      </c>
      <c r="B667" t="s">
        <v>65</v>
      </c>
      <c r="C667" t="s">
        <v>35</v>
      </c>
      <c r="D667">
        <v>26.249600000000001</v>
      </c>
      <c r="E667">
        <v>26.211500000000001</v>
      </c>
      <c r="F667">
        <v>0.14535999999999999</v>
      </c>
      <c r="G667">
        <v>3.8100000000000002E-2</v>
      </c>
      <c r="H667">
        <v>79400</v>
      </c>
      <c r="I667">
        <v>2084218266.2495999</v>
      </c>
    </row>
    <row r="668" spans="1:9">
      <c r="A668" s="12">
        <v>45454</v>
      </c>
      <c r="B668" t="s">
        <v>65</v>
      </c>
      <c r="C668" t="s">
        <v>35</v>
      </c>
      <c r="D668">
        <v>25.444099999999999</v>
      </c>
      <c r="E668">
        <v>26.249600000000001</v>
      </c>
      <c r="F668">
        <v>-3.0686200000000001</v>
      </c>
      <c r="G668">
        <v>-0.80549999999999999</v>
      </c>
      <c r="H668">
        <v>80000</v>
      </c>
      <c r="I668">
        <v>2035528025.4440999</v>
      </c>
    </row>
    <row r="669" spans="1:9">
      <c r="A669" s="12">
        <v>45455</v>
      </c>
      <c r="B669" t="s">
        <v>65</v>
      </c>
      <c r="C669" t="s">
        <v>35</v>
      </c>
      <c r="D669">
        <v>25.507100000000001</v>
      </c>
      <c r="E669">
        <v>25.444099999999999</v>
      </c>
      <c r="F669">
        <v>0.24759999999999999</v>
      </c>
      <c r="G669">
        <v>6.3E-2</v>
      </c>
      <c r="H669">
        <v>80600</v>
      </c>
      <c r="I669">
        <v>2055872285.5071001</v>
      </c>
    </row>
    <row r="670" spans="1:9">
      <c r="A670" s="12">
        <v>45456</v>
      </c>
      <c r="B670" t="s">
        <v>65</v>
      </c>
      <c r="C670" t="s">
        <v>35</v>
      </c>
      <c r="D670">
        <v>25.1295</v>
      </c>
      <c r="E670">
        <v>25.507100000000001</v>
      </c>
      <c r="F670">
        <v>-1.48037</v>
      </c>
      <c r="G670">
        <v>-0.37759999999999999</v>
      </c>
      <c r="H670">
        <v>79200</v>
      </c>
      <c r="I670">
        <v>1990256425.1294999</v>
      </c>
    </row>
    <row r="671" spans="1:9">
      <c r="A671" s="12">
        <v>45457</v>
      </c>
      <c r="B671" t="s">
        <v>65</v>
      </c>
      <c r="C671" t="s">
        <v>35</v>
      </c>
      <c r="D671">
        <v>24.679500000000001</v>
      </c>
      <c r="E671">
        <v>25.1295</v>
      </c>
      <c r="F671">
        <v>-1.7907200000000001</v>
      </c>
      <c r="G671">
        <v>-0.45</v>
      </c>
      <c r="H671">
        <v>78410</v>
      </c>
      <c r="I671">
        <v>1935119619.6795001</v>
      </c>
    </row>
    <row r="672" spans="1:9">
      <c r="A672" s="12">
        <v>45460</v>
      </c>
      <c r="B672" t="s">
        <v>65</v>
      </c>
      <c r="C672" t="s">
        <v>35</v>
      </c>
      <c r="D672">
        <v>25.146599999999999</v>
      </c>
      <c r="E672">
        <v>24.679500000000001</v>
      </c>
      <c r="F672">
        <v>1.89266</v>
      </c>
      <c r="G672">
        <v>0.46710000000000002</v>
      </c>
      <c r="H672">
        <v>78760</v>
      </c>
      <c r="I672">
        <v>1980546241.1466</v>
      </c>
    </row>
    <row r="673" spans="1:9">
      <c r="A673" s="12">
        <v>45461</v>
      </c>
      <c r="B673" t="s">
        <v>65</v>
      </c>
      <c r="C673" t="s">
        <v>35</v>
      </c>
      <c r="D673">
        <v>24.252300000000002</v>
      </c>
      <c r="E673">
        <v>25.146599999999999</v>
      </c>
      <c r="F673">
        <v>-3.5563500000000001</v>
      </c>
      <c r="G673">
        <v>-0.89429999999999998</v>
      </c>
      <c r="H673">
        <v>78730</v>
      </c>
      <c r="I673">
        <v>1909383603.2523</v>
      </c>
    </row>
    <row r="674" spans="1:9">
      <c r="A674" s="12">
        <v>45463</v>
      </c>
      <c r="B674" t="s">
        <v>65</v>
      </c>
      <c r="C674" t="s">
        <v>35</v>
      </c>
      <c r="D674">
        <v>24.4879</v>
      </c>
      <c r="E674">
        <v>24.252300000000002</v>
      </c>
      <c r="F674">
        <v>0.97145000000000004</v>
      </c>
      <c r="G674">
        <v>0.2356</v>
      </c>
      <c r="H674">
        <v>79130</v>
      </c>
      <c r="I674">
        <v>1937727551.4879</v>
      </c>
    </row>
    <row r="675" spans="1:9">
      <c r="A675" s="12">
        <v>45464</v>
      </c>
      <c r="B675" t="s">
        <v>65</v>
      </c>
      <c r="C675" t="s">
        <v>35</v>
      </c>
      <c r="D675">
        <v>24.174600000000002</v>
      </c>
      <c r="E675">
        <v>24.4879</v>
      </c>
      <c r="F675">
        <v>-1.2794099999999999</v>
      </c>
      <c r="G675">
        <v>-0.31330000000000002</v>
      </c>
      <c r="H675">
        <v>79790</v>
      </c>
      <c r="I675">
        <v>1928891358.1745999</v>
      </c>
    </row>
    <row r="676" spans="1:9">
      <c r="A676" s="12">
        <v>45467</v>
      </c>
      <c r="B676" t="s">
        <v>65</v>
      </c>
      <c r="C676" t="s">
        <v>35</v>
      </c>
      <c r="D676">
        <v>22.238600000000002</v>
      </c>
      <c r="E676">
        <v>24.174600000000002</v>
      </c>
      <c r="F676">
        <v>-8.0084099999999996</v>
      </c>
      <c r="G676">
        <v>-1.9359999999999999</v>
      </c>
      <c r="H676">
        <v>80030</v>
      </c>
      <c r="I676">
        <v>1779755180.2386</v>
      </c>
    </row>
    <row r="677" spans="1:9">
      <c r="A677" s="12">
        <v>45468</v>
      </c>
      <c r="B677" t="s">
        <v>65</v>
      </c>
      <c r="C677" t="s">
        <v>35</v>
      </c>
      <c r="D677">
        <v>23.340199999999999</v>
      </c>
      <c r="E677">
        <v>22.238600000000002</v>
      </c>
      <c r="F677">
        <v>4.9535499999999999</v>
      </c>
      <c r="G677">
        <v>1.1015999999999999</v>
      </c>
      <c r="H677">
        <v>80730</v>
      </c>
      <c r="I677">
        <v>1884254369.3401999</v>
      </c>
    </row>
    <row r="678" spans="1:9">
      <c r="A678" s="12">
        <v>45469</v>
      </c>
      <c r="B678" t="s">
        <v>65</v>
      </c>
      <c r="C678" t="s">
        <v>35</v>
      </c>
      <c r="D678">
        <v>22.923300000000001</v>
      </c>
      <c r="E678">
        <v>23.340199999999999</v>
      </c>
      <c r="F678">
        <v>-1.7861899999999999</v>
      </c>
      <c r="G678">
        <v>-0.41689999999999999</v>
      </c>
      <c r="H678">
        <v>79930</v>
      </c>
      <c r="I678">
        <v>1832259391.9233</v>
      </c>
    </row>
    <row r="679" spans="1:9">
      <c r="A679" s="12">
        <v>45470</v>
      </c>
      <c r="B679" t="s">
        <v>65</v>
      </c>
      <c r="C679" t="s">
        <v>35</v>
      </c>
      <c r="D679">
        <v>23.079899999999999</v>
      </c>
      <c r="E679">
        <v>22.923300000000001</v>
      </c>
      <c r="F679">
        <v>0.68315000000000003</v>
      </c>
      <c r="G679">
        <v>0.15659999999999999</v>
      </c>
      <c r="H679">
        <v>78930</v>
      </c>
      <c r="I679">
        <v>1821696530.0799</v>
      </c>
    </row>
    <row r="680" spans="1:9">
      <c r="A680" s="12">
        <v>45471</v>
      </c>
      <c r="B680" t="s">
        <v>65</v>
      </c>
      <c r="C680" t="s">
        <v>35</v>
      </c>
      <c r="D680">
        <v>22.517700000000001</v>
      </c>
      <c r="E680">
        <v>23.079899999999999</v>
      </c>
      <c r="F680">
        <v>-2.4358900000000001</v>
      </c>
      <c r="G680">
        <v>-0.56220000000000003</v>
      </c>
      <c r="H680">
        <v>78430</v>
      </c>
      <c r="I680">
        <v>1766063233.5177</v>
      </c>
    </row>
    <row r="681" spans="1:9">
      <c r="A681" s="12">
        <v>45474</v>
      </c>
      <c r="B681" t="s">
        <v>65</v>
      </c>
      <c r="C681" t="s">
        <v>35</v>
      </c>
      <c r="D681">
        <v>22.1906</v>
      </c>
      <c r="E681">
        <v>22.517700000000001</v>
      </c>
      <c r="F681">
        <v>-1.4526399999999999</v>
      </c>
      <c r="G681">
        <v>-0.3271</v>
      </c>
      <c r="H681">
        <v>81510</v>
      </c>
      <c r="I681">
        <v>1808755828.1905999</v>
      </c>
    </row>
    <row r="682" spans="1:9">
      <c r="A682" s="12">
        <v>45475</v>
      </c>
      <c r="B682" t="s">
        <v>65</v>
      </c>
      <c r="C682" t="s">
        <v>35</v>
      </c>
      <c r="D682">
        <v>21.671299999999999</v>
      </c>
      <c r="E682">
        <v>22.1906</v>
      </c>
      <c r="F682">
        <v>-2.3401800000000001</v>
      </c>
      <c r="G682">
        <v>-0.51929999999999998</v>
      </c>
      <c r="H682">
        <v>82660</v>
      </c>
      <c r="I682">
        <v>1791349679.6712999</v>
      </c>
    </row>
    <row r="683" spans="1:9">
      <c r="A683" s="12">
        <v>45476</v>
      </c>
      <c r="B683" t="s">
        <v>65</v>
      </c>
      <c r="C683" t="s">
        <v>35</v>
      </c>
      <c r="D683">
        <v>20.854099999999999</v>
      </c>
      <c r="E683">
        <v>21.671299999999999</v>
      </c>
      <c r="F683">
        <v>-3.7708900000000001</v>
      </c>
      <c r="G683">
        <v>-0.81720000000000004</v>
      </c>
      <c r="H683">
        <v>83890</v>
      </c>
      <c r="I683">
        <v>1749450469.8541</v>
      </c>
    </row>
    <row r="684" spans="1:9">
      <c r="A684" s="12">
        <v>45478</v>
      </c>
      <c r="B684" t="s">
        <v>65</v>
      </c>
      <c r="C684" t="s">
        <v>35</v>
      </c>
      <c r="D684">
        <v>19.775400000000001</v>
      </c>
      <c r="E684">
        <v>20.854099999999999</v>
      </c>
      <c r="F684">
        <v>-5.1726000000000001</v>
      </c>
      <c r="G684">
        <v>-1.0787</v>
      </c>
      <c r="H684">
        <v>85030</v>
      </c>
      <c r="I684">
        <v>1681502281.7753999</v>
      </c>
    </row>
    <row r="685" spans="1:9">
      <c r="A685" s="12">
        <v>45481</v>
      </c>
      <c r="B685" t="s">
        <v>65</v>
      </c>
      <c r="C685" t="s">
        <v>35</v>
      </c>
      <c r="D685">
        <v>19.803799999999999</v>
      </c>
      <c r="E685">
        <v>19.775400000000001</v>
      </c>
      <c r="F685">
        <v>0.14360999999999999</v>
      </c>
      <c r="G685">
        <v>2.8400000000000002E-2</v>
      </c>
      <c r="H685">
        <v>85080</v>
      </c>
      <c r="I685">
        <v>1684907323.8038001</v>
      </c>
    </row>
    <row r="686" spans="1:9">
      <c r="A686" s="12">
        <v>45482</v>
      </c>
      <c r="B686" t="s">
        <v>65</v>
      </c>
      <c r="C686" t="s">
        <v>35</v>
      </c>
      <c r="D686">
        <v>20.295200000000001</v>
      </c>
      <c r="E686">
        <v>19.803799999999999</v>
      </c>
      <c r="F686">
        <v>2.4813399999999999</v>
      </c>
      <c r="G686">
        <v>0.4914</v>
      </c>
      <c r="H686">
        <v>86040</v>
      </c>
      <c r="I686">
        <v>1746199028.2952001</v>
      </c>
    </row>
    <row r="687" spans="1:9">
      <c r="A687" s="12">
        <v>45483</v>
      </c>
      <c r="B687" t="s">
        <v>65</v>
      </c>
      <c r="C687" t="s">
        <v>35</v>
      </c>
      <c r="D687">
        <v>20.1099</v>
      </c>
      <c r="E687">
        <v>20.295200000000001</v>
      </c>
      <c r="F687">
        <v>-0.91302000000000005</v>
      </c>
      <c r="G687">
        <v>-0.18529999999999999</v>
      </c>
      <c r="H687">
        <v>86030</v>
      </c>
      <c r="I687">
        <v>1730054717.1099</v>
      </c>
    </row>
    <row r="688" spans="1:9">
      <c r="A688" s="12">
        <v>45484</v>
      </c>
      <c r="B688" t="s">
        <v>65</v>
      </c>
      <c r="C688" t="s">
        <v>35</v>
      </c>
      <c r="D688">
        <v>20.095700000000001</v>
      </c>
      <c r="E688">
        <v>20.1099</v>
      </c>
      <c r="F688">
        <v>-7.0610000000000006E-2</v>
      </c>
      <c r="G688">
        <v>-1.4200000000000001E-2</v>
      </c>
      <c r="H688">
        <v>86020</v>
      </c>
      <c r="I688">
        <v>1728632134.0957</v>
      </c>
    </row>
    <row r="689" spans="1:9">
      <c r="A689" s="12">
        <v>45485</v>
      </c>
      <c r="B689" t="s">
        <v>65</v>
      </c>
      <c r="C689" t="s">
        <v>35</v>
      </c>
      <c r="D689">
        <v>20.192900000000002</v>
      </c>
      <c r="E689">
        <v>20.095700000000001</v>
      </c>
      <c r="F689">
        <v>0.48369000000000001</v>
      </c>
      <c r="G689">
        <v>9.7199999999999995E-2</v>
      </c>
      <c r="H689">
        <v>86080</v>
      </c>
      <c r="I689">
        <v>1738204852.1928999</v>
      </c>
    </row>
    <row r="690" spans="1:9">
      <c r="A690" s="12">
        <v>45488</v>
      </c>
      <c r="B690" t="s">
        <v>65</v>
      </c>
      <c r="C690" t="s">
        <v>35</v>
      </c>
      <c r="D690">
        <v>22.235800000000001</v>
      </c>
      <c r="E690">
        <v>20.192900000000002</v>
      </c>
      <c r="F690">
        <v>10.11692</v>
      </c>
      <c r="G690">
        <v>2.0428999999999999</v>
      </c>
      <c r="H690">
        <v>87380</v>
      </c>
      <c r="I690">
        <v>1942964226.2358</v>
      </c>
    </row>
    <row r="691" spans="1:9">
      <c r="A691" s="12">
        <v>45489</v>
      </c>
      <c r="B691" t="s">
        <v>65</v>
      </c>
      <c r="C691" t="s">
        <v>35</v>
      </c>
      <c r="D691">
        <v>22.848299999999998</v>
      </c>
      <c r="E691">
        <v>22.235800000000001</v>
      </c>
      <c r="F691">
        <v>2.7545700000000002</v>
      </c>
      <c r="G691">
        <v>0.61250000000000004</v>
      </c>
      <c r="H691">
        <v>87760</v>
      </c>
      <c r="I691">
        <v>2005166830.8483</v>
      </c>
    </row>
    <row r="692" spans="1:9">
      <c r="A692" s="12">
        <v>45490</v>
      </c>
      <c r="B692" t="s">
        <v>65</v>
      </c>
      <c r="C692" t="s">
        <v>35</v>
      </c>
      <c r="D692">
        <v>22.598500000000001</v>
      </c>
      <c r="E692">
        <v>22.848299999999998</v>
      </c>
      <c r="F692">
        <v>-1.0932999999999999</v>
      </c>
      <c r="G692">
        <v>-0.24979999999999999</v>
      </c>
      <c r="H692">
        <v>87960</v>
      </c>
      <c r="I692">
        <v>1987764082.5985</v>
      </c>
    </row>
    <row r="693" spans="1:9">
      <c r="A693" s="12">
        <v>45491</v>
      </c>
      <c r="B693" t="s">
        <v>65</v>
      </c>
      <c r="C693" t="s">
        <v>35</v>
      </c>
      <c r="D693">
        <v>22.222999999999999</v>
      </c>
      <c r="E693">
        <v>22.598500000000001</v>
      </c>
      <c r="F693">
        <v>-1.66161</v>
      </c>
      <c r="G693">
        <v>-0.3755</v>
      </c>
      <c r="H693">
        <v>87870</v>
      </c>
      <c r="I693">
        <v>1952735032.223</v>
      </c>
    </row>
    <row r="694" spans="1:9">
      <c r="A694" s="12">
        <v>45492</v>
      </c>
      <c r="B694" t="s">
        <v>65</v>
      </c>
      <c r="C694" t="s">
        <v>35</v>
      </c>
      <c r="D694">
        <v>23.565999999999999</v>
      </c>
      <c r="E694">
        <v>22.222999999999999</v>
      </c>
      <c r="F694">
        <v>6.0432899999999998</v>
      </c>
      <c r="G694">
        <v>1.343</v>
      </c>
      <c r="H694">
        <v>87870</v>
      </c>
      <c r="I694">
        <v>2070744443.566</v>
      </c>
    </row>
    <row r="695" spans="1:9">
      <c r="A695" s="12">
        <v>45495</v>
      </c>
      <c r="B695" t="s">
        <v>65</v>
      </c>
      <c r="C695" t="s">
        <v>35</v>
      </c>
      <c r="D695">
        <v>23.864599999999999</v>
      </c>
      <c r="E695">
        <v>23.565999999999999</v>
      </c>
      <c r="F695">
        <v>1.26708</v>
      </c>
      <c r="G695">
        <v>0.29859999999999998</v>
      </c>
      <c r="H695">
        <v>89170</v>
      </c>
      <c r="I695">
        <v>2128006405.8645999</v>
      </c>
    </row>
    <row r="696" spans="1:9">
      <c r="A696" s="12">
        <v>45496</v>
      </c>
      <c r="B696" t="s">
        <v>65</v>
      </c>
      <c r="C696" t="s">
        <v>35</v>
      </c>
      <c r="D696">
        <v>22.898700000000002</v>
      </c>
      <c r="E696">
        <v>23.864599999999999</v>
      </c>
      <c r="F696">
        <v>-4.0474199999999998</v>
      </c>
      <c r="G696">
        <v>-0.96589999999999998</v>
      </c>
      <c r="H696">
        <v>90000</v>
      </c>
      <c r="I696">
        <v>2060883022.8987</v>
      </c>
    </row>
    <row r="697" spans="1:9">
      <c r="A697" s="12">
        <v>45497</v>
      </c>
      <c r="B697" t="s">
        <v>65</v>
      </c>
      <c r="C697" t="s">
        <v>35</v>
      </c>
      <c r="D697">
        <v>22.950900000000001</v>
      </c>
      <c r="E697">
        <v>22.898700000000002</v>
      </c>
      <c r="F697">
        <v>0.22796</v>
      </c>
      <c r="G697">
        <v>5.2200000000000003E-2</v>
      </c>
      <c r="H697">
        <v>89770</v>
      </c>
      <c r="I697">
        <v>2060302315.9509001</v>
      </c>
    </row>
    <row r="698" spans="1:9">
      <c r="A698" s="12">
        <v>45498</v>
      </c>
      <c r="B698" t="s">
        <v>65</v>
      </c>
      <c r="C698" t="s">
        <v>35</v>
      </c>
      <c r="D698">
        <v>22.589500000000001</v>
      </c>
      <c r="E698">
        <v>22.950900000000001</v>
      </c>
      <c r="F698">
        <v>-1.57467</v>
      </c>
      <c r="G698">
        <v>-0.3614</v>
      </c>
      <c r="H698">
        <v>88340</v>
      </c>
      <c r="I698">
        <v>1995556452.5895</v>
      </c>
    </row>
    <row r="699" spans="1:9">
      <c r="A699" s="12">
        <v>45499</v>
      </c>
      <c r="B699" t="s">
        <v>65</v>
      </c>
      <c r="C699" t="s">
        <v>35</v>
      </c>
      <c r="D699">
        <v>23.764299999999999</v>
      </c>
      <c r="E699">
        <v>22.589500000000001</v>
      </c>
      <c r="F699">
        <v>5.2006500000000004</v>
      </c>
      <c r="G699">
        <v>1.1748000000000001</v>
      </c>
      <c r="H699">
        <v>88340</v>
      </c>
      <c r="I699">
        <v>2099338285.7643001</v>
      </c>
    </row>
    <row r="700" spans="1:9">
      <c r="A700" s="12">
        <v>45502</v>
      </c>
      <c r="B700" t="s">
        <v>65</v>
      </c>
      <c r="C700" t="s">
        <v>35</v>
      </c>
      <c r="D700">
        <v>23.449200000000001</v>
      </c>
      <c r="E700">
        <v>23.764299999999999</v>
      </c>
      <c r="F700">
        <v>-1.3259399999999999</v>
      </c>
      <c r="G700">
        <v>-0.31509999999999999</v>
      </c>
      <c r="H700">
        <v>87140</v>
      </c>
      <c r="I700">
        <v>2043363311.4491999</v>
      </c>
    </row>
    <row r="701" spans="1:9">
      <c r="A701" s="12">
        <v>45503</v>
      </c>
      <c r="B701" t="s">
        <v>65</v>
      </c>
      <c r="C701" t="s">
        <v>35</v>
      </c>
      <c r="D701">
        <v>22.9421</v>
      </c>
      <c r="E701">
        <v>23.449200000000001</v>
      </c>
      <c r="F701">
        <v>-2.16255</v>
      </c>
      <c r="G701">
        <v>-0.5071</v>
      </c>
      <c r="H701">
        <v>84840</v>
      </c>
      <c r="I701">
        <v>1946407786.9421</v>
      </c>
    </row>
    <row r="702" spans="1:9">
      <c r="A702" s="12">
        <v>45504</v>
      </c>
      <c r="B702" t="s">
        <v>65</v>
      </c>
      <c r="C702" t="s">
        <v>35</v>
      </c>
      <c r="D702">
        <v>22.703600000000002</v>
      </c>
      <c r="E702">
        <v>22.9421</v>
      </c>
      <c r="F702">
        <v>-1.0395700000000001</v>
      </c>
      <c r="G702">
        <v>-0.23849999999999999</v>
      </c>
      <c r="H702">
        <v>84840</v>
      </c>
      <c r="I702">
        <v>1926173446.7035999</v>
      </c>
    </row>
    <row r="703" spans="1:9">
      <c r="A703" s="12">
        <v>45505</v>
      </c>
      <c r="B703" t="s">
        <v>65</v>
      </c>
      <c r="C703" t="s">
        <v>35</v>
      </c>
      <c r="D703">
        <v>20.644400000000001</v>
      </c>
      <c r="E703">
        <v>22.703600000000002</v>
      </c>
      <c r="F703">
        <v>-9.0699299999999994</v>
      </c>
      <c r="G703">
        <v>-2.0592000000000001</v>
      </c>
      <c r="H703">
        <v>86840</v>
      </c>
      <c r="I703">
        <v>1792759716.6443999</v>
      </c>
    </row>
    <row r="704" spans="1:9">
      <c r="A704" s="12">
        <v>45506</v>
      </c>
      <c r="B704" t="s">
        <v>65</v>
      </c>
      <c r="C704" t="s">
        <v>35</v>
      </c>
      <c r="D704">
        <v>20.379799999999999</v>
      </c>
      <c r="E704">
        <v>20.644400000000001</v>
      </c>
      <c r="F704">
        <v>-1.2817000000000001</v>
      </c>
      <c r="G704">
        <v>-0.2646</v>
      </c>
      <c r="H704">
        <v>89240</v>
      </c>
      <c r="I704">
        <v>1818693372.3798001</v>
      </c>
    </row>
    <row r="705" spans="1:9">
      <c r="A705" s="12">
        <v>45509</v>
      </c>
      <c r="B705" t="s">
        <v>65</v>
      </c>
      <c r="C705" t="s">
        <v>35</v>
      </c>
      <c r="D705">
        <v>17.4162</v>
      </c>
      <c r="E705">
        <v>20.379799999999999</v>
      </c>
      <c r="F705">
        <v>-14.54185</v>
      </c>
      <c r="G705">
        <v>-2.9636</v>
      </c>
      <c r="H705">
        <v>90040</v>
      </c>
      <c r="I705">
        <v>1568154665.4161999</v>
      </c>
    </row>
    <row r="706" spans="1:9">
      <c r="A706" s="12">
        <v>45510</v>
      </c>
      <c r="B706" t="s">
        <v>65</v>
      </c>
      <c r="C706" t="s">
        <v>35</v>
      </c>
      <c r="D706">
        <v>18.517499999999998</v>
      </c>
      <c r="E706">
        <v>17.4162</v>
      </c>
      <c r="F706">
        <v>6.3234199999999996</v>
      </c>
      <c r="G706">
        <v>1.1012999999999999</v>
      </c>
      <c r="H706">
        <v>90980</v>
      </c>
      <c r="I706">
        <v>1684722168.5174999</v>
      </c>
    </row>
    <row r="707" spans="1:9">
      <c r="A707" s="12">
        <v>45511</v>
      </c>
      <c r="B707" t="s">
        <v>65</v>
      </c>
      <c r="C707" t="s">
        <v>35</v>
      </c>
      <c r="D707">
        <v>17.8264</v>
      </c>
      <c r="E707">
        <v>18.517499999999998</v>
      </c>
      <c r="F707">
        <v>-3.7321499999999999</v>
      </c>
      <c r="G707">
        <v>-0.69110000000000005</v>
      </c>
      <c r="H707">
        <v>92180</v>
      </c>
      <c r="I707">
        <v>1643237569.8264</v>
      </c>
    </row>
    <row r="708" spans="1:9">
      <c r="A708" s="12">
        <v>45512</v>
      </c>
      <c r="B708" t="s">
        <v>65</v>
      </c>
      <c r="C708" t="s">
        <v>35</v>
      </c>
      <c r="D708">
        <v>19.3491</v>
      </c>
      <c r="E708">
        <v>17.8264</v>
      </c>
      <c r="F708">
        <v>8.5418299999999991</v>
      </c>
      <c r="G708">
        <v>1.5226999999999999</v>
      </c>
      <c r="H708">
        <v>93370</v>
      </c>
      <c r="I708">
        <v>1806625486.3491001</v>
      </c>
    </row>
    <row r="709" spans="1:9">
      <c r="A709" s="12">
        <v>45513</v>
      </c>
      <c r="B709" t="s">
        <v>65</v>
      </c>
      <c r="C709" t="s">
        <v>35</v>
      </c>
      <c r="D709">
        <v>19.7727</v>
      </c>
      <c r="E709">
        <v>19.3491</v>
      </c>
      <c r="F709">
        <v>2.1892499999999999</v>
      </c>
      <c r="G709">
        <v>0.42359999999999998</v>
      </c>
      <c r="H709">
        <v>93370</v>
      </c>
      <c r="I709">
        <v>1846177018.7727001</v>
      </c>
    </row>
    <row r="710" spans="1:9">
      <c r="A710" s="12">
        <v>45516</v>
      </c>
      <c r="B710" t="s">
        <v>65</v>
      </c>
      <c r="C710" t="s">
        <v>35</v>
      </c>
      <c r="D710">
        <v>19.193899999999999</v>
      </c>
      <c r="E710">
        <v>19.7727</v>
      </c>
      <c r="F710">
        <v>-2.92727</v>
      </c>
      <c r="G710">
        <v>-0.57879999999999998</v>
      </c>
      <c r="H710">
        <v>93870</v>
      </c>
      <c r="I710">
        <v>1801731412.1939001</v>
      </c>
    </row>
    <row r="711" spans="1:9">
      <c r="A711" s="12">
        <v>45517</v>
      </c>
      <c r="B711" t="s">
        <v>65</v>
      </c>
      <c r="C711" t="s">
        <v>35</v>
      </c>
      <c r="D711">
        <v>19.812799999999999</v>
      </c>
      <c r="E711">
        <v>19.193899999999999</v>
      </c>
      <c r="F711">
        <v>3.2244600000000001</v>
      </c>
      <c r="G711">
        <v>0.61890000000000001</v>
      </c>
      <c r="H711">
        <v>93870</v>
      </c>
      <c r="I711">
        <v>1859827555.8127999</v>
      </c>
    </row>
    <row r="712" spans="1:9">
      <c r="A712" s="12">
        <v>45518</v>
      </c>
      <c r="B712" t="s">
        <v>65</v>
      </c>
      <c r="C712" t="s">
        <v>35</v>
      </c>
      <c r="D712">
        <v>19.157499999999999</v>
      </c>
      <c r="E712">
        <v>19.812799999999999</v>
      </c>
      <c r="F712">
        <v>-3.3074599999999998</v>
      </c>
      <c r="G712">
        <v>-0.65529999999999999</v>
      </c>
      <c r="H712">
        <v>93870</v>
      </c>
      <c r="I712">
        <v>1798314544.1575</v>
      </c>
    </row>
    <row r="713" spans="1:9">
      <c r="A713" s="12">
        <v>45519</v>
      </c>
      <c r="B713" t="s">
        <v>65</v>
      </c>
      <c r="C713" t="s">
        <v>35</v>
      </c>
      <c r="D713">
        <v>18.555599999999998</v>
      </c>
      <c r="E713">
        <v>19.157499999999999</v>
      </c>
      <c r="F713">
        <v>-3.1418499999999998</v>
      </c>
      <c r="G713">
        <v>-0.60189999999999999</v>
      </c>
      <c r="H713">
        <v>94470</v>
      </c>
      <c r="I713">
        <v>1752947550.5555999</v>
      </c>
    </row>
    <row r="714" spans="1:9">
      <c r="A714" s="12">
        <v>45520</v>
      </c>
      <c r="B714" t="s">
        <v>65</v>
      </c>
      <c r="C714" t="s">
        <v>35</v>
      </c>
      <c r="D714">
        <v>19.457599999999999</v>
      </c>
      <c r="E714">
        <v>18.555599999999998</v>
      </c>
      <c r="F714">
        <v>4.8610699999999998</v>
      </c>
      <c r="G714">
        <v>0.90200000000000002</v>
      </c>
      <c r="H714">
        <v>94920</v>
      </c>
      <c r="I714">
        <v>1846915411.4576001</v>
      </c>
    </row>
    <row r="715" spans="1:9">
      <c r="A715" s="12">
        <v>45523</v>
      </c>
      <c r="B715" t="s">
        <v>65</v>
      </c>
      <c r="C715" t="s">
        <v>35</v>
      </c>
      <c r="D715">
        <v>19.203199999999999</v>
      </c>
      <c r="E715">
        <v>19.457599999999999</v>
      </c>
      <c r="F715">
        <v>-1.3074600000000001</v>
      </c>
      <c r="G715">
        <v>-0.25440000000000002</v>
      </c>
      <c r="H715">
        <v>95620</v>
      </c>
      <c r="I715">
        <v>1836210003.2032001</v>
      </c>
    </row>
    <row r="716" spans="1:9">
      <c r="A716" s="12">
        <v>45524</v>
      </c>
      <c r="B716" t="s">
        <v>65</v>
      </c>
      <c r="C716" t="s">
        <v>35</v>
      </c>
      <c r="D716">
        <v>19.357199999999999</v>
      </c>
      <c r="E716">
        <v>19.203199999999999</v>
      </c>
      <c r="F716">
        <v>0.80195000000000005</v>
      </c>
      <c r="G716">
        <v>0.154</v>
      </c>
      <c r="H716">
        <v>96370</v>
      </c>
      <c r="I716">
        <v>1865453383.3571999</v>
      </c>
    </row>
    <row r="717" spans="1:9">
      <c r="A717" s="12">
        <v>45525</v>
      </c>
      <c r="B717" t="s">
        <v>65</v>
      </c>
      <c r="C717" t="s">
        <v>35</v>
      </c>
      <c r="D717">
        <v>20.027200000000001</v>
      </c>
      <c r="E717">
        <v>19.357199999999999</v>
      </c>
      <c r="F717">
        <v>3.4612400000000001</v>
      </c>
      <c r="G717">
        <v>0.67</v>
      </c>
      <c r="H717">
        <v>96670</v>
      </c>
      <c r="I717">
        <v>1936029444.0272</v>
      </c>
    </row>
    <row r="718" spans="1:9">
      <c r="A718" s="12">
        <v>45526</v>
      </c>
      <c r="B718" t="s">
        <v>65</v>
      </c>
      <c r="C718" t="s">
        <v>35</v>
      </c>
      <c r="D718">
        <v>19.5806</v>
      </c>
      <c r="E718">
        <v>20.027200000000001</v>
      </c>
      <c r="F718">
        <v>-2.2299699999999998</v>
      </c>
      <c r="G718">
        <v>-0.4466</v>
      </c>
      <c r="H718">
        <v>96350</v>
      </c>
      <c r="I718">
        <v>1886590829.5806</v>
      </c>
    </row>
    <row r="719" spans="1:9">
      <c r="A719" s="12">
        <v>45527</v>
      </c>
      <c r="B719" t="s">
        <v>65</v>
      </c>
      <c r="C719" t="s">
        <v>35</v>
      </c>
      <c r="D719">
        <v>20.708600000000001</v>
      </c>
      <c r="E719">
        <v>19.5806</v>
      </c>
      <c r="F719">
        <v>5.7607999999999997</v>
      </c>
      <c r="G719">
        <v>1.1279999999999999</v>
      </c>
      <c r="H719">
        <v>96350</v>
      </c>
      <c r="I719">
        <v>1995273630.7086</v>
      </c>
    </row>
    <row r="720" spans="1:9">
      <c r="A720" s="12">
        <v>45530</v>
      </c>
      <c r="B720" t="s">
        <v>65</v>
      </c>
      <c r="C720" t="s">
        <v>35</v>
      </c>
      <c r="D720">
        <v>20.553999999999998</v>
      </c>
      <c r="E720">
        <v>20.708600000000001</v>
      </c>
      <c r="F720">
        <v>-0.74655000000000005</v>
      </c>
      <c r="G720">
        <v>-0.15459999999999999</v>
      </c>
      <c r="H720">
        <v>96850</v>
      </c>
      <c r="I720">
        <v>1990654920.5539999</v>
      </c>
    </row>
    <row r="721" spans="1:9">
      <c r="A721" s="12">
        <v>45531</v>
      </c>
      <c r="B721" t="s">
        <v>65</v>
      </c>
      <c r="C721" t="s">
        <v>35</v>
      </c>
      <c r="D721">
        <v>20.133800000000001</v>
      </c>
      <c r="E721">
        <v>20.553999999999998</v>
      </c>
      <c r="F721">
        <v>-2.0443699999999998</v>
      </c>
      <c r="G721">
        <v>-0.42020000000000002</v>
      </c>
      <c r="H721">
        <v>95550</v>
      </c>
      <c r="I721">
        <v>1923784610.1338</v>
      </c>
    </row>
    <row r="722" spans="1:9">
      <c r="A722" s="12">
        <v>45532</v>
      </c>
      <c r="B722" t="s">
        <v>65</v>
      </c>
      <c r="C722" t="s">
        <v>35</v>
      </c>
      <c r="D722">
        <v>19.109400000000001</v>
      </c>
      <c r="E722">
        <v>20.133800000000001</v>
      </c>
      <c r="F722">
        <v>-5.0879599999999998</v>
      </c>
      <c r="G722">
        <v>-1.0244</v>
      </c>
      <c r="H722">
        <v>93530</v>
      </c>
      <c r="I722">
        <v>1787302201.1094</v>
      </c>
    </row>
    <row r="723" spans="1:9">
      <c r="A723" s="12">
        <v>45533</v>
      </c>
      <c r="B723" t="s">
        <v>65</v>
      </c>
      <c r="C723" t="s">
        <v>35</v>
      </c>
      <c r="D723">
        <v>19.209700000000002</v>
      </c>
      <c r="E723">
        <v>19.109400000000001</v>
      </c>
      <c r="F723">
        <v>0.52486999999999995</v>
      </c>
      <c r="G723">
        <v>0.1003</v>
      </c>
      <c r="H723">
        <v>92230</v>
      </c>
      <c r="I723">
        <v>1771710650.2097001</v>
      </c>
    </row>
    <row r="724" spans="1:9">
      <c r="A724" s="12">
        <v>45534</v>
      </c>
      <c r="B724" t="s">
        <v>65</v>
      </c>
      <c r="C724" t="s">
        <v>35</v>
      </c>
      <c r="D724">
        <v>19</v>
      </c>
      <c r="E724">
        <v>19.209700000000002</v>
      </c>
      <c r="F724">
        <v>-1.0916399999999999</v>
      </c>
      <c r="G724">
        <v>-0.2097</v>
      </c>
      <c r="H724">
        <v>90830</v>
      </c>
      <c r="I724">
        <v>1725770019</v>
      </c>
    </row>
    <row r="725" spans="1:9">
      <c r="A725" s="12">
        <v>45538</v>
      </c>
      <c r="B725" t="s">
        <v>65</v>
      </c>
      <c r="C725" t="s">
        <v>35</v>
      </c>
      <c r="D725">
        <v>17.572600000000001</v>
      </c>
      <c r="E725">
        <v>19</v>
      </c>
      <c r="F725">
        <v>-7.5126299999999997</v>
      </c>
      <c r="G725">
        <v>-1.4274</v>
      </c>
      <c r="H725">
        <v>92790</v>
      </c>
      <c r="I725">
        <v>1630561571.5725999</v>
      </c>
    </row>
    <row r="726" spans="1:9">
      <c r="A726" s="12">
        <v>45539</v>
      </c>
      <c r="B726" t="s">
        <v>65</v>
      </c>
      <c r="C726" t="s">
        <v>35</v>
      </c>
      <c r="D726">
        <v>17.6129</v>
      </c>
      <c r="E726">
        <v>17.572600000000001</v>
      </c>
      <c r="F726">
        <v>0.22933000000000001</v>
      </c>
      <c r="G726">
        <v>4.0300000000000002E-2</v>
      </c>
      <c r="H726">
        <v>94990</v>
      </c>
      <c r="I726">
        <v>1673049388.6129</v>
      </c>
    </row>
    <row r="727" spans="1:9">
      <c r="A727" s="12">
        <v>45540</v>
      </c>
      <c r="B727" t="s">
        <v>65</v>
      </c>
      <c r="C727" t="s">
        <v>35</v>
      </c>
      <c r="D727">
        <v>16.975899999999999</v>
      </c>
      <c r="E727">
        <v>17.6129</v>
      </c>
      <c r="F727">
        <v>-3.6166700000000001</v>
      </c>
      <c r="G727">
        <v>-0.63700000000000001</v>
      </c>
      <c r="H727">
        <v>97300</v>
      </c>
      <c r="I727">
        <v>1651755086.9758999</v>
      </c>
    </row>
    <row r="728" spans="1:9">
      <c r="A728" s="12">
        <v>45541</v>
      </c>
      <c r="B728" t="s">
        <v>65</v>
      </c>
      <c r="C728" t="s">
        <v>35</v>
      </c>
      <c r="D728">
        <v>16.222300000000001</v>
      </c>
      <c r="E728">
        <v>16.975899999999999</v>
      </c>
      <c r="F728">
        <v>-4.4392300000000002</v>
      </c>
      <c r="G728">
        <v>-0.75360000000000005</v>
      </c>
      <c r="H728">
        <v>98500</v>
      </c>
      <c r="I728">
        <v>1597896566.2223001</v>
      </c>
    </row>
    <row r="729" spans="1:9">
      <c r="A729" s="12">
        <v>45544</v>
      </c>
      <c r="B729" t="s">
        <v>65</v>
      </c>
      <c r="C729" t="s">
        <v>35</v>
      </c>
      <c r="D729">
        <v>17.349799999999998</v>
      </c>
      <c r="E729">
        <v>16.222300000000001</v>
      </c>
      <c r="F729">
        <v>6.95031</v>
      </c>
      <c r="G729">
        <v>1.1274999999999999</v>
      </c>
      <c r="H729">
        <v>99170</v>
      </c>
      <c r="I729">
        <v>1720579683.3498001</v>
      </c>
    </row>
    <row r="730" spans="1:9">
      <c r="A730" s="12">
        <v>45545</v>
      </c>
      <c r="B730" t="s">
        <v>65</v>
      </c>
      <c r="C730" t="s">
        <v>35</v>
      </c>
      <c r="D730">
        <v>17.589300000000001</v>
      </c>
      <c r="E730">
        <v>17.349799999999998</v>
      </c>
      <c r="F730">
        <v>1.38042</v>
      </c>
      <c r="G730">
        <v>0.23949999999999999</v>
      </c>
      <c r="H730">
        <v>100360</v>
      </c>
      <c r="I730">
        <v>1765262165.5892999</v>
      </c>
    </row>
    <row r="731" spans="1:9">
      <c r="A731" s="12">
        <v>45546</v>
      </c>
      <c r="B731" t="s">
        <v>65</v>
      </c>
      <c r="C731" t="s">
        <v>35</v>
      </c>
      <c r="D731">
        <v>17.4895</v>
      </c>
      <c r="E731">
        <v>17.589300000000001</v>
      </c>
      <c r="F731">
        <v>-0.56738999999999995</v>
      </c>
      <c r="G731">
        <v>-9.98E-2</v>
      </c>
      <c r="H731">
        <v>101060</v>
      </c>
      <c r="I731">
        <v>1767488887.4895</v>
      </c>
    </row>
    <row r="732" spans="1:9">
      <c r="A732" s="12">
        <v>45547</v>
      </c>
      <c r="B732" t="s">
        <v>65</v>
      </c>
      <c r="C732" t="s">
        <v>35</v>
      </c>
      <c r="D732">
        <v>17.708600000000001</v>
      </c>
      <c r="E732">
        <v>17.4895</v>
      </c>
      <c r="F732">
        <v>1.25275</v>
      </c>
      <c r="G732">
        <v>0.21909999999999999</v>
      </c>
      <c r="H732">
        <v>101060</v>
      </c>
      <c r="I732">
        <v>1789631133.7086</v>
      </c>
    </row>
    <row r="733" spans="1:9">
      <c r="A733" s="12">
        <v>45548</v>
      </c>
      <c r="B733" t="s">
        <v>65</v>
      </c>
      <c r="C733" t="s">
        <v>35</v>
      </c>
      <c r="D733">
        <v>18.122499999999999</v>
      </c>
      <c r="E733">
        <v>17.708600000000001</v>
      </c>
      <c r="F733">
        <v>2.3372799999999998</v>
      </c>
      <c r="G733">
        <v>0.41389999999999999</v>
      </c>
      <c r="H733">
        <v>101060</v>
      </c>
      <c r="I733">
        <v>1831459868.1224999</v>
      </c>
    </row>
    <row r="734" spans="1:9">
      <c r="A734" s="12">
        <v>45551</v>
      </c>
      <c r="B734" t="s">
        <v>65</v>
      </c>
      <c r="C734" t="s">
        <v>35</v>
      </c>
      <c r="D734">
        <v>17.535399999999999</v>
      </c>
      <c r="E734">
        <v>18.122499999999999</v>
      </c>
      <c r="F734">
        <v>-3.2396199999999999</v>
      </c>
      <c r="G734">
        <v>-0.58709999999999996</v>
      </c>
      <c r="H734">
        <v>101060</v>
      </c>
      <c r="I734">
        <v>1772127541.5353999</v>
      </c>
    </row>
    <row r="735" spans="1:9">
      <c r="A735" s="12">
        <v>45552</v>
      </c>
      <c r="B735" t="s">
        <v>65</v>
      </c>
      <c r="C735" t="s">
        <v>35</v>
      </c>
      <c r="D735">
        <v>18.1783</v>
      </c>
      <c r="E735">
        <v>17.535399999999999</v>
      </c>
      <c r="F735">
        <v>3.6663000000000001</v>
      </c>
      <c r="G735">
        <v>0.64290000000000003</v>
      </c>
      <c r="H735">
        <v>100360</v>
      </c>
      <c r="I735">
        <v>1824374206.1782999</v>
      </c>
    </row>
    <row r="736" spans="1:9">
      <c r="A736" s="12">
        <v>45553</v>
      </c>
      <c r="B736" t="s">
        <v>65</v>
      </c>
      <c r="C736" t="s">
        <v>35</v>
      </c>
      <c r="D736">
        <v>18.1921</v>
      </c>
      <c r="E736">
        <v>18.1783</v>
      </c>
      <c r="F736">
        <v>7.5910000000000005E-2</v>
      </c>
      <c r="G736">
        <v>1.38E-2</v>
      </c>
      <c r="H736">
        <v>99360</v>
      </c>
      <c r="I736">
        <v>1807567074.1921</v>
      </c>
    </row>
    <row r="737" spans="1:9">
      <c r="A737" s="12">
        <v>45554</v>
      </c>
      <c r="B737" t="s">
        <v>65</v>
      </c>
      <c r="C737" t="s">
        <v>35</v>
      </c>
      <c r="D737">
        <v>19.184899999999999</v>
      </c>
      <c r="E737">
        <v>18.1921</v>
      </c>
      <c r="F737">
        <v>5.4573099999999997</v>
      </c>
      <c r="G737">
        <v>0.99280000000000002</v>
      </c>
      <c r="H737">
        <v>99360</v>
      </c>
      <c r="I737">
        <v>1906211683.1849</v>
      </c>
    </row>
    <row r="738" spans="1:9">
      <c r="A738" s="12">
        <v>45555</v>
      </c>
      <c r="B738" t="s">
        <v>65</v>
      </c>
      <c r="C738" t="s">
        <v>35</v>
      </c>
      <c r="D738">
        <v>19.043199999999999</v>
      </c>
      <c r="E738">
        <v>19.184899999999999</v>
      </c>
      <c r="F738">
        <v>-0.73860000000000003</v>
      </c>
      <c r="G738">
        <v>-0.14169999999999999</v>
      </c>
      <c r="H738">
        <v>99510</v>
      </c>
      <c r="I738">
        <v>1894988851.0432</v>
      </c>
    </row>
    <row r="739" spans="1:9">
      <c r="A739" s="12">
        <v>45558</v>
      </c>
      <c r="B739" t="s">
        <v>65</v>
      </c>
      <c r="C739" t="s">
        <v>35</v>
      </c>
      <c r="D739">
        <v>19.170000000000002</v>
      </c>
      <c r="E739">
        <v>19.043199999999999</v>
      </c>
      <c r="F739">
        <v>0.66585000000000005</v>
      </c>
      <c r="G739">
        <v>0.1268</v>
      </c>
      <c r="H739">
        <v>97810</v>
      </c>
      <c r="I739">
        <v>1875017719.1700001</v>
      </c>
    </row>
    <row r="740" spans="1:9">
      <c r="A740" s="12">
        <v>45559</v>
      </c>
      <c r="B740" t="s">
        <v>65</v>
      </c>
      <c r="C740" t="s">
        <v>35</v>
      </c>
      <c r="D740">
        <v>19.499500000000001</v>
      </c>
      <c r="E740">
        <v>19.170000000000002</v>
      </c>
      <c r="F740">
        <v>1.7188300000000001</v>
      </c>
      <c r="G740">
        <v>0.32950000000000002</v>
      </c>
      <c r="H740">
        <v>97010</v>
      </c>
      <c r="I740">
        <v>1891646514.4995</v>
      </c>
    </row>
    <row r="741" spans="1:9">
      <c r="A741" s="12">
        <v>45560</v>
      </c>
      <c r="B741" t="s">
        <v>65</v>
      </c>
      <c r="C741" t="s">
        <v>35</v>
      </c>
      <c r="D741">
        <v>19.116299999999999</v>
      </c>
      <c r="E741">
        <v>19.499500000000001</v>
      </c>
      <c r="F741">
        <v>-1.9651799999999999</v>
      </c>
      <c r="G741">
        <v>-0.38319999999999999</v>
      </c>
      <c r="H741">
        <v>96010</v>
      </c>
      <c r="I741">
        <v>1835355982.1163001</v>
      </c>
    </row>
    <row r="742" spans="1:9">
      <c r="A742" s="12">
        <v>45561</v>
      </c>
      <c r="B742" t="s">
        <v>65</v>
      </c>
      <c r="C742" t="s">
        <v>35</v>
      </c>
      <c r="D742">
        <v>19.605399999999999</v>
      </c>
      <c r="E742">
        <v>19.116299999999999</v>
      </c>
      <c r="F742">
        <v>2.5585499999999999</v>
      </c>
      <c r="G742">
        <v>0.48909999999999998</v>
      </c>
      <c r="H742">
        <v>96010</v>
      </c>
      <c r="I742">
        <v>1882314473.6054001</v>
      </c>
    </row>
    <row r="743" spans="1:9">
      <c r="A743" s="12">
        <v>45562</v>
      </c>
      <c r="B743" t="s">
        <v>65</v>
      </c>
      <c r="C743" t="s">
        <v>35</v>
      </c>
      <c r="D743">
        <v>19.886800000000001</v>
      </c>
      <c r="E743">
        <v>19.605399999999999</v>
      </c>
      <c r="F743">
        <v>1.4353199999999999</v>
      </c>
      <c r="G743">
        <v>0.28139999999999998</v>
      </c>
      <c r="H743">
        <v>94890</v>
      </c>
      <c r="I743">
        <v>1887058471.8868001</v>
      </c>
    </row>
    <row r="744" spans="1:9">
      <c r="A744" s="12">
        <v>45565</v>
      </c>
      <c r="B744" t="s">
        <v>65</v>
      </c>
      <c r="C744" t="s">
        <v>35</v>
      </c>
      <c r="D744">
        <v>19.168399999999998</v>
      </c>
      <c r="E744">
        <v>19.886800000000001</v>
      </c>
      <c r="F744">
        <v>-3.6124499999999999</v>
      </c>
      <c r="G744">
        <v>-0.71840000000000004</v>
      </c>
      <c r="H744">
        <v>95770</v>
      </c>
      <c r="I744">
        <v>1835757687.1684</v>
      </c>
    </row>
    <row r="745" spans="1:9">
      <c r="A745" s="12">
        <v>45566</v>
      </c>
      <c r="B745" t="s">
        <v>65</v>
      </c>
      <c r="C745" t="s">
        <v>35</v>
      </c>
      <c r="D745">
        <v>17.573799999999999</v>
      </c>
      <c r="E745">
        <v>19.168399999999998</v>
      </c>
      <c r="F745">
        <v>-8.3188999999999993</v>
      </c>
      <c r="G745">
        <v>-1.5946</v>
      </c>
      <c r="H745">
        <v>99640</v>
      </c>
      <c r="I745">
        <v>1751053449.5738001</v>
      </c>
    </row>
    <row r="746" spans="1:9">
      <c r="A746" s="12">
        <v>45567</v>
      </c>
      <c r="B746" t="s">
        <v>65</v>
      </c>
      <c r="C746" t="s">
        <v>35</v>
      </c>
      <c r="D746">
        <v>17.1403</v>
      </c>
      <c r="E746">
        <v>17.573799999999999</v>
      </c>
      <c r="F746">
        <v>-2.4667400000000002</v>
      </c>
      <c r="G746">
        <v>-0.4335</v>
      </c>
      <c r="H746">
        <v>101170</v>
      </c>
      <c r="I746">
        <v>1734084168.1403</v>
      </c>
    </row>
    <row r="747" spans="1:9">
      <c r="A747" s="12">
        <v>45568</v>
      </c>
      <c r="B747" t="s">
        <v>65</v>
      </c>
      <c r="C747" t="s">
        <v>35</v>
      </c>
      <c r="D747">
        <v>17.387899999999998</v>
      </c>
      <c r="E747">
        <v>17.1403</v>
      </c>
      <c r="F747">
        <v>1.44455</v>
      </c>
      <c r="G747">
        <v>0.24759999999999999</v>
      </c>
      <c r="H747">
        <v>101920</v>
      </c>
      <c r="I747">
        <v>1772174785.3879001</v>
      </c>
    </row>
    <row r="748" spans="1:9">
      <c r="A748" s="12">
        <v>45569</v>
      </c>
      <c r="B748" t="s">
        <v>65</v>
      </c>
      <c r="C748" t="s">
        <v>35</v>
      </c>
      <c r="D748">
        <v>17.7956</v>
      </c>
      <c r="E748">
        <v>17.387899999999998</v>
      </c>
      <c r="F748">
        <v>2.3447300000000002</v>
      </c>
      <c r="G748">
        <v>0.40770000000000001</v>
      </c>
      <c r="H748">
        <v>102900</v>
      </c>
      <c r="I748">
        <v>1831167257.7955999</v>
      </c>
    </row>
    <row r="749" spans="1:9">
      <c r="A749" s="12">
        <v>45572</v>
      </c>
      <c r="B749" t="s">
        <v>65</v>
      </c>
      <c r="C749" t="s">
        <v>35</v>
      </c>
      <c r="D749">
        <v>18.0383</v>
      </c>
      <c r="E749">
        <v>17.7956</v>
      </c>
      <c r="F749">
        <v>1.36382</v>
      </c>
      <c r="G749">
        <v>0.2427</v>
      </c>
      <c r="H749">
        <v>103450</v>
      </c>
      <c r="I749">
        <v>1866062153.0383</v>
      </c>
    </row>
    <row r="750" spans="1:9">
      <c r="A750" s="12">
        <v>45573</v>
      </c>
      <c r="B750" t="s">
        <v>65</v>
      </c>
      <c r="C750" t="s">
        <v>35</v>
      </c>
      <c r="D750">
        <v>17.710999999999999</v>
      </c>
      <c r="E750">
        <v>18.0383</v>
      </c>
      <c r="F750">
        <v>-1.81447</v>
      </c>
      <c r="G750">
        <v>-0.32729999999999998</v>
      </c>
      <c r="H750">
        <v>104200</v>
      </c>
      <c r="I750">
        <v>1845486217.711</v>
      </c>
    </row>
    <row r="751" spans="1:9">
      <c r="A751" s="12">
        <v>45574</v>
      </c>
      <c r="B751" t="s">
        <v>65</v>
      </c>
      <c r="C751" t="s">
        <v>35</v>
      </c>
      <c r="D751">
        <v>17.3477</v>
      </c>
      <c r="E751">
        <v>17.710999999999999</v>
      </c>
      <c r="F751">
        <v>-2.0512700000000001</v>
      </c>
      <c r="G751">
        <v>-0.36330000000000001</v>
      </c>
      <c r="H751">
        <v>104630</v>
      </c>
      <c r="I751">
        <v>1815089868.3477001</v>
      </c>
    </row>
    <row r="752" spans="1:9">
      <c r="A752" s="12">
        <v>45575</v>
      </c>
      <c r="B752" t="s">
        <v>65</v>
      </c>
      <c r="C752" t="s">
        <v>35</v>
      </c>
      <c r="D752">
        <v>16.974399999999999</v>
      </c>
      <c r="E752">
        <v>17.3477</v>
      </c>
      <c r="F752">
        <v>-2.1518700000000002</v>
      </c>
      <c r="G752">
        <v>-0.37330000000000002</v>
      </c>
      <c r="H752">
        <v>103930</v>
      </c>
      <c r="I752">
        <v>1764149408.9744</v>
      </c>
    </row>
    <row r="753" spans="1:9">
      <c r="A753" s="12">
        <v>45576</v>
      </c>
      <c r="B753" t="s">
        <v>65</v>
      </c>
      <c r="C753" t="s">
        <v>35</v>
      </c>
      <c r="D753">
        <v>17.975300000000001</v>
      </c>
      <c r="E753">
        <v>16.974399999999999</v>
      </c>
      <c r="F753">
        <v>5.8965300000000003</v>
      </c>
      <c r="G753">
        <v>1.0008999999999999</v>
      </c>
      <c r="H753">
        <v>104680</v>
      </c>
      <c r="I753">
        <v>1881654421.9753001</v>
      </c>
    </row>
    <row r="754" spans="1:9">
      <c r="A754" s="12">
        <v>45579</v>
      </c>
      <c r="B754" t="s">
        <v>65</v>
      </c>
      <c r="C754" t="s">
        <v>35</v>
      </c>
      <c r="D754">
        <v>18.783100000000001</v>
      </c>
      <c r="E754">
        <v>17.975300000000001</v>
      </c>
      <c r="F754">
        <v>4.4939400000000003</v>
      </c>
      <c r="G754">
        <v>0.80779999999999996</v>
      </c>
      <c r="H754">
        <v>105090</v>
      </c>
      <c r="I754">
        <v>1973915997.7830999</v>
      </c>
    </row>
    <row r="755" spans="1:9">
      <c r="A755" s="12">
        <v>45580</v>
      </c>
      <c r="B755" t="s">
        <v>65</v>
      </c>
      <c r="C755" t="s">
        <v>35</v>
      </c>
      <c r="D755">
        <v>19.090299999999999</v>
      </c>
      <c r="E755">
        <v>18.783100000000001</v>
      </c>
      <c r="F755">
        <v>1.63551</v>
      </c>
      <c r="G755">
        <v>0.30719999999999997</v>
      </c>
      <c r="H755">
        <v>105840</v>
      </c>
      <c r="I755">
        <v>2020517371.0903001</v>
      </c>
    </row>
    <row r="756" spans="1:9">
      <c r="A756" s="12">
        <v>45581</v>
      </c>
      <c r="B756" t="s">
        <v>65</v>
      </c>
      <c r="C756" t="s">
        <v>35</v>
      </c>
      <c r="D756">
        <v>19.292100000000001</v>
      </c>
      <c r="E756">
        <v>19.090299999999999</v>
      </c>
      <c r="F756">
        <v>1.05708</v>
      </c>
      <c r="G756">
        <v>0.20180000000000001</v>
      </c>
      <c r="H756">
        <v>106590</v>
      </c>
      <c r="I756">
        <v>2056344958.2921</v>
      </c>
    </row>
    <row r="757" spans="1:9">
      <c r="A757" s="12">
        <v>45582</v>
      </c>
      <c r="B757" t="s">
        <v>65</v>
      </c>
      <c r="C757" t="s">
        <v>35</v>
      </c>
      <c r="D757">
        <v>19.003900000000002</v>
      </c>
      <c r="E757">
        <v>19.292100000000001</v>
      </c>
      <c r="F757">
        <v>-1.4938800000000001</v>
      </c>
      <c r="G757">
        <v>-0.28820000000000001</v>
      </c>
      <c r="H757">
        <v>107220</v>
      </c>
      <c r="I757">
        <v>2037598177.0039001</v>
      </c>
    </row>
    <row r="758" spans="1:9">
      <c r="A758" s="12">
        <v>45583</v>
      </c>
      <c r="B758" t="s">
        <v>65</v>
      </c>
      <c r="C758" t="s">
        <v>35</v>
      </c>
      <c r="D758">
        <v>19.541599999999999</v>
      </c>
      <c r="E758">
        <v>19.003900000000002</v>
      </c>
      <c r="F758">
        <v>2.8294199999999998</v>
      </c>
      <c r="G758">
        <v>0.53769999999999996</v>
      </c>
      <c r="H758">
        <v>106070</v>
      </c>
      <c r="I758">
        <v>2072777531.5416</v>
      </c>
    </row>
    <row r="759" spans="1:9">
      <c r="A759" s="12">
        <v>45586</v>
      </c>
      <c r="B759" t="s">
        <v>65</v>
      </c>
      <c r="C759" t="s">
        <v>35</v>
      </c>
      <c r="D759">
        <v>19.259699999999999</v>
      </c>
      <c r="E759">
        <v>19.541599999999999</v>
      </c>
      <c r="F759">
        <v>-1.4425600000000001</v>
      </c>
      <c r="G759">
        <v>-0.28189999999999998</v>
      </c>
      <c r="H759">
        <v>104070</v>
      </c>
      <c r="I759">
        <v>2004356998.2597001</v>
      </c>
    </row>
    <row r="760" spans="1:9">
      <c r="A760" s="12">
        <v>45587</v>
      </c>
      <c r="B760" t="s">
        <v>65</v>
      </c>
      <c r="C760" t="s">
        <v>35</v>
      </c>
      <c r="D760">
        <v>19.1769</v>
      </c>
      <c r="E760">
        <v>19.259699999999999</v>
      </c>
      <c r="F760">
        <v>-0.42991000000000001</v>
      </c>
      <c r="G760">
        <v>-8.2799999999999999E-2</v>
      </c>
      <c r="H760">
        <v>100370</v>
      </c>
      <c r="I760">
        <v>1924785472.1768999</v>
      </c>
    </row>
    <row r="761" spans="1:9">
      <c r="A761" s="12">
        <v>45588</v>
      </c>
      <c r="B761" t="s">
        <v>65</v>
      </c>
      <c r="C761" t="s">
        <v>35</v>
      </c>
      <c r="D761">
        <v>18.851400000000002</v>
      </c>
      <c r="E761">
        <v>19.1769</v>
      </c>
      <c r="F761">
        <v>-1.6973499999999999</v>
      </c>
      <c r="G761">
        <v>-0.32550000000000001</v>
      </c>
      <c r="H761">
        <v>100370</v>
      </c>
      <c r="I761">
        <v>1892115036.8513999</v>
      </c>
    </row>
    <row r="762" spans="1:9">
      <c r="A762" s="12">
        <v>45589</v>
      </c>
      <c r="B762" t="s">
        <v>65</v>
      </c>
      <c r="C762" t="s">
        <v>35</v>
      </c>
      <c r="D762">
        <v>19.390499999999999</v>
      </c>
      <c r="E762">
        <v>18.851400000000002</v>
      </c>
      <c r="F762">
        <v>2.8597299999999999</v>
      </c>
      <c r="G762">
        <v>0.53910000000000002</v>
      </c>
      <c r="H762">
        <v>103470</v>
      </c>
      <c r="I762">
        <v>2006335054.3905001</v>
      </c>
    </row>
    <row r="763" spans="1:9">
      <c r="A763" s="12">
        <v>45590</v>
      </c>
      <c r="B763" t="s">
        <v>65</v>
      </c>
      <c r="C763" t="s">
        <v>35</v>
      </c>
      <c r="D763">
        <v>18.9558</v>
      </c>
      <c r="E763">
        <v>19.390499999999999</v>
      </c>
      <c r="F763">
        <v>-2.2418200000000001</v>
      </c>
      <c r="G763">
        <v>-0.43469999999999998</v>
      </c>
      <c r="H763">
        <v>103030</v>
      </c>
      <c r="I763">
        <v>1953016092.9558001</v>
      </c>
    </row>
    <row r="764" spans="1:9">
      <c r="A764" s="12">
        <v>45593</v>
      </c>
      <c r="B764" t="s">
        <v>65</v>
      </c>
      <c r="C764" t="s">
        <v>35</v>
      </c>
      <c r="D764">
        <v>19.807700000000001</v>
      </c>
      <c r="E764">
        <v>18.9558</v>
      </c>
      <c r="F764">
        <v>4.4941399999999998</v>
      </c>
      <c r="G764">
        <v>0.85189999999999999</v>
      </c>
      <c r="H764">
        <v>105080</v>
      </c>
      <c r="I764">
        <v>2081393135.8076999</v>
      </c>
    </row>
    <row r="765" spans="1:9">
      <c r="A765" s="12">
        <v>45594</v>
      </c>
      <c r="B765" t="s">
        <v>65</v>
      </c>
      <c r="C765" t="s">
        <v>35</v>
      </c>
      <c r="D765">
        <v>20.666499999999999</v>
      </c>
      <c r="E765">
        <v>19.807700000000001</v>
      </c>
      <c r="F765">
        <v>4.3356899999999996</v>
      </c>
      <c r="G765">
        <v>0.85880000000000001</v>
      </c>
      <c r="H765">
        <v>107080</v>
      </c>
      <c r="I765">
        <v>2212968840.6665001</v>
      </c>
    </row>
    <row r="766" spans="1:9">
      <c r="A766" s="12">
        <v>45595</v>
      </c>
      <c r="B766" t="s">
        <v>65</v>
      </c>
      <c r="C766" t="s">
        <v>35</v>
      </c>
      <c r="D766">
        <v>20.442699999999999</v>
      </c>
      <c r="E766">
        <v>20.666499999999999</v>
      </c>
      <c r="F766">
        <v>-1.08291</v>
      </c>
      <c r="G766">
        <v>-0.2238</v>
      </c>
      <c r="H766">
        <v>105230</v>
      </c>
      <c r="I766">
        <v>2151185341.4426999</v>
      </c>
    </row>
    <row r="767" spans="1:9">
      <c r="A767" s="12">
        <v>45596</v>
      </c>
      <c r="B767" t="s">
        <v>65</v>
      </c>
      <c r="C767" t="s">
        <v>35</v>
      </c>
      <c r="D767">
        <v>19.8629</v>
      </c>
      <c r="E767">
        <v>20.442699999999999</v>
      </c>
      <c r="F767">
        <v>-2.83622</v>
      </c>
      <c r="G767">
        <v>-0.57979999999999998</v>
      </c>
      <c r="H767">
        <v>105230</v>
      </c>
      <c r="I767">
        <v>2090172986.8629</v>
      </c>
    </row>
    <row r="768" spans="1:9">
      <c r="A768" s="12">
        <v>45597</v>
      </c>
      <c r="B768" t="s">
        <v>65</v>
      </c>
      <c r="C768" t="s">
        <v>35</v>
      </c>
      <c r="D768">
        <v>18.6767</v>
      </c>
      <c r="E768">
        <v>19.8629</v>
      </c>
      <c r="F768">
        <v>-5.97194</v>
      </c>
      <c r="G768">
        <v>-1.1861999999999999</v>
      </c>
      <c r="H768">
        <v>106230</v>
      </c>
      <c r="I768">
        <v>1984025859.6767001</v>
      </c>
    </row>
    <row r="769" spans="1:9">
      <c r="A769" s="12">
        <v>45600</v>
      </c>
      <c r="B769" t="s">
        <v>65</v>
      </c>
      <c r="C769" t="s">
        <v>35</v>
      </c>
      <c r="D769">
        <v>18.129200000000001</v>
      </c>
      <c r="E769">
        <v>18.6767</v>
      </c>
      <c r="F769">
        <v>-2.93146</v>
      </c>
      <c r="G769">
        <v>-0.54749999999999999</v>
      </c>
      <c r="H769">
        <v>107470</v>
      </c>
      <c r="I769">
        <v>1948345142.1292</v>
      </c>
    </row>
    <row r="770" spans="1:9">
      <c r="A770" s="12">
        <v>45601</v>
      </c>
      <c r="B770" t="s">
        <v>65</v>
      </c>
      <c r="C770" t="s">
        <v>35</v>
      </c>
      <c r="D770">
        <v>18.714600000000001</v>
      </c>
      <c r="E770">
        <v>18.129200000000001</v>
      </c>
      <c r="F770">
        <v>3.2290399999999999</v>
      </c>
      <c r="G770">
        <v>0.58540000000000003</v>
      </c>
      <c r="H770">
        <v>107230</v>
      </c>
      <c r="I770">
        <v>2006766576.7146001</v>
      </c>
    </row>
    <row r="771" spans="1:9">
      <c r="A771" s="12">
        <v>45602</v>
      </c>
      <c r="B771" t="s">
        <v>65</v>
      </c>
      <c r="C771" t="s">
        <v>35</v>
      </c>
      <c r="D771">
        <v>20.596599999999999</v>
      </c>
      <c r="E771">
        <v>18.714600000000001</v>
      </c>
      <c r="F771">
        <v>10.056319999999999</v>
      </c>
      <c r="G771">
        <v>1.8819999999999999</v>
      </c>
      <c r="H771">
        <v>110790</v>
      </c>
      <c r="I771">
        <v>2281897334.5966001</v>
      </c>
    </row>
    <row r="772" spans="1:9">
      <c r="A772" s="12">
        <v>45603</v>
      </c>
      <c r="B772" t="s">
        <v>65</v>
      </c>
      <c r="C772" t="s">
        <v>35</v>
      </c>
      <c r="D772">
        <v>20.680099999999999</v>
      </c>
      <c r="E772">
        <v>20.596599999999999</v>
      </c>
      <c r="F772">
        <v>0.40540999999999999</v>
      </c>
      <c r="G772">
        <v>8.3500000000000005E-2</v>
      </c>
      <c r="H772">
        <v>111130</v>
      </c>
      <c r="I772">
        <v>2298179533.6801</v>
      </c>
    </row>
    <row r="773" spans="1:9">
      <c r="A773" s="12">
        <v>45604</v>
      </c>
      <c r="B773" t="s">
        <v>65</v>
      </c>
      <c r="C773" t="s">
        <v>35</v>
      </c>
      <c r="D773">
        <v>20.7332</v>
      </c>
      <c r="E773">
        <v>20.680099999999999</v>
      </c>
      <c r="F773">
        <v>0.25677</v>
      </c>
      <c r="G773">
        <v>5.3100000000000001E-2</v>
      </c>
      <c r="H773">
        <v>109910</v>
      </c>
      <c r="I773">
        <v>2278786032.7332001</v>
      </c>
    </row>
    <row r="774" spans="1:9">
      <c r="A774" s="12">
        <v>45607</v>
      </c>
      <c r="B774" t="s">
        <v>65</v>
      </c>
      <c r="C774" t="s">
        <v>35</v>
      </c>
      <c r="D774">
        <v>23.514399999999998</v>
      </c>
      <c r="E774">
        <v>20.7332</v>
      </c>
      <c r="F774">
        <v>13.41423</v>
      </c>
      <c r="G774">
        <v>2.7812000000000001</v>
      </c>
      <c r="H774">
        <v>111380</v>
      </c>
      <c r="I774">
        <v>2619033895.5144</v>
      </c>
    </row>
    <row r="775" spans="1:9">
      <c r="A775" s="12">
        <v>45608</v>
      </c>
      <c r="B775" t="s">
        <v>65</v>
      </c>
      <c r="C775" t="s">
        <v>35</v>
      </c>
      <c r="D775">
        <v>24.148</v>
      </c>
      <c r="E775">
        <v>23.514399999999998</v>
      </c>
      <c r="F775">
        <v>2.6945199999999998</v>
      </c>
      <c r="G775">
        <v>0.63360000000000005</v>
      </c>
      <c r="H775">
        <v>113070</v>
      </c>
      <c r="I775">
        <v>2730414384.1479998</v>
      </c>
    </row>
    <row r="776" spans="1:9">
      <c r="A776" s="12">
        <v>45609</v>
      </c>
      <c r="B776" t="s">
        <v>65</v>
      </c>
      <c r="C776" t="s">
        <v>35</v>
      </c>
      <c r="D776">
        <v>24.194800000000001</v>
      </c>
      <c r="E776">
        <v>24.148</v>
      </c>
      <c r="F776">
        <v>0.1938</v>
      </c>
      <c r="G776">
        <v>4.6800000000000001E-2</v>
      </c>
      <c r="H776">
        <v>114270</v>
      </c>
      <c r="I776">
        <v>2764739820.1947999</v>
      </c>
    </row>
    <row r="777" spans="1:9">
      <c r="A777" s="12">
        <v>45610</v>
      </c>
      <c r="B777" t="s">
        <v>65</v>
      </c>
      <c r="C777" t="s">
        <v>35</v>
      </c>
      <c r="D777">
        <v>23.5702</v>
      </c>
      <c r="E777">
        <v>24.194800000000001</v>
      </c>
      <c r="F777">
        <v>-2.58155</v>
      </c>
      <c r="G777">
        <v>-0.62460000000000004</v>
      </c>
      <c r="H777">
        <v>111520</v>
      </c>
      <c r="I777">
        <v>2628548727.5702</v>
      </c>
    </row>
    <row r="778" spans="1:9">
      <c r="A778" s="12">
        <v>45611</v>
      </c>
      <c r="B778" t="s">
        <v>65</v>
      </c>
      <c r="C778" t="s">
        <v>35</v>
      </c>
      <c r="D778">
        <v>24.666</v>
      </c>
      <c r="E778">
        <v>23.5702</v>
      </c>
      <c r="F778">
        <v>4.6490900000000002</v>
      </c>
      <c r="G778">
        <v>1.0958000000000001</v>
      </c>
      <c r="H778">
        <v>108020</v>
      </c>
      <c r="I778">
        <v>2664421344.6659999</v>
      </c>
    </row>
    <row r="779" spans="1:9">
      <c r="A779" s="12">
        <v>45614</v>
      </c>
      <c r="B779" t="s">
        <v>65</v>
      </c>
      <c r="C779" t="s">
        <v>35</v>
      </c>
      <c r="D779">
        <v>24.6875</v>
      </c>
      <c r="E779">
        <v>24.666</v>
      </c>
      <c r="F779">
        <v>8.7160000000000001E-2</v>
      </c>
      <c r="G779">
        <v>2.1499999999999998E-2</v>
      </c>
      <c r="H779">
        <v>107610</v>
      </c>
      <c r="I779">
        <v>2656621899.6875</v>
      </c>
    </row>
    <row r="780" spans="1:9">
      <c r="A780" s="12">
        <v>45615</v>
      </c>
      <c r="B780" t="s">
        <v>65</v>
      </c>
      <c r="C780" t="s">
        <v>35</v>
      </c>
      <c r="D780">
        <v>24.958500000000001</v>
      </c>
      <c r="E780">
        <v>24.6875</v>
      </c>
      <c r="F780">
        <v>1.09772</v>
      </c>
      <c r="G780">
        <v>0.27100000000000002</v>
      </c>
      <c r="H780">
        <v>108210</v>
      </c>
      <c r="I780">
        <v>2700759309.9584999</v>
      </c>
    </row>
    <row r="781" spans="1:9">
      <c r="A781" s="12">
        <v>45616</v>
      </c>
      <c r="B781" t="s">
        <v>65</v>
      </c>
      <c r="C781" t="s">
        <v>35</v>
      </c>
      <c r="D781">
        <v>25.411000000000001</v>
      </c>
      <c r="E781">
        <v>24.958500000000001</v>
      </c>
      <c r="F781">
        <v>1.81301</v>
      </c>
      <c r="G781">
        <v>0.45250000000000001</v>
      </c>
      <c r="H781">
        <v>108730</v>
      </c>
      <c r="I781">
        <v>2762938055.4109998</v>
      </c>
    </row>
    <row r="782" spans="1:9">
      <c r="A782" s="12">
        <v>45617</v>
      </c>
      <c r="B782" t="s">
        <v>65</v>
      </c>
      <c r="C782" t="s">
        <v>35</v>
      </c>
      <c r="D782">
        <v>26.485199999999999</v>
      </c>
      <c r="E782">
        <v>25.411000000000001</v>
      </c>
      <c r="F782">
        <v>4.2272999999999996</v>
      </c>
      <c r="G782">
        <v>1.0742</v>
      </c>
      <c r="H782">
        <v>108240</v>
      </c>
      <c r="I782">
        <v>2866758074.4851999</v>
      </c>
    </row>
    <row r="783" spans="1:9">
      <c r="A783" s="12">
        <v>45618</v>
      </c>
      <c r="B783" t="s">
        <v>65</v>
      </c>
      <c r="C783" t="s">
        <v>35</v>
      </c>
      <c r="D783">
        <v>26.6951</v>
      </c>
      <c r="E783">
        <v>26.485199999999999</v>
      </c>
      <c r="F783">
        <v>0.79252</v>
      </c>
      <c r="G783">
        <v>0.2099</v>
      </c>
      <c r="H783">
        <v>107650</v>
      </c>
      <c r="I783">
        <v>2873727541.6950998</v>
      </c>
    </row>
    <row r="784" spans="1:9">
      <c r="A784" s="12">
        <v>45621</v>
      </c>
      <c r="B784" t="s">
        <v>65</v>
      </c>
      <c r="C784" t="s">
        <v>35</v>
      </c>
      <c r="D784">
        <v>25.4724</v>
      </c>
      <c r="E784">
        <v>26.6951</v>
      </c>
      <c r="F784">
        <v>-4.5802399999999999</v>
      </c>
      <c r="G784">
        <v>-1.2226999999999999</v>
      </c>
      <c r="H784">
        <v>107500</v>
      </c>
      <c r="I784">
        <v>2738283025.4724002</v>
      </c>
    </row>
    <row r="785" spans="1:9">
      <c r="A785" s="12">
        <v>45622</v>
      </c>
      <c r="B785" t="s">
        <v>65</v>
      </c>
      <c r="C785" t="s">
        <v>35</v>
      </c>
      <c r="D785">
        <v>24.421299999999999</v>
      </c>
      <c r="E785">
        <v>25.4724</v>
      </c>
      <c r="F785">
        <v>-4.12643</v>
      </c>
      <c r="G785">
        <v>-1.0510999999999999</v>
      </c>
      <c r="H785">
        <v>108420</v>
      </c>
      <c r="I785">
        <v>2647757370.4212999</v>
      </c>
    </row>
    <row r="786" spans="1:9">
      <c r="A786" s="12">
        <v>45623</v>
      </c>
      <c r="B786" t="s">
        <v>65</v>
      </c>
      <c r="C786" t="s">
        <v>35</v>
      </c>
      <c r="D786">
        <v>26.017900000000001</v>
      </c>
      <c r="E786">
        <v>24.421299999999999</v>
      </c>
      <c r="F786">
        <v>6.5377400000000003</v>
      </c>
      <c r="G786">
        <v>1.5966</v>
      </c>
      <c r="H786">
        <v>105580</v>
      </c>
      <c r="I786">
        <v>2746969908.0179</v>
      </c>
    </row>
    <row r="787" spans="1:9">
      <c r="A787" s="12">
        <v>45625</v>
      </c>
      <c r="B787" t="s">
        <v>65</v>
      </c>
      <c r="C787" t="s">
        <v>35</v>
      </c>
      <c r="D787">
        <v>26.136099999999999</v>
      </c>
      <c r="E787">
        <v>26.017900000000001</v>
      </c>
      <c r="F787">
        <v>0.45429999999999998</v>
      </c>
      <c r="G787">
        <v>0.1182</v>
      </c>
      <c r="H787">
        <v>104730</v>
      </c>
      <c r="I787">
        <v>2737233779.1360998</v>
      </c>
    </row>
    <row r="788" spans="1:9">
      <c r="A788" s="12">
        <v>45628</v>
      </c>
      <c r="B788" t="s">
        <v>65</v>
      </c>
      <c r="C788" t="s">
        <v>35</v>
      </c>
      <c r="D788">
        <v>24.699400000000001</v>
      </c>
      <c r="E788">
        <v>26.136099999999999</v>
      </c>
      <c r="F788">
        <v>-5.4969900000000003</v>
      </c>
      <c r="G788">
        <v>-1.4367000000000001</v>
      </c>
      <c r="H788">
        <v>105110</v>
      </c>
      <c r="I788">
        <v>2596153958.6993999</v>
      </c>
    </row>
    <row r="789" spans="1:9">
      <c r="A789" s="12">
        <v>45629</v>
      </c>
      <c r="B789" t="s">
        <v>65</v>
      </c>
      <c r="C789" t="s">
        <v>35</v>
      </c>
      <c r="D789">
        <v>24.6768</v>
      </c>
      <c r="E789">
        <v>24.699400000000001</v>
      </c>
      <c r="F789">
        <v>-9.1499999999999998E-2</v>
      </c>
      <c r="G789">
        <v>-2.2599999999999999E-2</v>
      </c>
      <c r="H789">
        <v>104700</v>
      </c>
      <c r="I789">
        <v>2583660984.6767998</v>
      </c>
    </row>
    <row r="790" spans="1:9">
      <c r="A790" s="12">
        <v>45630</v>
      </c>
      <c r="B790" t="s">
        <v>65</v>
      </c>
      <c r="C790" t="s">
        <v>35</v>
      </c>
      <c r="D790">
        <v>25.541799999999999</v>
      </c>
      <c r="E790">
        <v>24.6768</v>
      </c>
      <c r="F790">
        <v>3.5053200000000002</v>
      </c>
      <c r="G790">
        <v>0.86499999999999999</v>
      </c>
      <c r="H790">
        <v>105040</v>
      </c>
      <c r="I790">
        <v>2682910697.5418</v>
      </c>
    </row>
    <row r="791" spans="1:9">
      <c r="A791" s="12">
        <v>45631</v>
      </c>
      <c r="B791" t="s">
        <v>65</v>
      </c>
      <c r="C791" t="s">
        <v>35</v>
      </c>
      <c r="D791">
        <v>25.511299999999999</v>
      </c>
      <c r="E791">
        <v>25.541799999999999</v>
      </c>
      <c r="F791">
        <v>-0.11941</v>
      </c>
      <c r="G791">
        <v>-3.0499999999999999E-2</v>
      </c>
      <c r="H791">
        <v>102940</v>
      </c>
      <c r="I791">
        <v>2626133247.5113001</v>
      </c>
    </row>
    <row r="792" spans="1:9">
      <c r="A792" s="12">
        <v>45632</v>
      </c>
      <c r="B792" t="s">
        <v>65</v>
      </c>
      <c r="C792" t="s">
        <v>35</v>
      </c>
      <c r="D792">
        <v>26.194900000000001</v>
      </c>
      <c r="E792">
        <v>25.511299999999999</v>
      </c>
      <c r="F792">
        <v>2.6796000000000002</v>
      </c>
      <c r="G792">
        <v>0.68359999999999999</v>
      </c>
      <c r="H792">
        <v>102600</v>
      </c>
      <c r="I792">
        <v>2687596766.1949</v>
      </c>
    </row>
    <row r="793" spans="1:9">
      <c r="A793" s="12">
        <v>45635</v>
      </c>
      <c r="B793" t="s">
        <v>65</v>
      </c>
      <c r="C793" t="s">
        <v>35</v>
      </c>
      <c r="D793">
        <v>24.753499999999999</v>
      </c>
      <c r="E793">
        <v>26.194900000000001</v>
      </c>
      <c r="F793">
        <v>-5.5026000000000002</v>
      </c>
      <c r="G793">
        <v>-1.4414</v>
      </c>
      <c r="H793">
        <v>101290</v>
      </c>
      <c r="I793">
        <v>2507282039.7535</v>
      </c>
    </row>
    <row r="794" spans="1:9">
      <c r="A794" s="12">
        <v>45636</v>
      </c>
      <c r="B794" t="s">
        <v>65</v>
      </c>
      <c r="C794" t="s">
        <v>35</v>
      </c>
      <c r="D794">
        <v>24.803100000000001</v>
      </c>
      <c r="E794">
        <v>24.753499999999999</v>
      </c>
      <c r="F794">
        <v>0.20038</v>
      </c>
      <c r="G794">
        <v>4.9599999999999998E-2</v>
      </c>
      <c r="H794">
        <v>101290</v>
      </c>
      <c r="I794">
        <v>2512306023.8031001</v>
      </c>
    </row>
    <row r="795" spans="1:9">
      <c r="A795" s="12">
        <v>45637</v>
      </c>
      <c r="B795" t="s">
        <v>65</v>
      </c>
      <c r="C795" t="s">
        <v>35</v>
      </c>
      <c r="D795">
        <v>26.13</v>
      </c>
      <c r="E795">
        <v>24.803100000000001</v>
      </c>
      <c r="F795">
        <v>5.3497300000000001</v>
      </c>
      <c r="G795">
        <v>1.3269</v>
      </c>
      <c r="H795">
        <v>101250</v>
      </c>
      <c r="I795">
        <v>2645662526.1300001</v>
      </c>
    </row>
    <row r="796" spans="1:9">
      <c r="A796" s="12">
        <v>45638</v>
      </c>
      <c r="B796" t="s">
        <v>65</v>
      </c>
      <c r="C796" t="s">
        <v>35</v>
      </c>
      <c r="D796">
        <v>25.686199999999999</v>
      </c>
      <c r="E796">
        <v>26.13</v>
      </c>
      <c r="F796">
        <v>-1.6984300000000001</v>
      </c>
      <c r="G796">
        <v>-0.44379999999999997</v>
      </c>
      <c r="H796">
        <v>99700</v>
      </c>
      <c r="I796">
        <v>2560914165.6862001</v>
      </c>
    </row>
    <row r="797" spans="1:9">
      <c r="A797" s="12">
        <v>45639</v>
      </c>
      <c r="B797" t="s">
        <v>65</v>
      </c>
      <c r="C797" t="s">
        <v>35</v>
      </c>
      <c r="D797">
        <v>26.177299999999999</v>
      </c>
      <c r="E797">
        <v>25.686199999999999</v>
      </c>
      <c r="F797">
        <v>1.9119200000000001</v>
      </c>
      <c r="G797">
        <v>0.49109999999999998</v>
      </c>
      <c r="H797">
        <v>99680</v>
      </c>
      <c r="I797">
        <v>2609353290.1773</v>
      </c>
    </row>
    <row r="798" spans="1:9">
      <c r="A798" s="12">
        <v>45642</v>
      </c>
      <c r="B798" t="s">
        <v>65</v>
      </c>
      <c r="C798" t="s">
        <v>35</v>
      </c>
      <c r="D798">
        <v>27.2697</v>
      </c>
      <c r="E798">
        <v>26.177299999999999</v>
      </c>
      <c r="F798">
        <v>4.1730799999999997</v>
      </c>
      <c r="G798">
        <v>1.0924</v>
      </c>
      <c r="H798">
        <v>98480</v>
      </c>
      <c r="I798">
        <v>2685520083.2697001</v>
      </c>
    </row>
    <row r="799" spans="1:9">
      <c r="A799" s="12">
        <v>45643</v>
      </c>
      <c r="B799" t="s">
        <v>65</v>
      </c>
      <c r="C799" t="s">
        <v>35</v>
      </c>
      <c r="D799">
        <v>27.433199999999999</v>
      </c>
      <c r="E799">
        <v>27.2697</v>
      </c>
      <c r="F799">
        <v>0.59957000000000005</v>
      </c>
      <c r="G799">
        <v>0.16350000000000001</v>
      </c>
      <c r="H799">
        <v>97270</v>
      </c>
      <c r="I799">
        <v>2668427391.4331999</v>
      </c>
    </row>
    <row r="800" spans="1:9">
      <c r="A800" s="12">
        <v>45644</v>
      </c>
      <c r="B800" t="s">
        <v>65</v>
      </c>
      <c r="C800" t="s">
        <v>35</v>
      </c>
      <c r="D800">
        <v>25.817299999999999</v>
      </c>
      <c r="E800">
        <v>27.433199999999999</v>
      </c>
      <c r="F800">
        <v>-5.8903100000000004</v>
      </c>
      <c r="G800">
        <v>-1.6158999999999999</v>
      </c>
      <c r="H800">
        <v>97770</v>
      </c>
      <c r="I800">
        <v>2524157446.8172998</v>
      </c>
    </row>
    <row r="801" spans="1:9">
      <c r="A801" s="12">
        <v>45645</v>
      </c>
      <c r="B801" t="s">
        <v>65</v>
      </c>
      <c r="C801" t="s">
        <v>35</v>
      </c>
      <c r="D801">
        <v>24.700600000000001</v>
      </c>
      <c r="E801">
        <v>25.817299999999999</v>
      </c>
      <c r="F801">
        <v>-4.3253899999999996</v>
      </c>
      <c r="G801">
        <v>-1.1167</v>
      </c>
      <c r="H801">
        <v>96360</v>
      </c>
      <c r="I801">
        <v>2380149840.7006001</v>
      </c>
    </row>
    <row r="802" spans="1:9">
      <c r="A802" s="12">
        <v>45646</v>
      </c>
      <c r="B802" t="s">
        <v>65</v>
      </c>
      <c r="C802" t="s">
        <v>35</v>
      </c>
      <c r="D802">
        <v>24.744900000000001</v>
      </c>
      <c r="E802">
        <v>24.700600000000001</v>
      </c>
      <c r="F802">
        <v>0.17935000000000001</v>
      </c>
      <c r="G802">
        <v>4.4299999999999999E-2</v>
      </c>
      <c r="H802">
        <v>96640</v>
      </c>
      <c r="I802">
        <v>2391347160.7449002</v>
      </c>
    </row>
    <row r="803" spans="1:9">
      <c r="A803" s="12">
        <v>45649</v>
      </c>
      <c r="B803" t="s">
        <v>65</v>
      </c>
      <c r="C803" t="s">
        <v>35</v>
      </c>
      <c r="D803">
        <v>22.783999999999999</v>
      </c>
      <c r="E803">
        <v>24.744900000000001</v>
      </c>
      <c r="F803">
        <v>-7.9244599999999998</v>
      </c>
      <c r="G803">
        <v>-1.9609000000000001</v>
      </c>
      <c r="H803">
        <v>98720</v>
      </c>
      <c r="I803">
        <v>2249236502.7839999</v>
      </c>
    </row>
    <row r="804" spans="1:9">
      <c r="A804" s="12">
        <v>45650</v>
      </c>
      <c r="B804" t="s">
        <v>65</v>
      </c>
      <c r="C804" t="s">
        <v>35</v>
      </c>
      <c r="D804">
        <v>24.264900000000001</v>
      </c>
      <c r="E804">
        <v>22.783999999999999</v>
      </c>
      <c r="F804">
        <v>6.4997400000000001</v>
      </c>
      <c r="G804">
        <v>1.4809000000000001</v>
      </c>
      <c r="H804">
        <v>98720</v>
      </c>
      <c r="I804">
        <v>2395430952.2649002</v>
      </c>
    </row>
    <row r="805" spans="1:9">
      <c r="A805" s="12">
        <v>45652</v>
      </c>
      <c r="B805" t="s">
        <v>65</v>
      </c>
      <c r="C805" t="s">
        <v>35</v>
      </c>
      <c r="D805">
        <v>23.346900000000002</v>
      </c>
      <c r="E805">
        <v>24.264900000000001</v>
      </c>
      <c r="F805">
        <v>-3.7832400000000002</v>
      </c>
      <c r="G805">
        <v>-0.91800000000000004</v>
      </c>
      <c r="H805">
        <v>99990</v>
      </c>
      <c r="I805">
        <v>2334456554.3469</v>
      </c>
    </row>
    <row r="806" spans="1:9">
      <c r="A806" s="12">
        <v>45653</v>
      </c>
      <c r="B806" t="s">
        <v>65</v>
      </c>
      <c r="C806" t="s">
        <v>35</v>
      </c>
      <c r="D806">
        <v>23.062999999999999</v>
      </c>
      <c r="E806">
        <v>23.346900000000002</v>
      </c>
      <c r="F806">
        <v>-1.21601</v>
      </c>
      <c r="G806">
        <v>-0.28389999999999999</v>
      </c>
      <c r="H806">
        <v>102620</v>
      </c>
      <c r="I806">
        <v>2366725083.0630002</v>
      </c>
    </row>
    <row r="807" spans="1:9">
      <c r="A807" s="12">
        <v>45656</v>
      </c>
      <c r="B807" t="s">
        <v>65</v>
      </c>
      <c r="C807" t="s">
        <v>35</v>
      </c>
      <c r="D807">
        <v>22.978999999999999</v>
      </c>
      <c r="E807">
        <v>23.062999999999999</v>
      </c>
      <c r="F807">
        <v>-0.36421999999999999</v>
      </c>
      <c r="G807">
        <v>-8.4000000000000005E-2</v>
      </c>
      <c r="H807">
        <v>102950</v>
      </c>
      <c r="I807">
        <v>2365688072.9790001</v>
      </c>
    </row>
    <row r="808" spans="1:9">
      <c r="A808" s="12">
        <v>45657</v>
      </c>
      <c r="B808" t="s">
        <v>65</v>
      </c>
      <c r="C808" t="s">
        <v>35</v>
      </c>
      <c r="D808">
        <v>22.7807</v>
      </c>
      <c r="E808">
        <v>22.978999999999999</v>
      </c>
      <c r="F808">
        <v>-0.86295999999999995</v>
      </c>
      <c r="G808">
        <v>-0.1983</v>
      </c>
      <c r="H808">
        <v>103330</v>
      </c>
      <c r="I808">
        <v>2353929753.7807002</v>
      </c>
    </row>
    <row r="809" spans="1:9">
      <c r="A809" s="12">
        <v>45659</v>
      </c>
      <c r="B809" t="s">
        <v>65</v>
      </c>
      <c r="C809" t="s">
        <v>35</v>
      </c>
      <c r="D809">
        <v>23.7667</v>
      </c>
      <c r="E809">
        <v>22.7807</v>
      </c>
      <c r="F809">
        <v>4.3282299999999996</v>
      </c>
      <c r="G809">
        <v>0.98599999999999999</v>
      </c>
      <c r="H809">
        <v>103110</v>
      </c>
      <c r="I809">
        <v>2450584460.7666998</v>
      </c>
    </row>
    <row r="810" spans="1:9">
      <c r="A810" s="12">
        <v>45660</v>
      </c>
      <c r="B810" t="s">
        <v>65</v>
      </c>
      <c r="C810" t="s">
        <v>35</v>
      </c>
      <c r="D810">
        <v>24.023800000000001</v>
      </c>
      <c r="E810">
        <v>23.7667</v>
      </c>
      <c r="F810">
        <v>1.0817699999999999</v>
      </c>
      <c r="G810">
        <v>0.2571</v>
      </c>
      <c r="H810">
        <v>102080</v>
      </c>
      <c r="I810">
        <v>2452349528.0237999</v>
      </c>
    </row>
    <row r="811" spans="1:9">
      <c r="A811" s="12">
        <v>45663</v>
      </c>
      <c r="B811" t="s">
        <v>65</v>
      </c>
      <c r="C811" t="s">
        <v>35</v>
      </c>
      <c r="D811">
        <v>24.974399999999999</v>
      </c>
      <c r="E811">
        <v>24.023800000000001</v>
      </c>
      <c r="F811">
        <v>3.9569100000000001</v>
      </c>
      <c r="G811">
        <v>0.9506</v>
      </c>
      <c r="H811">
        <v>102080</v>
      </c>
      <c r="I811">
        <v>2549386776.9744</v>
      </c>
    </row>
    <row r="812" spans="1:9">
      <c r="A812" s="12">
        <v>45664</v>
      </c>
      <c r="B812" t="s">
        <v>65</v>
      </c>
      <c r="C812" t="s">
        <v>35</v>
      </c>
      <c r="D812">
        <v>23.435600000000001</v>
      </c>
      <c r="E812">
        <v>24.974399999999999</v>
      </c>
      <c r="F812">
        <v>-6.1615099999999998</v>
      </c>
      <c r="G812">
        <v>-1.5387999999999999</v>
      </c>
      <c r="H812">
        <v>102580</v>
      </c>
      <c r="I812">
        <v>2404023871.4355998</v>
      </c>
    </row>
    <row r="813" spans="1:9">
      <c r="A813" s="12">
        <v>45665</v>
      </c>
      <c r="B813" t="s">
        <v>65</v>
      </c>
      <c r="C813" t="s">
        <v>35</v>
      </c>
      <c r="D813">
        <v>22.8184</v>
      </c>
      <c r="E813">
        <v>23.435600000000001</v>
      </c>
      <c r="F813">
        <v>-2.6335999999999999</v>
      </c>
      <c r="G813">
        <v>-0.61719999999999997</v>
      </c>
      <c r="H813">
        <v>102160</v>
      </c>
      <c r="I813">
        <v>2331127766.8183999</v>
      </c>
    </row>
    <row r="814" spans="1:9">
      <c r="A814" s="12">
        <v>45667</v>
      </c>
      <c r="B814" t="s">
        <v>65</v>
      </c>
      <c r="C814" t="s">
        <v>35</v>
      </c>
      <c r="D814">
        <v>23.063300000000002</v>
      </c>
      <c r="E814">
        <v>22.8184</v>
      </c>
      <c r="F814">
        <v>1.0732600000000001</v>
      </c>
      <c r="G814">
        <v>0.24490000000000001</v>
      </c>
      <c r="H814">
        <v>102160</v>
      </c>
      <c r="I814">
        <v>2356146751.0633001</v>
      </c>
    </row>
    <row r="815" spans="1:9">
      <c r="A815" s="12">
        <v>45670</v>
      </c>
      <c r="B815" t="s">
        <v>65</v>
      </c>
      <c r="C815" t="s">
        <v>35</v>
      </c>
      <c r="D815">
        <v>22.749199999999998</v>
      </c>
      <c r="E815">
        <v>23.063300000000002</v>
      </c>
      <c r="F815">
        <v>-1.3619000000000001</v>
      </c>
      <c r="G815">
        <v>-0.31409999999999999</v>
      </c>
      <c r="H815">
        <v>102660</v>
      </c>
      <c r="I815">
        <v>2335432894.7491999</v>
      </c>
    </row>
    <row r="816" spans="1:9">
      <c r="A816" s="12">
        <v>45671</v>
      </c>
      <c r="B816" t="s">
        <v>65</v>
      </c>
      <c r="C816" t="s">
        <v>35</v>
      </c>
      <c r="D816">
        <v>23.4788</v>
      </c>
      <c r="E816">
        <v>22.749199999999998</v>
      </c>
      <c r="F816">
        <v>3.2071499999999999</v>
      </c>
      <c r="G816">
        <v>0.72960000000000003</v>
      </c>
      <c r="H816">
        <v>102660</v>
      </c>
      <c r="I816">
        <v>2410333631.4787998</v>
      </c>
    </row>
    <row r="817" spans="1:9">
      <c r="A817" s="12">
        <v>45672</v>
      </c>
      <c r="B817" t="s">
        <v>65</v>
      </c>
      <c r="C817" t="s">
        <v>35</v>
      </c>
      <c r="D817">
        <v>24.2454</v>
      </c>
      <c r="E817">
        <v>23.4788</v>
      </c>
      <c r="F817">
        <v>3.2650700000000001</v>
      </c>
      <c r="G817">
        <v>0.76659999999999995</v>
      </c>
      <c r="H817">
        <v>102660</v>
      </c>
      <c r="I817">
        <v>2489032788.2454</v>
      </c>
    </row>
    <row r="818" spans="1:9">
      <c r="A818" s="12">
        <v>45673</v>
      </c>
      <c r="B818" t="s">
        <v>65</v>
      </c>
      <c r="C818" t="s">
        <v>35</v>
      </c>
      <c r="D818">
        <v>24.4026</v>
      </c>
      <c r="E818">
        <v>24.2454</v>
      </c>
      <c r="F818">
        <v>0.64837</v>
      </c>
      <c r="G818">
        <v>0.15720000000000001</v>
      </c>
      <c r="H818">
        <v>102360</v>
      </c>
      <c r="I818">
        <v>2497850160.4025998</v>
      </c>
    </row>
    <row r="819" spans="1:9">
      <c r="A819" s="12">
        <v>45674</v>
      </c>
      <c r="B819" t="s">
        <v>65</v>
      </c>
      <c r="C819" t="s">
        <v>35</v>
      </c>
      <c r="D819">
        <v>25.518899999999999</v>
      </c>
      <c r="E819">
        <v>24.4026</v>
      </c>
      <c r="F819">
        <v>4.5745100000000001</v>
      </c>
      <c r="G819">
        <v>1.1163000000000001</v>
      </c>
      <c r="H819">
        <v>102360</v>
      </c>
      <c r="I819">
        <v>2612114629.5188999</v>
      </c>
    </row>
    <row r="820" spans="1:9">
      <c r="A820" s="12">
        <v>45678</v>
      </c>
      <c r="B820" t="s">
        <v>65</v>
      </c>
      <c r="C820" t="s">
        <v>35</v>
      </c>
      <c r="D820">
        <v>25.792400000000001</v>
      </c>
      <c r="E820">
        <v>25.518899999999999</v>
      </c>
      <c r="F820">
        <v>1.07175</v>
      </c>
      <c r="G820">
        <v>0.27350000000000002</v>
      </c>
      <c r="H820">
        <v>101310</v>
      </c>
      <c r="I820">
        <v>2613028069.7923999</v>
      </c>
    </row>
    <row r="821" spans="1:9">
      <c r="A821" s="12">
        <v>45679</v>
      </c>
      <c r="B821" t="s">
        <v>65</v>
      </c>
      <c r="C821" t="s">
        <v>35</v>
      </c>
      <c r="D821">
        <v>25.317900000000002</v>
      </c>
      <c r="E821">
        <v>25.792400000000001</v>
      </c>
      <c r="F821">
        <v>-1.83969</v>
      </c>
      <c r="G821">
        <v>-0.47449999999999998</v>
      </c>
      <c r="H821">
        <v>102510</v>
      </c>
      <c r="I821">
        <v>2595337954.3179002</v>
      </c>
    </row>
    <row r="822" spans="1:9">
      <c r="A822" s="12">
        <v>45680</v>
      </c>
      <c r="B822" t="s">
        <v>65</v>
      </c>
      <c r="C822" t="s">
        <v>35</v>
      </c>
      <c r="D822">
        <v>25.072900000000001</v>
      </c>
      <c r="E822">
        <v>25.317900000000002</v>
      </c>
      <c r="F822">
        <v>-0.96769000000000005</v>
      </c>
      <c r="G822">
        <v>-0.245</v>
      </c>
      <c r="H822">
        <v>102620</v>
      </c>
      <c r="I822">
        <v>2572981023.0728998</v>
      </c>
    </row>
    <row r="823" spans="1:9">
      <c r="A823" s="12">
        <v>45681</v>
      </c>
      <c r="B823" t="s">
        <v>65</v>
      </c>
      <c r="C823" t="s">
        <v>35</v>
      </c>
      <c r="D823">
        <v>25.478300000000001</v>
      </c>
      <c r="E823">
        <v>25.072900000000001</v>
      </c>
      <c r="F823">
        <v>1.6168899999999999</v>
      </c>
      <c r="G823">
        <v>0.40539999999999998</v>
      </c>
      <c r="H823">
        <v>102340</v>
      </c>
      <c r="I823">
        <v>2607449247.4783001</v>
      </c>
    </row>
    <row r="824" spans="1:9">
      <c r="A824" s="12">
        <v>45684</v>
      </c>
      <c r="B824" t="s">
        <v>65</v>
      </c>
      <c r="C824" t="s">
        <v>35</v>
      </c>
      <c r="D824">
        <v>24.606999999999999</v>
      </c>
      <c r="E824">
        <v>25.478300000000001</v>
      </c>
      <c r="F824">
        <v>-3.4197700000000002</v>
      </c>
      <c r="G824">
        <v>-0.87129999999999996</v>
      </c>
      <c r="H824">
        <v>103560</v>
      </c>
      <c r="I824">
        <v>2548300944.6069999</v>
      </c>
    </row>
    <row r="825" spans="1:9">
      <c r="A825" s="12">
        <v>45685</v>
      </c>
      <c r="B825" t="s">
        <v>65</v>
      </c>
      <c r="C825" t="s">
        <v>35</v>
      </c>
      <c r="D825">
        <v>24.5474</v>
      </c>
      <c r="E825">
        <v>24.606999999999999</v>
      </c>
      <c r="F825">
        <v>-0.24221000000000001</v>
      </c>
      <c r="G825">
        <v>-5.96E-2</v>
      </c>
      <c r="H825">
        <v>103560</v>
      </c>
      <c r="I825">
        <v>2542128768.5474</v>
      </c>
    </row>
    <row r="826" spans="1:9">
      <c r="A826" s="12">
        <v>45686</v>
      </c>
      <c r="B826" t="s">
        <v>65</v>
      </c>
      <c r="C826" t="s">
        <v>35</v>
      </c>
      <c r="D826">
        <v>25.3033</v>
      </c>
      <c r="E826">
        <v>24.5474</v>
      </c>
      <c r="F826">
        <v>3.0793499999999998</v>
      </c>
      <c r="G826">
        <v>0.75590000000000002</v>
      </c>
      <c r="H826">
        <v>103400</v>
      </c>
      <c r="I826">
        <v>2616361245.3032999</v>
      </c>
    </row>
    <row r="827" spans="1:9">
      <c r="A827" s="12">
        <v>45687</v>
      </c>
      <c r="B827" t="s">
        <v>65</v>
      </c>
      <c r="C827" t="s">
        <v>35</v>
      </c>
      <c r="D827">
        <v>25.456399999999999</v>
      </c>
      <c r="E827">
        <v>25.3033</v>
      </c>
      <c r="F827">
        <v>0.60506000000000004</v>
      </c>
      <c r="G827">
        <v>0.15310000000000001</v>
      </c>
      <c r="H827">
        <v>103730</v>
      </c>
      <c r="I827">
        <v>2640592397.4563999</v>
      </c>
    </row>
    <row r="828" spans="1:9">
      <c r="A828" s="12">
        <v>45688</v>
      </c>
      <c r="B828" t="s">
        <v>65</v>
      </c>
      <c r="C828" t="s">
        <v>35</v>
      </c>
      <c r="D828">
        <v>24.586600000000001</v>
      </c>
      <c r="E828">
        <v>25.456399999999999</v>
      </c>
      <c r="F828">
        <v>-3.41682</v>
      </c>
      <c r="G828">
        <v>-0.86980000000000002</v>
      </c>
      <c r="H828">
        <v>103730</v>
      </c>
      <c r="I828">
        <v>2550368042.5865998</v>
      </c>
    </row>
    <row r="829" spans="1:9">
      <c r="A829" s="12">
        <v>45691</v>
      </c>
      <c r="B829" t="s">
        <v>65</v>
      </c>
      <c r="C829" t="s">
        <v>35</v>
      </c>
      <c r="D829">
        <v>23.6205</v>
      </c>
      <c r="E829">
        <v>24.586600000000001</v>
      </c>
      <c r="F829">
        <v>-3.9293800000000001</v>
      </c>
      <c r="G829">
        <v>-0.96609999999999996</v>
      </c>
      <c r="H829">
        <v>103820</v>
      </c>
      <c r="I829">
        <v>2452280333.6205001</v>
      </c>
    </row>
    <row r="830" spans="1:9">
      <c r="A830" s="12">
        <v>45692</v>
      </c>
      <c r="B830" t="s">
        <v>65</v>
      </c>
      <c r="C830" t="s">
        <v>35</v>
      </c>
      <c r="D830">
        <v>22.978899999999999</v>
      </c>
      <c r="E830">
        <v>23.6205</v>
      </c>
      <c r="F830">
        <v>-2.7162799999999998</v>
      </c>
      <c r="G830">
        <v>-0.64159999999999995</v>
      </c>
      <c r="H830">
        <v>104620</v>
      </c>
      <c r="I830">
        <v>2404052540.9789</v>
      </c>
    </row>
    <row r="831" spans="1:9">
      <c r="A831" s="12">
        <v>45693</v>
      </c>
      <c r="B831" t="s">
        <v>65</v>
      </c>
      <c r="C831" t="s">
        <v>35</v>
      </c>
      <c r="D831">
        <v>22.639199999999999</v>
      </c>
      <c r="E831">
        <v>22.978899999999999</v>
      </c>
      <c r="F831">
        <v>-1.47831</v>
      </c>
      <c r="G831">
        <v>-0.3397</v>
      </c>
      <c r="H831">
        <v>105220</v>
      </c>
      <c r="I831">
        <v>2382096646.6392002</v>
      </c>
    </row>
    <row r="832" spans="1:9">
      <c r="A832" s="12">
        <v>45694</v>
      </c>
      <c r="B832" t="s">
        <v>65</v>
      </c>
      <c r="C832" t="s">
        <v>35</v>
      </c>
      <c r="D832">
        <v>22.546500000000002</v>
      </c>
      <c r="E832">
        <v>22.639199999999999</v>
      </c>
      <c r="F832">
        <v>-0.40947</v>
      </c>
      <c r="G832">
        <v>-9.2700000000000005E-2</v>
      </c>
      <c r="H832">
        <v>105670</v>
      </c>
      <c r="I832">
        <v>2382488677.5465002</v>
      </c>
    </row>
    <row r="833" spans="1:9">
      <c r="A833" s="12">
        <v>45695</v>
      </c>
      <c r="B833" t="s">
        <v>65</v>
      </c>
      <c r="C833" t="s">
        <v>35</v>
      </c>
      <c r="D833">
        <v>22.247900000000001</v>
      </c>
      <c r="E833">
        <v>22.546500000000002</v>
      </c>
      <c r="F833">
        <v>-1.32437</v>
      </c>
      <c r="G833">
        <v>-0.29859999999999998</v>
      </c>
      <c r="H833">
        <v>106970</v>
      </c>
      <c r="I833">
        <v>2379857885.2479</v>
      </c>
    </row>
    <row r="834" spans="1:9">
      <c r="A834" s="12">
        <v>45698</v>
      </c>
      <c r="B834" t="s">
        <v>65</v>
      </c>
      <c r="C834" t="s">
        <v>35</v>
      </c>
      <c r="D834">
        <v>22.643899999999999</v>
      </c>
      <c r="E834">
        <v>22.247900000000001</v>
      </c>
      <c r="F834">
        <v>1.7799400000000001</v>
      </c>
      <c r="G834">
        <v>0.39600000000000002</v>
      </c>
      <c r="H834">
        <v>107980</v>
      </c>
      <c r="I834">
        <v>2445088344.6438999</v>
      </c>
    </row>
    <row r="835" spans="1:9">
      <c r="A835" s="12">
        <v>45699</v>
      </c>
      <c r="B835" t="s">
        <v>65</v>
      </c>
      <c r="C835" t="s">
        <v>35</v>
      </c>
      <c r="D835">
        <v>22.122800000000002</v>
      </c>
      <c r="E835">
        <v>22.643899999999999</v>
      </c>
      <c r="F835">
        <v>-2.3012800000000002</v>
      </c>
      <c r="G835">
        <v>-0.52110000000000001</v>
      </c>
      <c r="H835">
        <v>107980</v>
      </c>
      <c r="I835">
        <v>2388819966.1227999</v>
      </c>
    </row>
    <row r="836" spans="1:9">
      <c r="A836" s="12">
        <v>45700</v>
      </c>
      <c r="B836" t="s">
        <v>65</v>
      </c>
      <c r="C836" t="s">
        <v>35</v>
      </c>
      <c r="D836">
        <v>22.581099999999999</v>
      </c>
      <c r="E836">
        <v>22.122800000000002</v>
      </c>
      <c r="F836">
        <v>2.0716199999999998</v>
      </c>
      <c r="G836">
        <v>0.45829999999999999</v>
      </c>
      <c r="H836">
        <v>107980</v>
      </c>
      <c r="I836">
        <v>2438307200.5811</v>
      </c>
    </row>
    <row r="837" spans="1:9">
      <c r="A837" s="12">
        <v>45701</v>
      </c>
      <c r="B837" t="s">
        <v>65</v>
      </c>
      <c r="C837" t="s">
        <v>35</v>
      </c>
      <c r="D837">
        <v>22.377700000000001</v>
      </c>
      <c r="E837">
        <v>22.581099999999999</v>
      </c>
      <c r="F837">
        <v>-0.90075000000000005</v>
      </c>
      <c r="G837">
        <v>-0.2034</v>
      </c>
      <c r="H837">
        <v>108510</v>
      </c>
      <c r="I837">
        <v>2428204249.3776999</v>
      </c>
    </row>
    <row r="838" spans="1:9">
      <c r="A838" s="12">
        <v>45702</v>
      </c>
      <c r="B838" t="s">
        <v>65</v>
      </c>
      <c r="C838" t="s">
        <v>35</v>
      </c>
      <c r="D838">
        <v>22.6188</v>
      </c>
      <c r="E838">
        <v>22.377700000000001</v>
      </c>
      <c r="F838">
        <v>1.07741</v>
      </c>
      <c r="G838">
        <v>0.24110000000000001</v>
      </c>
      <c r="H838">
        <v>108430</v>
      </c>
      <c r="I838">
        <v>2452556506.6188002</v>
      </c>
    </row>
    <row r="839" spans="1:9">
      <c r="A839" s="12">
        <v>45706</v>
      </c>
      <c r="B839" t="s">
        <v>65</v>
      </c>
      <c r="C839" t="s">
        <v>35</v>
      </c>
      <c r="D839">
        <v>21.808800000000002</v>
      </c>
      <c r="E839">
        <v>22.6188</v>
      </c>
      <c r="F839">
        <v>-3.5810900000000001</v>
      </c>
      <c r="G839">
        <v>-0.81</v>
      </c>
      <c r="H839">
        <v>108430</v>
      </c>
      <c r="I839">
        <v>2364728205.8088002</v>
      </c>
    </row>
    <row r="840" spans="1:9">
      <c r="A840" s="12">
        <v>45707</v>
      </c>
      <c r="B840" t="s">
        <v>65</v>
      </c>
      <c r="C840" t="s">
        <v>35</v>
      </c>
      <c r="D840">
        <v>22.3323</v>
      </c>
      <c r="E840">
        <v>21.808800000000002</v>
      </c>
      <c r="F840">
        <v>2.4004099999999999</v>
      </c>
      <c r="G840">
        <v>0.52349999999999997</v>
      </c>
      <c r="H840">
        <v>108630</v>
      </c>
      <c r="I840">
        <v>2425957771.3323002</v>
      </c>
    </row>
    <row r="841" spans="1:9">
      <c r="A841" s="12">
        <v>45708</v>
      </c>
      <c r="B841" t="s">
        <v>65</v>
      </c>
      <c r="C841" t="s">
        <v>35</v>
      </c>
      <c r="D841">
        <v>22.890799999999999</v>
      </c>
      <c r="E841">
        <v>22.3323</v>
      </c>
      <c r="F841">
        <v>2.5008599999999999</v>
      </c>
      <c r="G841">
        <v>0.5585</v>
      </c>
      <c r="H841">
        <v>109660</v>
      </c>
      <c r="I841">
        <v>2510205150.8908</v>
      </c>
    </row>
    <row r="842" spans="1:9">
      <c r="A842" s="12">
        <v>45709</v>
      </c>
      <c r="B842" t="s">
        <v>65</v>
      </c>
      <c r="C842" t="s">
        <v>35</v>
      </c>
      <c r="D842">
        <v>21.959800000000001</v>
      </c>
      <c r="E842">
        <v>22.890799999999999</v>
      </c>
      <c r="F842">
        <v>-4.0671400000000002</v>
      </c>
      <c r="G842">
        <v>-0.93100000000000005</v>
      </c>
      <c r="H842">
        <v>109930</v>
      </c>
      <c r="I842">
        <v>2414040835.9597998</v>
      </c>
    </row>
    <row r="843" spans="1:9">
      <c r="A843" s="12">
        <v>45712</v>
      </c>
      <c r="B843" t="s">
        <v>65</v>
      </c>
      <c r="C843" t="s">
        <v>35</v>
      </c>
      <c r="D843">
        <v>21.796900000000001</v>
      </c>
      <c r="E843">
        <v>21.959800000000001</v>
      </c>
      <c r="F843">
        <v>-0.74180999999999997</v>
      </c>
      <c r="G843">
        <v>-0.16289999999999999</v>
      </c>
      <c r="H843">
        <v>110640</v>
      </c>
      <c r="I843">
        <v>2411609037.7968998</v>
      </c>
    </row>
    <row r="844" spans="1:9">
      <c r="A844" s="12">
        <v>45713</v>
      </c>
      <c r="B844" t="s">
        <v>65</v>
      </c>
      <c r="C844" t="s">
        <v>35</v>
      </c>
      <c r="D844">
        <v>20.398299999999999</v>
      </c>
      <c r="E844">
        <v>21.796900000000001</v>
      </c>
      <c r="F844">
        <v>-6.4165099999999997</v>
      </c>
      <c r="G844">
        <v>-1.3986000000000001</v>
      </c>
      <c r="H844">
        <v>110940</v>
      </c>
      <c r="I844">
        <v>2262987422.3983002</v>
      </c>
    </row>
    <row r="845" spans="1:9">
      <c r="A845" s="12">
        <v>45714</v>
      </c>
      <c r="B845" t="s">
        <v>65</v>
      </c>
      <c r="C845" t="s">
        <v>35</v>
      </c>
      <c r="D845">
        <v>19.5502</v>
      </c>
      <c r="E845">
        <v>20.398299999999999</v>
      </c>
      <c r="F845">
        <v>-4.1577000000000002</v>
      </c>
      <c r="G845">
        <v>-0.84809999999999997</v>
      </c>
      <c r="H845">
        <v>113340</v>
      </c>
      <c r="I845">
        <v>2215819687.5502</v>
      </c>
    </row>
    <row r="846" spans="1:9">
      <c r="A846" s="12">
        <v>45715</v>
      </c>
      <c r="B846" t="s">
        <v>65</v>
      </c>
      <c r="C846" t="s">
        <v>35</v>
      </c>
      <c r="D846">
        <v>19.331800000000001</v>
      </c>
      <c r="E846">
        <v>19.5502</v>
      </c>
      <c r="F846">
        <v>-1.1171199999999999</v>
      </c>
      <c r="G846">
        <v>-0.21840000000000001</v>
      </c>
      <c r="H846">
        <v>113460</v>
      </c>
      <c r="I846">
        <v>2193386047.3318</v>
      </c>
    </row>
    <row r="847" spans="1:9">
      <c r="A847" s="12">
        <v>45716</v>
      </c>
      <c r="B847" t="s">
        <v>65</v>
      </c>
      <c r="C847" t="s">
        <v>35</v>
      </c>
      <c r="D847">
        <v>19.5259</v>
      </c>
      <c r="E847">
        <v>19.331800000000001</v>
      </c>
      <c r="F847">
        <v>1.0040500000000001</v>
      </c>
      <c r="G847">
        <v>0.19409999999999999</v>
      </c>
      <c r="H847">
        <v>114320</v>
      </c>
      <c r="I847">
        <v>2232200907.5258999</v>
      </c>
    </row>
    <row r="848" spans="1:9">
      <c r="A848" s="12">
        <v>45719</v>
      </c>
      <c r="B848" t="s">
        <v>65</v>
      </c>
      <c r="C848" t="s">
        <v>35</v>
      </c>
      <c r="D848">
        <v>19.176600000000001</v>
      </c>
      <c r="E848">
        <v>19.5259</v>
      </c>
      <c r="F848">
        <v>-1.78891</v>
      </c>
      <c r="G848">
        <v>-0.3493</v>
      </c>
      <c r="H848">
        <v>114170</v>
      </c>
      <c r="I848">
        <v>2189392441.1766</v>
      </c>
    </row>
    <row r="849" spans="1:9">
      <c r="A849" s="12">
        <v>45720</v>
      </c>
      <c r="B849" t="s">
        <v>65</v>
      </c>
      <c r="C849" t="s">
        <v>35</v>
      </c>
      <c r="D849">
        <v>19.403600000000001</v>
      </c>
      <c r="E849">
        <v>19.176600000000001</v>
      </c>
      <c r="F849">
        <v>1.1837299999999999</v>
      </c>
      <c r="G849">
        <v>0.22700000000000001</v>
      </c>
      <c r="H849">
        <v>114100</v>
      </c>
      <c r="I849">
        <v>2213950779.4036002</v>
      </c>
    </row>
    <row r="850" spans="1:9">
      <c r="A850" s="12">
        <v>45721</v>
      </c>
      <c r="B850" t="s">
        <v>65</v>
      </c>
      <c r="C850" t="s">
        <v>35</v>
      </c>
      <c r="D850">
        <v>20.206199999999999</v>
      </c>
      <c r="E850">
        <v>19.403600000000001</v>
      </c>
      <c r="F850">
        <v>4.1363500000000002</v>
      </c>
      <c r="G850">
        <v>0.80259999999999998</v>
      </c>
      <c r="H850">
        <v>114600</v>
      </c>
      <c r="I850">
        <v>2315630540.2062001</v>
      </c>
    </row>
    <row r="851" spans="1:9">
      <c r="A851" s="12">
        <v>45722</v>
      </c>
      <c r="B851" t="s">
        <v>65</v>
      </c>
      <c r="C851" t="s">
        <v>35</v>
      </c>
      <c r="D851">
        <v>19.880199999999999</v>
      </c>
      <c r="E851">
        <v>20.206199999999999</v>
      </c>
      <c r="F851">
        <v>-1.61337</v>
      </c>
      <c r="G851">
        <v>-0.32600000000000001</v>
      </c>
      <c r="H851">
        <v>114720</v>
      </c>
      <c r="I851">
        <v>2280656563.8801999</v>
      </c>
    </row>
    <row r="852" spans="1:9">
      <c r="A852" s="12">
        <v>45723</v>
      </c>
      <c r="B852" t="s">
        <v>65</v>
      </c>
      <c r="C852" t="s">
        <v>35</v>
      </c>
      <c r="D852">
        <v>19.392700000000001</v>
      </c>
      <c r="E852">
        <v>19.880199999999999</v>
      </c>
      <c r="F852">
        <v>-2.4521899999999999</v>
      </c>
      <c r="G852">
        <v>-0.48749999999999999</v>
      </c>
      <c r="H852">
        <v>114720</v>
      </c>
      <c r="I852">
        <v>2224730563.3927002</v>
      </c>
    </row>
    <row r="853" spans="1:9">
      <c r="A853" s="12">
        <v>45726</v>
      </c>
      <c r="B853" t="s">
        <v>65</v>
      </c>
      <c r="C853" t="s">
        <v>35</v>
      </c>
      <c r="D853">
        <v>17.566500000000001</v>
      </c>
      <c r="E853">
        <v>19.392700000000001</v>
      </c>
      <c r="F853">
        <v>-9.4169499999999999</v>
      </c>
      <c r="G853">
        <v>-1.8262</v>
      </c>
      <c r="H853">
        <v>115260</v>
      </c>
      <c r="I853">
        <v>2024714807.5664999</v>
      </c>
    </row>
    <row r="854" spans="1:9">
      <c r="A854" s="12">
        <v>45727</v>
      </c>
      <c r="B854" t="s">
        <v>65</v>
      </c>
      <c r="C854" t="s">
        <v>35</v>
      </c>
      <c r="D854">
        <v>18.539200000000001</v>
      </c>
      <c r="E854">
        <v>17.566500000000001</v>
      </c>
      <c r="F854">
        <v>5.5372399999999997</v>
      </c>
      <c r="G854">
        <v>0.97270000000000001</v>
      </c>
      <c r="H854">
        <v>115260</v>
      </c>
      <c r="I854">
        <v>2136828210.5392001</v>
      </c>
    </row>
    <row r="855" spans="1:9">
      <c r="A855" s="12">
        <v>45728</v>
      </c>
      <c r="B855" t="s">
        <v>65</v>
      </c>
      <c r="C855" t="s">
        <v>35</v>
      </c>
      <c r="D855">
        <v>18.487200000000001</v>
      </c>
      <c r="E855">
        <v>18.539200000000001</v>
      </c>
      <c r="F855">
        <v>-0.28049000000000002</v>
      </c>
      <c r="G855">
        <v>-5.1999999999999998E-2</v>
      </c>
      <c r="H855">
        <v>115260</v>
      </c>
      <c r="I855">
        <v>2130834690.4872</v>
      </c>
    </row>
    <row r="856" spans="1:9">
      <c r="A856" s="12">
        <v>45729</v>
      </c>
      <c r="B856" t="s">
        <v>65</v>
      </c>
      <c r="C856" t="s">
        <v>35</v>
      </c>
      <c r="D856">
        <v>17.841999999999999</v>
      </c>
      <c r="E856">
        <v>18.487200000000001</v>
      </c>
      <c r="F856">
        <v>-3.4899800000000001</v>
      </c>
      <c r="G856">
        <v>-0.6452</v>
      </c>
      <c r="H856">
        <v>115260</v>
      </c>
      <c r="I856">
        <v>2056468937.842</v>
      </c>
    </row>
    <row r="857" spans="1:9">
      <c r="A857" s="12">
        <v>45730</v>
      </c>
      <c r="B857" t="s">
        <v>65</v>
      </c>
      <c r="C857" t="s">
        <v>35</v>
      </c>
      <c r="D857">
        <v>18.866700000000002</v>
      </c>
      <c r="E857">
        <v>17.841999999999999</v>
      </c>
      <c r="F857">
        <v>5.7431900000000002</v>
      </c>
      <c r="G857">
        <v>1.0246999999999999</v>
      </c>
      <c r="H857">
        <v>115020</v>
      </c>
      <c r="I857">
        <v>2170047852.8667002</v>
      </c>
    </row>
    <row r="858" spans="1:9">
      <c r="A858" s="12">
        <v>45733</v>
      </c>
      <c r="B858" t="s">
        <v>65</v>
      </c>
      <c r="C858" t="s">
        <v>35</v>
      </c>
      <c r="D858">
        <v>18.817</v>
      </c>
      <c r="E858">
        <v>18.866700000000002</v>
      </c>
      <c r="F858">
        <v>-0.26343</v>
      </c>
      <c r="G858">
        <v>-4.9700000000000001E-2</v>
      </c>
      <c r="H858">
        <v>115220</v>
      </c>
      <c r="I858">
        <v>2168094758.8169999</v>
      </c>
    </row>
    <row r="859" spans="1:9">
      <c r="A859" s="12">
        <v>45734</v>
      </c>
      <c r="B859" t="s">
        <v>65</v>
      </c>
      <c r="C859" t="s">
        <v>35</v>
      </c>
      <c r="D859">
        <v>18.289000000000001</v>
      </c>
      <c r="E859">
        <v>18.817</v>
      </c>
      <c r="F859">
        <v>-2.8059699999999999</v>
      </c>
      <c r="G859">
        <v>-0.52800000000000002</v>
      </c>
      <c r="H859">
        <v>116620</v>
      </c>
      <c r="I859">
        <v>2132863198.289</v>
      </c>
    </row>
    <row r="860" spans="1:9">
      <c r="A860" s="12">
        <v>45735</v>
      </c>
      <c r="B860" t="s">
        <v>65</v>
      </c>
      <c r="C860" t="s">
        <v>35</v>
      </c>
      <c r="D860">
        <v>19.047899999999998</v>
      </c>
      <c r="E860">
        <v>18.289000000000001</v>
      </c>
      <c r="F860">
        <v>4.1494900000000001</v>
      </c>
      <c r="G860">
        <v>0.75890000000000002</v>
      </c>
      <c r="H860">
        <v>117400</v>
      </c>
      <c r="I860">
        <v>2236223479.0479002</v>
      </c>
    </row>
    <row r="861" spans="1:9">
      <c r="A861" s="12">
        <v>45736</v>
      </c>
      <c r="B861" t="s">
        <v>65</v>
      </c>
      <c r="C861" t="s">
        <v>35</v>
      </c>
      <c r="D861">
        <v>18.728999999999999</v>
      </c>
      <c r="E861">
        <v>19.047899999999998</v>
      </c>
      <c r="F861">
        <v>-1.6741999999999999</v>
      </c>
      <c r="G861">
        <v>-0.31890000000000002</v>
      </c>
      <c r="H861">
        <v>117680</v>
      </c>
      <c r="I861">
        <v>2204028738.7290001</v>
      </c>
    </row>
    <row r="862" spans="1:9">
      <c r="A862" s="12">
        <v>45737</v>
      </c>
      <c r="B862" t="s">
        <v>65</v>
      </c>
      <c r="C862" t="s">
        <v>35</v>
      </c>
      <c r="D862">
        <v>18.679500000000001</v>
      </c>
      <c r="E862">
        <v>18.728999999999999</v>
      </c>
      <c r="F862">
        <v>-0.26429999999999998</v>
      </c>
      <c r="G862">
        <v>-4.9500000000000002E-2</v>
      </c>
      <c r="H862">
        <v>117680</v>
      </c>
      <c r="I862">
        <v>2198203578.6795001</v>
      </c>
    </row>
    <row r="863" spans="1:9">
      <c r="A863" s="12">
        <v>45740</v>
      </c>
      <c r="B863" t="s">
        <v>65</v>
      </c>
      <c r="C863" t="s">
        <v>35</v>
      </c>
      <c r="D863">
        <v>19.6706</v>
      </c>
      <c r="E863">
        <v>18.679500000000001</v>
      </c>
      <c r="F863">
        <v>5.3058199999999998</v>
      </c>
      <c r="G863">
        <v>0.99109999999999998</v>
      </c>
      <c r="H863">
        <v>117680</v>
      </c>
      <c r="I863">
        <v>2314836227.6705999</v>
      </c>
    </row>
    <row r="864" spans="1:9">
      <c r="A864" s="12">
        <v>45741</v>
      </c>
      <c r="B864" t="s">
        <v>65</v>
      </c>
      <c r="C864" t="s">
        <v>35</v>
      </c>
      <c r="D864">
        <v>19.613900000000001</v>
      </c>
      <c r="E864">
        <v>19.6706</v>
      </c>
      <c r="F864">
        <v>-0.28825000000000001</v>
      </c>
      <c r="G864">
        <v>-5.67E-2</v>
      </c>
      <c r="H864">
        <v>117680</v>
      </c>
      <c r="I864">
        <v>2308163771.6139002</v>
      </c>
    </row>
    <row r="865" spans="1:9">
      <c r="A865" s="12">
        <v>45742</v>
      </c>
      <c r="B865" t="s">
        <v>65</v>
      </c>
      <c r="C865" t="s">
        <v>35</v>
      </c>
      <c r="D865">
        <v>19.242999999999999</v>
      </c>
      <c r="E865">
        <v>19.613900000000001</v>
      </c>
      <c r="F865">
        <v>-1.8910100000000001</v>
      </c>
      <c r="G865">
        <v>-0.37090000000000001</v>
      </c>
      <c r="H865">
        <v>117680</v>
      </c>
      <c r="I865">
        <v>2264516259.243</v>
      </c>
    </row>
    <row r="866" spans="1:9">
      <c r="A866" s="12">
        <v>45743</v>
      </c>
      <c r="B866" t="s">
        <v>65</v>
      </c>
      <c r="C866" t="s">
        <v>35</v>
      </c>
      <c r="D866">
        <v>19.352699999999999</v>
      </c>
      <c r="E866">
        <v>19.242999999999999</v>
      </c>
      <c r="F866">
        <v>0.57008000000000003</v>
      </c>
      <c r="G866">
        <v>0.10970000000000001</v>
      </c>
      <c r="H866">
        <v>118200</v>
      </c>
      <c r="I866">
        <v>2287489159.3527002</v>
      </c>
    </row>
    <row r="867" spans="1:9">
      <c r="A867" s="12">
        <v>45744</v>
      </c>
      <c r="B867" t="s">
        <v>65</v>
      </c>
      <c r="C867" t="s">
        <v>35</v>
      </c>
      <c r="D867">
        <v>18.601800000000001</v>
      </c>
      <c r="E867">
        <v>19.352699999999999</v>
      </c>
      <c r="F867">
        <v>-3.88008</v>
      </c>
      <c r="G867">
        <v>-0.75090000000000001</v>
      </c>
      <c r="H867">
        <v>119090</v>
      </c>
      <c r="I867">
        <v>2215288380.6018</v>
      </c>
    </row>
    <row r="868" spans="1:9">
      <c r="A868" s="12">
        <v>45747</v>
      </c>
      <c r="B868" t="s">
        <v>65</v>
      </c>
      <c r="C868" t="s">
        <v>35</v>
      </c>
      <c r="D868">
        <v>18.3079</v>
      </c>
      <c r="E868">
        <v>18.601800000000001</v>
      </c>
      <c r="F868">
        <v>-1.57995</v>
      </c>
      <c r="G868">
        <v>-0.29389999999999999</v>
      </c>
      <c r="H868">
        <v>119490</v>
      </c>
      <c r="I868">
        <v>2187610989.3079</v>
      </c>
    </row>
    <row r="869" spans="1:9">
      <c r="A869" s="12">
        <v>45748</v>
      </c>
      <c r="B869" t="s">
        <v>65</v>
      </c>
      <c r="C869" t="s">
        <v>35</v>
      </c>
      <c r="D869">
        <v>18.521000000000001</v>
      </c>
      <c r="E869">
        <v>18.3079</v>
      </c>
      <c r="F869">
        <v>1.16398</v>
      </c>
      <c r="G869">
        <v>0.21310000000000001</v>
      </c>
      <c r="H869">
        <v>120040</v>
      </c>
      <c r="I869">
        <v>2223260858.5209999</v>
      </c>
    </row>
    <row r="870" spans="1:9">
      <c r="A870" s="12">
        <v>45749</v>
      </c>
      <c r="B870" t="s">
        <v>65</v>
      </c>
      <c r="C870" t="s">
        <v>35</v>
      </c>
      <c r="D870">
        <v>18.9618</v>
      </c>
      <c r="E870">
        <v>18.521000000000001</v>
      </c>
      <c r="F870">
        <v>2.38</v>
      </c>
      <c r="G870">
        <v>0.44080000000000003</v>
      </c>
      <c r="H870">
        <v>120040</v>
      </c>
      <c r="I870">
        <v>2276174490.9618001</v>
      </c>
    </row>
    <row r="871" spans="1:9">
      <c r="A871" s="12">
        <v>45750</v>
      </c>
      <c r="B871" t="s">
        <v>65</v>
      </c>
      <c r="C871" t="s">
        <v>35</v>
      </c>
      <c r="D871">
        <v>17.8325</v>
      </c>
      <c r="E871">
        <v>18.9618</v>
      </c>
      <c r="F871">
        <v>-5.95566</v>
      </c>
      <c r="G871">
        <v>-1.1293</v>
      </c>
      <c r="H871">
        <v>117820</v>
      </c>
      <c r="I871">
        <v>2101025167.8325</v>
      </c>
    </row>
    <row r="872" spans="1:9">
      <c r="A872" s="12">
        <v>45751</v>
      </c>
      <c r="B872" t="s">
        <v>65</v>
      </c>
      <c r="C872" t="s">
        <v>35</v>
      </c>
      <c r="D872">
        <v>18.310700000000001</v>
      </c>
      <c r="E872">
        <v>17.8325</v>
      </c>
      <c r="F872">
        <v>2.6816200000000001</v>
      </c>
      <c r="G872">
        <v>0.47820000000000001</v>
      </c>
      <c r="H872">
        <v>118990</v>
      </c>
      <c r="I872">
        <v>2178790211.3106999</v>
      </c>
    </row>
    <row r="873" spans="1:9">
      <c r="A873" s="12">
        <v>45754</v>
      </c>
      <c r="B873" t="s">
        <v>65</v>
      </c>
      <c r="C873" t="s">
        <v>35</v>
      </c>
      <c r="D873">
        <v>16.987300000000001</v>
      </c>
      <c r="E873">
        <v>18.310700000000001</v>
      </c>
      <c r="F873">
        <v>-7.2274700000000003</v>
      </c>
      <c r="G873">
        <v>-1.3233999999999999</v>
      </c>
      <c r="H873">
        <v>118670</v>
      </c>
      <c r="I873">
        <v>2015882907.9872999</v>
      </c>
    </row>
    <row r="874" spans="1:9">
      <c r="A874" s="12">
        <v>45755</v>
      </c>
      <c r="B874" t="s">
        <v>65</v>
      </c>
      <c r="C874" t="s">
        <v>35</v>
      </c>
      <c r="D874">
        <v>16.678000000000001</v>
      </c>
      <c r="E874">
        <v>16.987300000000001</v>
      </c>
      <c r="F874">
        <v>-1.82077</v>
      </c>
      <c r="G874">
        <v>-0.30930000000000002</v>
      </c>
      <c r="H874">
        <v>119010</v>
      </c>
      <c r="I874">
        <v>1984848796.678</v>
      </c>
    </row>
    <row r="875" spans="1:9">
      <c r="A875" s="12">
        <v>45756</v>
      </c>
      <c r="B875" t="s">
        <v>65</v>
      </c>
      <c r="C875" t="s">
        <v>35</v>
      </c>
      <c r="D875">
        <v>17.938199999999998</v>
      </c>
      <c r="E875">
        <v>16.678000000000001</v>
      </c>
      <c r="F875">
        <v>7.5560600000000004</v>
      </c>
      <c r="G875">
        <v>1.2602</v>
      </c>
      <c r="H875">
        <v>119010</v>
      </c>
      <c r="I875">
        <v>2134825199.9382</v>
      </c>
    </row>
    <row r="876" spans="1:9">
      <c r="A876" s="12">
        <v>45757</v>
      </c>
      <c r="B876" t="s">
        <v>65</v>
      </c>
      <c r="C876" t="s">
        <v>35</v>
      </c>
      <c r="D876">
        <v>17.305599999999998</v>
      </c>
      <c r="E876">
        <v>17.938199999999998</v>
      </c>
      <c r="F876">
        <v>-3.5265499999999999</v>
      </c>
      <c r="G876">
        <v>-0.63260000000000005</v>
      </c>
      <c r="H876">
        <v>118830</v>
      </c>
      <c r="I876">
        <v>2056424465.3055999</v>
      </c>
    </row>
    <row r="877" spans="1:9">
      <c r="A877" s="12">
        <v>45758</v>
      </c>
      <c r="B877" t="s">
        <v>65</v>
      </c>
      <c r="C877" t="s">
        <v>35</v>
      </c>
      <c r="D877">
        <v>18.264700000000001</v>
      </c>
      <c r="E877">
        <v>17.305599999999998</v>
      </c>
      <c r="F877">
        <v>5.5421399999999998</v>
      </c>
      <c r="G877">
        <v>0.95909999999999995</v>
      </c>
      <c r="H877">
        <v>118540</v>
      </c>
      <c r="I877">
        <v>2165097556.2646999</v>
      </c>
    </row>
    <row r="878" spans="1:9">
      <c r="A878" s="12">
        <v>45761</v>
      </c>
      <c r="B878" t="s">
        <v>65</v>
      </c>
      <c r="C878" t="s">
        <v>35</v>
      </c>
      <c r="D878">
        <v>18.4985</v>
      </c>
      <c r="E878">
        <v>18.264700000000001</v>
      </c>
      <c r="F878">
        <v>1.28006</v>
      </c>
      <c r="G878">
        <v>0.23380000000000001</v>
      </c>
      <c r="H878">
        <v>116090</v>
      </c>
      <c r="I878">
        <v>2147490883.4984999</v>
      </c>
    </row>
    <row r="879" spans="1:9">
      <c r="A879" s="12">
        <v>45762</v>
      </c>
      <c r="B879" t="s">
        <v>65</v>
      </c>
      <c r="C879" t="s">
        <v>35</v>
      </c>
      <c r="D879">
        <v>18.281700000000001</v>
      </c>
      <c r="E879">
        <v>18.4985</v>
      </c>
      <c r="F879">
        <v>-1.1719900000000001</v>
      </c>
      <c r="G879">
        <v>-0.21679999999999999</v>
      </c>
      <c r="H879">
        <v>117090</v>
      </c>
      <c r="I879">
        <v>2140604271.2816999</v>
      </c>
    </row>
    <row r="880" spans="1:9">
      <c r="A880" s="12">
        <v>45763</v>
      </c>
      <c r="B880" t="s">
        <v>65</v>
      </c>
      <c r="C880" t="s">
        <v>35</v>
      </c>
      <c r="D880">
        <v>18.364599999999999</v>
      </c>
      <c r="E880">
        <v>18.281700000000001</v>
      </c>
      <c r="F880">
        <v>0.45345999999999997</v>
      </c>
      <c r="G880">
        <v>8.2900000000000001E-2</v>
      </c>
      <c r="H880">
        <v>115950</v>
      </c>
      <c r="I880">
        <v>2129375388.3645999</v>
      </c>
    </row>
    <row r="881" spans="1:9">
      <c r="A881" s="12">
        <v>45764</v>
      </c>
      <c r="B881" t="s">
        <v>65</v>
      </c>
      <c r="C881" t="s">
        <v>35</v>
      </c>
      <c r="D881">
        <v>18.494499999999999</v>
      </c>
      <c r="E881">
        <v>18.364599999999999</v>
      </c>
      <c r="F881">
        <v>0.70733999999999997</v>
      </c>
      <c r="G881">
        <v>0.12989999999999999</v>
      </c>
      <c r="H881">
        <v>115630</v>
      </c>
      <c r="I881">
        <v>2138519053.4944999</v>
      </c>
    </row>
    <row r="882" spans="1:9">
      <c r="A882" s="12">
        <v>45768</v>
      </c>
      <c r="B882" t="s">
        <v>65</v>
      </c>
      <c r="C882" t="s">
        <v>35</v>
      </c>
      <c r="D882">
        <v>19.025500000000001</v>
      </c>
      <c r="E882">
        <v>18.494499999999999</v>
      </c>
      <c r="F882">
        <v>2.8711199999999999</v>
      </c>
      <c r="G882">
        <v>0.53100000000000003</v>
      </c>
      <c r="H882">
        <v>114530</v>
      </c>
      <c r="I882">
        <v>2178990534.0254998</v>
      </c>
    </row>
    <row r="883" spans="1:9">
      <c r="A883" s="12">
        <v>45769</v>
      </c>
      <c r="B883" t="s">
        <v>65</v>
      </c>
      <c r="C883" t="s">
        <v>35</v>
      </c>
      <c r="D883">
        <v>19.923500000000001</v>
      </c>
      <c r="E883">
        <v>19.025500000000001</v>
      </c>
      <c r="F883">
        <v>4.7199799999999996</v>
      </c>
      <c r="G883">
        <v>0.89800000000000002</v>
      </c>
      <c r="H883">
        <v>117070</v>
      </c>
      <c r="I883">
        <v>2332444164.9235001</v>
      </c>
    </row>
    <row r="884" spans="1:9">
      <c r="A884" s="12">
        <v>45770</v>
      </c>
      <c r="B884" t="s">
        <v>65</v>
      </c>
      <c r="C884" t="s">
        <v>35</v>
      </c>
      <c r="D884">
        <v>20.347999999999999</v>
      </c>
      <c r="E884">
        <v>19.923500000000001</v>
      </c>
      <c r="F884">
        <v>2.1306500000000002</v>
      </c>
      <c r="G884">
        <v>0.42449999999999999</v>
      </c>
      <c r="H884">
        <v>117640</v>
      </c>
      <c r="I884">
        <v>2393738740.348</v>
      </c>
    </row>
  </sheetData>
  <sortState xmlns:xlrd2="http://schemas.microsoft.com/office/spreadsheetml/2017/richdata2" ref="A2:I747">
    <sortCondition ref="A1:A74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2CB14-4429-4B29-B5D8-EDBD9643EF0E}">
  <sheetPr codeName="Sheet6"/>
  <dimension ref="F1:M17"/>
  <sheetViews>
    <sheetView topLeftCell="C1" workbookViewId="0">
      <selection activeCell="H6" sqref="H6"/>
    </sheetView>
  </sheetViews>
  <sheetFormatPr defaultRowHeight="15"/>
  <cols>
    <col min="7" max="7" width="10.42578125" bestFit="1" customWidth="1"/>
    <col min="8" max="8" width="10.42578125" customWidth="1"/>
    <col min="9" max="9" width="11.28515625" customWidth="1"/>
    <col min="10" max="10" width="12.7109375" bestFit="1" customWidth="1"/>
    <col min="11" max="11" width="10.85546875" bestFit="1" customWidth="1"/>
    <col min="12" max="12" width="12.7109375" bestFit="1" customWidth="1"/>
    <col min="13" max="13" width="11.140625" bestFit="1" customWidth="1"/>
    <col min="14" max="14" width="12.7109375" bestFit="1" customWidth="1"/>
    <col min="15" max="15" width="11" bestFit="1" customWidth="1"/>
    <col min="16" max="16" width="12" bestFit="1" customWidth="1"/>
    <col min="17" max="17" width="10.7109375" bestFit="1" customWidth="1"/>
    <col min="18" max="18" width="12" bestFit="1" customWidth="1"/>
    <col min="19" max="19" width="11.140625" bestFit="1" customWidth="1"/>
    <col min="20" max="20" width="12.7109375" bestFit="1" customWidth="1"/>
    <col min="21" max="21" width="12.28515625" customWidth="1"/>
    <col min="22" max="22" width="12" bestFit="1" customWidth="1"/>
  </cols>
  <sheetData>
    <row r="1" spans="6:13">
      <c r="G1" t="s">
        <v>16</v>
      </c>
      <c r="K1" s="79" t="s">
        <v>137</v>
      </c>
    </row>
    <row r="2" spans="6:13">
      <c r="J2">
        <v>2.4657534246575342E-3</v>
      </c>
    </row>
    <row r="4" spans="6:13">
      <c r="G4" t="s">
        <v>19</v>
      </c>
      <c r="I4" t="s">
        <v>38</v>
      </c>
      <c r="K4" t="s">
        <v>46</v>
      </c>
      <c r="M4">
        <v>0.28000000000000003</v>
      </c>
    </row>
    <row r="5" spans="6:13">
      <c r="G5" s="5">
        <v>0</v>
      </c>
      <c r="H5">
        <v>0</v>
      </c>
      <c r="I5" s="5">
        <v>0</v>
      </c>
      <c r="J5">
        <v>0</v>
      </c>
      <c r="K5">
        <v>0</v>
      </c>
    </row>
    <row r="6" spans="6:13">
      <c r="F6" t="s">
        <v>15</v>
      </c>
      <c r="G6" s="5">
        <v>38072</v>
      </c>
      <c r="H6">
        <f>0.025/365</f>
        <v>6.8493150684931516E-5</v>
      </c>
      <c r="I6" s="5">
        <v>44986</v>
      </c>
      <c r="J6">
        <f>0.28/365</f>
        <v>7.6712328767123295E-4</v>
      </c>
      <c r="K6" s="5">
        <v>45447</v>
      </c>
      <c r="L6">
        <f>0.04/365</f>
        <v>1.0958904109589041E-4</v>
      </c>
    </row>
    <row r="7" spans="6:13">
      <c r="I7" s="5">
        <v>45425</v>
      </c>
      <c r="J7">
        <v>3.0465753424657E-3</v>
      </c>
      <c r="K7" s="5">
        <v>45618</v>
      </c>
      <c r="L7">
        <f>0.6/365</f>
        <v>1.643835616438356E-3</v>
      </c>
    </row>
    <row r="8" spans="6:13">
      <c r="I8" s="5">
        <v>45561</v>
      </c>
      <c r="J8">
        <f>0.5/365</f>
        <v>1.3698630136986301E-3</v>
      </c>
    </row>
    <row r="14" spans="6:13">
      <c r="G14" t="s">
        <v>17</v>
      </c>
    </row>
    <row r="17" spans="8:8">
      <c r="H17">
        <v>6.3013698630136979E-5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0C3B-CDA4-415A-9C15-99EA1587EBA9}">
  <sheetPr codeName="Sheet7"/>
  <dimension ref="A1:D9"/>
  <sheetViews>
    <sheetView workbookViewId="0">
      <selection activeCell="B32" sqref="B32"/>
    </sheetView>
  </sheetViews>
  <sheetFormatPr defaultRowHeight="15"/>
  <cols>
    <col min="3" max="3" width="9.7109375" bestFit="1" customWidth="1"/>
  </cols>
  <sheetData>
    <row r="1" spans="1:4">
      <c r="A1" t="s">
        <v>40</v>
      </c>
    </row>
    <row r="3" spans="1:4">
      <c r="C3" t="s">
        <v>42</v>
      </c>
    </row>
    <row r="8" spans="1:4">
      <c r="C8" t="s">
        <v>13</v>
      </c>
      <c r="D8" t="s">
        <v>41</v>
      </c>
    </row>
    <row r="9" spans="1:4">
      <c r="C9" s="5">
        <v>45351</v>
      </c>
      <c r="D9">
        <v>-1.857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4FD4-EDE4-457E-BD1F-EC9FB74D8BFE}">
  <sheetPr codeName="Sheet8"/>
  <dimension ref="C8:M20"/>
  <sheetViews>
    <sheetView workbookViewId="0">
      <selection activeCell="I19" sqref="I19"/>
    </sheetView>
  </sheetViews>
  <sheetFormatPr defaultRowHeight="15"/>
  <cols>
    <col min="3" max="3" width="10.140625" bestFit="1" customWidth="1"/>
    <col min="6" max="8" width="10.28515625" customWidth="1"/>
  </cols>
  <sheetData>
    <row r="8" spans="3:13">
      <c r="G8" t="s">
        <v>62</v>
      </c>
      <c r="I8" t="s">
        <v>63</v>
      </c>
    </row>
    <row r="9" spans="3:13">
      <c r="D9" t="s">
        <v>51</v>
      </c>
      <c r="E9" t="s">
        <v>52</v>
      </c>
      <c r="G9" t="s">
        <v>51</v>
      </c>
      <c r="H9" t="s">
        <v>52</v>
      </c>
      <c r="I9" t="s">
        <v>18</v>
      </c>
      <c r="J9" t="s">
        <v>46</v>
      </c>
    </row>
    <row r="10" spans="3:13">
      <c r="C10" s="5">
        <v>45434</v>
      </c>
      <c r="D10">
        <v>0.9677</v>
      </c>
      <c r="I10">
        <f>VLOOKUP($C10-1,Master!$A$3280:$M$10000,MATCH(I$9,Master!$A$6:$Q$6,0),0)</f>
        <v>46.530040205564738</v>
      </c>
      <c r="J10">
        <f>VLOOKUP($C10,Master!$A$3280:$M$10000,MATCH(J$9,Master!$A$6:$Q$6,0),0)</f>
        <v>296.11623719754101</v>
      </c>
      <c r="L10">
        <f>D10/I10</f>
        <v>2.079731708214317E-2</v>
      </c>
    </row>
    <row r="11" spans="3:13">
      <c r="C11" s="5">
        <v>45468</v>
      </c>
      <c r="D11">
        <v>0.85699999999999998</v>
      </c>
      <c r="E11">
        <v>2.7000000000000001E-3</v>
      </c>
      <c r="H11">
        <v>50.55</v>
      </c>
      <c r="I11">
        <f>VLOOKUP($C11-1,Master!$A$3280:$M$10000,MATCH(I$9,Master!$A$6:$Q$6,0),0)</f>
        <v>31.776369070267691</v>
      </c>
      <c r="J11">
        <f>VLOOKUP($C11,Master!$A$3280:$M$10000,MATCH(J$9,Master!$A$6:$Q$6,0),0)</f>
        <v>241.43490654747674</v>
      </c>
      <c r="L11">
        <f t="shared" ref="L11:L17" si="0">D11/I11</f>
        <v>2.6969727035360758E-2</v>
      </c>
      <c r="M11">
        <f>E11/J11</f>
        <v>1.1183138505570905E-5</v>
      </c>
    </row>
    <row r="12" spans="3:13">
      <c r="C12" s="5">
        <v>45497</v>
      </c>
      <c r="D12">
        <v>0.68379999999999996</v>
      </c>
      <c r="E12">
        <v>7.1999999999999998E-3</v>
      </c>
      <c r="H12">
        <v>109.1</v>
      </c>
      <c r="I12">
        <f>VLOOKUP($C12-1,Master!$A$3280:$M$10000,MATCH(I$9,Master!$A$6:$Q$6,0),0)</f>
        <v>36.450894232932882</v>
      </c>
      <c r="J12">
        <f>VLOOKUP($C12,Master!$A$3280:$M$10000,MATCH(J$9,Master!$A$6:$Q$6,0),0)</f>
        <v>225.7605220589605</v>
      </c>
      <c r="L12">
        <f t="shared" si="0"/>
        <v>1.8759484901256444E-2</v>
      </c>
      <c r="M12">
        <f t="shared" ref="M12:M17" si="1">E12/J12</f>
        <v>3.1892201233126224E-5</v>
      </c>
    </row>
    <row r="13" spans="3:13">
      <c r="C13" s="5">
        <v>45532</v>
      </c>
      <c r="D13">
        <v>0.62609999999999999</v>
      </c>
      <c r="E13">
        <v>4.8999999999999998E-3</v>
      </c>
      <c r="H13">
        <v>107.31</v>
      </c>
      <c r="I13">
        <f>VLOOKUP($C13-1,Master!$A$3280:$M$10000,MATCH(I$9,Master!$A$6:$Q$6,0),0)</f>
        <v>29.444201197918947</v>
      </c>
      <c r="J13">
        <f>VLOOKUP($C13,Master!$A$3280:$M$10000,MATCH(J$9,Master!$A$6:$Q$6,0),0)</f>
        <v>116.17763998487288</v>
      </c>
      <c r="L13">
        <f t="shared" si="0"/>
        <v>2.1263949250701745E-2</v>
      </c>
      <c r="M13">
        <f t="shared" si="1"/>
        <v>4.2176790651264848E-5</v>
      </c>
    </row>
    <row r="14" spans="3:13">
      <c r="C14" s="5">
        <v>45561</v>
      </c>
      <c r="D14">
        <v>0.62990000000000002</v>
      </c>
      <c r="E14">
        <v>4.0000000000000001E-3</v>
      </c>
      <c r="H14">
        <v>108.14</v>
      </c>
      <c r="I14">
        <f>VLOOKUP($C14-1,Master!$A$3280:$M$10000,MATCH(I$9,Master!$A$6:$Q$6,0),0)</f>
        <v>28.97</v>
      </c>
      <c r="J14">
        <f>VLOOKUP($C14,Master!$A$3280:$M$10000,MATCH(J$9,Master!$A$6:$Q$6,0),0)</f>
        <v>122.65256203850534</v>
      </c>
      <c r="L14">
        <f t="shared" si="0"/>
        <v>2.1743182602692441E-2</v>
      </c>
      <c r="M14">
        <f t="shared" si="1"/>
        <v>3.2612445541449409E-5</v>
      </c>
    </row>
    <row r="15" spans="3:13">
      <c r="C15" s="5">
        <v>45594</v>
      </c>
      <c r="D15">
        <v>0.58899999999999997</v>
      </c>
      <c r="E15">
        <v>7.0000000000000001E-3</v>
      </c>
      <c r="I15">
        <f>VLOOKUP($C15-1,Master!$A$3280:$M$10000,MATCH(I$9,Master!$A$6:$Q$6,0),0)</f>
        <v>33.435154954635372</v>
      </c>
      <c r="J15">
        <f>VLOOKUP($C15,Master!$A$3280:$M$10000,MATCH(J$9,Master!$A$6:$Q$6,0),0)</f>
        <v>119.92949377812059</v>
      </c>
      <c r="L15">
        <f t="shared" si="0"/>
        <v>1.761618873306111E-2</v>
      </c>
      <c r="M15">
        <f t="shared" si="1"/>
        <v>5.8367627340698817E-5</v>
      </c>
    </row>
    <row r="16" spans="3:13">
      <c r="C16" s="5">
        <v>45622</v>
      </c>
      <c r="D16">
        <v>0.60899999999999999</v>
      </c>
      <c r="E16">
        <v>4.0000000000000001E-3</v>
      </c>
      <c r="I16">
        <f>VLOOKUP($C16-1,Master!$A$3280:$M$10000,MATCH(I$9,Master!$A$6:$Q$6,0),0)</f>
        <v>57.937820669047234</v>
      </c>
      <c r="J16">
        <f>VLOOKUP($C16,Master!$A$3280:$M$10000,MATCH(J$9,Master!$A$6:$Q$6,0),0)</f>
        <v>178.99026063628818</v>
      </c>
      <c r="L16">
        <f t="shared" si="0"/>
        <v>1.0511268683693393E-2</v>
      </c>
      <c r="M16">
        <f t="shared" si="1"/>
        <v>2.2347584643882275E-5</v>
      </c>
    </row>
    <row r="17" spans="3:13">
      <c r="C17" s="5">
        <v>45642</v>
      </c>
      <c r="D17">
        <v>0.57699999999999996</v>
      </c>
      <c r="E17">
        <v>3.0000000000000001E-3</v>
      </c>
      <c r="I17">
        <f>VLOOKUP($C17,Master!$A$3280:$M$10000,MATCH(I$9,Master!$A$6:$Q$6,0),0)</f>
        <v>69.06633582496822</v>
      </c>
      <c r="J17">
        <f>VLOOKUP($C17,Master!$A$3280:$M$10000,MATCH(J$9,Master!$A$6:$Q$6,0),0)</f>
        <v>242.7397532736274</v>
      </c>
      <c r="L17">
        <f t="shared" si="0"/>
        <v>8.3542871227781021E-3</v>
      </c>
      <c r="M17">
        <f t="shared" si="1"/>
        <v>1.2358915091333483E-5</v>
      </c>
    </row>
    <row r="18" spans="3:13">
      <c r="C18" s="5">
        <v>45686</v>
      </c>
      <c r="D18">
        <v>9.1499999999999998E-2</v>
      </c>
      <c r="E18">
        <v>1.43E-2</v>
      </c>
    </row>
    <row r="19" spans="3:13">
      <c r="C19" s="5">
        <v>45714</v>
      </c>
      <c r="D19">
        <v>5.7599999999999998E-2</v>
      </c>
      <c r="E19">
        <v>3.8999999999999998E-3</v>
      </c>
    </row>
    <row r="20" spans="3:13">
      <c r="C20" s="5">
        <v>45743</v>
      </c>
      <c r="D20">
        <v>5.3190000000000001E-2</v>
      </c>
      <c r="E20">
        <v>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59AB5-734F-420D-B50D-952FECBA9AE6}">
  <sheetPr codeName="Sheet9"/>
  <dimension ref="B1:L2669"/>
  <sheetViews>
    <sheetView topLeftCell="A2587" workbookViewId="0">
      <selection activeCell="B2596" sqref="B2596:C2669"/>
    </sheetView>
  </sheetViews>
  <sheetFormatPr defaultRowHeight="15"/>
  <cols>
    <col min="2" max="2" width="10.140625" style="1" bestFit="1" customWidth="1"/>
  </cols>
  <sheetData>
    <row r="1" spans="2:12">
      <c r="E1" t="s">
        <v>22</v>
      </c>
      <c r="L1" s="45" t="s">
        <v>59</v>
      </c>
    </row>
    <row r="2" spans="2:12">
      <c r="L2" s="45"/>
    </row>
    <row r="3" spans="2:12">
      <c r="B3" s="1" t="s">
        <v>13</v>
      </c>
      <c r="C3" t="s">
        <v>20</v>
      </c>
    </row>
    <row r="5" spans="2:12">
      <c r="B5" s="1">
        <v>41899</v>
      </c>
      <c r="C5">
        <v>3.4159000000000002</v>
      </c>
    </row>
    <row r="6" spans="2:12">
      <c r="B6" s="1">
        <v>41900</v>
      </c>
      <c r="C6">
        <v>3.16983507565249</v>
      </c>
    </row>
    <row r="7" spans="2:12">
      <c r="B7" s="1">
        <v>41901</v>
      </c>
      <c r="C7">
        <v>2.9480980334327462</v>
      </c>
    </row>
    <row r="8" spans="2:12">
      <c r="B8" s="1">
        <v>41904</v>
      </c>
      <c r="C8">
        <v>3.0027052542726982</v>
      </c>
    </row>
    <row r="9" spans="2:12">
      <c r="B9" s="1">
        <v>41905</v>
      </c>
      <c r="C9">
        <v>3.2535447313765342</v>
      </c>
    </row>
    <row r="10" spans="2:12">
      <c r="B10" s="1">
        <v>41906</v>
      </c>
      <c r="C10">
        <v>3.1592231611436534</v>
      </c>
    </row>
    <row r="11" spans="2:12">
      <c r="B11" s="1">
        <v>41907</v>
      </c>
      <c r="C11">
        <v>3.072051721079184</v>
      </c>
    </row>
    <row r="12" spans="2:12">
      <c r="B12" s="1">
        <v>41908</v>
      </c>
      <c r="C12">
        <v>3.0183536946419087</v>
      </c>
    </row>
    <row r="13" spans="2:12">
      <c r="B13" s="1">
        <v>41911</v>
      </c>
      <c r="C13">
        <v>2.8019002173129346</v>
      </c>
    </row>
    <row r="14" spans="2:12">
      <c r="B14" s="1">
        <v>41912</v>
      </c>
      <c r="C14">
        <v>2.8872395146106524</v>
      </c>
    </row>
    <row r="15" spans="2:12">
      <c r="B15" s="1">
        <v>41913</v>
      </c>
      <c r="C15">
        <v>2.8620832075119886</v>
      </c>
    </row>
    <row r="16" spans="2:12">
      <c r="B16" s="1">
        <v>41914</v>
      </c>
      <c r="C16">
        <v>2.7980317585459331</v>
      </c>
    </row>
    <row r="17" spans="2:3">
      <c r="B17" s="1">
        <v>41915</v>
      </c>
      <c r="C17">
        <v>2.6816477594851031</v>
      </c>
    </row>
    <row r="18" spans="2:3">
      <c r="B18" s="1">
        <v>41918</v>
      </c>
      <c r="C18">
        <v>2.4618093464279061</v>
      </c>
    </row>
    <row r="19" spans="2:3">
      <c r="B19" s="1">
        <v>41919</v>
      </c>
      <c r="C19">
        <v>2.5070945200541961</v>
      </c>
    </row>
    <row r="20" spans="2:3">
      <c r="B20" s="1">
        <v>41920</v>
      </c>
      <c r="C20">
        <v>2.6317541901713901</v>
      </c>
    </row>
    <row r="21" spans="2:3">
      <c r="B21" s="1">
        <v>41921</v>
      </c>
      <c r="C21">
        <v>2.7215869844268168</v>
      </c>
    </row>
    <row r="22" spans="2:3">
      <c r="B22" s="1">
        <v>41922</v>
      </c>
      <c r="C22">
        <v>2.6954616712030832</v>
      </c>
    </row>
    <row r="23" spans="2:3">
      <c r="B23" s="1">
        <v>41925</v>
      </c>
      <c r="C23">
        <v>2.9102592024725467</v>
      </c>
    </row>
    <row r="24" spans="2:3">
      <c r="B24" s="1">
        <v>41926</v>
      </c>
      <c r="C24">
        <v>2.9878822819792044</v>
      </c>
    </row>
    <row r="25" spans="2:3">
      <c r="B25" s="1">
        <v>41927</v>
      </c>
      <c r="C25">
        <v>2.9421109989798473</v>
      </c>
    </row>
    <row r="26" spans="2:3">
      <c r="B26" s="1">
        <v>41928</v>
      </c>
      <c r="C26">
        <v>2.8507392928886008</v>
      </c>
    </row>
    <row r="27" spans="2:3">
      <c r="B27" s="1">
        <v>41929</v>
      </c>
      <c r="C27">
        <v>2.8593839435781336</v>
      </c>
    </row>
    <row r="28" spans="2:3">
      <c r="B28" s="1">
        <v>41932</v>
      </c>
      <c r="C28">
        <v>2.8522678532768562</v>
      </c>
    </row>
    <row r="29" spans="2:3">
      <c r="B29" s="1">
        <v>41933</v>
      </c>
      <c r="C29">
        <v>2.8789995015565997</v>
      </c>
    </row>
    <row r="30" spans="2:3">
      <c r="B30" s="1">
        <v>41934</v>
      </c>
      <c r="C30">
        <v>2.8539742793536749</v>
      </c>
    </row>
    <row r="31" spans="2:3">
      <c r="B31" s="1">
        <v>41935</v>
      </c>
      <c r="C31">
        <v>2.6693767714697079</v>
      </c>
    </row>
    <row r="32" spans="2:3">
      <c r="B32" s="1">
        <v>41936</v>
      </c>
      <c r="C32">
        <v>2.6685480707549547</v>
      </c>
    </row>
    <row r="33" spans="2:3">
      <c r="B33" s="1">
        <v>41939</v>
      </c>
      <c r="C33">
        <v>2.6283702966923488</v>
      </c>
    </row>
    <row r="34" spans="2:3">
      <c r="B34" s="1">
        <v>41940</v>
      </c>
      <c r="C34">
        <v>2.6625499526569101</v>
      </c>
    </row>
    <row r="35" spans="2:3">
      <c r="B35" s="1">
        <v>41941</v>
      </c>
      <c r="C35">
        <v>2.498261926508107</v>
      </c>
    </row>
    <row r="36" spans="2:3">
      <c r="B36" s="1">
        <v>41942</v>
      </c>
      <c r="C36">
        <v>2.5703026318193536</v>
      </c>
    </row>
    <row r="37" spans="2:3">
      <c r="B37" s="1">
        <v>41943</v>
      </c>
      <c r="C37">
        <v>2.5180352031840472</v>
      </c>
    </row>
    <row r="38" spans="2:3">
      <c r="B38" s="1">
        <v>41946</v>
      </c>
      <c r="C38">
        <v>2.4376230686170897</v>
      </c>
    </row>
    <row r="39" spans="2:3">
      <c r="B39" s="1">
        <v>41947</v>
      </c>
      <c r="C39">
        <v>2.4592203595670794</v>
      </c>
    </row>
    <row r="40" spans="2:3">
      <c r="B40" s="1">
        <v>41948</v>
      </c>
      <c r="C40">
        <v>2.525875919615383</v>
      </c>
    </row>
    <row r="41" spans="2:3">
      <c r="B41" s="1">
        <v>41949</v>
      </c>
      <c r="C41">
        <v>2.598543889693822</v>
      </c>
    </row>
    <row r="42" spans="2:3">
      <c r="B42" s="1">
        <v>41950</v>
      </c>
      <c r="C42">
        <v>2.5471125381811985</v>
      </c>
    </row>
    <row r="43" spans="2:3">
      <c r="B43" s="1">
        <v>41953</v>
      </c>
      <c r="C43">
        <v>2.7291478007372874</v>
      </c>
    </row>
    <row r="44" spans="2:3">
      <c r="B44" s="1">
        <v>41954</v>
      </c>
      <c r="C44">
        <v>2.7345833149683614</v>
      </c>
    </row>
    <row r="45" spans="2:3">
      <c r="B45" s="1">
        <v>41955</v>
      </c>
      <c r="C45">
        <v>3.1497644627275436</v>
      </c>
    </row>
    <row r="46" spans="2:3">
      <c r="B46" s="1">
        <v>41956</v>
      </c>
      <c r="C46">
        <v>3.1284038985894917</v>
      </c>
    </row>
    <row r="47" spans="2:3">
      <c r="B47" s="1">
        <v>41957</v>
      </c>
      <c r="C47">
        <v>2.9576601906776374</v>
      </c>
    </row>
    <row r="48" spans="2:3">
      <c r="B48" s="1">
        <v>41960</v>
      </c>
      <c r="C48">
        <v>2.8799407420555361</v>
      </c>
    </row>
    <row r="49" spans="2:3">
      <c r="B49" s="1">
        <v>41961</v>
      </c>
      <c r="C49">
        <v>2.7888576354961412</v>
      </c>
    </row>
    <row r="50" spans="2:3">
      <c r="B50" s="1">
        <v>41962</v>
      </c>
      <c r="C50">
        <v>2.8283707069585469</v>
      </c>
    </row>
    <row r="51" spans="2:3">
      <c r="B51" s="1">
        <v>41963</v>
      </c>
      <c r="C51">
        <v>2.6592377576163337</v>
      </c>
    </row>
    <row r="52" spans="2:3">
      <c r="B52" s="1">
        <v>41964</v>
      </c>
      <c r="C52">
        <v>2.6069862369215882</v>
      </c>
    </row>
    <row r="53" spans="2:3">
      <c r="B53" s="1">
        <v>41967</v>
      </c>
      <c r="C53">
        <v>2.8002881830016202</v>
      </c>
    </row>
    <row r="54" spans="2:3">
      <c r="B54" s="1">
        <v>41968</v>
      </c>
      <c r="C54">
        <v>2.7884428006435757</v>
      </c>
    </row>
    <row r="55" spans="2:3">
      <c r="B55" s="1">
        <v>41969</v>
      </c>
      <c r="C55">
        <v>2.7362980022302805</v>
      </c>
    </row>
    <row r="56" spans="2:3">
      <c r="B56" s="1">
        <v>41971</v>
      </c>
      <c r="C56">
        <v>2.7959950618242577</v>
      </c>
    </row>
    <row r="57" spans="2:3">
      <c r="B57" s="1">
        <v>41974</v>
      </c>
      <c r="C57">
        <v>2.8164703432622158</v>
      </c>
    </row>
    <row r="58" spans="2:3">
      <c r="B58" s="1">
        <v>41975</v>
      </c>
      <c r="C58">
        <v>2.8315346362883629</v>
      </c>
    </row>
    <row r="59" spans="2:3">
      <c r="B59" s="1">
        <v>41976</v>
      </c>
      <c r="C59">
        <v>2.7844052887669921</v>
      </c>
    </row>
    <row r="60" spans="2:3">
      <c r="B60" s="1">
        <v>41977</v>
      </c>
      <c r="C60">
        <v>2.7439611887106561</v>
      </c>
    </row>
    <row r="61" spans="2:3">
      <c r="B61" s="1">
        <v>41978</v>
      </c>
      <c r="C61">
        <v>2.7974848937986061</v>
      </c>
    </row>
    <row r="62" spans="2:3">
      <c r="B62" s="1">
        <v>41981</v>
      </c>
      <c r="C62">
        <v>2.6862376617228172</v>
      </c>
    </row>
    <row r="63" spans="2:3">
      <c r="B63" s="1">
        <v>41982</v>
      </c>
      <c r="C63">
        <v>2.6140200855154392</v>
      </c>
    </row>
    <row r="64" spans="2:3">
      <c r="B64" s="1">
        <v>41983</v>
      </c>
      <c r="C64">
        <v>2.570287681091326</v>
      </c>
    </row>
    <row r="65" spans="2:3">
      <c r="B65" s="1">
        <v>41984</v>
      </c>
      <c r="C65">
        <v>2.600735490928221</v>
      </c>
    </row>
    <row r="66" spans="2:3">
      <c r="B66" s="1">
        <v>41985</v>
      </c>
      <c r="C66">
        <v>2.6155573393684834</v>
      </c>
    </row>
    <row r="67" spans="2:3">
      <c r="B67" s="1">
        <v>41988</v>
      </c>
      <c r="C67">
        <v>2.5618752406805894</v>
      </c>
    </row>
    <row r="68" spans="2:3">
      <c r="B68" s="1">
        <v>41989</v>
      </c>
      <c r="C68">
        <v>2.4259656618256642</v>
      </c>
    </row>
    <row r="69" spans="2:3">
      <c r="B69" s="1">
        <v>41990</v>
      </c>
      <c r="C69">
        <v>2.3716561905101825</v>
      </c>
    </row>
    <row r="70" spans="2:3">
      <c r="B70" s="1">
        <v>41991</v>
      </c>
      <c r="C70">
        <v>2.309244993728087</v>
      </c>
    </row>
    <row r="71" spans="2:3">
      <c r="B71" s="1">
        <v>41992</v>
      </c>
      <c r="C71">
        <v>2.3568014091507217</v>
      </c>
    </row>
    <row r="72" spans="2:3">
      <c r="B72" s="1">
        <v>41995</v>
      </c>
      <c r="C72">
        <v>2.4606717754026497</v>
      </c>
    </row>
    <row r="73" spans="2:3">
      <c r="B73" s="1">
        <v>41996</v>
      </c>
      <c r="C73">
        <v>2.4803167128486781</v>
      </c>
    </row>
    <row r="74" spans="2:3">
      <c r="B74" s="1">
        <v>41997</v>
      </c>
      <c r="C74">
        <v>2.3908024068813036</v>
      </c>
    </row>
    <row r="75" spans="2:3">
      <c r="B75" s="1">
        <v>41999</v>
      </c>
      <c r="C75">
        <v>2.4304942000063749</v>
      </c>
    </row>
    <row r="76" spans="2:3">
      <c r="B76" s="1">
        <v>42002</v>
      </c>
      <c r="C76">
        <v>2.317168866109875</v>
      </c>
    </row>
    <row r="77" spans="2:3">
      <c r="B77" s="1">
        <v>42003</v>
      </c>
      <c r="C77">
        <v>2.3025895472673783</v>
      </c>
    </row>
    <row r="78" spans="2:3">
      <c r="B78" s="1">
        <v>42004</v>
      </c>
      <c r="C78">
        <v>2.3724069803614021</v>
      </c>
    </row>
    <row r="79" spans="2:3">
      <c r="B79" s="1">
        <v>42006</v>
      </c>
      <c r="C79">
        <v>2.3339077247213522</v>
      </c>
    </row>
    <row r="80" spans="2:3">
      <c r="B80" s="1">
        <v>42009</v>
      </c>
      <c r="C80">
        <v>2.033178801227931</v>
      </c>
    </row>
    <row r="81" spans="2:3">
      <c r="B81" s="1">
        <v>42010</v>
      </c>
      <c r="C81">
        <v>2.1197353600604365</v>
      </c>
    </row>
    <row r="82" spans="2:3">
      <c r="B82" s="1">
        <v>42011</v>
      </c>
      <c r="C82">
        <v>2.1798534837305596</v>
      </c>
    </row>
    <row r="83" spans="2:3">
      <c r="B83" s="1">
        <v>42012</v>
      </c>
      <c r="C83">
        <v>2.0982376541107586</v>
      </c>
    </row>
    <row r="84" spans="2:3">
      <c r="B84" s="1">
        <v>42013</v>
      </c>
      <c r="C84">
        <v>2.1502804931814392</v>
      </c>
    </row>
    <row r="85" spans="2:3">
      <c r="B85" s="1">
        <v>42016</v>
      </c>
      <c r="C85">
        <v>1.9826178323333763</v>
      </c>
    </row>
    <row r="86" spans="2:3">
      <c r="B86" s="1">
        <v>42017</v>
      </c>
      <c r="C86">
        <v>1.6719363328758758</v>
      </c>
    </row>
    <row r="87" spans="2:3">
      <c r="B87" s="1">
        <v>42018</v>
      </c>
      <c r="C87">
        <v>1.3182244771818032</v>
      </c>
    </row>
    <row r="88" spans="2:3">
      <c r="B88" s="1">
        <v>42019</v>
      </c>
      <c r="C88">
        <v>1.5530101382566883</v>
      </c>
    </row>
    <row r="89" spans="2:3">
      <c r="B89" s="1">
        <v>42020</v>
      </c>
      <c r="C89">
        <v>1.5399108195806783</v>
      </c>
    </row>
    <row r="90" spans="2:3">
      <c r="B90" s="1">
        <v>42024</v>
      </c>
      <c r="C90">
        <v>1.5635551690857186</v>
      </c>
    </row>
    <row r="91" spans="2:3">
      <c r="B91" s="1">
        <v>42025</v>
      </c>
      <c r="C91">
        <v>1.6786776614166721</v>
      </c>
    </row>
    <row r="92" spans="2:3">
      <c r="B92" s="1">
        <v>42026</v>
      </c>
      <c r="C92">
        <v>1.7266499869952869</v>
      </c>
    </row>
    <row r="93" spans="2:3">
      <c r="B93" s="1">
        <v>42027</v>
      </c>
      <c r="C93">
        <v>1.7225621577896535</v>
      </c>
    </row>
    <row r="94" spans="2:3">
      <c r="B94" s="1">
        <v>42030</v>
      </c>
      <c r="C94">
        <v>2.0226395242041448</v>
      </c>
    </row>
    <row r="95" spans="2:3">
      <c r="B95" s="1">
        <v>42031</v>
      </c>
      <c r="C95">
        <v>1.9484715440973026</v>
      </c>
    </row>
    <row r="96" spans="2:3">
      <c r="B96" s="1">
        <v>42032</v>
      </c>
      <c r="C96">
        <v>1.7296534286176544</v>
      </c>
    </row>
    <row r="97" spans="2:3">
      <c r="B97" s="1">
        <v>42033</v>
      </c>
      <c r="C97">
        <v>1.726491393571187</v>
      </c>
    </row>
    <row r="98" spans="2:3">
      <c r="B98" s="1">
        <v>42034</v>
      </c>
      <c r="C98">
        <v>1.6738966877644901</v>
      </c>
    </row>
    <row r="99" spans="2:3">
      <c r="B99" s="1">
        <v>42037</v>
      </c>
      <c r="C99">
        <v>1.7609769233680213</v>
      </c>
    </row>
    <row r="100" spans="2:3">
      <c r="B100" s="1">
        <v>42038</v>
      </c>
      <c r="C100">
        <v>1.6797607813236517</v>
      </c>
    </row>
    <row r="101" spans="2:3">
      <c r="B101" s="1">
        <v>42039</v>
      </c>
      <c r="C101">
        <v>1.6765093319023476</v>
      </c>
    </row>
    <row r="102" spans="2:3">
      <c r="B102" s="1">
        <v>42040</v>
      </c>
      <c r="C102">
        <v>1.6043293671568168</v>
      </c>
    </row>
    <row r="103" spans="2:3">
      <c r="B103" s="1">
        <v>42041</v>
      </c>
      <c r="C103">
        <v>1.6422462339502562</v>
      </c>
    </row>
    <row r="104" spans="2:3">
      <c r="B104" s="1">
        <v>42044</v>
      </c>
      <c r="C104">
        <v>1.6261362904823595</v>
      </c>
    </row>
    <row r="105" spans="2:3">
      <c r="B105" s="1">
        <v>42045</v>
      </c>
      <c r="C105">
        <v>1.6239560101288966</v>
      </c>
    </row>
    <row r="106" spans="2:3">
      <c r="B106" s="1">
        <v>42046</v>
      </c>
      <c r="C106">
        <v>1.6189468769297253</v>
      </c>
    </row>
    <row r="107" spans="2:3">
      <c r="B107" s="1">
        <v>42047</v>
      </c>
      <c r="C107">
        <v>1.6378185728744197</v>
      </c>
    </row>
    <row r="108" spans="2:3">
      <c r="B108" s="1">
        <v>42048</v>
      </c>
      <c r="C108">
        <v>1.7385459261837557</v>
      </c>
    </row>
    <row r="109" spans="2:3">
      <c r="B109" s="1">
        <v>42052</v>
      </c>
      <c r="C109">
        <v>1.7987839812437614</v>
      </c>
    </row>
    <row r="110" spans="2:3">
      <c r="B110" s="1">
        <v>42053</v>
      </c>
      <c r="C110">
        <v>1.7448027851493895</v>
      </c>
    </row>
    <row r="111" spans="2:3">
      <c r="B111" s="1">
        <v>42054</v>
      </c>
      <c r="C111">
        <v>1.7738262445045785</v>
      </c>
    </row>
    <row r="112" spans="2:3">
      <c r="B112" s="1">
        <v>42055</v>
      </c>
      <c r="C112">
        <v>1.799440170152073</v>
      </c>
    </row>
    <row r="113" spans="2:3">
      <c r="B113" s="1">
        <v>42058</v>
      </c>
      <c r="C113">
        <v>1.7631698063792576</v>
      </c>
    </row>
    <row r="114" spans="2:3">
      <c r="B114" s="1">
        <v>42059</v>
      </c>
      <c r="C114">
        <v>1.7618178479154807</v>
      </c>
    </row>
    <row r="115" spans="2:3">
      <c r="B115" s="1">
        <v>42060</v>
      </c>
      <c r="C115">
        <v>1.7522893181645964</v>
      </c>
    </row>
    <row r="116" spans="2:3">
      <c r="B116" s="1">
        <v>42061</v>
      </c>
      <c r="C116">
        <v>1.7443935741824359</v>
      </c>
    </row>
    <row r="117" spans="2:3">
      <c r="B117" s="1">
        <v>42062</v>
      </c>
      <c r="C117">
        <v>1.8725975570914548</v>
      </c>
    </row>
    <row r="118" spans="2:3">
      <c r="B118" s="1">
        <v>42065</v>
      </c>
      <c r="C118">
        <v>2.0335301747474754</v>
      </c>
    </row>
    <row r="119" spans="2:3">
      <c r="B119" s="1">
        <v>42066</v>
      </c>
      <c r="C119">
        <v>2.0778033458699738</v>
      </c>
    </row>
    <row r="120" spans="2:3">
      <c r="B120" s="1">
        <v>42067</v>
      </c>
      <c r="C120">
        <v>2.014069319206726</v>
      </c>
    </row>
    <row r="121" spans="2:3">
      <c r="B121" s="1">
        <v>42068</v>
      </c>
      <c r="C121">
        <v>2.0366080198334129</v>
      </c>
    </row>
    <row r="122" spans="2:3">
      <c r="B122" s="1">
        <v>42069</v>
      </c>
      <c r="C122">
        <v>2.0109066415654921</v>
      </c>
    </row>
    <row r="123" spans="2:3">
      <c r="B123" s="1">
        <v>42072</v>
      </c>
      <c r="C123">
        <v>2.1351794527659438</v>
      </c>
    </row>
    <row r="124" spans="2:3">
      <c r="B124" s="1">
        <v>42073</v>
      </c>
      <c r="C124">
        <v>2.1508189492901133</v>
      </c>
    </row>
    <row r="125" spans="2:3">
      <c r="B125" s="1">
        <v>42074</v>
      </c>
      <c r="C125">
        <v>2.1846338551701003</v>
      </c>
    </row>
    <row r="126" spans="2:3">
      <c r="B126" s="1">
        <v>42075</v>
      </c>
      <c r="C126">
        <v>2.1694680467053535</v>
      </c>
    </row>
    <row r="127" spans="2:3">
      <c r="B127" s="1">
        <v>42076</v>
      </c>
      <c r="C127">
        <v>2.1027726003611948</v>
      </c>
    </row>
    <row r="128" spans="2:3">
      <c r="B128" s="1">
        <v>42079</v>
      </c>
      <c r="C128">
        <v>2.1412757713711783</v>
      </c>
    </row>
    <row r="129" spans="2:3">
      <c r="B129" s="1">
        <v>42080</v>
      </c>
      <c r="C129">
        <v>2.1035495917084819</v>
      </c>
    </row>
    <row r="130" spans="2:3">
      <c r="B130" s="1">
        <v>42081</v>
      </c>
      <c r="C130">
        <v>1.8881345481929739</v>
      </c>
    </row>
    <row r="131" spans="2:3">
      <c r="B131" s="1">
        <v>42082</v>
      </c>
      <c r="C131">
        <v>1.9220290915844265</v>
      </c>
    </row>
    <row r="132" spans="2:3">
      <c r="B132" s="1">
        <v>42083</v>
      </c>
      <c r="C132">
        <v>1.9278659314216424</v>
      </c>
    </row>
    <row r="133" spans="2:3">
      <c r="B133" s="1">
        <v>42086</v>
      </c>
      <c r="C133">
        <v>1.9644149644514746</v>
      </c>
    </row>
    <row r="134" spans="2:3">
      <c r="B134" s="1">
        <v>42087</v>
      </c>
      <c r="C134">
        <v>1.8084767560100139</v>
      </c>
    </row>
    <row r="135" spans="2:3">
      <c r="B135" s="1">
        <v>42088</v>
      </c>
      <c r="C135">
        <v>1.8127115236569886</v>
      </c>
    </row>
    <row r="136" spans="2:3">
      <c r="B136" s="1">
        <v>42089</v>
      </c>
      <c r="C136">
        <v>1.8297050652194187</v>
      </c>
    </row>
    <row r="137" spans="2:3">
      <c r="B137" s="1">
        <v>42090</v>
      </c>
      <c r="C137">
        <v>1.81843945428493</v>
      </c>
    </row>
    <row r="138" spans="2:3">
      <c r="B138" s="1">
        <v>42093</v>
      </c>
      <c r="C138">
        <v>1.8218986646507989</v>
      </c>
    </row>
    <row r="139" spans="2:3">
      <c r="B139" s="1">
        <v>42094</v>
      </c>
      <c r="C139">
        <v>1.7973948384550755</v>
      </c>
    </row>
    <row r="140" spans="2:3">
      <c r="B140" s="1">
        <v>42095</v>
      </c>
      <c r="C140">
        <v>1.8196300025328456</v>
      </c>
    </row>
    <row r="141" spans="2:3">
      <c r="B141" s="1">
        <v>42096</v>
      </c>
      <c r="C141">
        <v>1.8616187171265972</v>
      </c>
    </row>
    <row r="142" spans="2:3">
      <c r="B142" s="1">
        <v>42100</v>
      </c>
      <c r="C142">
        <v>1.8797141203192564</v>
      </c>
    </row>
    <row r="143" spans="2:3">
      <c r="B143" s="1">
        <v>42101</v>
      </c>
      <c r="C143">
        <v>1.8624981213744993</v>
      </c>
    </row>
    <row r="144" spans="2:3">
      <c r="B144" s="1">
        <v>42102</v>
      </c>
      <c r="C144">
        <v>1.8022804190168225</v>
      </c>
    </row>
    <row r="145" spans="2:3">
      <c r="B145" s="1">
        <v>42103</v>
      </c>
      <c r="C145">
        <v>1.7921822312109357</v>
      </c>
    </row>
    <row r="146" spans="2:3">
      <c r="B146" s="1">
        <v>42104</v>
      </c>
      <c r="C146">
        <v>1.7360601958900139</v>
      </c>
    </row>
    <row r="147" spans="2:3">
      <c r="B147" s="1">
        <v>42107</v>
      </c>
      <c r="C147">
        <v>1.6514099015311197</v>
      </c>
    </row>
    <row r="148" spans="2:3">
      <c r="B148" s="1">
        <v>42108</v>
      </c>
      <c r="C148">
        <v>1.6113162517577064</v>
      </c>
    </row>
    <row r="149" spans="2:3">
      <c r="B149" s="1">
        <v>42109</v>
      </c>
      <c r="C149">
        <v>1.6455041525597172</v>
      </c>
    </row>
    <row r="150" spans="2:3">
      <c r="B150" s="1">
        <v>42110</v>
      </c>
      <c r="C150">
        <v>1.6801698833669885</v>
      </c>
    </row>
    <row r="151" spans="2:3">
      <c r="B151" s="1">
        <v>42111</v>
      </c>
      <c r="C151">
        <v>1.6381530067218537</v>
      </c>
    </row>
    <row r="152" spans="2:3">
      <c r="B152" s="1">
        <v>42114</v>
      </c>
      <c r="C152">
        <v>1.6507916725812144</v>
      </c>
    </row>
    <row r="153" spans="2:3">
      <c r="B153" s="1">
        <v>42115</v>
      </c>
      <c r="C153">
        <v>1.7288268151003228</v>
      </c>
    </row>
    <row r="154" spans="2:3">
      <c r="B154" s="1">
        <v>42116</v>
      </c>
      <c r="C154">
        <v>1.7206056496826552</v>
      </c>
    </row>
    <row r="155" spans="2:3">
      <c r="B155" s="1">
        <v>42117</v>
      </c>
      <c r="C155">
        <v>1.7372135318349748</v>
      </c>
    </row>
    <row r="156" spans="2:3">
      <c r="B156" s="1">
        <v>42118</v>
      </c>
      <c r="C156">
        <v>1.6988644265861719</v>
      </c>
    </row>
    <row r="157" spans="2:3">
      <c r="B157" s="1">
        <v>42121</v>
      </c>
      <c r="C157">
        <v>1.6841186642062698</v>
      </c>
    </row>
    <row r="158" spans="2:3">
      <c r="B158" s="1">
        <v>42122</v>
      </c>
      <c r="C158">
        <v>1.6587332206089938</v>
      </c>
    </row>
    <row r="159" spans="2:3">
      <c r="B159" s="1">
        <v>42123</v>
      </c>
      <c r="C159">
        <v>1.6582062843942842</v>
      </c>
    </row>
    <row r="160" spans="2:3">
      <c r="B160" s="1">
        <v>42124</v>
      </c>
      <c r="C160">
        <v>1.7339336838651611</v>
      </c>
    </row>
    <row r="161" spans="2:3">
      <c r="B161" s="1">
        <v>42125</v>
      </c>
      <c r="C161">
        <v>1.7038883212781291</v>
      </c>
    </row>
    <row r="162" spans="2:3">
      <c r="B162" s="1">
        <v>42128</v>
      </c>
      <c r="C162">
        <v>1.7546467389998588</v>
      </c>
    </row>
    <row r="163" spans="2:3">
      <c r="B163" s="1">
        <v>42129</v>
      </c>
      <c r="C163">
        <v>1.7331873612771931</v>
      </c>
    </row>
    <row r="164" spans="2:3">
      <c r="B164" s="1">
        <v>42130</v>
      </c>
      <c r="C164">
        <v>1.6864675440909533</v>
      </c>
    </row>
    <row r="165" spans="2:3">
      <c r="B165" s="1">
        <v>42131</v>
      </c>
      <c r="C165">
        <v>1.741710071548014</v>
      </c>
    </row>
    <row r="166" spans="2:3">
      <c r="B166" s="1">
        <v>42132</v>
      </c>
      <c r="C166">
        <v>1.7894332665136365</v>
      </c>
    </row>
    <row r="167" spans="2:3">
      <c r="B167" s="1">
        <v>42135</v>
      </c>
      <c r="C167">
        <v>1.7767260936338887</v>
      </c>
    </row>
    <row r="168" spans="2:3">
      <c r="B168" s="1">
        <v>42136</v>
      </c>
      <c r="C168">
        <v>1.7688567899029184</v>
      </c>
    </row>
    <row r="169" spans="2:3">
      <c r="B169" s="1">
        <v>42137</v>
      </c>
      <c r="C169">
        <v>1.7339258134938957</v>
      </c>
    </row>
    <row r="170" spans="2:3">
      <c r="B170" s="1">
        <v>42138</v>
      </c>
      <c r="C170">
        <v>1.7377849636507168</v>
      </c>
    </row>
    <row r="171" spans="2:3">
      <c r="B171" s="1">
        <v>42139</v>
      </c>
      <c r="C171">
        <v>1.74255269011912</v>
      </c>
    </row>
    <row r="172" spans="2:3">
      <c r="B172" s="1">
        <v>42142</v>
      </c>
      <c r="C172">
        <v>1.7095282787562525</v>
      </c>
    </row>
    <row r="173" spans="2:3">
      <c r="B173" s="1">
        <v>42143</v>
      </c>
      <c r="C173">
        <v>1.7006806570974251</v>
      </c>
    </row>
    <row r="174" spans="2:3">
      <c r="B174" s="1">
        <v>42144</v>
      </c>
      <c r="C174">
        <v>1.7156792494642266</v>
      </c>
    </row>
    <row r="175" spans="2:3">
      <c r="B175" s="1">
        <v>42145</v>
      </c>
      <c r="C175">
        <v>1.7252125835783279</v>
      </c>
    </row>
    <row r="176" spans="2:3">
      <c r="B176" s="1">
        <v>42146</v>
      </c>
      <c r="C176">
        <v>1.7617059347818578</v>
      </c>
    </row>
    <row r="177" spans="2:3">
      <c r="B177" s="1">
        <v>42150</v>
      </c>
      <c r="C177">
        <v>1.7378228423576236</v>
      </c>
    </row>
    <row r="178" spans="2:3">
      <c r="B178" s="1">
        <v>42151</v>
      </c>
      <c r="C178">
        <v>1.7388563974396789</v>
      </c>
    </row>
    <row r="179" spans="2:3">
      <c r="B179" s="1">
        <v>42152</v>
      </c>
      <c r="C179">
        <v>1.7395818623499317</v>
      </c>
    </row>
    <row r="180" spans="2:3">
      <c r="B180" s="1">
        <v>42153</v>
      </c>
      <c r="C180">
        <v>1.7371049885545897</v>
      </c>
    </row>
    <row r="181" spans="2:3">
      <c r="B181" s="1">
        <v>42156</v>
      </c>
      <c r="C181">
        <v>1.6330968637721635</v>
      </c>
    </row>
    <row r="182" spans="2:3">
      <c r="B182" s="1">
        <v>42157</v>
      </c>
      <c r="C182">
        <v>1.6539940278099741</v>
      </c>
    </row>
    <row r="183" spans="2:3">
      <c r="B183" s="1">
        <v>42158</v>
      </c>
      <c r="C183">
        <v>1.6543328318083359</v>
      </c>
    </row>
    <row r="184" spans="2:3">
      <c r="B184" s="1">
        <v>42159</v>
      </c>
      <c r="C184">
        <v>1.642799205367979</v>
      </c>
    </row>
    <row r="185" spans="2:3">
      <c r="B185" s="1">
        <v>42160</v>
      </c>
      <c r="C185">
        <v>1.6472181592796535</v>
      </c>
    </row>
    <row r="186" spans="2:3">
      <c r="B186" s="1">
        <v>42163</v>
      </c>
      <c r="C186">
        <v>1.6729374520801288</v>
      </c>
    </row>
    <row r="187" spans="2:3">
      <c r="B187" s="1">
        <v>42164</v>
      </c>
      <c r="C187">
        <v>1.6768470140768061</v>
      </c>
    </row>
    <row r="188" spans="2:3">
      <c r="B188" s="1">
        <v>42165</v>
      </c>
      <c r="C188">
        <v>1.6748695461691185</v>
      </c>
    </row>
    <row r="189" spans="2:3">
      <c r="B189" s="1">
        <v>42166</v>
      </c>
      <c r="C189">
        <v>1.6812888220766111</v>
      </c>
    </row>
    <row r="190" spans="2:3">
      <c r="B190" s="1">
        <v>42167</v>
      </c>
      <c r="C190">
        <v>1.6831319769656021</v>
      </c>
    </row>
    <row r="191" spans="2:3">
      <c r="B191" s="1">
        <v>42170</v>
      </c>
      <c r="C191">
        <v>1.7330136647752508</v>
      </c>
    </row>
    <row r="192" spans="2:3">
      <c r="B192" s="1">
        <v>42171</v>
      </c>
      <c r="C192">
        <v>1.8357992963862422</v>
      </c>
    </row>
    <row r="193" spans="2:3">
      <c r="B193" s="1">
        <v>42172</v>
      </c>
      <c r="C193">
        <v>1.8238103711375331</v>
      </c>
    </row>
    <row r="194" spans="2:3">
      <c r="B194" s="1">
        <v>42173</v>
      </c>
      <c r="C194">
        <v>1.8215839666631759</v>
      </c>
    </row>
    <row r="195" spans="2:3">
      <c r="B195" s="1">
        <v>42174</v>
      </c>
      <c r="C195">
        <v>1.7891892913653999</v>
      </c>
    </row>
    <row r="196" spans="2:3">
      <c r="B196" s="1">
        <v>42177</v>
      </c>
      <c r="C196">
        <v>1.8064311805399953</v>
      </c>
    </row>
    <row r="197" spans="2:3">
      <c r="B197" s="1">
        <v>42178</v>
      </c>
      <c r="C197">
        <v>1.7865298853772555</v>
      </c>
    </row>
    <row r="198" spans="2:3">
      <c r="B198" s="1">
        <v>42179</v>
      </c>
      <c r="C198">
        <v>1.7586837096342787</v>
      </c>
    </row>
    <row r="199" spans="2:3">
      <c r="B199" s="1">
        <v>42180</v>
      </c>
      <c r="C199">
        <v>1.7751919244463188</v>
      </c>
    </row>
    <row r="200" spans="2:3">
      <c r="B200" s="1">
        <v>42181</v>
      </c>
      <c r="C200">
        <v>1.7808099029039479</v>
      </c>
    </row>
    <row r="201" spans="2:3">
      <c r="B201" s="1">
        <v>42184</v>
      </c>
      <c r="C201">
        <v>1.8790880732558402</v>
      </c>
    </row>
    <row r="202" spans="2:3">
      <c r="B202" s="1">
        <v>42185</v>
      </c>
      <c r="C202">
        <v>1.9227994342817194</v>
      </c>
    </row>
    <row r="203" spans="2:3">
      <c r="B203" s="1">
        <v>42186</v>
      </c>
      <c r="C203">
        <v>1.8900563321540889</v>
      </c>
    </row>
    <row r="204" spans="2:3">
      <c r="B204" s="1">
        <v>42187</v>
      </c>
      <c r="C204">
        <v>1.8663971673481747</v>
      </c>
    </row>
    <row r="205" spans="2:3">
      <c r="B205" s="1">
        <v>42191</v>
      </c>
      <c r="C205">
        <v>1.9657047478039251</v>
      </c>
    </row>
    <row r="206" spans="2:3">
      <c r="B206" s="1">
        <v>42192</v>
      </c>
      <c r="C206">
        <v>1.9448627043376747</v>
      </c>
    </row>
    <row r="207" spans="2:3">
      <c r="B207" s="1">
        <v>42193</v>
      </c>
      <c r="C207">
        <v>1.978095673653258</v>
      </c>
    </row>
    <row r="208" spans="2:3">
      <c r="B208" s="1">
        <v>42194</v>
      </c>
      <c r="C208">
        <v>1.9665048953987259</v>
      </c>
    </row>
    <row r="209" spans="2:3">
      <c r="B209" s="1">
        <v>42195</v>
      </c>
      <c r="C209">
        <v>2.0807176626804025</v>
      </c>
    </row>
    <row r="210" spans="2:3">
      <c r="B210" s="1">
        <v>42198</v>
      </c>
      <c r="C210">
        <v>2.1327823643270385</v>
      </c>
    </row>
    <row r="211" spans="2:3">
      <c r="B211" s="1">
        <v>42199</v>
      </c>
      <c r="C211">
        <v>2.0990292680494984</v>
      </c>
    </row>
    <row r="212" spans="2:3">
      <c r="B212" s="1">
        <v>42200</v>
      </c>
      <c r="C212">
        <v>2.0868608072240602</v>
      </c>
    </row>
    <row r="213" spans="2:3">
      <c r="B213" s="1">
        <v>42201</v>
      </c>
      <c r="C213">
        <v>2.0301215884496577</v>
      </c>
    </row>
    <row r="214" spans="2:3">
      <c r="B214" s="1">
        <v>42202</v>
      </c>
      <c r="C214">
        <v>2.0399953380874511</v>
      </c>
    </row>
    <row r="215" spans="2:3">
      <c r="B215" s="1">
        <v>42205</v>
      </c>
      <c r="C215">
        <v>2.0361877626533453</v>
      </c>
    </row>
    <row r="216" spans="2:3">
      <c r="B216" s="1">
        <v>42206</v>
      </c>
      <c r="C216">
        <v>2.0129885787403752</v>
      </c>
    </row>
    <row r="217" spans="2:3">
      <c r="B217" s="1">
        <v>42207</v>
      </c>
      <c r="C217">
        <v>2.0229045263818062</v>
      </c>
    </row>
    <row r="218" spans="2:3">
      <c r="B218" s="1">
        <v>42208</v>
      </c>
      <c r="C218">
        <v>2.0141235804993536</v>
      </c>
    </row>
    <row r="219" spans="2:3">
      <c r="B219" s="1">
        <v>42209</v>
      </c>
      <c r="C219">
        <v>2.1031287686534186</v>
      </c>
    </row>
    <row r="220" spans="2:3">
      <c r="B220" s="1">
        <v>42212</v>
      </c>
      <c r="C220">
        <v>2.1418998065710761</v>
      </c>
    </row>
    <row r="221" spans="2:3">
      <c r="B221" s="1">
        <v>42213</v>
      </c>
      <c r="C221">
        <v>2.147522789942617</v>
      </c>
    </row>
    <row r="222" spans="2:3">
      <c r="B222" s="1">
        <v>42214</v>
      </c>
      <c r="C222">
        <v>2.1120067793150863</v>
      </c>
    </row>
    <row r="223" spans="2:3">
      <c r="B223" s="1">
        <v>42215</v>
      </c>
      <c r="C223">
        <v>2.0981517485266443</v>
      </c>
    </row>
    <row r="224" spans="2:3">
      <c r="B224" s="1">
        <v>42216</v>
      </c>
      <c r="C224">
        <v>2.0755199691682282</v>
      </c>
    </row>
    <row r="225" spans="2:3">
      <c r="B225" s="1">
        <v>42219</v>
      </c>
      <c r="C225">
        <v>2.0503337469422624</v>
      </c>
    </row>
    <row r="226" spans="2:3">
      <c r="B226" s="1">
        <v>42220</v>
      </c>
      <c r="C226">
        <v>2.0792061029882776</v>
      </c>
    </row>
    <row r="227" spans="2:3">
      <c r="B227" s="1">
        <v>42221</v>
      </c>
      <c r="C227">
        <v>2.0546592056035871</v>
      </c>
    </row>
    <row r="228" spans="2:3">
      <c r="B228" s="1">
        <v>42222</v>
      </c>
      <c r="C228">
        <v>2.030343692728279</v>
      </c>
    </row>
    <row r="229" spans="2:3">
      <c r="B229" s="1">
        <v>42223</v>
      </c>
      <c r="C229">
        <v>2.0374677266045698</v>
      </c>
    </row>
    <row r="230" spans="2:3">
      <c r="B230" s="1">
        <v>42226</v>
      </c>
      <c r="C230">
        <v>1.9270943796831546</v>
      </c>
    </row>
    <row r="231" spans="2:3">
      <c r="B231" s="1">
        <v>42227</v>
      </c>
      <c r="C231">
        <v>1.9699907701920112</v>
      </c>
    </row>
    <row r="232" spans="2:3">
      <c r="B232" s="1">
        <v>42228</v>
      </c>
      <c r="C232">
        <v>1.9405587896203285</v>
      </c>
    </row>
    <row r="233" spans="2:3">
      <c r="B233" s="1">
        <v>42229</v>
      </c>
      <c r="C233">
        <v>1.9236195373807101</v>
      </c>
    </row>
    <row r="234" spans="2:3">
      <c r="B234" s="1">
        <v>42230</v>
      </c>
      <c r="C234">
        <v>1.9350635425178206</v>
      </c>
    </row>
    <row r="235" spans="2:3">
      <c r="B235" s="1">
        <v>42233</v>
      </c>
      <c r="C235">
        <v>1.8787400262917049</v>
      </c>
    </row>
    <row r="236" spans="2:3">
      <c r="B236" s="1">
        <v>42234</v>
      </c>
      <c r="C236">
        <v>1.5370012021643369</v>
      </c>
    </row>
    <row r="237" spans="2:3">
      <c r="B237" s="1">
        <v>42235</v>
      </c>
      <c r="C237">
        <v>1.6504628322049799</v>
      </c>
    </row>
    <row r="238" spans="2:3">
      <c r="B238" s="1">
        <v>42236</v>
      </c>
      <c r="C238">
        <v>1.7133782104053767</v>
      </c>
    </row>
    <row r="239" spans="2:3">
      <c r="B239" s="1">
        <v>42237</v>
      </c>
      <c r="C239">
        <v>1.6929443627860949</v>
      </c>
    </row>
    <row r="240" spans="2:3">
      <c r="B240" s="1">
        <v>42240</v>
      </c>
      <c r="C240">
        <v>1.5320750705544242</v>
      </c>
    </row>
    <row r="241" spans="2:3">
      <c r="B241" s="1">
        <v>42241</v>
      </c>
      <c r="C241">
        <v>1.6127997404171355</v>
      </c>
    </row>
    <row r="242" spans="2:3">
      <c r="B242" s="1">
        <v>42242</v>
      </c>
      <c r="C242">
        <v>1.6433493677628777</v>
      </c>
    </row>
    <row r="243" spans="2:3">
      <c r="B243" s="1">
        <v>42243</v>
      </c>
      <c r="C243">
        <v>1.6354412296173189</v>
      </c>
    </row>
    <row r="244" spans="2:3">
      <c r="B244" s="1">
        <v>42244</v>
      </c>
      <c r="C244">
        <v>1.6834806967638916</v>
      </c>
    </row>
    <row r="245" spans="2:3">
      <c r="B245" s="1">
        <v>42247</v>
      </c>
      <c r="C245">
        <v>1.6735473015179414</v>
      </c>
    </row>
    <row r="246" spans="2:3">
      <c r="B246" s="1">
        <v>42248</v>
      </c>
      <c r="C246">
        <v>1.6592877146608285</v>
      </c>
    </row>
    <row r="247" spans="2:3">
      <c r="B247" s="1">
        <v>42249</v>
      </c>
      <c r="C247">
        <v>1.6675651719457163</v>
      </c>
    </row>
    <row r="248" spans="2:3">
      <c r="B248" s="1">
        <v>42250</v>
      </c>
      <c r="C248">
        <v>1.6521020254990055</v>
      </c>
    </row>
    <row r="249" spans="2:3">
      <c r="B249" s="1">
        <v>42251</v>
      </c>
      <c r="C249">
        <v>1.6745736633116917</v>
      </c>
    </row>
    <row r="250" spans="2:3">
      <c r="B250" s="1">
        <v>42255</v>
      </c>
      <c r="C250">
        <v>1.771164264651033</v>
      </c>
    </row>
    <row r="251" spans="2:3">
      <c r="B251" s="1">
        <v>42256</v>
      </c>
      <c r="C251">
        <v>1.7314255062643138</v>
      </c>
    </row>
    <row r="252" spans="2:3">
      <c r="B252" s="1">
        <v>42257</v>
      </c>
      <c r="C252">
        <v>1.7334821621665455</v>
      </c>
    </row>
    <row r="253" spans="2:3">
      <c r="B253" s="1">
        <v>42258</v>
      </c>
      <c r="C253">
        <v>1.7451405397042823</v>
      </c>
    </row>
    <row r="254" spans="2:3">
      <c r="B254" s="1">
        <v>42261</v>
      </c>
      <c r="C254">
        <v>1.6761705312030815</v>
      </c>
    </row>
    <row r="255" spans="2:3">
      <c r="B255" s="1">
        <v>42262</v>
      </c>
      <c r="C255">
        <v>1.6735159715287296</v>
      </c>
    </row>
    <row r="256" spans="2:3">
      <c r="B256" s="1">
        <v>42263</v>
      </c>
      <c r="C256">
        <v>1.6645182596203374</v>
      </c>
    </row>
    <row r="257" spans="2:3">
      <c r="B257" s="1">
        <v>42264</v>
      </c>
      <c r="C257">
        <v>1.6695598855375224</v>
      </c>
    </row>
    <row r="258" spans="2:3">
      <c r="B258" s="1">
        <v>42265</v>
      </c>
      <c r="C258">
        <v>1.6923705689117989</v>
      </c>
    </row>
    <row r="259" spans="2:3">
      <c r="B259" s="1">
        <v>42268</v>
      </c>
      <c r="C259">
        <v>1.6493991364723701</v>
      </c>
    </row>
    <row r="260" spans="2:3">
      <c r="B260" s="1">
        <v>42269</v>
      </c>
      <c r="C260">
        <v>1.6748797355169469</v>
      </c>
    </row>
    <row r="261" spans="2:3">
      <c r="B261" s="1">
        <v>42270</v>
      </c>
      <c r="C261">
        <v>1.6722632908902428</v>
      </c>
    </row>
    <row r="262" spans="2:3">
      <c r="B262" s="1">
        <v>42271</v>
      </c>
      <c r="C262">
        <v>1.7029135388998324</v>
      </c>
    </row>
    <row r="263" spans="2:3">
      <c r="B263" s="1">
        <v>42272</v>
      </c>
      <c r="C263">
        <v>1.707192356482474</v>
      </c>
    </row>
    <row r="264" spans="2:3">
      <c r="B264" s="1">
        <v>42275</v>
      </c>
      <c r="C264">
        <v>1.73603155223002</v>
      </c>
    </row>
    <row r="265" spans="2:3">
      <c r="B265" s="1">
        <v>42276</v>
      </c>
      <c r="C265">
        <v>1.7180194182600264</v>
      </c>
    </row>
    <row r="266" spans="2:3">
      <c r="B266" s="1">
        <v>42277</v>
      </c>
      <c r="C266">
        <v>1.7132800060284934</v>
      </c>
    </row>
    <row r="267" spans="2:3">
      <c r="B267" s="1">
        <v>42278</v>
      </c>
      <c r="C267">
        <v>1.7238991226698637</v>
      </c>
    </row>
    <row r="268" spans="2:3">
      <c r="B268" s="1">
        <v>42279</v>
      </c>
      <c r="C268">
        <v>1.7218524254598493</v>
      </c>
    </row>
    <row r="269" spans="2:3">
      <c r="B269" s="1">
        <v>42282</v>
      </c>
      <c r="C269">
        <v>1.7440854562468455</v>
      </c>
    </row>
    <row r="270" spans="2:3">
      <c r="B270" s="1">
        <v>42283</v>
      </c>
      <c r="C270">
        <v>1.7851053056893864</v>
      </c>
    </row>
    <row r="271" spans="2:3">
      <c r="B271" s="1">
        <v>42284</v>
      </c>
      <c r="C271">
        <v>1.7624636635717326</v>
      </c>
    </row>
    <row r="272" spans="2:3">
      <c r="B272" s="1">
        <v>42285</v>
      </c>
      <c r="C272">
        <v>1.7574467491126096</v>
      </c>
    </row>
    <row r="273" spans="2:3">
      <c r="B273" s="1">
        <v>42286</v>
      </c>
      <c r="C273">
        <v>1.7690548822483771</v>
      </c>
    </row>
    <row r="274" spans="2:3">
      <c r="B274" s="1">
        <v>42289</v>
      </c>
      <c r="C274">
        <v>1.778847389711083</v>
      </c>
    </row>
    <row r="275" spans="2:3">
      <c r="B275" s="1">
        <v>42290</v>
      </c>
      <c r="C275">
        <v>1.8091086647387387</v>
      </c>
    </row>
    <row r="276" spans="2:3">
      <c r="B276" s="1">
        <v>42291</v>
      </c>
      <c r="C276">
        <v>1.8268994177791722</v>
      </c>
    </row>
    <row r="277" spans="2:3">
      <c r="B277" s="1">
        <v>42292</v>
      </c>
      <c r="C277">
        <v>1.8435988323007306</v>
      </c>
    </row>
    <row r="278" spans="2:3">
      <c r="B278" s="1">
        <v>42293</v>
      </c>
      <c r="C278">
        <v>1.9053694700522141</v>
      </c>
    </row>
    <row r="279" spans="2:3">
      <c r="B279" s="1">
        <v>42296</v>
      </c>
      <c r="C279">
        <v>1.9092779057703897</v>
      </c>
    </row>
    <row r="280" spans="2:3">
      <c r="B280" s="1">
        <v>42297</v>
      </c>
      <c r="C280">
        <v>1.9527425275144399</v>
      </c>
    </row>
    <row r="281" spans="2:3">
      <c r="B281" s="1">
        <v>42298</v>
      </c>
      <c r="C281">
        <v>1.929403941165144</v>
      </c>
    </row>
    <row r="282" spans="2:3">
      <c r="B282" s="1">
        <v>42299</v>
      </c>
      <c r="C282">
        <v>1.9853562092474712</v>
      </c>
    </row>
    <row r="283" spans="2:3">
      <c r="B283" s="1">
        <v>42300</v>
      </c>
      <c r="C283">
        <v>2.0030559999937294</v>
      </c>
    </row>
    <row r="284" spans="2:3">
      <c r="B284" s="1">
        <v>42303</v>
      </c>
      <c r="C284">
        <v>2.0666163494777763</v>
      </c>
    </row>
    <row r="285" spans="2:3">
      <c r="B285" s="1">
        <v>42304</v>
      </c>
      <c r="C285">
        <v>2.1278741076084118</v>
      </c>
    </row>
    <row r="286" spans="2:3">
      <c r="B286" s="1">
        <v>42305</v>
      </c>
      <c r="C286">
        <v>2.2060815371553297</v>
      </c>
    </row>
    <row r="287" spans="2:3">
      <c r="B287" s="1">
        <v>42306</v>
      </c>
      <c r="C287">
        <v>2.272735278090543</v>
      </c>
    </row>
    <row r="288" spans="2:3">
      <c r="B288" s="1">
        <v>42307</v>
      </c>
      <c r="C288">
        <v>2.3750238145651346</v>
      </c>
    </row>
    <row r="289" spans="2:3">
      <c r="B289" s="1">
        <v>42310</v>
      </c>
      <c r="C289">
        <v>2.6149628853324329</v>
      </c>
    </row>
    <row r="290" spans="2:3">
      <c r="B290" s="1">
        <v>42311</v>
      </c>
      <c r="C290">
        <v>2.9204016999510194</v>
      </c>
    </row>
    <row r="291" spans="2:3">
      <c r="B291" s="1">
        <v>42312</v>
      </c>
      <c r="C291">
        <v>2.9790518555933647</v>
      </c>
    </row>
    <row r="292" spans="2:3">
      <c r="B292" s="1">
        <v>42313</v>
      </c>
      <c r="C292">
        <v>2.7962530220825754</v>
      </c>
    </row>
    <row r="293" spans="2:3">
      <c r="B293" s="1">
        <v>42314</v>
      </c>
      <c r="C293">
        <v>2.7099356220511082</v>
      </c>
    </row>
    <row r="294" spans="2:3">
      <c r="B294" s="1">
        <v>42317</v>
      </c>
      <c r="C294">
        <v>2.7515174712389183</v>
      </c>
    </row>
    <row r="295" spans="2:3">
      <c r="B295" s="1">
        <v>42318</v>
      </c>
      <c r="C295">
        <v>2.4369011713614466</v>
      </c>
    </row>
    <row r="296" spans="2:3">
      <c r="B296" s="1">
        <v>42319</v>
      </c>
      <c r="C296">
        <v>2.2504402971639292</v>
      </c>
    </row>
    <row r="297" spans="2:3">
      <c r="B297" s="1">
        <v>42320</v>
      </c>
      <c r="C297">
        <v>2.4460086279657247</v>
      </c>
    </row>
    <row r="298" spans="2:3">
      <c r="B298" s="1">
        <v>42321</v>
      </c>
      <c r="C298">
        <v>2.4356208403544648</v>
      </c>
    </row>
    <row r="299" spans="2:3">
      <c r="B299" s="1">
        <v>42324</v>
      </c>
      <c r="C299">
        <v>2.3919435964287126</v>
      </c>
    </row>
    <row r="300" spans="2:3">
      <c r="B300" s="1">
        <v>42325</v>
      </c>
      <c r="C300">
        <v>2.4230893214552567</v>
      </c>
    </row>
    <row r="301" spans="2:3">
      <c r="B301" s="1">
        <v>42326</v>
      </c>
      <c r="C301">
        <v>2.4191793308059397</v>
      </c>
    </row>
    <row r="302" spans="2:3">
      <c r="B302" s="1">
        <v>42327</v>
      </c>
      <c r="C302">
        <v>2.357883357352947</v>
      </c>
    </row>
    <row r="303" spans="2:3">
      <c r="B303" s="1">
        <v>42328</v>
      </c>
      <c r="C303">
        <v>2.3277890643019759</v>
      </c>
    </row>
    <row r="304" spans="2:3">
      <c r="B304" s="1">
        <v>42331</v>
      </c>
      <c r="C304">
        <v>2.3349360227426321</v>
      </c>
    </row>
    <row r="305" spans="2:3">
      <c r="B305" s="1">
        <v>42332</v>
      </c>
      <c r="C305">
        <v>2.3129965144564415</v>
      </c>
    </row>
    <row r="306" spans="2:3">
      <c r="B306" s="1">
        <v>42333</v>
      </c>
      <c r="C306">
        <v>2.3717159998967161</v>
      </c>
    </row>
    <row r="307" spans="2:3">
      <c r="B307" s="1">
        <v>42335</v>
      </c>
      <c r="C307">
        <v>2.5870600513822293</v>
      </c>
    </row>
    <row r="308" spans="2:3">
      <c r="B308" s="1">
        <v>42338</v>
      </c>
      <c r="C308">
        <v>2.7260785996104491</v>
      </c>
    </row>
    <row r="309" spans="2:3">
      <c r="B309" s="1">
        <v>42339</v>
      </c>
      <c r="C309">
        <v>2.6186139594962565</v>
      </c>
    </row>
    <row r="310" spans="2:3">
      <c r="B310" s="1">
        <v>42340</v>
      </c>
      <c r="C310">
        <v>2.5944805947875111</v>
      </c>
    </row>
    <row r="311" spans="2:3">
      <c r="B311" s="1">
        <v>42341</v>
      </c>
      <c r="C311">
        <v>2.6076240430553312</v>
      </c>
    </row>
    <row r="312" spans="2:3">
      <c r="B312" s="1">
        <v>42342</v>
      </c>
      <c r="C312">
        <v>2.6227727506394056</v>
      </c>
    </row>
    <row r="313" spans="2:3">
      <c r="B313" s="1">
        <v>42345</v>
      </c>
      <c r="C313">
        <v>2.856126643875728</v>
      </c>
    </row>
    <row r="314" spans="2:3">
      <c r="B314" s="1">
        <v>42346</v>
      </c>
      <c r="C314">
        <v>3.0004264754359133</v>
      </c>
    </row>
    <row r="315" spans="2:3">
      <c r="B315" s="1">
        <v>42347</v>
      </c>
      <c r="C315">
        <v>3.0145379585321432</v>
      </c>
    </row>
    <row r="316" spans="2:3">
      <c r="B316" s="1">
        <v>42348</v>
      </c>
      <c r="C316">
        <v>2.9991625653541614</v>
      </c>
    </row>
    <row r="317" spans="2:3">
      <c r="B317" s="1">
        <v>42349</v>
      </c>
      <c r="C317">
        <v>3.262015468209257</v>
      </c>
    </row>
    <row r="318" spans="2:3">
      <c r="B318" s="1">
        <v>42352</v>
      </c>
      <c r="C318">
        <v>3.2056765677857082</v>
      </c>
    </row>
    <row r="319" spans="2:3">
      <c r="B319" s="1">
        <v>42353</v>
      </c>
      <c r="C319">
        <v>3.3578861892538749</v>
      </c>
    </row>
    <row r="320" spans="2:3">
      <c r="B320" s="1">
        <v>42354</v>
      </c>
      <c r="C320">
        <v>3.2825625401772274</v>
      </c>
    </row>
    <row r="321" spans="2:3">
      <c r="B321" s="1">
        <v>42355</v>
      </c>
      <c r="C321">
        <v>3.290457398735358</v>
      </c>
    </row>
    <row r="322" spans="2:3">
      <c r="B322" s="1">
        <v>42356</v>
      </c>
      <c r="C322">
        <v>3.3444810243404119</v>
      </c>
    </row>
    <row r="323" spans="2:3">
      <c r="B323" s="1">
        <v>42359</v>
      </c>
      <c r="C323">
        <v>3.1639329196105073</v>
      </c>
    </row>
    <row r="324" spans="2:3">
      <c r="B324" s="1">
        <v>42360</v>
      </c>
      <c r="C324">
        <v>3.1486766533994612</v>
      </c>
    </row>
    <row r="325" spans="2:3">
      <c r="B325" s="1">
        <v>42361</v>
      </c>
      <c r="C325">
        <v>3.1903720079910585</v>
      </c>
    </row>
    <row r="326" spans="2:3">
      <c r="B326" s="1">
        <v>42362</v>
      </c>
      <c r="C326">
        <v>3.2807716988477349</v>
      </c>
    </row>
    <row r="327" spans="2:3">
      <c r="B327" s="1">
        <v>42366</v>
      </c>
      <c r="C327">
        <v>3.0445782341714636</v>
      </c>
    </row>
    <row r="328" spans="2:3">
      <c r="B328" s="1">
        <v>42367</v>
      </c>
      <c r="C328">
        <v>3.1214191428504066</v>
      </c>
    </row>
    <row r="329" spans="2:3">
      <c r="B329" s="1">
        <v>42368</v>
      </c>
      <c r="C329">
        <v>3.0752054954298274</v>
      </c>
    </row>
    <row r="330" spans="2:3">
      <c r="B330" s="1">
        <v>42369</v>
      </c>
      <c r="C330">
        <v>3.1033195872503576</v>
      </c>
    </row>
    <row r="331" spans="2:3">
      <c r="B331" s="1">
        <v>42373</v>
      </c>
      <c r="C331">
        <v>3.1211713970657109</v>
      </c>
    </row>
    <row r="332" spans="2:3">
      <c r="B332" s="1">
        <v>42374</v>
      </c>
      <c r="C332">
        <v>3.1126784489276877</v>
      </c>
    </row>
    <row r="333" spans="2:3">
      <c r="B333" s="1">
        <v>42375</v>
      </c>
      <c r="C333">
        <v>3.0917645144626285</v>
      </c>
    </row>
    <row r="334" spans="2:3">
      <c r="B334" s="1">
        <v>42376</v>
      </c>
      <c r="C334">
        <v>3.2999641987921748</v>
      </c>
    </row>
    <row r="335" spans="2:3">
      <c r="B335" s="1">
        <v>42377</v>
      </c>
      <c r="C335">
        <v>3.2648917768851038</v>
      </c>
    </row>
    <row r="336" spans="2:3">
      <c r="B336" s="1">
        <v>42380</v>
      </c>
      <c r="C336">
        <v>3.2299422358006291</v>
      </c>
    </row>
    <row r="337" spans="2:3">
      <c r="B337" s="1">
        <v>42381</v>
      </c>
      <c r="C337">
        <v>3.1378388114580678</v>
      </c>
    </row>
    <row r="338" spans="2:3">
      <c r="B338" s="1">
        <v>42382</v>
      </c>
      <c r="C338">
        <v>3.1135915051523728</v>
      </c>
    </row>
    <row r="339" spans="2:3">
      <c r="B339" s="1">
        <v>42383</v>
      </c>
      <c r="C339">
        <v>3.0983797903386185</v>
      </c>
    </row>
    <row r="340" spans="2:3">
      <c r="B340" s="1">
        <v>42384</v>
      </c>
      <c r="C340">
        <v>2.6229931236366064</v>
      </c>
    </row>
    <row r="341" spans="2:3">
      <c r="B341" s="1">
        <v>42388</v>
      </c>
      <c r="C341">
        <v>2.7365869713519939</v>
      </c>
    </row>
    <row r="342" spans="2:3">
      <c r="B342" s="1">
        <v>42389</v>
      </c>
      <c r="C342">
        <v>3.0248192307152655</v>
      </c>
    </row>
    <row r="343" spans="2:3">
      <c r="B343" s="1">
        <v>42390</v>
      </c>
      <c r="C343">
        <v>2.9527378644452256</v>
      </c>
    </row>
    <row r="344" spans="2:3">
      <c r="B344" s="1">
        <v>42391</v>
      </c>
      <c r="C344">
        <v>2.7525480950877137</v>
      </c>
    </row>
    <row r="345" spans="2:3">
      <c r="B345" s="1">
        <v>42394</v>
      </c>
      <c r="C345">
        <v>2.818697649188707</v>
      </c>
    </row>
    <row r="346" spans="2:3">
      <c r="B346" s="1">
        <v>42395</v>
      </c>
      <c r="C346">
        <v>2.8214612798126244</v>
      </c>
    </row>
    <row r="347" spans="2:3">
      <c r="B347" s="1">
        <v>42396</v>
      </c>
      <c r="C347">
        <v>2.8414339950726561</v>
      </c>
    </row>
    <row r="348" spans="2:3">
      <c r="B348" s="1">
        <v>42397</v>
      </c>
      <c r="C348">
        <v>2.7354930123882131</v>
      </c>
    </row>
    <row r="349" spans="2:3">
      <c r="B349" s="1">
        <v>42398</v>
      </c>
      <c r="C349">
        <v>2.7293307638667095</v>
      </c>
    </row>
    <row r="350" spans="2:3">
      <c r="B350" s="1">
        <v>42401</v>
      </c>
      <c r="C350">
        <v>2.6828708097409826</v>
      </c>
    </row>
    <row r="351" spans="2:3">
      <c r="B351" s="1">
        <v>42402</v>
      </c>
      <c r="C351">
        <v>2.6925874940949974</v>
      </c>
    </row>
    <row r="352" spans="2:3">
      <c r="B352" s="1">
        <v>42403</v>
      </c>
      <c r="C352">
        <v>2.6599409750856768</v>
      </c>
    </row>
    <row r="353" spans="2:3">
      <c r="B353" s="1">
        <v>42404</v>
      </c>
      <c r="C353">
        <v>2.8008973507363204</v>
      </c>
    </row>
    <row r="354" spans="2:3">
      <c r="B354" s="1">
        <v>42405</v>
      </c>
      <c r="C354">
        <v>2.7786991908217993</v>
      </c>
    </row>
    <row r="355" spans="2:3">
      <c r="B355" s="1">
        <v>42408</v>
      </c>
      <c r="C355">
        <v>2.6842110889329196</v>
      </c>
    </row>
    <row r="356" spans="2:3">
      <c r="B356" s="1">
        <v>42409</v>
      </c>
      <c r="C356">
        <v>2.7024754816547185</v>
      </c>
    </row>
    <row r="357" spans="2:3">
      <c r="B357" s="1">
        <v>42410</v>
      </c>
      <c r="C357">
        <v>2.7425695532051195</v>
      </c>
    </row>
    <row r="358" spans="2:3">
      <c r="B358" s="1">
        <v>42411</v>
      </c>
      <c r="C358">
        <v>2.7279327548277137</v>
      </c>
    </row>
    <row r="359" spans="2:3">
      <c r="B359" s="1">
        <v>42412</v>
      </c>
      <c r="C359">
        <v>2.7607509682784253</v>
      </c>
    </row>
    <row r="360" spans="2:3">
      <c r="B360" s="1">
        <v>42416</v>
      </c>
      <c r="C360">
        <v>2.9273092956263085</v>
      </c>
    </row>
    <row r="361" spans="2:3">
      <c r="B361" s="1">
        <v>42417</v>
      </c>
      <c r="C361">
        <v>2.9904500027658467</v>
      </c>
    </row>
    <row r="362" spans="2:3">
      <c r="B362" s="1">
        <v>42418</v>
      </c>
      <c r="C362">
        <v>3.0335867121676512</v>
      </c>
    </row>
    <row r="363" spans="2:3">
      <c r="B363" s="1">
        <v>42419</v>
      </c>
      <c r="C363">
        <v>3.0218489868548852</v>
      </c>
    </row>
    <row r="364" spans="2:3">
      <c r="B364" s="1">
        <v>42422</v>
      </c>
      <c r="C364">
        <v>3.1433367339891229</v>
      </c>
    </row>
    <row r="365" spans="2:3">
      <c r="B365" s="1">
        <v>42423</v>
      </c>
      <c r="C365">
        <v>3.0208342423174734</v>
      </c>
    </row>
    <row r="366" spans="2:3">
      <c r="B366" s="1">
        <v>42424</v>
      </c>
      <c r="C366">
        <v>3.0507950728994335</v>
      </c>
    </row>
    <row r="367" spans="2:3">
      <c r="B367" s="1">
        <v>42425</v>
      </c>
      <c r="C367">
        <v>3.0475102647938508</v>
      </c>
    </row>
    <row r="368" spans="2:3">
      <c r="B368" s="1">
        <v>42426</v>
      </c>
      <c r="C368">
        <v>3.1017889198205753</v>
      </c>
    </row>
    <row r="369" spans="2:3">
      <c r="B369" s="1">
        <v>42429</v>
      </c>
      <c r="C369">
        <v>3.1412483426804321</v>
      </c>
    </row>
    <row r="370" spans="2:3">
      <c r="B370" s="1">
        <v>42430</v>
      </c>
      <c r="C370">
        <v>3.1224310678982201</v>
      </c>
    </row>
    <row r="371" spans="2:3">
      <c r="B371" s="1">
        <v>42431</v>
      </c>
      <c r="C371">
        <v>3.0421917943417602</v>
      </c>
    </row>
    <row r="372" spans="2:3">
      <c r="B372" s="1">
        <v>42432</v>
      </c>
      <c r="C372">
        <v>3.0250827707697048</v>
      </c>
    </row>
    <row r="373" spans="2:3">
      <c r="B373" s="1">
        <v>42433</v>
      </c>
      <c r="C373">
        <v>2.9478992973916043</v>
      </c>
    </row>
    <row r="374" spans="2:3">
      <c r="B374" s="1">
        <v>42436</v>
      </c>
      <c r="C374">
        <v>2.9718373871001664</v>
      </c>
    </row>
    <row r="375" spans="2:3">
      <c r="B375" s="1">
        <v>42437</v>
      </c>
      <c r="C375">
        <v>2.969008194770971</v>
      </c>
    </row>
    <row r="376" spans="2:3">
      <c r="B376" s="1">
        <v>42438</v>
      </c>
      <c r="C376">
        <v>2.9750515624088445</v>
      </c>
    </row>
    <row r="377" spans="2:3">
      <c r="B377" s="1">
        <v>42439</v>
      </c>
      <c r="C377">
        <v>2.991011559995131</v>
      </c>
    </row>
    <row r="378" spans="2:3">
      <c r="B378" s="1">
        <v>42440</v>
      </c>
      <c r="C378">
        <v>3.023373727585537</v>
      </c>
    </row>
    <row r="379" spans="2:3">
      <c r="B379" s="1">
        <v>42443</v>
      </c>
      <c r="C379">
        <v>2.9853872469049239</v>
      </c>
    </row>
    <row r="380" spans="2:3">
      <c r="B380" s="1">
        <v>42444</v>
      </c>
      <c r="C380">
        <v>2.987870268648011</v>
      </c>
    </row>
    <row r="381" spans="2:3">
      <c r="B381" s="1">
        <v>42445</v>
      </c>
      <c r="C381">
        <v>2.9888402459379124</v>
      </c>
    </row>
    <row r="382" spans="2:3">
      <c r="B382" s="1">
        <v>42446</v>
      </c>
      <c r="C382">
        <v>3.0143867470220407</v>
      </c>
    </row>
    <row r="383" spans="2:3">
      <c r="B383" s="1">
        <v>42447</v>
      </c>
      <c r="C383">
        <v>2.9347015962995044</v>
      </c>
    </row>
    <row r="384" spans="2:3">
      <c r="B384" s="1">
        <v>42450</v>
      </c>
      <c r="C384">
        <v>2.961315904757142</v>
      </c>
    </row>
    <row r="385" spans="2:3">
      <c r="B385" s="1">
        <v>42451</v>
      </c>
      <c r="C385">
        <v>2.9952539447947664</v>
      </c>
    </row>
    <row r="386" spans="2:3">
      <c r="B386" s="1">
        <v>42452</v>
      </c>
      <c r="C386">
        <v>2.994581789733691</v>
      </c>
    </row>
    <row r="387" spans="2:3">
      <c r="B387" s="1">
        <v>42453</v>
      </c>
      <c r="C387">
        <v>2.9824557412240247</v>
      </c>
    </row>
    <row r="388" spans="2:3">
      <c r="B388" s="1">
        <v>42457</v>
      </c>
      <c r="C388">
        <v>3.038261870316584</v>
      </c>
    </row>
    <row r="389" spans="2:3">
      <c r="B389" s="1">
        <v>42458</v>
      </c>
      <c r="C389">
        <v>2.9826755649347043</v>
      </c>
    </row>
    <row r="390" spans="2:3">
      <c r="B390" s="1">
        <v>42459</v>
      </c>
      <c r="C390">
        <v>2.9701751138543249</v>
      </c>
    </row>
    <row r="391" spans="2:3">
      <c r="B391" s="1">
        <v>42460</v>
      </c>
      <c r="C391">
        <v>2.9835470787492264</v>
      </c>
    </row>
    <row r="392" spans="2:3">
      <c r="B392" s="1">
        <v>42461</v>
      </c>
      <c r="C392">
        <v>2.9920332945522752</v>
      </c>
    </row>
    <row r="393" spans="2:3">
      <c r="B393" s="1">
        <v>42464</v>
      </c>
      <c r="C393">
        <v>3.0166462349049521</v>
      </c>
    </row>
    <row r="394" spans="2:3">
      <c r="B394" s="1">
        <v>42465</v>
      </c>
      <c r="C394">
        <v>3.034825918085243</v>
      </c>
    </row>
    <row r="395" spans="2:3">
      <c r="B395" s="1">
        <v>42466</v>
      </c>
      <c r="C395">
        <v>3.0300773667555956</v>
      </c>
    </row>
    <row r="396" spans="2:3">
      <c r="B396" s="1">
        <v>42467</v>
      </c>
      <c r="C396">
        <v>3.0249648912618388</v>
      </c>
    </row>
    <row r="397" spans="2:3">
      <c r="B397" s="1">
        <v>42468</v>
      </c>
      <c r="C397">
        <v>3.0074887647510216</v>
      </c>
    </row>
    <row r="398" spans="2:3">
      <c r="B398" s="1">
        <v>42471</v>
      </c>
      <c r="C398">
        <v>3.0224274184778932</v>
      </c>
    </row>
    <row r="399" spans="2:3">
      <c r="B399" s="1">
        <v>42472</v>
      </c>
      <c r="C399">
        <v>3.0414619691796365</v>
      </c>
    </row>
    <row r="400" spans="2:3">
      <c r="B400" s="1">
        <v>42473</v>
      </c>
      <c r="C400">
        <v>3.0307136736460065</v>
      </c>
    </row>
    <row r="401" spans="2:3">
      <c r="B401" s="1">
        <v>42474</v>
      </c>
      <c r="C401">
        <v>3.0343010825720209</v>
      </c>
    </row>
    <row r="402" spans="2:3">
      <c r="B402" s="1">
        <v>42475</v>
      </c>
      <c r="C402">
        <v>3.0728089707601387</v>
      </c>
    </row>
    <row r="403" spans="2:3">
      <c r="B403" s="1">
        <v>42478</v>
      </c>
      <c r="C403">
        <v>3.0644489106644208</v>
      </c>
    </row>
    <row r="404" spans="2:3">
      <c r="B404" s="1">
        <v>42479</v>
      </c>
      <c r="C404">
        <v>3.1135771557570804</v>
      </c>
    </row>
    <row r="405" spans="2:3">
      <c r="B405" s="1">
        <v>42480</v>
      </c>
      <c r="C405">
        <v>3.1552737622062224</v>
      </c>
    </row>
    <row r="406" spans="2:3">
      <c r="B406" s="1">
        <v>42481</v>
      </c>
      <c r="C406">
        <v>3.2123732626184101</v>
      </c>
    </row>
    <row r="407" spans="2:3">
      <c r="B407" s="1">
        <v>42482</v>
      </c>
      <c r="C407">
        <v>3.1856604399130917</v>
      </c>
    </row>
    <row r="408" spans="2:3">
      <c r="B408" s="1">
        <v>42485</v>
      </c>
      <c r="C408">
        <v>3.2974398029039116</v>
      </c>
    </row>
    <row r="409" spans="2:3">
      <c r="B409" s="1">
        <v>42486</v>
      </c>
      <c r="C409">
        <v>3.3304011006558918</v>
      </c>
    </row>
    <row r="410" spans="2:3">
      <c r="B410" s="1">
        <v>42487</v>
      </c>
      <c r="C410">
        <v>3.1771100328816826</v>
      </c>
    </row>
    <row r="411" spans="2:3">
      <c r="B411" s="1">
        <v>42488</v>
      </c>
      <c r="C411">
        <v>3.2076549133687609</v>
      </c>
    </row>
    <row r="412" spans="2:3">
      <c r="B412" s="1">
        <v>42489</v>
      </c>
      <c r="C412">
        <v>3.2507806878800727</v>
      </c>
    </row>
    <row r="413" spans="2:3">
      <c r="B413" s="1">
        <v>42492</v>
      </c>
      <c r="C413">
        <v>3.1759368586692722</v>
      </c>
    </row>
    <row r="414" spans="2:3">
      <c r="B414" s="1">
        <v>42493</v>
      </c>
      <c r="C414">
        <v>3.215835242271214</v>
      </c>
    </row>
    <row r="415" spans="2:3">
      <c r="B415" s="1">
        <v>42494</v>
      </c>
      <c r="C415">
        <v>3.1899020467348915</v>
      </c>
    </row>
    <row r="416" spans="2:3">
      <c r="B416" s="1">
        <v>42495</v>
      </c>
      <c r="C416">
        <v>3.1985070903592256</v>
      </c>
    </row>
    <row r="417" spans="2:3">
      <c r="B417" s="1">
        <v>42496</v>
      </c>
      <c r="C417">
        <v>3.2811721539858834</v>
      </c>
    </row>
    <row r="418" spans="2:3">
      <c r="B418" s="1">
        <v>42499</v>
      </c>
      <c r="C418">
        <v>3.2870950562277454</v>
      </c>
    </row>
    <row r="419" spans="2:3">
      <c r="B419" s="1">
        <v>42500</v>
      </c>
      <c r="C419">
        <v>3.2182921045462507</v>
      </c>
    </row>
    <row r="420" spans="2:3">
      <c r="B420" s="1">
        <v>42501</v>
      </c>
      <c r="C420">
        <v>3.2310226279833598</v>
      </c>
    </row>
    <row r="421" spans="2:3">
      <c r="B421" s="1">
        <v>42502</v>
      </c>
      <c r="C421">
        <v>3.245213269446098</v>
      </c>
    </row>
    <row r="422" spans="2:3">
      <c r="B422" s="1">
        <v>42503</v>
      </c>
      <c r="C422">
        <v>3.2513087369048299</v>
      </c>
    </row>
    <row r="423" spans="2:3">
      <c r="B423" s="1">
        <v>42506</v>
      </c>
      <c r="C423">
        <v>3.2401995072432088</v>
      </c>
    </row>
    <row r="424" spans="2:3">
      <c r="B424" s="1">
        <v>42507</v>
      </c>
      <c r="C424">
        <v>3.237133300415254</v>
      </c>
    </row>
    <row r="425" spans="2:3">
      <c r="B425" s="1">
        <v>42508</v>
      </c>
      <c r="C425">
        <v>3.2427422710872271</v>
      </c>
    </row>
    <row r="426" spans="2:3">
      <c r="B426" s="1">
        <v>42509</v>
      </c>
      <c r="C426">
        <v>3.1289456501685731</v>
      </c>
    </row>
    <row r="427" spans="2:3">
      <c r="B427" s="1">
        <v>42510</v>
      </c>
      <c r="C427">
        <v>3.1568528704391015</v>
      </c>
    </row>
    <row r="428" spans="2:3">
      <c r="B428" s="1">
        <v>42513</v>
      </c>
      <c r="C428">
        <v>3.1670541269907337</v>
      </c>
    </row>
    <row r="429" spans="2:3">
      <c r="B429" s="1">
        <v>42514</v>
      </c>
      <c r="C429">
        <v>3.1797272955245326</v>
      </c>
    </row>
    <row r="430" spans="2:3">
      <c r="B430" s="1">
        <v>42515</v>
      </c>
      <c r="C430">
        <v>3.2051743003212576</v>
      </c>
    </row>
    <row r="431" spans="2:3">
      <c r="B431" s="1">
        <v>42516</v>
      </c>
      <c r="C431">
        <v>3.2318061990494287</v>
      </c>
    </row>
    <row r="432" spans="2:3">
      <c r="B432" s="1">
        <v>42517</v>
      </c>
      <c r="C432">
        <v>3.3745859344283704</v>
      </c>
    </row>
    <row r="433" spans="2:3">
      <c r="B433" s="1">
        <v>42521</v>
      </c>
      <c r="C433">
        <v>3.7870516458105969</v>
      </c>
    </row>
    <row r="434" spans="2:3">
      <c r="B434" s="1">
        <v>42522</v>
      </c>
      <c r="C434">
        <v>3.8260760038518438</v>
      </c>
    </row>
    <row r="435" spans="2:3">
      <c r="B435" s="1">
        <v>42523</v>
      </c>
      <c r="C435">
        <v>3.8331532431558348</v>
      </c>
    </row>
    <row r="436" spans="2:3">
      <c r="B436" s="1">
        <v>42524</v>
      </c>
      <c r="C436">
        <v>4.0551957837433674</v>
      </c>
    </row>
    <row r="437" spans="2:3">
      <c r="B437" s="1">
        <v>42527</v>
      </c>
      <c r="C437">
        <v>4.1711864379941606</v>
      </c>
    </row>
    <row r="438" spans="2:3">
      <c r="B438" s="1">
        <v>42528</v>
      </c>
      <c r="C438">
        <v>4.1070434812795975</v>
      </c>
    </row>
    <row r="439" spans="2:3">
      <c r="B439" s="1">
        <v>42529</v>
      </c>
      <c r="C439">
        <v>4.14255004997543</v>
      </c>
    </row>
    <row r="440" spans="2:3">
      <c r="B440" s="1">
        <v>42530</v>
      </c>
      <c r="C440">
        <v>4.092134239946299</v>
      </c>
    </row>
    <row r="441" spans="2:3">
      <c r="B441" s="1">
        <v>42531</v>
      </c>
      <c r="C441">
        <v>4.1119101434348861</v>
      </c>
    </row>
    <row r="442" spans="2:3">
      <c r="B442" s="1">
        <v>42534</v>
      </c>
      <c r="C442">
        <v>5.0151014777745706</v>
      </c>
    </row>
    <row r="443" spans="2:3">
      <c r="B443" s="1">
        <v>42535</v>
      </c>
      <c r="C443">
        <v>4.880576632964523</v>
      </c>
    </row>
    <row r="444" spans="2:3">
      <c r="B444" s="1">
        <v>42536</v>
      </c>
      <c r="C444">
        <v>4.9434729382760798</v>
      </c>
    </row>
    <row r="445" spans="2:3">
      <c r="B445" s="1">
        <v>42537</v>
      </c>
      <c r="C445">
        <v>5.4543062111843881</v>
      </c>
    </row>
    <row r="446" spans="2:3">
      <c r="B446" s="1">
        <v>42538</v>
      </c>
      <c r="C446">
        <v>5.3298687180738558</v>
      </c>
    </row>
    <row r="447" spans="2:3">
      <c r="B447" s="1">
        <v>42541</v>
      </c>
      <c r="C447">
        <v>5.2461386449162148</v>
      </c>
    </row>
    <row r="448" spans="2:3">
      <c r="B448" s="1">
        <v>42542</v>
      </c>
      <c r="C448">
        <v>4.7433552226400879</v>
      </c>
    </row>
    <row r="449" spans="2:3">
      <c r="B449" s="1">
        <v>42543</v>
      </c>
      <c r="C449">
        <v>4.2409587448166839</v>
      </c>
    </row>
    <row r="450" spans="2:3">
      <c r="B450" s="1">
        <v>42544</v>
      </c>
      <c r="C450">
        <v>4.4387057142984974</v>
      </c>
    </row>
    <row r="451" spans="2:3">
      <c r="B451" s="1">
        <v>42545</v>
      </c>
      <c r="C451">
        <v>4.7321664834625414</v>
      </c>
    </row>
    <row r="452" spans="2:3">
      <c r="B452" s="1">
        <v>42548</v>
      </c>
      <c r="C452">
        <v>4.6603488581200043</v>
      </c>
    </row>
    <row r="453" spans="2:3">
      <c r="B453" s="1">
        <v>42549</v>
      </c>
      <c r="C453">
        <v>4.6009926974294242</v>
      </c>
    </row>
    <row r="454" spans="2:3">
      <c r="B454" s="1">
        <v>42550</v>
      </c>
      <c r="C454">
        <v>4.5499205735974426</v>
      </c>
    </row>
    <row r="455" spans="2:3">
      <c r="B455" s="1">
        <v>42551</v>
      </c>
      <c r="C455">
        <v>4.7872456528959955</v>
      </c>
    </row>
    <row r="456" spans="2:3">
      <c r="B456" s="1">
        <v>42552</v>
      </c>
      <c r="C456">
        <v>4.8077590482157184</v>
      </c>
    </row>
    <row r="457" spans="2:3">
      <c r="B457" s="1">
        <v>42556</v>
      </c>
      <c r="C457">
        <v>4.7669314458996039</v>
      </c>
    </row>
    <row r="458" spans="2:3">
      <c r="B458" s="1">
        <v>42557</v>
      </c>
      <c r="C458">
        <v>4.8140620782059003</v>
      </c>
    </row>
    <row r="459" spans="2:3">
      <c r="B459" s="1">
        <v>42558</v>
      </c>
      <c r="C459">
        <v>4.5522026594990166</v>
      </c>
    </row>
    <row r="460" spans="2:3">
      <c r="B460" s="1">
        <v>42559</v>
      </c>
      <c r="C460">
        <v>4.7361975948582113</v>
      </c>
    </row>
    <row r="461" spans="2:3">
      <c r="B461" s="1">
        <v>42562</v>
      </c>
      <c r="C461">
        <v>4.6016341354426702</v>
      </c>
    </row>
    <row r="462" spans="2:3">
      <c r="B462" s="1">
        <v>42563</v>
      </c>
      <c r="C462">
        <v>4.7211481481012534</v>
      </c>
    </row>
    <row r="463" spans="2:3">
      <c r="B463" s="1">
        <v>42564</v>
      </c>
      <c r="C463">
        <v>4.6489983846013487</v>
      </c>
    </row>
    <row r="464" spans="2:3">
      <c r="B464" s="1">
        <v>42565</v>
      </c>
      <c r="C464">
        <v>4.6741323500353902</v>
      </c>
    </row>
    <row r="465" spans="2:3">
      <c r="B465" s="1">
        <v>42566</v>
      </c>
      <c r="C465">
        <v>4.7103908219748467</v>
      </c>
    </row>
    <row r="466" spans="2:3">
      <c r="B466" s="1">
        <v>42569</v>
      </c>
      <c r="C466">
        <v>4.779835822551167</v>
      </c>
    </row>
    <row r="467" spans="2:3">
      <c r="B467" s="1">
        <v>42570</v>
      </c>
      <c r="C467">
        <v>4.77759349497817</v>
      </c>
    </row>
    <row r="468" spans="2:3">
      <c r="B468" s="1">
        <v>42571</v>
      </c>
      <c r="C468">
        <v>4.7260961461760189</v>
      </c>
    </row>
    <row r="469" spans="2:3">
      <c r="B469" s="1">
        <v>42572</v>
      </c>
      <c r="C469">
        <v>4.7208003726981254</v>
      </c>
    </row>
    <row r="470" spans="2:3">
      <c r="B470" s="1">
        <v>42573</v>
      </c>
      <c r="C470">
        <v>4.6181096790941236</v>
      </c>
    </row>
    <row r="471" spans="2:3">
      <c r="B471" s="1">
        <v>42576</v>
      </c>
      <c r="C471">
        <v>4.6422902724511905</v>
      </c>
    </row>
    <row r="472" spans="2:3">
      <c r="B472" s="1">
        <v>42577</v>
      </c>
      <c r="C472">
        <v>4.6253656726528209</v>
      </c>
    </row>
    <row r="473" spans="2:3">
      <c r="B473" s="1">
        <v>42578</v>
      </c>
      <c r="C473">
        <v>4.6430824689091033</v>
      </c>
    </row>
    <row r="474" spans="2:3">
      <c r="B474" s="1">
        <v>42579</v>
      </c>
      <c r="C474">
        <v>4.6474198773512478</v>
      </c>
    </row>
    <row r="475" spans="2:3">
      <c r="B475" s="1">
        <v>42580</v>
      </c>
      <c r="C475">
        <v>4.660795546896499</v>
      </c>
    </row>
    <row r="476" spans="2:3">
      <c r="B476" s="1">
        <v>42583</v>
      </c>
      <c r="C476">
        <v>4.3004695971479618</v>
      </c>
    </row>
    <row r="477" spans="2:3">
      <c r="B477" s="1">
        <v>42584</v>
      </c>
      <c r="C477">
        <v>3.8828629434746897</v>
      </c>
    </row>
    <row r="478" spans="2:3">
      <c r="B478" s="1">
        <v>42585</v>
      </c>
      <c r="C478">
        <v>4.016413285518281</v>
      </c>
    </row>
    <row r="479" spans="2:3">
      <c r="B479" s="1">
        <v>42586</v>
      </c>
      <c r="C479">
        <v>4.10060549406115</v>
      </c>
    </row>
    <row r="480" spans="2:3">
      <c r="B480" s="1">
        <v>42587</v>
      </c>
      <c r="C480">
        <v>4.0771391669695856</v>
      </c>
    </row>
    <row r="481" spans="2:3">
      <c r="B481" s="1">
        <v>42590</v>
      </c>
      <c r="C481">
        <v>4.1902125891053803</v>
      </c>
    </row>
    <row r="482" spans="2:3">
      <c r="B482" s="1">
        <v>42591</v>
      </c>
      <c r="C482">
        <v>4.1666916649872894</v>
      </c>
    </row>
    <row r="483" spans="2:3">
      <c r="B483" s="1">
        <v>42592</v>
      </c>
      <c r="C483">
        <v>4.1967302515503748</v>
      </c>
    </row>
    <row r="484" spans="2:3">
      <c r="B484" s="1">
        <v>42593</v>
      </c>
      <c r="C484">
        <v>4.1751270887603908</v>
      </c>
    </row>
    <row r="485" spans="2:3">
      <c r="B485" s="1">
        <v>42594</v>
      </c>
      <c r="C485">
        <v>4.1636068285962535</v>
      </c>
    </row>
    <row r="486" spans="2:3">
      <c r="B486" s="1">
        <v>42597</v>
      </c>
      <c r="C486">
        <v>4.0191642314168874</v>
      </c>
    </row>
    <row r="487" spans="2:3">
      <c r="B487" s="1">
        <v>42598</v>
      </c>
      <c r="C487">
        <v>4.0909887800144258</v>
      </c>
    </row>
    <row r="488" spans="2:3">
      <c r="B488" s="1">
        <v>42599</v>
      </c>
      <c r="C488">
        <v>4.060621553800404</v>
      </c>
    </row>
    <row r="489" spans="2:3">
      <c r="B489" s="1">
        <v>42600</v>
      </c>
      <c r="C489">
        <v>4.0679829732638124</v>
      </c>
    </row>
    <row r="490" spans="2:3">
      <c r="B490" s="1">
        <v>42601</v>
      </c>
      <c r="C490">
        <v>4.0768303503764809</v>
      </c>
    </row>
    <row r="491" spans="2:3">
      <c r="B491" s="1">
        <v>42604</v>
      </c>
      <c r="C491">
        <v>4.155160786402794</v>
      </c>
    </row>
    <row r="492" spans="2:3">
      <c r="B492" s="1">
        <v>42605</v>
      </c>
      <c r="C492">
        <v>4.1310668919847062</v>
      </c>
    </row>
    <row r="493" spans="2:3">
      <c r="B493" s="1">
        <v>42606</v>
      </c>
      <c r="C493">
        <v>4.107722028714889</v>
      </c>
    </row>
    <row r="494" spans="2:3">
      <c r="B494" s="1">
        <v>42607</v>
      </c>
      <c r="C494">
        <v>4.0901308992630634</v>
      </c>
    </row>
    <row r="495" spans="2:3">
      <c r="B495" s="1">
        <v>42608</v>
      </c>
      <c r="C495">
        <v>4.1030626082054944</v>
      </c>
    </row>
    <row r="496" spans="2:3">
      <c r="B496" s="1">
        <v>42611</v>
      </c>
      <c r="C496">
        <v>4.0633696823672425</v>
      </c>
    </row>
    <row r="497" spans="2:3">
      <c r="B497" s="1">
        <v>42612</v>
      </c>
      <c r="C497">
        <v>4.0869602970245023</v>
      </c>
    </row>
    <row r="498" spans="2:3">
      <c r="B498" s="1">
        <v>42613</v>
      </c>
      <c r="C498">
        <v>4.0721390812773004</v>
      </c>
    </row>
    <row r="499" spans="2:3">
      <c r="B499" s="1">
        <v>42614</v>
      </c>
      <c r="C499">
        <v>4.0492683860945737</v>
      </c>
    </row>
    <row r="500" spans="2:3">
      <c r="B500" s="1">
        <v>42615</v>
      </c>
      <c r="C500">
        <v>4.0717065076245378</v>
      </c>
    </row>
    <row r="501" spans="2:3">
      <c r="B501" s="1">
        <v>42619</v>
      </c>
      <c r="C501">
        <v>4.318157426997483</v>
      </c>
    </row>
    <row r="502" spans="2:3">
      <c r="B502" s="1">
        <v>42620</v>
      </c>
      <c r="C502">
        <v>4.3467439740806064</v>
      </c>
    </row>
    <row r="503" spans="2:3">
      <c r="B503" s="1">
        <v>42621</v>
      </c>
      <c r="C503">
        <v>4.4295322053290551</v>
      </c>
    </row>
    <row r="504" spans="2:3">
      <c r="B504" s="1">
        <v>42622</v>
      </c>
      <c r="C504">
        <v>4.4046120838194325</v>
      </c>
    </row>
    <row r="505" spans="2:3">
      <c r="B505" s="1">
        <v>42625</v>
      </c>
      <c r="C505">
        <v>4.3007567207011244</v>
      </c>
    </row>
    <row r="506" spans="2:3">
      <c r="B506" s="1">
        <v>42626</v>
      </c>
      <c r="C506">
        <v>4.3073423829080433</v>
      </c>
    </row>
    <row r="507" spans="2:3">
      <c r="B507" s="1">
        <v>42627</v>
      </c>
      <c r="C507">
        <v>4.3170723255906607</v>
      </c>
    </row>
    <row r="508" spans="2:3">
      <c r="B508" s="1">
        <v>42628</v>
      </c>
      <c r="C508">
        <v>4.2916519279584726</v>
      </c>
    </row>
    <row r="509" spans="2:3">
      <c r="B509" s="1">
        <v>42629</v>
      </c>
      <c r="C509">
        <v>4.289895100472453</v>
      </c>
    </row>
    <row r="510" spans="2:3">
      <c r="B510" s="1">
        <v>42632</v>
      </c>
      <c r="C510">
        <v>4.3053553144358938</v>
      </c>
    </row>
    <row r="511" spans="2:3">
      <c r="B511" s="1">
        <v>42633</v>
      </c>
      <c r="C511">
        <v>4.2984174229820118</v>
      </c>
    </row>
    <row r="512" spans="2:3">
      <c r="B512" s="1">
        <v>42634</v>
      </c>
      <c r="C512">
        <v>4.2190668737262129</v>
      </c>
    </row>
    <row r="513" spans="2:3">
      <c r="B513" s="1">
        <v>42635</v>
      </c>
      <c r="C513">
        <v>4.2125918051368592</v>
      </c>
    </row>
    <row r="514" spans="2:3">
      <c r="B514" s="1">
        <v>42636</v>
      </c>
      <c r="C514">
        <v>4.2583607729268165</v>
      </c>
    </row>
    <row r="515" spans="2:3">
      <c r="B515" s="1">
        <v>42639</v>
      </c>
      <c r="C515">
        <v>4.2946333285107929</v>
      </c>
    </row>
    <row r="516" spans="2:3">
      <c r="B516" s="1">
        <v>42640</v>
      </c>
      <c r="C516">
        <v>4.2809052554477569</v>
      </c>
    </row>
    <row r="517" spans="2:3">
      <c r="B517" s="1">
        <v>42641</v>
      </c>
      <c r="C517">
        <v>4.2702806552472001</v>
      </c>
    </row>
    <row r="518" spans="2:3">
      <c r="B518" s="1">
        <v>42642</v>
      </c>
      <c r="C518">
        <v>4.2766267766292261</v>
      </c>
    </row>
    <row r="519" spans="2:3">
      <c r="B519" s="1">
        <v>42643</v>
      </c>
      <c r="C519">
        <v>4.3046974665908309</v>
      </c>
    </row>
    <row r="520" spans="2:3">
      <c r="B520" s="1">
        <v>42646</v>
      </c>
      <c r="C520">
        <v>4.3211555525895315</v>
      </c>
    </row>
    <row r="521" spans="2:3">
      <c r="B521" s="1">
        <v>42647</v>
      </c>
      <c r="C521">
        <v>4.3070647276397853</v>
      </c>
    </row>
    <row r="522" spans="2:3">
      <c r="B522" s="1">
        <v>42648</v>
      </c>
      <c r="C522">
        <v>4.322876502393199</v>
      </c>
    </row>
    <row r="523" spans="2:3">
      <c r="B523" s="1">
        <v>42649</v>
      </c>
      <c r="C523">
        <v>4.3260022248719823</v>
      </c>
    </row>
    <row r="524" spans="2:3">
      <c r="B524" s="1">
        <v>42650</v>
      </c>
      <c r="C524">
        <v>4.3544610915745885</v>
      </c>
    </row>
    <row r="525" spans="2:3">
      <c r="B525" s="1">
        <v>42653</v>
      </c>
      <c r="C525">
        <v>4.3672002784810937</v>
      </c>
    </row>
    <row r="526" spans="2:3">
      <c r="B526" s="1">
        <v>42654</v>
      </c>
      <c r="C526">
        <v>4.5224890287302237</v>
      </c>
    </row>
    <row r="527" spans="2:3">
      <c r="B527" s="1">
        <v>42655</v>
      </c>
      <c r="C527">
        <v>4.4875670716367999</v>
      </c>
    </row>
    <row r="528" spans="2:3">
      <c r="B528" s="1">
        <v>42656</v>
      </c>
      <c r="C528">
        <v>4.491265194441004</v>
      </c>
    </row>
    <row r="529" spans="2:3">
      <c r="B529" s="1">
        <v>42657</v>
      </c>
      <c r="C529">
        <v>4.5161073118537107</v>
      </c>
    </row>
    <row r="530" spans="2:3">
      <c r="B530" s="1">
        <v>42660</v>
      </c>
      <c r="C530">
        <v>4.5072554908317368</v>
      </c>
    </row>
    <row r="531" spans="2:3">
      <c r="B531" s="1">
        <v>42661</v>
      </c>
      <c r="C531">
        <v>4.4980672768290848</v>
      </c>
    </row>
    <row r="532" spans="2:3">
      <c r="B532" s="1">
        <v>42662</v>
      </c>
      <c r="C532">
        <v>4.4451170861128233</v>
      </c>
    </row>
    <row r="533" spans="2:3">
      <c r="B533" s="1">
        <v>42663</v>
      </c>
      <c r="C533">
        <v>4.4470055975269132</v>
      </c>
    </row>
    <row r="534" spans="2:3">
      <c r="B534" s="1">
        <v>42664</v>
      </c>
      <c r="C534">
        <v>4.4604121855259953</v>
      </c>
    </row>
    <row r="535" spans="2:3">
      <c r="B535" s="1">
        <v>42667</v>
      </c>
      <c r="C535">
        <v>4.6074669901544221</v>
      </c>
    </row>
    <row r="536" spans="2:3">
      <c r="B536" s="1">
        <v>42668</v>
      </c>
      <c r="C536">
        <v>4.6339335410631994</v>
      </c>
    </row>
    <row r="537" spans="2:3">
      <c r="B537" s="1">
        <v>42669</v>
      </c>
      <c r="C537">
        <v>4.7794085762260563</v>
      </c>
    </row>
    <row r="538" spans="2:3">
      <c r="B538" s="1">
        <v>42670</v>
      </c>
      <c r="C538">
        <v>4.8494091801690438</v>
      </c>
    </row>
    <row r="539" spans="2:3">
      <c r="B539" s="1">
        <v>42671</v>
      </c>
      <c r="C539">
        <v>4.8583045143135335</v>
      </c>
    </row>
    <row r="540" spans="2:3">
      <c r="B540" s="1">
        <v>42674</v>
      </c>
      <c r="C540">
        <v>4.9375237218889705</v>
      </c>
    </row>
    <row r="541" spans="2:3">
      <c r="B541" s="1">
        <v>42675</v>
      </c>
      <c r="C541">
        <v>5.1399930095802118</v>
      </c>
    </row>
    <row r="542" spans="2:3">
      <c r="B542" s="1">
        <v>42676</v>
      </c>
      <c r="C542">
        <v>5.2171568293782826</v>
      </c>
    </row>
    <row r="543" spans="2:3">
      <c r="B543" s="1">
        <v>42677</v>
      </c>
      <c r="C543">
        <v>4.8494760719357535</v>
      </c>
    </row>
    <row r="544" spans="2:3">
      <c r="B544" s="1">
        <v>42678</v>
      </c>
      <c r="C544">
        <v>4.9512925280376372</v>
      </c>
    </row>
    <row r="545" spans="2:3">
      <c r="B545" s="1">
        <v>42681</v>
      </c>
      <c r="C545">
        <v>4.9500176558338316</v>
      </c>
    </row>
    <row r="546" spans="2:3">
      <c r="B546" s="1">
        <v>42682</v>
      </c>
      <c r="C546">
        <v>4.9967629232097224</v>
      </c>
    </row>
    <row r="547" spans="2:3">
      <c r="B547" s="1">
        <v>42683</v>
      </c>
      <c r="C547">
        <v>5.0907165220265806</v>
      </c>
    </row>
    <row r="548" spans="2:3">
      <c r="B548" s="1">
        <v>42684</v>
      </c>
      <c r="C548">
        <v>5.0356880262632657</v>
      </c>
    </row>
    <row r="549" spans="2:3">
      <c r="B549" s="1">
        <v>42685</v>
      </c>
      <c r="C549">
        <v>5.0413083001107548</v>
      </c>
    </row>
    <row r="550" spans="2:3">
      <c r="B550" s="1">
        <v>42688</v>
      </c>
      <c r="C550">
        <v>4.9606055004660012</v>
      </c>
    </row>
    <row r="551" spans="2:3">
      <c r="B551" s="1">
        <v>42689</v>
      </c>
      <c r="C551">
        <v>5.0064862901381888</v>
      </c>
    </row>
    <row r="552" spans="2:3">
      <c r="B552" s="1">
        <v>42690</v>
      </c>
      <c r="C552">
        <v>5.2351420361183072</v>
      </c>
    </row>
    <row r="553" spans="2:3">
      <c r="B553" s="1">
        <v>42691</v>
      </c>
      <c r="C553">
        <v>5.2119097896169313</v>
      </c>
    </row>
    <row r="554" spans="2:3">
      <c r="B554" s="1">
        <v>42692</v>
      </c>
      <c r="C554">
        <v>5.285953766797145</v>
      </c>
    </row>
    <row r="555" spans="2:3">
      <c r="B555" s="1">
        <v>42695</v>
      </c>
      <c r="C555">
        <v>5.1986071857413823</v>
      </c>
    </row>
    <row r="556" spans="2:3">
      <c r="B556" s="1">
        <v>42696</v>
      </c>
      <c r="C556">
        <v>5.2831211608572142</v>
      </c>
    </row>
    <row r="557" spans="2:3">
      <c r="B557" s="1">
        <v>42697</v>
      </c>
      <c r="C557">
        <v>5.2350583092380889</v>
      </c>
    </row>
    <row r="558" spans="2:3">
      <c r="B558" s="1">
        <v>42699</v>
      </c>
      <c r="C558">
        <v>5.2137789800920693</v>
      </c>
    </row>
    <row r="559" spans="2:3">
      <c r="B559" s="1">
        <v>42702</v>
      </c>
      <c r="C559">
        <v>5.1721806395154264</v>
      </c>
    </row>
    <row r="560" spans="2:3">
      <c r="B560" s="1">
        <v>42703</v>
      </c>
      <c r="C560">
        <v>5.1701448337343647</v>
      </c>
    </row>
    <row r="561" spans="2:3">
      <c r="B561" s="1">
        <v>42704</v>
      </c>
      <c r="C561">
        <v>5.240473889363221</v>
      </c>
    </row>
    <row r="562" spans="2:3">
      <c r="B562" s="1">
        <v>42705</v>
      </c>
      <c r="C562">
        <v>5.3177873696737015</v>
      </c>
    </row>
    <row r="563" spans="2:3">
      <c r="B563" s="1">
        <v>42706</v>
      </c>
      <c r="C563">
        <v>5.4659642944112097</v>
      </c>
    </row>
    <row r="564" spans="2:3">
      <c r="B564" s="1">
        <v>42709</v>
      </c>
      <c r="C564">
        <v>5.3301540208745477</v>
      </c>
    </row>
    <row r="565" spans="2:3">
      <c r="B565" s="1">
        <v>42710</v>
      </c>
      <c r="C565">
        <v>5.3683779885855127</v>
      </c>
    </row>
    <row r="566" spans="2:3">
      <c r="B566" s="1">
        <v>42711</v>
      </c>
      <c r="C566">
        <v>5.3952420020543439</v>
      </c>
    </row>
    <row r="567" spans="2:3">
      <c r="B567" s="1">
        <v>42712</v>
      </c>
      <c r="C567">
        <v>5.4134604582057939</v>
      </c>
    </row>
    <row r="568" spans="2:3">
      <c r="B568" s="1">
        <v>42713</v>
      </c>
      <c r="C568">
        <v>5.4268010496265564</v>
      </c>
    </row>
    <row r="569" spans="2:3">
      <c r="B569" s="1">
        <v>42716</v>
      </c>
      <c r="C569">
        <v>5.4774198394645151</v>
      </c>
    </row>
    <row r="570" spans="2:3">
      <c r="B570" s="1">
        <v>42717</v>
      </c>
      <c r="C570">
        <v>5.4801130674961502</v>
      </c>
    </row>
    <row r="571" spans="2:3">
      <c r="B571" s="1">
        <v>42718</v>
      </c>
      <c r="C571">
        <v>5.486006645480944</v>
      </c>
    </row>
    <row r="572" spans="2:3">
      <c r="B572" s="1">
        <v>42719</v>
      </c>
      <c r="C572">
        <v>5.4615865011935876</v>
      </c>
    </row>
    <row r="573" spans="2:3">
      <c r="B573" s="1">
        <v>42720</v>
      </c>
      <c r="C573">
        <v>5.5088519511017813</v>
      </c>
    </row>
    <row r="574" spans="2:3">
      <c r="B574" s="1">
        <v>42723</v>
      </c>
      <c r="C574">
        <v>5.5630415438564151</v>
      </c>
    </row>
    <row r="575" spans="2:3">
      <c r="B575" s="1">
        <v>42724</v>
      </c>
      <c r="C575">
        <v>5.6197104082160516</v>
      </c>
    </row>
    <row r="576" spans="2:3">
      <c r="B576" s="1">
        <v>42725</v>
      </c>
      <c r="C576">
        <v>5.8534961230048559</v>
      </c>
    </row>
    <row r="577" spans="2:3">
      <c r="B577" s="1">
        <v>42726</v>
      </c>
      <c r="C577">
        <v>6.0651581412577205</v>
      </c>
    </row>
    <row r="578" spans="2:3">
      <c r="B578" s="1">
        <v>42727</v>
      </c>
      <c r="C578">
        <v>6.4674905991482028</v>
      </c>
    </row>
    <row r="579" spans="2:3">
      <c r="B579" s="1">
        <v>42731</v>
      </c>
      <c r="C579">
        <v>6.5454452021900549</v>
      </c>
    </row>
    <row r="580" spans="2:3">
      <c r="B580" s="1">
        <v>42732</v>
      </c>
      <c r="C580">
        <v>6.8443869220978497</v>
      </c>
    </row>
    <row r="581" spans="2:3">
      <c r="B581" s="1">
        <v>42733</v>
      </c>
      <c r="C581">
        <v>6.8266366282279778</v>
      </c>
    </row>
    <row r="582" spans="2:3">
      <c r="B582" s="1">
        <v>42734</v>
      </c>
      <c r="C582">
        <v>6.7399221751300331</v>
      </c>
    </row>
    <row r="583" spans="2:3">
      <c r="B583" s="1">
        <v>42738</v>
      </c>
      <c r="C583">
        <v>7.3183647740012425</v>
      </c>
    </row>
    <row r="584" spans="2:3">
      <c r="B584" s="1">
        <v>42739</v>
      </c>
      <c r="C584">
        <v>8.0950129440943801</v>
      </c>
    </row>
    <row r="585" spans="2:3">
      <c r="B585" s="1">
        <v>42740</v>
      </c>
      <c r="C585">
        <v>7.1032189432434896</v>
      </c>
    </row>
    <row r="586" spans="2:3">
      <c r="B586" s="1">
        <v>42741</v>
      </c>
      <c r="C586">
        <v>6.3231386781324623</v>
      </c>
    </row>
    <row r="587" spans="2:3">
      <c r="B587" s="1">
        <v>42744</v>
      </c>
      <c r="C587">
        <v>6.3268402028633881</v>
      </c>
    </row>
    <row r="588" spans="2:3">
      <c r="B588" s="1">
        <v>42745</v>
      </c>
      <c r="C588">
        <v>6.3601417908233113</v>
      </c>
    </row>
    <row r="589" spans="2:3">
      <c r="B589" s="1">
        <v>42746</v>
      </c>
      <c r="C589">
        <v>5.4490763568601617</v>
      </c>
    </row>
    <row r="590" spans="2:3">
      <c r="B590" s="1">
        <v>42747</v>
      </c>
      <c r="C590">
        <v>5.6381842678904706</v>
      </c>
    </row>
    <row r="591" spans="2:3">
      <c r="B591" s="1">
        <v>42748</v>
      </c>
      <c r="C591">
        <v>5.7717199763940759</v>
      </c>
    </row>
    <row r="592" spans="2:3">
      <c r="B592" s="1">
        <v>42752</v>
      </c>
      <c r="C592">
        <v>6.35915573764599</v>
      </c>
    </row>
    <row r="593" spans="2:3">
      <c r="B593" s="1">
        <v>42753</v>
      </c>
      <c r="C593">
        <v>6.2091344994370621</v>
      </c>
    </row>
    <row r="594" spans="2:3">
      <c r="B594" s="1">
        <v>42754</v>
      </c>
      <c r="C594">
        <v>6.295678620400234</v>
      </c>
    </row>
    <row r="595" spans="2:3">
      <c r="B595" s="1">
        <v>42755</v>
      </c>
      <c r="C595">
        <v>6.2666499468451393</v>
      </c>
    </row>
    <row r="596" spans="2:3">
      <c r="B596" s="1">
        <v>42758</v>
      </c>
      <c r="C596">
        <v>6.4479079715864902</v>
      </c>
    </row>
    <row r="597" spans="2:3">
      <c r="B597" s="1">
        <v>42759</v>
      </c>
      <c r="C597">
        <v>6.248900932093072</v>
      </c>
    </row>
    <row r="598" spans="2:3">
      <c r="B598" s="1">
        <v>42760</v>
      </c>
      <c r="C598">
        <v>6.3102018921162166</v>
      </c>
    </row>
    <row r="599" spans="2:3">
      <c r="B599" s="1">
        <v>42761</v>
      </c>
      <c r="C599">
        <v>6.4218078758775903</v>
      </c>
    </row>
    <row r="600" spans="2:3">
      <c r="B600" s="1">
        <v>42762</v>
      </c>
      <c r="C600">
        <v>6.4362490711122486</v>
      </c>
    </row>
    <row r="601" spans="2:3">
      <c r="B601" s="1">
        <v>42765</v>
      </c>
      <c r="C601">
        <v>6.4399664867821871</v>
      </c>
    </row>
    <row r="602" spans="2:3">
      <c r="B602" s="1">
        <v>42766</v>
      </c>
      <c r="C602">
        <v>6.7892605536557751</v>
      </c>
    </row>
    <row r="603" spans="2:3">
      <c r="B603" s="1">
        <v>42767</v>
      </c>
      <c r="C603">
        <v>6.9187881706025243</v>
      </c>
    </row>
    <row r="604" spans="2:3">
      <c r="B604" s="1">
        <v>42768</v>
      </c>
      <c r="C604">
        <v>7.0773680863494448</v>
      </c>
    </row>
    <row r="605" spans="2:3">
      <c r="B605" s="1">
        <v>42769</v>
      </c>
      <c r="C605">
        <v>7.2032691626860608</v>
      </c>
    </row>
    <row r="606" spans="2:3">
      <c r="B606" s="1">
        <v>42772</v>
      </c>
      <c r="C606">
        <v>7.2601108805189041</v>
      </c>
    </row>
    <row r="607" spans="2:3">
      <c r="B607" s="1">
        <v>42773</v>
      </c>
      <c r="C607">
        <v>7.4215598409085439</v>
      </c>
    </row>
    <row r="608" spans="2:3">
      <c r="B608" s="1">
        <v>42774</v>
      </c>
      <c r="C608">
        <v>7.4327735231623118</v>
      </c>
    </row>
    <row r="609" spans="2:3">
      <c r="B609" s="1">
        <v>42775</v>
      </c>
      <c r="C609">
        <v>6.9517134861895746</v>
      </c>
    </row>
    <row r="610" spans="2:3">
      <c r="B610" s="1">
        <v>42776</v>
      </c>
      <c r="C610">
        <v>6.9110402440048793</v>
      </c>
    </row>
    <row r="611" spans="2:3">
      <c r="B611" s="1">
        <v>42779</v>
      </c>
      <c r="C611">
        <v>6.9240397313943571</v>
      </c>
    </row>
    <row r="612" spans="2:3">
      <c r="B612" s="1">
        <v>42780</v>
      </c>
      <c r="C612">
        <v>7.020489871651626</v>
      </c>
    </row>
    <row r="613" spans="2:3">
      <c r="B613" s="1">
        <v>42781</v>
      </c>
      <c r="C613">
        <v>7.0401973128191724</v>
      </c>
    </row>
    <row r="614" spans="2:3">
      <c r="B614" s="1">
        <v>42782</v>
      </c>
      <c r="C614">
        <v>7.1789045497669424</v>
      </c>
    </row>
    <row r="615" spans="2:3">
      <c r="B615" s="1">
        <v>42783</v>
      </c>
      <c r="C615">
        <v>7.3092672693401086</v>
      </c>
    </row>
    <row r="616" spans="2:3">
      <c r="B616" s="1">
        <v>42787</v>
      </c>
      <c r="C616">
        <v>7.791158961407298</v>
      </c>
    </row>
    <row r="617" spans="2:3">
      <c r="B617" s="1">
        <v>42788</v>
      </c>
      <c r="C617">
        <v>7.8052537935277222</v>
      </c>
    </row>
    <row r="618" spans="2:3">
      <c r="B618" s="1">
        <v>42789</v>
      </c>
      <c r="C618">
        <v>8.1486166017744779</v>
      </c>
    </row>
    <row r="619" spans="2:3">
      <c r="B619" s="1">
        <v>42790</v>
      </c>
      <c r="C619">
        <v>8.196334279886651</v>
      </c>
    </row>
    <row r="620" spans="2:3">
      <c r="B620" s="1">
        <v>42793</v>
      </c>
      <c r="C620">
        <v>8.2393613632718647</v>
      </c>
    </row>
    <row r="621" spans="2:3">
      <c r="B621" s="1">
        <v>42794</v>
      </c>
      <c r="C621">
        <v>8.2384584195608213</v>
      </c>
    </row>
    <row r="622" spans="2:3">
      <c r="B622" s="1">
        <v>42795</v>
      </c>
      <c r="C622">
        <v>8.5344969242525135</v>
      </c>
    </row>
    <row r="623" spans="2:3">
      <c r="B623" s="1">
        <v>42796</v>
      </c>
      <c r="C623">
        <v>8.7325952505424063</v>
      </c>
    </row>
    <row r="624" spans="2:3">
      <c r="B624" s="1">
        <v>42797</v>
      </c>
      <c r="C624">
        <v>8.899028968331038</v>
      </c>
    </row>
    <row r="625" spans="2:3">
      <c r="B625" s="1">
        <v>42800</v>
      </c>
      <c r="C625">
        <v>8.8829773745911478</v>
      </c>
    </row>
    <row r="626" spans="2:3">
      <c r="B626" s="1">
        <v>42801</v>
      </c>
      <c r="C626">
        <v>8.5380135511920834</v>
      </c>
    </row>
    <row r="627" spans="2:3">
      <c r="B627" s="1">
        <v>42802</v>
      </c>
      <c r="C627">
        <v>8.0239064010206036</v>
      </c>
    </row>
    <row r="628" spans="2:3">
      <c r="B628" s="1">
        <v>42803</v>
      </c>
      <c r="C628">
        <v>8.2915836576263757</v>
      </c>
    </row>
    <row r="629" spans="2:3">
      <c r="B629" s="1">
        <v>42804</v>
      </c>
      <c r="C629">
        <v>7.7899664265651767</v>
      </c>
    </row>
    <row r="630" spans="2:3">
      <c r="B630" s="1">
        <v>42807</v>
      </c>
      <c r="C630">
        <v>8.592720372126248</v>
      </c>
    </row>
    <row r="631" spans="2:3">
      <c r="B631" s="1">
        <v>42808</v>
      </c>
      <c r="C631">
        <v>8.6481369092569285</v>
      </c>
    </row>
    <row r="632" spans="2:3">
      <c r="B632" s="1">
        <v>42809</v>
      </c>
      <c r="C632">
        <v>8.7142121246579602</v>
      </c>
    </row>
    <row r="633" spans="2:3">
      <c r="B633" s="1">
        <v>42810</v>
      </c>
      <c r="C633">
        <v>8.2822925448195264</v>
      </c>
    </row>
    <row r="634" spans="2:3">
      <c r="B634" s="1">
        <v>42811</v>
      </c>
      <c r="C634">
        <v>7.6707116410477392</v>
      </c>
    </row>
    <row r="635" spans="2:3">
      <c r="B635" s="1">
        <v>42814</v>
      </c>
      <c r="C635">
        <v>7.3491628523645396</v>
      </c>
    </row>
    <row r="636" spans="2:3">
      <c r="B636" s="1">
        <v>42815</v>
      </c>
      <c r="C636">
        <v>7.8106127899499382</v>
      </c>
    </row>
    <row r="637" spans="2:3">
      <c r="B637" s="1">
        <v>42816</v>
      </c>
      <c r="C637">
        <v>7.3120700731005801</v>
      </c>
    </row>
    <row r="638" spans="2:3">
      <c r="B638" s="1">
        <v>42817</v>
      </c>
      <c r="C638">
        <v>7.2377392915011143</v>
      </c>
    </row>
    <row r="639" spans="2:3">
      <c r="B639" s="1">
        <v>42818</v>
      </c>
      <c r="C639">
        <v>6.5326085576146573</v>
      </c>
    </row>
    <row r="640" spans="2:3">
      <c r="B640" s="1">
        <v>42821</v>
      </c>
      <c r="C640">
        <v>7.2861750826430702</v>
      </c>
    </row>
    <row r="641" spans="2:3">
      <c r="B641" s="1">
        <v>42822</v>
      </c>
      <c r="C641">
        <v>7.2949914753203879</v>
      </c>
    </row>
    <row r="642" spans="2:3">
      <c r="B642" s="1">
        <v>42823</v>
      </c>
      <c r="C642">
        <v>7.2441720421276381</v>
      </c>
    </row>
    <row r="643" spans="2:3">
      <c r="B643" s="1">
        <v>42824</v>
      </c>
      <c r="C643">
        <v>7.1490624675772523</v>
      </c>
    </row>
    <row r="644" spans="2:3">
      <c r="B644" s="1">
        <v>42825</v>
      </c>
      <c r="C644">
        <v>7.4642102940376835</v>
      </c>
    </row>
    <row r="645" spans="2:3">
      <c r="B645" s="1">
        <v>42828</v>
      </c>
      <c r="C645">
        <v>7.9649574884913346</v>
      </c>
    </row>
    <row r="646" spans="2:3">
      <c r="B646" s="1">
        <v>42829</v>
      </c>
      <c r="C646">
        <v>7.8905493119096217</v>
      </c>
    </row>
    <row r="647" spans="2:3">
      <c r="B647" s="1">
        <v>42830</v>
      </c>
      <c r="C647">
        <v>7.830710207372535</v>
      </c>
    </row>
    <row r="648" spans="2:3">
      <c r="B648" s="1">
        <v>42831</v>
      </c>
      <c r="C648">
        <v>8.2329515913359561</v>
      </c>
    </row>
    <row r="649" spans="2:3">
      <c r="B649" s="1">
        <v>42832</v>
      </c>
      <c r="C649">
        <v>8.1918130181637991</v>
      </c>
    </row>
    <row r="650" spans="2:3">
      <c r="B650" s="1">
        <v>42835</v>
      </c>
      <c r="C650">
        <v>8.2621210714673907</v>
      </c>
    </row>
    <row r="651" spans="2:3">
      <c r="B651" s="1">
        <v>42836</v>
      </c>
      <c r="C651">
        <v>8.385655893198436</v>
      </c>
    </row>
    <row r="652" spans="2:3">
      <c r="B652" s="1">
        <v>42837</v>
      </c>
      <c r="C652">
        <v>8.3524470865810336</v>
      </c>
    </row>
    <row r="653" spans="2:3">
      <c r="B653" s="1">
        <v>42838</v>
      </c>
      <c r="C653">
        <v>8.1352007044694741</v>
      </c>
    </row>
    <row r="654" spans="2:3">
      <c r="B654" s="1">
        <v>42842</v>
      </c>
      <c r="C654">
        <v>8.305671064186992</v>
      </c>
    </row>
    <row r="655" spans="2:3">
      <c r="B655" s="1">
        <v>42843</v>
      </c>
      <c r="C655">
        <v>8.428311872543528</v>
      </c>
    </row>
    <row r="656" spans="2:3">
      <c r="B656" s="1">
        <v>42844</v>
      </c>
      <c r="C656">
        <v>8.4177889811247457</v>
      </c>
    </row>
    <row r="657" spans="2:3">
      <c r="B657" s="1">
        <v>42845</v>
      </c>
      <c r="C657">
        <v>8.5475537992893678</v>
      </c>
    </row>
    <row r="658" spans="2:3">
      <c r="B658" s="1">
        <v>42846</v>
      </c>
      <c r="C658">
        <v>8.4977280661612671</v>
      </c>
    </row>
    <row r="659" spans="2:3">
      <c r="B659" s="1">
        <v>42849</v>
      </c>
      <c r="C659">
        <v>8.6921946534212662</v>
      </c>
    </row>
    <row r="660" spans="2:3">
      <c r="B660" s="1">
        <v>42850</v>
      </c>
      <c r="C660">
        <v>8.7978996595463972</v>
      </c>
    </row>
    <row r="661" spans="2:3">
      <c r="B661" s="1">
        <v>42851</v>
      </c>
      <c r="C661">
        <v>8.9053195768728308</v>
      </c>
    </row>
    <row r="662" spans="2:3">
      <c r="B662" s="1">
        <v>42852</v>
      </c>
      <c r="C662">
        <v>9.1591132110534499</v>
      </c>
    </row>
    <row r="663" spans="2:3">
      <c r="B663" s="1">
        <v>42853</v>
      </c>
      <c r="C663">
        <v>9.1494211285066953</v>
      </c>
    </row>
    <row r="664" spans="2:3">
      <c r="B664" s="1">
        <v>42856</v>
      </c>
      <c r="C664">
        <v>9.8789932631101358</v>
      </c>
    </row>
    <row r="665" spans="2:3">
      <c r="B665" s="1">
        <v>42857</v>
      </c>
      <c r="C665">
        <v>10.094864684436958</v>
      </c>
    </row>
    <row r="666" spans="2:3">
      <c r="B666" s="1">
        <v>42858</v>
      </c>
      <c r="C666">
        <v>10.352727728350489</v>
      </c>
    </row>
    <row r="667" spans="2:3">
      <c r="B667" s="1">
        <v>42859</v>
      </c>
      <c r="C667">
        <v>10.682166238209891</v>
      </c>
    </row>
    <row r="668" spans="2:3">
      <c r="B668" s="1">
        <v>42860</v>
      </c>
      <c r="C668">
        <v>10.804512285140211</v>
      </c>
    </row>
    <row r="669" spans="2:3">
      <c r="B669" s="1">
        <v>42863</v>
      </c>
      <c r="C669">
        <v>11.969600330278862</v>
      </c>
    </row>
    <row r="670" spans="2:3">
      <c r="B670" s="1">
        <v>42864</v>
      </c>
      <c r="C670">
        <v>12.190615468026131</v>
      </c>
    </row>
    <row r="671" spans="2:3">
      <c r="B671" s="1">
        <v>42865</v>
      </c>
      <c r="C671">
        <v>12.409915790212336</v>
      </c>
    </row>
    <row r="672" spans="2:3">
      <c r="B672" s="1">
        <v>42866</v>
      </c>
      <c r="C672">
        <v>12.835197673189446</v>
      </c>
    </row>
    <row r="673" spans="2:3">
      <c r="B673" s="1">
        <v>42867</v>
      </c>
      <c r="C673">
        <v>11.970529415238095</v>
      </c>
    </row>
    <row r="674" spans="2:3">
      <c r="B674" s="1">
        <v>42870</v>
      </c>
      <c r="C674">
        <v>12.067732040452526</v>
      </c>
    </row>
    <row r="675" spans="2:3">
      <c r="B675" s="1">
        <v>42871</v>
      </c>
      <c r="C675">
        <v>12.038780703124095</v>
      </c>
    </row>
    <row r="676" spans="2:3">
      <c r="B676" s="1">
        <v>42872</v>
      </c>
      <c r="C676">
        <v>12.763765532371997</v>
      </c>
    </row>
    <row r="677" spans="2:3">
      <c r="B677" s="1">
        <v>42873</v>
      </c>
      <c r="C677">
        <v>13.106326532659185</v>
      </c>
    </row>
    <row r="678" spans="2:3">
      <c r="B678" s="1">
        <v>42874</v>
      </c>
      <c r="C678">
        <v>13.792318737517576</v>
      </c>
    </row>
    <row r="679" spans="2:3">
      <c r="B679" s="1">
        <v>42877</v>
      </c>
      <c r="C679">
        <v>15.0792723198199</v>
      </c>
    </row>
    <row r="680" spans="2:3">
      <c r="B680" s="1">
        <v>42878</v>
      </c>
      <c r="C680">
        <v>16.097659834559128</v>
      </c>
    </row>
    <row r="681" spans="2:3">
      <c r="B681" s="1">
        <v>42879</v>
      </c>
      <c r="C681">
        <v>16.95072080147083</v>
      </c>
    </row>
    <row r="682" spans="2:3">
      <c r="B682" s="1">
        <v>42880</v>
      </c>
      <c r="C682">
        <v>15.987025284721202</v>
      </c>
    </row>
    <row r="683" spans="2:3">
      <c r="B683" s="1">
        <v>42881</v>
      </c>
      <c r="C683">
        <v>15.273930773696266</v>
      </c>
    </row>
    <row r="684" spans="2:3">
      <c r="B684" s="1">
        <v>42885</v>
      </c>
      <c r="C684">
        <v>15.085357189558461</v>
      </c>
    </row>
    <row r="685" spans="2:3">
      <c r="B685" s="1">
        <v>42886</v>
      </c>
      <c r="C685">
        <v>15.852994616875636</v>
      </c>
    </row>
    <row r="686" spans="2:3">
      <c r="B686" s="1">
        <v>42887</v>
      </c>
      <c r="C686">
        <v>16.693478457172684</v>
      </c>
    </row>
    <row r="687" spans="2:3">
      <c r="B687" s="1">
        <v>42888</v>
      </c>
      <c r="C687">
        <v>17.25092347699632</v>
      </c>
    </row>
    <row r="688" spans="2:3">
      <c r="B688" s="1">
        <v>42891</v>
      </c>
      <c r="C688">
        <v>18.623394819615271</v>
      </c>
    </row>
    <row r="689" spans="2:3">
      <c r="B689" s="1">
        <v>42892</v>
      </c>
      <c r="C689">
        <v>19.843985395263701</v>
      </c>
    </row>
    <row r="690" spans="2:3">
      <c r="B690" s="1">
        <v>42893</v>
      </c>
      <c r="C690">
        <v>18.933611262151853</v>
      </c>
    </row>
    <row r="691" spans="2:3">
      <c r="B691" s="1">
        <v>42894</v>
      </c>
      <c r="C691">
        <v>19.440608658417361</v>
      </c>
    </row>
    <row r="692" spans="2:3">
      <c r="B692" s="1">
        <v>42895</v>
      </c>
      <c r="C692">
        <v>19.564519315761796</v>
      </c>
    </row>
    <row r="693" spans="2:3">
      <c r="B693" s="1">
        <v>42898</v>
      </c>
      <c r="C693">
        <v>18.424867367914402</v>
      </c>
    </row>
    <row r="694" spans="2:3">
      <c r="B694" s="1">
        <v>42899</v>
      </c>
      <c r="C694">
        <v>18.820424449547151</v>
      </c>
    </row>
    <row r="695" spans="2:3">
      <c r="B695" s="1">
        <v>42900</v>
      </c>
      <c r="C695">
        <v>17.359218995550975</v>
      </c>
    </row>
    <row r="696" spans="2:3">
      <c r="B696" s="1">
        <v>42901</v>
      </c>
      <c r="C696">
        <v>17.067877145169515</v>
      </c>
    </row>
    <row r="697" spans="2:3">
      <c r="B697" s="1">
        <v>42902</v>
      </c>
      <c r="C697">
        <v>17.439832519125147</v>
      </c>
    </row>
    <row r="698" spans="2:3">
      <c r="B698" s="1">
        <v>42905</v>
      </c>
      <c r="C698">
        <v>17.929839842691305</v>
      </c>
    </row>
    <row r="699" spans="2:3">
      <c r="B699" s="1">
        <v>42906</v>
      </c>
      <c r="C699">
        <v>18.843129941575693</v>
      </c>
    </row>
    <row r="700" spans="2:3">
      <c r="B700" s="1">
        <v>42907</v>
      </c>
      <c r="C700">
        <v>18.614750347616152</v>
      </c>
    </row>
    <row r="701" spans="2:3">
      <c r="B701" s="1">
        <v>42908</v>
      </c>
      <c r="C701">
        <v>18.725611756389817</v>
      </c>
    </row>
    <row r="702" spans="2:3">
      <c r="B702" s="1">
        <v>42909</v>
      </c>
      <c r="C702">
        <v>18.996960593534464</v>
      </c>
    </row>
    <row r="703" spans="2:3">
      <c r="B703" s="1">
        <v>42912</v>
      </c>
      <c r="C703">
        <v>17.150763794402675</v>
      </c>
    </row>
    <row r="704" spans="2:3">
      <c r="B704" s="1">
        <v>42913</v>
      </c>
      <c r="C704">
        <v>17.660960978319004</v>
      </c>
    </row>
    <row r="705" spans="2:3">
      <c r="B705" s="1">
        <v>42914</v>
      </c>
      <c r="C705">
        <v>17.813601498725806</v>
      </c>
    </row>
    <row r="706" spans="2:3">
      <c r="B706" s="1">
        <v>42915</v>
      </c>
      <c r="C706">
        <v>17.566251477571551</v>
      </c>
    </row>
    <row r="707" spans="2:3">
      <c r="B707" s="1">
        <v>42916</v>
      </c>
      <c r="C707">
        <v>17.159779519365664</v>
      </c>
    </row>
    <row r="708" spans="2:3">
      <c r="B708" s="1">
        <v>42919</v>
      </c>
      <c r="C708">
        <v>17.73352511549086</v>
      </c>
    </row>
    <row r="709" spans="2:3">
      <c r="B709" s="1">
        <v>42921</v>
      </c>
      <c r="C709">
        <v>17.993912303896508</v>
      </c>
    </row>
    <row r="710" spans="2:3">
      <c r="B710" s="1">
        <v>42922</v>
      </c>
      <c r="C710">
        <v>18.037375303051846</v>
      </c>
    </row>
    <row r="711" spans="2:3">
      <c r="B711" s="1">
        <v>42923</v>
      </c>
      <c r="C711">
        <v>17.413767261976485</v>
      </c>
    </row>
    <row r="712" spans="2:3">
      <c r="B712" s="1">
        <v>42926</v>
      </c>
      <c r="C712">
        <v>16.401738869441115</v>
      </c>
    </row>
    <row r="713" spans="2:3">
      <c r="B713" s="1">
        <v>42927</v>
      </c>
      <c r="C713">
        <v>16.159572882365296</v>
      </c>
    </row>
    <row r="714" spans="2:3">
      <c r="B714" s="1">
        <v>42928</v>
      </c>
      <c r="C714">
        <v>16.579799968305014</v>
      </c>
    </row>
    <row r="715" spans="2:3">
      <c r="B715" s="1">
        <v>42929</v>
      </c>
      <c r="C715">
        <v>16.295021210039312</v>
      </c>
    </row>
    <row r="716" spans="2:3">
      <c r="B716" s="1">
        <v>42930</v>
      </c>
      <c r="C716">
        <v>15.432425031707469</v>
      </c>
    </row>
    <row r="717" spans="2:3">
      <c r="B717" s="1">
        <v>42933</v>
      </c>
      <c r="C717">
        <v>15.396666191495235</v>
      </c>
    </row>
    <row r="718" spans="2:3">
      <c r="B718" s="1">
        <v>42934</v>
      </c>
      <c r="C718">
        <v>16.020059547988605</v>
      </c>
    </row>
    <row r="719" spans="2:3">
      <c r="B719" s="1">
        <v>42935</v>
      </c>
      <c r="C719">
        <v>15.704311412168973</v>
      </c>
    </row>
    <row r="720" spans="2:3">
      <c r="B720" s="1">
        <v>42936</v>
      </c>
      <c r="C720">
        <v>19.461588031292603</v>
      </c>
    </row>
    <row r="721" spans="2:3">
      <c r="B721" s="1">
        <v>42937</v>
      </c>
      <c r="C721">
        <v>18.424487210157427</v>
      </c>
    </row>
    <row r="722" spans="2:3">
      <c r="B722" s="1">
        <v>42940</v>
      </c>
      <c r="C722">
        <v>19.024011936730215</v>
      </c>
    </row>
    <row r="723" spans="2:3">
      <c r="B723" s="1">
        <v>42941</v>
      </c>
      <c r="C723">
        <v>17.790102072116262</v>
      </c>
    </row>
    <row r="724" spans="2:3">
      <c r="B724" s="1">
        <v>42942</v>
      </c>
      <c r="C724">
        <v>17.463419105878479</v>
      </c>
    </row>
    <row r="725" spans="2:3">
      <c r="B725" s="1">
        <v>42943</v>
      </c>
      <c r="C725">
        <v>18.444157603124989</v>
      </c>
    </row>
    <row r="726" spans="2:3">
      <c r="B726" s="1">
        <v>42944</v>
      </c>
      <c r="C726">
        <v>19.389479059623753</v>
      </c>
    </row>
    <row r="727" spans="2:3">
      <c r="B727" s="1">
        <v>42947</v>
      </c>
      <c r="C727">
        <v>19.84520433662107</v>
      </c>
    </row>
    <row r="728" spans="2:3">
      <c r="B728" s="1">
        <v>42948</v>
      </c>
      <c r="C728">
        <v>18.758884288285238</v>
      </c>
    </row>
    <row r="729" spans="2:3">
      <c r="B729" s="1">
        <v>42949</v>
      </c>
      <c r="C729">
        <v>18.704448842701094</v>
      </c>
    </row>
    <row r="730" spans="2:3">
      <c r="B730" s="1">
        <v>42950</v>
      </c>
      <c r="C730">
        <v>19.351442115648062</v>
      </c>
    </row>
    <row r="731" spans="2:3">
      <c r="B731" s="1">
        <v>42951</v>
      </c>
      <c r="C731">
        <v>19.978285977470133</v>
      </c>
    </row>
    <row r="732" spans="2:3">
      <c r="B732" s="1">
        <v>42954</v>
      </c>
      <c r="C732">
        <v>23.308582394772195</v>
      </c>
    </row>
    <row r="733" spans="2:3">
      <c r="B733" s="1">
        <v>42955</v>
      </c>
      <c r="C733">
        <v>23.588853973475565</v>
      </c>
    </row>
    <row r="734" spans="2:3">
      <c r="B734" s="1">
        <v>42956</v>
      </c>
      <c r="C734">
        <v>23.051923893036623</v>
      </c>
    </row>
    <row r="735" spans="2:3">
      <c r="B735" s="1">
        <v>42957</v>
      </c>
      <c r="C735">
        <v>23.317057951247957</v>
      </c>
    </row>
    <row r="736" spans="2:3">
      <c r="B736" s="1">
        <v>42958</v>
      </c>
      <c r="C736">
        <v>25.17185205941297</v>
      </c>
    </row>
    <row r="737" spans="2:3">
      <c r="B737" s="1">
        <v>42961</v>
      </c>
      <c r="C737">
        <v>29.819991018574925</v>
      </c>
    </row>
    <row r="738" spans="2:3">
      <c r="B738" s="1">
        <v>42962</v>
      </c>
      <c r="C738">
        <v>28.829420012453369</v>
      </c>
    </row>
    <row r="739" spans="2:3">
      <c r="B739" s="1">
        <v>42963</v>
      </c>
      <c r="C739">
        <v>30.168482849862563</v>
      </c>
    </row>
    <row r="740" spans="2:3">
      <c r="B740" s="1">
        <v>42964</v>
      </c>
      <c r="C740">
        <v>29.855401863844303</v>
      </c>
    </row>
    <row r="741" spans="2:3">
      <c r="B741" s="1">
        <v>42965</v>
      </c>
      <c r="C741">
        <v>28.673061728031794</v>
      </c>
    </row>
    <row r="742" spans="2:3">
      <c r="B742" s="1">
        <v>42968</v>
      </c>
      <c r="C742">
        <v>27.57499142052626</v>
      </c>
    </row>
    <row r="743" spans="2:3">
      <c r="B743" s="1">
        <v>42969</v>
      </c>
      <c r="C743">
        <v>28.252638034491348</v>
      </c>
    </row>
    <row r="744" spans="2:3">
      <c r="B744" s="1">
        <v>42970</v>
      </c>
      <c r="C744">
        <v>28.600932540242894</v>
      </c>
    </row>
    <row r="745" spans="2:3">
      <c r="B745" s="1">
        <v>42971</v>
      </c>
      <c r="C745">
        <v>29.859637527565027</v>
      </c>
    </row>
    <row r="746" spans="2:3">
      <c r="B746" s="1">
        <v>42972</v>
      </c>
      <c r="C746">
        <v>30.110689766214968</v>
      </c>
    </row>
    <row r="747" spans="2:3">
      <c r="B747" s="1">
        <v>42975</v>
      </c>
      <c r="C747">
        <v>30.183569388095876</v>
      </c>
    </row>
    <row r="748" spans="2:3">
      <c r="B748" s="1">
        <v>42976</v>
      </c>
      <c r="C748">
        <v>31.532600446195918</v>
      </c>
    </row>
    <row r="749" spans="2:3">
      <c r="B749" s="1">
        <v>42977</v>
      </c>
      <c r="C749">
        <v>31.434663017896895</v>
      </c>
    </row>
    <row r="750" spans="2:3">
      <c r="B750" s="1">
        <v>42978</v>
      </c>
      <c r="C750">
        <v>32.382047912788266</v>
      </c>
    </row>
    <row r="751" spans="2:3">
      <c r="B751" s="1">
        <v>42979</v>
      </c>
      <c r="C751">
        <v>33.677113532029708</v>
      </c>
    </row>
    <row r="752" spans="2:3">
      <c r="B752" s="1">
        <v>42983</v>
      </c>
      <c r="C752">
        <v>30.124804085727572</v>
      </c>
    </row>
    <row r="753" spans="2:3">
      <c r="B753" s="1">
        <v>42984</v>
      </c>
      <c r="C753">
        <v>31.639883934574804</v>
      </c>
    </row>
    <row r="754" spans="2:3">
      <c r="B754" s="1">
        <v>42985</v>
      </c>
      <c r="C754">
        <v>31.655410762433149</v>
      </c>
    </row>
    <row r="755" spans="2:3">
      <c r="B755" s="1">
        <v>42986</v>
      </c>
      <c r="C755">
        <v>29.097903485890878</v>
      </c>
    </row>
    <row r="756" spans="2:3">
      <c r="B756" s="1">
        <v>42989</v>
      </c>
      <c r="C756">
        <v>28.630386931063146</v>
      </c>
    </row>
    <row r="757" spans="2:3">
      <c r="B757" s="1">
        <v>42990</v>
      </c>
      <c r="C757">
        <v>28.417678606746311</v>
      </c>
    </row>
    <row r="758" spans="2:3">
      <c r="B758" s="1">
        <v>42991</v>
      </c>
      <c r="C758">
        <v>26.70694882235675</v>
      </c>
    </row>
    <row r="759" spans="2:3">
      <c r="B759" s="1">
        <v>42992</v>
      </c>
      <c r="C759">
        <v>21.6988457311578</v>
      </c>
    </row>
    <row r="760" spans="2:3">
      <c r="B760" s="1">
        <v>42993</v>
      </c>
      <c r="C760">
        <v>25.015447044335595</v>
      </c>
    </row>
    <row r="761" spans="2:3">
      <c r="B761" s="1">
        <v>42996</v>
      </c>
      <c r="C761">
        <v>27.953886596866319</v>
      </c>
    </row>
    <row r="762" spans="2:3">
      <c r="B762" s="1">
        <v>42997</v>
      </c>
      <c r="C762">
        <v>26.986547597451224</v>
      </c>
    </row>
    <row r="763" spans="2:3">
      <c r="B763" s="1">
        <v>42998</v>
      </c>
      <c r="C763">
        <v>26.852816001449654</v>
      </c>
    </row>
    <row r="764" spans="2:3">
      <c r="B764" s="1">
        <v>42999</v>
      </c>
      <c r="C764">
        <v>24.959909101459626</v>
      </c>
    </row>
    <row r="765" spans="2:3">
      <c r="B765" s="1">
        <v>43000</v>
      </c>
      <c r="C765">
        <v>24.95483599094263</v>
      </c>
    </row>
    <row r="766" spans="2:3">
      <c r="B766" s="1">
        <v>43003</v>
      </c>
      <c r="C766">
        <v>26.982264247926</v>
      </c>
    </row>
    <row r="767" spans="2:3">
      <c r="B767" s="1">
        <v>43004</v>
      </c>
      <c r="C767">
        <v>26.747563807284727</v>
      </c>
    </row>
    <row r="768" spans="2:3">
      <c r="B768" s="1">
        <v>43005</v>
      </c>
      <c r="C768">
        <v>28.863353637683048</v>
      </c>
    </row>
    <row r="769" spans="2:3">
      <c r="B769" s="1">
        <v>43006</v>
      </c>
      <c r="C769">
        <v>28.681953788870175</v>
      </c>
    </row>
    <row r="770" spans="2:3">
      <c r="B770" s="1">
        <v>43007</v>
      </c>
      <c r="C770">
        <v>28.598700935485454</v>
      </c>
    </row>
    <row r="771" spans="2:3">
      <c r="B771" s="1">
        <v>43010</v>
      </c>
      <c r="C771">
        <v>30.287210354704985</v>
      </c>
    </row>
    <row r="772" spans="2:3">
      <c r="B772" s="1">
        <v>43011</v>
      </c>
      <c r="C772">
        <v>29.653051807913194</v>
      </c>
    </row>
    <row r="773" spans="2:3">
      <c r="B773" s="1">
        <v>43012</v>
      </c>
      <c r="C773">
        <v>29.044580962974702</v>
      </c>
    </row>
    <row r="774" spans="2:3">
      <c r="B774" s="1">
        <v>43013</v>
      </c>
      <c r="C774">
        <v>29.721613050817311</v>
      </c>
    </row>
    <row r="775" spans="2:3">
      <c r="B775" s="1">
        <v>43014</v>
      </c>
      <c r="C775">
        <v>30.009500549394904</v>
      </c>
    </row>
    <row r="776" spans="2:3">
      <c r="B776" s="1">
        <v>43017</v>
      </c>
      <c r="C776">
        <v>32.76087524779868</v>
      </c>
    </row>
    <row r="777" spans="2:3">
      <c r="B777" s="1">
        <v>43018</v>
      </c>
      <c r="C777">
        <v>32.825732535164825</v>
      </c>
    </row>
    <row r="778" spans="2:3">
      <c r="B778" s="1">
        <v>43019</v>
      </c>
      <c r="C778">
        <v>33.127532828504023</v>
      </c>
    </row>
    <row r="779" spans="2:3">
      <c r="B779" s="1">
        <v>43020</v>
      </c>
      <c r="C779">
        <v>37.38235186539108</v>
      </c>
    </row>
    <row r="780" spans="2:3">
      <c r="B780" s="1">
        <v>43021</v>
      </c>
      <c r="C780">
        <v>38.752920360134986</v>
      </c>
    </row>
    <row r="781" spans="2:3">
      <c r="B781" s="1">
        <v>43024</v>
      </c>
      <c r="C781">
        <v>39.286540727474396</v>
      </c>
    </row>
    <row r="782" spans="2:3">
      <c r="B782" s="1">
        <v>43025</v>
      </c>
      <c r="C782">
        <v>38.458297382835937</v>
      </c>
    </row>
    <row r="783" spans="2:3">
      <c r="B783" s="1">
        <v>43026</v>
      </c>
      <c r="C783">
        <v>38.35240687729501</v>
      </c>
    </row>
    <row r="784" spans="2:3">
      <c r="B784" s="1">
        <v>43027</v>
      </c>
      <c r="C784">
        <v>39.15652398811357</v>
      </c>
    </row>
    <row r="785" spans="2:3">
      <c r="B785" s="1">
        <v>43028</v>
      </c>
      <c r="C785">
        <v>41.23012566498187</v>
      </c>
    </row>
    <row r="786" spans="2:3">
      <c r="B786" s="1">
        <v>43031</v>
      </c>
      <c r="C786">
        <v>40.669166622151643</v>
      </c>
    </row>
    <row r="787" spans="2:3">
      <c r="B787" s="1">
        <v>43032</v>
      </c>
      <c r="C787">
        <v>37.8963402395608</v>
      </c>
    </row>
    <row r="788" spans="2:3">
      <c r="B788" s="1">
        <v>43033</v>
      </c>
      <c r="C788">
        <v>39.429256906768117</v>
      </c>
    </row>
    <row r="789" spans="2:3">
      <c r="B789" s="1">
        <v>43034</v>
      </c>
      <c r="C789">
        <v>40.481014944178767</v>
      </c>
    </row>
    <row r="790" spans="2:3">
      <c r="B790" s="1">
        <v>43035</v>
      </c>
      <c r="C790">
        <v>39.626965853225599</v>
      </c>
    </row>
    <row r="791" spans="2:3">
      <c r="B791" s="1">
        <v>43038</v>
      </c>
      <c r="C791">
        <v>42.019269311872492</v>
      </c>
    </row>
    <row r="792" spans="2:3">
      <c r="B792" s="1">
        <v>43039</v>
      </c>
      <c r="C792">
        <v>44.330460311134715</v>
      </c>
    </row>
    <row r="793" spans="2:3">
      <c r="B793" s="1">
        <v>43040</v>
      </c>
      <c r="C793">
        <v>46.374149740838057</v>
      </c>
    </row>
    <row r="794" spans="2:3">
      <c r="B794" s="1">
        <v>43041</v>
      </c>
      <c r="C794">
        <v>48.501549942583154</v>
      </c>
    </row>
    <row r="795" spans="2:3">
      <c r="B795" s="1">
        <v>43042</v>
      </c>
      <c r="C795">
        <v>49.381916557198686</v>
      </c>
    </row>
    <row r="796" spans="2:3">
      <c r="B796" s="1">
        <v>43045</v>
      </c>
      <c r="C796">
        <v>48.109029943860925</v>
      </c>
    </row>
    <row r="797" spans="2:3">
      <c r="B797" s="1">
        <v>43046</v>
      </c>
      <c r="C797">
        <v>48.936909651053831</v>
      </c>
    </row>
    <row r="798" spans="2:3">
      <c r="B798" s="1">
        <v>43047</v>
      </c>
      <c r="C798">
        <v>51.091328246860883</v>
      </c>
    </row>
    <row r="799" spans="2:3">
      <c r="B799" s="1">
        <v>43048</v>
      </c>
      <c r="C799">
        <v>48.920696481307679</v>
      </c>
    </row>
    <row r="800" spans="2:3">
      <c r="B800" s="1">
        <v>43049</v>
      </c>
      <c r="C800">
        <v>45.317015196185224</v>
      </c>
    </row>
    <row r="801" spans="2:3">
      <c r="B801" s="1">
        <v>43052</v>
      </c>
      <c r="C801">
        <v>44.910449935157459</v>
      </c>
    </row>
    <row r="802" spans="2:3">
      <c r="B802" s="1">
        <v>43053</v>
      </c>
      <c r="C802">
        <v>45.427651193772796</v>
      </c>
    </row>
    <row r="803" spans="2:3">
      <c r="B803" s="1">
        <v>43054</v>
      </c>
      <c r="C803">
        <v>50.076444403255749</v>
      </c>
    </row>
    <row r="804" spans="2:3">
      <c r="B804" s="1">
        <v>43055</v>
      </c>
      <c r="C804">
        <v>53.877922224785536</v>
      </c>
    </row>
    <row r="805" spans="2:3">
      <c r="B805" s="1">
        <v>43056</v>
      </c>
      <c r="C805">
        <v>52.758416747980071</v>
      </c>
    </row>
    <row r="806" spans="2:3">
      <c r="B806" s="1">
        <v>43059</v>
      </c>
      <c r="C806">
        <v>56.117361626798974</v>
      </c>
    </row>
    <row r="807" spans="2:3">
      <c r="B807" s="1">
        <v>43060</v>
      </c>
      <c r="C807">
        <v>55.225859179997343</v>
      </c>
    </row>
    <row r="808" spans="2:3">
      <c r="B808" s="1">
        <v>43061</v>
      </c>
      <c r="C808">
        <v>56.467087420426935</v>
      </c>
    </row>
    <row r="809" spans="2:3">
      <c r="B809" s="1">
        <v>43063</v>
      </c>
      <c r="C809">
        <v>56.461861339666115</v>
      </c>
    </row>
    <row r="810" spans="2:3">
      <c r="B810" s="1">
        <v>43066</v>
      </c>
      <c r="C810">
        <v>67.159197254089591</v>
      </c>
    </row>
    <row r="811" spans="2:3">
      <c r="B811" s="1">
        <v>43067</v>
      </c>
      <c r="C811">
        <v>68.796558005088656</v>
      </c>
    </row>
    <row r="812" spans="2:3">
      <c r="B812" s="1">
        <v>43068</v>
      </c>
      <c r="C812">
        <v>67.625018065707479</v>
      </c>
    </row>
    <row r="813" spans="2:3">
      <c r="B813" s="1">
        <v>43069</v>
      </c>
      <c r="C813">
        <v>69.976877414226195</v>
      </c>
    </row>
    <row r="814" spans="2:3">
      <c r="B814" s="1">
        <v>43070</v>
      </c>
      <c r="C814">
        <v>75.042970150224662</v>
      </c>
    </row>
    <row r="815" spans="2:3">
      <c r="B815" s="1">
        <v>43073</v>
      </c>
      <c r="C815">
        <v>79.695023108747435</v>
      </c>
    </row>
    <row r="816" spans="2:3">
      <c r="B816" s="1">
        <v>43074</v>
      </c>
      <c r="C816">
        <v>81.460373934049429</v>
      </c>
    </row>
    <row r="817" spans="2:4">
      <c r="B817" s="1">
        <v>43075</v>
      </c>
      <c r="C817">
        <v>97.685142044461656</v>
      </c>
    </row>
    <row r="818" spans="2:4">
      <c r="B818" s="1">
        <v>43076</v>
      </c>
      <c r="C818">
        <v>122.3371701495477</v>
      </c>
    </row>
    <row r="819" spans="2:4">
      <c r="B819" s="1">
        <v>43077</v>
      </c>
      <c r="C819">
        <v>113.23171143566414</v>
      </c>
    </row>
    <row r="820" spans="2:4">
      <c r="B820" s="1">
        <v>43080</v>
      </c>
      <c r="C820">
        <v>115.7300375687169</v>
      </c>
    </row>
    <row r="821" spans="2:4">
      <c r="B821" s="1">
        <v>43081</v>
      </c>
      <c r="C821">
        <v>118.98765076595129</v>
      </c>
    </row>
    <row r="822" spans="2:4">
      <c r="B822" s="1">
        <v>43082</v>
      </c>
      <c r="C822">
        <v>112.09308671829099</v>
      </c>
    </row>
    <row r="823" spans="2:4">
      <c r="B823" s="1">
        <v>43083</v>
      </c>
      <c r="C823">
        <v>113.14516007134281</v>
      </c>
    </row>
    <row r="824" spans="2:4">
      <c r="B824" s="1">
        <v>43084</v>
      </c>
      <c r="C824">
        <v>120.93967001807958</v>
      </c>
    </row>
    <row r="825" spans="2:4">
      <c r="B825" s="1">
        <v>43087</v>
      </c>
      <c r="C825">
        <v>130.53838978790998</v>
      </c>
    </row>
    <row r="826" spans="2:4">
      <c r="B826" s="1">
        <v>43088</v>
      </c>
      <c r="C826">
        <v>121.38977027334585</v>
      </c>
    </row>
    <row r="827" spans="2:4">
      <c r="B827" s="1">
        <v>43089</v>
      </c>
      <c r="C827">
        <v>113.50925272158331</v>
      </c>
    </row>
    <row r="828" spans="2:4">
      <c r="B828" s="1">
        <v>43090</v>
      </c>
      <c r="C828">
        <v>107.88642473382164</v>
      </c>
    </row>
    <row r="829" spans="2:4">
      <c r="B829" s="1">
        <v>43091</v>
      </c>
      <c r="C829">
        <v>94.41789493932734</v>
      </c>
    </row>
    <row r="830" spans="2:4">
      <c r="B830" s="1">
        <v>43095</v>
      </c>
      <c r="C830">
        <v>109.88924853939187</v>
      </c>
    </row>
    <row r="831" spans="2:4">
      <c r="B831" s="1">
        <v>43096</v>
      </c>
      <c r="C831">
        <v>108.09370297494732</v>
      </c>
    </row>
    <row r="832" spans="2:4">
      <c r="B832" s="26">
        <v>43097</v>
      </c>
      <c r="C832" s="27">
        <v>94.99</v>
      </c>
      <c r="D832" s="27"/>
    </row>
    <row r="833" spans="2:4">
      <c r="B833" s="26">
        <v>43098</v>
      </c>
      <c r="C833" s="27">
        <v>100</v>
      </c>
      <c r="D833" s="27"/>
    </row>
    <row r="834" spans="2:4">
      <c r="B834" s="26">
        <v>43102</v>
      </c>
      <c r="C834" s="27">
        <v>102.71</v>
      </c>
      <c r="D834" s="27"/>
    </row>
    <row r="835" spans="2:4">
      <c r="B835" s="26">
        <v>43103</v>
      </c>
      <c r="C835" s="27">
        <v>103.51</v>
      </c>
      <c r="D835" s="27"/>
    </row>
    <row r="836" spans="2:4">
      <c r="B836" s="26">
        <v>43104</v>
      </c>
      <c r="C836" s="27">
        <v>102.99</v>
      </c>
      <c r="D836" s="27"/>
    </row>
    <row r="837" spans="2:4">
      <c r="B837" s="26">
        <v>43105</v>
      </c>
      <c r="C837" s="27">
        <v>114.53</v>
      </c>
      <c r="D837" s="27"/>
    </row>
    <row r="838" spans="2:4">
      <c r="B838" s="26">
        <v>43108</v>
      </c>
      <c r="C838" s="27">
        <v>103.01</v>
      </c>
      <c r="D838" s="27"/>
    </row>
    <row r="839" spans="2:4">
      <c r="B839" s="26">
        <v>43109</v>
      </c>
      <c r="C839" s="27">
        <v>101.89</v>
      </c>
      <c r="D839" s="27"/>
    </row>
    <row r="840" spans="2:4">
      <c r="B840" s="26">
        <v>43110</v>
      </c>
      <c r="C840" s="27">
        <v>99.79</v>
      </c>
      <c r="D840" s="27"/>
    </row>
    <row r="841" spans="2:4">
      <c r="B841" s="26">
        <v>43111</v>
      </c>
      <c r="C841" s="27">
        <v>92.42</v>
      </c>
      <c r="D841" s="27"/>
    </row>
    <row r="842" spans="2:4">
      <c r="B842" s="26">
        <v>43112</v>
      </c>
      <c r="C842" s="27">
        <v>96.36</v>
      </c>
      <c r="D842" s="27"/>
    </row>
    <row r="843" spans="2:4">
      <c r="B843" s="26">
        <v>43116</v>
      </c>
      <c r="C843" s="27">
        <v>77.239999999999995</v>
      </c>
      <c r="D843" s="27"/>
    </row>
    <row r="844" spans="2:4">
      <c r="B844" s="26">
        <v>43117</v>
      </c>
      <c r="C844" s="27">
        <v>75.83</v>
      </c>
      <c r="D844" s="27"/>
    </row>
    <row r="845" spans="2:4">
      <c r="B845" s="26">
        <v>43118</v>
      </c>
      <c r="C845" s="27">
        <v>81.78</v>
      </c>
      <c r="D845" s="27"/>
    </row>
    <row r="846" spans="2:4">
      <c r="B846" s="26">
        <v>43119</v>
      </c>
      <c r="C846" s="27">
        <v>78.72</v>
      </c>
      <c r="D846" s="27"/>
    </row>
    <row r="847" spans="2:4">
      <c r="B847" s="26">
        <v>43122</v>
      </c>
      <c r="C847" s="27">
        <v>71.59</v>
      </c>
      <c r="D847" s="27"/>
    </row>
    <row r="848" spans="2:4">
      <c r="B848" s="26">
        <v>43123</v>
      </c>
      <c r="C848" s="27">
        <v>76.69</v>
      </c>
      <c r="D848" s="27"/>
    </row>
    <row r="849" spans="2:4">
      <c r="B849" s="26">
        <v>43124</v>
      </c>
      <c r="C849" s="27">
        <v>76.86</v>
      </c>
      <c r="D849" s="27"/>
    </row>
    <row r="850" spans="2:4">
      <c r="B850" s="26">
        <v>43125</v>
      </c>
      <c r="C850" s="27">
        <v>77.17</v>
      </c>
      <c r="D850" s="27"/>
    </row>
    <row r="851" spans="2:4">
      <c r="B851" s="26">
        <v>43126</v>
      </c>
      <c r="C851" s="27">
        <v>75.540000000000006</v>
      </c>
      <c r="D851" s="27"/>
    </row>
    <row r="852" spans="2:4">
      <c r="B852" s="26">
        <v>43129</v>
      </c>
      <c r="C852" s="27">
        <v>76.97</v>
      </c>
      <c r="D852" s="27"/>
    </row>
    <row r="853" spans="2:4">
      <c r="B853" s="26">
        <v>43130</v>
      </c>
      <c r="C853" s="27">
        <v>68.510000000000005</v>
      </c>
      <c r="D853" s="27"/>
    </row>
    <row r="854" spans="2:4">
      <c r="B854" s="26">
        <v>43131</v>
      </c>
      <c r="C854" s="27">
        <v>68.86</v>
      </c>
      <c r="D854" s="27"/>
    </row>
    <row r="855" spans="2:4">
      <c r="B855" s="26">
        <v>43132</v>
      </c>
      <c r="C855" s="27">
        <v>62.57</v>
      </c>
      <c r="D855" s="27"/>
    </row>
    <row r="856" spans="2:4">
      <c r="B856" s="26">
        <v>43133</v>
      </c>
      <c r="C856" s="27">
        <v>59.1</v>
      </c>
      <c r="D856" s="27"/>
    </row>
    <row r="857" spans="2:4">
      <c r="B857" s="26">
        <v>43136</v>
      </c>
      <c r="C857" s="27">
        <v>49.91</v>
      </c>
      <c r="D857" s="27"/>
    </row>
    <row r="858" spans="2:4">
      <c r="B858" s="26">
        <v>43137</v>
      </c>
      <c r="C858" s="27">
        <v>51.96</v>
      </c>
      <c r="D858" s="27"/>
    </row>
    <row r="859" spans="2:4">
      <c r="B859" s="26">
        <v>43138</v>
      </c>
      <c r="C859" s="27">
        <v>56.65</v>
      </c>
      <c r="D859" s="27"/>
    </row>
    <row r="860" spans="2:4">
      <c r="B860" s="26">
        <v>43139</v>
      </c>
      <c r="C860" s="27">
        <v>57.31</v>
      </c>
      <c r="D860" s="27"/>
    </row>
    <row r="861" spans="2:4">
      <c r="B861" s="26">
        <v>43140</v>
      </c>
      <c r="C861" s="27">
        <v>59.28</v>
      </c>
      <c r="D861" s="27"/>
    </row>
    <row r="862" spans="2:4">
      <c r="B862" s="26">
        <v>43143</v>
      </c>
      <c r="C862" s="27">
        <v>61.15</v>
      </c>
      <c r="D862" s="27"/>
    </row>
    <row r="863" spans="2:4">
      <c r="B863" s="26">
        <v>43144</v>
      </c>
      <c r="C863" s="27">
        <v>60.07</v>
      </c>
      <c r="D863" s="27"/>
    </row>
    <row r="864" spans="2:4">
      <c r="B864" s="26">
        <v>43145</v>
      </c>
      <c r="C864" s="27">
        <v>64.290000000000006</v>
      </c>
      <c r="D864" s="27"/>
    </row>
    <row r="865" spans="2:4">
      <c r="B865" s="26">
        <v>43146</v>
      </c>
      <c r="C865" s="27">
        <v>69.709999999999994</v>
      </c>
      <c r="D865" s="27"/>
    </row>
    <row r="866" spans="2:4">
      <c r="B866" s="26">
        <v>43147</v>
      </c>
      <c r="C866" s="27">
        <v>69.260000000000005</v>
      </c>
      <c r="D866" s="27"/>
    </row>
    <row r="867" spans="2:4">
      <c r="B867" s="26">
        <v>43151</v>
      </c>
      <c r="C867" s="27">
        <v>80.849999999999994</v>
      </c>
      <c r="D867" s="27"/>
    </row>
    <row r="868" spans="2:4">
      <c r="B868" s="26">
        <v>43152</v>
      </c>
      <c r="C868" s="27">
        <v>71.36</v>
      </c>
      <c r="D868" s="27"/>
    </row>
    <row r="869" spans="2:4">
      <c r="B869" s="26">
        <v>43153</v>
      </c>
      <c r="C869" s="27">
        <v>69.47</v>
      </c>
      <c r="D869" s="27"/>
    </row>
    <row r="870" spans="2:4">
      <c r="B870" s="26">
        <v>43154</v>
      </c>
      <c r="C870" s="27">
        <v>68.47</v>
      </c>
      <c r="D870" s="27"/>
    </row>
    <row r="871" spans="2:4">
      <c r="B871" s="26">
        <v>43157</v>
      </c>
      <c r="C871" s="27">
        <v>70.52</v>
      </c>
      <c r="D871" s="27"/>
    </row>
    <row r="872" spans="2:4">
      <c r="B872" s="26">
        <v>43158</v>
      </c>
      <c r="C872" s="27">
        <v>73.33</v>
      </c>
      <c r="D872" s="27"/>
    </row>
    <row r="873" spans="2:4">
      <c r="B873" s="26">
        <v>43159</v>
      </c>
      <c r="C873" s="27">
        <v>73.239999999999995</v>
      </c>
      <c r="D873" s="27"/>
    </row>
    <row r="874" spans="2:4">
      <c r="B874" s="26">
        <v>43160</v>
      </c>
      <c r="C874" s="27">
        <v>76.12</v>
      </c>
      <c r="D874" s="27"/>
    </row>
    <row r="875" spans="2:4">
      <c r="B875" s="26">
        <v>43161</v>
      </c>
      <c r="C875" s="27">
        <v>76.099999999999994</v>
      </c>
      <c r="D875" s="27"/>
    </row>
    <row r="876" spans="2:4">
      <c r="B876" s="26">
        <v>43164</v>
      </c>
      <c r="C876" s="27">
        <v>79.94</v>
      </c>
      <c r="D876" s="27"/>
    </row>
    <row r="877" spans="2:4">
      <c r="B877" s="26">
        <v>43165</v>
      </c>
      <c r="C877" s="27">
        <v>73.260000000000005</v>
      </c>
      <c r="D877" s="27"/>
    </row>
    <row r="878" spans="2:4">
      <c r="B878" s="26">
        <v>43166</v>
      </c>
      <c r="C878" s="27">
        <v>67.349999999999994</v>
      </c>
      <c r="D878" s="27"/>
    </row>
    <row r="879" spans="2:4">
      <c r="B879" s="26">
        <v>43167</v>
      </c>
      <c r="C879" s="27">
        <v>64.680000000000007</v>
      </c>
      <c r="D879" s="27"/>
    </row>
    <row r="880" spans="2:4">
      <c r="B880" s="26">
        <v>43168</v>
      </c>
      <c r="C880" s="27">
        <v>62.02</v>
      </c>
      <c r="D880" s="27"/>
    </row>
    <row r="881" spans="2:4">
      <c r="B881" s="26">
        <v>43171</v>
      </c>
      <c r="C881" s="27">
        <v>61.31</v>
      </c>
      <c r="D881" s="27"/>
    </row>
    <row r="882" spans="2:4">
      <c r="B882" s="26">
        <v>43172</v>
      </c>
      <c r="C882" s="27">
        <v>62.38</v>
      </c>
      <c r="D882" s="27"/>
    </row>
    <row r="883" spans="2:4">
      <c r="B883" s="26">
        <v>43173</v>
      </c>
      <c r="C883" s="27">
        <v>56.91</v>
      </c>
      <c r="D883" s="27"/>
    </row>
    <row r="884" spans="2:4">
      <c r="B884" s="26">
        <v>43174</v>
      </c>
      <c r="C884" s="27">
        <v>56.68</v>
      </c>
      <c r="D884" s="27"/>
    </row>
    <row r="885" spans="2:4">
      <c r="B885" s="26">
        <v>43175</v>
      </c>
      <c r="C885" s="27">
        <v>58.9</v>
      </c>
      <c r="D885" s="27"/>
    </row>
    <row r="886" spans="2:4">
      <c r="B886" s="26">
        <v>43178</v>
      </c>
      <c r="C886" s="27">
        <v>57.79</v>
      </c>
      <c r="D886" s="27"/>
    </row>
    <row r="887" spans="2:4">
      <c r="B887" s="26">
        <v>43179</v>
      </c>
      <c r="C887" s="27">
        <v>61.48</v>
      </c>
      <c r="D887" s="27"/>
    </row>
    <row r="888" spans="2:4">
      <c r="B888" s="26">
        <v>43180</v>
      </c>
      <c r="C888" s="27">
        <v>61.13</v>
      </c>
      <c r="D888" s="27"/>
    </row>
    <row r="889" spans="2:4">
      <c r="B889" s="26">
        <v>43181</v>
      </c>
      <c r="C889" s="27">
        <v>59.29</v>
      </c>
      <c r="D889" s="27"/>
    </row>
    <row r="890" spans="2:4">
      <c r="B890" s="26">
        <v>43182</v>
      </c>
      <c r="C890" s="27">
        <v>59.24</v>
      </c>
      <c r="D890" s="27"/>
    </row>
    <row r="891" spans="2:4">
      <c r="B891" s="26">
        <v>43185</v>
      </c>
      <c r="C891" s="27">
        <v>54.46</v>
      </c>
      <c r="D891" s="27"/>
    </row>
    <row r="892" spans="2:4">
      <c r="B892" s="26">
        <v>43186</v>
      </c>
      <c r="C892" s="27">
        <v>54.36</v>
      </c>
      <c r="D892" s="27"/>
    </row>
    <row r="893" spans="2:4">
      <c r="B893" s="26">
        <v>43187</v>
      </c>
      <c r="C893" s="27">
        <v>54.26</v>
      </c>
      <c r="D893" s="27"/>
    </row>
    <row r="894" spans="2:4">
      <c r="B894" s="26">
        <v>43188</v>
      </c>
      <c r="C894" s="27">
        <v>50.38</v>
      </c>
      <c r="D894" s="27"/>
    </row>
    <row r="895" spans="2:4">
      <c r="B895" s="26">
        <v>43192</v>
      </c>
      <c r="C895" s="27">
        <v>48.01</v>
      </c>
      <c r="D895" s="27"/>
    </row>
    <row r="896" spans="2:4">
      <c r="B896" s="26">
        <v>43193</v>
      </c>
      <c r="C896" s="27">
        <v>51.24</v>
      </c>
      <c r="D896" s="27"/>
    </row>
    <row r="897" spans="2:4">
      <c r="B897" s="26">
        <v>43194</v>
      </c>
      <c r="C897" s="27">
        <v>47.12</v>
      </c>
      <c r="D897" s="27"/>
    </row>
    <row r="898" spans="2:4">
      <c r="B898" s="26">
        <v>43195</v>
      </c>
      <c r="C898" s="27">
        <v>46.43</v>
      </c>
      <c r="D898" s="27"/>
    </row>
    <row r="899" spans="2:4">
      <c r="B899" s="26">
        <v>43196</v>
      </c>
      <c r="C899" s="27">
        <v>45.51</v>
      </c>
      <c r="D899" s="27"/>
    </row>
    <row r="900" spans="2:4">
      <c r="B900" s="26">
        <v>43199</v>
      </c>
      <c r="C900" s="27">
        <v>45.83</v>
      </c>
      <c r="D900" s="27"/>
    </row>
    <row r="901" spans="2:4">
      <c r="B901" s="26">
        <v>43200</v>
      </c>
      <c r="C901" s="27">
        <v>46.98</v>
      </c>
      <c r="D901" s="27"/>
    </row>
    <row r="902" spans="2:4">
      <c r="B902" s="26">
        <v>43201</v>
      </c>
      <c r="C902" s="27">
        <v>47.52</v>
      </c>
      <c r="D902" s="27"/>
    </row>
    <row r="903" spans="2:4">
      <c r="B903" s="26">
        <v>43202</v>
      </c>
      <c r="C903" s="27">
        <v>52.75</v>
      </c>
      <c r="D903" s="27"/>
    </row>
    <row r="904" spans="2:4">
      <c r="B904" s="26">
        <v>43203</v>
      </c>
      <c r="C904" s="27">
        <v>55.69</v>
      </c>
      <c r="D904" s="27"/>
    </row>
    <row r="905" spans="2:4">
      <c r="B905" s="26">
        <v>43206</v>
      </c>
      <c r="C905" s="27">
        <v>54.81</v>
      </c>
      <c r="D905" s="27"/>
    </row>
    <row r="906" spans="2:4">
      <c r="B906" s="26">
        <v>43207</v>
      </c>
      <c r="C906" s="27">
        <v>54.16</v>
      </c>
      <c r="D906" s="27"/>
    </row>
    <row r="907" spans="2:4">
      <c r="B907" s="26">
        <v>43208</v>
      </c>
      <c r="C907" s="27">
        <v>55.81</v>
      </c>
      <c r="D907" s="27"/>
    </row>
    <row r="908" spans="2:4">
      <c r="B908" s="26">
        <v>43209</v>
      </c>
      <c r="C908" s="27">
        <v>56.73</v>
      </c>
      <c r="D908" s="27"/>
    </row>
    <row r="909" spans="2:4">
      <c r="B909" s="26">
        <v>43210</v>
      </c>
      <c r="C909" s="27">
        <v>58.6</v>
      </c>
      <c r="D909" s="27"/>
    </row>
    <row r="910" spans="2:4">
      <c r="B910" s="26">
        <v>43213</v>
      </c>
      <c r="C910" s="27">
        <v>60.84</v>
      </c>
      <c r="D910" s="27"/>
    </row>
    <row r="911" spans="2:4">
      <c r="B911" s="26">
        <v>43214</v>
      </c>
      <c r="C911" s="27">
        <v>65.03</v>
      </c>
      <c r="D911" s="27"/>
    </row>
    <row r="912" spans="2:4">
      <c r="B912" s="26">
        <v>43215</v>
      </c>
      <c r="C912" s="27">
        <v>61.8</v>
      </c>
      <c r="D912" s="27"/>
    </row>
    <row r="913" spans="2:4">
      <c r="B913" s="26">
        <v>43216</v>
      </c>
      <c r="C913" s="27">
        <v>61.08</v>
      </c>
      <c r="D913" s="27"/>
    </row>
    <row r="914" spans="2:4">
      <c r="B914" s="26">
        <v>43217</v>
      </c>
      <c r="C914" s="27">
        <v>62.35</v>
      </c>
      <c r="D914" s="27"/>
    </row>
    <row r="915" spans="2:4">
      <c r="B915" s="26">
        <v>43220</v>
      </c>
      <c r="C915" s="27">
        <v>64.3</v>
      </c>
      <c r="D915" s="27"/>
    </row>
    <row r="916" spans="2:4">
      <c r="B916" s="26">
        <v>43221</v>
      </c>
      <c r="C916" s="27">
        <v>61.69</v>
      </c>
      <c r="D916" s="27"/>
    </row>
    <row r="917" spans="2:4">
      <c r="B917" s="26">
        <v>43222</v>
      </c>
      <c r="C917" s="27">
        <v>62.83</v>
      </c>
      <c r="D917" s="27"/>
    </row>
    <row r="918" spans="2:4">
      <c r="B918" s="26">
        <v>43223</v>
      </c>
      <c r="C918" s="27">
        <v>66.44</v>
      </c>
      <c r="D918" s="27"/>
    </row>
    <row r="919" spans="2:4">
      <c r="B919" s="26">
        <v>43224</v>
      </c>
      <c r="C919" s="27">
        <v>66.42</v>
      </c>
      <c r="D919" s="27"/>
    </row>
    <row r="920" spans="2:4">
      <c r="B920" s="26">
        <v>43227</v>
      </c>
      <c r="C920" s="27">
        <v>64.849999999999994</v>
      </c>
      <c r="D920" s="27"/>
    </row>
    <row r="921" spans="2:4">
      <c r="B921" s="26">
        <v>43228</v>
      </c>
      <c r="C921" s="27">
        <v>63.45</v>
      </c>
      <c r="D921" s="27"/>
    </row>
    <row r="922" spans="2:4">
      <c r="B922" s="26">
        <v>43229</v>
      </c>
      <c r="C922" s="27">
        <v>63.74</v>
      </c>
      <c r="D922" s="27"/>
    </row>
    <row r="923" spans="2:4">
      <c r="B923" s="26">
        <v>43230</v>
      </c>
      <c r="C923" s="27">
        <v>62.44</v>
      </c>
      <c r="D923" s="27"/>
    </row>
    <row r="924" spans="2:4">
      <c r="B924" s="26">
        <v>43231</v>
      </c>
      <c r="C924" s="27">
        <v>59.27</v>
      </c>
      <c r="D924" s="27"/>
    </row>
    <row r="925" spans="2:4">
      <c r="B925" s="26">
        <v>43234</v>
      </c>
      <c r="C925" s="27">
        <v>60.16</v>
      </c>
      <c r="D925" s="27"/>
    </row>
    <row r="926" spans="2:4">
      <c r="B926" s="26">
        <v>43235</v>
      </c>
      <c r="C926" s="27">
        <v>58.79</v>
      </c>
      <c r="D926" s="27"/>
    </row>
    <row r="927" spans="2:4">
      <c r="B927" s="26">
        <v>43236</v>
      </c>
      <c r="C927" s="27">
        <v>56.81</v>
      </c>
      <c r="D927" s="27"/>
    </row>
    <row r="928" spans="2:4">
      <c r="B928" s="26">
        <v>43237</v>
      </c>
      <c r="C928" s="27">
        <v>56.18</v>
      </c>
      <c r="D928" s="27"/>
    </row>
    <row r="929" spans="2:4">
      <c r="B929" s="26">
        <v>43238</v>
      </c>
      <c r="C929" s="27">
        <v>56.52</v>
      </c>
      <c r="D929" s="27"/>
    </row>
    <row r="930" spans="2:4">
      <c r="B930" s="26">
        <v>43241</v>
      </c>
      <c r="C930" s="27">
        <v>57.49</v>
      </c>
      <c r="D930" s="27"/>
    </row>
    <row r="931" spans="2:4">
      <c r="B931" s="26">
        <v>43242</v>
      </c>
      <c r="C931" s="27">
        <v>56.09</v>
      </c>
      <c r="D931" s="27"/>
    </row>
    <row r="932" spans="2:4">
      <c r="B932" s="26">
        <v>43243</v>
      </c>
      <c r="C932" s="27">
        <v>52.08</v>
      </c>
      <c r="D932" s="27"/>
    </row>
    <row r="933" spans="2:4">
      <c r="B933" s="26">
        <v>43244</v>
      </c>
      <c r="C933" s="27">
        <v>52.08</v>
      </c>
      <c r="D933" s="27"/>
    </row>
    <row r="934" spans="2:4">
      <c r="B934" s="26">
        <v>43245</v>
      </c>
      <c r="C934" s="27">
        <v>50.98</v>
      </c>
      <c r="D934" s="27"/>
    </row>
    <row r="935" spans="2:4">
      <c r="B935" s="26">
        <v>43249</v>
      </c>
      <c r="C935" s="27">
        <v>51.36</v>
      </c>
      <c r="D935" s="27"/>
    </row>
    <row r="936" spans="2:4">
      <c r="B936" s="26">
        <v>43250</v>
      </c>
      <c r="C936" s="27">
        <v>50.16</v>
      </c>
      <c r="D936" s="27"/>
    </row>
    <row r="937" spans="2:4">
      <c r="B937" s="26">
        <v>43251</v>
      </c>
      <c r="C937" s="27">
        <v>51.7</v>
      </c>
      <c r="D937" s="27"/>
    </row>
    <row r="938" spans="2:4">
      <c r="B938" s="26">
        <v>43252</v>
      </c>
      <c r="C938">
        <v>50.98</v>
      </c>
    </row>
    <row r="939" spans="2:4">
      <c r="B939" s="26">
        <v>43255</v>
      </c>
      <c r="C939">
        <v>51.38</v>
      </c>
    </row>
    <row r="940" spans="2:4">
      <c r="B940" s="26">
        <v>43256</v>
      </c>
      <c r="C940">
        <v>52.25</v>
      </c>
    </row>
    <row r="941" spans="2:4">
      <c r="B941" s="26">
        <v>43257</v>
      </c>
      <c r="C941">
        <v>51.64</v>
      </c>
    </row>
    <row r="942" spans="2:4">
      <c r="B942" s="26">
        <v>43258</v>
      </c>
      <c r="C942">
        <v>52.79</v>
      </c>
    </row>
    <row r="943" spans="2:4">
      <c r="B943" s="26">
        <v>43259</v>
      </c>
      <c r="C943">
        <v>52.46</v>
      </c>
    </row>
    <row r="944" spans="2:4">
      <c r="B944" s="26">
        <v>43262</v>
      </c>
      <c r="C944">
        <v>46.28</v>
      </c>
    </row>
    <row r="945" spans="2:3">
      <c r="B945" s="26">
        <v>43263</v>
      </c>
      <c r="C945">
        <v>44.57</v>
      </c>
    </row>
    <row r="946" spans="2:3">
      <c r="B946" s="26">
        <v>43264</v>
      </c>
      <c r="C946">
        <v>43</v>
      </c>
    </row>
    <row r="947" spans="2:3">
      <c r="B947" s="26">
        <v>43265</v>
      </c>
      <c r="C947">
        <v>45.45</v>
      </c>
    </row>
    <row r="948" spans="2:3">
      <c r="B948" s="26">
        <v>43266</v>
      </c>
      <c r="C948">
        <v>44.78</v>
      </c>
    </row>
    <row r="949" spans="2:3">
      <c r="B949" s="26">
        <v>43269</v>
      </c>
      <c r="C949">
        <v>45.86</v>
      </c>
    </row>
    <row r="950" spans="2:3">
      <c r="B950" s="26">
        <v>43270</v>
      </c>
      <c r="C950">
        <v>46.16</v>
      </c>
    </row>
    <row r="951" spans="2:3">
      <c r="B951" s="26">
        <v>43271</v>
      </c>
      <c r="C951">
        <v>46.23</v>
      </c>
    </row>
    <row r="952" spans="2:3">
      <c r="B952" s="1">
        <v>43272</v>
      </c>
      <c r="C952">
        <v>45.99</v>
      </c>
    </row>
    <row r="953" spans="2:3">
      <c r="B953" s="1">
        <v>43273</v>
      </c>
      <c r="C953">
        <v>42.23</v>
      </c>
    </row>
    <row r="954" spans="2:3">
      <c r="B954" s="26">
        <v>43276</v>
      </c>
      <c r="C954">
        <v>42.75</v>
      </c>
    </row>
    <row r="955" spans="2:3">
      <c r="B955" s="26">
        <v>43277</v>
      </c>
      <c r="C955">
        <v>42.14</v>
      </c>
    </row>
    <row r="956" spans="2:3">
      <c r="B956" s="26">
        <v>43278</v>
      </c>
      <c r="C956">
        <v>41.94</v>
      </c>
    </row>
    <row r="957" spans="2:3">
      <c r="B957" s="26">
        <v>43279</v>
      </c>
      <c r="C957">
        <v>41.46</v>
      </c>
    </row>
    <row r="958" spans="2:3">
      <c r="B958" s="26">
        <v>43280</v>
      </c>
      <c r="C958">
        <v>40.1</v>
      </c>
    </row>
    <row r="959" spans="2:3">
      <c r="B959" s="26">
        <v>43283</v>
      </c>
      <c r="C959">
        <v>45.28</v>
      </c>
    </row>
    <row r="960" spans="2:3">
      <c r="B960" s="26">
        <v>43284</v>
      </c>
      <c r="C960">
        <v>44.98</v>
      </c>
    </row>
    <row r="961" spans="2:3">
      <c r="B961" s="26">
        <v>43286</v>
      </c>
      <c r="C961">
        <v>44.47</v>
      </c>
    </row>
    <row r="962" spans="2:3">
      <c r="B962" s="26">
        <v>43287</v>
      </c>
      <c r="C962">
        <v>44.87</v>
      </c>
    </row>
    <row r="963" spans="2:3">
      <c r="B963" s="26">
        <v>43290</v>
      </c>
      <c r="C963">
        <v>45.76</v>
      </c>
    </row>
    <row r="964" spans="2:3">
      <c r="B964" s="26">
        <v>43291</v>
      </c>
      <c r="C964">
        <v>43.45</v>
      </c>
    </row>
    <row r="965" spans="2:3">
      <c r="B965" s="26">
        <v>43292</v>
      </c>
      <c r="C965">
        <v>43.26</v>
      </c>
    </row>
    <row r="966" spans="2:3">
      <c r="B966" s="26">
        <v>43293</v>
      </c>
      <c r="C966">
        <v>42.1</v>
      </c>
    </row>
    <row r="967" spans="2:3">
      <c r="B967" s="26">
        <v>43294</v>
      </c>
      <c r="C967">
        <v>42.12</v>
      </c>
    </row>
    <row r="968" spans="2:3">
      <c r="B968" s="26">
        <v>43297</v>
      </c>
      <c r="C968">
        <v>45.6</v>
      </c>
    </row>
    <row r="969" spans="2:3">
      <c r="B969" s="26">
        <v>43298</v>
      </c>
      <c r="C969">
        <v>49.95</v>
      </c>
    </row>
    <row r="970" spans="2:3">
      <c r="B970" s="26">
        <v>43299</v>
      </c>
      <c r="C970">
        <v>50.56</v>
      </c>
    </row>
    <row r="971" spans="2:3">
      <c r="B971" s="26">
        <v>43300</v>
      </c>
      <c r="C971">
        <v>50.96</v>
      </c>
    </row>
    <row r="972" spans="2:3">
      <c r="B972" s="26">
        <v>43301</v>
      </c>
      <c r="C972">
        <v>50.19</v>
      </c>
    </row>
    <row r="973" spans="2:3">
      <c r="B973" s="26">
        <v>43304</v>
      </c>
      <c r="C973">
        <v>52.94</v>
      </c>
    </row>
    <row r="974" spans="2:3">
      <c r="B974" s="26">
        <v>43305</v>
      </c>
      <c r="C974">
        <v>56.44</v>
      </c>
    </row>
    <row r="975" spans="2:3">
      <c r="B975" s="26">
        <v>43306</v>
      </c>
      <c r="C975">
        <v>55.55</v>
      </c>
    </row>
    <row r="976" spans="2:3">
      <c r="B976" s="26">
        <v>43307</v>
      </c>
      <c r="C976">
        <v>56.37</v>
      </c>
    </row>
    <row r="977" spans="2:3">
      <c r="B977" s="26">
        <v>43308</v>
      </c>
      <c r="C977">
        <v>55.99</v>
      </c>
    </row>
    <row r="978" spans="2:3">
      <c r="B978" s="26">
        <v>43311</v>
      </c>
      <c r="C978">
        <v>55.3</v>
      </c>
    </row>
    <row r="979" spans="2:3">
      <c r="B979" s="26">
        <v>43312</v>
      </c>
      <c r="C979">
        <v>52.77</v>
      </c>
    </row>
    <row r="980" spans="2:3">
      <c r="B980" s="26">
        <v>43313</v>
      </c>
      <c r="C980">
        <v>51.51</v>
      </c>
    </row>
    <row r="981" spans="2:3">
      <c r="B981" s="26">
        <v>43314</v>
      </c>
      <c r="C981">
        <v>51.38</v>
      </c>
    </row>
    <row r="982" spans="2:3">
      <c r="B982" s="26">
        <v>43315</v>
      </c>
      <c r="C982">
        <v>50.31</v>
      </c>
    </row>
    <row r="983" spans="2:3">
      <c r="B983" s="26">
        <v>43318</v>
      </c>
      <c r="C983">
        <v>47.26</v>
      </c>
    </row>
    <row r="984" spans="2:3">
      <c r="B984" s="26">
        <v>43319</v>
      </c>
      <c r="C984">
        <v>47.69</v>
      </c>
    </row>
    <row r="985" spans="2:3">
      <c r="B985" s="26">
        <v>43320</v>
      </c>
      <c r="C985">
        <v>43.22</v>
      </c>
    </row>
    <row r="986" spans="2:3">
      <c r="B986" s="26">
        <v>43321</v>
      </c>
      <c r="C986">
        <v>44.12</v>
      </c>
    </row>
    <row r="987" spans="2:3">
      <c r="B987" s="26">
        <v>43322</v>
      </c>
      <c r="C987">
        <v>43.65</v>
      </c>
    </row>
    <row r="988" spans="2:3">
      <c r="B988" s="26">
        <v>43325</v>
      </c>
      <c r="C988">
        <v>42.54</v>
      </c>
    </row>
    <row r="989" spans="2:3">
      <c r="B989" s="26">
        <v>43326</v>
      </c>
      <c r="C989">
        <v>41.48</v>
      </c>
    </row>
    <row r="990" spans="2:3">
      <c r="B990" s="26">
        <v>43327</v>
      </c>
      <c r="C990">
        <v>43.51</v>
      </c>
    </row>
    <row r="991" spans="2:3">
      <c r="B991" s="26">
        <v>43328</v>
      </c>
      <c r="C991">
        <v>43.75</v>
      </c>
    </row>
    <row r="992" spans="2:3">
      <c r="B992" s="26">
        <v>43329</v>
      </c>
      <c r="C992">
        <v>44.24</v>
      </c>
    </row>
    <row r="993" spans="2:3">
      <c r="B993" s="26">
        <v>43332</v>
      </c>
      <c r="C993">
        <v>43.9</v>
      </c>
    </row>
    <row r="994" spans="2:3">
      <c r="B994" s="26">
        <v>43333</v>
      </c>
      <c r="C994">
        <v>43.84</v>
      </c>
    </row>
    <row r="995" spans="2:3">
      <c r="B995" s="26">
        <v>43334</v>
      </c>
      <c r="C995">
        <v>43.73</v>
      </c>
    </row>
    <row r="996" spans="2:3">
      <c r="B996" s="26">
        <v>43335</v>
      </c>
      <c r="C996">
        <v>43.68</v>
      </c>
    </row>
    <row r="997" spans="2:3">
      <c r="B997" s="26">
        <v>43336</v>
      </c>
      <c r="C997">
        <v>45.06</v>
      </c>
    </row>
    <row r="998" spans="2:3">
      <c r="B998" s="26">
        <v>43339</v>
      </c>
      <c r="C998">
        <v>45.87</v>
      </c>
    </row>
    <row r="999" spans="2:3">
      <c r="B999" s="26">
        <v>43340</v>
      </c>
      <c r="C999">
        <v>48.36</v>
      </c>
    </row>
    <row r="1000" spans="2:3">
      <c r="B1000" s="26">
        <v>43341</v>
      </c>
      <c r="C1000">
        <v>47.78</v>
      </c>
    </row>
    <row r="1001" spans="2:3">
      <c r="B1001" s="26">
        <v>43342</v>
      </c>
      <c r="C1001">
        <v>46.48</v>
      </c>
    </row>
    <row r="1002" spans="2:3">
      <c r="B1002" s="26">
        <v>43343</v>
      </c>
      <c r="C1002">
        <v>48.12</v>
      </c>
    </row>
    <row r="1003" spans="2:3">
      <c r="B1003" s="26">
        <v>43347</v>
      </c>
      <c r="C1003">
        <v>50.21</v>
      </c>
    </row>
    <row r="1004" spans="2:3">
      <c r="B1004" s="26">
        <v>43348</v>
      </c>
      <c r="C1004">
        <v>47.13</v>
      </c>
    </row>
    <row r="1005" spans="2:3">
      <c r="B1005" s="26">
        <v>43349</v>
      </c>
      <c r="C1005">
        <v>43.92</v>
      </c>
    </row>
    <row r="1006" spans="2:3">
      <c r="B1006" s="26">
        <v>43350</v>
      </c>
      <c r="C1006">
        <v>43.63</v>
      </c>
    </row>
    <row r="1007" spans="2:3">
      <c r="B1007" s="26">
        <v>43353</v>
      </c>
      <c r="C1007">
        <v>42.78</v>
      </c>
    </row>
    <row r="1008" spans="2:3">
      <c r="B1008" s="26">
        <v>43354</v>
      </c>
      <c r="C1008">
        <v>42.55</v>
      </c>
    </row>
    <row r="1009" spans="2:3">
      <c r="B1009" s="26">
        <v>43355</v>
      </c>
      <c r="C1009">
        <v>42.95</v>
      </c>
    </row>
    <row r="1010" spans="2:3">
      <c r="B1010" s="26">
        <v>43356</v>
      </c>
      <c r="C1010">
        <v>43.94</v>
      </c>
    </row>
    <row r="1011" spans="2:3">
      <c r="B1011" s="26">
        <v>43357</v>
      </c>
      <c r="C1011">
        <v>44.57</v>
      </c>
    </row>
    <row r="1012" spans="2:3">
      <c r="B1012" s="26">
        <v>43360</v>
      </c>
      <c r="C1012">
        <v>42.56</v>
      </c>
    </row>
    <row r="1013" spans="2:3">
      <c r="B1013" s="26">
        <v>43361</v>
      </c>
      <c r="C1013">
        <v>42.86</v>
      </c>
    </row>
    <row r="1014" spans="2:3">
      <c r="B1014" s="26">
        <v>43362</v>
      </c>
      <c r="C1014">
        <v>43.55</v>
      </c>
    </row>
    <row r="1015" spans="2:3">
      <c r="B1015" s="26">
        <v>43363</v>
      </c>
      <c r="C1015">
        <v>43.69</v>
      </c>
    </row>
    <row r="1016" spans="2:3">
      <c r="B1016" s="26">
        <v>43364</v>
      </c>
      <c r="C1016">
        <v>46.02</v>
      </c>
    </row>
    <row r="1017" spans="2:3">
      <c r="B1017" s="26">
        <v>43367</v>
      </c>
      <c r="C1017">
        <v>45.16</v>
      </c>
    </row>
    <row r="1018" spans="2:3">
      <c r="B1018" s="26">
        <v>43368</v>
      </c>
      <c r="C1018">
        <v>43.38</v>
      </c>
    </row>
    <row r="1019" spans="2:3">
      <c r="B1019" s="26">
        <v>43369</v>
      </c>
      <c r="C1019">
        <v>44.24</v>
      </c>
    </row>
    <row r="1020" spans="2:3">
      <c r="B1020" s="26">
        <v>43370</v>
      </c>
      <c r="C1020">
        <v>45.4</v>
      </c>
    </row>
    <row r="1021" spans="2:3">
      <c r="B1021" s="26">
        <v>43371</v>
      </c>
      <c r="C1021">
        <v>45.57</v>
      </c>
    </row>
    <row r="1022" spans="2:3">
      <c r="B1022" s="26">
        <v>43374</v>
      </c>
      <c r="C1022">
        <v>44.68</v>
      </c>
    </row>
    <row r="1023" spans="2:3">
      <c r="B1023" s="26">
        <v>43375</v>
      </c>
      <c r="C1023">
        <v>44.48</v>
      </c>
    </row>
    <row r="1024" spans="2:3">
      <c r="B1024" s="26">
        <v>43376</v>
      </c>
      <c r="C1024">
        <v>43.9</v>
      </c>
    </row>
    <row r="1025" spans="2:3">
      <c r="B1025" s="26">
        <v>43377</v>
      </c>
      <c r="C1025">
        <v>44.79</v>
      </c>
    </row>
    <row r="1026" spans="2:3">
      <c r="B1026" s="26">
        <v>43378</v>
      </c>
      <c r="C1026">
        <v>44.63</v>
      </c>
    </row>
    <row r="1027" spans="2:3">
      <c r="B1027" s="26">
        <v>43381</v>
      </c>
      <c r="C1027">
        <v>45.29</v>
      </c>
    </row>
    <row r="1028" spans="2:3">
      <c r="B1028" s="26">
        <v>43382</v>
      </c>
      <c r="C1028">
        <v>44.96</v>
      </c>
    </row>
    <row r="1029" spans="2:3">
      <c r="B1029" s="26">
        <v>43383</v>
      </c>
      <c r="C1029">
        <v>44.69</v>
      </c>
    </row>
    <row r="1030" spans="2:3">
      <c r="B1030" s="26">
        <v>43384</v>
      </c>
      <c r="C1030">
        <v>42.21</v>
      </c>
    </row>
    <row r="1031" spans="2:3">
      <c r="B1031" s="26">
        <v>43385</v>
      </c>
      <c r="C1031">
        <v>42.25</v>
      </c>
    </row>
    <row r="1032" spans="2:3">
      <c r="B1032" s="26">
        <v>43388</v>
      </c>
      <c r="C1032">
        <v>43.61</v>
      </c>
    </row>
    <row r="1033" spans="2:3">
      <c r="B1033" s="26">
        <v>43389</v>
      </c>
      <c r="C1033">
        <v>43.88</v>
      </c>
    </row>
    <row r="1034" spans="2:3">
      <c r="B1034" s="26">
        <v>43390</v>
      </c>
      <c r="C1034">
        <v>43.88</v>
      </c>
    </row>
    <row r="1035" spans="2:3">
      <c r="B1035" s="26">
        <v>43391</v>
      </c>
      <c r="C1035">
        <v>43.65</v>
      </c>
    </row>
    <row r="1036" spans="2:3">
      <c r="B1036" s="26">
        <v>43392</v>
      </c>
      <c r="C1036">
        <v>43.61</v>
      </c>
    </row>
    <row r="1037" spans="2:3">
      <c r="B1037" s="26">
        <v>43395</v>
      </c>
      <c r="C1037">
        <v>43.68</v>
      </c>
    </row>
    <row r="1038" spans="2:3">
      <c r="B1038" s="26">
        <v>43396</v>
      </c>
      <c r="C1038">
        <v>43.68</v>
      </c>
    </row>
    <row r="1039" spans="2:3">
      <c r="B1039" s="26">
        <v>43397</v>
      </c>
      <c r="C1039">
        <v>43.85</v>
      </c>
    </row>
    <row r="1040" spans="2:3">
      <c r="B1040" s="26">
        <v>43398</v>
      </c>
      <c r="C1040">
        <v>43.78</v>
      </c>
    </row>
    <row r="1041" spans="2:3">
      <c r="B1041" s="26">
        <v>43399</v>
      </c>
      <c r="C1041">
        <v>43.68</v>
      </c>
    </row>
    <row r="1042" spans="2:3">
      <c r="B1042" s="26">
        <v>43402</v>
      </c>
      <c r="C1042">
        <v>42.66</v>
      </c>
    </row>
    <row r="1043" spans="2:3">
      <c r="B1043" s="26">
        <v>43403</v>
      </c>
      <c r="C1043">
        <v>42.69</v>
      </c>
    </row>
    <row r="1044" spans="2:3">
      <c r="B1044" s="26">
        <v>43404</v>
      </c>
      <c r="C1044">
        <v>43.03</v>
      </c>
    </row>
    <row r="1045" spans="2:3">
      <c r="B1045" s="26">
        <v>43405</v>
      </c>
      <c r="C1045">
        <v>43.16</v>
      </c>
    </row>
    <row r="1046" spans="2:3">
      <c r="B1046" s="26">
        <v>43406</v>
      </c>
      <c r="C1046">
        <v>43.38</v>
      </c>
    </row>
    <row r="1047" spans="2:3">
      <c r="B1047" s="26">
        <v>43409</v>
      </c>
      <c r="C1047">
        <v>43.68</v>
      </c>
    </row>
    <row r="1048" spans="2:3">
      <c r="B1048" s="26">
        <v>43410</v>
      </c>
      <c r="C1048">
        <v>43.85</v>
      </c>
    </row>
    <row r="1049" spans="2:3">
      <c r="B1049" s="26">
        <v>43411</v>
      </c>
      <c r="C1049">
        <v>44.49</v>
      </c>
    </row>
    <row r="1050" spans="2:3">
      <c r="B1050" s="26">
        <v>43412</v>
      </c>
      <c r="C1050">
        <v>43.83</v>
      </c>
    </row>
    <row r="1051" spans="2:3">
      <c r="B1051" s="26">
        <v>43413</v>
      </c>
      <c r="C1051">
        <v>43.3</v>
      </c>
    </row>
    <row r="1052" spans="2:3">
      <c r="B1052" s="26">
        <v>43416</v>
      </c>
      <c r="C1052">
        <v>43.23</v>
      </c>
    </row>
    <row r="1053" spans="2:3">
      <c r="B1053" s="26">
        <v>43417</v>
      </c>
      <c r="C1053">
        <v>42.96</v>
      </c>
    </row>
    <row r="1054" spans="2:3">
      <c r="B1054" s="26">
        <v>43418</v>
      </c>
      <c r="C1054">
        <v>36.65</v>
      </c>
    </row>
    <row r="1055" spans="2:3">
      <c r="B1055" s="26">
        <v>43419</v>
      </c>
      <c r="C1055">
        <v>37.020000000000003</v>
      </c>
    </row>
    <row r="1056" spans="2:3">
      <c r="B1056" s="26">
        <v>43420</v>
      </c>
      <c r="C1056">
        <v>37.17</v>
      </c>
    </row>
    <row r="1057" spans="2:3">
      <c r="B1057" s="26">
        <v>43423</v>
      </c>
      <c r="C1057">
        <v>32.979999999999997</v>
      </c>
    </row>
    <row r="1058" spans="2:3">
      <c r="B1058" s="26">
        <v>43424</v>
      </c>
      <c r="C1058">
        <v>28.94</v>
      </c>
    </row>
    <row r="1059" spans="2:3">
      <c r="B1059" s="26">
        <v>43425</v>
      </c>
      <c r="C1059">
        <v>29.96</v>
      </c>
    </row>
    <row r="1060" spans="2:3">
      <c r="B1060" s="26">
        <v>43427</v>
      </c>
      <c r="C1060">
        <v>28.59</v>
      </c>
    </row>
    <row r="1061" spans="2:3">
      <c r="B1061" s="26">
        <v>43430</v>
      </c>
      <c r="C1061">
        <v>24.68</v>
      </c>
    </row>
    <row r="1062" spans="2:3">
      <c r="B1062" s="26">
        <v>43431</v>
      </c>
      <c r="C1062">
        <v>25.34</v>
      </c>
    </row>
    <row r="1063" spans="2:3">
      <c r="B1063" s="26">
        <v>43432</v>
      </c>
      <c r="C1063">
        <v>29.35</v>
      </c>
    </row>
    <row r="1064" spans="2:3">
      <c r="B1064" s="26">
        <v>43433</v>
      </c>
      <c r="C1064">
        <v>28.59</v>
      </c>
    </row>
    <row r="1065" spans="2:3">
      <c r="B1065" s="26">
        <v>43434</v>
      </c>
      <c r="C1065">
        <v>26.92</v>
      </c>
    </row>
    <row r="1066" spans="2:3">
      <c r="B1066" s="26">
        <v>43437</v>
      </c>
      <c r="C1066">
        <v>26.03</v>
      </c>
    </row>
    <row r="1067" spans="2:3">
      <c r="B1067" s="26">
        <v>43438</v>
      </c>
      <c r="C1067">
        <v>26.3</v>
      </c>
    </row>
    <row r="1068" spans="2:3">
      <c r="B1068" s="26">
        <v>43439</v>
      </c>
      <c r="C1068">
        <v>25.37</v>
      </c>
    </row>
    <row r="1069" spans="2:3">
      <c r="B1069" s="26">
        <v>43440</v>
      </c>
      <c r="C1069">
        <v>24.65</v>
      </c>
    </row>
    <row r="1070" spans="2:3">
      <c r="B1070" s="26">
        <v>43441</v>
      </c>
      <c r="C1070">
        <v>22.57</v>
      </c>
    </row>
    <row r="1071" spans="2:3">
      <c r="B1071" s="26">
        <v>43444</v>
      </c>
      <c r="C1071">
        <v>23.1</v>
      </c>
    </row>
    <row r="1072" spans="2:3">
      <c r="B1072" s="26">
        <v>43445</v>
      </c>
      <c r="C1072">
        <v>22.74</v>
      </c>
    </row>
    <row r="1073" spans="2:3">
      <c r="B1073" s="26">
        <v>43446</v>
      </c>
      <c r="C1073">
        <v>23.42</v>
      </c>
    </row>
    <row r="1074" spans="2:3">
      <c r="B1074" s="26">
        <v>43447</v>
      </c>
      <c r="C1074">
        <v>22.03</v>
      </c>
    </row>
    <row r="1075" spans="2:3">
      <c r="B1075" s="26">
        <v>43448</v>
      </c>
      <c r="C1075">
        <v>21.53</v>
      </c>
    </row>
    <row r="1076" spans="2:3">
      <c r="B1076" s="26">
        <v>43451</v>
      </c>
      <c r="C1076">
        <v>24.22</v>
      </c>
    </row>
    <row r="1077" spans="2:3">
      <c r="B1077" s="26">
        <v>43452</v>
      </c>
      <c r="C1077">
        <v>23.96</v>
      </c>
    </row>
    <row r="1078" spans="2:3">
      <c r="B1078" s="26">
        <v>43453</v>
      </c>
      <c r="C1078">
        <v>25.3</v>
      </c>
    </row>
    <row r="1079" spans="2:3">
      <c r="B1079" s="26">
        <v>43454</v>
      </c>
      <c r="C1079">
        <v>26.57</v>
      </c>
    </row>
    <row r="1080" spans="2:3">
      <c r="B1080" s="26">
        <v>43455</v>
      </c>
      <c r="C1080">
        <v>25.85</v>
      </c>
    </row>
    <row r="1081" spans="2:3">
      <c r="B1081" s="26">
        <v>43458</v>
      </c>
      <c r="C1081">
        <v>27.88</v>
      </c>
    </row>
    <row r="1082" spans="2:3">
      <c r="B1082" s="26">
        <v>43460</v>
      </c>
      <c r="C1082">
        <v>25.78</v>
      </c>
    </row>
    <row r="1083" spans="2:3">
      <c r="B1083" s="26">
        <v>43461</v>
      </c>
      <c r="C1083">
        <v>24.34</v>
      </c>
    </row>
    <row r="1084" spans="2:3">
      <c r="B1084" s="26">
        <v>43462</v>
      </c>
      <c r="C1084">
        <v>26.57</v>
      </c>
    </row>
    <row r="1085" spans="2:3">
      <c r="B1085" s="26">
        <v>43465</v>
      </c>
      <c r="C1085">
        <v>25.07</v>
      </c>
    </row>
    <row r="1086" spans="2:3">
      <c r="B1086" s="26">
        <v>43467</v>
      </c>
      <c r="C1086">
        <v>26.3</v>
      </c>
    </row>
    <row r="1087" spans="2:3">
      <c r="B1087" s="26">
        <v>43468</v>
      </c>
      <c r="C1087">
        <v>25.82</v>
      </c>
    </row>
    <row r="1088" spans="2:3">
      <c r="B1088" s="26">
        <v>43469</v>
      </c>
      <c r="C1088">
        <v>25.72</v>
      </c>
    </row>
    <row r="1089" spans="2:3">
      <c r="B1089" s="26">
        <v>43472</v>
      </c>
      <c r="C1089">
        <v>27.37</v>
      </c>
    </row>
    <row r="1090" spans="2:3">
      <c r="B1090" s="26">
        <v>43473</v>
      </c>
      <c r="C1090">
        <v>27.38</v>
      </c>
    </row>
    <row r="1091" spans="2:3">
      <c r="B1091" s="26">
        <v>43474</v>
      </c>
      <c r="C1091">
        <v>27.42</v>
      </c>
    </row>
    <row r="1092" spans="2:3">
      <c r="B1092" s="26">
        <v>43475</v>
      </c>
      <c r="C1092">
        <v>24.77</v>
      </c>
    </row>
    <row r="1093" spans="2:3">
      <c r="B1093" s="26">
        <v>43476</v>
      </c>
      <c r="C1093">
        <v>24.96</v>
      </c>
    </row>
    <row r="1094" spans="2:3">
      <c r="B1094" s="26">
        <v>43479</v>
      </c>
      <c r="C1094">
        <v>25.1</v>
      </c>
    </row>
    <row r="1095" spans="2:3">
      <c r="B1095" s="26">
        <v>43480</v>
      </c>
      <c r="C1095">
        <v>24.31</v>
      </c>
    </row>
    <row r="1096" spans="2:3">
      <c r="B1096" s="26">
        <v>43481</v>
      </c>
      <c r="C1096">
        <v>24.43</v>
      </c>
    </row>
    <row r="1097" spans="2:3">
      <c r="B1097" s="26">
        <v>43482</v>
      </c>
      <c r="C1097">
        <v>24.74</v>
      </c>
    </row>
    <row r="1098" spans="2:3">
      <c r="B1098" s="26">
        <v>43483</v>
      </c>
      <c r="C1098">
        <v>24.55</v>
      </c>
    </row>
    <row r="1099" spans="2:3">
      <c r="B1099" s="26">
        <v>43487</v>
      </c>
      <c r="C1099">
        <v>24.54</v>
      </c>
    </row>
    <row r="1100" spans="2:3">
      <c r="B1100" s="26">
        <v>43488</v>
      </c>
      <c r="C1100">
        <v>24.17</v>
      </c>
    </row>
    <row r="1101" spans="2:3">
      <c r="B1101" s="26">
        <v>43489</v>
      </c>
      <c r="C1101">
        <v>24.27</v>
      </c>
    </row>
    <row r="1102" spans="2:3">
      <c r="B1102" s="26">
        <v>43490</v>
      </c>
      <c r="C1102">
        <v>24.16</v>
      </c>
    </row>
    <row r="1103" spans="2:3">
      <c r="B1103" s="26">
        <v>43493</v>
      </c>
      <c r="C1103">
        <v>23.3</v>
      </c>
    </row>
    <row r="1104" spans="2:3">
      <c r="B1104" s="26">
        <v>43494</v>
      </c>
      <c r="C1104">
        <v>23.23</v>
      </c>
    </row>
    <row r="1105" spans="2:3">
      <c r="B1105" s="26">
        <v>43495</v>
      </c>
      <c r="C1105">
        <v>23.51</v>
      </c>
    </row>
    <row r="1106" spans="2:3">
      <c r="B1106" s="26">
        <v>43496</v>
      </c>
      <c r="C1106">
        <v>23.41</v>
      </c>
    </row>
    <row r="1107" spans="2:3">
      <c r="B1107" s="26">
        <v>43497</v>
      </c>
      <c r="C1107">
        <v>23.62</v>
      </c>
    </row>
    <row r="1108" spans="2:3">
      <c r="B1108" s="26">
        <v>43500</v>
      </c>
      <c r="C1108">
        <v>23.4</v>
      </c>
    </row>
    <row r="1109" spans="2:3">
      <c r="B1109" s="26">
        <v>43501</v>
      </c>
      <c r="C1109">
        <v>23.45</v>
      </c>
    </row>
    <row r="1110" spans="2:3">
      <c r="B1110" s="26">
        <v>43502</v>
      </c>
      <c r="C1110">
        <v>23.02</v>
      </c>
    </row>
    <row r="1111" spans="2:3">
      <c r="B1111" s="26">
        <v>43503</v>
      </c>
      <c r="C1111">
        <v>23.03</v>
      </c>
    </row>
    <row r="1112" spans="2:3">
      <c r="B1112" s="26">
        <v>43504</v>
      </c>
      <c r="C1112">
        <v>24.93</v>
      </c>
    </row>
    <row r="1113" spans="2:3">
      <c r="B1113" s="26">
        <v>43507</v>
      </c>
      <c r="C1113">
        <v>24.87</v>
      </c>
    </row>
    <row r="1114" spans="2:3">
      <c r="B1114" s="26">
        <v>43508</v>
      </c>
      <c r="C1114">
        <v>24.87</v>
      </c>
    </row>
    <row r="1115" spans="2:3">
      <c r="B1115" s="26">
        <v>43509</v>
      </c>
      <c r="C1115">
        <v>24.6</v>
      </c>
    </row>
    <row r="1116" spans="2:3">
      <c r="B1116" s="26">
        <v>43510</v>
      </c>
      <c r="C1116">
        <v>24.59</v>
      </c>
    </row>
    <row r="1117" spans="2:3">
      <c r="B1117" s="26">
        <v>43511</v>
      </c>
      <c r="C1117">
        <v>24.59</v>
      </c>
    </row>
    <row r="1118" spans="2:3">
      <c r="B1118" s="26">
        <v>43515</v>
      </c>
      <c r="C1118">
        <v>27.21</v>
      </c>
    </row>
    <row r="1119" spans="2:3">
      <c r="B1119" s="26">
        <v>43516</v>
      </c>
      <c r="C1119">
        <v>27.24</v>
      </c>
    </row>
    <row r="1120" spans="2:3">
      <c r="B1120" s="26">
        <v>43517</v>
      </c>
      <c r="C1120">
        <v>26.97</v>
      </c>
    </row>
    <row r="1121" spans="2:3">
      <c r="B1121" s="26">
        <v>43518</v>
      </c>
      <c r="C1121">
        <v>27.17</v>
      </c>
    </row>
    <row r="1122" spans="2:3">
      <c r="B1122" s="26">
        <v>43521</v>
      </c>
      <c r="C1122">
        <v>26.41</v>
      </c>
    </row>
    <row r="1123" spans="2:3">
      <c r="B1123" s="26">
        <v>43522</v>
      </c>
      <c r="C1123">
        <v>26.11</v>
      </c>
    </row>
    <row r="1124" spans="2:3">
      <c r="B1124" s="26">
        <v>43523</v>
      </c>
      <c r="C1124">
        <v>25.65</v>
      </c>
    </row>
    <row r="1125" spans="2:3">
      <c r="B1125" s="26">
        <v>43524</v>
      </c>
      <c r="C1125">
        <v>26.2</v>
      </c>
    </row>
    <row r="1126" spans="2:3">
      <c r="B1126" s="26">
        <v>43525</v>
      </c>
      <c r="C1126">
        <v>26.42</v>
      </c>
    </row>
    <row r="1127" spans="2:3">
      <c r="B1127" s="26">
        <v>43528</v>
      </c>
      <c r="C1127">
        <v>25.53</v>
      </c>
    </row>
    <row r="1128" spans="2:3">
      <c r="B1128" s="26">
        <v>43529</v>
      </c>
      <c r="C1128">
        <v>26.51</v>
      </c>
    </row>
    <row r="1129" spans="2:3">
      <c r="B1129" s="26">
        <v>43530</v>
      </c>
      <c r="C1129">
        <v>26.56</v>
      </c>
    </row>
    <row r="1130" spans="2:3">
      <c r="B1130" s="26">
        <v>43531</v>
      </c>
      <c r="C1130">
        <v>26.75</v>
      </c>
    </row>
    <row r="1131" spans="2:3">
      <c r="B1131" s="26">
        <v>43532</v>
      </c>
      <c r="C1131">
        <v>26.9</v>
      </c>
    </row>
    <row r="1132" spans="2:3">
      <c r="B1132" s="26">
        <v>43535</v>
      </c>
      <c r="C1132">
        <v>26.52</v>
      </c>
    </row>
    <row r="1133" spans="2:3">
      <c r="B1133" s="26">
        <v>43536</v>
      </c>
      <c r="C1133">
        <v>26.56</v>
      </c>
    </row>
    <row r="1134" spans="2:3">
      <c r="B1134" s="26">
        <v>43537</v>
      </c>
      <c r="C1134">
        <v>26.56</v>
      </c>
    </row>
    <row r="1135" spans="2:3">
      <c r="B1135" s="26">
        <v>43538</v>
      </c>
      <c r="C1135">
        <v>26.58</v>
      </c>
    </row>
    <row r="1136" spans="2:3">
      <c r="B1136" s="26">
        <v>43539</v>
      </c>
      <c r="C1136">
        <v>26.98</v>
      </c>
    </row>
    <row r="1137" spans="2:3">
      <c r="B1137" s="26">
        <v>43542</v>
      </c>
      <c r="C1137">
        <v>27.4</v>
      </c>
    </row>
    <row r="1138" spans="2:3">
      <c r="B1138" s="26">
        <v>43543</v>
      </c>
      <c r="C1138">
        <v>27.61</v>
      </c>
    </row>
    <row r="1139" spans="2:3">
      <c r="B1139" s="26">
        <v>43544</v>
      </c>
      <c r="C1139">
        <v>27.74</v>
      </c>
    </row>
    <row r="1140" spans="2:3">
      <c r="B1140" s="26">
        <v>43545</v>
      </c>
      <c r="C1140">
        <v>27.4</v>
      </c>
    </row>
    <row r="1141" spans="2:3">
      <c r="B1141" s="26">
        <v>43546</v>
      </c>
      <c r="C1141">
        <v>27.54</v>
      </c>
    </row>
    <row r="1142" spans="2:3">
      <c r="B1142" s="26">
        <v>43549</v>
      </c>
      <c r="C1142">
        <v>26.92</v>
      </c>
    </row>
    <row r="1143" spans="2:3">
      <c r="B1143" s="26">
        <v>43550</v>
      </c>
      <c r="C1143">
        <v>27.02</v>
      </c>
    </row>
    <row r="1144" spans="2:3">
      <c r="B1144" s="26">
        <v>43551</v>
      </c>
      <c r="C1144">
        <v>27.71</v>
      </c>
    </row>
    <row r="1145" spans="2:3">
      <c r="B1145" s="26">
        <v>43552</v>
      </c>
      <c r="C1145">
        <v>27.71</v>
      </c>
    </row>
    <row r="1146" spans="2:3">
      <c r="B1146" s="26">
        <v>43553</v>
      </c>
      <c r="C1146">
        <v>28.2</v>
      </c>
    </row>
    <row r="1147" spans="2:3">
      <c r="B1147" s="26">
        <v>43556</v>
      </c>
      <c r="C1147">
        <v>28.54</v>
      </c>
    </row>
    <row r="1148" spans="2:3">
      <c r="B1148" s="26">
        <v>43557</v>
      </c>
      <c r="C1148">
        <v>33.03</v>
      </c>
    </row>
    <row r="1149" spans="2:3">
      <c r="B1149" s="26">
        <v>43558</v>
      </c>
      <c r="C1149">
        <v>35.619999999999997</v>
      </c>
    </row>
    <row r="1150" spans="2:3">
      <c r="B1150" s="26">
        <v>43559</v>
      </c>
      <c r="C1150">
        <v>33.49</v>
      </c>
    </row>
    <row r="1151" spans="2:3">
      <c r="B1151" s="26">
        <v>43560</v>
      </c>
      <c r="C1151">
        <v>34.729999999999997</v>
      </c>
    </row>
    <row r="1152" spans="2:3">
      <c r="B1152" s="26">
        <v>43563</v>
      </c>
      <c r="C1152">
        <v>36.06</v>
      </c>
    </row>
    <row r="1153" spans="2:3">
      <c r="B1153" s="26">
        <v>43564</v>
      </c>
      <c r="C1153">
        <v>36.130000000000003</v>
      </c>
    </row>
    <row r="1154" spans="2:3">
      <c r="B1154" s="26">
        <v>43565</v>
      </c>
      <c r="C1154">
        <v>37.479999999999997</v>
      </c>
    </row>
    <row r="1155" spans="2:3">
      <c r="B1155" s="26">
        <v>43566</v>
      </c>
      <c r="C1155">
        <v>35.14</v>
      </c>
    </row>
    <row r="1156" spans="2:3">
      <c r="B1156" s="26">
        <v>43567</v>
      </c>
      <c r="C1156">
        <v>35.049999999999997</v>
      </c>
    </row>
    <row r="1157" spans="2:3">
      <c r="B1157" s="26">
        <v>43570</v>
      </c>
      <c r="C1157">
        <v>34.69</v>
      </c>
    </row>
    <row r="1158" spans="2:3">
      <c r="B1158" s="26">
        <v>43571</v>
      </c>
      <c r="C1158">
        <v>35.99</v>
      </c>
    </row>
    <row r="1159" spans="2:3">
      <c r="B1159" s="26">
        <v>43572</v>
      </c>
      <c r="C1159">
        <v>36.200000000000003</v>
      </c>
    </row>
    <row r="1160" spans="2:3">
      <c r="B1160" s="26">
        <v>43573</v>
      </c>
      <c r="C1160">
        <v>36.65</v>
      </c>
    </row>
    <row r="1161" spans="2:3">
      <c r="B1161" s="26">
        <v>43577</v>
      </c>
      <c r="C1161">
        <v>37.340000000000003</v>
      </c>
    </row>
    <row r="1162" spans="2:3">
      <c r="B1162" s="26">
        <v>43578</v>
      </c>
      <c r="C1162">
        <v>38.75</v>
      </c>
    </row>
    <row r="1163" spans="2:3">
      <c r="B1163" s="26">
        <v>43579</v>
      </c>
      <c r="C1163">
        <v>37.61</v>
      </c>
    </row>
    <row r="1164" spans="2:3">
      <c r="B1164" s="26">
        <v>43580</v>
      </c>
      <c r="C1164">
        <v>37.99</v>
      </c>
    </row>
    <row r="1165" spans="2:3">
      <c r="B1165" s="26">
        <v>43581</v>
      </c>
      <c r="C1165">
        <v>35.15</v>
      </c>
    </row>
    <row r="1166" spans="2:3">
      <c r="B1166" s="26">
        <v>43584</v>
      </c>
      <c r="C1166">
        <v>35.57</v>
      </c>
    </row>
    <row r="1167" spans="2:3">
      <c r="B1167" s="26">
        <v>43585</v>
      </c>
      <c r="C1167">
        <v>36.19</v>
      </c>
    </row>
    <row r="1168" spans="2:3">
      <c r="B1168" s="26">
        <v>43586</v>
      </c>
      <c r="C1168">
        <v>36.659999999999997</v>
      </c>
    </row>
    <row r="1169" spans="2:3">
      <c r="B1169" s="26">
        <v>43587</v>
      </c>
      <c r="C1169">
        <v>37.299999999999997</v>
      </c>
    </row>
    <row r="1170" spans="2:3">
      <c r="B1170" s="26">
        <v>43588</v>
      </c>
      <c r="C1170">
        <v>39.25</v>
      </c>
    </row>
    <row r="1171" spans="2:3">
      <c r="B1171" s="26">
        <v>43591</v>
      </c>
      <c r="C1171">
        <v>39.75</v>
      </c>
    </row>
    <row r="1172" spans="2:3">
      <c r="B1172" s="26">
        <v>43592</v>
      </c>
      <c r="C1172">
        <v>40.44</v>
      </c>
    </row>
    <row r="1173" spans="2:3">
      <c r="B1173" s="26">
        <v>43593</v>
      </c>
      <c r="C1173">
        <v>40.82</v>
      </c>
    </row>
    <row r="1174" spans="2:3">
      <c r="B1174" s="26">
        <v>43594</v>
      </c>
      <c r="C1174">
        <v>41.95</v>
      </c>
    </row>
    <row r="1175" spans="2:3">
      <c r="B1175" s="26">
        <v>43595</v>
      </c>
      <c r="C1175">
        <v>44.04</v>
      </c>
    </row>
    <row r="1176" spans="2:3">
      <c r="B1176" s="26">
        <v>43598</v>
      </c>
      <c r="C1176">
        <v>55.01</v>
      </c>
    </row>
    <row r="1177" spans="2:3">
      <c r="B1177" s="26">
        <v>43599</v>
      </c>
      <c r="C1177">
        <v>53.87</v>
      </c>
    </row>
    <row r="1178" spans="2:3">
      <c r="B1178" s="26">
        <v>43600</v>
      </c>
      <c r="C1178">
        <v>56.95</v>
      </c>
    </row>
    <row r="1179" spans="2:3">
      <c r="B1179" s="26">
        <v>43601</v>
      </c>
      <c r="C1179">
        <v>54.6</v>
      </c>
    </row>
    <row r="1180" spans="2:3">
      <c r="B1180" s="26">
        <v>43602</v>
      </c>
      <c r="C1180">
        <v>49.76</v>
      </c>
    </row>
    <row r="1181" spans="2:3">
      <c r="B1181" s="26">
        <v>43605</v>
      </c>
      <c r="C1181">
        <v>54.33</v>
      </c>
    </row>
    <row r="1182" spans="2:3">
      <c r="B1182" s="26">
        <v>43606</v>
      </c>
      <c r="C1182">
        <v>55.71</v>
      </c>
    </row>
    <row r="1183" spans="2:3">
      <c r="B1183" s="26">
        <v>43607</v>
      </c>
      <c r="C1183">
        <v>55.1</v>
      </c>
    </row>
    <row r="1184" spans="2:3">
      <c r="B1184" s="26">
        <v>43608</v>
      </c>
      <c r="C1184">
        <v>54.1</v>
      </c>
    </row>
    <row r="1185" spans="2:3">
      <c r="B1185" s="26">
        <v>43609</v>
      </c>
      <c r="C1185">
        <v>56.01</v>
      </c>
    </row>
    <row r="1186" spans="2:3">
      <c r="B1186" s="26">
        <v>43613</v>
      </c>
      <c r="C1186">
        <v>60.68</v>
      </c>
    </row>
    <row r="1187" spans="2:3">
      <c r="B1187" s="26">
        <v>43614</v>
      </c>
      <c r="C1187">
        <v>60.54</v>
      </c>
    </row>
    <row r="1188" spans="2:3">
      <c r="B1188" s="26">
        <v>43615</v>
      </c>
      <c r="C1188">
        <v>60.02</v>
      </c>
    </row>
    <row r="1189" spans="2:3">
      <c r="B1189" s="26">
        <v>43616</v>
      </c>
      <c r="C1189">
        <v>59.02</v>
      </c>
    </row>
    <row r="1190" spans="2:3">
      <c r="B1190" s="26">
        <v>43619</v>
      </c>
      <c r="C1190">
        <v>59.75</v>
      </c>
    </row>
    <row r="1191" spans="2:3">
      <c r="B1191" s="26">
        <v>43620</v>
      </c>
      <c r="C1191">
        <v>52.72</v>
      </c>
    </row>
    <row r="1192" spans="2:3">
      <c r="B1192" s="26">
        <v>43621</v>
      </c>
      <c r="C1192">
        <v>54.17</v>
      </c>
    </row>
    <row r="1193" spans="2:3">
      <c r="B1193" s="26">
        <v>43622</v>
      </c>
      <c r="C1193">
        <v>52.62</v>
      </c>
    </row>
    <row r="1194" spans="2:3">
      <c r="B1194" s="26">
        <v>43623</v>
      </c>
      <c r="C1194">
        <v>55.37</v>
      </c>
    </row>
    <row r="1195" spans="2:3">
      <c r="B1195" s="26">
        <v>43626</v>
      </c>
      <c r="C1195">
        <v>55.37</v>
      </c>
    </row>
    <row r="1196" spans="2:3">
      <c r="B1196" s="26">
        <v>43627</v>
      </c>
      <c r="C1196">
        <v>54.75</v>
      </c>
    </row>
    <row r="1197" spans="2:3">
      <c r="B1197" s="26">
        <v>43628</v>
      </c>
      <c r="C1197">
        <v>56.67</v>
      </c>
    </row>
    <row r="1198" spans="2:3">
      <c r="B1198" s="26">
        <v>43629</v>
      </c>
      <c r="C1198">
        <v>57.27</v>
      </c>
    </row>
    <row r="1199" spans="2:3">
      <c r="B1199" s="26">
        <v>43630</v>
      </c>
      <c r="C1199">
        <v>58.38</v>
      </c>
    </row>
    <row r="1200" spans="2:3">
      <c r="B1200" s="26">
        <v>43633</v>
      </c>
      <c r="C1200">
        <v>64.83</v>
      </c>
    </row>
    <row r="1201" spans="2:3">
      <c r="B1201" s="26">
        <v>43634</v>
      </c>
      <c r="C1201">
        <v>63.07</v>
      </c>
    </row>
    <row r="1202" spans="2:3">
      <c r="B1202" s="26">
        <v>43635</v>
      </c>
      <c r="C1202">
        <v>63.73</v>
      </c>
    </row>
    <row r="1203" spans="2:3">
      <c r="B1203" s="26">
        <v>43636</v>
      </c>
      <c r="C1203">
        <v>66.72</v>
      </c>
    </row>
    <row r="1204" spans="2:3">
      <c r="B1204" s="26">
        <v>43637</v>
      </c>
      <c r="C1204">
        <v>69.260000000000005</v>
      </c>
    </row>
    <row r="1205" spans="2:3">
      <c r="B1205" s="26">
        <v>43640</v>
      </c>
      <c r="C1205">
        <v>76.56</v>
      </c>
    </row>
    <row r="1206" spans="2:3">
      <c r="B1206" s="26">
        <v>43641</v>
      </c>
      <c r="C1206">
        <v>80.09</v>
      </c>
    </row>
    <row r="1207" spans="2:3">
      <c r="B1207" s="26">
        <v>43642</v>
      </c>
      <c r="C1207">
        <v>97.39</v>
      </c>
    </row>
    <row r="1208" spans="2:3">
      <c r="B1208" s="26">
        <v>43643</v>
      </c>
      <c r="C1208">
        <v>76.39</v>
      </c>
    </row>
    <row r="1209" spans="2:3">
      <c r="B1209" s="26">
        <v>43644</v>
      </c>
      <c r="C1209">
        <v>86.67</v>
      </c>
    </row>
    <row r="1210" spans="2:3">
      <c r="B1210" s="26">
        <v>43647</v>
      </c>
      <c r="C1210">
        <v>71.47</v>
      </c>
    </row>
    <row r="1211" spans="2:3">
      <c r="B1211" s="26">
        <v>43648</v>
      </c>
      <c r="C1211">
        <v>75.69</v>
      </c>
    </row>
    <row r="1212" spans="2:3">
      <c r="B1212" s="26">
        <v>43649</v>
      </c>
      <c r="C1212">
        <v>78.33</v>
      </c>
    </row>
    <row r="1213" spans="2:3">
      <c r="B1213" s="26">
        <v>43651</v>
      </c>
      <c r="C1213">
        <v>77.77</v>
      </c>
    </row>
    <row r="1214" spans="2:3">
      <c r="B1214" s="26">
        <v>43654</v>
      </c>
      <c r="C1214">
        <v>85.76</v>
      </c>
    </row>
    <row r="1215" spans="2:3">
      <c r="B1215" s="26">
        <v>43655</v>
      </c>
      <c r="C1215">
        <v>87.93</v>
      </c>
    </row>
    <row r="1216" spans="2:3">
      <c r="B1216" s="26">
        <v>43656</v>
      </c>
      <c r="C1216">
        <v>84.51</v>
      </c>
    </row>
    <row r="1217" spans="2:3">
      <c r="B1217" s="26">
        <v>43657</v>
      </c>
      <c r="C1217">
        <v>80.650000000000006</v>
      </c>
    </row>
    <row r="1218" spans="2:3">
      <c r="B1218" s="26">
        <v>43658</v>
      </c>
      <c r="C1218">
        <v>80.760000000000005</v>
      </c>
    </row>
    <row r="1219" spans="2:3">
      <c r="B1219" s="26">
        <v>43661</v>
      </c>
      <c r="C1219">
        <v>75.209999999999994</v>
      </c>
    </row>
    <row r="1220" spans="2:3">
      <c r="B1220" s="26">
        <v>43662</v>
      </c>
      <c r="C1220">
        <v>66.91</v>
      </c>
    </row>
    <row r="1221" spans="2:3">
      <c r="B1221" s="26">
        <v>43663</v>
      </c>
      <c r="C1221">
        <v>67.59</v>
      </c>
    </row>
    <row r="1222" spans="2:3">
      <c r="B1222" s="26">
        <v>43664</v>
      </c>
      <c r="C1222">
        <v>72.959999999999994</v>
      </c>
    </row>
    <row r="1223" spans="2:3">
      <c r="B1223" s="26">
        <v>43665</v>
      </c>
      <c r="C1223">
        <v>72.349999999999994</v>
      </c>
    </row>
    <row r="1224" spans="2:3">
      <c r="B1224" s="26">
        <v>43668</v>
      </c>
      <c r="C1224">
        <v>70.42</v>
      </c>
    </row>
    <row r="1225" spans="2:3">
      <c r="B1225" s="26">
        <v>43669</v>
      </c>
      <c r="C1225">
        <v>70.430000000000007</v>
      </c>
    </row>
    <row r="1226" spans="2:3">
      <c r="B1226" s="26">
        <v>43670</v>
      </c>
      <c r="C1226">
        <v>66.62</v>
      </c>
    </row>
    <row r="1227" spans="2:3">
      <c r="B1227" s="26">
        <v>43671</v>
      </c>
      <c r="C1227">
        <v>67.819999999999993</v>
      </c>
    </row>
    <row r="1228" spans="2:3">
      <c r="B1228" s="26">
        <v>43672</v>
      </c>
      <c r="C1228">
        <v>68.31</v>
      </c>
    </row>
    <row r="1229" spans="2:3">
      <c r="B1229" s="26">
        <v>43675</v>
      </c>
      <c r="C1229">
        <v>64.97</v>
      </c>
    </row>
    <row r="1230" spans="2:3">
      <c r="B1230" s="26">
        <v>43676</v>
      </c>
      <c r="C1230">
        <v>66.36</v>
      </c>
    </row>
    <row r="1231" spans="2:3">
      <c r="B1231" s="26">
        <v>43677</v>
      </c>
      <c r="C1231">
        <v>68.95</v>
      </c>
    </row>
    <row r="1232" spans="2:3">
      <c r="B1232" s="26">
        <v>43678</v>
      </c>
      <c r="C1232">
        <v>71.25</v>
      </c>
    </row>
    <row r="1233" spans="2:3">
      <c r="B1233" s="26">
        <v>43679</v>
      </c>
      <c r="C1233">
        <v>72.33</v>
      </c>
    </row>
    <row r="1234" spans="2:3">
      <c r="B1234" s="26">
        <v>43682</v>
      </c>
      <c r="C1234">
        <v>81.349999999999994</v>
      </c>
    </row>
    <row r="1235" spans="2:3">
      <c r="B1235" s="26">
        <v>43683</v>
      </c>
      <c r="C1235">
        <v>80.760000000000005</v>
      </c>
    </row>
    <row r="1236" spans="2:3">
      <c r="B1236" s="26">
        <v>43684</v>
      </c>
      <c r="C1236">
        <v>81.17</v>
      </c>
    </row>
    <row r="1237" spans="2:3">
      <c r="B1237" s="26">
        <v>43685</v>
      </c>
      <c r="C1237">
        <v>79.790000000000006</v>
      </c>
    </row>
    <row r="1238" spans="2:3">
      <c r="B1238" s="26">
        <v>43686</v>
      </c>
      <c r="C1238">
        <v>81.56</v>
      </c>
    </row>
    <row r="1239" spans="2:3">
      <c r="B1239" s="26">
        <v>43689</v>
      </c>
      <c r="C1239">
        <v>78.89</v>
      </c>
    </row>
    <row r="1240" spans="2:3">
      <c r="B1240" s="26">
        <v>43690</v>
      </c>
      <c r="C1240">
        <v>74.77</v>
      </c>
    </row>
    <row r="1241" spans="2:3">
      <c r="B1241" s="26">
        <v>43691</v>
      </c>
      <c r="C1241">
        <v>69.28</v>
      </c>
    </row>
    <row r="1242" spans="2:3">
      <c r="B1242" s="26">
        <v>43692</v>
      </c>
      <c r="C1242">
        <v>69.12</v>
      </c>
    </row>
    <row r="1243" spans="2:3">
      <c r="B1243" s="26">
        <v>43693</v>
      </c>
      <c r="C1243">
        <v>71.72</v>
      </c>
    </row>
    <row r="1244" spans="2:3">
      <c r="B1244" s="26">
        <v>43696</v>
      </c>
      <c r="C1244">
        <v>73.17</v>
      </c>
    </row>
    <row r="1245" spans="2:3">
      <c r="B1245" s="26">
        <v>43697</v>
      </c>
      <c r="C1245">
        <v>73.3</v>
      </c>
    </row>
    <row r="1246" spans="2:3">
      <c r="B1246" s="26">
        <v>43698</v>
      </c>
      <c r="C1246">
        <v>68.959999999999994</v>
      </c>
    </row>
    <row r="1247" spans="2:3">
      <c r="B1247" s="26">
        <v>43699</v>
      </c>
      <c r="C1247">
        <v>69.41</v>
      </c>
    </row>
    <row r="1248" spans="2:3">
      <c r="B1248" s="26">
        <v>43700</v>
      </c>
      <c r="C1248">
        <v>71.27</v>
      </c>
    </row>
    <row r="1249" spans="2:3">
      <c r="B1249" s="26">
        <v>43703</v>
      </c>
      <c r="C1249">
        <v>70.680000000000007</v>
      </c>
    </row>
    <row r="1250" spans="2:3">
      <c r="B1250" s="26">
        <v>43704</v>
      </c>
      <c r="C1250">
        <v>69.540000000000006</v>
      </c>
    </row>
    <row r="1251" spans="2:3">
      <c r="B1251" s="26">
        <v>43705</v>
      </c>
      <c r="C1251">
        <v>65.8</v>
      </c>
    </row>
    <row r="1252" spans="2:3">
      <c r="B1252" s="26">
        <v>43706</v>
      </c>
      <c r="C1252">
        <v>64.62</v>
      </c>
    </row>
    <row r="1253" spans="2:3">
      <c r="B1253" s="26">
        <v>43707</v>
      </c>
      <c r="C1253">
        <v>65.150000000000006</v>
      </c>
    </row>
    <row r="1254" spans="2:3">
      <c r="B1254" s="26">
        <v>43711</v>
      </c>
      <c r="C1254">
        <v>72.92</v>
      </c>
    </row>
    <row r="1255" spans="2:3">
      <c r="B1255" s="26">
        <v>43712</v>
      </c>
      <c r="C1255">
        <v>73.180000000000007</v>
      </c>
    </row>
    <row r="1256" spans="2:3">
      <c r="B1256" s="26">
        <v>43713</v>
      </c>
      <c r="C1256">
        <v>71.75</v>
      </c>
    </row>
    <row r="1257" spans="2:3">
      <c r="B1257" s="26">
        <v>43714</v>
      </c>
      <c r="C1257">
        <v>70.67</v>
      </c>
    </row>
    <row r="1258" spans="2:3">
      <c r="B1258" s="26">
        <v>43717</v>
      </c>
      <c r="C1258">
        <v>70.05</v>
      </c>
    </row>
    <row r="1259" spans="2:3">
      <c r="B1259" s="26">
        <v>43718</v>
      </c>
      <c r="C1259">
        <v>67.98</v>
      </c>
    </row>
    <row r="1260" spans="2:3">
      <c r="B1260" s="26">
        <v>43719</v>
      </c>
      <c r="C1260">
        <v>68.41</v>
      </c>
    </row>
    <row r="1261" spans="2:3">
      <c r="B1261" s="26">
        <v>43720</v>
      </c>
      <c r="C1261">
        <v>70.290000000000006</v>
      </c>
    </row>
    <row r="1262" spans="2:3">
      <c r="B1262" s="26">
        <v>43721</v>
      </c>
      <c r="C1262">
        <v>69.41</v>
      </c>
    </row>
    <row r="1263" spans="2:3">
      <c r="B1263" s="26">
        <v>43724</v>
      </c>
      <c r="C1263">
        <v>68.55</v>
      </c>
    </row>
    <row r="1264" spans="2:3">
      <c r="B1264" s="26">
        <v>43725</v>
      </c>
      <c r="C1264">
        <v>69.61</v>
      </c>
    </row>
    <row r="1265" spans="2:3">
      <c r="B1265" s="26">
        <v>43726</v>
      </c>
      <c r="C1265">
        <v>68.98</v>
      </c>
    </row>
    <row r="1266" spans="2:3">
      <c r="B1266" s="26">
        <v>43727</v>
      </c>
      <c r="C1266">
        <v>68.55</v>
      </c>
    </row>
    <row r="1267" spans="2:3">
      <c r="B1267" s="26">
        <v>43728</v>
      </c>
      <c r="C1267">
        <v>68.819999999999993</v>
      </c>
    </row>
    <row r="1268" spans="2:3">
      <c r="B1268" s="26">
        <v>43731</v>
      </c>
      <c r="C1268">
        <v>66.39</v>
      </c>
    </row>
    <row r="1269" spans="2:3">
      <c r="B1269" s="26">
        <v>43732</v>
      </c>
      <c r="C1269">
        <v>56.48</v>
      </c>
    </row>
    <row r="1270" spans="2:3">
      <c r="B1270" s="26">
        <v>43733</v>
      </c>
      <c r="C1270">
        <v>56.31</v>
      </c>
    </row>
    <row r="1271" spans="2:3">
      <c r="B1271" s="26">
        <v>43734</v>
      </c>
      <c r="C1271">
        <v>54.8</v>
      </c>
    </row>
    <row r="1272" spans="2:3">
      <c r="B1272" s="26">
        <v>43735</v>
      </c>
      <c r="C1272">
        <v>53.83</v>
      </c>
    </row>
    <row r="1273" spans="2:3">
      <c r="B1273" s="26">
        <v>43738</v>
      </c>
      <c r="C1273">
        <v>55.83</v>
      </c>
    </row>
    <row r="1274" spans="2:3">
      <c r="B1274" s="26">
        <v>43739</v>
      </c>
      <c r="C1274">
        <v>55.77</v>
      </c>
    </row>
    <row r="1275" spans="2:3">
      <c r="B1275" s="26">
        <v>43740</v>
      </c>
      <c r="C1275">
        <v>55.41</v>
      </c>
    </row>
    <row r="1276" spans="2:3">
      <c r="B1276" s="26">
        <v>43741</v>
      </c>
      <c r="C1276">
        <v>54.67</v>
      </c>
    </row>
    <row r="1277" spans="2:3">
      <c r="B1277" s="26">
        <v>43742</v>
      </c>
      <c r="C1277">
        <v>55.07</v>
      </c>
    </row>
    <row r="1278" spans="2:3">
      <c r="B1278" s="26">
        <v>43745</v>
      </c>
      <c r="C1278">
        <v>55.29</v>
      </c>
    </row>
    <row r="1279" spans="2:3">
      <c r="B1279" s="26">
        <v>43746</v>
      </c>
      <c r="C1279">
        <v>54.77</v>
      </c>
    </row>
    <row r="1280" spans="2:3">
      <c r="B1280" s="26">
        <v>43747</v>
      </c>
      <c r="C1280">
        <v>57.9</v>
      </c>
    </row>
    <row r="1281" spans="2:3">
      <c r="B1281" s="26">
        <v>43748</v>
      </c>
      <c r="C1281">
        <v>57.62</v>
      </c>
    </row>
    <row r="1282" spans="2:3">
      <c r="B1282" s="26">
        <v>43749</v>
      </c>
      <c r="C1282">
        <v>56.03</v>
      </c>
    </row>
    <row r="1283" spans="2:3">
      <c r="B1283" s="26">
        <v>43752</v>
      </c>
      <c r="C1283">
        <v>56.03</v>
      </c>
    </row>
    <row r="1284" spans="2:3">
      <c r="B1284" s="26">
        <v>43753</v>
      </c>
      <c r="C1284">
        <v>54.8</v>
      </c>
    </row>
    <row r="1285" spans="2:3">
      <c r="B1285" s="26">
        <v>43754</v>
      </c>
      <c r="C1285">
        <v>53.23</v>
      </c>
    </row>
    <row r="1286" spans="2:3">
      <c r="B1286" s="26">
        <v>43755</v>
      </c>
      <c r="C1286">
        <v>53.99</v>
      </c>
    </row>
    <row r="1287" spans="2:3">
      <c r="B1287" s="26">
        <v>43756</v>
      </c>
      <c r="C1287">
        <v>53.25</v>
      </c>
    </row>
    <row r="1288" spans="2:3">
      <c r="B1288" s="26">
        <v>43759</v>
      </c>
      <c r="C1288">
        <v>54.97</v>
      </c>
    </row>
    <row r="1289" spans="2:3">
      <c r="B1289" s="26">
        <v>43760</v>
      </c>
      <c r="C1289">
        <v>54.82</v>
      </c>
    </row>
    <row r="1290" spans="2:3">
      <c r="B1290" s="26">
        <v>43761</v>
      </c>
      <c r="C1290">
        <v>50</v>
      </c>
    </row>
    <row r="1291" spans="2:3">
      <c r="B1291" s="26">
        <v>43762</v>
      </c>
      <c r="C1291">
        <v>49.97</v>
      </c>
    </row>
    <row r="1292" spans="2:3">
      <c r="B1292" s="26">
        <v>43763</v>
      </c>
      <c r="C1292">
        <v>58.07</v>
      </c>
    </row>
    <row r="1293" spans="2:3">
      <c r="B1293" s="26">
        <v>43766</v>
      </c>
      <c r="C1293">
        <v>63.49</v>
      </c>
    </row>
    <row r="1294" spans="2:3">
      <c r="B1294" s="26">
        <v>43767</v>
      </c>
      <c r="C1294">
        <v>62.08</v>
      </c>
    </row>
    <row r="1295" spans="2:3">
      <c r="B1295" s="26">
        <v>43768</v>
      </c>
      <c r="C1295">
        <v>61.76</v>
      </c>
    </row>
    <row r="1296" spans="2:3">
      <c r="B1296" s="26">
        <v>43769</v>
      </c>
      <c r="C1296">
        <v>62</v>
      </c>
    </row>
    <row r="1297" spans="2:3">
      <c r="B1297" s="26">
        <v>43770</v>
      </c>
      <c r="C1297">
        <v>61.56</v>
      </c>
    </row>
    <row r="1298" spans="2:3">
      <c r="B1298" s="26">
        <v>43773</v>
      </c>
      <c r="C1298">
        <v>63.75</v>
      </c>
    </row>
    <row r="1299" spans="2:3">
      <c r="B1299" s="26">
        <v>43774</v>
      </c>
      <c r="C1299">
        <v>62.81</v>
      </c>
    </row>
    <row r="1300" spans="2:3">
      <c r="B1300" s="26">
        <v>43775</v>
      </c>
      <c r="C1300">
        <v>62.38</v>
      </c>
    </row>
    <row r="1301" spans="2:3">
      <c r="B1301" s="26">
        <v>43776</v>
      </c>
      <c r="C1301">
        <v>61.45</v>
      </c>
    </row>
    <row r="1302" spans="2:3">
      <c r="B1302" s="26">
        <v>43777</v>
      </c>
      <c r="C1302">
        <v>58.9</v>
      </c>
    </row>
    <row r="1303" spans="2:3">
      <c r="B1303" s="26">
        <v>43780</v>
      </c>
      <c r="C1303">
        <v>58.24</v>
      </c>
    </row>
    <row r="1304" spans="2:3">
      <c r="B1304" s="26">
        <v>43781</v>
      </c>
      <c r="C1304">
        <v>58.8</v>
      </c>
    </row>
    <row r="1305" spans="2:3">
      <c r="B1305" s="26">
        <v>43782</v>
      </c>
      <c r="C1305">
        <v>58.51</v>
      </c>
    </row>
    <row r="1306" spans="2:3">
      <c r="B1306" s="26">
        <v>43783</v>
      </c>
      <c r="C1306">
        <v>57.78</v>
      </c>
    </row>
    <row r="1307" spans="2:3">
      <c r="B1307" s="26">
        <v>43784</v>
      </c>
      <c r="C1307">
        <v>56.54</v>
      </c>
    </row>
    <row r="1308" spans="2:3">
      <c r="B1308" s="26">
        <v>43787</v>
      </c>
      <c r="C1308">
        <v>54.63</v>
      </c>
    </row>
    <row r="1309" spans="2:3">
      <c r="B1309" s="26">
        <v>43788</v>
      </c>
      <c r="C1309">
        <v>53.92</v>
      </c>
    </row>
    <row r="1310" spans="2:3">
      <c r="B1310" s="26">
        <v>43789</v>
      </c>
      <c r="C1310">
        <v>53.92</v>
      </c>
    </row>
    <row r="1311" spans="2:3">
      <c r="B1311" s="26">
        <v>43790</v>
      </c>
      <c r="C1311">
        <v>50.39</v>
      </c>
    </row>
    <row r="1312" spans="2:3">
      <c r="B1312" s="26">
        <v>43791</v>
      </c>
      <c r="C1312">
        <v>48.67</v>
      </c>
    </row>
    <row r="1313" spans="2:3">
      <c r="B1313" s="26">
        <v>43794</v>
      </c>
      <c r="C1313">
        <v>47.58</v>
      </c>
    </row>
    <row r="1314" spans="2:3">
      <c r="B1314" s="26">
        <v>43795</v>
      </c>
      <c r="C1314">
        <v>47.15</v>
      </c>
    </row>
    <row r="1315" spans="2:3">
      <c r="B1315" s="26">
        <v>43796</v>
      </c>
      <c r="C1315">
        <v>50.46</v>
      </c>
    </row>
    <row r="1316" spans="2:3">
      <c r="B1316" s="26">
        <v>43798</v>
      </c>
      <c r="C1316">
        <v>51.62</v>
      </c>
    </row>
    <row r="1317" spans="2:3">
      <c r="B1317" s="26">
        <v>43801</v>
      </c>
      <c r="C1317">
        <v>48.56</v>
      </c>
    </row>
    <row r="1318" spans="2:3">
      <c r="B1318" s="26">
        <v>43802</v>
      </c>
      <c r="C1318">
        <v>48.59</v>
      </c>
    </row>
    <row r="1319" spans="2:3">
      <c r="B1319" s="26">
        <v>43803</v>
      </c>
      <c r="C1319">
        <v>47.77</v>
      </c>
    </row>
    <row r="1320" spans="2:3">
      <c r="B1320" s="26">
        <v>43804</v>
      </c>
      <c r="C1320">
        <v>49.1</v>
      </c>
    </row>
    <row r="1321" spans="2:3">
      <c r="B1321" s="26">
        <v>43805</v>
      </c>
      <c r="C1321">
        <v>49.38</v>
      </c>
    </row>
    <row r="1322" spans="2:3">
      <c r="B1322" s="26">
        <v>43808</v>
      </c>
      <c r="C1322">
        <v>48.46</v>
      </c>
    </row>
    <row r="1323" spans="2:3">
      <c r="B1323" s="26">
        <v>43809</v>
      </c>
      <c r="C1323">
        <v>47.77</v>
      </c>
    </row>
    <row r="1324" spans="2:3">
      <c r="B1324" s="26">
        <v>43810</v>
      </c>
      <c r="C1324">
        <v>47.46</v>
      </c>
    </row>
    <row r="1325" spans="2:3">
      <c r="B1325" s="26">
        <v>43811</v>
      </c>
      <c r="C1325">
        <v>48.03</v>
      </c>
    </row>
    <row r="1326" spans="2:3">
      <c r="B1326" s="26">
        <v>43812</v>
      </c>
      <c r="C1326">
        <v>47.99</v>
      </c>
    </row>
    <row r="1327" spans="2:3">
      <c r="B1327" s="26">
        <v>43815</v>
      </c>
      <c r="C1327">
        <v>45.3</v>
      </c>
    </row>
    <row r="1328" spans="2:3">
      <c r="B1328" s="26">
        <v>43816</v>
      </c>
      <c r="C1328">
        <v>43.46</v>
      </c>
    </row>
    <row r="1329" spans="2:3">
      <c r="B1329" s="26">
        <v>43817</v>
      </c>
      <c r="C1329">
        <v>47.12</v>
      </c>
    </row>
    <row r="1330" spans="2:3">
      <c r="B1330" s="26">
        <v>43818</v>
      </c>
      <c r="C1330">
        <v>47.31</v>
      </c>
    </row>
    <row r="1331" spans="2:3">
      <c r="B1331" s="26">
        <v>43819</v>
      </c>
      <c r="C1331">
        <v>47.71</v>
      </c>
    </row>
    <row r="1332" spans="2:3">
      <c r="B1332" s="26">
        <v>43822</v>
      </c>
      <c r="C1332">
        <v>49.05</v>
      </c>
    </row>
    <row r="1333" spans="2:3">
      <c r="B1333" s="26">
        <v>43823</v>
      </c>
      <c r="C1333">
        <v>47.86</v>
      </c>
    </row>
    <row r="1334" spans="2:3">
      <c r="B1334" s="26">
        <v>43825</v>
      </c>
      <c r="C1334">
        <v>48.03</v>
      </c>
    </row>
    <row r="1335" spans="2:3">
      <c r="B1335" s="26">
        <v>43826</v>
      </c>
      <c r="C1335">
        <v>47.8</v>
      </c>
    </row>
    <row r="1336" spans="2:3">
      <c r="B1336" s="26">
        <v>43829</v>
      </c>
      <c r="C1336">
        <v>47.93</v>
      </c>
    </row>
    <row r="1337" spans="2:3">
      <c r="B1337" s="26">
        <v>43830</v>
      </c>
      <c r="C1337">
        <v>47.42</v>
      </c>
    </row>
    <row r="1338" spans="2:3">
      <c r="B1338" s="26">
        <v>43832</v>
      </c>
      <c r="C1338">
        <v>45.66</v>
      </c>
    </row>
    <row r="1339" spans="2:3">
      <c r="B1339" s="26">
        <v>43833</v>
      </c>
      <c r="C1339">
        <v>48.57</v>
      </c>
    </row>
    <row r="1340" spans="2:3">
      <c r="B1340" s="26">
        <v>43836</v>
      </c>
      <c r="C1340">
        <v>50.1</v>
      </c>
    </row>
    <row r="1341" spans="2:3">
      <c r="B1341" s="26">
        <v>43837</v>
      </c>
      <c r="C1341">
        <v>54.45</v>
      </c>
    </row>
    <row r="1342" spans="2:3">
      <c r="B1342" s="26">
        <v>43838</v>
      </c>
      <c r="C1342">
        <v>53.37</v>
      </c>
    </row>
    <row r="1343" spans="2:3">
      <c r="B1343" s="26">
        <v>43839</v>
      </c>
      <c r="C1343">
        <v>51.89</v>
      </c>
    </row>
    <row r="1344" spans="2:3">
      <c r="B1344" s="26">
        <v>43840</v>
      </c>
      <c r="C1344">
        <v>53.52</v>
      </c>
    </row>
    <row r="1345" spans="2:3">
      <c r="B1345" s="26">
        <v>43843</v>
      </c>
      <c r="C1345">
        <v>53.99</v>
      </c>
    </row>
    <row r="1346" spans="2:3">
      <c r="B1346" s="26">
        <v>43844</v>
      </c>
      <c r="C1346">
        <v>57.67</v>
      </c>
    </row>
    <row r="1347" spans="2:3">
      <c r="B1347" s="26">
        <v>43845</v>
      </c>
      <c r="C1347">
        <v>58.49</v>
      </c>
    </row>
    <row r="1348" spans="2:3">
      <c r="B1348" s="26">
        <v>43846</v>
      </c>
      <c r="C1348">
        <v>57.86</v>
      </c>
    </row>
    <row r="1349" spans="2:3">
      <c r="B1349" s="26">
        <v>43847</v>
      </c>
      <c r="C1349">
        <v>58.78</v>
      </c>
    </row>
    <row r="1350" spans="2:3">
      <c r="B1350" s="26">
        <v>43851</v>
      </c>
      <c r="C1350">
        <v>57.52</v>
      </c>
    </row>
    <row r="1351" spans="2:3">
      <c r="B1351" s="26">
        <v>43852</v>
      </c>
      <c r="C1351">
        <v>57.14</v>
      </c>
    </row>
    <row r="1352" spans="2:3">
      <c r="B1352" s="26">
        <v>43853</v>
      </c>
      <c r="C1352">
        <v>55.11</v>
      </c>
    </row>
    <row r="1353" spans="2:3">
      <c r="B1353" s="26">
        <v>43854</v>
      </c>
      <c r="C1353">
        <v>55.87</v>
      </c>
    </row>
    <row r="1354" spans="2:3">
      <c r="B1354" s="26">
        <v>43857</v>
      </c>
      <c r="C1354">
        <v>59.31</v>
      </c>
    </row>
    <row r="1355" spans="2:3">
      <c r="B1355" s="26">
        <v>43858</v>
      </c>
      <c r="C1355">
        <v>59.95</v>
      </c>
    </row>
    <row r="1356" spans="2:3">
      <c r="B1356" s="26">
        <v>43859</v>
      </c>
      <c r="C1356">
        <v>62.23</v>
      </c>
    </row>
    <row r="1357" spans="2:3">
      <c r="B1357" s="26">
        <v>43860</v>
      </c>
      <c r="C1357">
        <v>63.57</v>
      </c>
    </row>
    <row r="1358" spans="2:3">
      <c r="B1358" s="26">
        <v>43861</v>
      </c>
      <c r="C1358">
        <v>61.68</v>
      </c>
    </row>
    <row r="1359" spans="2:3">
      <c r="B1359" s="26">
        <v>43864</v>
      </c>
      <c r="C1359">
        <v>61.49</v>
      </c>
    </row>
    <row r="1360" spans="2:3">
      <c r="B1360" s="26">
        <v>43865</v>
      </c>
      <c r="C1360">
        <v>60.48</v>
      </c>
    </row>
    <row r="1361" spans="2:3">
      <c r="B1361" s="26">
        <v>43866</v>
      </c>
      <c r="C1361">
        <v>64.239999999999995</v>
      </c>
    </row>
    <row r="1362" spans="2:3">
      <c r="B1362" s="26">
        <v>43867</v>
      </c>
      <c r="C1362">
        <v>64.69</v>
      </c>
    </row>
    <row r="1363" spans="2:3">
      <c r="B1363" s="26">
        <v>43868</v>
      </c>
      <c r="C1363">
        <v>64.38</v>
      </c>
    </row>
    <row r="1364" spans="2:3">
      <c r="B1364" s="26">
        <v>43871</v>
      </c>
      <c r="C1364">
        <v>65.040000000000006</v>
      </c>
    </row>
    <row r="1365" spans="2:3">
      <c r="B1365" s="26">
        <v>43872</v>
      </c>
      <c r="C1365">
        <v>68.13</v>
      </c>
    </row>
    <row r="1366" spans="2:3">
      <c r="B1366" s="26">
        <v>43873</v>
      </c>
      <c r="C1366">
        <v>68.989999999999995</v>
      </c>
    </row>
    <row r="1367" spans="2:3">
      <c r="B1367" s="26">
        <v>43874</v>
      </c>
      <c r="C1367">
        <v>67.489999999999995</v>
      </c>
    </row>
    <row r="1368" spans="2:3">
      <c r="B1368" s="26">
        <v>43875</v>
      </c>
      <c r="C1368">
        <v>68.709999999999994</v>
      </c>
    </row>
    <row r="1369" spans="2:3">
      <c r="B1369" s="26">
        <v>43879</v>
      </c>
      <c r="C1369">
        <v>67.06</v>
      </c>
    </row>
    <row r="1370" spans="2:3">
      <c r="B1370" s="26">
        <v>43880</v>
      </c>
      <c r="C1370">
        <v>66.92</v>
      </c>
    </row>
    <row r="1371" spans="2:3">
      <c r="B1371" s="26">
        <v>43881</v>
      </c>
      <c r="C1371">
        <v>62.86</v>
      </c>
    </row>
    <row r="1372" spans="2:3">
      <c r="B1372" s="26">
        <v>43882</v>
      </c>
      <c r="C1372">
        <v>63.66</v>
      </c>
    </row>
    <row r="1373" spans="2:3">
      <c r="B1373" s="26">
        <v>43885</v>
      </c>
      <c r="C1373">
        <v>62.76</v>
      </c>
    </row>
    <row r="1374" spans="2:3">
      <c r="B1374" s="26">
        <v>43886</v>
      </c>
      <c r="C1374">
        <v>60.78</v>
      </c>
    </row>
    <row r="1375" spans="2:3">
      <c r="B1375" s="26">
        <v>43887</v>
      </c>
      <c r="C1375">
        <v>57.24</v>
      </c>
    </row>
    <row r="1376" spans="2:3">
      <c r="B1376" s="26">
        <v>43888</v>
      </c>
      <c r="C1376">
        <v>57.63</v>
      </c>
    </row>
    <row r="1377" spans="2:3">
      <c r="B1377" s="26">
        <v>43889</v>
      </c>
      <c r="C1377">
        <v>56.04</v>
      </c>
    </row>
    <row r="1378" spans="2:3">
      <c r="B1378" s="26">
        <v>43892</v>
      </c>
      <c r="C1378">
        <v>57.81</v>
      </c>
    </row>
    <row r="1379" spans="2:3">
      <c r="B1379" s="26">
        <v>43893</v>
      </c>
      <c r="C1379">
        <v>56.51</v>
      </c>
    </row>
    <row r="1380" spans="2:3">
      <c r="B1380" s="26">
        <v>43894</v>
      </c>
      <c r="C1380">
        <v>56.43</v>
      </c>
    </row>
    <row r="1381" spans="2:3">
      <c r="B1381" s="26">
        <v>43895</v>
      </c>
      <c r="C1381">
        <v>59.21</v>
      </c>
    </row>
    <row r="1382" spans="2:3">
      <c r="B1382" s="26">
        <v>43896</v>
      </c>
      <c r="C1382">
        <v>59.07</v>
      </c>
    </row>
    <row r="1383" spans="2:3">
      <c r="B1383" s="26">
        <v>43899</v>
      </c>
      <c r="C1383">
        <v>50.51</v>
      </c>
    </row>
    <row r="1384" spans="2:3">
      <c r="B1384" s="26">
        <v>43900</v>
      </c>
      <c r="C1384">
        <v>51.44</v>
      </c>
    </row>
    <row r="1385" spans="2:3">
      <c r="B1385" s="26">
        <v>43901</v>
      </c>
      <c r="C1385">
        <v>50.55</v>
      </c>
    </row>
    <row r="1386" spans="2:3">
      <c r="B1386" s="26">
        <v>43902</v>
      </c>
      <c r="C1386">
        <v>38.630000000000003</v>
      </c>
    </row>
    <row r="1387" spans="2:3">
      <c r="B1387" s="26">
        <v>43903</v>
      </c>
      <c r="C1387">
        <v>34.340000000000003</v>
      </c>
    </row>
    <row r="1388" spans="2:3">
      <c r="B1388" s="26">
        <v>43906</v>
      </c>
      <c r="C1388">
        <v>31.66</v>
      </c>
    </row>
    <row r="1389" spans="2:3">
      <c r="B1389" s="26">
        <v>43907</v>
      </c>
      <c r="C1389">
        <v>34.61</v>
      </c>
    </row>
    <row r="1390" spans="2:3">
      <c r="B1390" s="26">
        <v>43908</v>
      </c>
      <c r="C1390">
        <v>34.24</v>
      </c>
    </row>
    <row r="1391" spans="2:3">
      <c r="B1391" s="26">
        <v>43909</v>
      </c>
      <c r="C1391">
        <v>40.130000000000003</v>
      </c>
    </row>
    <row r="1392" spans="2:3">
      <c r="B1392" s="26">
        <v>43910</v>
      </c>
      <c r="C1392">
        <v>39.880000000000003</v>
      </c>
    </row>
    <row r="1393" spans="2:3">
      <c r="B1393" s="26">
        <v>43913</v>
      </c>
      <c r="C1393">
        <v>40.409999999999997</v>
      </c>
    </row>
    <row r="1394" spans="2:3">
      <c r="B1394" s="26">
        <v>43914</v>
      </c>
      <c r="C1394">
        <v>43.18</v>
      </c>
    </row>
    <row r="1395" spans="2:3">
      <c r="B1395" s="26">
        <v>43915</v>
      </c>
      <c r="C1395">
        <v>42.64</v>
      </c>
    </row>
    <row r="1396" spans="2:3">
      <c r="B1396" s="26">
        <v>43916</v>
      </c>
      <c r="C1396">
        <v>42.86</v>
      </c>
    </row>
    <row r="1397" spans="2:3">
      <c r="B1397" s="26">
        <v>43917</v>
      </c>
      <c r="C1397">
        <v>42.77</v>
      </c>
    </row>
    <row r="1398" spans="2:3">
      <c r="B1398" s="26">
        <v>43920</v>
      </c>
      <c r="C1398">
        <v>40.840000000000003</v>
      </c>
    </row>
    <row r="1399" spans="2:3">
      <c r="B1399" s="26">
        <v>43921</v>
      </c>
      <c r="C1399">
        <v>41.45</v>
      </c>
    </row>
    <row r="1400" spans="2:3">
      <c r="B1400" s="26">
        <v>43922</v>
      </c>
      <c r="C1400">
        <v>39.74</v>
      </c>
    </row>
    <row r="1401" spans="2:3">
      <c r="B1401" s="26">
        <v>43923</v>
      </c>
      <c r="C1401">
        <v>43.97</v>
      </c>
    </row>
    <row r="1402" spans="2:3">
      <c r="B1402" s="26">
        <v>43924</v>
      </c>
      <c r="C1402">
        <v>43.57</v>
      </c>
    </row>
    <row r="1403" spans="2:3">
      <c r="B1403" s="26">
        <v>43927</v>
      </c>
      <c r="C1403">
        <v>47</v>
      </c>
    </row>
    <row r="1404" spans="2:3">
      <c r="B1404" s="26">
        <v>43928</v>
      </c>
      <c r="C1404">
        <v>47.04</v>
      </c>
    </row>
    <row r="1405" spans="2:3">
      <c r="B1405" s="26">
        <v>43929</v>
      </c>
      <c r="C1405">
        <v>47.01</v>
      </c>
    </row>
    <row r="1406" spans="2:3">
      <c r="B1406" s="26">
        <v>43930</v>
      </c>
      <c r="C1406">
        <v>46.74</v>
      </c>
    </row>
    <row r="1407" spans="2:3">
      <c r="B1407" s="26">
        <v>43934</v>
      </c>
      <c r="C1407">
        <v>43.49</v>
      </c>
    </row>
    <row r="1408" spans="2:3">
      <c r="B1408" s="26">
        <v>43935</v>
      </c>
      <c r="C1408">
        <v>44.4</v>
      </c>
    </row>
    <row r="1409" spans="2:3">
      <c r="B1409" s="26">
        <v>43936</v>
      </c>
      <c r="C1409">
        <v>43.06</v>
      </c>
    </row>
    <row r="1410" spans="2:3">
      <c r="B1410" s="26">
        <v>43937</v>
      </c>
      <c r="C1410">
        <v>45.41</v>
      </c>
    </row>
    <row r="1411" spans="2:3">
      <c r="B1411" s="26">
        <v>43938</v>
      </c>
      <c r="C1411">
        <v>45.33</v>
      </c>
    </row>
    <row r="1412" spans="2:3">
      <c r="B1412" s="26">
        <v>43941</v>
      </c>
      <c r="C1412">
        <v>43.43</v>
      </c>
    </row>
    <row r="1413" spans="2:3">
      <c r="B1413" s="26">
        <v>43942</v>
      </c>
      <c r="C1413">
        <v>43.98</v>
      </c>
    </row>
    <row r="1414" spans="2:3">
      <c r="B1414" s="26">
        <v>43943</v>
      </c>
      <c r="C1414">
        <v>45.6</v>
      </c>
    </row>
    <row r="1415" spans="2:3">
      <c r="B1415" s="26">
        <v>43944</v>
      </c>
      <c r="C1415">
        <v>48.59</v>
      </c>
    </row>
    <row r="1416" spans="2:3">
      <c r="B1416" s="26">
        <v>43945</v>
      </c>
      <c r="C1416">
        <v>48.4</v>
      </c>
    </row>
    <row r="1417" spans="2:3">
      <c r="B1417" s="26">
        <v>43948</v>
      </c>
      <c r="C1417">
        <v>49.57</v>
      </c>
    </row>
    <row r="1418" spans="2:3">
      <c r="B1418" s="26">
        <v>43949</v>
      </c>
      <c r="C1418">
        <v>49.57</v>
      </c>
    </row>
    <row r="1419" spans="2:3">
      <c r="B1419" s="26">
        <v>43950</v>
      </c>
      <c r="C1419">
        <v>56.26</v>
      </c>
    </row>
    <row r="1420" spans="2:3">
      <c r="B1420" s="26">
        <v>43951</v>
      </c>
      <c r="C1420">
        <v>56.9</v>
      </c>
    </row>
    <row r="1421" spans="2:3">
      <c r="B1421" s="26">
        <v>43952</v>
      </c>
      <c r="C1421">
        <v>56.32</v>
      </c>
    </row>
    <row r="1422" spans="2:3">
      <c r="B1422" s="26">
        <v>43955</v>
      </c>
      <c r="C1422">
        <v>56.96</v>
      </c>
    </row>
    <row r="1423" spans="2:3">
      <c r="B1423" s="26">
        <v>43956</v>
      </c>
      <c r="C1423">
        <v>57.29</v>
      </c>
    </row>
    <row r="1424" spans="2:3">
      <c r="B1424" s="26">
        <v>43957</v>
      </c>
      <c r="C1424">
        <v>59.57</v>
      </c>
    </row>
    <row r="1425" spans="2:3">
      <c r="B1425" s="26">
        <v>43958</v>
      </c>
      <c r="C1425">
        <v>63.85</v>
      </c>
    </row>
    <row r="1426" spans="2:3">
      <c r="B1426" s="26">
        <v>43959</v>
      </c>
      <c r="C1426">
        <v>64</v>
      </c>
    </row>
    <row r="1427" spans="2:3">
      <c r="B1427" s="26">
        <v>43962</v>
      </c>
      <c r="C1427">
        <v>56.12</v>
      </c>
    </row>
    <row r="1428" spans="2:3">
      <c r="B1428" s="26">
        <v>43963</v>
      </c>
      <c r="C1428">
        <v>56.63</v>
      </c>
    </row>
    <row r="1429" spans="2:3">
      <c r="B1429" s="26">
        <v>43964</v>
      </c>
      <c r="C1429">
        <v>59.15</v>
      </c>
    </row>
    <row r="1430" spans="2:3">
      <c r="B1430" s="26">
        <v>43965</v>
      </c>
      <c r="C1430">
        <v>62.18</v>
      </c>
    </row>
    <row r="1431" spans="2:3">
      <c r="B1431" s="26">
        <v>43966</v>
      </c>
      <c r="C1431">
        <v>59.96</v>
      </c>
    </row>
    <row r="1432" spans="2:3">
      <c r="B1432" s="26">
        <v>43969</v>
      </c>
      <c r="C1432">
        <v>62.3</v>
      </c>
    </row>
    <row r="1433" spans="2:3">
      <c r="B1433" s="26">
        <v>43970</v>
      </c>
      <c r="C1433">
        <v>61.88</v>
      </c>
    </row>
    <row r="1434" spans="2:3">
      <c r="B1434" s="26">
        <v>43971</v>
      </c>
      <c r="C1434">
        <v>61.11</v>
      </c>
    </row>
    <row r="1435" spans="2:3">
      <c r="B1435" s="26">
        <v>43972</v>
      </c>
      <c r="C1435">
        <v>58.07</v>
      </c>
    </row>
    <row r="1436" spans="2:3">
      <c r="B1436" s="26">
        <v>43973</v>
      </c>
      <c r="C1436">
        <v>58.65</v>
      </c>
    </row>
    <row r="1437" spans="2:3">
      <c r="B1437" s="26">
        <v>43977</v>
      </c>
      <c r="C1437">
        <v>56.12</v>
      </c>
    </row>
    <row r="1438" spans="2:3">
      <c r="B1438" s="26">
        <v>43978</v>
      </c>
      <c r="C1438">
        <v>58.62</v>
      </c>
    </row>
    <row r="1439" spans="2:3">
      <c r="B1439" s="26">
        <v>43979</v>
      </c>
      <c r="C1439">
        <v>60.59</v>
      </c>
    </row>
    <row r="1440" spans="2:3">
      <c r="B1440" s="26">
        <v>43980</v>
      </c>
      <c r="C1440">
        <v>60.03</v>
      </c>
    </row>
    <row r="1441" spans="2:3">
      <c r="B1441" s="26">
        <v>43983</v>
      </c>
      <c r="C1441">
        <v>61.16</v>
      </c>
    </row>
    <row r="1442" spans="2:3">
      <c r="B1442" s="26">
        <v>43984</v>
      </c>
      <c r="C1442">
        <v>60.72</v>
      </c>
    </row>
    <row r="1443" spans="2:3">
      <c r="B1443" s="26">
        <v>43985</v>
      </c>
      <c r="C1443">
        <v>61.19</v>
      </c>
    </row>
    <row r="1444" spans="2:3">
      <c r="B1444" s="26">
        <v>43986</v>
      </c>
      <c r="C1444">
        <v>62.72</v>
      </c>
    </row>
    <row r="1445" spans="2:3">
      <c r="B1445" s="26">
        <v>43987</v>
      </c>
      <c r="C1445">
        <v>62.13</v>
      </c>
    </row>
    <row r="1446" spans="2:3">
      <c r="B1446" s="26">
        <v>43990</v>
      </c>
      <c r="C1446">
        <v>61.98</v>
      </c>
    </row>
    <row r="1447" spans="2:3">
      <c r="B1447" s="26">
        <v>43991</v>
      </c>
      <c r="C1447">
        <v>62.15</v>
      </c>
    </row>
    <row r="1448" spans="2:3">
      <c r="B1448" s="26">
        <v>43992</v>
      </c>
      <c r="C1448">
        <v>62.94</v>
      </c>
    </row>
    <row r="1449" spans="2:3">
      <c r="B1449" s="26">
        <v>43993</v>
      </c>
      <c r="C1449">
        <v>58.99</v>
      </c>
    </row>
    <row r="1450" spans="2:3">
      <c r="B1450" s="26">
        <v>43994</v>
      </c>
      <c r="C1450">
        <v>60.02</v>
      </c>
    </row>
    <row r="1451" spans="2:3">
      <c r="B1451" s="26">
        <v>43997</v>
      </c>
      <c r="C1451">
        <v>59.9</v>
      </c>
    </row>
    <row r="1452" spans="2:3">
      <c r="B1452" s="26">
        <v>43998</v>
      </c>
      <c r="C1452">
        <v>60.44</v>
      </c>
    </row>
    <row r="1453" spans="2:3">
      <c r="B1453" s="26">
        <v>43999</v>
      </c>
      <c r="C1453">
        <v>59.19</v>
      </c>
    </row>
    <row r="1454" spans="2:3">
      <c r="B1454" s="26">
        <v>44000</v>
      </c>
      <c r="C1454">
        <v>59.71</v>
      </c>
    </row>
    <row r="1455" spans="2:3">
      <c r="B1455" s="26">
        <v>44001</v>
      </c>
      <c r="C1455">
        <v>59.11</v>
      </c>
    </row>
    <row r="1456" spans="2:3">
      <c r="B1456" s="26">
        <v>44004</v>
      </c>
      <c r="C1456">
        <v>60.84</v>
      </c>
    </row>
    <row r="1457" spans="2:3">
      <c r="B1457" s="26">
        <v>44005</v>
      </c>
      <c r="C1457">
        <v>61.37</v>
      </c>
    </row>
    <row r="1458" spans="2:3">
      <c r="B1458" s="26">
        <v>44006</v>
      </c>
      <c r="C1458">
        <v>59.03</v>
      </c>
    </row>
    <row r="1459" spans="2:3">
      <c r="B1459" s="26">
        <v>44007</v>
      </c>
      <c r="C1459">
        <v>58.81</v>
      </c>
    </row>
    <row r="1460" spans="2:3">
      <c r="B1460" s="26">
        <v>44008</v>
      </c>
      <c r="C1460">
        <v>58.06</v>
      </c>
    </row>
    <row r="1461" spans="2:3">
      <c r="B1461" s="26">
        <v>44011</v>
      </c>
      <c r="C1461">
        <v>57.93</v>
      </c>
    </row>
    <row r="1462" spans="2:3">
      <c r="B1462" s="26">
        <v>44012</v>
      </c>
      <c r="C1462">
        <v>57.83</v>
      </c>
    </row>
    <row r="1463" spans="2:3">
      <c r="B1463" s="26">
        <v>44013</v>
      </c>
      <c r="C1463">
        <v>58.7</v>
      </c>
    </row>
    <row r="1464" spans="2:3">
      <c r="B1464" s="26">
        <v>44014</v>
      </c>
      <c r="C1464">
        <v>57.05</v>
      </c>
    </row>
    <row r="1465" spans="2:3">
      <c r="B1465" s="26">
        <v>44018</v>
      </c>
      <c r="C1465">
        <v>58.9</v>
      </c>
    </row>
    <row r="1466" spans="2:3">
      <c r="B1466" s="26">
        <v>44019</v>
      </c>
      <c r="C1466">
        <v>58.51</v>
      </c>
    </row>
    <row r="1467" spans="2:3">
      <c r="B1467" s="26">
        <v>44020</v>
      </c>
      <c r="C1467">
        <v>59.87</v>
      </c>
    </row>
    <row r="1468" spans="2:3">
      <c r="B1468" s="26">
        <v>44021</v>
      </c>
      <c r="C1468">
        <v>58.3</v>
      </c>
    </row>
    <row r="1469" spans="2:3">
      <c r="B1469" s="26">
        <v>44022</v>
      </c>
      <c r="C1469">
        <v>58.4</v>
      </c>
    </row>
    <row r="1470" spans="2:3">
      <c r="B1470" s="26">
        <v>44025</v>
      </c>
      <c r="C1470">
        <v>58.39</v>
      </c>
    </row>
    <row r="1471" spans="2:3">
      <c r="B1471" s="26">
        <v>44026</v>
      </c>
      <c r="C1471">
        <v>58.64</v>
      </c>
    </row>
    <row r="1472" spans="2:3">
      <c r="B1472" s="26">
        <v>44027</v>
      </c>
      <c r="C1472">
        <v>57.88</v>
      </c>
    </row>
    <row r="1473" spans="2:3">
      <c r="B1473" s="26">
        <v>44028</v>
      </c>
      <c r="C1473">
        <v>57.57</v>
      </c>
    </row>
    <row r="1474" spans="2:3">
      <c r="B1474" s="26">
        <v>44029</v>
      </c>
      <c r="C1474">
        <v>57.9</v>
      </c>
    </row>
    <row r="1475" spans="2:3">
      <c r="B1475" s="26">
        <v>44032</v>
      </c>
      <c r="C1475">
        <v>57.91</v>
      </c>
    </row>
    <row r="1476" spans="2:3">
      <c r="B1476" s="26">
        <v>44033</v>
      </c>
      <c r="C1476">
        <v>59.19</v>
      </c>
    </row>
    <row r="1477" spans="2:3">
      <c r="B1477" s="26">
        <v>44034</v>
      </c>
      <c r="C1477">
        <v>59.34</v>
      </c>
    </row>
    <row r="1478" spans="2:3">
      <c r="B1478" s="26">
        <v>44035</v>
      </c>
      <c r="C1478">
        <v>60.82</v>
      </c>
    </row>
    <row r="1479" spans="2:3">
      <c r="B1479" s="26">
        <v>44036</v>
      </c>
      <c r="C1479">
        <v>60.63</v>
      </c>
    </row>
    <row r="1480" spans="2:3">
      <c r="B1480" s="26">
        <v>44039</v>
      </c>
      <c r="C1480">
        <v>69.16</v>
      </c>
    </row>
    <row r="1481" spans="2:3">
      <c r="B1481" s="26">
        <v>44040</v>
      </c>
      <c r="C1481">
        <v>70.099999999999994</v>
      </c>
    </row>
    <row r="1482" spans="2:3">
      <c r="B1482" s="26">
        <v>44041</v>
      </c>
      <c r="C1482">
        <v>71.41</v>
      </c>
    </row>
    <row r="1483" spans="2:3">
      <c r="B1483" s="26">
        <v>44042</v>
      </c>
      <c r="C1483">
        <v>71.069999999999993</v>
      </c>
    </row>
    <row r="1484" spans="2:3">
      <c r="B1484" s="26">
        <v>44043</v>
      </c>
      <c r="C1484">
        <v>72.569999999999993</v>
      </c>
    </row>
    <row r="1485" spans="2:3">
      <c r="B1485" s="26">
        <v>44046</v>
      </c>
      <c r="C1485">
        <v>72.62</v>
      </c>
    </row>
    <row r="1486" spans="2:3">
      <c r="B1486" s="26">
        <v>44047</v>
      </c>
      <c r="C1486">
        <v>71.099999999999994</v>
      </c>
    </row>
    <row r="1487" spans="2:3">
      <c r="B1487" s="26">
        <v>44048</v>
      </c>
      <c r="C1487">
        <v>74.05</v>
      </c>
    </row>
    <row r="1488" spans="2:3">
      <c r="B1488" s="26">
        <v>44049</v>
      </c>
      <c r="C1488">
        <v>75.239999999999995</v>
      </c>
    </row>
    <row r="1489" spans="2:3">
      <c r="B1489" s="26">
        <v>44050</v>
      </c>
      <c r="C1489">
        <v>72.400000000000006</v>
      </c>
    </row>
    <row r="1490" spans="2:3">
      <c r="B1490" s="26">
        <v>44053</v>
      </c>
      <c r="C1490">
        <v>75.11</v>
      </c>
    </row>
    <row r="1491" spans="2:3">
      <c r="B1491" s="26">
        <v>44054</v>
      </c>
      <c r="C1491">
        <v>71.540000000000006</v>
      </c>
    </row>
    <row r="1492" spans="2:3">
      <c r="B1492" s="26">
        <v>44055</v>
      </c>
      <c r="C1492">
        <v>72.94</v>
      </c>
    </row>
    <row r="1493" spans="2:3">
      <c r="B1493" s="26">
        <v>44056</v>
      </c>
      <c r="C1493">
        <v>72.510000000000005</v>
      </c>
    </row>
    <row r="1494" spans="2:3">
      <c r="B1494" s="26">
        <v>44057</v>
      </c>
      <c r="C1494">
        <v>74.62</v>
      </c>
    </row>
    <row r="1495" spans="2:3">
      <c r="B1495" s="26">
        <v>44060</v>
      </c>
      <c r="C1495">
        <v>78.17</v>
      </c>
    </row>
    <row r="1496" spans="2:3">
      <c r="B1496" s="26">
        <v>44061</v>
      </c>
      <c r="C1496">
        <v>75.430000000000007</v>
      </c>
    </row>
    <row r="1497" spans="2:3">
      <c r="B1497" s="26">
        <v>44062</v>
      </c>
      <c r="C1497">
        <v>73.290000000000006</v>
      </c>
    </row>
    <row r="1498" spans="2:3">
      <c r="B1498" s="26">
        <v>44063</v>
      </c>
      <c r="C1498">
        <v>74.59</v>
      </c>
    </row>
    <row r="1499" spans="2:3">
      <c r="B1499" s="26">
        <v>44064</v>
      </c>
      <c r="C1499">
        <v>73.37</v>
      </c>
    </row>
    <row r="1500" spans="2:3">
      <c r="B1500" s="26">
        <v>44067</v>
      </c>
      <c r="C1500">
        <v>73.86</v>
      </c>
    </row>
    <row r="1501" spans="2:3">
      <c r="B1501" s="26">
        <v>44068</v>
      </c>
      <c r="C1501">
        <v>70.790000000000006</v>
      </c>
    </row>
    <row r="1502" spans="2:3">
      <c r="B1502" s="26">
        <v>44069</v>
      </c>
      <c r="C1502">
        <v>71.959999999999994</v>
      </c>
    </row>
    <row r="1503" spans="2:3">
      <c r="B1503" s="26">
        <v>44070</v>
      </c>
      <c r="C1503">
        <v>70.17</v>
      </c>
    </row>
    <row r="1504" spans="2:3">
      <c r="B1504" s="26">
        <v>44071</v>
      </c>
      <c r="C1504">
        <v>71.959999999999994</v>
      </c>
    </row>
    <row r="1505" spans="2:3">
      <c r="B1505" s="26">
        <v>44074</v>
      </c>
      <c r="C1505">
        <v>73.25</v>
      </c>
    </row>
    <row r="1506" spans="2:3">
      <c r="B1506" s="26">
        <v>44075</v>
      </c>
      <c r="C1506">
        <v>74.73</v>
      </c>
    </row>
    <row r="1507" spans="2:3">
      <c r="B1507" s="26">
        <v>44076</v>
      </c>
      <c r="C1507">
        <v>70.930000000000007</v>
      </c>
    </row>
    <row r="1508" spans="2:3">
      <c r="B1508" s="26">
        <v>44077</v>
      </c>
      <c r="C1508">
        <v>66.319999999999993</v>
      </c>
    </row>
    <row r="1509" spans="2:3">
      <c r="B1509" s="26">
        <v>44078</v>
      </c>
      <c r="C1509">
        <v>65.72</v>
      </c>
    </row>
    <row r="1510" spans="2:3">
      <c r="B1510" s="26">
        <v>44082</v>
      </c>
      <c r="C1510">
        <v>61.96</v>
      </c>
    </row>
    <row r="1511" spans="2:3">
      <c r="B1511" s="26">
        <v>44083</v>
      </c>
      <c r="C1511">
        <v>63.86</v>
      </c>
    </row>
    <row r="1512" spans="2:3">
      <c r="B1512" s="26">
        <v>44084</v>
      </c>
      <c r="C1512">
        <v>63.85</v>
      </c>
    </row>
    <row r="1513" spans="2:3">
      <c r="B1513" s="26">
        <v>44085</v>
      </c>
      <c r="C1513">
        <v>63.98</v>
      </c>
    </row>
    <row r="1514" spans="2:3">
      <c r="B1514" s="26">
        <v>44088</v>
      </c>
      <c r="C1514">
        <v>66.209999999999994</v>
      </c>
    </row>
    <row r="1515" spans="2:3">
      <c r="B1515" s="26">
        <v>44089</v>
      </c>
      <c r="C1515">
        <v>66.88</v>
      </c>
    </row>
    <row r="1516" spans="2:3">
      <c r="B1516" s="26">
        <v>44090</v>
      </c>
      <c r="C1516">
        <v>68.14</v>
      </c>
    </row>
    <row r="1517" spans="2:3">
      <c r="B1517" s="26">
        <v>44091</v>
      </c>
      <c r="C1517">
        <v>67.760000000000005</v>
      </c>
    </row>
    <row r="1518" spans="2:3">
      <c r="B1518" s="26">
        <v>44092</v>
      </c>
      <c r="C1518">
        <v>67.349999999999994</v>
      </c>
    </row>
    <row r="1519" spans="2:3">
      <c r="B1519" s="26">
        <v>44095</v>
      </c>
      <c r="C1519">
        <v>64.849999999999994</v>
      </c>
    </row>
    <row r="1520" spans="2:3">
      <c r="B1520" s="26">
        <v>44096</v>
      </c>
      <c r="C1520">
        <v>64.88</v>
      </c>
    </row>
    <row r="1521" spans="2:3">
      <c r="B1521" s="26">
        <v>44097</v>
      </c>
      <c r="C1521">
        <v>63.53</v>
      </c>
    </row>
    <row r="1522" spans="2:3">
      <c r="B1522" s="26">
        <v>44098</v>
      </c>
      <c r="C1522">
        <v>65.86</v>
      </c>
    </row>
    <row r="1523" spans="2:3">
      <c r="B1523" s="26">
        <v>44099</v>
      </c>
      <c r="C1523">
        <v>66.48</v>
      </c>
    </row>
    <row r="1524" spans="2:3">
      <c r="B1524" s="26">
        <v>44102</v>
      </c>
      <c r="C1524">
        <v>67.3</v>
      </c>
    </row>
    <row r="1525" spans="2:3">
      <c r="B1525" s="26">
        <v>44103</v>
      </c>
      <c r="C1525">
        <v>66.42</v>
      </c>
    </row>
    <row r="1526" spans="2:3">
      <c r="B1526" s="26">
        <v>44104</v>
      </c>
      <c r="C1526">
        <v>66.16</v>
      </c>
    </row>
    <row r="1527" spans="2:3">
      <c r="B1527" s="26">
        <v>44105</v>
      </c>
      <c r="C1527">
        <v>65.400000000000006</v>
      </c>
    </row>
    <row r="1528" spans="2:3">
      <c r="B1528" s="26">
        <v>44106</v>
      </c>
      <c r="C1528">
        <v>64.8</v>
      </c>
    </row>
    <row r="1529" spans="2:3">
      <c r="B1529" s="26">
        <v>44109</v>
      </c>
      <c r="C1529">
        <v>66.400000000000006</v>
      </c>
    </row>
    <row r="1530" spans="2:3">
      <c r="B1530" s="26">
        <v>44110</v>
      </c>
      <c r="C1530">
        <v>65.319999999999993</v>
      </c>
    </row>
    <row r="1531" spans="2:3">
      <c r="B1531" s="26">
        <v>44111</v>
      </c>
      <c r="C1531">
        <v>65.849999999999994</v>
      </c>
    </row>
    <row r="1532" spans="2:3">
      <c r="B1532" s="26">
        <v>44112</v>
      </c>
      <c r="C1532">
        <v>67.31</v>
      </c>
    </row>
    <row r="1533" spans="2:3">
      <c r="B1533" s="26">
        <v>44113</v>
      </c>
      <c r="C1533">
        <v>68.3</v>
      </c>
    </row>
    <row r="1534" spans="2:3">
      <c r="B1534" s="26">
        <v>44116</v>
      </c>
      <c r="C1534">
        <v>71.47</v>
      </c>
    </row>
    <row r="1535" spans="2:3">
      <c r="B1535" s="26">
        <v>44117</v>
      </c>
      <c r="C1535">
        <v>70.28</v>
      </c>
    </row>
    <row r="1536" spans="2:3">
      <c r="B1536" s="26">
        <v>44118</v>
      </c>
      <c r="C1536">
        <v>70.09</v>
      </c>
    </row>
    <row r="1537" spans="2:3">
      <c r="B1537" s="26">
        <v>44119</v>
      </c>
      <c r="C1537">
        <v>71.239999999999995</v>
      </c>
    </row>
    <row r="1538" spans="2:3">
      <c r="B1538" s="26">
        <v>44120</v>
      </c>
      <c r="C1538">
        <v>69.83</v>
      </c>
    </row>
    <row r="1539" spans="2:3">
      <c r="B1539" s="26">
        <v>44123</v>
      </c>
      <c r="C1539">
        <v>72.2</v>
      </c>
    </row>
    <row r="1540" spans="2:3">
      <c r="B1540" s="26">
        <v>44124</v>
      </c>
      <c r="C1540">
        <v>73.650000000000006</v>
      </c>
    </row>
    <row r="1541" spans="2:3">
      <c r="B1541" s="26">
        <v>44125</v>
      </c>
      <c r="C1541">
        <v>78.349999999999994</v>
      </c>
    </row>
    <row r="1542" spans="2:3">
      <c r="B1542" s="26">
        <v>44126</v>
      </c>
      <c r="C1542">
        <v>80.89</v>
      </c>
    </row>
    <row r="1543" spans="2:3">
      <c r="B1543" s="26">
        <v>44127</v>
      </c>
      <c r="C1543">
        <v>79.91</v>
      </c>
    </row>
    <row r="1544" spans="2:3">
      <c r="B1544" s="26">
        <v>44130</v>
      </c>
      <c r="C1544">
        <v>80.34</v>
      </c>
    </row>
    <row r="1545" spans="2:3">
      <c r="B1545" s="26">
        <v>44131</v>
      </c>
      <c r="C1545">
        <v>84.56</v>
      </c>
    </row>
    <row r="1546" spans="2:3">
      <c r="B1546" s="26">
        <v>44132</v>
      </c>
      <c r="C1546">
        <v>81.540000000000006</v>
      </c>
    </row>
    <row r="1547" spans="2:3">
      <c r="B1547" s="26">
        <v>44133</v>
      </c>
      <c r="C1547">
        <v>83.97</v>
      </c>
    </row>
    <row r="1548" spans="2:3">
      <c r="B1548" s="26">
        <v>44134</v>
      </c>
      <c r="C1548">
        <v>83.7</v>
      </c>
    </row>
    <row r="1549" spans="2:3">
      <c r="B1549" s="26">
        <v>44137</v>
      </c>
      <c r="C1549">
        <v>84.05</v>
      </c>
    </row>
    <row r="1550" spans="2:3">
      <c r="B1550" s="26">
        <v>44138</v>
      </c>
      <c r="C1550">
        <v>84.37</v>
      </c>
    </row>
    <row r="1551" spans="2:3">
      <c r="B1551" s="26">
        <v>44139</v>
      </c>
      <c r="C1551">
        <v>86.51</v>
      </c>
    </row>
    <row r="1552" spans="2:3">
      <c r="B1552" s="26">
        <v>44140</v>
      </c>
      <c r="C1552">
        <v>93.02</v>
      </c>
    </row>
    <row r="1553" spans="2:3">
      <c r="B1553" s="26">
        <v>44141</v>
      </c>
      <c r="C1553">
        <v>95.33</v>
      </c>
    </row>
    <row r="1554" spans="2:3">
      <c r="B1554" s="26">
        <v>44144</v>
      </c>
      <c r="C1554">
        <v>94.18</v>
      </c>
    </row>
    <row r="1555" spans="2:3">
      <c r="B1555" s="26">
        <v>44145</v>
      </c>
      <c r="C1555">
        <v>93.58</v>
      </c>
    </row>
    <row r="1556" spans="2:3">
      <c r="B1556" s="26">
        <v>44146</v>
      </c>
      <c r="C1556">
        <v>96.28</v>
      </c>
    </row>
    <row r="1557" spans="2:3">
      <c r="B1557" s="26">
        <v>44147</v>
      </c>
      <c r="C1557">
        <v>98.92</v>
      </c>
    </row>
    <row r="1558" spans="2:3">
      <c r="B1558" s="26">
        <v>44148</v>
      </c>
      <c r="C1558">
        <v>99.08</v>
      </c>
    </row>
    <row r="1559" spans="2:3">
      <c r="B1559" s="26">
        <v>44151</v>
      </c>
      <c r="C1559">
        <v>102.89</v>
      </c>
    </row>
    <row r="1560" spans="2:3">
      <c r="B1560" s="26">
        <v>44152</v>
      </c>
      <c r="C1560">
        <v>108.03</v>
      </c>
    </row>
    <row r="1561" spans="2:3">
      <c r="B1561" s="26">
        <v>44153</v>
      </c>
      <c r="C1561">
        <v>107.67</v>
      </c>
    </row>
    <row r="1562" spans="2:3">
      <c r="B1562" s="26">
        <v>44154</v>
      </c>
      <c r="C1562">
        <v>110.25</v>
      </c>
    </row>
    <row r="1563" spans="2:3">
      <c r="B1563" s="26">
        <v>44155</v>
      </c>
      <c r="C1563">
        <v>114.02</v>
      </c>
    </row>
    <row r="1564" spans="2:3">
      <c r="B1564" s="26">
        <v>44158</v>
      </c>
      <c r="C1564">
        <v>112.49</v>
      </c>
    </row>
    <row r="1565" spans="2:3">
      <c r="B1565" s="26">
        <v>44159</v>
      </c>
      <c r="C1565">
        <v>117.04</v>
      </c>
    </row>
    <row r="1566" spans="2:3">
      <c r="B1566" s="26">
        <v>44160</v>
      </c>
      <c r="C1566">
        <v>115.83</v>
      </c>
    </row>
    <row r="1567" spans="2:3">
      <c r="B1567" s="26">
        <v>44162</v>
      </c>
      <c r="C1567">
        <v>102.24</v>
      </c>
    </row>
    <row r="1568" spans="2:3">
      <c r="B1568" s="26">
        <v>44165</v>
      </c>
      <c r="C1568">
        <v>119.18</v>
      </c>
    </row>
    <row r="1569" spans="2:3">
      <c r="B1569" s="26">
        <v>44166</v>
      </c>
      <c r="C1569">
        <v>116.44</v>
      </c>
    </row>
    <row r="1570" spans="2:3">
      <c r="B1570" s="26">
        <v>44167</v>
      </c>
      <c r="C1570">
        <v>116.53</v>
      </c>
    </row>
    <row r="1571" spans="2:3">
      <c r="B1571" s="26">
        <v>44168</v>
      </c>
      <c r="C1571">
        <v>118.17</v>
      </c>
    </row>
    <row r="1572" spans="2:3">
      <c r="B1572" s="26">
        <v>44169</v>
      </c>
      <c r="C1572">
        <v>115.34</v>
      </c>
    </row>
    <row r="1573" spans="2:3">
      <c r="B1573" s="26">
        <v>44172</v>
      </c>
      <c r="C1573">
        <v>115.76</v>
      </c>
    </row>
    <row r="1574" spans="2:3">
      <c r="B1574" s="26">
        <v>44173</v>
      </c>
      <c r="C1574">
        <v>113.68</v>
      </c>
    </row>
    <row r="1575" spans="2:3">
      <c r="B1575" s="26">
        <v>44174</v>
      </c>
      <c r="C1575">
        <v>111.35</v>
      </c>
    </row>
    <row r="1576" spans="2:3">
      <c r="B1576" s="26">
        <v>44175</v>
      </c>
      <c r="C1576">
        <v>111.37</v>
      </c>
    </row>
    <row r="1577" spans="2:3">
      <c r="B1577" s="26">
        <v>44176</v>
      </c>
      <c r="C1577">
        <v>108.83</v>
      </c>
    </row>
    <row r="1578" spans="2:3">
      <c r="B1578" s="26">
        <v>44179</v>
      </c>
      <c r="C1578">
        <v>116.53</v>
      </c>
    </row>
    <row r="1579" spans="2:3">
      <c r="B1579" s="26">
        <v>44180</v>
      </c>
      <c r="C1579">
        <v>118.48</v>
      </c>
    </row>
    <row r="1580" spans="2:3">
      <c r="B1580" s="26">
        <v>44181</v>
      </c>
      <c r="C1580">
        <v>127.16</v>
      </c>
    </row>
    <row r="1581" spans="2:3">
      <c r="B1581" s="26">
        <v>44182</v>
      </c>
      <c r="C1581">
        <v>139.1</v>
      </c>
    </row>
    <row r="1582" spans="2:3">
      <c r="B1582" s="26">
        <v>44183</v>
      </c>
      <c r="C1582">
        <v>138.87</v>
      </c>
    </row>
    <row r="1583" spans="2:3">
      <c r="B1583" s="26">
        <v>44186</v>
      </c>
      <c r="C1583">
        <v>138.44999999999999</v>
      </c>
    </row>
    <row r="1584" spans="2:3">
      <c r="B1584" s="26">
        <v>44187</v>
      </c>
      <c r="C1584">
        <v>142.29</v>
      </c>
    </row>
    <row r="1585" spans="2:3">
      <c r="B1585" s="26">
        <v>44188</v>
      </c>
      <c r="C1585">
        <v>141.93</v>
      </c>
    </row>
    <row r="1586" spans="2:3">
      <c r="B1586" s="26">
        <v>44189</v>
      </c>
      <c r="C1586">
        <v>141.55000000000001</v>
      </c>
    </row>
    <row r="1587" spans="2:3">
      <c r="B1587" s="26">
        <v>44193</v>
      </c>
      <c r="C1587">
        <v>162.02000000000001</v>
      </c>
    </row>
    <row r="1588" spans="2:3">
      <c r="B1588" s="26">
        <v>44194</v>
      </c>
      <c r="C1588">
        <v>162.62</v>
      </c>
    </row>
    <row r="1589" spans="2:3">
      <c r="B1589" s="26">
        <v>44195</v>
      </c>
      <c r="C1589">
        <v>174.26</v>
      </c>
    </row>
    <row r="1590" spans="2:3">
      <c r="B1590" s="26">
        <v>44196</v>
      </c>
      <c r="C1590">
        <v>175.54</v>
      </c>
    </row>
    <row r="1591" spans="2:3">
      <c r="B1591" s="26">
        <v>44200</v>
      </c>
      <c r="C1591">
        <v>188.69</v>
      </c>
    </row>
    <row r="1592" spans="2:3">
      <c r="B1592" s="26">
        <v>44201</v>
      </c>
      <c r="C1592">
        <v>206.31</v>
      </c>
    </row>
    <row r="1593" spans="2:3">
      <c r="B1593" s="26">
        <v>44202</v>
      </c>
      <c r="C1593">
        <v>218.68</v>
      </c>
    </row>
    <row r="1594" spans="2:3">
      <c r="B1594" s="26">
        <v>44203</v>
      </c>
      <c r="C1594">
        <v>236.85</v>
      </c>
    </row>
    <row r="1595" spans="2:3">
      <c r="B1595" s="26">
        <v>44204</v>
      </c>
      <c r="C1595">
        <v>236.16</v>
      </c>
    </row>
    <row r="1596" spans="2:3">
      <c r="B1596" s="26">
        <v>44207</v>
      </c>
      <c r="C1596">
        <v>202.03</v>
      </c>
    </row>
    <row r="1597" spans="2:3">
      <c r="B1597" s="26">
        <v>44208</v>
      </c>
      <c r="C1597">
        <v>206.25</v>
      </c>
    </row>
    <row r="1598" spans="2:3">
      <c r="B1598" s="26">
        <v>44209</v>
      </c>
      <c r="C1598">
        <v>217.41</v>
      </c>
    </row>
    <row r="1599" spans="2:3">
      <c r="B1599" s="26">
        <v>44210</v>
      </c>
      <c r="C1599">
        <v>236.73</v>
      </c>
    </row>
    <row r="1600" spans="2:3">
      <c r="B1600" s="26">
        <v>44211</v>
      </c>
      <c r="C1600">
        <v>213.12</v>
      </c>
    </row>
    <row r="1601" spans="2:3">
      <c r="B1601" s="26">
        <v>44215</v>
      </c>
      <c r="C1601">
        <v>218.83</v>
      </c>
    </row>
    <row r="1602" spans="2:3">
      <c r="B1602" s="26">
        <v>44216</v>
      </c>
      <c r="C1602">
        <v>209.46</v>
      </c>
    </row>
    <row r="1603" spans="2:3">
      <c r="B1603" s="26">
        <v>44217</v>
      </c>
      <c r="C1603">
        <v>190.71</v>
      </c>
    </row>
    <row r="1604" spans="2:3">
      <c r="B1604" s="26">
        <v>44218</v>
      </c>
      <c r="C1604">
        <v>200.51</v>
      </c>
    </row>
    <row r="1605" spans="2:3">
      <c r="B1605" s="26">
        <v>44221</v>
      </c>
      <c r="C1605">
        <v>199.79</v>
      </c>
    </row>
    <row r="1606" spans="2:3">
      <c r="B1606" s="26">
        <v>44222</v>
      </c>
      <c r="C1606">
        <v>190.79</v>
      </c>
    </row>
    <row r="1607" spans="2:3">
      <c r="B1607" s="26">
        <v>44223</v>
      </c>
      <c r="C1607">
        <v>186.91</v>
      </c>
    </row>
    <row r="1608" spans="2:3">
      <c r="B1608" s="26">
        <v>44224</v>
      </c>
      <c r="C1608">
        <v>193.73</v>
      </c>
    </row>
    <row r="1609" spans="2:3">
      <c r="B1609" s="26">
        <v>44225</v>
      </c>
      <c r="C1609">
        <v>205.93</v>
      </c>
    </row>
    <row r="1610" spans="2:3">
      <c r="B1610" s="26">
        <v>44228</v>
      </c>
      <c r="C1610">
        <v>200.85</v>
      </c>
    </row>
    <row r="1611" spans="2:3">
      <c r="B1611" s="26">
        <v>44229</v>
      </c>
      <c r="C1611">
        <v>213.75</v>
      </c>
    </row>
    <row r="1612" spans="2:3">
      <c r="B1612" s="26">
        <v>44230</v>
      </c>
      <c r="C1612">
        <v>220.98</v>
      </c>
    </row>
    <row r="1613" spans="2:3">
      <c r="B1613" s="26">
        <v>44231</v>
      </c>
      <c r="C1613">
        <v>224.07</v>
      </c>
    </row>
    <row r="1614" spans="2:3">
      <c r="B1614" s="26">
        <v>44232</v>
      </c>
      <c r="C1614">
        <v>224.75</v>
      </c>
    </row>
    <row r="1615" spans="2:3">
      <c r="B1615" s="26">
        <v>44235</v>
      </c>
      <c r="C1615">
        <v>264.66000000000003</v>
      </c>
    </row>
    <row r="1616" spans="2:3">
      <c r="B1616" s="26">
        <v>44236</v>
      </c>
      <c r="C1616">
        <v>282.54000000000002</v>
      </c>
    </row>
    <row r="1617" spans="2:3">
      <c r="B1617" s="26">
        <v>44237</v>
      </c>
      <c r="C1617">
        <v>265.88</v>
      </c>
    </row>
    <row r="1618" spans="2:3">
      <c r="B1618" s="26">
        <v>44238</v>
      </c>
      <c r="C1618">
        <v>281.26</v>
      </c>
    </row>
    <row r="1619" spans="2:3">
      <c r="B1619" s="26">
        <v>44239</v>
      </c>
      <c r="C1619">
        <v>284.25</v>
      </c>
    </row>
    <row r="1620" spans="2:3">
      <c r="B1620" s="26">
        <v>44243</v>
      </c>
      <c r="C1620">
        <v>289.55</v>
      </c>
    </row>
    <row r="1621" spans="2:3">
      <c r="B1621" s="26">
        <v>44244</v>
      </c>
      <c r="C1621">
        <v>312.38</v>
      </c>
    </row>
    <row r="1622" spans="2:3">
      <c r="B1622" s="26">
        <v>44245</v>
      </c>
      <c r="C1622">
        <v>310.16000000000003</v>
      </c>
    </row>
    <row r="1623" spans="2:3">
      <c r="B1623" s="26">
        <v>44246</v>
      </c>
      <c r="C1623">
        <v>329.92</v>
      </c>
    </row>
    <row r="1624" spans="2:3">
      <c r="B1624" s="26">
        <v>44249</v>
      </c>
      <c r="C1624">
        <v>318.67</v>
      </c>
    </row>
    <row r="1625" spans="2:3">
      <c r="B1625" s="26">
        <v>44250</v>
      </c>
      <c r="C1625">
        <v>281.14999999999998</v>
      </c>
    </row>
    <row r="1626" spans="2:3">
      <c r="B1626" s="26">
        <v>44251</v>
      </c>
      <c r="C1626">
        <v>290.62</v>
      </c>
    </row>
    <row r="1627" spans="2:3">
      <c r="B1627" s="26">
        <v>44252</v>
      </c>
      <c r="C1627">
        <v>288.29000000000002</v>
      </c>
    </row>
    <row r="1628" spans="2:3">
      <c r="B1628" s="26">
        <v>44253</v>
      </c>
      <c r="C1628">
        <v>270.27</v>
      </c>
    </row>
    <row r="1629" spans="2:3">
      <c r="B1629" s="26">
        <v>44256</v>
      </c>
      <c r="C1629">
        <v>285.05</v>
      </c>
    </row>
    <row r="1630" spans="2:3">
      <c r="B1630" s="26">
        <v>44257</v>
      </c>
      <c r="C1630">
        <v>279.05</v>
      </c>
    </row>
    <row r="1631" spans="2:3">
      <c r="B1631" s="26">
        <v>44258</v>
      </c>
      <c r="C1631">
        <v>296.97000000000003</v>
      </c>
    </row>
    <row r="1632" spans="2:3">
      <c r="B1632" s="26">
        <v>44259</v>
      </c>
      <c r="C1632">
        <v>281.8</v>
      </c>
    </row>
    <row r="1633" spans="2:3">
      <c r="B1633" s="26">
        <v>44260</v>
      </c>
      <c r="C1633">
        <v>288.95999999999998</v>
      </c>
    </row>
    <row r="1634" spans="2:3">
      <c r="B1634" s="26">
        <v>44263</v>
      </c>
      <c r="C1634">
        <v>304.13</v>
      </c>
    </row>
    <row r="1635" spans="2:3">
      <c r="B1635" s="26">
        <v>44264</v>
      </c>
      <c r="C1635">
        <v>319.17</v>
      </c>
    </row>
    <row r="1636" spans="2:3">
      <c r="B1636" s="26">
        <v>44265</v>
      </c>
      <c r="C1636">
        <v>330.32</v>
      </c>
    </row>
    <row r="1637" spans="2:3">
      <c r="B1637" s="26">
        <v>44266</v>
      </c>
      <c r="C1637">
        <v>338.11</v>
      </c>
    </row>
    <row r="1638" spans="2:3">
      <c r="B1638" s="26">
        <v>44267</v>
      </c>
      <c r="C1638">
        <v>333.38</v>
      </c>
    </row>
    <row r="1639" spans="2:3">
      <c r="B1639" s="26">
        <v>44270</v>
      </c>
      <c r="C1639">
        <v>332.31</v>
      </c>
    </row>
    <row r="1640" spans="2:3">
      <c r="B1640" s="26">
        <v>44271</v>
      </c>
      <c r="C1640">
        <v>326.37</v>
      </c>
    </row>
    <row r="1641" spans="2:3">
      <c r="B1641" s="26">
        <v>44272</v>
      </c>
      <c r="C1641">
        <v>338.45</v>
      </c>
    </row>
    <row r="1642" spans="2:3">
      <c r="B1642" s="26">
        <v>44273</v>
      </c>
      <c r="C1642">
        <v>334.7</v>
      </c>
    </row>
    <row r="1643" spans="2:3">
      <c r="B1643" s="26">
        <v>44274</v>
      </c>
      <c r="C1643">
        <v>344.28</v>
      </c>
    </row>
    <row r="1644" spans="2:3">
      <c r="B1644" s="26">
        <v>44277</v>
      </c>
      <c r="C1644">
        <v>323.3</v>
      </c>
    </row>
    <row r="1645" spans="2:3">
      <c r="B1645" s="26">
        <v>44278</v>
      </c>
      <c r="C1645">
        <v>318.81</v>
      </c>
    </row>
    <row r="1646" spans="2:3">
      <c r="B1646" s="26">
        <v>44279</v>
      </c>
      <c r="C1646">
        <v>317.26</v>
      </c>
    </row>
    <row r="1647" spans="2:3">
      <c r="B1647" s="26">
        <v>44280</v>
      </c>
      <c r="C1647">
        <v>302.39999999999998</v>
      </c>
    </row>
    <row r="1648" spans="2:3">
      <c r="B1648" s="26">
        <v>44281</v>
      </c>
      <c r="C1648">
        <v>311.95999999999998</v>
      </c>
    </row>
    <row r="1649" spans="2:3">
      <c r="B1649" s="26">
        <v>44284</v>
      </c>
      <c r="C1649">
        <v>335.83</v>
      </c>
    </row>
    <row r="1650" spans="2:3">
      <c r="B1650" s="26">
        <v>44285</v>
      </c>
      <c r="C1650">
        <v>344.47</v>
      </c>
    </row>
    <row r="1651" spans="2:3">
      <c r="B1651" s="26">
        <v>44286</v>
      </c>
      <c r="C1651">
        <v>342.15</v>
      </c>
    </row>
    <row r="1652" spans="2:3">
      <c r="B1652" s="26">
        <v>44287</v>
      </c>
      <c r="C1652">
        <v>343.93</v>
      </c>
    </row>
    <row r="1653" spans="2:3">
      <c r="B1653" s="26">
        <v>44291</v>
      </c>
      <c r="C1653">
        <v>345.33</v>
      </c>
    </row>
    <row r="1654" spans="2:3">
      <c r="B1654" s="26">
        <v>44292</v>
      </c>
      <c r="C1654">
        <v>338.88</v>
      </c>
    </row>
    <row r="1655" spans="2:3">
      <c r="B1655" s="26">
        <v>44293</v>
      </c>
      <c r="C1655">
        <v>324.60000000000002</v>
      </c>
    </row>
    <row r="1656" spans="2:3">
      <c r="B1656" s="26">
        <v>44294</v>
      </c>
      <c r="C1656">
        <v>335.27</v>
      </c>
    </row>
    <row r="1657" spans="2:3">
      <c r="B1657" s="26">
        <v>44295</v>
      </c>
      <c r="C1657">
        <v>338.74</v>
      </c>
    </row>
    <row r="1658" spans="2:3">
      <c r="B1658" s="26">
        <v>44298</v>
      </c>
      <c r="C1658">
        <v>349.18</v>
      </c>
    </row>
    <row r="1659" spans="2:3">
      <c r="B1659" s="26">
        <v>44299</v>
      </c>
      <c r="C1659">
        <v>367.21</v>
      </c>
    </row>
    <row r="1660" spans="2:3">
      <c r="B1660" s="26">
        <v>44300</v>
      </c>
      <c r="C1660">
        <v>359.94</v>
      </c>
    </row>
    <row r="1661" spans="2:3">
      <c r="B1661" s="26">
        <v>44301</v>
      </c>
      <c r="C1661">
        <v>368.14</v>
      </c>
    </row>
    <row r="1662" spans="2:3">
      <c r="B1662" s="26">
        <v>44302</v>
      </c>
      <c r="C1662">
        <v>357.23</v>
      </c>
    </row>
    <row r="1663" spans="2:3">
      <c r="B1663" s="26">
        <v>44305</v>
      </c>
      <c r="C1663">
        <v>323.51</v>
      </c>
    </row>
    <row r="1664" spans="2:3">
      <c r="B1664" s="26">
        <v>44306</v>
      </c>
      <c r="C1664">
        <v>326.85000000000002</v>
      </c>
    </row>
    <row r="1665" spans="2:3">
      <c r="B1665" s="26">
        <v>44307</v>
      </c>
      <c r="C1665">
        <v>320.49</v>
      </c>
    </row>
    <row r="1666" spans="2:3">
      <c r="B1666" s="26">
        <v>44308</v>
      </c>
      <c r="C1666">
        <v>304.02</v>
      </c>
    </row>
    <row r="1667" spans="2:3">
      <c r="B1667" s="26">
        <v>44309</v>
      </c>
      <c r="C1667">
        <v>292.44</v>
      </c>
    </row>
    <row r="1668" spans="2:3">
      <c r="B1668" s="26">
        <v>44312</v>
      </c>
      <c r="C1668">
        <v>311.2</v>
      </c>
    </row>
    <row r="1669" spans="2:3">
      <c r="B1669" s="26">
        <v>44313</v>
      </c>
      <c r="C1669">
        <v>314.95999999999998</v>
      </c>
    </row>
    <row r="1670" spans="2:3">
      <c r="B1670" s="26">
        <v>44314</v>
      </c>
      <c r="C1670">
        <v>319.06</v>
      </c>
    </row>
    <row r="1671" spans="2:3">
      <c r="B1671" s="26">
        <v>44315</v>
      </c>
      <c r="C1671">
        <v>303.68</v>
      </c>
    </row>
    <row r="1672" spans="2:3">
      <c r="B1672" s="26">
        <v>44316</v>
      </c>
      <c r="C1672">
        <v>328.33</v>
      </c>
    </row>
    <row r="1673" spans="2:3">
      <c r="B1673" s="26">
        <v>44319</v>
      </c>
      <c r="C1673">
        <v>330.97</v>
      </c>
    </row>
    <row r="1674" spans="2:3">
      <c r="B1674" s="26">
        <v>44320</v>
      </c>
      <c r="C1674">
        <v>312.27</v>
      </c>
    </row>
    <row r="1675" spans="2:3">
      <c r="B1675" s="26">
        <v>44321</v>
      </c>
      <c r="C1675">
        <v>328.24</v>
      </c>
    </row>
    <row r="1676" spans="2:3">
      <c r="B1676" s="26">
        <v>44322</v>
      </c>
      <c r="C1676">
        <v>321.89</v>
      </c>
    </row>
    <row r="1677" spans="2:3">
      <c r="B1677" s="26">
        <v>44323</v>
      </c>
      <c r="C1677">
        <v>330.81</v>
      </c>
    </row>
    <row r="1678" spans="2:3">
      <c r="B1678" s="26">
        <v>44326</v>
      </c>
      <c r="C1678">
        <v>319.07</v>
      </c>
    </row>
    <row r="1679" spans="2:3">
      <c r="B1679" s="26">
        <v>44327</v>
      </c>
      <c r="C1679">
        <v>325.29000000000002</v>
      </c>
    </row>
    <row r="1680" spans="2:3">
      <c r="B1680" s="26">
        <v>44328</v>
      </c>
      <c r="C1680">
        <v>311.77999999999997</v>
      </c>
    </row>
    <row r="1681" spans="2:3">
      <c r="B1681" s="26">
        <v>44329</v>
      </c>
      <c r="C1681">
        <v>276.8</v>
      </c>
    </row>
    <row r="1682" spans="2:3">
      <c r="B1682" s="26">
        <v>44330</v>
      </c>
      <c r="C1682">
        <v>287.20999999999998</v>
      </c>
    </row>
    <row r="1683" spans="2:3">
      <c r="B1683" s="26">
        <v>44333</v>
      </c>
      <c r="C1683">
        <v>251.93</v>
      </c>
    </row>
    <row r="1684" spans="2:3">
      <c r="B1684" s="26">
        <v>44334</v>
      </c>
      <c r="C1684">
        <v>246.91</v>
      </c>
    </row>
    <row r="1685" spans="2:3">
      <c r="B1685" s="26">
        <v>44335</v>
      </c>
      <c r="C1685">
        <v>225.42</v>
      </c>
    </row>
    <row r="1686" spans="2:3">
      <c r="B1686" s="26">
        <v>44336</v>
      </c>
      <c r="C1686">
        <v>230.46</v>
      </c>
    </row>
    <row r="1687" spans="2:3">
      <c r="B1687" s="26">
        <v>44337</v>
      </c>
      <c r="C1687">
        <v>206.61</v>
      </c>
    </row>
    <row r="1688" spans="2:3">
      <c r="B1688" s="26">
        <v>44340</v>
      </c>
      <c r="C1688">
        <v>227.13</v>
      </c>
    </row>
    <row r="1689" spans="2:3">
      <c r="B1689" s="26">
        <v>44341</v>
      </c>
      <c r="C1689">
        <v>213.42</v>
      </c>
    </row>
    <row r="1690" spans="2:3">
      <c r="B1690" s="26">
        <v>44342</v>
      </c>
      <c r="C1690">
        <v>220.49</v>
      </c>
    </row>
    <row r="1691" spans="2:3">
      <c r="B1691" s="26">
        <v>44343</v>
      </c>
      <c r="C1691">
        <v>221.95</v>
      </c>
    </row>
    <row r="1692" spans="2:3">
      <c r="B1692" s="26">
        <v>44344</v>
      </c>
      <c r="C1692">
        <v>204.58</v>
      </c>
    </row>
    <row r="1693" spans="2:3">
      <c r="B1693" s="26">
        <v>44348</v>
      </c>
      <c r="C1693">
        <v>205.54</v>
      </c>
    </row>
    <row r="1694" spans="2:3">
      <c r="B1694" s="26">
        <v>44349</v>
      </c>
      <c r="C1694">
        <v>217.22</v>
      </c>
    </row>
    <row r="1695" spans="2:3">
      <c r="B1695" s="26">
        <v>44350</v>
      </c>
      <c r="C1695">
        <v>221.06</v>
      </c>
    </row>
    <row r="1696" spans="2:3">
      <c r="B1696" s="26">
        <v>44351</v>
      </c>
      <c r="C1696">
        <v>211.03</v>
      </c>
    </row>
    <row r="1697" spans="2:3">
      <c r="B1697" s="26">
        <v>44354</v>
      </c>
      <c r="C1697">
        <v>203.56</v>
      </c>
    </row>
    <row r="1698" spans="2:3">
      <c r="B1698" s="26">
        <v>44355</v>
      </c>
      <c r="C1698">
        <v>187.96</v>
      </c>
    </row>
    <row r="1699" spans="2:3">
      <c r="B1699" s="26">
        <v>44356</v>
      </c>
      <c r="C1699">
        <v>207.72</v>
      </c>
    </row>
    <row r="1700" spans="2:3">
      <c r="B1700" s="26">
        <v>44357</v>
      </c>
      <c r="C1700">
        <v>209.46</v>
      </c>
    </row>
    <row r="1701" spans="2:3">
      <c r="B1701" s="26">
        <v>44358</v>
      </c>
      <c r="C1701">
        <v>213.16</v>
      </c>
    </row>
    <row r="1702" spans="2:3">
      <c r="B1702" s="26">
        <v>44361</v>
      </c>
      <c r="C1702">
        <v>226.79</v>
      </c>
    </row>
    <row r="1703" spans="2:3">
      <c r="B1703" s="26">
        <v>44362</v>
      </c>
      <c r="C1703">
        <v>228.26</v>
      </c>
    </row>
    <row r="1704" spans="2:3">
      <c r="B1704" s="26">
        <v>44363</v>
      </c>
      <c r="C1704">
        <v>220.26</v>
      </c>
    </row>
    <row r="1705" spans="2:3">
      <c r="B1705" s="26">
        <v>44364</v>
      </c>
      <c r="C1705">
        <v>214.94</v>
      </c>
    </row>
    <row r="1706" spans="2:3">
      <c r="B1706" s="26">
        <v>44365</v>
      </c>
      <c r="C1706">
        <v>201.21</v>
      </c>
    </row>
    <row r="1707" spans="2:3">
      <c r="B1707" s="26">
        <v>44368</v>
      </c>
      <c r="C1707">
        <v>185.66</v>
      </c>
    </row>
    <row r="1708" spans="2:3">
      <c r="B1708" s="26">
        <v>44369</v>
      </c>
      <c r="C1708">
        <v>185.58</v>
      </c>
    </row>
    <row r="1709" spans="2:3">
      <c r="B1709" s="26">
        <v>44370</v>
      </c>
      <c r="C1709">
        <v>187.9</v>
      </c>
    </row>
    <row r="1710" spans="2:3">
      <c r="B1710" s="26">
        <v>44371</v>
      </c>
      <c r="C1710">
        <v>199.26</v>
      </c>
    </row>
    <row r="1711" spans="2:3">
      <c r="B1711" s="26">
        <v>44372</v>
      </c>
      <c r="C1711">
        <v>183.53</v>
      </c>
    </row>
    <row r="1712" spans="2:3">
      <c r="B1712" s="26">
        <v>44375</v>
      </c>
      <c r="C1712">
        <v>196.77</v>
      </c>
    </row>
    <row r="1713" spans="2:3">
      <c r="B1713" s="26">
        <v>44376</v>
      </c>
      <c r="C1713">
        <v>207.6</v>
      </c>
    </row>
    <row r="1714" spans="2:3">
      <c r="B1714" s="26">
        <v>44377</v>
      </c>
      <c r="C1714">
        <v>197.9</v>
      </c>
    </row>
    <row r="1715" spans="2:3">
      <c r="B1715" s="26">
        <v>44378</v>
      </c>
      <c r="C1715">
        <v>188.2</v>
      </c>
    </row>
    <row r="1716" spans="2:3">
      <c r="B1716" s="26">
        <v>44379</v>
      </c>
      <c r="C1716">
        <v>189.65</v>
      </c>
    </row>
    <row r="1717" spans="2:3">
      <c r="B1717" s="26">
        <v>44383</v>
      </c>
      <c r="C1717">
        <v>193.63</v>
      </c>
    </row>
    <row r="1718" spans="2:3">
      <c r="B1718" s="26">
        <v>44384</v>
      </c>
      <c r="C1718">
        <v>197.64</v>
      </c>
    </row>
    <row r="1719" spans="2:3">
      <c r="B1719" s="26">
        <v>44385</v>
      </c>
      <c r="C1719">
        <v>187.86</v>
      </c>
    </row>
    <row r="1720" spans="2:3">
      <c r="B1720" s="26">
        <v>44386</v>
      </c>
      <c r="C1720">
        <v>190.65</v>
      </c>
    </row>
    <row r="1721" spans="2:3">
      <c r="B1721" s="26">
        <v>44389</v>
      </c>
      <c r="C1721">
        <v>186.66</v>
      </c>
    </row>
    <row r="1722" spans="2:3">
      <c r="B1722" s="26">
        <v>44390</v>
      </c>
      <c r="C1722">
        <v>183.64</v>
      </c>
    </row>
    <row r="1723" spans="2:3">
      <c r="B1723" s="26">
        <v>44391</v>
      </c>
      <c r="C1723">
        <v>186.52</v>
      </c>
    </row>
    <row r="1724" spans="2:3">
      <c r="B1724" s="26">
        <v>44392</v>
      </c>
      <c r="C1724">
        <v>178.93</v>
      </c>
    </row>
    <row r="1725" spans="2:3">
      <c r="B1725" s="26">
        <v>44393</v>
      </c>
      <c r="C1725">
        <v>181.9</v>
      </c>
    </row>
    <row r="1726" spans="2:3">
      <c r="B1726" s="26">
        <v>44396</v>
      </c>
      <c r="C1726">
        <v>174.81</v>
      </c>
    </row>
    <row r="1727" spans="2:3">
      <c r="B1727" s="26">
        <v>44397</v>
      </c>
      <c r="C1727">
        <v>169.28</v>
      </c>
    </row>
    <row r="1728" spans="2:3">
      <c r="B1728" s="26">
        <v>44398</v>
      </c>
      <c r="C1728">
        <v>180.23</v>
      </c>
    </row>
    <row r="1729" spans="2:3">
      <c r="B1729" s="26">
        <v>44399</v>
      </c>
      <c r="C1729">
        <v>184.44</v>
      </c>
    </row>
    <row r="1730" spans="2:3">
      <c r="B1730" s="26">
        <v>44400</v>
      </c>
      <c r="C1730">
        <v>183.69</v>
      </c>
    </row>
    <row r="1731" spans="2:3">
      <c r="B1731" s="26">
        <v>44403</v>
      </c>
      <c r="C1731">
        <v>224.63</v>
      </c>
    </row>
    <row r="1732" spans="2:3">
      <c r="B1732" s="26">
        <v>44404</v>
      </c>
      <c r="C1732">
        <v>215.76</v>
      </c>
    </row>
    <row r="1733" spans="2:3">
      <c r="B1733" s="26">
        <v>44405</v>
      </c>
      <c r="C1733">
        <v>230.26</v>
      </c>
    </row>
    <row r="1734" spans="2:3">
      <c r="B1734" s="26">
        <v>44406</v>
      </c>
      <c r="C1734">
        <v>226.3</v>
      </c>
    </row>
    <row r="1735" spans="2:3">
      <c r="B1735" s="26">
        <v>44407</v>
      </c>
      <c r="C1735">
        <v>227.4</v>
      </c>
    </row>
    <row r="1736" spans="2:3">
      <c r="B1736" s="26">
        <v>44410</v>
      </c>
      <c r="C1736">
        <v>223.01</v>
      </c>
    </row>
    <row r="1737" spans="2:3">
      <c r="B1737" s="26">
        <v>44411</v>
      </c>
      <c r="C1737">
        <v>216.1</v>
      </c>
    </row>
    <row r="1738" spans="2:3">
      <c r="B1738" s="26">
        <v>44412</v>
      </c>
      <c r="C1738">
        <v>226.78</v>
      </c>
    </row>
    <row r="1739" spans="2:3">
      <c r="B1739" s="26">
        <v>44413</v>
      </c>
      <c r="C1739">
        <v>231.94</v>
      </c>
    </row>
    <row r="1740" spans="2:3">
      <c r="B1740" s="26">
        <v>44414</v>
      </c>
      <c r="C1740">
        <v>244.56</v>
      </c>
    </row>
    <row r="1741" spans="2:3">
      <c r="B1741" s="26">
        <v>44417</v>
      </c>
      <c r="C1741">
        <v>262.10000000000002</v>
      </c>
    </row>
    <row r="1742" spans="2:3">
      <c r="B1742" s="26">
        <v>44418</v>
      </c>
      <c r="C1742">
        <v>259.08</v>
      </c>
    </row>
    <row r="1743" spans="2:3">
      <c r="B1743" s="26">
        <v>44419</v>
      </c>
      <c r="C1743">
        <v>264.49</v>
      </c>
    </row>
    <row r="1744" spans="2:3">
      <c r="B1744" s="26">
        <v>44420</v>
      </c>
      <c r="C1744">
        <v>252.64</v>
      </c>
    </row>
    <row r="1745" spans="2:3">
      <c r="B1745" s="26">
        <v>44421</v>
      </c>
      <c r="C1745">
        <v>264.73</v>
      </c>
    </row>
    <row r="1746" spans="2:3">
      <c r="B1746" s="26">
        <v>44424</v>
      </c>
      <c r="C1746">
        <v>262.3</v>
      </c>
    </row>
    <row r="1747" spans="2:3">
      <c r="B1747" s="26">
        <v>44425</v>
      </c>
      <c r="C1747">
        <v>258.83999999999997</v>
      </c>
    </row>
    <row r="1748" spans="2:3">
      <c r="B1748" s="26">
        <v>44426</v>
      </c>
      <c r="C1748">
        <v>255.2</v>
      </c>
    </row>
    <row r="1749" spans="2:3">
      <c r="B1749" s="26">
        <v>44427</v>
      </c>
      <c r="C1749">
        <v>265.83999999999997</v>
      </c>
    </row>
    <row r="1750" spans="2:3">
      <c r="B1750" s="26">
        <v>44428</v>
      </c>
      <c r="C1750">
        <v>277.55</v>
      </c>
    </row>
    <row r="1751" spans="2:3">
      <c r="B1751" s="26">
        <v>44431</v>
      </c>
      <c r="C1751">
        <v>280.36</v>
      </c>
    </row>
    <row r="1752" spans="2:3">
      <c r="B1752" s="26">
        <v>44432</v>
      </c>
      <c r="C1752">
        <v>274.56</v>
      </c>
    </row>
    <row r="1753" spans="2:3">
      <c r="B1753" s="26">
        <v>44433</v>
      </c>
      <c r="C1753">
        <v>277.77999999999997</v>
      </c>
    </row>
    <row r="1754" spans="2:3">
      <c r="B1754" s="26">
        <v>44434</v>
      </c>
      <c r="C1754">
        <v>266.97000000000003</v>
      </c>
    </row>
    <row r="1755" spans="2:3">
      <c r="B1755" s="26">
        <v>44435</v>
      </c>
      <c r="C1755">
        <v>275.5</v>
      </c>
    </row>
    <row r="1756" spans="2:3">
      <c r="B1756" s="26">
        <v>44438</v>
      </c>
      <c r="C1756">
        <v>277.25</v>
      </c>
    </row>
    <row r="1757" spans="2:3">
      <c r="B1757" s="26">
        <v>44439</v>
      </c>
      <c r="C1757">
        <v>269.41000000000003</v>
      </c>
    </row>
    <row r="1758" spans="2:3">
      <c r="B1758" s="26">
        <v>44440</v>
      </c>
      <c r="C1758">
        <v>274.69</v>
      </c>
    </row>
    <row r="1759" spans="2:3">
      <c r="B1759" s="26">
        <v>44441</v>
      </c>
      <c r="C1759">
        <v>280.74</v>
      </c>
    </row>
    <row r="1760" spans="2:3">
      <c r="B1760" s="26">
        <v>44442</v>
      </c>
      <c r="C1760">
        <v>288.33999999999997</v>
      </c>
    </row>
    <row r="1761" spans="2:3">
      <c r="B1761" s="26">
        <v>44446</v>
      </c>
      <c r="C1761">
        <v>265.89999999999998</v>
      </c>
    </row>
    <row r="1762" spans="2:3">
      <c r="B1762" s="26">
        <v>44447</v>
      </c>
      <c r="C1762">
        <v>264.64</v>
      </c>
    </row>
    <row r="1763" spans="2:3">
      <c r="B1763" s="26">
        <v>44448</v>
      </c>
      <c r="C1763">
        <v>265.31</v>
      </c>
    </row>
    <row r="1764" spans="2:3">
      <c r="B1764" s="26">
        <v>44449</v>
      </c>
      <c r="C1764">
        <v>259.86</v>
      </c>
    </row>
    <row r="1765" spans="2:3">
      <c r="B1765" s="26">
        <v>44452</v>
      </c>
      <c r="C1765">
        <v>254.9</v>
      </c>
    </row>
    <row r="1766" spans="2:3">
      <c r="B1766" s="26">
        <v>44453</v>
      </c>
      <c r="C1766">
        <v>264.56</v>
      </c>
    </row>
    <row r="1767" spans="2:3">
      <c r="B1767" s="26">
        <v>44454</v>
      </c>
      <c r="C1767">
        <v>274.25</v>
      </c>
    </row>
    <row r="1768" spans="2:3">
      <c r="B1768" s="26">
        <v>44455</v>
      </c>
      <c r="C1768">
        <v>270.45</v>
      </c>
    </row>
    <row r="1769" spans="2:3">
      <c r="B1769" s="26">
        <v>44456</v>
      </c>
      <c r="C1769">
        <v>270.22000000000003</v>
      </c>
    </row>
    <row r="1770" spans="2:3">
      <c r="B1770" s="26">
        <v>44459</v>
      </c>
      <c r="C1770">
        <v>249.04</v>
      </c>
    </row>
    <row r="1771" spans="2:3">
      <c r="B1771" s="26">
        <v>44460</v>
      </c>
      <c r="C1771">
        <v>239.05</v>
      </c>
    </row>
    <row r="1772" spans="2:3">
      <c r="B1772" s="26">
        <v>44461</v>
      </c>
      <c r="C1772">
        <v>246.98</v>
      </c>
    </row>
    <row r="1773" spans="2:3">
      <c r="B1773" s="26">
        <v>44462</v>
      </c>
      <c r="C1773">
        <v>254.96</v>
      </c>
    </row>
    <row r="1774" spans="2:3">
      <c r="B1774" s="26">
        <v>44463</v>
      </c>
      <c r="C1774">
        <v>241.32</v>
      </c>
    </row>
    <row r="1775" spans="2:3">
      <c r="B1775" s="26">
        <v>44466</v>
      </c>
      <c r="C1775">
        <v>244.89</v>
      </c>
    </row>
    <row r="1776" spans="2:3">
      <c r="B1776" s="26">
        <v>44467</v>
      </c>
      <c r="C1776">
        <v>236.13</v>
      </c>
    </row>
    <row r="1777" spans="2:3">
      <c r="B1777" s="26">
        <v>44468</v>
      </c>
      <c r="C1777">
        <v>233.56</v>
      </c>
    </row>
    <row r="1778" spans="2:3">
      <c r="B1778" s="26">
        <v>44469</v>
      </c>
      <c r="C1778">
        <v>247.61</v>
      </c>
    </row>
    <row r="1779" spans="2:3">
      <c r="B1779" s="26">
        <v>44470</v>
      </c>
      <c r="C1779">
        <v>274.64999999999998</v>
      </c>
    </row>
    <row r="1780" spans="2:3">
      <c r="B1780" s="26">
        <v>44473</v>
      </c>
      <c r="C1780">
        <v>283.04000000000002</v>
      </c>
    </row>
    <row r="1781" spans="2:3">
      <c r="B1781" s="26">
        <v>44474</v>
      </c>
      <c r="C1781">
        <v>293.08</v>
      </c>
    </row>
    <row r="1782" spans="2:3">
      <c r="B1782" s="26">
        <v>44475</v>
      </c>
      <c r="C1782">
        <v>316.47000000000003</v>
      </c>
    </row>
    <row r="1783" spans="2:3">
      <c r="B1783" s="26">
        <v>44476</v>
      </c>
      <c r="C1783">
        <v>309.72000000000003</v>
      </c>
    </row>
    <row r="1784" spans="2:3">
      <c r="B1784" s="26">
        <v>44477</v>
      </c>
      <c r="C1784">
        <v>313.77</v>
      </c>
    </row>
    <row r="1785" spans="2:3">
      <c r="B1785" s="26">
        <v>44480</v>
      </c>
      <c r="C1785">
        <v>329.98</v>
      </c>
    </row>
    <row r="1786" spans="2:3">
      <c r="B1786" s="26">
        <v>44481</v>
      </c>
      <c r="C1786">
        <v>317.66000000000003</v>
      </c>
    </row>
    <row r="1787" spans="2:3">
      <c r="B1787" s="26">
        <v>44482</v>
      </c>
      <c r="C1787">
        <v>328.52</v>
      </c>
    </row>
    <row r="1788" spans="2:3">
      <c r="B1788" s="26">
        <v>44483</v>
      </c>
      <c r="C1788">
        <v>331.02</v>
      </c>
    </row>
    <row r="1789" spans="2:3">
      <c r="B1789" s="26">
        <v>44484</v>
      </c>
      <c r="C1789">
        <v>353.05</v>
      </c>
    </row>
    <row r="1790" spans="2:3">
      <c r="B1790" s="26">
        <v>44487</v>
      </c>
      <c r="C1790">
        <v>350.11</v>
      </c>
    </row>
    <row r="1791" spans="2:3">
      <c r="B1791" s="26">
        <v>44488</v>
      </c>
      <c r="C1791">
        <v>368.09</v>
      </c>
    </row>
    <row r="1792" spans="2:3">
      <c r="B1792" s="26">
        <v>44489</v>
      </c>
      <c r="C1792">
        <v>382.19</v>
      </c>
    </row>
    <row r="1793" spans="2:3">
      <c r="B1793" s="26">
        <v>44490</v>
      </c>
      <c r="C1793">
        <v>359.58</v>
      </c>
    </row>
    <row r="1794" spans="2:3">
      <c r="B1794" s="26">
        <v>44491</v>
      </c>
      <c r="C1794">
        <v>347.68</v>
      </c>
    </row>
    <row r="1795" spans="2:3">
      <c r="B1795" s="26">
        <v>44494</v>
      </c>
      <c r="C1795">
        <v>357.21</v>
      </c>
    </row>
    <row r="1796" spans="2:3">
      <c r="B1796" s="26">
        <v>44495</v>
      </c>
      <c r="C1796">
        <v>352.75</v>
      </c>
    </row>
    <row r="1797" spans="2:3">
      <c r="B1797" s="26">
        <v>44496</v>
      </c>
      <c r="C1797">
        <v>334.96</v>
      </c>
    </row>
    <row r="1798" spans="2:3">
      <c r="B1798" s="26">
        <v>44497</v>
      </c>
      <c r="C1798">
        <v>348.29</v>
      </c>
    </row>
    <row r="1799" spans="2:3">
      <c r="B1799" s="26">
        <v>44498</v>
      </c>
      <c r="C1799">
        <v>355.21</v>
      </c>
    </row>
    <row r="1800" spans="2:3">
      <c r="B1800" s="26">
        <v>44501</v>
      </c>
      <c r="C1800">
        <v>347.4</v>
      </c>
    </row>
    <row r="1801" spans="2:3">
      <c r="B1801" s="26">
        <v>44502</v>
      </c>
      <c r="C1801">
        <v>361.01</v>
      </c>
    </row>
    <row r="1802" spans="2:3">
      <c r="B1802" s="26">
        <v>44503</v>
      </c>
      <c r="C1802">
        <v>355.6</v>
      </c>
    </row>
    <row r="1803" spans="2:3">
      <c r="B1803" s="26">
        <v>44504</v>
      </c>
      <c r="C1803">
        <v>346.03</v>
      </c>
    </row>
    <row r="1804" spans="2:3">
      <c r="B1804" s="26">
        <v>44505</v>
      </c>
      <c r="C1804">
        <v>346.09</v>
      </c>
    </row>
    <row r="1805" spans="2:3">
      <c r="B1805" s="26">
        <v>44508</v>
      </c>
      <c r="C1805">
        <v>374.93</v>
      </c>
    </row>
    <row r="1806" spans="2:3">
      <c r="B1806" s="26">
        <v>44509</v>
      </c>
      <c r="C1806">
        <v>381.39</v>
      </c>
    </row>
    <row r="1807" spans="2:3">
      <c r="B1807" s="26">
        <v>44510</v>
      </c>
      <c r="C1807">
        <v>372.59</v>
      </c>
    </row>
    <row r="1808" spans="2:3">
      <c r="B1808" s="26">
        <v>44511</v>
      </c>
      <c r="C1808">
        <v>366.88</v>
      </c>
    </row>
    <row r="1809" spans="2:3">
      <c r="B1809" s="26">
        <v>44512</v>
      </c>
      <c r="C1809">
        <v>362.29</v>
      </c>
    </row>
    <row r="1810" spans="2:3">
      <c r="B1810" s="26">
        <v>44515</v>
      </c>
      <c r="C1810">
        <v>360.35</v>
      </c>
    </row>
    <row r="1811" spans="2:3">
      <c r="B1811" s="26">
        <v>44516</v>
      </c>
      <c r="C1811">
        <v>336.69</v>
      </c>
    </row>
    <row r="1812" spans="2:3">
      <c r="B1812" s="26">
        <v>44517</v>
      </c>
      <c r="C1812">
        <v>341.27</v>
      </c>
    </row>
    <row r="1813" spans="2:3">
      <c r="B1813" s="26">
        <v>44518</v>
      </c>
      <c r="C1813">
        <v>327.37</v>
      </c>
    </row>
    <row r="1814" spans="2:3">
      <c r="B1814" s="26">
        <v>44519</v>
      </c>
      <c r="C1814">
        <v>326.95999999999998</v>
      </c>
    </row>
    <row r="1815" spans="2:3">
      <c r="B1815" s="26">
        <v>44522</v>
      </c>
      <c r="C1815">
        <v>314.82</v>
      </c>
    </row>
    <row r="1816" spans="2:3">
      <c r="B1816" s="26">
        <v>44523</v>
      </c>
      <c r="C1816">
        <v>326.18</v>
      </c>
    </row>
    <row r="1817" spans="2:3">
      <c r="B1817" s="26">
        <v>44524</v>
      </c>
      <c r="C1817">
        <v>323.13</v>
      </c>
    </row>
    <row r="1818" spans="2:3">
      <c r="B1818" s="26">
        <v>44526</v>
      </c>
      <c r="C1818">
        <v>304.20999999999998</v>
      </c>
    </row>
    <row r="1819" spans="2:3">
      <c r="B1819" s="26">
        <v>44529</v>
      </c>
      <c r="C1819">
        <v>326.79000000000002</v>
      </c>
    </row>
    <row r="1820" spans="2:3">
      <c r="B1820" s="26">
        <v>44530</v>
      </c>
      <c r="C1820">
        <v>322.89999999999998</v>
      </c>
    </row>
    <row r="1821" spans="2:3">
      <c r="B1821" s="26">
        <v>44531</v>
      </c>
      <c r="C1821">
        <v>318.5</v>
      </c>
    </row>
    <row r="1822" spans="2:3">
      <c r="B1822" s="26">
        <v>44532</v>
      </c>
      <c r="C1822">
        <v>319.51</v>
      </c>
    </row>
    <row r="1823" spans="2:3">
      <c r="B1823" s="26">
        <v>44533</v>
      </c>
      <c r="C1823">
        <v>299.18</v>
      </c>
    </row>
    <row r="1824" spans="2:3">
      <c r="B1824" s="26">
        <v>44536</v>
      </c>
      <c r="C1824">
        <v>273.67</v>
      </c>
    </row>
    <row r="1825" spans="2:3">
      <c r="B1825" s="26">
        <v>44537</v>
      </c>
      <c r="C1825">
        <v>282.76</v>
      </c>
    </row>
    <row r="1826" spans="2:3">
      <c r="B1826" s="26">
        <v>44538</v>
      </c>
      <c r="C1826">
        <v>284.5</v>
      </c>
    </row>
    <row r="1827" spans="2:3">
      <c r="B1827" s="26">
        <v>44539</v>
      </c>
      <c r="C1827">
        <v>266.32</v>
      </c>
    </row>
    <row r="1828" spans="2:3">
      <c r="B1828" s="26">
        <v>44540</v>
      </c>
      <c r="C1828">
        <v>270.7</v>
      </c>
    </row>
    <row r="1829" spans="2:3">
      <c r="B1829" s="26">
        <v>44543</v>
      </c>
      <c r="C1829">
        <v>260.14</v>
      </c>
    </row>
    <row r="1830" spans="2:3">
      <c r="B1830" s="26">
        <v>44544</v>
      </c>
      <c r="C1830">
        <v>267.18</v>
      </c>
    </row>
    <row r="1831" spans="2:3">
      <c r="B1831" s="26">
        <v>44545</v>
      </c>
      <c r="C1831">
        <v>275.42</v>
      </c>
    </row>
    <row r="1832" spans="2:3">
      <c r="B1832" s="26">
        <v>44546</v>
      </c>
      <c r="C1832">
        <v>267.93</v>
      </c>
    </row>
    <row r="1833" spans="2:3">
      <c r="B1833" s="26">
        <v>44547</v>
      </c>
      <c r="C1833">
        <v>258.17</v>
      </c>
    </row>
    <row r="1834" spans="2:3">
      <c r="B1834" s="26">
        <v>44550</v>
      </c>
      <c r="C1834">
        <v>262.83</v>
      </c>
    </row>
    <row r="1835" spans="2:3">
      <c r="B1835" s="26">
        <v>44551</v>
      </c>
      <c r="C1835">
        <v>271.79000000000002</v>
      </c>
    </row>
    <row r="1836" spans="2:3">
      <c r="B1836" s="26">
        <v>44552</v>
      </c>
      <c r="C1836">
        <v>273.73</v>
      </c>
    </row>
    <row r="1837" spans="2:3">
      <c r="B1837" s="26">
        <v>44553</v>
      </c>
      <c r="C1837">
        <v>284.92</v>
      </c>
    </row>
    <row r="1838" spans="2:3">
      <c r="B1838" s="26">
        <v>44557</v>
      </c>
      <c r="C1838">
        <v>286.24</v>
      </c>
    </row>
    <row r="1839" spans="2:3">
      <c r="B1839" s="26">
        <v>44558</v>
      </c>
      <c r="C1839">
        <v>266.52999999999997</v>
      </c>
    </row>
    <row r="1840" spans="2:3">
      <c r="B1840" s="26">
        <v>44559</v>
      </c>
      <c r="C1840">
        <v>263.91000000000003</v>
      </c>
    </row>
    <row r="1841" spans="2:3">
      <c r="B1841" s="26">
        <v>44560</v>
      </c>
      <c r="C1841">
        <v>262.52</v>
      </c>
    </row>
    <row r="1842" spans="2:3">
      <c r="B1842" s="26">
        <v>44561</v>
      </c>
      <c r="C1842">
        <v>254.74</v>
      </c>
    </row>
    <row r="1843" spans="2:3">
      <c r="B1843" s="26">
        <v>44564</v>
      </c>
      <c r="C1843">
        <v>255.03</v>
      </c>
    </row>
    <row r="1844" spans="2:3">
      <c r="B1844" s="26">
        <v>44565</v>
      </c>
      <c r="C1844">
        <v>257.45999999999998</v>
      </c>
    </row>
    <row r="1845" spans="2:3">
      <c r="B1845" s="26">
        <v>44566</v>
      </c>
      <c r="C1845">
        <v>243.7</v>
      </c>
    </row>
    <row r="1846" spans="2:3">
      <c r="B1846" s="26">
        <v>44567</v>
      </c>
      <c r="C1846">
        <v>240.25</v>
      </c>
    </row>
    <row r="1847" spans="2:3">
      <c r="B1847" s="1">
        <v>44568</v>
      </c>
      <c r="C1847">
        <v>234.00880000000001</v>
      </c>
    </row>
    <row r="1848" spans="2:3">
      <c r="B1848" s="1">
        <v>44571</v>
      </c>
      <c r="C1848">
        <v>235.1216</v>
      </c>
    </row>
    <row r="1849" spans="2:3">
      <c r="B1849" s="1">
        <v>44572</v>
      </c>
      <c r="C1849">
        <v>236.4949</v>
      </c>
    </row>
    <row r="1850" spans="2:3">
      <c r="B1850" s="1">
        <v>44573</v>
      </c>
      <c r="C1850">
        <v>242.5752</v>
      </c>
    </row>
    <row r="1851" spans="2:3">
      <c r="B1851" s="1">
        <v>44574</v>
      </c>
      <c r="C1851">
        <v>236.66399999999999</v>
      </c>
    </row>
    <row r="1852" spans="2:3">
      <c r="B1852" s="1">
        <v>44575</v>
      </c>
      <c r="C1852">
        <v>239.6455</v>
      </c>
    </row>
    <row r="1853" spans="2:3">
      <c r="B1853" s="1">
        <v>44579</v>
      </c>
      <c r="C1853">
        <v>231.4</v>
      </c>
    </row>
    <row r="1854" spans="2:3">
      <c r="B1854" s="1">
        <v>44580</v>
      </c>
      <c r="C1854">
        <v>230.88</v>
      </c>
    </row>
    <row r="1855" spans="2:3">
      <c r="B1855" s="1">
        <v>44581</v>
      </c>
      <c r="C1855">
        <v>236.84</v>
      </c>
    </row>
    <row r="1856" spans="2:3">
      <c r="B1856" s="1">
        <v>44582</v>
      </c>
      <c r="C1856">
        <v>211.97</v>
      </c>
    </row>
    <row r="1857" spans="2:3">
      <c r="B1857" s="1">
        <v>44585</v>
      </c>
      <c r="C1857">
        <v>206.7</v>
      </c>
    </row>
    <row r="1858" spans="2:3">
      <c r="B1858" s="1">
        <v>44586</v>
      </c>
      <c r="C1858">
        <v>204.67</v>
      </c>
    </row>
    <row r="1859" spans="2:3">
      <c r="B1859" s="1">
        <v>44587</v>
      </c>
      <c r="C1859">
        <v>205.57</v>
      </c>
    </row>
    <row r="1860" spans="2:3">
      <c r="B1860" s="1">
        <v>44588</v>
      </c>
      <c r="C1860">
        <v>197.14</v>
      </c>
    </row>
    <row r="1861" spans="2:3">
      <c r="B1861" s="1">
        <v>44589</v>
      </c>
      <c r="C1861">
        <v>209.51</v>
      </c>
    </row>
    <row r="1862" spans="2:3">
      <c r="B1862" s="1">
        <v>44592</v>
      </c>
      <c r="C1862">
        <v>213.36</v>
      </c>
    </row>
    <row r="1863" spans="2:3">
      <c r="B1863" s="1">
        <v>44593</v>
      </c>
      <c r="C1863">
        <v>213.93</v>
      </c>
    </row>
    <row r="1864" spans="2:3">
      <c r="B1864" s="1">
        <v>44594</v>
      </c>
      <c r="C1864">
        <v>208.11</v>
      </c>
    </row>
    <row r="1865" spans="2:3">
      <c r="B1865" s="1">
        <v>44595</v>
      </c>
      <c r="C1865">
        <v>201.05</v>
      </c>
    </row>
    <row r="1866" spans="2:3">
      <c r="B1866" s="1">
        <v>44596</v>
      </c>
      <c r="C1866">
        <v>225.27</v>
      </c>
    </row>
    <row r="1867" spans="2:3">
      <c r="B1867" s="1">
        <v>44599</v>
      </c>
      <c r="C1867">
        <v>245.21</v>
      </c>
    </row>
    <row r="1868" spans="2:3">
      <c r="B1868" s="1">
        <v>44600</v>
      </c>
      <c r="C1868">
        <v>245.77</v>
      </c>
    </row>
    <row r="1869" spans="2:3">
      <c r="B1869" s="1">
        <v>44601</v>
      </c>
      <c r="C1869">
        <v>248.6</v>
      </c>
    </row>
    <row r="1870" spans="2:3">
      <c r="B1870" s="1">
        <v>44602</v>
      </c>
      <c r="C1870">
        <v>244.8</v>
      </c>
    </row>
    <row r="1871" spans="2:3">
      <c r="B1871" s="1">
        <v>44603</v>
      </c>
      <c r="C1871">
        <v>234.9</v>
      </c>
    </row>
    <row r="1872" spans="2:3">
      <c r="B1872" s="1">
        <v>44606</v>
      </c>
      <c r="C1872">
        <v>233.88</v>
      </c>
    </row>
    <row r="1873" spans="2:3">
      <c r="B1873" s="1">
        <v>44607</v>
      </c>
      <c r="C1873">
        <v>244.99</v>
      </c>
    </row>
    <row r="1874" spans="2:3">
      <c r="B1874" s="1">
        <v>44608</v>
      </c>
      <c r="C1874">
        <v>244.69</v>
      </c>
    </row>
    <row r="1875" spans="2:3">
      <c r="B1875" s="1">
        <v>44609</v>
      </c>
      <c r="C1875">
        <v>226.56</v>
      </c>
    </row>
    <row r="1876" spans="2:3">
      <c r="B1876" s="1">
        <v>44610</v>
      </c>
      <c r="C1876">
        <v>221.34</v>
      </c>
    </row>
    <row r="1877" spans="2:3">
      <c r="B1877" s="1">
        <v>44614</v>
      </c>
      <c r="C1877">
        <v>210.13</v>
      </c>
    </row>
    <row r="1878" spans="2:3">
      <c r="B1878" s="1">
        <v>44615</v>
      </c>
      <c r="C1878">
        <v>208.43</v>
      </c>
    </row>
    <row r="1879" spans="2:3">
      <c r="B1879" s="1">
        <v>44616</v>
      </c>
      <c r="C1879">
        <v>212.38</v>
      </c>
    </row>
    <row r="1880" spans="2:3">
      <c r="B1880" s="1">
        <v>44617</v>
      </c>
      <c r="C1880">
        <v>216.48</v>
      </c>
    </row>
    <row r="1881" spans="2:3">
      <c r="B1881" s="1">
        <v>44620</v>
      </c>
      <c r="C1881">
        <v>232.44</v>
      </c>
    </row>
    <row r="1882" spans="2:3">
      <c r="B1882" s="1">
        <v>44621</v>
      </c>
      <c r="C1882">
        <v>244.86</v>
      </c>
    </row>
    <row r="1883" spans="2:3">
      <c r="B1883" s="1">
        <v>44622</v>
      </c>
      <c r="C1883">
        <v>243.12</v>
      </c>
    </row>
    <row r="1884" spans="2:3">
      <c r="B1884" s="1">
        <v>44623</v>
      </c>
      <c r="C1884">
        <v>232.98</v>
      </c>
    </row>
    <row r="1885" spans="2:3">
      <c r="B1885" s="1">
        <v>44624</v>
      </c>
      <c r="C1885">
        <v>218.89</v>
      </c>
    </row>
    <row r="1886" spans="2:3">
      <c r="B1886" s="1">
        <v>44627</v>
      </c>
      <c r="C1886">
        <v>207.69</v>
      </c>
    </row>
    <row r="1887" spans="2:3">
      <c r="B1887" s="1">
        <v>44628</v>
      </c>
      <c r="C1887">
        <v>213.06</v>
      </c>
    </row>
    <row r="1888" spans="2:3">
      <c r="B1888" s="1">
        <v>44629</v>
      </c>
      <c r="C1888">
        <v>231.93</v>
      </c>
    </row>
    <row r="1889" spans="2:3">
      <c r="B1889" s="1">
        <v>44630</v>
      </c>
      <c r="C1889">
        <v>219.3</v>
      </c>
    </row>
    <row r="1890" spans="2:3">
      <c r="B1890" s="1">
        <v>44631</v>
      </c>
      <c r="C1890">
        <v>212.08</v>
      </c>
    </row>
    <row r="1891" spans="2:3">
      <c r="B1891" s="1">
        <v>44634</v>
      </c>
      <c r="C1891">
        <v>214.78</v>
      </c>
    </row>
    <row r="1892" spans="2:3">
      <c r="B1892" s="1">
        <v>44635</v>
      </c>
      <c r="C1892">
        <v>219.94</v>
      </c>
    </row>
    <row r="1893" spans="2:3">
      <c r="B1893" s="1">
        <v>44636</v>
      </c>
      <c r="C1893">
        <v>226.33</v>
      </c>
    </row>
    <row r="1894" spans="2:3">
      <c r="B1894" s="1">
        <v>44637</v>
      </c>
      <c r="C1894">
        <v>226.14</v>
      </c>
    </row>
    <row r="1895" spans="2:3">
      <c r="B1895" s="1">
        <v>44638</v>
      </c>
      <c r="C1895">
        <v>232.87</v>
      </c>
    </row>
    <row r="1896" spans="2:3">
      <c r="B1896" s="1">
        <v>44641</v>
      </c>
      <c r="C1896">
        <v>228.06</v>
      </c>
    </row>
    <row r="1897" spans="2:3">
      <c r="B1897" s="1">
        <v>44642</v>
      </c>
      <c r="C1897">
        <v>234.65</v>
      </c>
    </row>
    <row r="1898" spans="2:3">
      <c r="B1898" s="1">
        <v>44643</v>
      </c>
      <c r="C1898">
        <v>233.85</v>
      </c>
    </row>
    <row r="1899" spans="2:3">
      <c r="B1899" s="1">
        <v>44644</v>
      </c>
      <c r="C1899">
        <v>244.1</v>
      </c>
    </row>
    <row r="1900" spans="2:3">
      <c r="B1900" s="1">
        <v>44645</v>
      </c>
      <c r="C1900">
        <v>246.81</v>
      </c>
    </row>
    <row r="1901" spans="2:3">
      <c r="B1901" s="1">
        <v>44648</v>
      </c>
      <c r="C1901">
        <v>266.33</v>
      </c>
    </row>
    <row r="1902" spans="2:3">
      <c r="B1902" s="1">
        <v>44649</v>
      </c>
      <c r="C1902">
        <v>264.87</v>
      </c>
    </row>
    <row r="1903" spans="2:3">
      <c r="B1903" s="1">
        <v>44650</v>
      </c>
      <c r="C1903">
        <v>261.07</v>
      </c>
    </row>
    <row r="1904" spans="2:3">
      <c r="B1904" s="1">
        <v>44651</v>
      </c>
      <c r="C1904">
        <v>252.76</v>
      </c>
    </row>
    <row r="1905" spans="2:3">
      <c r="B1905" s="1">
        <v>44652</v>
      </c>
      <c r="C1905">
        <v>257.25</v>
      </c>
    </row>
    <row r="1906" spans="2:3">
      <c r="B1906" s="1">
        <v>44655</v>
      </c>
      <c r="C1906">
        <v>254.68</v>
      </c>
    </row>
    <row r="1907" spans="2:3">
      <c r="B1907" s="1">
        <v>44656</v>
      </c>
      <c r="C1907">
        <v>254.97</v>
      </c>
    </row>
    <row r="1908" spans="2:3">
      <c r="B1908" s="1">
        <v>44657</v>
      </c>
      <c r="C1908">
        <v>241.82</v>
      </c>
    </row>
    <row r="1909" spans="2:3">
      <c r="B1909" s="1">
        <v>44658</v>
      </c>
      <c r="C1909">
        <v>239.62</v>
      </c>
    </row>
    <row r="1910" spans="2:3">
      <c r="B1910" s="1">
        <v>44659</v>
      </c>
      <c r="C1910">
        <v>235.92</v>
      </c>
    </row>
    <row r="1911" spans="2:3">
      <c r="B1911" s="1">
        <v>44662</v>
      </c>
      <c r="C1911">
        <v>220.7</v>
      </c>
    </row>
    <row r="1912" spans="2:3">
      <c r="B1912" s="1">
        <v>44663</v>
      </c>
      <c r="C1912">
        <v>216.9</v>
      </c>
    </row>
    <row r="1913" spans="2:3">
      <c r="B1913" s="1">
        <v>44664</v>
      </c>
      <c r="C1913">
        <v>227.01</v>
      </c>
    </row>
    <row r="1914" spans="2:3">
      <c r="B1914" s="1">
        <v>44665</v>
      </c>
      <c r="C1914">
        <v>219.83</v>
      </c>
    </row>
    <row r="1915" spans="2:3">
      <c r="B1915" s="1">
        <v>44669</v>
      </c>
      <c r="C1915">
        <v>224.64</v>
      </c>
    </row>
    <row r="1916" spans="2:3">
      <c r="B1916" s="1">
        <v>44670</v>
      </c>
      <c r="C1916">
        <v>229.23</v>
      </c>
    </row>
    <row r="1917" spans="2:3">
      <c r="B1917" s="1">
        <v>44671</v>
      </c>
      <c r="C1917">
        <v>227.65</v>
      </c>
    </row>
    <row r="1918" spans="2:3">
      <c r="B1918" s="1">
        <v>44672</v>
      </c>
      <c r="C1918">
        <v>227.77</v>
      </c>
    </row>
    <row r="1919" spans="2:3">
      <c r="B1919" s="1">
        <v>44673</v>
      </c>
      <c r="C1919">
        <v>217.8</v>
      </c>
    </row>
    <row r="1920" spans="2:3">
      <c r="B1920" s="1">
        <v>44676</v>
      </c>
      <c r="C1920">
        <v>222.11</v>
      </c>
    </row>
    <row r="1921" spans="2:3">
      <c r="B1921" s="1">
        <v>44677</v>
      </c>
      <c r="C1921">
        <v>211.39</v>
      </c>
    </row>
    <row r="1922" spans="2:3">
      <c r="B1922" s="1">
        <v>44678</v>
      </c>
      <c r="C1922">
        <v>214.82</v>
      </c>
    </row>
    <row r="1923" spans="2:3">
      <c r="B1923" s="1">
        <v>44679</v>
      </c>
      <c r="C1923">
        <v>220.83</v>
      </c>
    </row>
    <row r="1924" spans="2:3">
      <c r="B1924" s="1">
        <v>44680</v>
      </c>
      <c r="C1924">
        <v>211.22</v>
      </c>
    </row>
    <row r="1925" spans="2:3">
      <c r="B1925" s="1">
        <v>44683</v>
      </c>
      <c r="C1925">
        <v>212.62</v>
      </c>
    </row>
    <row r="1926" spans="2:3">
      <c r="B1926" s="1">
        <v>44684</v>
      </c>
      <c r="C1926">
        <v>207.65</v>
      </c>
    </row>
    <row r="1927" spans="2:3">
      <c r="B1927" s="1">
        <v>44685</v>
      </c>
      <c r="C1927">
        <v>220.09</v>
      </c>
    </row>
    <row r="1928" spans="2:3">
      <c r="B1928" s="1">
        <v>44686</v>
      </c>
      <c r="C1928">
        <v>200.08</v>
      </c>
    </row>
    <row r="1929" spans="2:3">
      <c r="B1929" s="1">
        <v>44687</v>
      </c>
      <c r="C1929">
        <v>198.21</v>
      </c>
    </row>
    <row r="1930" spans="2:3">
      <c r="B1930" s="1">
        <v>44690</v>
      </c>
      <c r="C1930">
        <v>170.58</v>
      </c>
    </row>
    <row r="1931" spans="2:3">
      <c r="B1931" s="1">
        <v>44691</v>
      </c>
      <c r="C1931">
        <v>172.54</v>
      </c>
    </row>
    <row r="1932" spans="2:3">
      <c r="B1932" s="1">
        <v>44692</v>
      </c>
      <c r="C1932">
        <v>161</v>
      </c>
    </row>
    <row r="1933" spans="2:3">
      <c r="B1933" s="1">
        <v>44693</v>
      </c>
      <c r="C1933">
        <v>157.57</v>
      </c>
    </row>
    <row r="1934" spans="2:3">
      <c r="B1934" s="1">
        <v>44694</v>
      </c>
      <c r="C1934">
        <v>165.65</v>
      </c>
    </row>
    <row r="1935" spans="2:3">
      <c r="B1935" s="1">
        <v>44697</v>
      </c>
      <c r="C1935">
        <v>162.69999999999999</v>
      </c>
    </row>
    <row r="1936" spans="2:3">
      <c r="B1936" s="1">
        <v>44698</v>
      </c>
      <c r="C1936">
        <v>165.46</v>
      </c>
    </row>
    <row r="1937" spans="2:3">
      <c r="B1937" s="1">
        <v>44699</v>
      </c>
      <c r="C1937">
        <v>160.85</v>
      </c>
    </row>
    <row r="1938" spans="2:3">
      <c r="B1938" s="1">
        <v>44700</v>
      </c>
      <c r="C1938">
        <v>165.09</v>
      </c>
    </row>
    <row r="1939" spans="2:3">
      <c r="B1939" s="1">
        <v>44701</v>
      </c>
      <c r="C1939">
        <v>161.24</v>
      </c>
    </row>
    <row r="1940" spans="2:3">
      <c r="B1940" s="1">
        <v>44704</v>
      </c>
      <c r="C1940">
        <v>160.19999999999999</v>
      </c>
    </row>
    <row r="1941" spans="2:3">
      <c r="B1941" s="1">
        <v>44705</v>
      </c>
      <c r="C1941">
        <v>161.65</v>
      </c>
    </row>
    <row r="1942" spans="2:3">
      <c r="B1942" s="1">
        <v>44706</v>
      </c>
      <c r="C1942">
        <v>162.6</v>
      </c>
    </row>
    <row r="1943" spans="2:3">
      <c r="B1943" s="1">
        <v>44707</v>
      </c>
      <c r="C1943">
        <v>161.83000000000001</v>
      </c>
    </row>
    <row r="1944" spans="2:3">
      <c r="B1944" s="1">
        <v>44708</v>
      </c>
      <c r="C1944">
        <v>158.78</v>
      </c>
    </row>
    <row r="1945" spans="2:3">
      <c r="B1945" s="1">
        <v>44712</v>
      </c>
      <c r="C1945">
        <v>174.4</v>
      </c>
    </row>
    <row r="1946" spans="2:3">
      <c r="B1946" s="1">
        <v>44713</v>
      </c>
      <c r="C1946">
        <v>165.5</v>
      </c>
    </row>
    <row r="1947" spans="2:3">
      <c r="B1947" s="1">
        <v>44714</v>
      </c>
      <c r="C1947">
        <v>166.9</v>
      </c>
    </row>
    <row r="1948" spans="2:3">
      <c r="B1948" s="1">
        <v>44715</v>
      </c>
      <c r="C1948">
        <v>162.72</v>
      </c>
    </row>
    <row r="1949" spans="2:3">
      <c r="B1949" s="1">
        <v>44718</v>
      </c>
      <c r="C1949">
        <v>173.49</v>
      </c>
    </row>
    <row r="1950" spans="2:3">
      <c r="B1950" s="1">
        <v>44719</v>
      </c>
      <c r="C1950">
        <v>171.05</v>
      </c>
    </row>
    <row r="1951" spans="2:3">
      <c r="B1951" s="1">
        <v>44720</v>
      </c>
      <c r="C1951">
        <v>165.71</v>
      </c>
    </row>
    <row r="1952" spans="2:3">
      <c r="B1952" s="1">
        <v>44721</v>
      </c>
      <c r="C1952">
        <v>164.9</v>
      </c>
    </row>
    <row r="1953" spans="2:3">
      <c r="B1953" s="1">
        <v>44722</v>
      </c>
      <c r="C1953">
        <v>159.31</v>
      </c>
    </row>
    <row r="1954" spans="2:3">
      <c r="B1954" s="1">
        <v>44725</v>
      </c>
      <c r="C1954">
        <v>127.29</v>
      </c>
    </row>
    <row r="1955" spans="2:3">
      <c r="B1955" s="1">
        <v>44726</v>
      </c>
      <c r="C1955">
        <v>121.83</v>
      </c>
    </row>
    <row r="1956" spans="2:3">
      <c r="B1956" s="1">
        <v>44727</v>
      </c>
      <c r="C1956">
        <v>119.12</v>
      </c>
    </row>
    <row r="1957" spans="2:3">
      <c r="B1957" s="1">
        <v>44728</v>
      </c>
      <c r="C1957">
        <v>114.42</v>
      </c>
    </row>
    <row r="1958" spans="2:3">
      <c r="B1958" s="1">
        <v>44729</v>
      </c>
      <c r="C1958">
        <v>112.79</v>
      </c>
    </row>
    <row r="1959" spans="2:3">
      <c r="B1959" s="1">
        <v>44733</v>
      </c>
      <c r="C1959">
        <v>114.96</v>
      </c>
    </row>
    <row r="1960" spans="2:3">
      <c r="B1960" s="1">
        <v>44734</v>
      </c>
      <c r="C1960">
        <v>110.66</v>
      </c>
    </row>
    <row r="1961" spans="2:3">
      <c r="B1961" s="1">
        <v>44735</v>
      </c>
      <c r="C1961">
        <v>114.95</v>
      </c>
    </row>
    <row r="1962" spans="2:3">
      <c r="B1962" s="1">
        <v>44736</v>
      </c>
      <c r="C1962">
        <v>116.89</v>
      </c>
    </row>
    <row r="1963" spans="2:3">
      <c r="B1963" s="1">
        <v>44739</v>
      </c>
      <c r="C1963">
        <v>114.38</v>
      </c>
    </row>
    <row r="1964" spans="2:3">
      <c r="B1964" s="1">
        <v>44740</v>
      </c>
      <c r="C1964">
        <v>110.94</v>
      </c>
    </row>
    <row r="1965" spans="2:3">
      <c r="B1965" s="1">
        <v>44741</v>
      </c>
      <c r="C1965">
        <v>110.98</v>
      </c>
    </row>
    <row r="1966" spans="2:3">
      <c r="B1966" s="1">
        <v>44742</v>
      </c>
      <c r="C1966">
        <v>103.17</v>
      </c>
    </row>
    <row r="1967" spans="2:3">
      <c r="B1967" s="1">
        <v>44743</v>
      </c>
      <c r="C1967">
        <v>106.18</v>
      </c>
    </row>
    <row r="1968" spans="2:3">
      <c r="B1968" s="1">
        <v>44747</v>
      </c>
      <c r="C1968">
        <v>112.09</v>
      </c>
    </row>
    <row r="1969" spans="2:3">
      <c r="B1969" s="1">
        <v>44748</v>
      </c>
      <c r="C1969">
        <v>111.48</v>
      </c>
    </row>
    <row r="1970" spans="2:3">
      <c r="B1970" s="1">
        <v>44749</v>
      </c>
      <c r="C1970">
        <v>120.13</v>
      </c>
    </row>
    <row r="1971" spans="2:3">
      <c r="B1971" s="1">
        <v>44750</v>
      </c>
      <c r="C1971">
        <v>119.66</v>
      </c>
    </row>
    <row r="1972" spans="2:3">
      <c r="B1972" s="1">
        <v>44753</v>
      </c>
      <c r="C1972">
        <v>112.48</v>
      </c>
    </row>
    <row r="1973" spans="2:3">
      <c r="B1973" s="1">
        <v>44754</v>
      </c>
      <c r="C1973">
        <v>106.22</v>
      </c>
    </row>
    <row r="1974" spans="2:3">
      <c r="B1974" s="1">
        <v>44755</v>
      </c>
      <c r="C1974">
        <v>107.81</v>
      </c>
    </row>
    <row r="1975" spans="2:3">
      <c r="B1975" s="1">
        <v>44756</v>
      </c>
      <c r="C1975">
        <v>113.31</v>
      </c>
    </row>
    <row r="1976" spans="2:3">
      <c r="B1976" s="1">
        <v>44757</v>
      </c>
      <c r="C1976">
        <v>116.43</v>
      </c>
    </row>
    <row r="1977" spans="2:3">
      <c r="B1977" s="1">
        <v>44760</v>
      </c>
      <c r="C1977">
        <v>118.76</v>
      </c>
    </row>
    <row r="1978" spans="2:3">
      <c r="B1978" s="1">
        <v>44761</v>
      </c>
      <c r="C1978">
        <v>128.86000000000001</v>
      </c>
    </row>
    <row r="1979" spans="2:3">
      <c r="B1979" s="1">
        <v>44762</v>
      </c>
      <c r="C1979">
        <v>130.18</v>
      </c>
    </row>
    <row r="1980" spans="2:3">
      <c r="B1980" s="1">
        <v>44763</v>
      </c>
      <c r="C1980">
        <v>127.66</v>
      </c>
    </row>
    <row r="1981" spans="2:3">
      <c r="B1981" s="1">
        <v>44764</v>
      </c>
      <c r="C1981">
        <v>124.17</v>
      </c>
    </row>
    <row r="1982" spans="2:3">
      <c r="B1982" s="1">
        <v>44767</v>
      </c>
      <c r="C1982">
        <v>120.33</v>
      </c>
    </row>
    <row r="1983" spans="2:3">
      <c r="B1983" s="1">
        <v>44768</v>
      </c>
      <c r="C1983">
        <v>114.93</v>
      </c>
    </row>
    <row r="1984" spans="2:3">
      <c r="B1984" s="1">
        <v>44769</v>
      </c>
      <c r="C1984">
        <v>125.3</v>
      </c>
    </row>
    <row r="1985" spans="2:3">
      <c r="B1985" s="1">
        <v>44770</v>
      </c>
      <c r="C1985">
        <v>131.43</v>
      </c>
    </row>
    <row r="1986" spans="2:3">
      <c r="B1986" s="1">
        <v>44771</v>
      </c>
      <c r="C1986">
        <v>131.77000000000001</v>
      </c>
    </row>
    <row r="1987" spans="2:3">
      <c r="B1987" s="1">
        <v>44774</v>
      </c>
      <c r="C1987">
        <v>126.5</v>
      </c>
    </row>
    <row r="1988" spans="2:3">
      <c r="B1988" s="1">
        <v>44775</v>
      </c>
      <c r="C1988">
        <v>126.32</v>
      </c>
    </row>
    <row r="1989" spans="2:3">
      <c r="B1989" s="1">
        <v>44776</v>
      </c>
      <c r="C1989">
        <v>129.28</v>
      </c>
    </row>
    <row r="1990" spans="2:3">
      <c r="B1990" s="1">
        <v>44777</v>
      </c>
      <c r="C1990">
        <v>123.34</v>
      </c>
    </row>
    <row r="1991" spans="2:3">
      <c r="B1991" s="1">
        <v>44778</v>
      </c>
      <c r="C1991">
        <v>126.13</v>
      </c>
    </row>
    <row r="1992" spans="2:3">
      <c r="B1992" s="1">
        <v>44781</v>
      </c>
      <c r="C1992">
        <v>131.72</v>
      </c>
    </row>
    <row r="1993" spans="2:3">
      <c r="B1993" s="1">
        <v>44782</v>
      </c>
      <c r="C1993">
        <v>126.65</v>
      </c>
    </row>
    <row r="1994" spans="2:3">
      <c r="B1994" s="1">
        <v>44783</v>
      </c>
      <c r="C1994">
        <v>129.9</v>
      </c>
    </row>
    <row r="1995" spans="2:3">
      <c r="B1995" s="1">
        <v>44784</v>
      </c>
      <c r="C1995">
        <v>133.16999999999999</v>
      </c>
    </row>
    <row r="1996" spans="2:3">
      <c r="B1996" s="1">
        <v>44785</v>
      </c>
      <c r="C1996">
        <v>133.11000000000001</v>
      </c>
    </row>
    <row r="1997" spans="2:3">
      <c r="B1997" s="1">
        <v>44788</v>
      </c>
      <c r="C1997">
        <v>131.78</v>
      </c>
    </row>
    <row r="1998" spans="2:3">
      <c r="B1998" s="1">
        <v>44789</v>
      </c>
      <c r="C1998">
        <v>131.47999999999999</v>
      </c>
    </row>
    <row r="1999" spans="2:3">
      <c r="B1999" s="1">
        <v>44790</v>
      </c>
      <c r="C1999">
        <v>127.57</v>
      </c>
    </row>
    <row r="2000" spans="2:3">
      <c r="B2000" s="1">
        <v>44791</v>
      </c>
      <c r="C2000">
        <v>128.09</v>
      </c>
    </row>
    <row r="2001" spans="2:3">
      <c r="B2001" s="1">
        <v>44792</v>
      </c>
      <c r="C2001">
        <v>116.54</v>
      </c>
    </row>
    <row r="2002" spans="2:3">
      <c r="B2002" s="1">
        <v>44795</v>
      </c>
      <c r="C2002">
        <v>115.09</v>
      </c>
    </row>
    <row r="2003" spans="2:3">
      <c r="B2003" s="1">
        <v>44796</v>
      </c>
      <c r="C2003">
        <v>117.89</v>
      </c>
    </row>
    <row r="2004" spans="2:3">
      <c r="B2004" s="1">
        <v>44797</v>
      </c>
      <c r="C2004">
        <v>118.74</v>
      </c>
    </row>
    <row r="2005" spans="2:3">
      <c r="B2005" s="1">
        <v>44798</v>
      </c>
      <c r="C2005">
        <v>117.89</v>
      </c>
    </row>
    <row r="2006" spans="2:3">
      <c r="B2006" s="1">
        <v>44799</v>
      </c>
      <c r="C2006">
        <v>111.99</v>
      </c>
    </row>
    <row r="2007" spans="2:3">
      <c r="B2007" s="1">
        <v>44802</v>
      </c>
      <c r="C2007">
        <v>109.48</v>
      </c>
    </row>
    <row r="2008" spans="2:3">
      <c r="B2008" s="1">
        <v>44803</v>
      </c>
      <c r="C2008">
        <v>108.41</v>
      </c>
    </row>
    <row r="2009" spans="2:3">
      <c r="B2009" s="1">
        <v>44804</v>
      </c>
      <c r="C2009">
        <v>110.04</v>
      </c>
    </row>
    <row r="2010" spans="2:3">
      <c r="B2010" s="1">
        <v>44805</v>
      </c>
      <c r="C2010">
        <v>107.99</v>
      </c>
    </row>
    <row r="2011" spans="2:3">
      <c r="B2011" s="1">
        <v>44806</v>
      </c>
      <c r="C2011">
        <v>108.42</v>
      </c>
    </row>
    <row r="2012" spans="2:3">
      <c r="B2012" s="1">
        <v>44810</v>
      </c>
      <c r="C2012">
        <v>102.2</v>
      </c>
    </row>
    <row r="2013" spans="2:3">
      <c r="B2013" s="1">
        <v>44811</v>
      </c>
      <c r="C2013">
        <v>103.76</v>
      </c>
    </row>
    <row r="2014" spans="2:3">
      <c r="B2014" s="1">
        <v>44812</v>
      </c>
      <c r="C2014">
        <v>105.58</v>
      </c>
    </row>
    <row r="2015" spans="2:3">
      <c r="B2015" s="1">
        <v>44813</v>
      </c>
      <c r="C2015">
        <v>116.98</v>
      </c>
    </row>
    <row r="2016" spans="2:3">
      <c r="B2016" s="1">
        <v>44816</v>
      </c>
      <c r="C2016">
        <v>123.11</v>
      </c>
    </row>
    <row r="2017" spans="2:3">
      <c r="B2017" s="1">
        <v>44817</v>
      </c>
      <c r="C2017">
        <v>111</v>
      </c>
    </row>
    <row r="2018" spans="2:3">
      <c r="B2018" s="1">
        <v>44818</v>
      </c>
      <c r="C2018">
        <v>109.26</v>
      </c>
    </row>
    <row r="2019" spans="2:3">
      <c r="B2019" s="1">
        <v>44819</v>
      </c>
      <c r="C2019">
        <v>108.16</v>
      </c>
    </row>
    <row r="2020" spans="2:3">
      <c r="B2020" s="1">
        <v>44820</v>
      </c>
      <c r="C2020">
        <v>107.27</v>
      </c>
    </row>
    <row r="2021" spans="2:3">
      <c r="B2021" s="1">
        <v>44823</v>
      </c>
      <c r="C2021">
        <v>106.77</v>
      </c>
    </row>
    <row r="2022" spans="2:3">
      <c r="B2022" s="1">
        <v>44824</v>
      </c>
      <c r="C2022">
        <v>103.81</v>
      </c>
    </row>
    <row r="2023" spans="2:3">
      <c r="B2023" s="1">
        <v>44825</v>
      </c>
      <c r="C2023">
        <v>103.89</v>
      </c>
    </row>
    <row r="2024" spans="2:3">
      <c r="B2024" s="1">
        <v>44826</v>
      </c>
      <c r="C2024">
        <v>105.57</v>
      </c>
    </row>
    <row r="2025" spans="2:3">
      <c r="B2025" s="1">
        <v>44827</v>
      </c>
      <c r="C2025">
        <v>102.44</v>
      </c>
    </row>
    <row r="2026" spans="2:3">
      <c r="B2026" s="1">
        <v>44830</v>
      </c>
      <c r="C2026">
        <v>104.9</v>
      </c>
    </row>
    <row r="2027" spans="2:3">
      <c r="B2027" s="1">
        <v>44831</v>
      </c>
      <c r="C2027">
        <v>104.26</v>
      </c>
    </row>
    <row r="2028" spans="2:3">
      <c r="B2028" s="1">
        <v>44832</v>
      </c>
      <c r="C2028">
        <v>107.06</v>
      </c>
    </row>
    <row r="2029" spans="2:3">
      <c r="B2029" s="1">
        <v>44833</v>
      </c>
      <c r="C2029">
        <v>106.24</v>
      </c>
    </row>
    <row r="2030" spans="2:3">
      <c r="B2030" s="1">
        <v>44834</v>
      </c>
      <c r="C2030">
        <v>106.53</v>
      </c>
    </row>
    <row r="2031" spans="2:3">
      <c r="B2031" s="1">
        <v>44837</v>
      </c>
      <c r="C2031">
        <v>107.07</v>
      </c>
    </row>
    <row r="2032" spans="2:3">
      <c r="B2032" s="1">
        <v>44838</v>
      </c>
      <c r="C2032">
        <v>111.22</v>
      </c>
    </row>
    <row r="2033" spans="2:3">
      <c r="B2033" s="1">
        <v>44839</v>
      </c>
      <c r="C2033">
        <v>110.43</v>
      </c>
    </row>
    <row r="2034" spans="2:3">
      <c r="B2034" s="1">
        <v>44840</v>
      </c>
      <c r="C2034">
        <v>109.8</v>
      </c>
    </row>
    <row r="2035" spans="2:3">
      <c r="B2035" s="1">
        <v>44841</v>
      </c>
      <c r="C2035">
        <v>106.48</v>
      </c>
    </row>
    <row r="2036" spans="2:3">
      <c r="B2036" s="1">
        <v>44844</v>
      </c>
      <c r="C2036">
        <v>104.9</v>
      </c>
    </row>
    <row r="2037" spans="2:3">
      <c r="B2037" s="1">
        <v>44845</v>
      </c>
      <c r="C2037">
        <v>103.66</v>
      </c>
    </row>
    <row r="2038" spans="2:3">
      <c r="B2038" s="1">
        <v>44846</v>
      </c>
      <c r="C2038">
        <v>104.69</v>
      </c>
    </row>
    <row r="2039" spans="2:3">
      <c r="B2039" s="1">
        <v>44847</v>
      </c>
      <c r="C2039">
        <v>106.07</v>
      </c>
    </row>
    <row r="2040" spans="2:3">
      <c r="B2040" s="1">
        <v>44848</v>
      </c>
      <c r="C2040">
        <v>104.76</v>
      </c>
    </row>
    <row r="2041" spans="2:3">
      <c r="B2041" s="1">
        <v>44851</v>
      </c>
      <c r="C2041">
        <v>106.94</v>
      </c>
    </row>
    <row r="2042" spans="2:3">
      <c r="B2042" s="1">
        <v>44852</v>
      </c>
      <c r="C2042">
        <v>105.18</v>
      </c>
    </row>
    <row r="2043" spans="2:3">
      <c r="B2043" s="1">
        <v>44853</v>
      </c>
      <c r="C2043">
        <v>105.29</v>
      </c>
    </row>
    <row r="2044" spans="2:3">
      <c r="B2044" s="1">
        <v>44854</v>
      </c>
      <c r="C2044">
        <v>104.29</v>
      </c>
    </row>
    <row r="2045" spans="2:3">
      <c r="B2045" s="1">
        <v>44855</v>
      </c>
      <c r="C2045">
        <v>105.09</v>
      </c>
    </row>
    <row r="2046" spans="2:3">
      <c r="B2046" s="1">
        <v>44858</v>
      </c>
      <c r="C2046">
        <v>106</v>
      </c>
    </row>
    <row r="2047" spans="2:3">
      <c r="B2047" s="1">
        <v>44859</v>
      </c>
      <c r="C2047">
        <v>111.37</v>
      </c>
    </row>
    <row r="2048" spans="2:3">
      <c r="B2048" s="1">
        <v>44860</v>
      </c>
      <c r="C2048">
        <v>114.11</v>
      </c>
    </row>
    <row r="2049" spans="2:3">
      <c r="B2049" s="1">
        <v>44861</v>
      </c>
      <c r="C2049">
        <v>113.72</v>
      </c>
    </row>
    <row r="2050" spans="2:3">
      <c r="B2050" s="1">
        <v>44862</v>
      </c>
      <c r="C2050">
        <v>113.5</v>
      </c>
    </row>
    <row r="2051" spans="2:3">
      <c r="B2051" s="1">
        <v>44865</v>
      </c>
      <c r="C2051">
        <v>111.84</v>
      </c>
    </row>
    <row r="2052" spans="2:3">
      <c r="B2052" s="1">
        <v>44866</v>
      </c>
      <c r="C2052">
        <v>112.39</v>
      </c>
    </row>
    <row r="2053" spans="2:3">
      <c r="B2053" s="1">
        <v>44867</v>
      </c>
      <c r="C2053">
        <v>111.21</v>
      </c>
    </row>
    <row r="2054" spans="2:3">
      <c r="B2054" s="1">
        <v>44868</v>
      </c>
      <c r="C2054">
        <v>111.32</v>
      </c>
    </row>
    <row r="2055" spans="2:3">
      <c r="B2055" s="1">
        <v>44869</v>
      </c>
      <c r="C2055">
        <v>116.08</v>
      </c>
    </row>
    <row r="2056" spans="2:3">
      <c r="B2056" s="1">
        <v>44872</v>
      </c>
      <c r="C2056">
        <v>114.43</v>
      </c>
    </row>
    <row r="2057" spans="2:3">
      <c r="B2057" s="1">
        <v>44873</v>
      </c>
      <c r="C2057">
        <v>99.23</v>
      </c>
    </row>
    <row r="2058" spans="2:3">
      <c r="B2058" s="1">
        <v>44874</v>
      </c>
      <c r="C2058">
        <v>85.66</v>
      </c>
    </row>
    <row r="2059" spans="2:3">
      <c r="B2059" s="1">
        <v>44875</v>
      </c>
      <c r="C2059">
        <v>97.33</v>
      </c>
    </row>
    <row r="2060" spans="2:3">
      <c r="B2060" s="1">
        <v>44876</v>
      </c>
      <c r="C2060">
        <v>87.32</v>
      </c>
    </row>
    <row r="2061" spans="2:3">
      <c r="B2061" s="1">
        <v>44879</v>
      </c>
      <c r="C2061">
        <v>87.32</v>
      </c>
    </row>
    <row r="2062" spans="2:3">
      <c r="B2062" s="1">
        <v>44880</v>
      </c>
      <c r="C2062">
        <v>91.1</v>
      </c>
    </row>
    <row r="2063" spans="2:3">
      <c r="B2063" s="1">
        <v>44881</v>
      </c>
      <c r="C2063">
        <v>88.77</v>
      </c>
    </row>
    <row r="2064" spans="2:3">
      <c r="B2064" s="1">
        <v>44882</v>
      </c>
      <c r="C2064">
        <v>89.96</v>
      </c>
    </row>
    <row r="2065" spans="2:3">
      <c r="B2065" s="1">
        <v>44883</v>
      </c>
      <c r="C2065">
        <v>89.83</v>
      </c>
    </row>
    <row r="2066" spans="2:3">
      <c r="B2066" s="1">
        <v>44886</v>
      </c>
      <c r="C2066">
        <v>84.92</v>
      </c>
    </row>
    <row r="2067" spans="2:3">
      <c r="B2067" s="1">
        <v>44887</v>
      </c>
      <c r="C2067">
        <v>86.21</v>
      </c>
    </row>
    <row r="2068" spans="2:3">
      <c r="B2068" s="1">
        <v>44888</v>
      </c>
      <c r="C2068">
        <v>89.88</v>
      </c>
    </row>
    <row r="2069" spans="2:3">
      <c r="B2069" s="1">
        <v>44890</v>
      </c>
      <c r="C2069">
        <v>90.11</v>
      </c>
    </row>
    <row r="2070" spans="2:3">
      <c r="B2070" s="1">
        <v>44893</v>
      </c>
      <c r="C2070">
        <v>88.39</v>
      </c>
    </row>
    <row r="2071" spans="2:3">
      <c r="B2071" s="1">
        <v>44894</v>
      </c>
      <c r="C2071">
        <v>89.91</v>
      </c>
    </row>
    <row r="2072" spans="2:3">
      <c r="B2072" s="1">
        <v>44895</v>
      </c>
      <c r="C2072">
        <v>94.43</v>
      </c>
    </row>
    <row r="2073" spans="2:3">
      <c r="B2073" s="1">
        <v>44896</v>
      </c>
      <c r="C2073">
        <v>93.04</v>
      </c>
    </row>
    <row r="2074" spans="2:3">
      <c r="B2074" s="1">
        <v>44897</v>
      </c>
      <c r="C2074">
        <v>94</v>
      </c>
    </row>
    <row r="2075" spans="2:3">
      <c r="B2075" s="1">
        <v>44900</v>
      </c>
      <c r="C2075">
        <v>93.07</v>
      </c>
    </row>
    <row r="2076" spans="2:3">
      <c r="B2076" s="1">
        <v>44901</v>
      </c>
      <c r="C2076">
        <v>93.69</v>
      </c>
    </row>
    <row r="2077" spans="2:3">
      <c r="B2077" s="1">
        <v>44902</v>
      </c>
      <c r="C2077">
        <v>92.43</v>
      </c>
    </row>
    <row r="2078" spans="2:3">
      <c r="B2078" s="1">
        <v>44903</v>
      </c>
      <c r="C2078">
        <v>94.99</v>
      </c>
    </row>
    <row r="2079" spans="2:3">
      <c r="B2079" s="1">
        <v>44904</v>
      </c>
      <c r="C2079">
        <v>94.2</v>
      </c>
    </row>
    <row r="2080" spans="2:3">
      <c r="B2080" s="1">
        <v>44907</v>
      </c>
      <c r="C2080">
        <v>94.57</v>
      </c>
    </row>
    <row r="2081" spans="2:3">
      <c r="B2081" s="1">
        <v>44908</v>
      </c>
      <c r="C2081">
        <v>98.04</v>
      </c>
    </row>
    <row r="2082" spans="2:3">
      <c r="B2082" s="1">
        <v>44909</v>
      </c>
      <c r="C2082">
        <v>98.36</v>
      </c>
    </row>
    <row r="2083" spans="2:3">
      <c r="B2083" s="1">
        <v>44910</v>
      </c>
      <c r="C2083">
        <v>96.07</v>
      </c>
    </row>
    <row r="2084" spans="2:3">
      <c r="B2084" s="1">
        <v>44911</v>
      </c>
      <c r="C2084">
        <v>92.71</v>
      </c>
    </row>
    <row r="2085" spans="2:3">
      <c r="B2085" s="1">
        <v>44914</v>
      </c>
      <c r="C2085">
        <v>91.1</v>
      </c>
    </row>
    <row r="2086" spans="2:3">
      <c r="B2086" s="1">
        <v>44915</v>
      </c>
      <c r="C2086">
        <v>92.97</v>
      </c>
    </row>
    <row r="2087" spans="2:3">
      <c r="B2087" s="1">
        <v>44916</v>
      </c>
      <c r="C2087">
        <v>92.26</v>
      </c>
    </row>
    <row r="2088" spans="2:3">
      <c r="B2088" s="1">
        <v>44917</v>
      </c>
      <c r="C2088">
        <v>92.19</v>
      </c>
    </row>
    <row r="2089" spans="2:3">
      <c r="B2089" s="1">
        <v>44918</v>
      </c>
      <c r="C2089">
        <v>92.58</v>
      </c>
    </row>
    <row r="2090" spans="2:3">
      <c r="B2090" s="1">
        <v>44922</v>
      </c>
      <c r="C2090">
        <v>91.4</v>
      </c>
    </row>
    <row r="2091" spans="2:3">
      <c r="B2091" s="1">
        <v>44923</v>
      </c>
      <c r="C2091">
        <v>91.18</v>
      </c>
    </row>
    <row r="2092" spans="2:3">
      <c r="B2092" s="1">
        <v>44924</v>
      </c>
      <c r="C2092">
        <v>91.13</v>
      </c>
    </row>
    <row r="2093" spans="2:3">
      <c r="B2093" s="1">
        <v>44925</v>
      </c>
      <c r="C2093">
        <v>91.95</v>
      </c>
    </row>
    <row r="2094" spans="2:3">
      <c r="B2094" s="1">
        <v>44929</v>
      </c>
      <c r="C2094">
        <v>92.4</v>
      </c>
    </row>
    <row r="2095" spans="2:3">
      <c r="B2095" s="1">
        <v>44930</v>
      </c>
      <c r="C2095">
        <v>93.33</v>
      </c>
    </row>
    <row r="2096" spans="2:3">
      <c r="B2096" s="1">
        <v>44931</v>
      </c>
      <c r="C2096">
        <v>93.66</v>
      </c>
    </row>
    <row r="2097" spans="2:3">
      <c r="B2097" s="1">
        <v>44932</v>
      </c>
      <c r="C2097">
        <v>93.96</v>
      </c>
    </row>
    <row r="2098" spans="2:3">
      <c r="B2098" s="1">
        <v>44935</v>
      </c>
      <c r="C2098">
        <v>95.83</v>
      </c>
    </row>
    <row r="2099" spans="2:3">
      <c r="B2099" s="1">
        <v>44936</v>
      </c>
      <c r="C2099">
        <v>97.54</v>
      </c>
    </row>
    <row r="2100" spans="2:3">
      <c r="B2100" s="1">
        <v>44937</v>
      </c>
      <c r="C2100">
        <v>97.99</v>
      </c>
    </row>
    <row r="2101" spans="2:3">
      <c r="B2101" s="1">
        <v>44938</v>
      </c>
      <c r="C2101">
        <v>106.7</v>
      </c>
    </row>
    <row r="2102" spans="2:3">
      <c r="B2102" s="1">
        <v>44939</v>
      </c>
      <c r="C2102">
        <v>108.88</v>
      </c>
    </row>
    <row r="2103" spans="2:3">
      <c r="B2103" s="1">
        <v>44943</v>
      </c>
      <c r="C2103">
        <v>119.78</v>
      </c>
    </row>
    <row r="2104" spans="2:3">
      <c r="B2104" s="1">
        <v>44944</v>
      </c>
      <c r="C2104">
        <v>115.89</v>
      </c>
    </row>
    <row r="2105" spans="2:3">
      <c r="B2105" s="1">
        <v>44945</v>
      </c>
      <c r="C2105">
        <v>118.28</v>
      </c>
    </row>
    <row r="2106" spans="2:3">
      <c r="B2106" s="1">
        <v>44946</v>
      </c>
      <c r="C2106">
        <v>125.07</v>
      </c>
    </row>
    <row r="2107" spans="2:3">
      <c r="B2107" s="1">
        <v>44949</v>
      </c>
      <c r="C2107">
        <v>129.62</v>
      </c>
    </row>
    <row r="2108" spans="2:3">
      <c r="B2108" s="1">
        <v>44950</v>
      </c>
      <c r="C2108">
        <v>129.46</v>
      </c>
    </row>
    <row r="2109" spans="2:3">
      <c r="B2109" s="1">
        <v>44951</v>
      </c>
      <c r="C2109">
        <v>128.63</v>
      </c>
    </row>
    <row r="2110" spans="2:3">
      <c r="B2110" s="1">
        <v>44952</v>
      </c>
      <c r="C2110">
        <v>129.91</v>
      </c>
    </row>
    <row r="2111" spans="2:3">
      <c r="B2111" s="1">
        <v>44953</v>
      </c>
      <c r="C2111">
        <v>129.80000000000001</v>
      </c>
    </row>
    <row r="2112" spans="2:3">
      <c r="B2112" s="1">
        <v>44956</v>
      </c>
      <c r="C2112">
        <v>127.05</v>
      </c>
    </row>
    <row r="2113" spans="2:3">
      <c r="B2113" s="1">
        <v>44957</v>
      </c>
      <c r="C2113">
        <v>129.43</v>
      </c>
    </row>
    <row r="2114" spans="2:3">
      <c r="B2114" s="1">
        <v>44958</v>
      </c>
      <c r="C2114">
        <v>132.25</v>
      </c>
    </row>
    <row r="2115" spans="2:3">
      <c r="B2115" s="1">
        <v>44959</v>
      </c>
      <c r="C2115">
        <v>133.69</v>
      </c>
    </row>
    <row r="2116" spans="2:3">
      <c r="B2116" s="1">
        <v>44960</v>
      </c>
      <c r="C2116">
        <v>130.72999999999999</v>
      </c>
    </row>
    <row r="2117" spans="2:3">
      <c r="B2117" s="1">
        <v>44963</v>
      </c>
      <c r="C2117">
        <v>128.66999999999999</v>
      </c>
    </row>
    <row r="2118" spans="2:3">
      <c r="B2118" s="1">
        <v>44964</v>
      </c>
      <c r="C2118">
        <v>129.75</v>
      </c>
    </row>
    <row r="2119" spans="2:3">
      <c r="B2119" s="1">
        <v>44965</v>
      </c>
      <c r="C2119">
        <v>127.39</v>
      </c>
    </row>
    <row r="2120" spans="2:3">
      <c r="B2120" s="1">
        <v>44966</v>
      </c>
      <c r="C2120">
        <v>122.45</v>
      </c>
    </row>
    <row r="2121" spans="2:3">
      <c r="B2121" s="1">
        <v>44967</v>
      </c>
      <c r="C2121">
        <v>121.02</v>
      </c>
    </row>
    <row r="2122" spans="2:3">
      <c r="B2122" s="1">
        <v>44970</v>
      </c>
      <c r="C2122">
        <v>120.68</v>
      </c>
    </row>
    <row r="2123" spans="2:3">
      <c r="B2123" s="1">
        <v>44971</v>
      </c>
      <c r="C2123">
        <v>124.12</v>
      </c>
    </row>
    <row r="2124" spans="2:3">
      <c r="B2124" s="1">
        <v>44972</v>
      </c>
      <c r="C2124">
        <v>134.82</v>
      </c>
    </row>
    <row r="2125" spans="2:3">
      <c r="B2125" s="1">
        <v>44973</v>
      </c>
      <c r="C2125">
        <v>137.36000000000001</v>
      </c>
    </row>
    <row r="2126" spans="2:3">
      <c r="B2126" s="1">
        <v>44974</v>
      </c>
      <c r="C2126">
        <v>138.80000000000001</v>
      </c>
    </row>
    <row r="2127" spans="2:3">
      <c r="B2127" s="1">
        <v>44978</v>
      </c>
      <c r="C2127">
        <v>136.72</v>
      </c>
    </row>
    <row r="2128" spans="2:3">
      <c r="B2128" s="1">
        <v>44979</v>
      </c>
      <c r="C2128">
        <v>132.79</v>
      </c>
    </row>
    <row r="2129" spans="2:3">
      <c r="B2129" s="1">
        <v>44980</v>
      </c>
      <c r="C2129">
        <v>133.79</v>
      </c>
    </row>
    <row r="2130" spans="2:3">
      <c r="B2130" s="1">
        <v>44981</v>
      </c>
      <c r="C2130">
        <v>129.22</v>
      </c>
    </row>
    <row r="2131" spans="2:3">
      <c r="B2131" s="1">
        <v>44984</v>
      </c>
      <c r="C2131">
        <v>129.76</v>
      </c>
    </row>
    <row r="2132" spans="2:3">
      <c r="B2132" s="1">
        <v>44985</v>
      </c>
      <c r="C2132">
        <v>129.57</v>
      </c>
    </row>
    <row r="2133" spans="2:3">
      <c r="B2133" s="1">
        <v>44986</v>
      </c>
      <c r="C2133">
        <v>130.25</v>
      </c>
    </row>
    <row r="2134" spans="2:3">
      <c r="B2134" s="1">
        <v>44987</v>
      </c>
      <c r="C2134">
        <v>130.56</v>
      </c>
    </row>
    <row r="2135" spans="2:3">
      <c r="B2135" s="1">
        <v>44988</v>
      </c>
      <c r="C2135">
        <v>123.55</v>
      </c>
    </row>
    <row r="2136" spans="2:3">
      <c r="B2136" s="1">
        <v>44991</v>
      </c>
      <c r="C2136">
        <v>123.91</v>
      </c>
    </row>
    <row r="2137" spans="2:3">
      <c r="B2137" s="1">
        <v>44992</v>
      </c>
      <c r="C2137">
        <v>122.13</v>
      </c>
    </row>
    <row r="2138" spans="2:3">
      <c r="B2138" s="1">
        <v>44993</v>
      </c>
      <c r="C2138">
        <v>122.39</v>
      </c>
    </row>
    <row r="2139" spans="2:3">
      <c r="B2139" s="1">
        <v>44994</v>
      </c>
      <c r="C2139">
        <v>111.01</v>
      </c>
    </row>
    <row r="2140" spans="2:3">
      <c r="B2140" s="1">
        <v>44995</v>
      </c>
      <c r="C2140">
        <v>110.32</v>
      </c>
    </row>
    <row r="2141" spans="2:3">
      <c r="B2141" s="1">
        <v>44998</v>
      </c>
      <c r="C2141">
        <v>134.82</v>
      </c>
    </row>
    <row r="2142" spans="2:3">
      <c r="B2142" s="1">
        <v>44999</v>
      </c>
      <c r="C2142">
        <v>139.4</v>
      </c>
    </row>
    <row r="2143" spans="2:3">
      <c r="B2143" s="1">
        <v>45000</v>
      </c>
      <c r="C2143">
        <v>135.31</v>
      </c>
    </row>
    <row r="2144" spans="2:3">
      <c r="B2144" s="1">
        <v>45001</v>
      </c>
      <c r="C2144">
        <v>138.82</v>
      </c>
    </row>
    <row r="2145" spans="2:3">
      <c r="B2145" s="1">
        <v>45002</v>
      </c>
      <c r="C2145">
        <v>149.6</v>
      </c>
    </row>
    <row r="2146" spans="2:3">
      <c r="B2146" s="1">
        <v>45005</v>
      </c>
      <c r="C2146">
        <v>154.72</v>
      </c>
    </row>
    <row r="2147" spans="2:3">
      <c r="B2147" s="1">
        <v>45006</v>
      </c>
      <c r="C2147">
        <v>156.88</v>
      </c>
    </row>
    <row r="2148" spans="2:3">
      <c r="B2148" s="1">
        <v>45007</v>
      </c>
      <c r="C2148">
        <v>148.47</v>
      </c>
    </row>
    <row r="2149" spans="2:3">
      <c r="B2149" s="1">
        <v>45008</v>
      </c>
      <c r="C2149">
        <v>158.24</v>
      </c>
    </row>
    <row r="2150" spans="2:3">
      <c r="B2150" s="1">
        <v>45009</v>
      </c>
      <c r="C2150">
        <v>154.68</v>
      </c>
    </row>
    <row r="2151" spans="2:3">
      <c r="B2151" s="1">
        <v>45012</v>
      </c>
      <c r="C2151">
        <v>149.79</v>
      </c>
    </row>
    <row r="2152" spans="2:3">
      <c r="B2152" s="1">
        <v>45013</v>
      </c>
      <c r="C2152">
        <v>152.18</v>
      </c>
    </row>
    <row r="2153" spans="2:3">
      <c r="B2153" s="1">
        <v>45014</v>
      </c>
      <c r="C2153">
        <v>157.72999999999999</v>
      </c>
    </row>
    <row r="2154" spans="2:3">
      <c r="B2154" s="1">
        <v>45015</v>
      </c>
      <c r="C2154">
        <v>155.31</v>
      </c>
    </row>
    <row r="2155" spans="2:3">
      <c r="B2155" s="1">
        <v>45016</v>
      </c>
      <c r="C2155">
        <v>158.16</v>
      </c>
    </row>
    <row r="2156" spans="2:3">
      <c r="B2156" s="1">
        <v>45019</v>
      </c>
      <c r="C2156">
        <v>155.55000000000001</v>
      </c>
    </row>
    <row r="2157" spans="2:3">
      <c r="B2157" s="1">
        <v>45020</v>
      </c>
      <c r="C2157">
        <v>156.15</v>
      </c>
    </row>
    <row r="2158" spans="2:3">
      <c r="B2158" s="1">
        <v>45021</v>
      </c>
      <c r="C2158">
        <v>156.21</v>
      </c>
    </row>
    <row r="2159" spans="2:3">
      <c r="B2159" s="1">
        <v>45022</v>
      </c>
      <c r="C2159">
        <v>154.85</v>
      </c>
    </row>
    <row r="2160" spans="2:3">
      <c r="B2160" s="1">
        <v>45026</v>
      </c>
      <c r="C2160">
        <v>161.94</v>
      </c>
    </row>
    <row r="2161" spans="2:3">
      <c r="B2161" s="1">
        <v>45027</v>
      </c>
      <c r="C2161">
        <v>166.91</v>
      </c>
    </row>
    <row r="2162" spans="2:3">
      <c r="B2162" s="1">
        <v>45028</v>
      </c>
      <c r="C2162">
        <v>164.64</v>
      </c>
    </row>
    <row r="2163" spans="2:3">
      <c r="B2163" s="1">
        <v>45029</v>
      </c>
      <c r="C2163">
        <v>167.98</v>
      </c>
    </row>
    <row r="2164" spans="2:3">
      <c r="B2164" s="1">
        <v>45030</v>
      </c>
      <c r="C2164">
        <v>167.61</v>
      </c>
    </row>
    <row r="2165" spans="2:3">
      <c r="B2165" s="1">
        <v>45033</v>
      </c>
      <c r="C2165">
        <v>162.55000000000001</v>
      </c>
    </row>
    <row r="2166" spans="2:3">
      <c r="B2166" s="1">
        <v>45034</v>
      </c>
      <c r="C2166">
        <v>166.87</v>
      </c>
    </row>
    <row r="2167" spans="2:3">
      <c r="B2167" s="1">
        <v>45035</v>
      </c>
      <c r="C2167">
        <v>161.06</v>
      </c>
    </row>
    <row r="2168" spans="2:3">
      <c r="B2168" s="1">
        <v>45036</v>
      </c>
      <c r="C2168">
        <v>154.63999999999999</v>
      </c>
    </row>
    <row r="2169" spans="2:3">
      <c r="B2169" s="1">
        <v>45037</v>
      </c>
      <c r="C2169">
        <v>150.21</v>
      </c>
    </row>
    <row r="2170" spans="2:3">
      <c r="B2170" s="1">
        <v>45040</v>
      </c>
      <c r="C2170">
        <v>150.75</v>
      </c>
    </row>
    <row r="2171" spans="2:3">
      <c r="B2171" s="1">
        <v>45041</v>
      </c>
      <c r="C2171">
        <v>152.02000000000001</v>
      </c>
    </row>
    <row r="2172" spans="2:3">
      <c r="B2172" s="1">
        <v>45042</v>
      </c>
      <c r="C2172">
        <v>153.79</v>
      </c>
    </row>
    <row r="2173" spans="2:3">
      <c r="B2173" s="1">
        <v>45043</v>
      </c>
      <c r="C2173">
        <v>163.83000000000001</v>
      </c>
    </row>
    <row r="2174" spans="2:3">
      <c r="B2174" s="1">
        <v>45044</v>
      </c>
      <c r="C2174">
        <v>161.28</v>
      </c>
    </row>
    <row r="2175" spans="2:3">
      <c r="B2175" s="1">
        <v>45047</v>
      </c>
      <c r="C2175">
        <v>152.74</v>
      </c>
    </row>
    <row r="2176" spans="2:3">
      <c r="B2176" s="1">
        <v>45048</v>
      </c>
      <c r="C2176">
        <v>157.9</v>
      </c>
    </row>
    <row r="2177" spans="2:3">
      <c r="B2177" s="1">
        <v>45049</v>
      </c>
      <c r="C2177">
        <v>155.44999999999999</v>
      </c>
    </row>
    <row r="2178" spans="2:3">
      <c r="B2178" s="1">
        <v>45050</v>
      </c>
      <c r="C2178">
        <v>158.72999999999999</v>
      </c>
    </row>
    <row r="2179" spans="2:3">
      <c r="B2179" s="1">
        <v>45051</v>
      </c>
      <c r="C2179">
        <v>162.88</v>
      </c>
    </row>
    <row r="2180" spans="2:3">
      <c r="B2180" s="1">
        <v>45054</v>
      </c>
      <c r="C2180">
        <v>149.72</v>
      </c>
    </row>
    <row r="2181" spans="2:3">
      <c r="B2181" s="1">
        <v>45055</v>
      </c>
      <c r="C2181">
        <v>151.94</v>
      </c>
    </row>
    <row r="2182" spans="2:3">
      <c r="B2182" s="1">
        <v>45056</v>
      </c>
      <c r="C2182">
        <v>151.96</v>
      </c>
    </row>
    <row r="2183" spans="2:3">
      <c r="B2183" s="1">
        <v>45057</v>
      </c>
      <c r="C2183">
        <v>146.91999999999999</v>
      </c>
    </row>
    <row r="2184" spans="2:3">
      <c r="B2184" s="1">
        <v>45058</v>
      </c>
      <c r="C2184">
        <v>144.94</v>
      </c>
    </row>
    <row r="2185" spans="2:3">
      <c r="B2185" s="1">
        <v>45061</v>
      </c>
      <c r="C2185">
        <v>150.37</v>
      </c>
    </row>
    <row r="2186" spans="2:3">
      <c r="B2186" s="1">
        <v>45062</v>
      </c>
      <c r="C2186">
        <v>147.63999999999999</v>
      </c>
    </row>
    <row r="2187" spans="2:3">
      <c r="B2187" s="1">
        <v>45063</v>
      </c>
      <c r="C2187">
        <v>150.18</v>
      </c>
    </row>
    <row r="2188" spans="2:3">
      <c r="B2188" s="1">
        <v>45064</v>
      </c>
      <c r="C2188">
        <v>146.66</v>
      </c>
    </row>
    <row r="2189" spans="2:3">
      <c r="B2189" s="1">
        <v>45065</v>
      </c>
      <c r="C2189">
        <v>147.27000000000001</v>
      </c>
    </row>
    <row r="2190" spans="2:3">
      <c r="B2190" s="1">
        <v>45068</v>
      </c>
      <c r="C2190">
        <v>147.30000000000001</v>
      </c>
    </row>
    <row r="2191" spans="2:3">
      <c r="B2191" s="1">
        <v>45069</v>
      </c>
      <c r="C2191">
        <v>149.16999999999999</v>
      </c>
    </row>
    <row r="2192" spans="2:3">
      <c r="B2192" s="1">
        <v>45070</v>
      </c>
      <c r="C2192">
        <v>143.51</v>
      </c>
    </row>
    <row r="2193" spans="2:7">
      <c r="B2193" s="1">
        <v>45071</v>
      </c>
      <c r="C2193">
        <v>144.43</v>
      </c>
    </row>
    <row r="2194" spans="2:7">
      <c r="B2194" s="1">
        <v>45072</v>
      </c>
      <c r="C2194">
        <v>146.33000000000001</v>
      </c>
    </row>
    <row r="2195" spans="2:7">
      <c r="B2195" s="1">
        <v>45076</v>
      </c>
      <c r="C2195">
        <v>152.61000000000001</v>
      </c>
    </row>
    <row r="2196" spans="2:7">
      <c r="B2196" s="1">
        <v>45077</v>
      </c>
      <c r="C2196">
        <v>147.19999999999999</v>
      </c>
    </row>
    <row r="2197" spans="2:7">
      <c r="B2197" s="1">
        <v>45078</v>
      </c>
      <c r="C2197">
        <v>146.38</v>
      </c>
    </row>
    <row r="2198" spans="2:7">
      <c r="B2198" s="1">
        <v>45079</v>
      </c>
      <c r="C2198">
        <v>148.87</v>
      </c>
    </row>
    <row r="2199" spans="2:7">
      <c r="B2199" s="1">
        <v>45082</v>
      </c>
      <c r="C2199">
        <v>139.41999999999999</v>
      </c>
    </row>
    <row r="2200" spans="2:7">
      <c r="B2200" s="1">
        <v>45083</v>
      </c>
      <c r="C2200">
        <v>148.18</v>
      </c>
    </row>
    <row r="2201" spans="2:7">
      <c r="B2201" s="1">
        <v>45084</v>
      </c>
      <c r="C2201">
        <v>144.61000000000001</v>
      </c>
    </row>
    <row r="2202" spans="2:7">
      <c r="B2202" s="1">
        <v>45085</v>
      </c>
      <c r="C2202">
        <v>144.83000000000001</v>
      </c>
    </row>
    <row r="2203" spans="2:7">
      <c r="B2203" s="1">
        <v>45086</v>
      </c>
      <c r="C2203">
        <v>143.88999999999999</v>
      </c>
      <c r="F2203" s="32"/>
      <c r="G2203" s="31"/>
    </row>
    <row r="2204" spans="2:7">
      <c r="B2204" s="1">
        <v>45089</v>
      </c>
      <c r="C2204">
        <v>140.69999999999999</v>
      </c>
      <c r="F2204" s="32"/>
      <c r="G2204" s="31"/>
    </row>
    <row r="2205" spans="2:7">
      <c r="B2205" s="1">
        <v>45090</v>
      </c>
      <c r="C2205">
        <v>140.97999999999999</v>
      </c>
      <c r="F2205" s="32"/>
      <c r="G2205" s="31"/>
    </row>
    <row r="2206" spans="2:7">
      <c r="B2206" s="1">
        <v>45091</v>
      </c>
      <c r="C2206">
        <v>140.76</v>
      </c>
      <c r="F2206" s="32"/>
      <c r="G2206" s="31"/>
    </row>
    <row r="2207" spans="2:7">
      <c r="B2207" s="1">
        <v>45092</v>
      </c>
      <c r="C2207">
        <v>138.44999999999999</v>
      </c>
      <c r="F2207" s="32"/>
      <c r="G2207" s="31"/>
    </row>
    <row r="2208" spans="2:7">
      <c r="B2208" s="1">
        <v>45093</v>
      </c>
      <c r="C2208">
        <v>143.63999999999999</v>
      </c>
      <c r="F2208" s="32"/>
      <c r="G2208" s="31"/>
    </row>
    <row r="2209" spans="2:11">
      <c r="B2209" s="1">
        <v>45097</v>
      </c>
      <c r="C2209">
        <v>153.19999999999999</v>
      </c>
      <c r="F2209" s="32"/>
      <c r="G2209" s="31"/>
    </row>
    <row r="2210" spans="2:11">
      <c r="B2210" s="1">
        <v>45098</v>
      </c>
      <c r="C2210">
        <v>164.54</v>
      </c>
      <c r="F2210" s="32"/>
      <c r="G2210" s="31"/>
    </row>
    <row r="2211" spans="2:11">
      <c r="B2211" s="1">
        <v>45099</v>
      </c>
      <c r="C2211">
        <v>165.14</v>
      </c>
      <c r="F2211" s="32"/>
      <c r="G2211" s="31"/>
    </row>
    <row r="2212" spans="2:11">
      <c r="B2212" s="1">
        <v>45100</v>
      </c>
      <c r="C2212">
        <v>169.42</v>
      </c>
      <c r="F2212" s="32"/>
      <c r="G2212" s="31"/>
    </row>
    <row r="2213" spans="2:11">
      <c r="B2213" s="1">
        <v>45103</v>
      </c>
      <c r="C2213">
        <v>165.3</v>
      </c>
      <c r="F2213" s="32"/>
      <c r="G2213" s="31"/>
    </row>
    <row r="2214" spans="2:11">
      <c r="B2214" s="1">
        <v>45104</v>
      </c>
      <c r="C2214">
        <v>167.66</v>
      </c>
      <c r="F2214" s="32"/>
      <c r="G2214" s="31"/>
    </row>
    <row r="2215" spans="2:11">
      <c r="B2215" s="1">
        <v>45105</v>
      </c>
      <c r="C2215">
        <v>164.62</v>
      </c>
      <c r="F2215" s="32"/>
      <c r="G2215" s="31"/>
    </row>
    <row r="2216" spans="2:11">
      <c r="B2216" s="1">
        <v>45106</v>
      </c>
      <c r="C2216">
        <v>167.65</v>
      </c>
      <c r="F2216" s="32"/>
      <c r="G2216" s="31"/>
    </row>
    <row r="2217" spans="2:11">
      <c r="B2217" s="1">
        <v>45107</v>
      </c>
      <c r="C2217">
        <v>165.7</v>
      </c>
      <c r="F2217" s="32"/>
      <c r="G2217" s="31"/>
      <c r="J2217" s="32"/>
      <c r="K2217" s="31"/>
    </row>
    <row r="2218" spans="2:11">
      <c r="B2218" s="32">
        <v>45110</v>
      </c>
      <c r="C2218" s="31">
        <v>171.22</v>
      </c>
      <c r="F2218" s="32"/>
      <c r="G2218" s="31"/>
      <c r="J2218" s="32"/>
      <c r="K2218" s="31"/>
    </row>
    <row r="2219" spans="2:11">
      <c r="B2219" s="32">
        <v>45112</v>
      </c>
      <c r="C2219" s="31">
        <v>165.7</v>
      </c>
      <c r="F2219" s="32"/>
      <c r="G2219" s="31"/>
      <c r="J2219" s="32"/>
      <c r="K2219" s="31"/>
    </row>
    <row r="2220" spans="2:11">
      <c r="B2220" s="32">
        <v>45113</v>
      </c>
      <c r="C2220" s="31">
        <v>164.76</v>
      </c>
      <c r="F2220" s="32"/>
      <c r="G2220" s="31"/>
      <c r="J2220" s="32"/>
      <c r="K2220" s="31"/>
    </row>
    <row r="2221" spans="2:11">
      <c r="B2221" s="32">
        <v>45114</v>
      </c>
      <c r="C2221" s="31">
        <v>164.05</v>
      </c>
      <c r="F2221" s="32"/>
      <c r="G2221" s="31"/>
      <c r="J2221" s="32"/>
      <c r="K2221" s="31"/>
    </row>
    <row r="2222" spans="2:11">
      <c r="B2222" s="32">
        <v>45117</v>
      </c>
      <c r="C2222" s="31">
        <v>167.66</v>
      </c>
      <c r="F2222" s="32"/>
      <c r="G2222" s="31"/>
      <c r="J2222" s="32"/>
      <c r="K2222" s="31"/>
    </row>
    <row r="2223" spans="2:11">
      <c r="B2223" s="32">
        <v>45118</v>
      </c>
      <c r="C2223" s="31">
        <v>166.12</v>
      </c>
      <c r="F2223" s="32"/>
      <c r="G2223" s="31"/>
      <c r="J2223" s="32"/>
      <c r="K2223" s="31"/>
    </row>
    <row r="2224" spans="2:11">
      <c r="B2224" s="32">
        <v>45119</v>
      </c>
      <c r="C2224" s="31">
        <v>164.22</v>
      </c>
      <c r="F2224" s="32"/>
      <c r="G2224" s="31"/>
      <c r="J2224" s="32"/>
      <c r="K2224" s="31"/>
    </row>
    <row r="2225" spans="2:11">
      <c r="B2225" s="32">
        <v>45120</v>
      </c>
      <c r="C2225" s="31">
        <v>172.56</v>
      </c>
      <c r="F2225" s="32"/>
      <c r="G2225" s="31"/>
      <c r="J2225" s="32"/>
      <c r="K2225" s="31"/>
    </row>
    <row r="2226" spans="2:11">
      <c r="B2226" s="32">
        <v>45121</v>
      </c>
      <c r="C2226" s="31">
        <v>163.41</v>
      </c>
      <c r="F2226" s="32"/>
      <c r="G2226" s="31"/>
      <c r="J2226" s="32"/>
      <c r="K2226" s="31"/>
    </row>
    <row r="2227" spans="2:11">
      <c r="B2227" s="32">
        <v>45124</v>
      </c>
      <c r="C2227" s="31">
        <v>161.97999999999999</v>
      </c>
      <c r="F2227" s="32"/>
      <c r="G2227" s="31"/>
      <c r="J2227" s="32"/>
      <c r="K2227" s="31"/>
    </row>
    <row r="2228" spans="2:11">
      <c r="B2228" s="32">
        <v>45125</v>
      </c>
      <c r="C2228" s="31">
        <v>160.81</v>
      </c>
      <c r="F2228" s="32"/>
      <c r="G2228" s="31"/>
      <c r="J2228" s="32"/>
      <c r="K2228" s="31"/>
    </row>
    <row r="2229" spans="2:11">
      <c r="B2229" s="32">
        <v>45126</v>
      </c>
      <c r="C2229" s="31">
        <v>162.53</v>
      </c>
      <c r="F2229" s="32"/>
      <c r="G2229" s="31"/>
      <c r="J2229" s="32"/>
      <c r="K2229" s="31"/>
    </row>
    <row r="2230" spans="2:11">
      <c r="B2230" s="32">
        <v>45127</v>
      </c>
      <c r="C2230" s="31">
        <v>160.88999999999999</v>
      </c>
      <c r="F2230" s="32"/>
      <c r="G2230" s="31"/>
      <c r="J2230" s="32"/>
      <c r="K2230" s="31"/>
    </row>
    <row r="2231" spans="2:11">
      <c r="B2231" s="32">
        <v>45128</v>
      </c>
      <c r="C2231" s="31">
        <v>161.55000000000001</v>
      </c>
      <c r="F2231" s="32"/>
      <c r="G2231" s="31"/>
      <c r="J2231" s="32"/>
      <c r="K2231" s="31"/>
    </row>
    <row r="2232" spans="2:11">
      <c r="B2232" s="32">
        <v>45131</v>
      </c>
      <c r="C2232" s="31">
        <v>157.15</v>
      </c>
      <c r="F2232" s="32"/>
      <c r="G2232" s="31"/>
      <c r="J2232" s="32"/>
      <c r="K2232" s="31"/>
    </row>
    <row r="2233" spans="2:11">
      <c r="B2233" s="32">
        <v>45132</v>
      </c>
      <c r="C2233" s="31">
        <v>157.74</v>
      </c>
      <c r="J2233" s="32"/>
      <c r="K2233" s="31"/>
    </row>
    <row r="2234" spans="2:11">
      <c r="B2234" s="32">
        <v>45133</v>
      </c>
      <c r="C2234" s="31">
        <v>158.41</v>
      </c>
      <c r="J2234" s="32"/>
      <c r="K2234" s="31"/>
    </row>
    <row r="2235" spans="2:11">
      <c r="B2235" s="32">
        <v>45134</v>
      </c>
      <c r="C2235" s="31">
        <v>156.78</v>
      </c>
      <c r="J2235" s="32"/>
      <c r="K2235" s="31"/>
    </row>
    <row r="2236" spans="2:11">
      <c r="B2236" s="32">
        <v>45135</v>
      </c>
      <c r="C2236" s="31">
        <v>157.97</v>
      </c>
      <c r="J2236" s="32"/>
      <c r="K2236" s="31"/>
    </row>
    <row r="2237" spans="2:11">
      <c r="B2237" s="32">
        <v>45138</v>
      </c>
      <c r="C2237" s="31">
        <v>156.63999999999999</v>
      </c>
      <c r="J2237" s="32"/>
      <c r="K2237" s="31"/>
    </row>
    <row r="2238" spans="2:11">
      <c r="B2238" s="32">
        <v>45139</v>
      </c>
      <c r="C2238" s="31">
        <v>157.47</v>
      </c>
      <c r="J2238" s="32"/>
      <c r="K2238" s="31"/>
    </row>
    <row r="2239" spans="2:11">
      <c r="B2239" s="32">
        <v>45140</v>
      </c>
      <c r="C2239" s="31">
        <v>156.61000000000001</v>
      </c>
      <c r="J2239" s="32"/>
      <c r="K2239" s="31"/>
    </row>
    <row r="2240" spans="2:11">
      <c r="B2240" s="32">
        <v>45141</v>
      </c>
      <c r="C2240" s="31">
        <v>157.30000000000001</v>
      </c>
      <c r="J2240" s="32"/>
      <c r="K2240" s="31"/>
    </row>
    <row r="2241" spans="2:3">
      <c r="B2241" s="32">
        <v>45142</v>
      </c>
      <c r="C2241" s="31">
        <v>155.57</v>
      </c>
    </row>
    <row r="2242" spans="2:3">
      <c r="B2242" s="32">
        <v>45145</v>
      </c>
      <c r="C2242" s="31">
        <v>156.43</v>
      </c>
    </row>
    <row r="2243" spans="2:3">
      <c r="B2243" s="32">
        <v>45146</v>
      </c>
      <c r="C2243" s="31">
        <v>160.82</v>
      </c>
    </row>
    <row r="2244" spans="2:3">
      <c r="B2244" s="32">
        <v>45147</v>
      </c>
      <c r="C2244" s="31">
        <v>157.81</v>
      </c>
    </row>
    <row r="2245" spans="2:3">
      <c r="B2245" s="32">
        <v>45148</v>
      </c>
      <c r="C2245" s="31">
        <v>157.72</v>
      </c>
    </row>
    <row r="2246" spans="2:3">
      <c r="B2246" s="32">
        <v>45149</v>
      </c>
      <c r="C2246" s="31">
        <v>157.55000000000001</v>
      </c>
    </row>
    <row r="2247" spans="2:3">
      <c r="B2247" s="32">
        <v>45152</v>
      </c>
      <c r="C2247" s="31">
        <v>157.18</v>
      </c>
    </row>
    <row r="2248" spans="2:3">
      <c r="B2248" s="32">
        <v>45153</v>
      </c>
      <c r="C2248" s="31">
        <v>156.29</v>
      </c>
    </row>
    <row r="2249" spans="2:3">
      <c r="B2249" s="32">
        <v>45154</v>
      </c>
      <c r="C2249" s="31">
        <v>155.77000000000001</v>
      </c>
    </row>
    <row r="2250" spans="2:3">
      <c r="B2250" s="32">
        <v>45155</v>
      </c>
      <c r="C2250" s="31">
        <v>149.03</v>
      </c>
    </row>
    <row r="2251" spans="2:3">
      <c r="B2251" s="32">
        <v>45156</v>
      </c>
      <c r="C2251" s="31">
        <v>139.16</v>
      </c>
    </row>
    <row r="2252" spans="2:3">
      <c r="B2252" s="32">
        <v>45159</v>
      </c>
      <c r="C2252" s="31">
        <v>139.34</v>
      </c>
    </row>
    <row r="2253" spans="2:3">
      <c r="B2253" s="32">
        <v>45160</v>
      </c>
      <c r="C2253" s="31">
        <v>137.51</v>
      </c>
    </row>
    <row r="2254" spans="2:3">
      <c r="B2254" s="32">
        <v>45161</v>
      </c>
      <c r="C2254" s="31">
        <v>141.81</v>
      </c>
    </row>
    <row r="2255" spans="2:3">
      <c r="B2255" s="32">
        <v>45162</v>
      </c>
      <c r="C2255" s="31">
        <v>138.55000000000001</v>
      </c>
    </row>
    <row r="2256" spans="2:3">
      <c r="B2256" s="32">
        <v>45163</v>
      </c>
      <c r="C2256" s="31">
        <v>138.22999999999999</v>
      </c>
    </row>
    <row r="2257" spans="2:3">
      <c r="B2257" s="32">
        <v>45166</v>
      </c>
      <c r="C2257" s="31">
        <v>138.27000000000001</v>
      </c>
    </row>
    <row r="2258" spans="2:3">
      <c r="B2258" s="32">
        <v>45167</v>
      </c>
      <c r="C2258" s="31">
        <v>148.44999999999999</v>
      </c>
    </row>
    <row r="2259" spans="2:3">
      <c r="B2259" s="32">
        <v>45168</v>
      </c>
      <c r="C2259" s="31">
        <v>144.47</v>
      </c>
    </row>
    <row r="2260" spans="2:3">
      <c r="B2260" s="32">
        <v>45169</v>
      </c>
      <c r="C2260" s="31">
        <v>139.08000000000001</v>
      </c>
    </row>
    <row r="2261" spans="2:3">
      <c r="B2261" s="32">
        <v>45170</v>
      </c>
      <c r="C2261" s="31">
        <v>136.19999999999999</v>
      </c>
    </row>
    <row r="2262" spans="2:3">
      <c r="B2262" s="32">
        <v>45174</v>
      </c>
      <c r="C2262" s="31">
        <v>136.34</v>
      </c>
    </row>
    <row r="2263" spans="2:3">
      <c r="B2263" s="32">
        <v>45175</v>
      </c>
      <c r="C2263" s="31">
        <v>136.12</v>
      </c>
    </row>
    <row r="2264" spans="2:3">
      <c r="B2264" s="32">
        <v>45176</v>
      </c>
      <c r="C2264" s="31">
        <v>137.58000000000001</v>
      </c>
    </row>
    <row r="2265" spans="2:3">
      <c r="B2265" s="32">
        <v>45177</v>
      </c>
      <c r="C2265" s="31">
        <v>137.69999999999999</v>
      </c>
    </row>
    <row r="2266" spans="2:3">
      <c r="B2266" s="32">
        <v>45180</v>
      </c>
      <c r="C2266" s="31">
        <v>132.57</v>
      </c>
    </row>
    <row r="2267" spans="2:3">
      <c r="B2267" s="32">
        <v>45181</v>
      </c>
      <c r="C2267" s="31">
        <v>138.34</v>
      </c>
    </row>
    <row r="2268" spans="2:3">
      <c r="B2268" s="32">
        <v>45182</v>
      </c>
      <c r="C2268" s="31">
        <v>138.75</v>
      </c>
    </row>
    <row r="2269" spans="2:3">
      <c r="B2269" s="32">
        <v>45183</v>
      </c>
      <c r="C2269" s="31">
        <v>141.74</v>
      </c>
    </row>
    <row r="2270" spans="2:3">
      <c r="B2270" s="32">
        <v>45184</v>
      </c>
      <c r="C2270" s="31">
        <v>140.21</v>
      </c>
    </row>
    <row r="2271" spans="2:3">
      <c r="B2271" s="32">
        <v>45187</v>
      </c>
      <c r="C2271" s="31">
        <v>142.46</v>
      </c>
    </row>
    <row r="2272" spans="2:3">
      <c r="B2272" s="32">
        <v>45188</v>
      </c>
      <c r="C2272" s="31">
        <v>144.49</v>
      </c>
    </row>
    <row r="2273" spans="2:7">
      <c r="B2273" s="32">
        <v>45189</v>
      </c>
      <c r="C2273" s="31">
        <v>143.03</v>
      </c>
    </row>
    <row r="2274" spans="2:7">
      <c r="B2274" s="32">
        <v>45190</v>
      </c>
      <c r="C2274" s="31">
        <v>141.19999999999999</v>
      </c>
    </row>
    <row r="2275" spans="2:7">
      <c r="B2275" s="32">
        <v>45191</v>
      </c>
      <c r="C2275" s="31">
        <v>140.63999999999999</v>
      </c>
    </row>
    <row r="2276" spans="2:7">
      <c r="B2276" s="59">
        <v>45194</v>
      </c>
      <c r="C2276" s="58">
        <v>139.80000000000001</v>
      </c>
      <c r="F2276" s="59"/>
      <c r="G2276" s="58"/>
    </row>
    <row r="2277" spans="2:7">
      <c r="B2277" s="59">
        <v>45195</v>
      </c>
      <c r="C2277" s="58">
        <v>139.15</v>
      </c>
      <c r="F2277" s="59"/>
      <c r="G2277" s="58"/>
    </row>
    <row r="2278" spans="2:7">
      <c r="B2278" s="59">
        <v>45196</v>
      </c>
      <c r="C2278" s="58">
        <v>139.12</v>
      </c>
      <c r="F2278" s="59"/>
      <c r="G2278" s="58"/>
    </row>
    <row r="2279" spans="2:7">
      <c r="B2279" s="59">
        <v>45197</v>
      </c>
      <c r="C2279" s="58">
        <v>144.1</v>
      </c>
      <c r="F2279" s="59"/>
      <c r="G2279" s="58"/>
    </row>
    <row r="2280" spans="2:7">
      <c r="B2280" s="59">
        <v>45198</v>
      </c>
      <c r="C2280" s="58">
        <v>142.75</v>
      </c>
      <c r="F2280" s="59"/>
      <c r="G2280" s="58"/>
    </row>
    <row r="2281" spans="2:7">
      <c r="B2281" s="59">
        <v>45201</v>
      </c>
      <c r="C2281" s="58">
        <v>148.28</v>
      </c>
      <c r="F2281" s="59"/>
      <c r="G2281" s="58"/>
    </row>
    <row r="2282" spans="2:7">
      <c r="B2282" s="59">
        <v>45202</v>
      </c>
      <c r="C2282" s="58">
        <v>144.26</v>
      </c>
      <c r="F2282" s="59"/>
      <c r="G2282" s="58"/>
    </row>
    <row r="2283" spans="2:7">
      <c r="B2283" s="59">
        <v>45203</v>
      </c>
      <c r="C2283" s="58">
        <v>146.30000000000001</v>
      </c>
      <c r="F2283" s="59"/>
      <c r="G2283" s="58"/>
    </row>
    <row r="2284" spans="2:7">
      <c r="B2284" s="59">
        <v>45204</v>
      </c>
      <c r="C2284" s="58">
        <v>145.4</v>
      </c>
      <c r="F2284" s="59"/>
      <c r="G2284" s="58"/>
    </row>
    <row r="2285" spans="2:7">
      <c r="B2285" s="59">
        <v>45205</v>
      </c>
      <c r="C2285" s="58">
        <v>148.22999999999999</v>
      </c>
      <c r="F2285" s="59"/>
      <c r="G2285" s="58"/>
    </row>
    <row r="2286" spans="2:7">
      <c r="B2286" s="59">
        <v>45208</v>
      </c>
      <c r="C2286" s="58">
        <v>146.12</v>
      </c>
      <c r="F2286" s="59"/>
      <c r="G2286" s="58"/>
    </row>
    <row r="2287" spans="2:7">
      <c r="B2287" s="59">
        <v>45209</v>
      </c>
      <c r="C2287" s="58">
        <v>144.81</v>
      </c>
      <c r="F2287" s="59"/>
      <c r="G2287" s="58"/>
    </row>
    <row r="2288" spans="2:7">
      <c r="B2288" s="59">
        <v>45210</v>
      </c>
      <c r="C2288" s="58">
        <v>141.19999999999999</v>
      </c>
      <c r="F2288" s="59"/>
      <c r="G2288" s="58"/>
    </row>
    <row r="2289" spans="2:7">
      <c r="B2289" s="59">
        <v>45211</v>
      </c>
      <c r="C2289" s="58">
        <v>140.91999999999999</v>
      </c>
      <c r="F2289" s="59"/>
      <c r="G2289" s="58"/>
    </row>
    <row r="2290" spans="2:7">
      <c r="B2290" s="59">
        <v>45212</v>
      </c>
      <c r="C2290" s="58">
        <v>141.34</v>
      </c>
      <c r="F2290" s="59"/>
      <c r="G2290" s="58"/>
    </row>
    <row r="2291" spans="2:7">
      <c r="B2291" s="59">
        <v>45215</v>
      </c>
      <c r="C2291" s="58">
        <v>150.57</v>
      </c>
      <c r="F2291" s="59"/>
      <c r="G2291" s="58"/>
    </row>
    <row r="2292" spans="2:7">
      <c r="B2292" s="59">
        <v>45216</v>
      </c>
      <c r="C2292" s="58">
        <v>150.77000000000001</v>
      </c>
      <c r="F2292" s="59"/>
      <c r="G2292" s="58"/>
    </row>
    <row r="2293" spans="2:7">
      <c r="B2293" s="59">
        <v>45217</v>
      </c>
      <c r="C2293" s="58">
        <v>149.22</v>
      </c>
      <c r="F2293" s="59"/>
      <c r="G2293" s="58"/>
    </row>
    <row r="2294" spans="2:7">
      <c r="B2294" s="59">
        <v>45218</v>
      </c>
      <c r="C2294" s="58">
        <v>152.26</v>
      </c>
      <c r="F2294" s="59"/>
      <c r="G2294" s="58"/>
    </row>
    <row r="2295" spans="2:7">
      <c r="B2295" s="59">
        <v>45219</v>
      </c>
      <c r="C2295" s="58">
        <v>156.44</v>
      </c>
      <c r="F2295" s="59"/>
      <c r="G2295" s="58"/>
    </row>
    <row r="2296" spans="2:7">
      <c r="B2296" s="59">
        <v>45222</v>
      </c>
      <c r="C2296" s="58">
        <v>166.2</v>
      </c>
      <c r="F2296" s="59"/>
      <c r="G2296" s="58"/>
    </row>
    <row r="2297" spans="2:7">
      <c r="B2297" s="59">
        <v>45223</v>
      </c>
      <c r="C2297" s="58">
        <v>178.67</v>
      </c>
      <c r="F2297" s="59"/>
      <c r="G2297" s="58"/>
    </row>
    <row r="2298" spans="2:7">
      <c r="B2298" s="59">
        <v>45224</v>
      </c>
      <c r="C2298" s="58">
        <v>184.2</v>
      </c>
      <c r="F2298" s="59"/>
      <c r="G2298" s="58"/>
    </row>
    <row r="2299" spans="2:7">
      <c r="B2299" s="59">
        <v>45225</v>
      </c>
      <c r="C2299" s="58">
        <v>179.44</v>
      </c>
      <c r="F2299" s="59"/>
      <c r="G2299" s="58"/>
    </row>
    <row r="2300" spans="2:7">
      <c r="B2300" s="59">
        <v>45226</v>
      </c>
      <c r="C2300" s="58">
        <v>177.61</v>
      </c>
      <c r="F2300" s="59"/>
      <c r="G2300" s="58"/>
    </row>
    <row r="2301" spans="2:7">
      <c r="B2301" s="59">
        <v>45229</v>
      </c>
      <c r="C2301" s="58">
        <v>181.84</v>
      </c>
      <c r="F2301" s="59"/>
      <c r="G2301" s="58"/>
    </row>
    <row r="2302" spans="2:7">
      <c r="B2302" s="59">
        <v>45230</v>
      </c>
      <c r="C2302" s="58">
        <v>182.58</v>
      </c>
      <c r="F2302" s="59"/>
      <c r="G2302" s="58"/>
    </row>
    <row r="2303" spans="2:7">
      <c r="B2303" s="59">
        <v>45231</v>
      </c>
      <c r="C2303" s="58">
        <v>182.94</v>
      </c>
      <c r="F2303" s="59"/>
      <c r="G2303" s="58"/>
    </row>
    <row r="2304" spans="2:7">
      <c r="B2304" s="59">
        <v>45232</v>
      </c>
      <c r="C2304" s="58">
        <v>184.74</v>
      </c>
      <c r="F2304" s="59"/>
      <c r="G2304" s="58"/>
    </row>
    <row r="2305" spans="2:7">
      <c r="B2305" s="59">
        <v>45233</v>
      </c>
      <c r="C2305" s="58">
        <v>182.16</v>
      </c>
      <c r="F2305" s="59"/>
      <c r="G2305" s="58"/>
    </row>
    <row r="2306" spans="2:7">
      <c r="B2306" s="59">
        <v>45236</v>
      </c>
      <c r="C2306" s="58">
        <v>184.88</v>
      </c>
      <c r="F2306" s="59"/>
      <c r="G2306" s="58"/>
    </row>
    <row r="2307" spans="2:7">
      <c r="B2307" s="59">
        <v>45237</v>
      </c>
      <c r="C2307" s="58">
        <v>189.19</v>
      </c>
      <c r="F2307" s="59"/>
      <c r="G2307" s="58"/>
    </row>
    <row r="2308" spans="2:7">
      <c r="B2308" s="59">
        <v>45238</v>
      </c>
      <c r="C2308" s="58">
        <v>187.99</v>
      </c>
      <c r="F2308" s="59"/>
      <c r="G2308" s="58"/>
    </row>
    <row r="2309" spans="2:7">
      <c r="B2309" s="59">
        <v>45239</v>
      </c>
      <c r="C2309" s="58">
        <v>192.58</v>
      </c>
      <c r="F2309" s="59"/>
      <c r="G2309" s="58"/>
    </row>
    <row r="2310" spans="2:7">
      <c r="B2310" s="59">
        <v>45240</v>
      </c>
      <c r="C2310" s="58">
        <v>196.58</v>
      </c>
      <c r="F2310" s="59"/>
      <c r="G2310" s="58"/>
    </row>
    <row r="2311" spans="2:7">
      <c r="B2311" s="59">
        <v>45243</v>
      </c>
      <c r="C2311" s="58">
        <v>193.3</v>
      </c>
      <c r="F2311" s="59"/>
      <c r="G2311" s="58"/>
    </row>
    <row r="2312" spans="2:7">
      <c r="B2312" s="59">
        <v>45244</v>
      </c>
      <c r="C2312" s="58">
        <v>185.24</v>
      </c>
      <c r="F2312" s="59"/>
      <c r="G2312" s="58"/>
    </row>
    <row r="2313" spans="2:7">
      <c r="B2313" s="59">
        <v>45245</v>
      </c>
      <c r="C2313" s="58">
        <v>198.15</v>
      </c>
      <c r="F2313" s="59"/>
      <c r="G2313" s="58"/>
    </row>
    <row r="2314" spans="2:7">
      <c r="B2314" s="59">
        <v>45246</v>
      </c>
      <c r="C2314" s="58">
        <v>188.98</v>
      </c>
      <c r="F2314" s="59"/>
      <c r="G2314" s="58"/>
    </row>
    <row r="2315" spans="2:7">
      <c r="B2315" s="59">
        <v>45247</v>
      </c>
      <c r="C2315" s="58">
        <v>191.85</v>
      </c>
      <c r="F2315" s="59"/>
      <c r="G2315" s="58"/>
    </row>
    <row r="2316" spans="2:7">
      <c r="B2316" s="59">
        <v>45250</v>
      </c>
      <c r="C2316" s="58">
        <v>197.94</v>
      </c>
      <c r="F2316" s="59"/>
      <c r="G2316" s="58"/>
    </row>
    <row r="2317" spans="2:7">
      <c r="B2317" s="59">
        <v>45251</v>
      </c>
      <c r="C2317" s="58">
        <v>193.95</v>
      </c>
      <c r="F2317" s="59"/>
      <c r="G2317" s="58"/>
    </row>
    <row r="2318" spans="2:7">
      <c r="B2318" s="59">
        <v>45252</v>
      </c>
      <c r="C2318" s="58">
        <v>198.11</v>
      </c>
      <c r="F2318" s="59"/>
      <c r="G2318" s="58"/>
    </row>
    <row r="2319" spans="2:7">
      <c r="B2319" s="59">
        <v>45254</v>
      </c>
      <c r="C2319" s="58">
        <v>199.37</v>
      </c>
      <c r="F2319" s="59"/>
      <c r="G2319" s="58"/>
    </row>
    <row r="2320" spans="2:7">
      <c r="B2320" s="59">
        <v>45257</v>
      </c>
      <c r="C2320" s="58">
        <v>192.3</v>
      </c>
      <c r="F2320" s="59"/>
      <c r="G2320" s="58"/>
    </row>
    <row r="2321" spans="2:7">
      <c r="B2321" s="59">
        <v>45258</v>
      </c>
      <c r="C2321" s="58">
        <v>200.97</v>
      </c>
      <c r="F2321" s="59"/>
      <c r="G2321" s="58"/>
    </row>
    <row r="2322" spans="2:7">
      <c r="B2322" s="59">
        <v>45259</v>
      </c>
      <c r="C2322" s="58">
        <v>196.66</v>
      </c>
      <c r="F2322" s="59"/>
      <c r="G2322" s="58"/>
    </row>
    <row r="2323" spans="2:7">
      <c r="B2323" s="59">
        <v>45260</v>
      </c>
      <c r="C2323" s="58">
        <v>197.32</v>
      </c>
      <c r="F2323" s="59"/>
      <c r="G2323" s="58"/>
    </row>
    <row r="2324" spans="2:7">
      <c r="B2324" s="59">
        <v>45261</v>
      </c>
      <c r="C2324" s="58">
        <v>202.72</v>
      </c>
      <c r="F2324" s="59"/>
      <c r="G2324" s="58"/>
    </row>
    <row r="2325" spans="2:7">
      <c r="B2325" s="59">
        <v>45264</v>
      </c>
      <c r="C2325" s="58">
        <v>218.44</v>
      </c>
      <c r="F2325" s="59"/>
      <c r="G2325" s="58"/>
    </row>
    <row r="2326" spans="2:7">
      <c r="B2326" s="59">
        <v>45265</v>
      </c>
      <c r="C2326" s="58">
        <v>228.87</v>
      </c>
      <c r="F2326" s="59"/>
      <c r="G2326" s="58"/>
    </row>
    <row r="2327" spans="2:7">
      <c r="B2327" s="59">
        <v>45266</v>
      </c>
      <c r="C2327" s="58">
        <v>228.48</v>
      </c>
      <c r="F2327" s="59"/>
      <c r="G2327" s="58"/>
    </row>
    <row r="2328" spans="2:7">
      <c r="B2328" s="59">
        <v>45267</v>
      </c>
      <c r="C2328" s="58">
        <v>225.78</v>
      </c>
      <c r="F2328" s="59"/>
      <c r="G2328" s="58"/>
    </row>
    <row r="2329" spans="2:7">
      <c r="B2329" s="59">
        <v>45268</v>
      </c>
      <c r="C2329" s="58">
        <v>232.05</v>
      </c>
      <c r="F2329" s="59"/>
      <c r="G2329" s="58"/>
    </row>
    <row r="2330" spans="2:7">
      <c r="B2330" s="59">
        <v>45271</v>
      </c>
      <c r="C2330" s="58">
        <v>212.03</v>
      </c>
      <c r="F2330" s="59"/>
      <c r="G2330" s="58"/>
    </row>
    <row r="2331" spans="2:7">
      <c r="B2331" s="59">
        <v>45272</v>
      </c>
      <c r="C2331" s="58">
        <v>214.21</v>
      </c>
      <c r="F2331" s="59"/>
      <c r="G2331" s="58"/>
    </row>
    <row r="2332" spans="2:7">
      <c r="B2332" s="59">
        <v>45273</v>
      </c>
      <c r="C2332" s="58">
        <v>223.32</v>
      </c>
      <c r="F2332" s="59"/>
      <c r="G2332" s="58"/>
    </row>
    <row r="2333" spans="2:7">
      <c r="B2333" s="59">
        <v>45274</v>
      </c>
      <c r="C2333" s="58">
        <v>223.2</v>
      </c>
      <c r="F2333" s="59"/>
      <c r="G2333" s="58"/>
    </row>
    <row r="2334" spans="2:7">
      <c r="B2334" s="59">
        <v>45275</v>
      </c>
      <c r="C2334" s="58">
        <v>219.53</v>
      </c>
      <c r="F2334" s="59"/>
      <c r="G2334" s="58"/>
    </row>
    <row r="2335" spans="2:7">
      <c r="B2335" s="59">
        <v>45278</v>
      </c>
      <c r="C2335" s="58">
        <v>217.81</v>
      </c>
      <c r="F2335" s="59"/>
      <c r="G2335" s="58"/>
    </row>
    <row r="2336" spans="2:7">
      <c r="B2336" s="59">
        <v>45279</v>
      </c>
      <c r="C2336" s="58">
        <v>219</v>
      </c>
      <c r="F2336" s="59"/>
      <c r="G2336" s="58"/>
    </row>
    <row r="2337" spans="2:7">
      <c r="B2337" s="59">
        <v>45280</v>
      </c>
      <c r="C2337" s="58">
        <v>225.93</v>
      </c>
      <c r="F2337" s="59"/>
      <c r="G2337" s="58"/>
    </row>
    <row r="2338" spans="2:7">
      <c r="B2338" s="59">
        <v>45281</v>
      </c>
      <c r="C2338" s="58">
        <v>227.02</v>
      </c>
      <c r="F2338" s="59"/>
      <c r="G2338" s="58"/>
    </row>
    <row r="2339" spans="2:7">
      <c r="B2339" s="59">
        <v>45282</v>
      </c>
      <c r="C2339" s="58">
        <v>226.67</v>
      </c>
      <c r="F2339" s="59"/>
      <c r="G2339" s="58"/>
    </row>
    <row r="2340" spans="2:7">
      <c r="B2340" s="59">
        <v>45286</v>
      </c>
      <c r="C2340" s="58">
        <v>218.26</v>
      </c>
      <c r="F2340" s="59"/>
      <c r="G2340" s="58"/>
    </row>
    <row r="2341" spans="2:7">
      <c r="B2341" s="59">
        <v>45287</v>
      </c>
      <c r="C2341" s="58">
        <v>225.55</v>
      </c>
      <c r="F2341" s="59"/>
      <c r="G2341" s="58"/>
    </row>
    <row r="2342" spans="2:7">
      <c r="B2342" s="59">
        <v>45288</v>
      </c>
      <c r="C2342" s="58">
        <v>219.94</v>
      </c>
      <c r="F2342" s="59"/>
      <c r="G2342" s="58"/>
    </row>
    <row r="2343" spans="2:7">
      <c r="B2343" s="59">
        <v>45289</v>
      </c>
      <c r="C2343" s="58">
        <v>216.74</v>
      </c>
      <c r="F2343" s="59"/>
      <c r="G2343" s="58"/>
    </row>
    <row r="2344" spans="2:7">
      <c r="B2344" s="59">
        <v>45293</v>
      </c>
      <c r="C2344" s="58">
        <v>231.26</v>
      </c>
      <c r="F2344" s="59"/>
      <c r="G2344" s="58"/>
    </row>
    <row r="2345" spans="2:7">
      <c r="B2345" s="59">
        <v>45294</v>
      </c>
      <c r="C2345" s="58">
        <v>219.76</v>
      </c>
      <c r="F2345" s="59"/>
      <c r="G2345" s="58"/>
    </row>
    <row r="2346" spans="2:7">
      <c r="B2346" s="59">
        <v>45295</v>
      </c>
      <c r="C2346" s="58">
        <v>227.68</v>
      </c>
      <c r="F2346" s="59"/>
      <c r="G2346" s="58"/>
    </row>
    <row r="2347" spans="2:7">
      <c r="B2347" s="59">
        <v>45296</v>
      </c>
      <c r="C2347" s="58">
        <v>226.33</v>
      </c>
      <c r="F2347" s="59"/>
      <c r="G2347" s="58"/>
    </row>
    <row r="2348" spans="2:7">
      <c r="B2348" s="59">
        <v>45299</v>
      </c>
      <c r="C2348" s="58">
        <v>241.16</v>
      </c>
      <c r="F2348" s="59"/>
      <c r="G2348" s="58"/>
    </row>
    <row r="2349" spans="2:7">
      <c r="B2349" s="59">
        <v>45300</v>
      </c>
      <c r="C2349" s="58">
        <v>239.89</v>
      </c>
      <c r="F2349" s="59"/>
      <c r="G2349" s="58"/>
    </row>
    <row r="2350" spans="2:7">
      <c r="B2350" s="59">
        <v>45301</v>
      </c>
      <c r="C2350" s="58">
        <v>236.17</v>
      </c>
      <c r="F2350" s="59"/>
      <c r="G2350" s="58"/>
    </row>
    <row r="2351" spans="2:7">
      <c r="B2351" s="59">
        <v>45302</v>
      </c>
      <c r="C2351" s="58">
        <v>235.95</v>
      </c>
      <c r="F2351" s="59"/>
      <c r="G2351" s="58"/>
    </row>
    <row r="2352" spans="2:7">
      <c r="B2352" s="59">
        <v>45303</v>
      </c>
      <c r="C2352" s="58">
        <v>222.41</v>
      </c>
      <c r="F2352" s="59"/>
      <c r="G2352" s="58"/>
    </row>
    <row r="2353" spans="2:7">
      <c r="B2353" s="59">
        <v>45307</v>
      </c>
      <c r="C2353" s="58">
        <v>220.67</v>
      </c>
      <c r="F2353" s="59"/>
      <c r="G2353" s="58"/>
    </row>
    <row r="2354" spans="2:7">
      <c r="B2354" s="59">
        <v>45308</v>
      </c>
      <c r="C2354" s="58">
        <v>218.36</v>
      </c>
      <c r="F2354" s="59"/>
      <c r="G2354" s="58"/>
    </row>
    <row r="2355" spans="2:7">
      <c r="B2355" s="59">
        <v>45309</v>
      </c>
      <c r="C2355" s="58">
        <v>208.49</v>
      </c>
      <c r="F2355" s="59"/>
      <c r="G2355" s="58"/>
    </row>
    <row r="2356" spans="2:7">
      <c r="B2356" s="59">
        <v>45310</v>
      </c>
      <c r="C2356" s="58">
        <v>212.08</v>
      </c>
      <c r="F2356" s="59"/>
      <c r="G2356" s="58"/>
    </row>
    <row r="2357" spans="2:7">
      <c r="B2357" s="59">
        <v>45313</v>
      </c>
      <c r="C2357" s="58">
        <v>204.77</v>
      </c>
      <c r="F2357" s="59"/>
      <c r="G2357" s="58"/>
    </row>
    <row r="2358" spans="2:7">
      <c r="B2358" s="59">
        <v>45314</v>
      </c>
      <c r="C2358" s="58">
        <v>200.08</v>
      </c>
      <c r="F2358" s="59"/>
      <c r="G2358" s="58"/>
    </row>
    <row r="2359" spans="2:7">
      <c r="B2359" s="59">
        <v>45315</v>
      </c>
      <c r="C2359" s="58">
        <v>202.15</v>
      </c>
      <c r="F2359" s="59"/>
      <c r="G2359" s="58"/>
    </row>
    <row r="2360" spans="2:7">
      <c r="B2360" s="59">
        <v>45316</v>
      </c>
      <c r="C2360" s="58">
        <v>202.45</v>
      </c>
      <c r="F2360" s="59"/>
      <c r="G2360" s="58"/>
    </row>
    <row r="2361" spans="2:7">
      <c r="B2361" s="59">
        <v>45317</v>
      </c>
      <c r="C2361" s="58">
        <v>214.41</v>
      </c>
      <c r="F2361" s="59"/>
      <c r="G2361" s="58"/>
    </row>
    <row r="2362" spans="2:7">
      <c r="B2362" s="59">
        <v>45320</v>
      </c>
      <c r="C2362" s="58">
        <v>220.18</v>
      </c>
      <c r="F2362" s="59"/>
      <c r="G2362" s="58"/>
    </row>
    <row r="2363" spans="2:7">
      <c r="B2363" s="59">
        <v>45321</v>
      </c>
      <c r="C2363" s="58">
        <v>221.95</v>
      </c>
      <c r="F2363" s="59"/>
      <c r="G2363" s="58"/>
    </row>
    <row r="2364" spans="2:7">
      <c r="B2364" s="59">
        <v>45322</v>
      </c>
      <c r="C2364" s="58">
        <v>216.53</v>
      </c>
      <c r="F2364" s="59"/>
      <c r="G2364" s="58"/>
    </row>
    <row r="2365" spans="2:7">
      <c r="B2365" s="59">
        <v>45323</v>
      </c>
      <c r="C2365" s="58">
        <v>218.9</v>
      </c>
      <c r="F2365" s="59"/>
      <c r="G2365" s="58"/>
    </row>
    <row r="2366" spans="2:7">
      <c r="B2366" s="59">
        <v>45324</v>
      </c>
      <c r="C2366" s="58">
        <v>218.48</v>
      </c>
      <c r="F2366" s="59"/>
      <c r="G2366" s="58"/>
    </row>
    <row r="2367" spans="2:7">
      <c r="B2367" s="59">
        <v>45327</v>
      </c>
      <c r="C2367" s="58">
        <v>215.29</v>
      </c>
      <c r="F2367" s="59"/>
      <c r="G2367" s="58"/>
    </row>
    <row r="2368" spans="2:7">
      <c r="B2368" s="59">
        <v>45328</v>
      </c>
      <c r="C2368" s="58">
        <v>219.11</v>
      </c>
      <c r="F2368" s="59"/>
      <c r="G2368" s="58"/>
    </row>
    <row r="2369" spans="2:7">
      <c r="B2369" s="59">
        <v>45329</v>
      </c>
      <c r="C2369" s="58">
        <v>224.67</v>
      </c>
      <c r="F2369" s="59"/>
      <c r="G2369" s="58"/>
    </row>
    <row r="2370" spans="2:7">
      <c r="B2370" s="59">
        <v>45330</v>
      </c>
      <c r="C2370" s="58">
        <v>231.47</v>
      </c>
      <c r="F2370" s="59"/>
      <c r="G2370" s="58"/>
    </row>
    <row r="2371" spans="2:7">
      <c r="B2371" s="59">
        <v>45331</v>
      </c>
      <c r="C2371" s="58">
        <v>241.67</v>
      </c>
      <c r="F2371" s="59"/>
      <c r="G2371" s="58"/>
    </row>
    <row r="2372" spans="2:7">
      <c r="B2372" s="59">
        <v>45334</v>
      </c>
      <c r="C2372" s="58">
        <v>255.4</v>
      </c>
      <c r="F2372" s="59"/>
      <c r="G2372" s="58"/>
    </row>
    <row r="2373" spans="2:7">
      <c r="B2373" s="59">
        <v>45335</v>
      </c>
      <c r="C2373" s="58">
        <v>251.29</v>
      </c>
      <c r="F2373" s="59"/>
      <c r="G2373" s="58"/>
    </row>
    <row r="2374" spans="2:7">
      <c r="B2374" s="59">
        <v>45336</v>
      </c>
      <c r="C2374" s="58">
        <v>263.33</v>
      </c>
      <c r="F2374" s="59"/>
      <c r="G2374" s="58"/>
    </row>
    <row r="2375" spans="2:7">
      <c r="B2375" s="59">
        <v>45337</v>
      </c>
      <c r="C2375" s="58">
        <v>263.24</v>
      </c>
      <c r="F2375" s="59"/>
      <c r="G2375" s="58"/>
    </row>
    <row r="2376" spans="2:7">
      <c r="B2376" s="59">
        <v>45338</v>
      </c>
      <c r="C2376" s="58">
        <v>263.70999999999998</v>
      </c>
      <c r="F2376" s="59"/>
      <c r="G2376" s="58"/>
    </row>
    <row r="2377" spans="2:7">
      <c r="B2377" s="59">
        <v>45342</v>
      </c>
      <c r="C2377" s="58">
        <v>264.31</v>
      </c>
      <c r="F2377" s="59"/>
      <c r="G2377" s="58"/>
    </row>
    <row r="2378" spans="2:7">
      <c r="B2378" s="59">
        <v>45343</v>
      </c>
      <c r="C2378" s="58">
        <v>258.48</v>
      </c>
      <c r="F2378" s="59"/>
      <c r="G2378" s="58"/>
    </row>
    <row r="2379" spans="2:7">
      <c r="B2379" s="59">
        <v>45344</v>
      </c>
      <c r="C2379" s="58">
        <v>263.91000000000003</v>
      </c>
      <c r="F2379" s="59"/>
      <c r="G2379" s="58"/>
    </row>
    <row r="2380" spans="2:7">
      <c r="B2380" s="59">
        <v>45345</v>
      </c>
      <c r="C2380" s="58">
        <v>259.08</v>
      </c>
      <c r="F2380" s="59"/>
      <c r="G2380" s="58"/>
    </row>
    <row r="2381" spans="2:7">
      <c r="B2381" s="59">
        <v>45348</v>
      </c>
      <c r="C2381" s="58">
        <v>276.79000000000002</v>
      </c>
      <c r="F2381" s="59"/>
      <c r="G2381" s="58"/>
    </row>
    <row r="2382" spans="2:7">
      <c r="B2382" s="59">
        <v>45349</v>
      </c>
      <c r="C2382" s="58">
        <v>288.45</v>
      </c>
      <c r="F2382" s="59"/>
      <c r="G2382" s="58"/>
    </row>
    <row r="2383" spans="2:7">
      <c r="B2383" s="59">
        <v>45350</v>
      </c>
      <c r="C2383" s="58">
        <v>304.67</v>
      </c>
      <c r="F2383" s="59"/>
      <c r="G2383" s="58"/>
    </row>
    <row r="2384" spans="2:7">
      <c r="B2384" s="59">
        <v>45351</v>
      </c>
      <c r="C2384" s="58">
        <v>314.12</v>
      </c>
      <c r="F2384" s="59"/>
      <c r="G2384" s="58"/>
    </row>
    <row r="2385" spans="2:7">
      <c r="B2385" s="59">
        <v>45352</v>
      </c>
      <c r="C2385" s="58">
        <v>319.47000000000003</v>
      </c>
      <c r="F2385" s="59"/>
      <c r="G2385" s="58"/>
    </row>
    <row r="2386" spans="2:7">
      <c r="B2386" s="59">
        <v>45355</v>
      </c>
      <c r="C2386" s="58">
        <v>342.84</v>
      </c>
      <c r="F2386" s="59"/>
      <c r="G2386" s="58"/>
    </row>
    <row r="2387" spans="2:7">
      <c r="B2387" s="59">
        <v>45356</v>
      </c>
      <c r="C2387" s="58">
        <v>312.52999999999997</v>
      </c>
      <c r="F2387" s="59"/>
      <c r="G2387" s="58"/>
    </row>
    <row r="2388" spans="2:7">
      <c r="B2388" s="59">
        <v>45357</v>
      </c>
      <c r="C2388" s="58">
        <v>339.25</v>
      </c>
      <c r="F2388" s="59"/>
      <c r="G2388" s="58"/>
    </row>
    <row r="2389" spans="2:7">
      <c r="B2389" s="59">
        <v>45358</v>
      </c>
      <c r="C2389" s="58">
        <v>342.23</v>
      </c>
      <c r="F2389" s="59"/>
      <c r="G2389" s="58"/>
    </row>
    <row r="2390" spans="2:7">
      <c r="B2390" s="59">
        <v>45359</v>
      </c>
      <c r="C2390" s="58">
        <v>349.42</v>
      </c>
      <c r="F2390" s="59"/>
      <c r="G2390" s="58"/>
    </row>
    <row r="2391" spans="2:7">
      <c r="B2391" s="59">
        <v>45362</v>
      </c>
      <c r="C2391" s="58">
        <v>363.92</v>
      </c>
      <c r="F2391" s="59"/>
      <c r="G2391" s="58"/>
    </row>
    <row r="2392" spans="2:7">
      <c r="B2392" s="59">
        <v>45363</v>
      </c>
      <c r="C2392" s="58">
        <v>359.67</v>
      </c>
      <c r="F2392" s="59"/>
      <c r="G2392" s="58"/>
    </row>
    <row r="2393" spans="2:7">
      <c r="B2393" s="59">
        <v>45364</v>
      </c>
      <c r="C2393" s="58">
        <v>370.26</v>
      </c>
      <c r="F2393" s="59"/>
      <c r="G2393" s="58"/>
    </row>
    <row r="2394" spans="2:7">
      <c r="B2394" s="59">
        <v>45365</v>
      </c>
      <c r="C2394" s="58">
        <v>348.42</v>
      </c>
      <c r="F2394" s="59"/>
      <c r="G2394" s="58"/>
    </row>
    <row r="2395" spans="2:7">
      <c r="B2395" s="59">
        <v>45366</v>
      </c>
      <c r="C2395" s="58">
        <v>346.26</v>
      </c>
      <c r="F2395" s="59"/>
      <c r="G2395" s="58"/>
    </row>
    <row r="2396" spans="2:7">
      <c r="B2396" s="59">
        <v>45369</v>
      </c>
      <c r="C2396" s="58">
        <v>336.14</v>
      </c>
      <c r="F2396" s="59"/>
      <c r="G2396" s="58"/>
    </row>
    <row r="2397" spans="2:7">
      <c r="B2397" s="59">
        <v>45370</v>
      </c>
      <c r="C2397" s="58">
        <v>323.22000000000003</v>
      </c>
      <c r="F2397" s="59"/>
      <c r="G2397" s="58"/>
    </row>
    <row r="2398" spans="2:7">
      <c r="B2398" s="59">
        <v>45371</v>
      </c>
      <c r="C2398" s="58">
        <v>330.29</v>
      </c>
      <c r="F2398" s="59"/>
      <c r="G2398" s="58"/>
    </row>
    <row r="2399" spans="2:7">
      <c r="B2399" s="59">
        <v>45372</v>
      </c>
      <c r="C2399" s="58">
        <v>327.5</v>
      </c>
      <c r="F2399" s="59"/>
      <c r="G2399" s="58"/>
    </row>
    <row r="2400" spans="2:7">
      <c r="B2400" s="59">
        <v>45373</v>
      </c>
      <c r="C2400" s="58">
        <v>320.45999999999998</v>
      </c>
      <c r="F2400" s="59"/>
      <c r="G2400" s="58"/>
    </row>
    <row r="2401" spans="2:7">
      <c r="B2401" s="59">
        <v>45376</v>
      </c>
      <c r="C2401" s="58">
        <v>356.18</v>
      </c>
      <c r="F2401" s="59"/>
      <c r="G2401" s="58"/>
    </row>
    <row r="2402" spans="2:7">
      <c r="B2402" s="59">
        <v>45377</v>
      </c>
      <c r="C2402" s="58">
        <v>347.69</v>
      </c>
      <c r="F2402" s="59"/>
      <c r="G2402" s="58"/>
    </row>
    <row r="2403" spans="2:7">
      <c r="B2403" s="59">
        <v>45378</v>
      </c>
      <c r="C2403" s="58">
        <v>343.23</v>
      </c>
      <c r="F2403" s="59"/>
      <c r="G2403" s="58"/>
    </row>
    <row r="2404" spans="2:7">
      <c r="B2404" s="59">
        <v>45379</v>
      </c>
      <c r="C2404" s="58">
        <v>354.22</v>
      </c>
      <c r="F2404" s="59"/>
      <c r="G2404" s="58"/>
    </row>
    <row r="2405" spans="2:7">
      <c r="B2405" s="32">
        <v>45383</v>
      </c>
      <c r="C2405" s="31">
        <v>348.53</v>
      </c>
      <c r="F2405" s="59"/>
      <c r="G2405" s="58"/>
    </row>
    <row r="2406" spans="2:7">
      <c r="B2406" s="32">
        <v>45384</v>
      </c>
      <c r="C2406" s="31">
        <v>329.56</v>
      </c>
      <c r="F2406" s="59"/>
      <c r="G2406" s="58"/>
    </row>
    <row r="2407" spans="2:7">
      <c r="B2407" s="32">
        <v>45385</v>
      </c>
      <c r="C2407" s="31">
        <v>328.34</v>
      </c>
      <c r="F2407" s="59"/>
      <c r="G2407" s="58"/>
    </row>
    <row r="2408" spans="2:7">
      <c r="B2408" s="32">
        <v>45386</v>
      </c>
      <c r="C2408" s="31">
        <v>340.88</v>
      </c>
      <c r="F2408" s="59"/>
      <c r="G2408" s="58"/>
    </row>
    <row r="2409" spans="2:7">
      <c r="B2409" s="32">
        <v>45387</v>
      </c>
      <c r="C2409" s="31">
        <v>335.42</v>
      </c>
      <c r="F2409" s="59"/>
      <c r="G2409" s="58"/>
    </row>
    <row r="2410" spans="2:7">
      <c r="B2410" s="32">
        <v>45390</v>
      </c>
      <c r="C2410" s="31">
        <v>357.09</v>
      </c>
      <c r="F2410" s="59"/>
      <c r="G2410" s="58"/>
    </row>
    <row r="2411" spans="2:7">
      <c r="B2411" s="32">
        <v>45391</v>
      </c>
      <c r="C2411" s="31">
        <v>343.45</v>
      </c>
      <c r="F2411" s="59"/>
      <c r="G2411" s="58"/>
    </row>
    <row r="2412" spans="2:7">
      <c r="B2412" s="32">
        <v>45392</v>
      </c>
      <c r="C2412" s="31">
        <v>348.65</v>
      </c>
      <c r="F2412" s="59"/>
      <c r="G2412" s="58"/>
    </row>
    <row r="2413" spans="2:7">
      <c r="B2413" s="32">
        <v>45393</v>
      </c>
      <c r="C2413" s="31">
        <v>350.65</v>
      </c>
      <c r="F2413" s="59"/>
      <c r="G2413" s="58"/>
    </row>
    <row r="2414" spans="2:7">
      <c r="B2414" s="32">
        <v>45394</v>
      </c>
      <c r="C2414" s="31">
        <v>332.7</v>
      </c>
      <c r="F2414" s="59"/>
      <c r="G2414" s="58"/>
    </row>
    <row r="2415" spans="2:7">
      <c r="B2415" s="32">
        <v>45397</v>
      </c>
      <c r="C2415" s="31">
        <v>314.89999999999998</v>
      </c>
      <c r="F2415" s="59"/>
      <c r="G2415" s="58"/>
    </row>
    <row r="2416" spans="2:7">
      <c r="B2416" s="32">
        <v>45398</v>
      </c>
      <c r="C2416" s="31">
        <v>311.70999999999998</v>
      </c>
      <c r="F2416" s="59"/>
      <c r="G2416" s="58"/>
    </row>
    <row r="2417" spans="2:7">
      <c r="B2417" s="32">
        <v>45399</v>
      </c>
      <c r="C2417" s="31">
        <v>302.74</v>
      </c>
      <c r="F2417" s="59"/>
      <c r="G2417" s="58"/>
    </row>
    <row r="2418" spans="2:7">
      <c r="B2418" s="32">
        <v>45400</v>
      </c>
      <c r="C2418" s="31">
        <v>315.13</v>
      </c>
      <c r="F2418" s="59"/>
      <c r="G2418" s="58"/>
    </row>
    <row r="2419" spans="2:7">
      <c r="B2419" s="32">
        <v>45401</v>
      </c>
      <c r="C2419" s="31">
        <v>318.52</v>
      </c>
      <c r="F2419" s="59"/>
      <c r="G2419" s="58"/>
    </row>
    <row r="2420" spans="2:7">
      <c r="B2420" s="32">
        <v>45404</v>
      </c>
      <c r="C2420" s="31">
        <v>329.76</v>
      </c>
      <c r="F2420" s="59"/>
      <c r="G2420" s="58"/>
    </row>
    <row r="2421" spans="2:7">
      <c r="B2421" s="32">
        <v>45405</v>
      </c>
      <c r="C2421" s="31">
        <v>328.8</v>
      </c>
      <c r="F2421" s="59"/>
      <c r="G2421" s="58"/>
    </row>
    <row r="2422" spans="2:7">
      <c r="B2422" s="32">
        <v>45406</v>
      </c>
      <c r="C2422" s="31">
        <v>315.77</v>
      </c>
      <c r="F2422" s="59"/>
      <c r="G2422" s="58"/>
    </row>
    <row r="2423" spans="2:7">
      <c r="B2423" s="32">
        <v>45407</v>
      </c>
      <c r="C2423" s="31">
        <v>319.58999999999997</v>
      </c>
      <c r="F2423" s="59"/>
      <c r="G2423" s="58"/>
    </row>
    <row r="2424" spans="2:7">
      <c r="B2424" s="32">
        <v>45408</v>
      </c>
      <c r="C2424" s="31">
        <v>314.83999999999997</v>
      </c>
      <c r="F2424" s="59"/>
      <c r="G2424" s="58"/>
    </row>
    <row r="2425" spans="2:7">
      <c r="B2425" s="32">
        <v>45411</v>
      </c>
      <c r="C2425" s="31">
        <v>310.67</v>
      </c>
      <c r="F2425" s="59"/>
      <c r="G2425" s="58"/>
    </row>
    <row r="2426" spans="2:7">
      <c r="B2426" s="32">
        <v>45412</v>
      </c>
      <c r="C2426" s="31">
        <v>290.76</v>
      </c>
      <c r="F2426" s="59"/>
      <c r="G2426" s="58"/>
    </row>
    <row r="2427" spans="2:7">
      <c r="B2427" s="32">
        <v>45413</v>
      </c>
      <c r="C2427" s="31">
        <v>280.72000000000003</v>
      </c>
      <c r="F2427" s="59"/>
      <c r="G2427" s="58"/>
    </row>
    <row r="2428" spans="2:7">
      <c r="B2428" s="32">
        <v>45414</v>
      </c>
      <c r="C2428" s="31">
        <v>292.61</v>
      </c>
      <c r="F2428" s="59"/>
      <c r="G2428" s="58"/>
    </row>
    <row r="2429" spans="2:7">
      <c r="B2429" s="32">
        <v>45415</v>
      </c>
      <c r="C2429" s="31">
        <v>306.49</v>
      </c>
      <c r="F2429" s="59"/>
      <c r="G2429" s="58"/>
    </row>
    <row r="2430" spans="2:7">
      <c r="B2430" s="32">
        <v>45418</v>
      </c>
      <c r="C2430" s="31">
        <v>311.37</v>
      </c>
      <c r="F2430" s="59"/>
      <c r="G2430" s="58"/>
    </row>
    <row r="2431" spans="2:7">
      <c r="B2431" s="32">
        <v>45419</v>
      </c>
      <c r="C2431" s="31">
        <v>310.27999999999997</v>
      </c>
      <c r="F2431" s="59"/>
      <c r="G2431" s="58"/>
    </row>
    <row r="2432" spans="2:7">
      <c r="B2432" s="32">
        <v>45420</v>
      </c>
      <c r="C2432" s="31">
        <v>305.76</v>
      </c>
      <c r="F2432" s="59"/>
      <c r="G2432" s="58"/>
    </row>
    <row r="2433" spans="2:7">
      <c r="B2433" s="32">
        <v>45421</v>
      </c>
      <c r="C2433" s="31">
        <v>307.64</v>
      </c>
      <c r="F2433" s="59"/>
      <c r="G2433" s="58"/>
    </row>
    <row r="2434" spans="2:7">
      <c r="B2434" s="32">
        <v>45422</v>
      </c>
      <c r="C2434" s="31">
        <v>298.33999999999997</v>
      </c>
      <c r="F2434" s="59"/>
      <c r="G2434" s="58"/>
    </row>
    <row r="2435" spans="2:7">
      <c r="B2435" s="32">
        <v>45425</v>
      </c>
      <c r="C2435" s="31">
        <v>310.83</v>
      </c>
      <c r="F2435" s="59"/>
      <c r="G2435" s="58"/>
    </row>
    <row r="2436" spans="2:7">
      <c r="B2436" s="32">
        <v>45426</v>
      </c>
      <c r="C2436" s="31">
        <v>302.81</v>
      </c>
      <c r="F2436" s="59"/>
      <c r="G2436" s="58"/>
    </row>
    <row r="2437" spans="2:7">
      <c r="B2437" s="32">
        <v>45427</v>
      </c>
      <c r="C2437" s="31">
        <v>325.64999999999998</v>
      </c>
      <c r="F2437" s="59"/>
      <c r="G2437" s="58"/>
    </row>
    <row r="2438" spans="2:7">
      <c r="B2438" s="32">
        <v>45428</v>
      </c>
      <c r="C2438" s="31">
        <v>320.58</v>
      </c>
      <c r="F2438" s="59"/>
      <c r="G2438" s="58"/>
    </row>
    <row r="2439" spans="2:7">
      <c r="B2439" s="32">
        <v>45429</v>
      </c>
      <c r="C2439" s="31">
        <v>329.93</v>
      </c>
      <c r="F2439" s="59"/>
      <c r="G2439" s="58"/>
    </row>
    <row r="2440" spans="2:7">
      <c r="B2440" s="32">
        <v>45432</v>
      </c>
      <c r="C2440" s="31">
        <v>344.92</v>
      </c>
      <c r="F2440" s="59"/>
      <c r="G2440" s="58"/>
    </row>
    <row r="2441" spans="2:7">
      <c r="B2441" s="32">
        <v>45433</v>
      </c>
      <c r="C2441" s="31">
        <v>340.36</v>
      </c>
      <c r="F2441" s="59"/>
      <c r="G2441" s="58"/>
    </row>
    <row r="2442" spans="2:7">
      <c r="B2442" s="32">
        <v>45434</v>
      </c>
      <c r="C2442" s="31">
        <v>341.95</v>
      </c>
      <c r="F2442" s="59"/>
      <c r="G2442" s="58"/>
    </row>
    <row r="2443" spans="2:7">
      <c r="B2443" s="32">
        <v>45435</v>
      </c>
      <c r="C2443" s="31">
        <v>329.26</v>
      </c>
      <c r="F2443" s="59"/>
      <c r="G2443" s="58"/>
    </row>
    <row r="2444" spans="2:7">
      <c r="B2444" s="32">
        <v>45436</v>
      </c>
      <c r="C2444" s="31">
        <v>340.36</v>
      </c>
      <c r="F2444" s="59"/>
      <c r="G2444" s="58"/>
    </row>
    <row r="2445" spans="2:7">
      <c r="B2445" s="32">
        <v>45440</v>
      </c>
      <c r="C2445" s="31">
        <v>335.54</v>
      </c>
      <c r="F2445" s="59"/>
      <c r="G2445" s="58"/>
    </row>
    <row r="2446" spans="2:7">
      <c r="B2446" s="32">
        <v>45441</v>
      </c>
      <c r="C2446" s="31">
        <v>329.25</v>
      </c>
      <c r="F2446" s="59"/>
      <c r="G2446" s="58"/>
    </row>
    <row r="2447" spans="2:7">
      <c r="B2447" s="32">
        <v>45442</v>
      </c>
      <c r="C2447" s="31">
        <v>336.85</v>
      </c>
      <c r="F2447" s="59"/>
      <c r="G2447" s="58"/>
    </row>
    <row r="2448" spans="2:7">
      <c r="B2448" s="32">
        <v>45443</v>
      </c>
      <c r="C2448" s="31">
        <v>330.47</v>
      </c>
      <c r="F2448" s="59"/>
      <c r="G2448" s="58"/>
    </row>
    <row r="2449" spans="2:7">
      <c r="B2449" s="32">
        <v>45446</v>
      </c>
      <c r="C2449" s="31">
        <v>338.38</v>
      </c>
      <c r="F2449" s="59"/>
      <c r="G2449" s="58"/>
    </row>
    <row r="2450" spans="2:7">
      <c r="B2450" s="32">
        <v>45447</v>
      </c>
      <c r="C2450" s="31">
        <v>345.3</v>
      </c>
      <c r="F2450" s="59"/>
      <c r="G2450" s="58"/>
    </row>
    <row r="2451" spans="2:7">
      <c r="B2451" s="32">
        <v>45448</v>
      </c>
      <c r="C2451" s="31">
        <v>349.23</v>
      </c>
      <c r="F2451" s="59"/>
      <c r="G2451" s="58"/>
    </row>
    <row r="2452" spans="2:7">
      <c r="B2452" s="32">
        <v>45449</v>
      </c>
      <c r="C2452" s="31">
        <v>344.68</v>
      </c>
      <c r="F2452" s="59"/>
      <c r="G2452" s="58"/>
    </row>
    <row r="2453" spans="2:7">
      <c r="B2453" s="32">
        <v>45450</v>
      </c>
      <c r="C2453" s="31">
        <v>338.78</v>
      </c>
      <c r="F2453" s="59"/>
      <c r="G2453" s="58"/>
    </row>
    <row r="2454" spans="2:7">
      <c r="B2454" s="32">
        <v>45453</v>
      </c>
      <c r="C2454" s="31">
        <v>339.24</v>
      </c>
      <c r="F2454" s="59"/>
      <c r="G2454" s="58"/>
    </row>
    <row r="2455" spans="2:7">
      <c r="B2455" s="32">
        <v>45454</v>
      </c>
      <c r="C2455" s="31">
        <v>328.8</v>
      </c>
      <c r="F2455" s="59"/>
      <c r="G2455" s="58"/>
    </row>
    <row r="2456" spans="2:7">
      <c r="B2456" s="32">
        <v>45455</v>
      </c>
      <c r="C2456" s="31">
        <v>329.62</v>
      </c>
      <c r="F2456" s="59"/>
      <c r="G2456" s="58"/>
    </row>
    <row r="2457" spans="2:7">
      <c r="B2457" s="32">
        <v>45456</v>
      </c>
      <c r="C2457" s="31">
        <v>324.72000000000003</v>
      </c>
      <c r="F2457" s="59"/>
      <c r="G2457" s="58"/>
    </row>
    <row r="2458" spans="2:7">
      <c r="B2458" s="32">
        <v>45457</v>
      </c>
      <c r="C2458" s="31">
        <v>318.85000000000002</v>
      </c>
      <c r="F2458" s="59"/>
      <c r="G2458" s="58"/>
    </row>
    <row r="2459" spans="2:7">
      <c r="B2459" s="32">
        <v>45460</v>
      </c>
      <c r="C2459" s="31">
        <v>324.91000000000003</v>
      </c>
      <c r="F2459" s="59"/>
      <c r="G2459" s="58"/>
    </row>
    <row r="2460" spans="2:7">
      <c r="B2460" s="32">
        <v>45461</v>
      </c>
      <c r="C2460" s="31">
        <v>313.32</v>
      </c>
      <c r="F2460" s="59"/>
      <c r="G2460" s="58"/>
    </row>
    <row r="2461" spans="2:7">
      <c r="B2461" s="32">
        <v>45463</v>
      </c>
      <c r="C2461" s="31">
        <v>316.31</v>
      </c>
      <c r="F2461" s="59"/>
      <c r="G2461" s="58"/>
    </row>
    <row r="2462" spans="2:7">
      <c r="B2462" s="32">
        <v>45464</v>
      </c>
      <c r="C2462" s="31">
        <v>312.17</v>
      </c>
      <c r="F2462" s="59"/>
      <c r="G2462" s="58"/>
    </row>
    <row r="2463" spans="2:7">
      <c r="B2463" s="32">
        <v>45467</v>
      </c>
      <c r="C2463" s="31">
        <v>287.07</v>
      </c>
      <c r="F2463" s="59"/>
      <c r="G2463" s="58"/>
    </row>
    <row r="2464" spans="2:7">
      <c r="B2464" s="32">
        <v>45468</v>
      </c>
      <c r="C2464" s="31">
        <v>301.32</v>
      </c>
      <c r="F2464" s="59"/>
      <c r="G2464" s="58"/>
    </row>
    <row r="2465" spans="2:7">
      <c r="B2465" s="32">
        <v>45469</v>
      </c>
      <c r="C2465" s="31">
        <v>295.92</v>
      </c>
      <c r="F2465" s="59"/>
      <c r="G2465" s="58"/>
    </row>
    <row r="2466" spans="2:7">
      <c r="B2466" s="32">
        <v>45470</v>
      </c>
      <c r="C2466" s="31">
        <v>297.92</v>
      </c>
      <c r="F2466" s="59"/>
      <c r="G2466" s="58"/>
    </row>
    <row r="2467" spans="2:7">
      <c r="B2467" s="32">
        <v>45471</v>
      </c>
      <c r="C2467" s="31">
        <v>290.60000000000002</v>
      </c>
      <c r="F2467" s="59"/>
      <c r="G2467" s="58"/>
    </row>
    <row r="2468" spans="2:7">
      <c r="B2468" s="32">
        <v>45474</v>
      </c>
      <c r="C2468" s="31">
        <v>306.83</v>
      </c>
      <c r="F2468" s="59"/>
      <c r="G2468" s="58"/>
    </row>
    <row r="2469" spans="2:7">
      <c r="B2469" s="32">
        <v>45475</v>
      </c>
      <c r="C2469" s="31">
        <v>299.57</v>
      </c>
      <c r="F2469" s="59"/>
      <c r="G2469" s="58"/>
    </row>
    <row r="2470" spans="2:7">
      <c r="B2470" s="32">
        <v>45476</v>
      </c>
      <c r="C2470" s="31">
        <v>288.24</v>
      </c>
      <c r="F2470" s="59"/>
      <c r="G2470" s="58"/>
    </row>
    <row r="2471" spans="2:7">
      <c r="B2471" s="32">
        <v>45478</v>
      </c>
      <c r="C2471" s="31">
        <v>273.12</v>
      </c>
      <c r="F2471" s="59"/>
      <c r="G2471" s="58"/>
    </row>
    <row r="2472" spans="2:7">
      <c r="B2472" s="32">
        <v>45481</v>
      </c>
      <c r="C2472" s="31">
        <v>273.45999999999998</v>
      </c>
      <c r="F2472" s="59"/>
      <c r="G2472" s="58"/>
    </row>
    <row r="2473" spans="2:7">
      <c r="B2473" s="32">
        <v>45482</v>
      </c>
      <c r="C2473" s="31">
        <v>280.20999999999998</v>
      </c>
      <c r="F2473" s="59"/>
      <c r="G2473" s="58"/>
    </row>
    <row r="2474" spans="2:7">
      <c r="B2474" s="32">
        <v>45483</v>
      </c>
      <c r="C2474" s="31">
        <v>277.63</v>
      </c>
      <c r="F2474" s="59"/>
      <c r="G2474" s="58"/>
    </row>
    <row r="2475" spans="2:7">
      <c r="B2475" s="32">
        <v>45484</v>
      </c>
      <c r="C2475" s="31">
        <v>277.42</v>
      </c>
      <c r="F2475" s="59"/>
      <c r="G2475" s="58"/>
    </row>
    <row r="2476" spans="2:7">
      <c r="B2476" s="32">
        <v>45485</v>
      </c>
      <c r="C2476" s="31">
        <v>278.66000000000003</v>
      </c>
      <c r="F2476" s="59"/>
      <c r="G2476" s="58"/>
    </row>
    <row r="2477" spans="2:7">
      <c r="B2477" s="32">
        <v>45488</v>
      </c>
      <c r="C2477" s="31">
        <v>306.87</v>
      </c>
      <c r="F2477" s="59"/>
      <c r="G2477" s="58"/>
    </row>
    <row r="2478" spans="2:7">
      <c r="B2478" s="32">
        <v>45489</v>
      </c>
      <c r="C2478" s="31">
        <v>315.32</v>
      </c>
      <c r="F2478" s="59"/>
      <c r="G2478" s="58"/>
    </row>
    <row r="2479" spans="2:7">
      <c r="B2479" s="32">
        <v>45490</v>
      </c>
      <c r="C2479" s="31">
        <v>311.83999999999997</v>
      </c>
      <c r="F2479" s="59"/>
      <c r="G2479" s="58"/>
    </row>
    <row r="2480" spans="2:7">
      <c r="B2480" s="32">
        <v>45491</v>
      </c>
      <c r="C2480" s="31">
        <v>306.58999999999997</v>
      </c>
      <c r="F2480" s="59"/>
      <c r="G2480" s="58"/>
    </row>
    <row r="2481" spans="2:7">
      <c r="B2481" s="32">
        <v>45492</v>
      </c>
      <c r="C2481" s="31">
        <v>325.35000000000002</v>
      </c>
      <c r="F2481" s="59"/>
      <c r="G2481" s="58"/>
    </row>
    <row r="2482" spans="2:7">
      <c r="B2482" s="32">
        <v>45495</v>
      </c>
      <c r="C2482" s="31">
        <v>329.39</v>
      </c>
      <c r="F2482" s="59"/>
      <c r="G2482" s="58"/>
    </row>
    <row r="2483" spans="2:7">
      <c r="B2483" s="32">
        <v>45496</v>
      </c>
      <c r="C2483" s="31">
        <v>316.06</v>
      </c>
      <c r="F2483" s="59"/>
      <c r="G2483" s="58"/>
    </row>
    <row r="2484" spans="2:7">
      <c r="B2484" s="32">
        <v>45497</v>
      </c>
      <c r="C2484" s="31">
        <v>316.77</v>
      </c>
      <c r="F2484" s="59"/>
      <c r="G2484" s="58"/>
    </row>
    <row r="2485" spans="2:7">
      <c r="B2485" s="32">
        <v>45498</v>
      </c>
      <c r="C2485" s="31">
        <v>311.74</v>
      </c>
      <c r="F2485" s="59"/>
      <c r="G2485" s="58"/>
    </row>
    <row r="2486" spans="2:7">
      <c r="B2486" s="32">
        <v>45499</v>
      </c>
      <c r="C2486" s="31">
        <v>327.89</v>
      </c>
      <c r="F2486" s="59"/>
      <c r="G2486" s="58"/>
    </row>
    <row r="2487" spans="2:7">
      <c r="B2487" s="32">
        <v>45502</v>
      </c>
      <c r="C2487" s="31">
        <v>323.52999999999997</v>
      </c>
      <c r="F2487" s="59"/>
      <c r="G2487" s="58"/>
    </row>
    <row r="2488" spans="2:7">
      <c r="B2488" s="32">
        <v>45503</v>
      </c>
      <c r="C2488" s="31">
        <v>316.5</v>
      </c>
      <c r="F2488" s="59"/>
      <c r="G2488" s="58"/>
    </row>
    <row r="2489" spans="2:7">
      <c r="B2489" s="32">
        <v>45504</v>
      </c>
      <c r="C2489" s="31">
        <v>313.17</v>
      </c>
      <c r="F2489" s="59"/>
      <c r="G2489" s="58"/>
    </row>
    <row r="2490" spans="2:7">
      <c r="B2490" s="32">
        <v>45505</v>
      </c>
      <c r="C2490" s="31">
        <v>304.12</v>
      </c>
      <c r="F2490" s="59"/>
      <c r="G2490" s="58"/>
    </row>
    <row r="2491" spans="2:7">
      <c r="B2491" s="32">
        <v>45506</v>
      </c>
      <c r="C2491" s="31">
        <v>300.06</v>
      </c>
      <c r="F2491" s="59"/>
      <c r="G2491" s="58"/>
    </row>
    <row r="2492" spans="2:7">
      <c r="B2492" s="32">
        <v>45509</v>
      </c>
      <c r="C2492" s="31">
        <v>256.29000000000002</v>
      </c>
      <c r="F2492" s="59"/>
      <c r="G2492" s="58"/>
    </row>
    <row r="2493" spans="2:7">
      <c r="B2493" s="32">
        <v>45510</v>
      </c>
      <c r="C2493" s="31">
        <v>272.42</v>
      </c>
      <c r="F2493" s="59"/>
      <c r="G2493" s="58"/>
    </row>
    <row r="2494" spans="2:7">
      <c r="B2494" s="32">
        <v>45511</v>
      </c>
      <c r="C2494" s="31">
        <v>262.22000000000003</v>
      </c>
      <c r="F2494" s="59"/>
      <c r="G2494" s="58"/>
    </row>
    <row r="2495" spans="2:7">
      <c r="B2495" s="32">
        <v>45512</v>
      </c>
      <c r="C2495" s="31">
        <v>284.61</v>
      </c>
      <c r="F2495" s="59"/>
      <c r="G2495" s="58"/>
    </row>
    <row r="2496" spans="2:7">
      <c r="B2496" s="32">
        <v>45513</v>
      </c>
      <c r="C2496" s="31">
        <v>290.75</v>
      </c>
      <c r="F2496" s="59"/>
      <c r="G2496" s="58"/>
    </row>
    <row r="2497" spans="2:7">
      <c r="B2497" s="32">
        <v>45516</v>
      </c>
      <c r="C2497" s="31">
        <v>282.25</v>
      </c>
      <c r="F2497" s="59"/>
      <c r="G2497" s="58"/>
    </row>
    <row r="2498" spans="2:7">
      <c r="B2498" s="32">
        <v>45517</v>
      </c>
      <c r="C2498" s="31">
        <v>291.31</v>
      </c>
      <c r="F2498" s="59"/>
      <c r="G2498" s="58"/>
    </row>
    <row r="2499" spans="2:7">
      <c r="B2499" s="32">
        <v>45518</v>
      </c>
      <c r="C2499" s="31">
        <v>281.66000000000003</v>
      </c>
      <c r="F2499" s="59"/>
      <c r="G2499" s="58"/>
    </row>
    <row r="2500" spans="2:7">
      <c r="B2500" s="32">
        <v>45519</v>
      </c>
      <c r="C2500" s="31">
        <v>272.77999999999997</v>
      </c>
      <c r="F2500" s="59"/>
      <c r="G2500" s="58"/>
    </row>
    <row r="2501" spans="2:7">
      <c r="B2501" s="32">
        <v>45520</v>
      </c>
      <c r="C2501" s="31">
        <v>286.02</v>
      </c>
      <c r="F2501" s="59"/>
      <c r="G2501" s="58"/>
    </row>
    <row r="2502" spans="2:7">
      <c r="B2502" s="32">
        <v>45523</v>
      </c>
      <c r="C2502" s="31">
        <v>282.24</v>
      </c>
      <c r="F2502" s="59"/>
      <c r="G2502" s="58"/>
    </row>
    <row r="2503" spans="2:7">
      <c r="B2503" s="32">
        <v>45524</v>
      </c>
      <c r="C2503" s="31">
        <v>284.49</v>
      </c>
      <c r="F2503" s="59"/>
      <c r="G2503" s="58"/>
    </row>
    <row r="2504" spans="2:7">
      <c r="B2504" s="32">
        <v>45525</v>
      </c>
      <c r="C2504" s="31">
        <v>294.3</v>
      </c>
      <c r="F2504" s="59"/>
      <c r="G2504" s="58"/>
    </row>
    <row r="2505" spans="2:7">
      <c r="B2505" s="32">
        <v>45526</v>
      </c>
      <c r="C2505" s="31">
        <v>287.67</v>
      </c>
      <c r="F2505" s="59"/>
      <c r="G2505" s="58"/>
    </row>
    <row r="2506" spans="2:7">
      <c r="B2506" s="32">
        <v>45527</v>
      </c>
      <c r="C2506" s="31">
        <v>304.19</v>
      </c>
      <c r="F2506" s="59"/>
      <c r="G2506" s="58"/>
    </row>
    <row r="2507" spans="2:7">
      <c r="B2507" s="32">
        <v>45530</v>
      </c>
      <c r="C2507" s="31">
        <v>301.95999999999998</v>
      </c>
      <c r="F2507" s="59"/>
      <c r="G2507" s="58"/>
    </row>
    <row r="2508" spans="2:7">
      <c r="B2508" s="32">
        <v>45531</v>
      </c>
      <c r="C2508" s="31">
        <v>295.73</v>
      </c>
      <c r="F2508" s="59"/>
      <c r="G2508" s="58"/>
    </row>
    <row r="2509" spans="2:7">
      <c r="B2509" s="32">
        <v>45532</v>
      </c>
      <c r="C2509" s="31">
        <v>280.61</v>
      </c>
      <c r="F2509" s="59"/>
      <c r="G2509" s="58"/>
    </row>
    <row r="2510" spans="2:7">
      <c r="B2510" s="32">
        <v>45533</v>
      </c>
      <c r="C2510" s="31">
        <v>282.06</v>
      </c>
      <c r="F2510" s="59"/>
      <c r="G2510" s="58"/>
    </row>
    <row r="2511" spans="2:7">
      <c r="B2511" s="32">
        <v>45534</v>
      </c>
      <c r="C2511" s="31">
        <v>278.92</v>
      </c>
      <c r="F2511" s="59"/>
      <c r="G2511" s="58"/>
    </row>
    <row r="2512" spans="2:7">
      <c r="B2512" s="32">
        <v>45538</v>
      </c>
      <c r="C2512" s="31">
        <v>275.39999999999998</v>
      </c>
      <c r="F2512" s="59"/>
      <c r="G2512" s="58"/>
    </row>
    <row r="2513" spans="2:7">
      <c r="B2513" s="32">
        <v>45539</v>
      </c>
      <c r="C2513" s="31">
        <v>275.93</v>
      </c>
      <c r="F2513" s="59"/>
      <c r="G2513" s="58"/>
    </row>
    <row r="2514" spans="2:7">
      <c r="B2514" s="32">
        <v>45540</v>
      </c>
      <c r="C2514" s="31">
        <v>265.83</v>
      </c>
      <c r="F2514" s="59"/>
      <c r="G2514" s="58"/>
    </row>
    <row r="2515" spans="2:7">
      <c r="B2515" s="32">
        <v>45541</v>
      </c>
      <c r="C2515" s="31">
        <v>253.9</v>
      </c>
      <c r="F2515" s="59"/>
      <c r="G2515" s="58"/>
    </row>
    <row r="2516" spans="2:7">
      <c r="B2516" s="32">
        <v>45544</v>
      </c>
      <c r="C2516" s="31">
        <v>271.47000000000003</v>
      </c>
      <c r="F2516" s="59"/>
      <c r="G2516" s="58"/>
    </row>
    <row r="2517" spans="2:7">
      <c r="B2517" s="32">
        <v>45545</v>
      </c>
      <c r="C2517" s="31">
        <v>275.18</v>
      </c>
      <c r="F2517" s="59"/>
      <c r="G2517" s="58"/>
    </row>
    <row r="2518" spans="2:7">
      <c r="B2518" s="32">
        <v>45546</v>
      </c>
      <c r="C2518" s="31">
        <v>273.57</v>
      </c>
      <c r="F2518" s="59"/>
      <c r="G2518" s="58"/>
    </row>
    <row r="2519" spans="2:7">
      <c r="B2519" s="32">
        <v>45547</v>
      </c>
      <c r="C2519" s="31">
        <v>276.98</v>
      </c>
      <c r="F2519" s="59"/>
      <c r="G2519" s="58"/>
    </row>
    <row r="2520" spans="2:7">
      <c r="B2520" s="32">
        <v>45548</v>
      </c>
      <c r="C2520" s="31">
        <v>283.39999999999998</v>
      </c>
      <c r="F2520" s="59"/>
      <c r="G2520" s="58"/>
    </row>
    <row r="2521" spans="2:7">
      <c r="B2521" s="32">
        <v>45551</v>
      </c>
      <c r="C2521" s="31">
        <v>274.18</v>
      </c>
      <c r="F2521" s="59"/>
      <c r="G2521" s="58"/>
    </row>
    <row r="2522" spans="2:7">
      <c r="B2522" s="32">
        <v>45552</v>
      </c>
      <c r="C2522" s="31">
        <v>284.18</v>
      </c>
      <c r="F2522" s="59"/>
      <c r="G2522" s="58"/>
    </row>
    <row r="2523" spans="2:7">
      <c r="B2523" s="32">
        <v>45553</v>
      </c>
      <c r="C2523" s="31">
        <v>284.33</v>
      </c>
      <c r="F2523" s="59"/>
      <c r="G2523" s="58"/>
    </row>
    <row r="2524" spans="2:7">
      <c r="B2524" s="32">
        <v>45554</v>
      </c>
      <c r="C2524" s="31">
        <v>299.82</v>
      </c>
      <c r="F2524" s="59"/>
      <c r="G2524" s="58"/>
    </row>
    <row r="2525" spans="2:7">
      <c r="B2525" s="32">
        <v>45555</v>
      </c>
      <c r="C2525" s="31">
        <v>297.56</v>
      </c>
      <c r="F2525" s="59"/>
      <c r="G2525" s="58"/>
    </row>
    <row r="2526" spans="2:7">
      <c r="B2526" s="32">
        <v>45558</v>
      </c>
      <c r="C2526" s="31">
        <v>299.39999999999998</v>
      </c>
      <c r="F2526" s="59"/>
      <c r="G2526" s="58"/>
    </row>
    <row r="2527" spans="2:7">
      <c r="B2527" s="32">
        <v>45559</v>
      </c>
      <c r="C2527" s="31">
        <v>304.45999999999998</v>
      </c>
      <c r="F2527" s="59"/>
      <c r="G2527" s="58"/>
    </row>
    <row r="2528" spans="2:7">
      <c r="B2528" s="32">
        <v>45560</v>
      </c>
      <c r="C2528" s="31">
        <v>298.45999999999998</v>
      </c>
    </row>
    <row r="2529" spans="2:3">
      <c r="B2529" s="32">
        <v>45561</v>
      </c>
      <c r="C2529" s="31">
        <v>306.13</v>
      </c>
    </row>
    <row r="2530" spans="2:3">
      <c r="B2530" s="32">
        <v>45562</v>
      </c>
      <c r="C2530" s="31">
        <v>310.48</v>
      </c>
    </row>
    <row r="2531" spans="2:3">
      <c r="B2531" s="32">
        <v>45565</v>
      </c>
      <c r="C2531" s="31">
        <v>299.23</v>
      </c>
    </row>
    <row r="2532" spans="2:3">
      <c r="B2532" s="32">
        <v>45566</v>
      </c>
      <c r="C2532" s="31">
        <v>290.86</v>
      </c>
    </row>
    <row r="2533" spans="2:3">
      <c r="B2533" s="32">
        <v>45567</v>
      </c>
      <c r="C2533" s="31">
        <v>283.67</v>
      </c>
    </row>
    <row r="2534" spans="2:3">
      <c r="B2534" s="32">
        <v>45568</v>
      </c>
      <c r="C2534" s="31">
        <v>287.72000000000003</v>
      </c>
    </row>
    <row r="2535" spans="2:3">
      <c r="B2535" s="32">
        <v>45569</v>
      </c>
      <c r="C2535" s="31">
        <v>294.39</v>
      </c>
    </row>
    <row r="2536" spans="2:3">
      <c r="B2536" s="32">
        <v>45572</v>
      </c>
      <c r="C2536" s="31">
        <v>298.35000000000002</v>
      </c>
    </row>
    <row r="2537" spans="2:3">
      <c r="B2537" s="32">
        <v>45573</v>
      </c>
      <c r="C2537" s="31">
        <v>292.91000000000003</v>
      </c>
    </row>
    <row r="2538" spans="2:3">
      <c r="B2538" s="32">
        <v>45574</v>
      </c>
      <c r="C2538" s="31">
        <v>286.88</v>
      </c>
    </row>
    <row r="2539" spans="2:3">
      <c r="B2539" s="32">
        <v>45575</v>
      </c>
      <c r="C2539" s="31">
        <v>280.64999999999998</v>
      </c>
    </row>
    <row r="2540" spans="2:3">
      <c r="B2540" s="32">
        <v>45576</v>
      </c>
      <c r="C2540" s="31">
        <v>297.17</v>
      </c>
    </row>
    <row r="2541" spans="2:3">
      <c r="B2541" s="32">
        <v>45579</v>
      </c>
      <c r="C2541" s="31">
        <v>310.52</v>
      </c>
    </row>
    <row r="2542" spans="2:3">
      <c r="B2542" s="32">
        <v>45580</v>
      </c>
      <c r="C2542" s="31">
        <v>315.57</v>
      </c>
    </row>
    <row r="2543" spans="2:3">
      <c r="B2543" s="32">
        <v>45581</v>
      </c>
      <c r="C2543" s="31">
        <v>318.86</v>
      </c>
    </row>
    <row r="2544" spans="2:3">
      <c r="B2544" s="32">
        <v>45582</v>
      </c>
      <c r="C2544" s="31">
        <v>314.12</v>
      </c>
    </row>
    <row r="2545" spans="2:3">
      <c r="B2545" s="32">
        <v>45583</v>
      </c>
      <c r="C2545" s="31">
        <v>323.01</v>
      </c>
    </row>
    <row r="2546" spans="2:3">
      <c r="B2546" s="32">
        <v>45586</v>
      </c>
      <c r="C2546" s="31">
        <v>318.3</v>
      </c>
    </row>
    <row r="2547" spans="2:3">
      <c r="B2547" s="32">
        <v>45587</v>
      </c>
      <c r="C2547" s="31">
        <v>316.92</v>
      </c>
    </row>
    <row r="2548" spans="2:3">
      <c r="B2548" s="32">
        <v>45588</v>
      </c>
      <c r="C2548" s="31">
        <v>311.5</v>
      </c>
    </row>
    <row r="2549" spans="2:3">
      <c r="B2549" s="32">
        <v>45589</v>
      </c>
      <c r="C2549" s="31">
        <v>320.42</v>
      </c>
    </row>
    <row r="2550" spans="2:3">
      <c r="B2550" s="32">
        <v>45590</v>
      </c>
      <c r="C2550" s="31">
        <v>313.18</v>
      </c>
    </row>
    <row r="2551" spans="2:3">
      <c r="B2551" s="32">
        <v>45593</v>
      </c>
      <c r="C2551" s="31">
        <v>327.20999999999998</v>
      </c>
    </row>
    <row r="2552" spans="2:3">
      <c r="B2552" s="32">
        <v>45594</v>
      </c>
      <c r="C2552" s="31">
        <v>341.36</v>
      </c>
    </row>
    <row r="2553" spans="2:3">
      <c r="B2553" s="32">
        <v>45595</v>
      </c>
      <c r="C2553" s="31">
        <v>337.62</v>
      </c>
    </row>
    <row r="2554" spans="2:3">
      <c r="B2554" s="32">
        <v>45596</v>
      </c>
      <c r="C2554" s="31">
        <v>327.99</v>
      </c>
    </row>
    <row r="2555" spans="2:3">
      <c r="B2555" s="32">
        <v>45597</v>
      </c>
      <c r="C2555" s="31">
        <v>324.56</v>
      </c>
    </row>
    <row r="2556" spans="2:3">
      <c r="B2556" s="32">
        <v>45600</v>
      </c>
      <c r="C2556" s="31">
        <v>315.02</v>
      </c>
    </row>
    <row r="2557" spans="2:3">
      <c r="B2557" s="32">
        <v>45601</v>
      </c>
      <c r="C2557" s="31">
        <v>325.18</v>
      </c>
    </row>
    <row r="2558" spans="2:3">
      <c r="B2558" s="32">
        <v>45602</v>
      </c>
      <c r="C2558" s="31">
        <v>357.83</v>
      </c>
    </row>
    <row r="2559" spans="2:3">
      <c r="B2559" s="32">
        <v>45603</v>
      </c>
      <c r="C2559" s="31">
        <v>359.25</v>
      </c>
    </row>
    <row r="2560" spans="2:3">
      <c r="B2560" s="32">
        <v>45604</v>
      </c>
      <c r="C2560" s="31">
        <v>360.11</v>
      </c>
    </row>
    <row r="2561" spans="2:3">
      <c r="B2561" s="32">
        <v>45607</v>
      </c>
      <c r="C2561" s="31">
        <v>408.47</v>
      </c>
    </row>
    <row r="2562" spans="2:3">
      <c r="B2562" s="32">
        <v>45608</v>
      </c>
      <c r="C2562" s="31">
        <v>419.54</v>
      </c>
    </row>
    <row r="2563" spans="2:3">
      <c r="B2563" s="32">
        <v>45609</v>
      </c>
      <c r="C2563" s="31">
        <v>420.38</v>
      </c>
    </row>
    <row r="2564" spans="2:3">
      <c r="B2564" s="32">
        <v>45610</v>
      </c>
      <c r="C2564" s="31">
        <v>409.54</v>
      </c>
    </row>
    <row r="2565" spans="2:3">
      <c r="B2565" s="32">
        <v>45611</v>
      </c>
      <c r="C2565" s="31">
        <v>428.45</v>
      </c>
    </row>
    <row r="2566" spans="2:3">
      <c r="B2566" s="32">
        <v>45614</v>
      </c>
      <c r="C2566" s="31">
        <v>428.82</v>
      </c>
    </row>
    <row r="2567" spans="2:3">
      <c r="B2567" s="32">
        <v>45615</v>
      </c>
      <c r="C2567" s="31">
        <v>433.64</v>
      </c>
    </row>
    <row r="2568" spans="2:3">
      <c r="B2568" s="32">
        <v>45616</v>
      </c>
      <c r="C2568" s="31">
        <v>441.56</v>
      </c>
    </row>
    <row r="2569" spans="2:3">
      <c r="B2569" s="32">
        <v>45617</v>
      </c>
      <c r="C2569" s="31">
        <v>460.32</v>
      </c>
    </row>
    <row r="2570" spans="2:3">
      <c r="B2570" s="32">
        <v>45618</v>
      </c>
      <c r="C2570" s="31">
        <v>463.99</v>
      </c>
    </row>
    <row r="2571" spans="2:3">
      <c r="B2571" s="32">
        <v>45621</v>
      </c>
      <c r="C2571" s="31">
        <v>442.69</v>
      </c>
    </row>
    <row r="2572" spans="2:3">
      <c r="B2572" s="32">
        <v>45622</v>
      </c>
      <c r="C2572" s="31">
        <v>424.43</v>
      </c>
    </row>
    <row r="2573" spans="2:3">
      <c r="B2573" s="32">
        <v>45623</v>
      </c>
      <c r="C2573" s="31">
        <v>452.2</v>
      </c>
    </row>
    <row r="2574" spans="2:3">
      <c r="B2574" s="32">
        <v>45625</v>
      </c>
      <c r="C2574" s="31">
        <v>454.19</v>
      </c>
    </row>
    <row r="2575" spans="2:3">
      <c r="B2575" s="32">
        <v>45628</v>
      </c>
      <c r="C2575" s="31">
        <v>446.18</v>
      </c>
    </row>
    <row r="2576" spans="2:3">
      <c r="B2576" s="32">
        <v>45629</v>
      </c>
      <c r="C2576" s="31">
        <v>445.72</v>
      </c>
    </row>
    <row r="2577" spans="2:3">
      <c r="B2577" s="32">
        <v>45630</v>
      </c>
      <c r="C2577" s="31">
        <v>461.28</v>
      </c>
    </row>
    <row r="2578" spans="2:3">
      <c r="B2578" s="32">
        <v>45631</v>
      </c>
      <c r="C2578" s="31">
        <v>460.64</v>
      </c>
    </row>
    <row r="2579" spans="2:3">
      <c r="B2579" s="32">
        <v>45632</v>
      </c>
      <c r="C2579" s="31">
        <v>472.91</v>
      </c>
    </row>
    <row r="2580" spans="2:3">
      <c r="B2580" s="32">
        <v>45635</v>
      </c>
      <c r="C2580" s="31">
        <v>446.87</v>
      </c>
    </row>
    <row r="2581" spans="2:3">
      <c r="B2581" s="32">
        <v>45636</v>
      </c>
      <c r="C2581" s="31">
        <v>447.75</v>
      </c>
    </row>
    <row r="2582" spans="2:3">
      <c r="B2582" s="32">
        <v>45637</v>
      </c>
      <c r="C2582" s="31">
        <v>471.71</v>
      </c>
    </row>
    <row r="2583" spans="2:3">
      <c r="B2583" s="32">
        <v>45638</v>
      </c>
      <c r="C2583" s="31">
        <v>463.8</v>
      </c>
    </row>
    <row r="2584" spans="2:3">
      <c r="B2584" s="32">
        <v>45639</v>
      </c>
      <c r="C2584" s="31">
        <v>472.74</v>
      </c>
    </row>
    <row r="2585" spans="2:3">
      <c r="B2585" s="32">
        <v>45642</v>
      </c>
      <c r="C2585" s="31">
        <v>492.72</v>
      </c>
    </row>
    <row r="2586" spans="2:3">
      <c r="B2586" s="32">
        <v>45643</v>
      </c>
      <c r="C2586" s="31">
        <v>495.65</v>
      </c>
    </row>
    <row r="2587" spans="2:3">
      <c r="B2587" s="32">
        <v>45644</v>
      </c>
      <c r="C2587" s="31">
        <v>465.37</v>
      </c>
    </row>
    <row r="2588" spans="2:3">
      <c r="B2588" s="32">
        <v>45645</v>
      </c>
      <c r="C2588" s="31">
        <v>444.37</v>
      </c>
    </row>
    <row r="2589" spans="2:3">
      <c r="B2589" s="32">
        <v>45646</v>
      </c>
      <c r="C2589" s="31">
        <v>445.5</v>
      </c>
    </row>
    <row r="2590" spans="2:3">
      <c r="B2590" s="32">
        <v>45649</v>
      </c>
      <c r="C2590" s="31">
        <v>429.18</v>
      </c>
    </row>
    <row r="2591" spans="2:3">
      <c r="B2591" s="32">
        <v>45650</v>
      </c>
      <c r="C2591" s="31">
        <v>457.15</v>
      </c>
    </row>
    <row r="2592" spans="2:3">
      <c r="B2592" s="32">
        <v>45652</v>
      </c>
      <c r="C2592" s="31">
        <v>439.76</v>
      </c>
    </row>
    <row r="2593" spans="2:3">
      <c r="B2593" s="32">
        <v>45653</v>
      </c>
      <c r="C2593" s="31">
        <v>434.31</v>
      </c>
    </row>
    <row r="2594" spans="2:3">
      <c r="B2594" s="32">
        <v>45656</v>
      </c>
      <c r="C2594" s="31">
        <v>432.7</v>
      </c>
    </row>
    <row r="2595" spans="2:3">
      <c r="B2595" s="32">
        <v>45657</v>
      </c>
      <c r="C2595" s="31">
        <v>428.9</v>
      </c>
    </row>
    <row r="2596" spans="2:3">
      <c r="B2596" s="59">
        <v>45659</v>
      </c>
      <c r="C2596" s="58">
        <v>447.42</v>
      </c>
    </row>
    <row r="2597" spans="2:3">
      <c r="B2597" s="59">
        <v>45660</v>
      </c>
      <c r="C2597" s="58">
        <v>452.15</v>
      </c>
    </row>
    <row r="2598" spans="2:3">
      <c r="B2598" s="59">
        <v>45663</v>
      </c>
      <c r="C2598" s="58">
        <v>470</v>
      </c>
    </row>
    <row r="2599" spans="2:3">
      <c r="B2599" s="59">
        <v>45664</v>
      </c>
      <c r="C2599" s="58">
        <v>440.92</v>
      </c>
    </row>
    <row r="2600" spans="2:3">
      <c r="B2600" s="59">
        <v>45665</v>
      </c>
      <c r="C2600" s="58">
        <v>429.14</v>
      </c>
    </row>
    <row r="2601" spans="2:3">
      <c r="B2601" s="59">
        <v>45666</v>
      </c>
      <c r="C2601" s="58">
        <v>419.7</v>
      </c>
    </row>
    <row r="2602" spans="2:3">
      <c r="B2602" s="59">
        <v>45667</v>
      </c>
      <c r="C2602" s="58">
        <v>433.75</v>
      </c>
    </row>
    <row r="2603" spans="2:3">
      <c r="B2603" s="59">
        <v>45670</v>
      </c>
      <c r="C2603" s="58">
        <v>427.56</v>
      </c>
    </row>
    <row r="2604" spans="2:3">
      <c r="B2604" s="59">
        <v>45671</v>
      </c>
      <c r="C2604" s="58">
        <v>441.35</v>
      </c>
    </row>
    <row r="2605" spans="2:3">
      <c r="B2605" s="59">
        <v>45672</v>
      </c>
      <c r="C2605" s="58">
        <v>455.79</v>
      </c>
    </row>
    <row r="2606" spans="2:3">
      <c r="B2606" s="59">
        <v>45673</v>
      </c>
      <c r="C2606" s="58">
        <v>458.71</v>
      </c>
    </row>
    <row r="2607" spans="2:3">
      <c r="B2607" s="59">
        <v>45674</v>
      </c>
      <c r="C2607" s="58">
        <v>479.72</v>
      </c>
    </row>
    <row r="2608" spans="2:3">
      <c r="B2608" s="59">
        <v>45678</v>
      </c>
      <c r="C2608" s="58">
        <v>484.58</v>
      </c>
    </row>
    <row r="2609" spans="2:3">
      <c r="B2609" s="59">
        <v>45679</v>
      </c>
      <c r="C2609" s="58">
        <v>475.57</v>
      </c>
    </row>
    <row r="2610" spans="2:3">
      <c r="B2610" s="59">
        <v>45680</v>
      </c>
      <c r="C2610" s="58">
        <v>470.48</v>
      </c>
    </row>
    <row r="2611" spans="2:3">
      <c r="B2611" s="59">
        <v>45681</v>
      </c>
      <c r="C2611" s="58">
        <v>478.37</v>
      </c>
    </row>
    <row r="2612" spans="2:3">
      <c r="B2612" s="59">
        <v>45684</v>
      </c>
      <c r="C2612" s="58">
        <v>461.68</v>
      </c>
    </row>
    <row r="2613" spans="2:3">
      <c r="B2613" s="59">
        <v>45685</v>
      </c>
      <c r="C2613" s="58">
        <v>460.59</v>
      </c>
    </row>
    <row r="2614" spans="2:3">
      <c r="B2614" s="59">
        <v>45686</v>
      </c>
      <c r="C2614" s="58">
        <v>474.75</v>
      </c>
    </row>
    <row r="2615" spans="2:3">
      <c r="B2615" s="59">
        <v>45687</v>
      </c>
      <c r="C2615" s="58">
        <v>477.58</v>
      </c>
    </row>
    <row r="2616" spans="2:3">
      <c r="B2616" s="59">
        <v>45688</v>
      </c>
      <c r="C2616" s="58">
        <v>461.14</v>
      </c>
    </row>
    <row r="2617" spans="2:3">
      <c r="B2617" s="59">
        <v>45691</v>
      </c>
      <c r="C2617" s="58">
        <v>460.54</v>
      </c>
    </row>
    <row r="2618" spans="2:3">
      <c r="B2618" s="59">
        <v>45692</v>
      </c>
      <c r="C2618" s="58">
        <v>447.98</v>
      </c>
    </row>
    <row r="2619" spans="2:3">
      <c r="B2619" s="59">
        <v>45693</v>
      </c>
      <c r="C2619" s="58">
        <v>441.33</v>
      </c>
    </row>
    <row r="2620" spans="2:3">
      <c r="B2620" s="59">
        <v>45694</v>
      </c>
      <c r="C2620" s="58">
        <v>439.4</v>
      </c>
    </row>
    <row r="2621" spans="2:3">
      <c r="B2621" s="59">
        <v>45695</v>
      </c>
      <c r="C2621" s="58">
        <v>433.54</v>
      </c>
    </row>
    <row r="2622" spans="2:3">
      <c r="B2622" s="59">
        <v>45698</v>
      </c>
      <c r="C2622" s="58">
        <v>441.17</v>
      </c>
    </row>
    <row r="2623" spans="2:3">
      <c r="B2623" s="59">
        <v>45699</v>
      </c>
      <c r="C2623" s="58">
        <v>430.95</v>
      </c>
    </row>
    <row r="2624" spans="2:3">
      <c r="B2624" s="59">
        <v>45700</v>
      </c>
      <c r="C2624" s="58">
        <v>439.89</v>
      </c>
    </row>
    <row r="2625" spans="2:3">
      <c r="B2625" s="59">
        <v>45701</v>
      </c>
      <c r="C2625" s="58">
        <v>435.91</v>
      </c>
    </row>
    <row r="2626" spans="2:3">
      <c r="B2626" s="59">
        <v>45702</v>
      </c>
      <c r="C2626" s="58">
        <v>440.64</v>
      </c>
    </row>
    <row r="2627" spans="2:3">
      <c r="B2627" s="59">
        <v>45706</v>
      </c>
      <c r="C2627" s="58">
        <v>424.6</v>
      </c>
    </row>
    <row r="2628" spans="2:3">
      <c r="B2628" s="59">
        <v>45707</v>
      </c>
      <c r="C2628" s="58">
        <v>434.74</v>
      </c>
    </row>
    <row r="2629" spans="2:3">
      <c r="B2629" s="59">
        <v>45708</v>
      </c>
      <c r="C2629" s="58">
        <v>445.57</v>
      </c>
    </row>
    <row r="2630" spans="2:3">
      <c r="B2630" s="59">
        <v>45709</v>
      </c>
      <c r="C2630" s="58">
        <v>427.12</v>
      </c>
    </row>
    <row r="2631" spans="2:3">
      <c r="B2631" s="59">
        <v>45712</v>
      </c>
      <c r="C2631" s="58">
        <v>423.75</v>
      </c>
    </row>
    <row r="2632" spans="2:3">
      <c r="B2632" s="59">
        <v>45713</v>
      </c>
      <c r="C2632" s="58">
        <v>396.55</v>
      </c>
    </row>
    <row r="2633" spans="2:3">
      <c r="B2633" s="59">
        <v>45714</v>
      </c>
      <c r="C2633" s="58">
        <v>380.06</v>
      </c>
    </row>
    <row r="2634" spans="2:3">
      <c r="B2634" s="59">
        <v>45715</v>
      </c>
      <c r="C2634" s="58">
        <v>375.76</v>
      </c>
    </row>
    <row r="2635" spans="2:3">
      <c r="B2635" s="59">
        <v>45716</v>
      </c>
      <c r="C2635" s="58">
        <v>379.46</v>
      </c>
    </row>
    <row r="2636" spans="2:3">
      <c r="B2636" s="59">
        <v>45719</v>
      </c>
      <c r="C2636" s="58">
        <v>386.92</v>
      </c>
    </row>
    <row r="2637" spans="2:3">
      <c r="B2637" s="59">
        <v>45720</v>
      </c>
      <c r="C2637" s="58">
        <v>391.45</v>
      </c>
    </row>
    <row r="2638" spans="2:3">
      <c r="B2638" s="59">
        <v>45721</v>
      </c>
      <c r="C2638" s="58">
        <v>407.63</v>
      </c>
    </row>
    <row r="2639" spans="2:3">
      <c r="B2639" s="59">
        <v>45722</v>
      </c>
      <c r="C2639" s="58">
        <v>401.01</v>
      </c>
    </row>
    <row r="2640" spans="2:3">
      <c r="B2640" s="59">
        <v>45723</v>
      </c>
      <c r="C2640" s="58">
        <v>391.07</v>
      </c>
    </row>
    <row r="2641" spans="2:3">
      <c r="B2641" s="59">
        <v>45726</v>
      </c>
      <c r="C2641" s="58">
        <v>354.15</v>
      </c>
    </row>
    <row r="2642" spans="2:3">
      <c r="B2642" s="59">
        <v>45727</v>
      </c>
      <c r="C2642" s="58">
        <v>373.78</v>
      </c>
    </row>
    <row r="2643" spans="2:3">
      <c r="B2643" s="59">
        <v>45728</v>
      </c>
      <c r="C2643" s="58">
        <v>372.68</v>
      </c>
    </row>
    <row r="2644" spans="2:3">
      <c r="B2644" s="59">
        <v>45729</v>
      </c>
      <c r="C2644" s="58">
        <v>359.62</v>
      </c>
    </row>
    <row r="2645" spans="2:3">
      <c r="B2645" s="59">
        <v>45730</v>
      </c>
      <c r="C2645" s="58">
        <v>380.25</v>
      </c>
    </row>
    <row r="2646" spans="2:3">
      <c r="B2646" s="59">
        <v>45733</v>
      </c>
      <c r="C2646" s="58">
        <v>379.06</v>
      </c>
    </row>
    <row r="2647" spans="2:3">
      <c r="B2647" s="59">
        <v>45734</v>
      </c>
      <c r="C2647" s="58">
        <v>368.34</v>
      </c>
    </row>
    <row r="2648" spans="2:3">
      <c r="B2648" s="59">
        <v>45735</v>
      </c>
      <c r="C2648" s="58">
        <v>383.63</v>
      </c>
    </row>
    <row r="2649" spans="2:3">
      <c r="B2649" s="59">
        <v>45736</v>
      </c>
      <c r="C2649" s="58">
        <v>377.15</v>
      </c>
    </row>
    <row r="2650" spans="2:3">
      <c r="B2650" s="59">
        <v>45737</v>
      </c>
      <c r="C2650" s="58">
        <v>376.14</v>
      </c>
    </row>
    <row r="2651" spans="2:3">
      <c r="B2651" s="59">
        <v>45740</v>
      </c>
      <c r="C2651" s="58">
        <v>396.02</v>
      </c>
    </row>
    <row r="2652" spans="2:3">
      <c r="B2652" s="59">
        <v>45741</v>
      </c>
      <c r="C2652" s="58">
        <v>394.86</v>
      </c>
    </row>
    <row r="2653" spans="2:3">
      <c r="B2653" s="59">
        <v>45742</v>
      </c>
      <c r="C2653" s="58">
        <v>387.34</v>
      </c>
    </row>
    <row r="2654" spans="2:3">
      <c r="B2654" s="59">
        <v>45743</v>
      </c>
      <c r="C2654" s="58">
        <v>389.53</v>
      </c>
    </row>
    <row r="2655" spans="2:3">
      <c r="B2655" s="59">
        <v>45744</v>
      </c>
      <c r="C2655" s="58">
        <v>374.33</v>
      </c>
    </row>
    <row r="2656" spans="2:3">
      <c r="B2656" s="59">
        <v>45747</v>
      </c>
      <c r="C2656" s="58">
        <v>368.39</v>
      </c>
    </row>
    <row r="2657" spans="2:3">
      <c r="B2657" s="59">
        <v>45748</v>
      </c>
      <c r="C2657" s="58">
        <v>380.14</v>
      </c>
    </row>
    <row r="2658" spans="2:3">
      <c r="B2658" s="59">
        <v>45749</v>
      </c>
      <c r="C2658" s="58">
        <v>389.15</v>
      </c>
    </row>
    <row r="2659" spans="2:3">
      <c r="B2659" s="59">
        <v>45750</v>
      </c>
      <c r="C2659" s="58">
        <v>365.93</v>
      </c>
    </row>
    <row r="2660" spans="2:3">
      <c r="B2660" s="59">
        <v>45751</v>
      </c>
      <c r="C2660" s="58">
        <v>375.66</v>
      </c>
    </row>
    <row r="2661" spans="2:3">
      <c r="B2661" s="59">
        <v>45754</v>
      </c>
      <c r="C2661" s="58">
        <v>348.49</v>
      </c>
    </row>
    <row r="2662" spans="2:3">
      <c r="B2662" s="59">
        <v>45755</v>
      </c>
      <c r="C2662" s="58">
        <v>342.13</v>
      </c>
    </row>
    <row r="2663" spans="2:3">
      <c r="B2663" s="59">
        <v>45756</v>
      </c>
      <c r="C2663" s="58">
        <v>367.97</v>
      </c>
    </row>
    <row r="2664" spans="2:3">
      <c r="B2664" s="59">
        <v>45757</v>
      </c>
      <c r="C2664" s="58">
        <v>354.98</v>
      </c>
    </row>
    <row r="2665" spans="2:3">
      <c r="B2665" s="59">
        <v>45758</v>
      </c>
      <c r="C2665" s="58">
        <v>374.6</v>
      </c>
    </row>
    <row r="2666" spans="2:3">
      <c r="B2666" s="59">
        <v>45761</v>
      </c>
      <c r="C2666" s="58">
        <v>379.43</v>
      </c>
    </row>
    <row r="2667" spans="2:3">
      <c r="B2667" s="59">
        <v>45762</v>
      </c>
      <c r="C2667" s="58">
        <v>374.85</v>
      </c>
    </row>
    <row r="2668" spans="2:3">
      <c r="B2668" s="59">
        <v>45763</v>
      </c>
      <c r="C2668" s="58">
        <v>376.58</v>
      </c>
    </row>
    <row r="2669" spans="2:3">
      <c r="B2669" s="59">
        <v>45764</v>
      </c>
      <c r="C2669" s="58">
        <v>379.14</v>
      </c>
    </row>
  </sheetData>
  <sortState xmlns:xlrd2="http://schemas.microsoft.com/office/spreadsheetml/2017/richdata2" ref="O3045:T3056">
    <sortCondition ref="O3045:O305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Charts</vt:lpstr>
      </vt:variant>
      <vt:variant>
        <vt:i4>2</vt:i4>
      </vt:variant>
    </vt:vector>
  </HeadingPairs>
  <TitlesOfParts>
    <vt:vector size="18" baseType="lpstr">
      <vt:lpstr>Readme</vt:lpstr>
      <vt:lpstr>Sheet2</vt:lpstr>
      <vt:lpstr>Sheet1</vt:lpstr>
      <vt:lpstr>Master</vt:lpstr>
      <vt:lpstr>BITO-IV</vt:lpstr>
      <vt:lpstr>ETF_OP_Fee</vt:lpstr>
      <vt:lpstr>BITXeom</vt:lpstr>
      <vt:lpstr>Dividends</vt:lpstr>
      <vt:lpstr>H_SPBTFDUE</vt:lpstr>
      <vt:lpstr>BTC-Web</vt:lpstr>
      <vt:lpstr>BITX-Web</vt:lpstr>
      <vt:lpstr>ETH-Web</vt:lpstr>
      <vt:lpstr>ETHU-Web</vt:lpstr>
      <vt:lpstr>SOLZ-Web</vt:lpstr>
      <vt:lpstr>SOLT-Web</vt:lpstr>
      <vt:lpstr>Scraper</vt:lpstr>
      <vt:lpstr>Chart1</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 Harwood</cp:lastModifiedBy>
  <cp:lastPrinted>2024-09-27T14:10:31Z</cp:lastPrinted>
  <dcterms:created xsi:type="dcterms:W3CDTF">2012-02-29T21:22:30Z</dcterms:created>
  <dcterms:modified xsi:type="dcterms:W3CDTF">2025-04-26T02:01:18Z</dcterms:modified>
</cp:coreProperties>
</file>